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/>
  <mc:AlternateContent xmlns:mc="http://schemas.openxmlformats.org/markup-compatibility/2006">
    <mc:Choice Requires="x15">
      <x15ac:absPath xmlns:x15ac="http://schemas.microsoft.com/office/spreadsheetml/2010/11/ac" url="/Users/sundanian/Documents/projects/ai-agents/my-agent/myagents_files/"/>
    </mc:Choice>
  </mc:AlternateContent>
  <xr:revisionPtr revIDLastSave="0" documentId="13_ncr:1_{31E2F517-866D-4C42-8E30-C72891794C68}" xr6:coauthVersionLast="47" xr6:coauthVersionMax="47" xr10:uidLastSave="{00000000-0000-0000-0000-000000000000}"/>
  <bookViews>
    <workbookView xWindow="0" yWindow="760" windowWidth="29400" windowHeight="17180" tabRatio="500" activeTab="5" xr2:uid="{00000000-000D-0000-FFFF-FFFF00000000}"/>
  </bookViews>
  <sheets>
    <sheet name="说明首页" sheetId="1" r:id="rId1"/>
    <sheet name="首贷统计总览" sheetId="4" r:id="rId2"/>
    <sheet name="复贷统计总览" sheetId="5" r:id="rId3"/>
    <sheet name="司龄统计" sheetId="6" r:id="rId4"/>
    <sheet name="首贷评级明细" sheetId="2" r:id="rId5"/>
    <sheet name="复贷评级明细" sheetId="3" r:id="rId6"/>
  </sheets>
  <definedNames>
    <definedName name="_xlnm._FilterDatabase" localSheetId="5" hidden="1">复贷评级明细!$A$1:$AO$1666</definedName>
    <definedName name="_xlnm._FilterDatabase" localSheetId="4" hidden="1">首贷评级明细!$A$1:$AN$1022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6" l="1"/>
  <c r="H36" i="6"/>
  <c r="H35" i="6"/>
  <c r="H34" i="6"/>
  <c r="H33" i="6"/>
  <c r="H32" i="6"/>
  <c r="H31" i="6"/>
  <c r="H30" i="6"/>
  <c r="H29" i="6"/>
  <c r="H28" i="6"/>
  <c r="H27" i="6"/>
  <c r="H26" i="6"/>
  <c r="H25" i="6"/>
  <c r="H17" i="6"/>
  <c r="H16" i="6"/>
  <c r="H15" i="6"/>
  <c r="H14" i="6"/>
  <c r="H13" i="6"/>
  <c r="H12" i="6"/>
  <c r="H11" i="6"/>
  <c r="H10" i="6"/>
  <c r="H9" i="6"/>
  <c r="H8" i="6"/>
  <c r="H7" i="6"/>
  <c r="C7" i="6"/>
  <c r="B7" i="6"/>
  <c r="H6" i="6"/>
  <c r="H5" i="6"/>
  <c r="O16" i="5"/>
  <c r="O15" i="5"/>
  <c r="O14" i="5"/>
  <c r="O13" i="5"/>
  <c r="O12" i="5"/>
  <c r="O11" i="5"/>
  <c r="O10" i="5"/>
  <c r="O9" i="5"/>
  <c r="O8" i="5"/>
  <c r="O7" i="5"/>
  <c r="O6" i="5"/>
  <c r="O5" i="5"/>
  <c r="O16" i="4"/>
  <c r="O15" i="4"/>
  <c r="O14" i="4"/>
  <c r="O13" i="4"/>
  <c r="O12" i="4"/>
  <c r="O11" i="4"/>
  <c r="O10" i="4"/>
  <c r="O9" i="4"/>
  <c r="O8" i="4"/>
  <c r="O7" i="4"/>
  <c r="O6" i="4"/>
  <c r="O5" i="4"/>
  <c r="AO1074" i="3"/>
  <c r="AF1074" i="3"/>
  <c r="AE1074" i="3"/>
  <c r="AD1074" i="3"/>
  <c r="AC1074" i="3"/>
  <c r="AB1074" i="3"/>
  <c r="AA1074" i="3"/>
  <c r="Y1074" i="3"/>
  <c r="X1074" i="3"/>
  <c r="AO539" i="3"/>
  <c r="AF539" i="3"/>
  <c r="AE539" i="3"/>
  <c r="AD539" i="3"/>
  <c r="AC539" i="3"/>
  <c r="AB539" i="3"/>
  <c r="AA539" i="3"/>
  <c r="Y539" i="3"/>
  <c r="X539" i="3"/>
  <c r="AO341" i="3"/>
  <c r="AF341" i="3"/>
  <c r="AE341" i="3"/>
  <c r="AD341" i="3"/>
  <c r="AC341" i="3"/>
  <c r="AB341" i="3"/>
  <c r="AA341" i="3"/>
  <c r="Y341" i="3"/>
  <c r="X341" i="3"/>
  <c r="AO1664" i="3"/>
  <c r="AF1664" i="3"/>
  <c r="AE1664" i="3"/>
  <c r="AD1664" i="3"/>
  <c r="AC1664" i="3"/>
  <c r="AB1664" i="3"/>
  <c r="AA1664" i="3"/>
  <c r="Y1664" i="3"/>
  <c r="X1664" i="3"/>
  <c r="AO95" i="3"/>
  <c r="AF95" i="3"/>
  <c r="AE95" i="3"/>
  <c r="AD95" i="3"/>
  <c r="AC95" i="3"/>
  <c r="AB95" i="3"/>
  <c r="AA95" i="3"/>
  <c r="Y95" i="3"/>
  <c r="X95" i="3"/>
  <c r="AO577" i="3"/>
  <c r="AF577" i="3"/>
  <c r="AE577" i="3"/>
  <c r="AD577" i="3"/>
  <c r="AC577" i="3"/>
  <c r="AB577" i="3"/>
  <c r="AA577" i="3"/>
  <c r="Y577" i="3"/>
  <c r="X577" i="3"/>
  <c r="AO1631" i="3"/>
  <c r="AF1631" i="3"/>
  <c r="AE1631" i="3"/>
  <c r="AD1631" i="3"/>
  <c r="AC1631" i="3"/>
  <c r="AB1631" i="3"/>
  <c r="AA1631" i="3"/>
  <c r="Y1631" i="3"/>
  <c r="X1631" i="3"/>
  <c r="Z1631" i="3" s="1"/>
  <c r="AO1123" i="3"/>
  <c r="AF1123" i="3"/>
  <c r="AE1123" i="3"/>
  <c r="AD1123" i="3"/>
  <c r="AC1123" i="3"/>
  <c r="AB1123" i="3"/>
  <c r="AA1123" i="3"/>
  <c r="Y1123" i="3"/>
  <c r="X1123" i="3"/>
  <c r="AO293" i="3"/>
  <c r="AF293" i="3"/>
  <c r="AE293" i="3"/>
  <c r="AD293" i="3"/>
  <c r="AC293" i="3"/>
  <c r="AB293" i="3"/>
  <c r="AA293" i="3"/>
  <c r="Y293" i="3"/>
  <c r="X293" i="3"/>
  <c r="AO123" i="3"/>
  <c r="AF123" i="3"/>
  <c r="AE123" i="3"/>
  <c r="AD123" i="3"/>
  <c r="AC123" i="3"/>
  <c r="AB123" i="3"/>
  <c r="AA123" i="3"/>
  <c r="Y123" i="3"/>
  <c r="X123" i="3"/>
  <c r="AO324" i="3"/>
  <c r="AF324" i="3"/>
  <c r="AE324" i="3"/>
  <c r="AD324" i="3"/>
  <c r="AC324" i="3"/>
  <c r="AB324" i="3"/>
  <c r="AA324" i="3"/>
  <c r="Y324" i="3"/>
  <c r="X324" i="3"/>
  <c r="AO669" i="3"/>
  <c r="AF669" i="3"/>
  <c r="AE669" i="3"/>
  <c r="AD669" i="3"/>
  <c r="AC669" i="3"/>
  <c r="AB669" i="3"/>
  <c r="AA669" i="3"/>
  <c r="Y669" i="3"/>
  <c r="X669" i="3"/>
  <c r="AO1652" i="3"/>
  <c r="AF1652" i="3"/>
  <c r="AE1652" i="3"/>
  <c r="AD1652" i="3"/>
  <c r="AC1652" i="3"/>
  <c r="AB1652" i="3"/>
  <c r="AA1652" i="3"/>
  <c r="Y1652" i="3"/>
  <c r="X1652" i="3"/>
  <c r="AO1171" i="3"/>
  <c r="AF1171" i="3"/>
  <c r="AE1171" i="3"/>
  <c r="AD1171" i="3"/>
  <c r="AC1171" i="3"/>
  <c r="AB1171" i="3"/>
  <c r="AA1171" i="3"/>
  <c r="Y1171" i="3"/>
  <c r="X1171" i="3"/>
  <c r="AO802" i="3"/>
  <c r="AF802" i="3"/>
  <c r="AE802" i="3"/>
  <c r="AD802" i="3"/>
  <c r="AC802" i="3"/>
  <c r="AB802" i="3"/>
  <c r="AA802" i="3"/>
  <c r="Y802" i="3"/>
  <c r="X802" i="3"/>
  <c r="AO284" i="3"/>
  <c r="AF284" i="3"/>
  <c r="AE284" i="3"/>
  <c r="AD284" i="3"/>
  <c r="AC284" i="3"/>
  <c r="AB284" i="3"/>
  <c r="AA284" i="3"/>
  <c r="Y284" i="3"/>
  <c r="X284" i="3"/>
  <c r="AO891" i="3"/>
  <c r="AF891" i="3"/>
  <c r="AE891" i="3"/>
  <c r="AD891" i="3"/>
  <c r="AC891" i="3"/>
  <c r="AB891" i="3"/>
  <c r="AA891" i="3"/>
  <c r="Y891" i="3"/>
  <c r="X891" i="3"/>
  <c r="AO181" i="3"/>
  <c r="AF181" i="3"/>
  <c r="AE181" i="3"/>
  <c r="AD181" i="3"/>
  <c r="AC181" i="3"/>
  <c r="AB181" i="3"/>
  <c r="AA181" i="3"/>
  <c r="Y181" i="3"/>
  <c r="X181" i="3"/>
  <c r="AO1651" i="3"/>
  <c r="AF1651" i="3"/>
  <c r="AE1651" i="3"/>
  <c r="AD1651" i="3"/>
  <c r="AC1651" i="3"/>
  <c r="AB1651" i="3"/>
  <c r="AA1651" i="3"/>
  <c r="Y1651" i="3"/>
  <c r="X1651" i="3"/>
  <c r="AO1653" i="3"/>
  <c r="AF1653" i="3"/>
  <c r="AE1653" i="3"/>
  <c r="AD1653" i="3"/>
  <c r="AC1653" i="3"/>
  <c r="AB1653" i="3"/>
  <c r="AA1653" i="3"/>
  <c r="Y1653" i="3"/>
  <c r="X1653" i="3"/>
  <c r="AO1423" i="3"/>
  <c r="AF1423" i="3"/>
  <c r="AE1423" i="3"/>
  <c r="AD1423" i="3"/>
  <c r="AC1423" i="3"/>
  <c r="AB1423" i="3"/>
  <c r="AA1423" i="3"/>
  <c r="Y1423" i="3"/>
  <c r="X1423" i="3"/>
  <c r="AO1340" i="3"/>
  <c r="AF1340" i="3"/>
  <c r="AE1340" i="3"/>
  <c r="AD1340" i="3"/>
  <c r="AC1340" i="3"/>
  <c r="AB1340" i="3"/>
  <c r="AA1340" i="3"/>
  <c r="Y1340" i="3"/>
  <c r="X1340" i="3"/>
  <c r="AO810" i="3"/>
  <c r="AF810" i="3"/>
  <c r="AE810" i="3"/>
  <c r="AD810" i="3"/>
  <c r="AC810" i="3"/>
  <c r="AB810" i="3"/>
  <c r="AA810" i="3"/>
  <c r="Y810" i="3"/>
  <c r="X810" i="3"/>
  <c r="AO1650" i="3"/>
  <c r="AF1650" i="3"/>
  <c r="AE1650" i="3"/>
  <c r="AD1650" i="3"/>
  <c r="AC1650" i="3"/>
  <c r="AB1650" i="3"/>
  <c r="AA1650" i="3"/>
  <c r="Y1650" i="3"/>
  <c r="X1650" i="3"/>
  <c r="AO1203" i="3"/>
  <c r="AF1203" i="3"/>
  <c r="AE1203" i="3"/>
  <c r="AD1203" i="3"/>
  <c r="AC1203" i="3"/>
  <c r="AB1203" i="3"/>
  <c r="AA1203" i="3"/>
  <c r="Y1203" i="3"/>
  <c r="X1203" i="3"/>
  <c r="AO137" i="3"/>
  <c r="AF137" i="3"/>
  <c r="AE137" i="3"/>
  <c r="AD137" i="3"/>
  <c r="AC137" i="3"/>
  <c r="AB137" i="3"/>
  <c r="AA137" i="3"/>
  <c r="Y137" i="3"/>
  <c r="X137" i="3"/>
  <c r="AO1649" i="3"/>
  <c r="AF1649" i="3"/>
  <c r="AE1649" i="3"/>
  <c r="AD1649" i="3"/>
  <c r="AC1649" i="3"/>
  <c r="AB1649" i="3"/>
  <c r="AA1649" i="3"/>
  <c r="Y1649" i="3"/>
  <c r="X1649" i="3"/>
  <c r="AO493" i="3"/>
  <c r="AF493" i="3"/>
  <c r="AE493" i="3"/>
  <c r="AD493" i="3"/>
  <c r="AC493" i="3"/>
  <c r="AB493" i="3"/>
  <c r="AA493" i="3"/>
  <c r="Y493" i="3"/>
  <c r="X493" i="3"/>
  <c r="AO427" i="3"/>
  <c r="AF427" i="3"/>
  <c r="AE427" i="3"/>
  <c r="AD427" i="3"/>
  <c r="AC427" i="3"/>
  <c r="AB427" i="3"/>
  <c r="AA427" i="3"/>
  <c r="Y427" i="3"/>
  <c r="X427" i="3"/>
  <c r="AO1624" i="3"/>
  <c r="AF1624" i="3"/>
  <c r="AE1624" i="3"/>
  <c r="AD1624" i="3"/>
  <c r="AC1624" i="3"/>
  <c r="AB1624" i="3"/>
  <c r="AA1624" i="3"/>
  <c r="Y1624" i="3"/>
  <c r="X1624" i="3"/>
  <c r="AO812" i="3"/>
  <c r="AF812" i="3"/>
  <c r="AE812" i="3"/>
  <c r="AD812" i="3"/>
  <c r="AC812" i="3"/>
  <c r="AB812" i="3"/>
  <c r="AA812" i="3"/>
  <c r="Y812" i="3"/>
  <c r="X812" i="3"/>
  <c r="AO1527" i="3"/>
  <c r="AF1527" i="3"/>
  <c r="AE1527" i="3"/>
  <c r="AD1527" i="3"/>
  <c r="AC1527" i="3"/>
  <c r="AB1527" i="3"/>
  <c r="AA1527" i="3"/>
  <c r="Y1527" i="3"/>
  <c r="Z1527" i="3" s="1"/>
  <c r="X1527" i="3"/>
  <c r="AO1628" i="3"/>
  <c r="AF1628" i="3"/>
  <c r="AE1628" i="3"/>
  <c r="AD1628" i="3"/>
  <c r="AC1628" i="3"/>
  <c r="AB1628" i="3"/>
  <c r="AA1628" i="3"/>
  <c r="Y1628" i="3"/>
  <c r="X1628" i="3"/>
  <c r="AO890" i="3"/>
  <c r="AF890" i="3"/>
  <c r="AE890" i="3"/>
  <c r="AD890" i="3"/>
  <c r="AC890" i="3"/>
  <c r="AB890" i="3"/>
  <c r="AA890" i="3"/>
  <c r="Y890" i="3"/>
  <c r="X890" i="3"/>
  <c r="AO735" i="3"/>
  <c r="AF735" i="3"/>
  <c r="AE735" i="3"/>
  <c r="AD735" i="3"/>
  <c r="AC735" i="3"/>
  <c r="AB735" i="3"/>
  <c r="AA735" i="3"/>
  <c r="Y735" i="3"/>
  <c r="X735" i="3"/>
  <c r="AO1629" i="3"/>
  <c r="AF1629" i="3"/>
  <c r="AE1629" i="3"/>
  <c r="AD1629" i="3"/>
  <c r="AC1629" i="3"/>
  <c r="AB1629" i="3"/>
  <c r="AA1629" i="3"/>
  <c r="Y1629" i="3"/>
  <c r="X1629" i="3"/>
  <c r="AO1627" i="3"/>
  <c r="AF1627" i="3"/>
  <c r="AE1627" i="3"/>
  <c r="AD1627" i="3"/>
  <c r="AC1627" i="3"/>
  <c r="AB1627" i="3"/>
  <c r="AA1627" i="3"/>
  <c r="Y1627" i="3"/>
  <c r="X1627" i="3"/>
  <c r="AO1513" i="3"/>
  <c r="AF1513" i="3"/>
  <c r="AE1513" i="3"/>
  <c r="AD1513" i="3"/>
  <c r="AC1513" i="3"/>
  <c r="AB1513" i="3"/>
  <c r="AA1513" i="3"/>
  <c r="Y1513" i="3"/>
  <c r="X1513" i="3"/>
  <c r="Z1513" i="3" s="1"/>
  <c r="AJ1513" i="3" s="1"/>
  <c r="AO1626" i="3"/>
  <c r="AF1626" i="3"/>
  <c r="AE1626" i="3"/>
  <c r="AD1626" i="3"/>
  <c r="AC1626" i="3"/>
  <c r="AB1626" i="3"/>
  <c r="AA1626" i="3"/>
  <c r="Y1626" i="3"/>
  <c r="X1626" i="3"/>
  <c r="AO1311" i="3"/>
  <c r="AF1311" i="3"/>
  <c r="AE1311" i="3"/>
  <c r="AD1311" i="3"/>
  <c r="AC1311" i="3"/>
  <c r="AB1311" i="3"/>
  <c r="AA1311" i="3"/>
  <c r="Y1311" i="3"/>
  <c r="X1311" i="3"/>
  <c r="AO1092" i="3"/>
  <c r="AF1092" i="3"/>
  <c r="AE1092" i="3"/>
  <c r="AD1092" i="3"/>
  <c r="AC1092" i="3"/>
  <c r="AB1092" i="3"/>
  <c r="AA1092" i="3"/>
  <c r="Y1092" i="3"/>
  <c r="X1092" i="3"/>
  <c r="AO633" i="3"/>
  <c r="AF633" i="3"/>
  <c r="AE633" i="3"/>
  <c r="AD633" i="3"/>
  <c r="AC633" i="3"/>
  <c r="AB633" i="3"/>
  <c r="AA633" i="3"/>
  <c r="Y633" i="3"/>
  <c r="X633" i="3"/>
  <c r="AO37" i="3"/>
  <c r="AF37" i="3"/>
  <c r="AE37" i="3"/>
  <c r="AD37" i="3"/>
  <c r="AC37" i="3"/>
  <c r="AB37" i="3"/>
  <c r="AA37" i="3"/>
  <c r="Y37" i="3"/>
  <c r="X37" i="3"/>
  <c r="AO1476" i="3"/>
  <c r="AF1476" i="3"/>
  <c r="AE1476" i="3"/>
  <c r="AD1476" i="3"/>
  <c r="AC1476" i="3"/>
  <c r="AB1476" i="3"/>
  <c r="AA1476" i="3"/>
  <c r="Y1476" i="3"/>
  <c r="X1476" i="3"/>
  <c r="AO772" i="3"/>
  <c r="AF772" i="3"/>
  <c r="AE772" i="3"/>
  <c r="AD772" i="3"/>
  <c r="AC772" i="3"/>
  <c r="AB772" i="3"/>
  <c r="AA772" i="3"/>
  <c r="Y772" i="3"/>
  <c r="X772" i="3"/>
  <c r="AO299" i="3"/>
  <c r="AF299" i="3"/>
  <c r="AE299" i="3"/>
  <c r="AD299" i="3"/>
  <c r="AC299" i="3"/>
  <c r="AB299" i="3"/>
  <c r="AA299" i="3"/>
  <c r="Y299" i="3"/>
  <c r="X299" i="3"/>
  <c r="AO1625" i="3"/>
  <c r="AF1625" i="3"/>
  <c r="AE1625" i="3"/>
  <c r="AD1625" i="3"/>
  <c r="AC1625" i="3"/>
  <c r="AB1625" i="3"/>
  <c r="AA1625" i="3"/>
  <c r="Y1625" i="3"/>
  <c r="X1625" i="3"/>
  <c r="AO560" i="3"/>
  <c r="AF560" i="3"/>
  <c r="AE560" i="3"/>
  <c r="AD560" i="3"/>
  <c r="AC560" i="3"/>
  <c r="AB560" i="3"/>
  <c r="AA560" i="3"/>
  <c r="Y560" i="3"/>
  <c r="X560" i="3"/>
  <c r="Z560" i="3" s="1"/>
  <c r="AH560" i="3" s="1"/>
  <c r="AO377" i="3"/>
  <c r="AF377" i="3"/>
  <c r="AE377" i="3"/>
  <c r="AD377" i="3"/>
  <c r="AC377" i="3"/>
  <c r="AB377" i="3"/>
  <c r="AA377" i="3"/>
  <c r="Y377" i="3"/>
  <c r="X377" i="3"/>
  <c r="AO1008" i="3"/>
  <c r="AF1008" i="3"/>
  <c r="AE1008" i="3"/>
  <c r="AD1008" i="3"/>
  <c r="AC1008" i="3"/>
  <c r="AB1008" i="3"/>
  <c r="AA1008" i="3"/>
  <c r="Y1008" i="3"/>
  <c r="X1008" i="3"/>
  <c r="AO465" i="3"/>
  <c r="AF465" i="3"/>
  <c r="AE465" i="3"/>
  <c r="AD465" i="3"/>
  <c r="AC465" i="3"/>
  <c r="AB465" i="3"/>
  <c r="AA465" i="3"/>
  <c r="Y465" i="3"/>
  <c r="X465" i="3"/>
  <c r="AO1105" i="3"/>
  <c r="AF1105" i="3"/>
  <c r="AE1105" i="3"/>
  <c r="AD1105" i="3"/>
  <c r="AC1105" i="3"/>
  <c r="AB1105" i="3"/>
  <c r="AA1105" i="3"/>
  <c r="Y1105" i="3"/>
  <c r="X1105" i="3"/>
  <c r="AO1461" i="3"/>
  <c r="AF1461" i="3"/>
  <c r="AE1461" i="3"/>
  <c r="AD1461" i="3"/>
  <c r="AC1461" i="3"/>
  <c r="AB1461" i="3"/>
  <c r="AA1461" i="3"/>
  <c r="Y1461" i="3"/>
  <c r="Z1461" i="3" s="1"/>
  <c r="AI1461" i="3" s="1"/>
  <c r="X1461" i="3"/>
  <c r="AO1630" i="3"/>
  <c r="AF1630" i="3"/>
  <c r="AE1630" i="3"/>
  <c r="AD1630" i="3"/>
  <c r="AC1630" i="3"/>
  <c r="AB1630" i="3"/>
  <c r="AA1630" i="3"/>
  <c r="Y1630" i="3"/>
  <c r="X1630" i="3"/>
  <c r="AO1143" i="3"/>
  <c r="AF1143" i="3"/>
  <c r="AE1143" i="3"/>
  <c r="AD1143" i="3"/>
  <c r="AC1143" i="3"/>
  <c r="AB1143" i="3"/>
  <c r="AA1143" i="3"/>
  <c r="Y1143" i="3"/>
  <c r="X1143" i="3"/>
  <c r="AO148" i="3"/>
  <c r="AF148" i="3"/>
  <c r="AE148" i="3"/>
  <c r="AD148" i="3"/>
  <c r="AC148" i="3"/>
  <c r="AB148" i="3"/>
  <c r="AA148" i="3"/>
  <c r="Y148" i="3"/>
  <c r="X148" i="3"/>
  <c r="Z148" i="3" s="1"/>
  <c r="AK148" i="3" s="1"/>
  <c r="AO1430" i="3"/>
  <c r="AF1430" i="3"/>
  <c r="AE1430" i="3"/>
  <c r="AD1430" i="3"/>
  <c r="AC1430" i="3"/>
  <c r="AB1430" i="3"/>
  <c r="AA1430" i="3"/>
  <c r="Y1430" i="3"/>
  <c r="X1430" i="3"/>
  <c r="AO946" i="3"/>
  <c r="AF946" i="3"/>
  <c r="AE946" i="3"/>
  <c r="AD946" i="3"/>
  <c r="AC946" i="3"/>
  <c r="AB946" i="3"/>
  <c r="AA946" i="3"/>
  <c r="Y946" i="3"/>
  <c r="X946" i="3"/>
  <c r="AO339" i="3"/>
  <c r="AF339" i="3"/>
  <c r="AE339" i="3"/>
  <c r="AD339" i="3"/>
  <c r="AC339" i="3"/>
  <c r="AB339" i="3"/>
  <c r="AA339" i="3"/>
  <c r="Y339" i="3"/>
  <c r="X339" i="3"/>
  <c r="AO1439" i="3"/>
  <c r="AF1439" i="3"/>
  <c r="AE1439" i="3"/>
  <c r="AD1439" i="3"/>
  <c r="AC1439" i="3"/>
  <c r="AB1439" i="3"/>
  <c r="AA1439" i="3"/>
  <c r="Y1439" i="3"/>
  <c r="X1439" i="3"/>
  <c r="Z1439" i="3" s="1"/>
  <c r="AO1325" i="3"/>
  <c r="AF1325" i="3"/>
  <c r="AE1325" i="3"/>
  <c r="AD1325" i="3"/>
  <c r="AC1325" i="3"/>
  <c r="AB1325" i="3"/>
  <c r="AA1325" i="3"/>
  <c r="Y1325" i="3"/>
  <c r="X1325" i="3"/>
  <c r="AO556" i="3"/>
  <c r="AF556" i="3"/>
  <c r="AE556" i="3"/>
  <c r="AD556" i="3"/>
  <c r="AC556" i="3"/>
  <c r="AB556" i="3"/>
  <c r="AA556" i="3"/>
  <c r="Y556" i="3"/>
  <c r="X556" i="3"/>
  <c r="AO899" i="3"/>
  <c r="AF899" i="3"/>
  <c r="AE899" i="3"/>
  <c r="AD899" i="3"/>
  <c r="AC899" i="3"/>
  <c r="AB899" i="3"/>
  <c r="AA899" i="3"/>
  <c r="Y899" i="3"/>
  <c r="X899" i="3"/>
  <c r="Z899" i="3" s="1"/>
  <c r="AO893" i="3"/>
  <c r="AF893" i="3"/>
  <c r="AE893" i="3"/>
  <c r="AD893" i="3"/>
  <c r="AC893" i="3"/>
  <c r="AB893" i="3"/>
  <c r="AA893" i="3"/>
  <c r="Y893" i="3"/>
  <c r="X893" i="3"/>
  <c r="AO830" i="3"/>
  <c r="AF830" i="3"/>
  <c r="AE830" i="3"/>
  <c r="AD830" i="3"/>
  <c r="AC830" i="3"/>
  <c r="AB830" i="3"/>
  <c r="AA830" i="3"/>
  <c r="Y830" i="3"/>
  <c r="X830" i="3"/>
  <c r="AO1189" i="3"/>
  <c r="AF1189" i="3"/>
  <c r="AE1189" i="3"/>
  <c r="AD1189" i="3"/>
  <c r="AC1189" i="3"/>
  <c r="AB1189" i="3"/>
  <c r="AA1189" i="3"/>
  <c r="Y1189" i="3"/>
  <c r="X1189" i="3"/>
  <c r="AO176" i="3"/>
  <c r="AF176" i="3"/>
  <c r="AE176" i="3"/>
  <c r="AD176" i="3"/>
  <c r="AC176" i="3"/>
  <c r="AB176" i="3"/>
  <c r="AA176" i="3"/>
  <c r="Y176" i="3"/>
  <c r="X176" i="3"/>
  <c r="AO876" i="3"/>
  <c r="AF876" i="3"/>
  <c r="AE876" i="3"/>
  <c r="AD876" i="3"/>
  <c r="AC876" i="3"/>
  <c r="AB876" i="3"/>
  <c r="AA876" i="3"/>
  <c r="Y876" i="3"/>
  <c r="X876" i="3"/>
  <c r="AO1613" i="3"/>
  <c r="AF1613" i="3"/>
  <c r="AE1613" i="3"/>
  <c r="AD1613" i="3"/>
  <c r="AC1613" i="3"/>
  <c r="AB1613" i="3"/>
  <c r="AA1613" i="3"/>
  <c r="Y1613" i="3"/>
  <c r="X1613" i="3"/>
  <c r="AO1373" i="3"/>
  <c r="AF1373" i="3"/>
  <c r="AE1373" i="3"/>
  <c r="AD1373" i="3"/>
  <c r="AC1373" i="3"/>
  <c r="AB1373" i="3"/>
  <c r="AA1373" i="3"/>
  <c r="Y1373" i="3"/>
  <c r="X1373" i="3"/>
  <c r="AO1469" i="3"/>
  <c r="AF1469" i="3"/>
  <c r="AE1469" i="3"/>
  <c r="AD1469" i="3"/>
  <c r="AC1469" i="3"/>
  <c r="AB1469" i="3"/>
  <c r="AA1469" i="3"/>
  <c r="Y1469" i="3"/>
  <c r="X1469" i="3"/>
  <c r="AO822" i="3"/>
  <c r="AF822" i="3"/>
  <c r="AE822" i="3"/>
  <c r="AD822" i="3"/>
  <c r="AC822" i="3"/>
  <c r="AB822" i="3"/>
  <c r="AA822" i="3"/>
  <c r="Y822" i="3"/>
  <c r="X822" i="3"/>
  <c r="AO207" i="3"/>
  <c r="AF207" i="3"/>
  <c r="AE207" i="3"/>
  <c r="AD207" i="3"/>
  <c r="AC207" i="3"/>
  <c r="AB207" i="3"/>
  <c r="AA207" i="3"/>
  <c r="Y207" i="3"/>
  <c r="X207" i="3"/>
  <c r="AO17" i="3"/>
  <c r="AF17" i="3"/>
  <c r="AE17" i="3"/>
  <c r="AD17" i="3"/>
  <c r="AC17" i="3"/>
  <c r="AB17" i="3"/>
  <c r="AA17" i="3"/>
  <c r="Y17" i="3"/>
  <c r="X17" i="3"/>
  <c r="AO826" i="3"/>
  <c r="AF826" i="3"/>
  <c r="AE826" i="3"/>
  <c r="AD826" i="3"/>
  <c r="AC826" i="3"/>
  <c r="AB826" i="3"/>
  <c r="AA826" i="3"/>
  <c r="Y826" i="3"/>
  <c r="X826" i="3"/>
  <c r="AO909" i="3"/>
  <c r="AF909" i="3"/>
  <c r="AE909" i="3"/>
  <c r="AD909" i="3"/>
  <c r="AC909" i="3"/>
  <c r="AB909" i="3"/>
  <c r="AA909" i="3"/>
  <c r="Y909" i="3"/>
  <c r="X909" i="3"/>
  <c r="AO160" i="3"/>
  <c r="AF160" i="3"/>
  <c r="AE160" i="3"/>
  <c r="AD160" i="3"/>
  <c r="AC160" i="3"/>
  <c r="AB160" i="3"/>
  <c r="AA160" i="3"/>
  <c r="Y160" i="3"/>
  <c r="X160" i="3"/>
  <c r="AO1378" i="3"/>
  <c r="AF1378" i="3"/>
  <c r="AE1378" i="3"/>
  <c r="AD1378" i="3"/>
  <c r="AC1378" i="3"/>
  <c r="AB1378" i="3"/>
  <c r="AA1378" i="3"/>
  <c r="Y1378" i="3"/>
  <c r="X1378" i="3"/>
  <c r="AO441" i="3"/>
  <c r="AF441" i="3"/>
  <c r="AE441" i="3"/>
  <c r="AD441" i="3"/>
  <c r="AC441" i="3"/>
  <c r="AB441" i="3"/>
  <c r="AA441" i="3"/>
  <c r="Y441" i="3"/>
  <c r="X441" i="3"/>
  <c r="AO1179" i="3"/>
  <c r="AF1179" i="3"/>
  <c r="AE1179" i="3"/>
  <c r="AD1179" i="3"/>
  <c r="AC1179" i="3"/>
  <c r="AB1179" i="3"/>
  <c r="AA1179" i="3"/>
  <c r="Y1179" i="3"/>
  <c r="X1179" i="3"/>
  <c r="AO1076" i="3"/>
  <c r="AF1076" i="3"/>
  <c r="AE1076" i="3"/>
  <c r="AD1076" i="3"/>
  <c r="AC1076" i="3"/>
  <c r="AB1076" i="3"/>
  <c r="AA1076" i="3"/>
  <c r="Y1076" i="3"/>
  <c r="X1076" i="3"/>
  <c r="AO1591" i="3"/>
  <c r="AF1591" i="3"/>
  <c r="AE1591" i="3"/>
  <c r="AD1591" i="3"/>
  <c r="AC1591" i="3"/>
  <c r="AB1591" i="3"/>
  <c r="AA1591" i="3"/>
  <c r="Y1591" i="3"/>
  <c r="X1591" i="3"/>
  <c r="AO1002" i="3"/>
  <c r="AF1002" i="3"/>
  <c r="AE1002" i="3"/>
  <c r="AD1002" i="3"/>
  <c r="AC1002" i="3"/>
  <c r="AB1002" i="3"/>
  <c r="AA1002" i="3"/>
  <c r="Y1002" i="3"/>
  <c r="X1002" i="3"/>
  <c r="AO979" i="3"/>
  <c r="AF979" i="3"/>
  <c r="AE979" i="3"/>
  <c r="AD979" i="3"/>
  <c r="AC979" i="3"/>
  <c r="AB979" i="3"/>
  <c r="AA979" i="3"/>
  <c r="Y979" i="3"/>
  <c r="X979" i="3"/>
  <c r="AO1102" i="3"/>
  <c r="AF1102" i="3"/>
  <c r="AE1102" i="3"/>
  <c r="AD1102" i="3"/>
  <c r="AC1102" i="3"/>
  <c r="AB1102" i="3"/>
  <c r="AA1102" i="3"/>
  <c r="Y1102" i="3"/>
  <c r="X1102" i="3"/>
  <c r="AO783" i="3"/>
  <c r="AF783" i="3"/>
  <c r="AE783" i="3"/>
  <c r="AD783" i="3"/>
  <c r="AC783" i="3"/>
  <c r="AB783" i="3"/>
  <c r="AA783" i="3"/>
  <c r="Y783" i="3"/>
  <c r="X783" i="3"/>
  <c r="AO1480" i="3"/>
  <c r="AF1480" i="3"/>
  <c r="AE1480" i="3"/>
  <c r="AD1480" i="3"/>
  <c r="AC1480" i="3"/>
  <c r="AB1480" i="3"/>
  <c r="AA1480" i="3"/>
  <c r="Y1480" i="3"/>
  <c r="X1480" i="3"/>
  <c r="AO714" i="3"/>
  <c r="AF714" i="3"/>
  <c r="AE714" i="3"/>
  <c r="AD714" i="3"/>
  <c r="AC714" i="3"/>
  <c r="AB714" i="3"/>
  <c r="AA714" i="3"/>
  <c r="Y714" i="3"/>
  <c r="X714" i="3"/>
  <c r="AO332" i="3"/>
  <c r="AF332" i="3"/>
  <c r="AE332" i="3"/>
  <c r="AD332" i="3"/>
  <c r="AC332" i="3"/>
  <c r="AB332" i="3"/>
  <c r="AA332" i="3"/>
  <c r="Y332" i="3"/>
  <c r="X332" i="3"/>
  <c r="AO1578" i="3"/>
  <c r="AF1578" i="3"/>
  <c r="AE1578" i="3"/>
  <c r="AD1578" i="3"/>
  <c r="AC1578" i="3"/>
  <c r="AB1578" i="3"/>
  <c r="AA1578" i="3"/>
  <c r="Y1578" i="3"/>
  <c r="X1578" i="3"/>
  <c r="AO1395" i="3"/>
  <c r="AF1395" i="3"/>
  <c r="AE1395" i="3"/>
  <c r="AD1395" i="3"/>
  <c r="AC1395" i="3"/>
  <c r="AB1395" i="3"/>
  <c r="AA1395" i="3"/>
  <c r="Y1395" i="3"/>
  <c r="X1395" i="3"/>
  <c r="AO1320" i="3"/>
  <c r="AF1320" i="3"/>
  <c r="AE1320" i="3"/>
  <c r="AD1320" i="3"/>
  <c r="AC1320" i="3"/>
  <c r="AB1320" i="3"/>
  <c r="AA1320" i="3"/>
  <c r="Y1320" i="3"/>
  <c r="X1320" i="3"/>
  <c r="AO945" i="3"/>
  <c r="AF945" i="3"/>
  <c r="AE945" i="3"/>
  <c r="AD945" i="3"/>
  <c r="AC945" i="3"/>
  <c r="AB945" i="3"/>
  <c r="AA945" i="3"/>
  <c r="Y945" i="3"/>
  <c r="X945" i="3"/>
  <c r="AO445" i="3"/>
  <c r="AF445" i="3"/>
  <c r="AE445" i="3"/>
  <c r="AD445" i="3"/>
  <c r="AC445" i="3"/>
  <c r="AB445" i="3"/>
  <c r="AA445" i="3"/>
  <c r="Y445" i="3"/>
  <c r="X445" i="3"/>
  <c r="AO99" i="3"/>
  <c r="AF99" i="3"/>
  <c r="AE99" i="3"/>
  <c r="AD99" i="3"/>
  <c r="AC99" i="3"/>
  <c r="AB99" i="3"/>
  <c r="AA99" i="3"/>
  <c r="Y99" i="3"/>
  <c r="X99" i="3"/>
  <c r="AO209" i="3"/>
  <c r="AF209" i="3"/>
  <c r="AE209" i="3"/>
  <c r="AD209" i="3"/>
  <c r="AC209" i="3"/>
  <c r="AB209" i="3"/>
  <c r="AA209" i="3"/>
  <c r="Y209" i="3"/>
  <c r="X209" i="3"/>
  <c r="AO918" i="3"/>
  <c r="AF918" i="3"/>
  <c r="AE918" i="3"/>
  <c r="AD918" i="3"/>
  <c r="AC918" i="3"/>
  <c r="AB918" i="3"/>
  <c r="AA918" i="3"/>
  <c r="Y918" i="3"/>
  <c r="X918" i="3"/>
  <c r="AO351" i="3"/>
  <c r="AF351" i="3"/>
  <c r="AE351" i="3"/>
  <c r="AD351" i="3"/>
  <c r="AC351" i="3"/>
  <c r="AB351" i="3"/>
  <c r="AA351" i="3"/>
  <c r="Y351" i="3"/>
  <c r="X351" i="3"/>
  <c r="AO193" i="3"/>
  <c r="AF193" i="3"/>
  <c r="AE193" i="3"/>
  <c r="AD193" i="3"/>
  <c r="AC193" i="3"/>
  <c r="AB193" i="3"/>
  <c r="AA193" i="3"/>
  <c r="Y193" i="3"/>
  <c r="X193" i="3"/>
  <c r="Z193" i="3" s="1"/>
  <c r="AO1505" i="3"/>
  <c r="AF1505" i="3"/>
  <c r="AE1505" i="3"/>
  <c r="AD1505" i="3"/>
  <c r="AC1505" i="3"/>
  <c r="AB1505" i="3"/>
  <c r="AA1505" i="3"/>
  <c r="Y1505" i="3"/>
  <c r="X1505" i="3"/>
  <c r="AO1530" i="3"/>
  <c r="AF1530" i="3"/>
  <c r="AE1530" i="3"/>
  <c r="AD1530" i="3"/>
  <c r="AC1530" i="3"/>
  <c r="AB1530" i="3"/>
  <c r="AA1530" i="3"/>
  <c r="Y1530" i="3"/>
  <c r="X1530" i="3"/>
  <c r="AO375" i="3"/>
  <c r="AF375" i="3"/>
  <c r="AE375" i="3"/>
  <c r="AD375" i="3"/>
  <c r="AC375" i="3"/>
  <c r="AB375" i="3"/>
  <c r="AA375" i="3"/>
  <c r="Y375" i="3"/>
  <c r="X375" i="3"/>
  <c r="AO967" i="3"/>
  <c r="AF967" i="3"/>
  <c r="AE967" i="3"/>
  <c r="AD967" i="3"/>
  <c r="AC967" i="3"/>
  <c r="AB967" i="3"/>
  <c r="AA967" i="3"/>
  <c r="Y967" i="3"/>
  <c r="X967" i="3"/>
  <c r="AO522" i="3"/>
  <c r="AF522" i="3"/>
  <c r="AE522" i="3"/>
  <c r="AD522" i="3"/>
  <c r="AC522" i="3"/>
  <c r="AB522" i="3"/>
  <c r="AA522" i="3"/>
  <c r="Y522" i="3"/>
  <c r="X522" i="3"/>
  <c r="AO185" i="3"/>
  <c r="AF185" i="3"/>
  <c r="AE185" i="3"/>
  <c r="AD185" i="3"/>
  <c r="AC185" i="3"/>
  <c r="AB185" i="3"/>
  <c r="AA185" i="3"/>
  <c r="Y185" i="3"/>
  <c r="X185" i="3"/>
  <c r="AO1597" i="3"/>
  <c r="AF1597" i="3"/>
  <c r="AE1597" i="3"/>
  <c r="AD1597" i="3"/>
  <c r="AC1597" i="3"/>
  <c r="AB1597" i="3"/>
  <c r="AA1597" i="3"/>
  <c r="Y1597" i="3"/>
  <c r="X1597" i="3"/>
  <c r="AO1142" i="3"/>
  <c r="AF1142" i="3"/>
  <c r="AE1142" i="3"/>
  <c r="AD1142" i="3"/>
  <c r="AC1142" i="3"/>
  <c r="AB1142" i="3"/>
  <c r="AA1142" i="3"/>
  <c r="Y1142" i="3"/>
  <c r="X1142" i="3"/>
  <c r="AO1101" i="3"/>
  <c r="AF1101" i="3"/>
  <c r="AE1101" i="3"/>
  <c r="AD1101" i="3"/>
  <c r="AC1101" i="3"/>
  <c r="AB1101" i="3"/>
  <c r="AA1101" i="3"/>
  <c r="Y1101" i="3"/>
  <c r="X1101" i="3"/>
  <c r="AO84" i="3"/>
  <c r="AF84" i="3"/>
  <c r="AE84" i="3"/>
  <c r="AD84" i="3"/>
  <c r="AC84" i="3"/>
  <c r="AB84" i="3"/>
  <c r="AA84" i="3"/>
  <c r="Y84" i="3"/>
  <c r="X84" i="3"/>
  <c r="AO120" i="3"/>
  <c r="AF120" i="3"/>
  <c r="AE120" i="3"/>
  <c r="AD120" i="3"/>
  <c r="AC120" i="3"/>
  <c r="AB120" i="3"/>
  <c r="AA120" i="3"/>
  <c r="Y120" i="3"/>
  <c r="X120" i="3"/>
  <c r="AO167" i="3"/>
  <c r="AF167" i="3"/>
  <c r="AE167" i="3"/>
  <c r="AD167" i="3"/>
  <c r="AC167" i="3"/>
  <c r="AB167" i="3"/>
  <c r="AA167" i="3"/>
  <c r="Y167" i="3"/>
  <c r="X167" i="3"/>
  <c r="AO832" i="3"/>
  <c r="AF832" i="3"/>
  <c r="AE832" i="3"/>
  <c r="AD832" i="3"/>
  <c r="AC832" i="3"/>
  <c r="AB832" i="3"/>
  <c r="AA832" i="3"/>
  <c r="Y832" i="3"/>
  <c r="X832" i="3"/>
  <c r="AO1183" i="3"/>
  <c r="AF1183" i="3"/>
  <c r="AE1183" i="3"/>
  <c r="AD1183" i="3"/>
  <c r="AC1183" i="3"/>
  <c r="AB1183" i="3"/>
  <c r="AA1183" i="3"/>
  <c r="Y1183" i="3"/>
  <c r="X1183" i="3"/>
  <c r="AO1577" i="3"/>
  <c r="AF1577" i="3"/>
  <c r="AE1577" i="3"/>
  <c r="AD1577" i="3"/>
  <c r="AC1577" i="3"/>
  <c r="AB1577" i="3"/>
  <c r="AA1577" i="3"/>
  <c r="Y1577" i="3"/>
  <c r="X1577" i="3"/>
  <c r="AO233" i="3"/>
  <c r="AF233" i="3"/>
  <c r="AE233" i="3"/>
  <c r="AD233" i="3"/>
  <c r="AC233" i="3"/>
  <c r="AB233" i="3"/>
  <c r="AA233" i="3"/>
  <c r="Y233" i="3"/>
  <c r="X233" i="3"/>
  <c r="Z233" i="3" s="1"/>
  <c r="AO930" i="3"/>
  <c r="AF930" i="3"/>
  <c r="AE930" i="3"/>
  <c r="AD930" i="3"/>
  <c r="AC930" i="3"/>
  <c r="AB930" i="3"/>
  <c r="AA930" i="3"/>
  <c r="Y930" i="3"/>
  <c r="X930" i="3"/>
  <c r="AO90" i="3"/>
  <c r="AF90" i="3"/>
  <c r="AE90" i="3"/>
  <c r="AD90" i="3"/>
  <c r="AC90" i="3"/>
  <c r="AB90" i="3"/>
  <c r="AA90" i="3"/>
  <c r="Y90" i="3"/>
  <c r="X90" i="3"/>
  <c r="Z90" i="3" s="1"/>
  <c r="AO262" i="3"/>
  <c r="AF262" i="3"/>
  <c r="AE262" i="3"/>
  <c r="AD262" i="3"/>
  <c r="AC262" i="3"/>
  <c r="AB262" i="3"/>
  <c r="AA262" i="3"/>
  <c r="Y262" i="3"/>
  <c r="X262" i="3"/>
  <c r="AO179" i="3"/>
  <c r="AF179" i="3"/>
  <c r="AE179" i="3"/>
  <c r="AD179" i="3"/>
  <c r="AC179" i="3"/>
  <c r="AB179" i="3"/>
  <c r="AA179" i="3"/>
  <c r="Y179" i="3"/>
  <c r="X179" i="3"/>
  <c r="Z179" i="3" s="1"/>
  <c r="AH179" i="3" s="1"/>
  <c r="AO100" i="3"/>
  <c r="AF100" i="3"/>
  <c r="AE100" i="3"/>
  <c r="AD100" i="3"/>
  <c r="AC100" i="3"/>
  <c r="AB100" i="3"/>
  <c r="AA100" i="3"/>
  <c r="Y100" i="3"/>
  <c r="X100" i="3"/>
  <c r="AO1355" i="3"/>
  <c r="AF1355" i="3"/>
  <c r="AE1355" i="3"/>
  <c r="AD1355" i="3"/>
  <c r="AC1355" i="3"/>
  <c r="AB1355" i="3"/>
  <c r="AA1355" i="3"/>
  <c r="Y1355" i="3"/>
  <c r="X1355" i="3"/>
  <c r="AO1000" i="3"/>
  <c r="AF1000" i="3"/>
  <c r="AE1000" i="3"/>
  <c r="AD1000" i="3"/>
  <c r="AC1000" i="3"/>
  <c r="AB1000" i="3"/>
  <c r="AA1000" i="3"/>
  <c r="Y1000" i="3"/>
  <c r="X1000" i="3"/>
  <c r="AO1374" i="3"/>
  <c r="AF1374" i="3"/>
  <c r="AE1374" i="3"/>
  <c r="AD1374" i="3"/>
  <c r="AC1374" i="3"/>
  <c r="AB1374" i="3"/>
  <c r="AA1374" i="3"/>
  <c r="Y1374" i="3"/>
  <c r="X1374" i="3"/>
  <c r="AO1271" i="3"/>
  <c r="AF1271" i="3"/>
  <c r="AE1271" i="3"/>
  <c r="AD1271" i="3"/>
  <c r="AC1271" i="3"/>
  <c r="AB1271" i="3"/>
  <c r="AA1271" i="3"/>
  <c r="Y1271" i="3"/>
  <c r="X1271" i="3"/>
  <c r="AO1576" i="3"/>
  <c r="AF1576" i="3"/>
  <c r="AE1576" i="3"/>
  <c r="AD1576" i="3"/>
  <c r="AC1576" i="3"/>
  <c r="AB1576" i="3"/>
  <c r="AA1576" i="3"/>
  <c r="Y1576" i="3"/>
  <c r="X1576" i="3"/>
  <c r="AO793" i="3"/>
  <c r="AF793" i="3"/>
  <c r="AE793" i="3"/>
  <c r="AD793" i="3"/>
  <c r="AC793" i="3"/>
  <c r="AB793" i="3"/>
  <c r="AA793" i="3"/>
  <c r="Y793" i="3"/>
  <c r="X793" i="3"/>
  <c r="AO1265" i="3"/>
  <c r="AF1265" i="3"/>
  <c r="AE1265" i="3"/>
  <c r="AD1265" i="3"/>
  <c r="AC1265" i="3"/>
  <c r="AB1265" i="3"/>
  <c r="AA1265" i="3"/>
  <c r="Y1265" i="3"/>
  <c r="X1265" i="3"/>
  <c r="AO388" i="3"/>
  <c r="AF388" i="3"/>
  <c r="AE388" i="3"/>
  <c r="AD388" i="3"/>
  <c r="AC388" i="3"/>
  <c r="AB388" i="3"/>
  <c r="AA388" i="3"/>
  <c r="Y388" i="3"/>
  <c r="X388" i="3"/>
  <c r="AO1310" i="3"/>
  <c r="AF1310" i="3"/>
  <c r="AE1310" i="3"/>
  <c r="AD1310" i="3"/>
  <c r="AC1310" i="3"/>
  <c r="AB1310" i="3"/>
  <c r="AA1310" i="3"/>
  <c r="Y1310" i="3"/>
  <c r="X1310" i="3"/>
  <c r="AO797" i="3"/>
  <c r="AF797" i="3"/>
  <c r="AE797" i="3"/>
  <c r="AD797" i="3"/>
  <c r="AC797" i="3"/>
  <c r="AB797" i="3"/>
  <c r="AA797" i="3"/>
  <c r="Y797" i="3"/>
  <c r="X797" i="3"/>
  <c r="AO1195" i="3"/>
  <c r="AF1195" i="3"/>
  <c r="AE1195" i="3"/>
  <c r="AD1195" i="3"/>
  <c r="AC1195" i="3"/>
  <c r="AB1195" i="3"/>
  <c r="AA1195" i="3"/>
  <c r="Y1195" i="3"/>
  <c r="X1195" i="3"/>
  <c r="AO1269" i="3"/>
  <c r="AF1269" i="3"/>
  <c r="AE1269" i="3"/>
  <c r="AD1269" i="3"/>
  <c r="AC1269" i="3"/>
  <c r="AB1269" i="3"/>
  <c r="AA1269" i="3"/>
  <c r="Y1269" i="3"/>
  <c r="X1269" i="3"/>
  <c r="AO819" i="3"/>
  <c r="AF819" i="3"/>
  <c r="AE819" i="3"/>
  <c r="AD819" i="3"/>
  <c r="AC819" i="3"/>
  <c r="AB819" i="3"/>
  <c r="AA819" i="3"/>
  <c r="Y819" i="3"/>
  <c r="X819" i="3"/>
  <c r="AO368" i="3"/>
  <c r="AF368" i="3"/>
  <c r="AE368" i="3"/>
  <c r="AD368" i="3"/>
  <c r="AC368" i="3"/>
  <c r="AB368" i="3"/>
  <c r="AA368" i="3"/>
  <c r="Y368" i="3"/>
  <c r="X368" i="3"/>
  <c r="AO843" i="3"/>
  <c r="AF843" i="3"/>
  <c r="AE843" i="3"/>
  <c r="AD843" i="3"/>
  <c r="AC843" i="3"/>
  <c r="AB843" i="3"/>
  <c r="AA843" i="3"/>
  <c r="Y843" i="3"/>
  <c r="X843" i="3"/>
  <c r="AO379" i="3"/>
  <c r="AF379" i="3"/>
  <c r="AE379" i="3"/>
  <c r="AD379" i="3"/>
  <c r="AC379" i="3"/>
  <c r="AB379" i="3"/>
  <c r="AA379" i="3"/>
  <c r="Y379" i="3"/>
  <c r="X379" i="3"/>
  <c r="AO318" i="3"/>
  <c r="AF318" i="3"/>
  <c r="AE318" i="3"/>
  <c r="AD318" i="3"/>
  <c r="AC318" i="3"/>
  <c r="AB318" i="3"/>
  <c r="AA318" i="3"/>
  <c r="Y318" i="3"/>
  <c r="X318" i="3"/>
  <c r="AO1495" i="3"/>
  <c r="AF1495" i="3"/>
  <c r="AE1495" i="3"/>
  <c r="AD1495" i="3"/>
  <c r="AC1495" i="3"/>
  <c r="AB1495" i="3"/>
  <c r="AA1495" i="3"/>
  <c r="Y1495" i="3"/>
  <c r="X1495" i="3"/>
  <c r="AO1157" i="3"/>
  <c r="AF1157" i="3"/>
  <c r="AE1157" i="3"/>
  <c r="AD1157" i="3"/>
  <c r="AC1157" i="3"/>
  <c r="AB1157" i="3"/>
  <c r="AA1157" i="3"/>
  <c r="Y1157" i="3"/>
  <c r="X1157" i="3"/>
  <c r="AO365" i="3"/>
  <c r="AF365" i="3"/>
  <c r="AE365" i="3"/>
  <c r="AD365" i="3"/>
  <c r="AC365" i="3"/>
  <c r="AB365" i="3"/>
  <c r="AA365" i="3"/>
  <c r="Y365" i="3"/>
  <c r="X365" i="3"/>
  <c r="AO51" i="3"/>
  <c r="AF51" i="3"/>
  <c r="AE51" i="3"/>
  <c r="AD51" i="3"/>
  <c r="AC51" i="3"/>
  <c r="AB51" i="3"/>
  <c r="AA51" i="3"/>
  <c r="Y51" i="3"/>
  <c r="X51" i="3"/>
  <c r="AO914" i="3"/>
  <c r="AF914" i="3"/>
  <c r="AE914" i="3"/>
  <c r="AD914" i="3"/>
  <c r="AC914" i="3"/>
  <c r="AB914" i="3"/>
  <c r="AA914" i="3"/>
  <c r="Y914" i="3"/>
  <c r="X914" i="3"/>
  <c r="AO702" i="3"/>
  <c r="AF702" i="3"/>
  <c r="AE702" i="3"/>
  <c r="AD702" i="3"/>
  <c r="AC702" i="3"/>
  <c r="AB702" i="3"/>
  <c r="AA702" i="3"/>
  <c r="Y702" i="3"/>
  <c r="X702" i="3"/>
  <c r="AO554" i="3"/>
  <c r="AF554" i="3"/>
  <c r="AE554" i="3"/>
  <c r="AD554" i="3"/>
  <c r="AC554" i="3"/>
  <c r="AB554" i="3"/>
  <c r="AA554" i="3"/>
  <c r="Y554" i="3"/>
  <c r="X554" i="3"/>
  <c r="AO154" i="3"/>
  <c r="AF154" i="3"/>
  <c r="AE154" i="3"/>
  <c r="AD154" i="3"/>
  <c r="AC154" i="3"/>
  <c r="AB154" i="3"/>
  <c r="AA154" i="3"/>
  <c r="Y154" i="3"/>
  <c r="X154" i="3"/>
  <c r="Z154" i="3" s="1"/>
  <c r="AO1222" i="3"/>
  <c r="AF1222" i="3"/>
  <c r="AE1222" i="3"/>
  <c r="AD1222" i="3"/>
  <c r="AC1222" i="3"/>
  <c r="AB1222" i="3"/>
  <c r="AA1222" i="3"/>
  <c r="Y1222" i="3"/>
  <c r="X1222" i="3"/>
  <c r="AO1060" i="3"/>
  <c r="AF1060" i="3"/>
  <c r="AE1060" i="3"/>
  <c r="AD1060" i="3"/>
  <c r="AC1060" i="3"/>
  <c r="AB1060" i="3"/>
  <c r="AA1060" i="3"/>
  <c r="Y1060" i="3"/>
  <c r="X1060" i="3"/>
  <c r="AO477" i="3"/>
  <c r="AF477" i="3"/>
  <c r="AE477" i="3"/>
  <c r="AD477" i="3"/>
  <c r="AC477" i="3"/>
  <c r="AB477" i="3"/>
  <c r="AA477" i="3"/>
  <c r="Y477" i="3"/>
  <c r="X477" i="3"/>
  <c r="AO145" i="3"/>
  <c r="AF145" i="3"/>
  <c r="AE145" i="3"/>
  <c r="AD145" i="3"/>
  <c r="AC145" i="3"/>
  <c r="AB145" i="3"/>
  <c r="AA145" i="3"/>
  <c r="Y145" i="3"/>
  <c r="X145" i="3"/>
  <c r="Z145" i="3" s="1"/>
  <c r="AO1520" i="3"/>
  <c r="AF1520" i="3"/>
  <c r="AE1520" i="3"/>
  <c r="AD1520" i="3"/>
  <c r="AC1520" i="3"/>
  <c r="AB1520" i="3"/>
  <c r="AA1520" i="3"/>
  <c r="Y1520" i="3"/>
  <c r="X1520" i="3"/>
  <c r="AO709" i="3"/>
  <c r="AF709" i="3"/>
  <c r="AE709" i="3"/>
  <c r="AD709" i="3"/>
  <c r="AC709" i="3"/>
  <c r="AB709" i="3"/>
  <c r="AA709" i="3"/>
  <c r="Y709" i="3"/>
  <c r="X709" i="3"/>
  <c r="AO337" i="3"/>
  <c r="AF337" i="3"/>
  <c r="AE337" i="3"/>
  <c r="AD337" i="3"/>
  <c r="AC337" i="3"/>
  <c r="AB337" i="3"/>
  <c r="AA337" i="3"/>
  <c r="Y337" i="3"/>
  <c r="X337" i="3"/>
  <c r="Z337" i="3" s="1"/>
  <c r="AN337" i="3" s="1"/>
  <c r="AO798" i="3"/>
  <c r="AF798" i="3"/>
  <c r="AE798" i="3"/>
  <c r="AD798" i="3"/>
  <c r="AC798" i="3"/>
  <c r="AB798" i="3"/>
  <c r="AA798" i="3"/>
  <c r="Y798" i="3"/>
  <c r="X798" i="3"/>
  <c r="AO122" i="3"/>
  <c r="AF122" i="3"/>
  <c r="AE122" i="3"/>
  <c r="AD122" i="3"/>
  <c r="AC122" i="3"/>
  <c r="AB122" i="3"/>
  <c r="AA122" i="3"/>
  <c r="Y122" i="3"/>
  <c r="X122" i="3"/>
  <c r="AO621" i="3"/>
  <c r="AF621" i="3"/>
  <c r="AE621" i="3"/>
  <c r="AD621" i="3"/>
  <c r="AC621" i="3"/>
  <c r="AB621" i="3"/>
  <c r="AA621" i="3"/>
  <c r="Y621" i="3"/>
  <c r="X621" i="3"/>
  <c r="AO1069" i="3"/>
  <c r="AF1069" i="3"/>
  <c r="AE1069" i="3"/>
  <c r="AD1069" i="3"/>
  <c r="AC1069" i="3"/>
  <c r="AB1069" i="3"/>
  <c r="AA1069" i="3"/>
  <c r="Y1069" i="3"/>
  <c r="X1069" i="3"/>
  <c r="AO1379" i="3"/>
  <c r="AF1379" i="3"/>
  <c r="AE1379" i="3"/>
  <c r="AD1379" i="3"/>
  <c r="AC1379" i="3"/>
  <c r="AB1379" i="3"/>
  <c r="AA1379" i="3"/>
  <c r="Y1379" i="3"/>
  <c r="X1379" i="3"/>
  <c r="AO1172" i="3"/>
  <c r="AF1172" i="3"/>
  <c r="AE1172" i="3"/>
  <c r="AD1172" i="3"/>
  <c r="AC1172" i="3"/>
  <c r="AB1172" i="3"/>
  <c r="AA1172" i="3"/>
  <c r="Y1172" i="3"/>
  <c r="X1172" i="3"/>
  <c r="AO1048" i="3"/>
  <c r="AF1048" i="3"/>
  <c r="AE1048" i="3"/>
  <c r="AD1048" i="3"/>
  <c r="AC1048" i="3"/>
  <c r="AB1048" i="3"/>
  <c r="AA1048" i="3"/>
  <c r="Y1048" i="3"/>
  <c r="X1048" i="3"/>
  <c r="AO568" i="3"/>
  <c r="AF568" i="3"/>
  <c r="AE568" i="3"/>
  <c r="AD568" i="3"/>
  <c r="AC568" i="3"/>
  <c r="AB568" i="3"/>
  <c r="AA568" i="3"/>
  <c r="Y568" i="3"/>
  <c r="X568" i="3"/>
  <c r="Z568" i="3" s="1"/>
  <c r="AO1537" i="3"/>
  <c r="AF1537" i="3"/>
  <c r="AE1537" i="3"/>
  <c r="AD1537" i="3"/>
  <c r="AC1537" i="3"/>
  <c r="AB1537" i="3"/>
  <c r="AA1537" i="3"/>
  <c r="Y1537" i="3"/>
  <c r="X1537" i="3"/>
  <c r="AO1515" i="3"/>
  <c r="AF1515" i="3"/>
  <c r="AE1515" i="3"/>
  <c r="AD1515" i="3"/>
  <c r="AC1515" i="3"/>
  <c r="AB1515" i="3"/>
  <c r="AA1515" i="3"/>
  <c r="Y1515" i="3"/>
  <c r="X1515" i="3"/>
  <c r="AO1538" i="3"/>
  <c r="AF1538" i="3"/>
  <c r="AE1538" i="3"/>
  <c r="AD1538" i="3"/>
  <c r="AC1538" i="3"/>
  <c r="AB1538" i="3"/>
  <c r="AA1538" i="3"/>
  <c r="Y1538" i="3"/>
  <c r="X1538" i="3"/>
  <c r="AO852" i="3"/>
  <c r="AF852" i="3"/>
  <c r="AE852" i="3"/>
  <c r="AD852" i="3"/>
  <c r="AC852" i="3"/>
  <c r="AB852" i="3"/>
  <c r="AA852" i="3"/>
  <c r="Y852" i="3"/>
  <c r="X852" i="3"/>
  <c r="AO803" i="3"/>
  <c r="AF803" i="3"/>
  <c r="AE803" i="3"/>
  <c r="AD803" i="3"/>
  <c r="AC803" i="3"/>
  <c r="AB803" i="3"/>
  <c r="AA803" i="3"/>
  <c r="Y803" i="3"/>
  <c r="X803" i="3"/>
  <c r="AO620" i="3"/>
  <c r="AF620" i="3"/>
  <c r="AE620" i="3"/>
  <c r="AD620" i="3"/>
  <c r="AC620" i="3"/>
  <c r="AB620" i="3"/>
  <c r="AA620" i="3"/>
  <c r="Y620" i="3"/>
  <c r="X620" i="3"/>
  <c r="AO1063" i="3"/>
  <c r="AF1063" i="3"/>
  <c r="AE1063" i="3"/>
  <c r="AD1063" i="3"/>
  <c r="AC1063" i="3"/>
  <c r="AB1063" i="3"/>
  <c r="AA1063" i="3"/>
  <c r="Y1063" i="3"/>
  <c r="X1063" i="3"/>
  <c r="AO420" i="3"/>
  <c r="AF420" i="3"/>
  <c r="AE420" i="3"/>
  <c r="AD420" i="3"/>
  <c r="AC420" i="3"/>
  <c r="AB420" i="3"/>
  <c r="AA420" i="3"/>
  <c r="Y420" i="3"/>
  <c r="X420" i="3"/>
  <c r="AO1314" i="3"/>
  <c r="AF1314" i="3"/>
  <c r="AE1314" i="3"/>
  <c r="AD1314" i="3"/>
  <c r="AC1314" i="3"/>
  <c r="AB1314" i="3"/>
  <c r="AA1314" i="3"/>
  <c r="Y1314" i="3"/>
  <c r="X1314" i="3"/>
  <c r="AO1241" i="3"/>
  <c r="AF1241" i="3"/>
  <c r="AE1241" i="3"/>
  <c r="AD1241" i="3"/>
  <c r="AC1241" i="3"/>
  <c r="AB1241" i="3"/>
  <c r="AA1241" i="3"/>
  <c r="Y1241" i="3"/>
  <c r="X1241" i="3"/>
  <c r="Z1241" i="3" s="1"/>
  <c r="AM1241" i="3" s="1"/>
  <c r="AO929" i="3"/>
  <c r="AF929" i="3"/>
  <c r="AE929" i="3"/>
  <c r="AD929" i="3"/>
  <c r="AC929" i="3"/>
  <c r="AB929" i="3"/>
  <c r="AA929" i="3"/>
  <c r="Y929" i="3"/>
  <c r="X929" i="3"/>
  <c r="AO659" i="3"/>
  <c r="AF659" i="3"/>
  <c r="AE659" i="3"/>
  <c r="AD659" i="3"/>
  <c r="AC659" i="3"/>
  <c r="AB659" i="3"/>
  <c r="AA659" i="3"/>
  <c r="Y659" i="3"/>
  <c r="Z659" i="3" s="1"/>
  <c r="X659" i="3"/>
  <c r="AO640" i="3"/>
  <c r="AF640" i="3"/>
  <c r="AE640" i="3"/>
  <c r="AD640" i="3"/>
  <c r="AC640" i="3"/>
  <c r="AB640" i="3"/>
  <c r="AA640" i="3"/>
  <c r="Y640" i="3"/>
  <c r="X640" i="3"/>
  <c r="AO412" i="3"/>
  <c r="AF412" i="3"/>
  <c r="AE412" i="3"/>
  <c r="AD412" i="3"/>
  <c r="AC412" i="3"/>
  <c r="AB412" i="3"/>
  <c r="AA412" i="3"/>
  <c r="Y412" i="3"/>
  <c r="X412" i="3"/>
  <c r="AO558" i="3"/>
  <c r="AF558" i="3"/>
  <c r="AE558" i="3"/>
  <c r="AD558" i="3"/>
  <c r="AC558" i="3"/>
  <c r="AB558" i="3"/>
  <c r="AA558" i="3"/>
  <c r="Y558" i="3"/>
  <c r="X558" i="3"/>
  <c r="AO281" i="3"/>
  <c r="AF281" i="3"/>
  <c r="AE281" i="3"/>
  <c r="AD281" i="3"/>
  <c r="AC281" i="3"/>
  <c r="AB281" i="3"/>
  <c r="AA281" i="3"/>
  <c r="Y281" i="3"/>
  <c r="X281" i="3"/>
  <c r="Z281" i="3" s="1"/>
  <c r="AO1493" i="3"/>
  <c r="AF1493" i="3"/>
  <c r="AE1493" i="3"/>
  <c r="AD1493" i="3"/>
  <c r="AC1493" i="3"/>
  <c r="AB1493" i="3"/>
  <c r="AA1493" i="3"/>
  <c r="Y1493" i="3"/>
  <c r="X1493" i="3"/>
  <c r="AO1451" i="3"/>
  <c r="AF1451" i="3"/>
  <c r="AE1451" i="3"/>
  <c r="AD1451" i="3"/>
  <c r="AC1451" i="3"/>
  <c r="AB1451" i="3"/>
  <c r="AA1451" i="3"/>
  <c r="Y1451" i="3"/>
  <c r="X1451" i="3"/>
  <c r="AO1449" i="3"/>
  <c r="AF1449" i="3"/>
  <c r="AE1449" i="3"/>
  <c r="AD1449" i="3"/>
  <c r="AC1449" i="3"/>
  <c r="AB1449" i="3"/>
  <c r="AA1449" i="3"/>
  <c r="Y1449" i="3"/>
  <c r="X1449" i="3"/>
  <c r="AO1435" i="3"/>
  <c r="AF1435" i="3"/>
  <c r="AE1435" i="3"/>
  <c r="AD1435" i="3"/>
  <c r="AC1435" i="3"/>
  <c r="AB1435" i="3"/>
  <c r="AA1435" i="3"/>
  <c r="Y1435" i="3"/>
  <c r="X1435" i="3"/>
  <c r="AO1315" i="3"/>
  <c r="AF1315" i="3"/>
  <c r="AE1315" i="3"/>
  <c r="AD1315" i="3"/>
  <c r="AC1315" i="3"/>
  <c r="AB1315" i="3"/>
  <c r="AA1315" i="3"/>
  <c r="Y1315" i="3"/>
  <c r="X1315" i="3"/>
  <c r="AO1155" i="3"/>
  <c r="AF1155" i="3"/>
  <c r="AE1155" i="3"/>
  <c r="AD1155" i="3"/>
  <c r="AC1155" i="3"/>
  <c r="AB1155" i="3"/>
  <c r="AA1155" i="3"/>
  <c r="Y1155" i="3"/>
  <c r="X1155" i="3"/>
  <c r="AO468" i="3"/>
  <c r="AF468" i="3"/>
  <c r="AE468" i="3"/>
  <c r="AD468" i="3"/>
  <c r="AC468" i="3"/>
  <c r="AB468" i="3"/>
  <c r="AA468" i="3"/>
  <c r="Y468" i="3"/>
  <c r="X468" i="3"/>
  <c r="AO116" i="3"/>
  <c r="AF116" i="3"/>
  <c r="AE116" i="3"/>
  <c r="AD116" i="3"/>
  <c r="AC116" i="3"/>
  <c r="AB116" i="3"/>
  <c r="AA116" i="3"/>
  <c r="Y116" i="3"/>
  <c r="X116" i="3"/>
  <c r="Z116" i="3" s="1"/>
  <c r="AO1209" i="3"/>
  <c r="AF1209" i="3"/>
  <c r="AE1209" i="3"/>
  <c r="AD1209" i="3"/>
  <c r="AC1209" i="3"/>
  <c r="AB1209" i="3"/>
  <c r="AA1209" i="3"/>
  <c r="Y1209" i="3"/>
  <c r="X1209" i="3"/>
  <c r="AO1536" i="3"/>
  <c r="AF1536" i="3"/>
  <c r="AE1536" i="3"/>
  <c r="AD1536" i="3"/>
  <c r="AC1536" i="3"/>
  <c r="AB1536" i="3"/>
  <c r="AA1536" i="3"/>
  <c r="Y1536" i="3"/>
  <c r="X1536" i="3"/>
  <c r="AO1219" i="3"/>
  <c r="AF1219" i="3"/>
  <c r="AE1219" i="3"/>
  <c r="AD1219" i="3"/>
  <c r="AC1219" i="3"/>
  <c r="AB1219" i="3"/>
  <c r="AA1219" i="3"/>
  <c r="Y1219" i="3"/>
  <c r="X1219" i="3"/>
  <c r="AO1211" i="3"/>
  <c r="AF1211" i="3"/>
  <c r="AE1211" i="3"/>
  <c r="AD1211" i="3"/>
  <c r="AC1211" i="3"/>
  <c r="AB1211" i="3"/>
  <c r="AA1211" i="3"/>
  <c r="Y1211" i="3"/>
  <c r="X1211" i="3"/>
  <c r="AO678" i="3"/>
  <c r="AF678" i="3"/>
  <c r="AE678" i="3"/>
  <c r="AD678" i="3"/>
  <c r="AC678" i="3"/>
  <c r="AB678" i="3"/>
  <c r="AA678" i="3"/>
  <c r="Y678" i="3"/>
  <c r="X678" i="3"/>
  <c r="AO194" i="3"/>
  <c r="AF194" i="3"/>
  <c r="AE194" i="3"/>
  <c r="AD194" i="3"/>
  <c r="AC194" i="3"/>
  <c r="AB194" i="3"/>
  <c r="AA194" i="3"/>
  <c r="Y194" i="3"/>
  <c r="X194" i="3"/>
  <c r="AO1397" i="3"/>
  <c r="AF1397" i="3"/>
  <c r="AE1397" i="3"/>
  <c r="AD1397" i="3"/>
  <c r="AC1397" i="3"/>
  <c r="AB1397" i="3"/>
  <c r="AA1397" i="3"/>
  <c r="Y1397" i="3"/>
  <c r="X1397" i="3"/>
  <c r="AO1622" i="3"/>
  <c r="AF1622" i="3"/>
  <c r="AE1622" i="3"/>
  <c r="AD1622" i="3"/>
  <c r="AC1622" i="3"/>
  <c r="AB1622" i="3"/>
  <c r="AA1622" i="3"/>
  <c r="Y1622" i="3"/>
  <c r="Z1622" i="3" s="1"/>
  <c r="X1622" i="3"/>
  <c r="AO323" i="3"/>
  <c r="AF323" i="3"/>
  <c r="AE323" i="3"/>
  <c r="AD323" i="3"/>
  <c r="AC323" i="3"/>
  <c r="AB323" i="3"/>
  <c r="AA323" i="3"/>
  <c r="Y323" i="3"/>
  <c r="X323" i="3"/>
  <c r="AO646" i="3"/>
  <c r="AF646" i="3"/>
  <c r="AE646" i="3"/>
  <c r="AD646" i="3"/>
  <c r="AC646" i="3"/>
  <c r="AB646" i="3"/>
  <c r="AA646" i="3"/>
  <c r="Y646" i="3"/>
  <c r="X646" i="3"/>
  <c r="AO882" i="3"/>
  <c r="AF882" i="3"/>
  <c r="AE882" i="3"/>
  <c r="AD882" i="3"/>
  <c r="AC882" i="3"/>
  <c r="AB882" i="3"/>
  <c r="AA882" i="3"/>
  <c r="Y882" i="3"/>
  <c r="X882" i="3"/>
  <c r="AO1535" i="3"/>
  <c r="AF1535" i="3"/>
  <c r="AE1535" i="3"/>
  <c r="AD1535" i="3"/>
  <c r="AC1535" i="3"/>
  <c r="AB1535" i="3"/>
  <c r="AA1535" i="3"/>
  <c r="Y1535" i="3"/>
  <c r="X1535" i="3"/>
  <c r="AO369" i="3"/>
  <c r="AF369" i="3"/>
  <c r="AE369" i="3"/>
  <c r="AD369" i="3"/>
  <c r="AC369" i="3"/>
  <c r="AB369" i="3"/>
  <c r="AA369" i="3"/>
  <c r="Y369" i="3"/>
  <c r="X369" i="3"/>
  <c r="Z369" i="3" s="1"/>
  <c r="AO1611" i="3"/>
  <c r="AF1611" i="3"/>
  <c r="AE1611" i="3"/>
  <c r="AD1611" i="3"/>
  <c r="AC1611" i="3"/>
  <c r="AB1611" i="3"/>
  <c r="AA1611" i="3"/>
  <c r="Y1611" i="3"/>
  <c r="X1611" i="3"/>
  <c r="AO1204" i="3"/>
  <c r="AF1204" i="3"/>
  <c r="AE1204" i="3"/>
  <c r="AD1204" i="3"/>
  <c r="AC1204" i="3"/>
  <c r="AB1204" i="3"/>
  <c r="AA1204" i="3"/>
  <c r="Y1204" i="3"/>
  <c r="X1204" i="3"/>
  <c r="AO112" i="3"/>
  <c r="AF112" i="3"/>
  <c r="AE112" i="3"/>
  <c r="AD112" i="3"/>
  <c r="AC112" i="3"/>
  <c r="AB112" i="3"/>
  <c r="AA112" i="3"/>
  <c r="Y112" i="3"/>
  <c r="X112" i="3"/>
  <c r="AO473" i="3"/>
  <c r="AF473" i="3"/>
  <c r="AE473" i="3"/>
  <c r="AD473" i="3"/>
  <c r="AC473" i="3"/>
  <c r="AB473" i="3"/>
  <c r="AA473" i="3"/>
  <c r="Y473" i="3"/>
  <c r="X473" i="3"/>
  <c r="AO1118" i="3"/>
  <c r="AF1118" i="3"/>
  <c r="AE1118" i="3"/>
  <c r="AD1118" i="3"/>
  <c r="AC1118" i="3"/>
  <c r="AB1118" i="3"/>
  <c r="AA1118" i="3"/>
  <c r="Y1118" i="3"/>
  <c r="X1118" i="3"/>
  <c r="AO1216" i="3"/>
  <c r="AF1216" i="3"/>
  <c r="AE1216" i="3"/>
  <c r="AD1216" i="3"/>
  <c r="AC1216" i="3"/>
  <c r="AB1216" i="3"/>
  <c r="AA1216" i="3"/>
  <c r="Y1216" i="3"/>
  <c r="X1216" i="3"/>
  <c r="AO681" i="3"/>
  <c r="AF681" i="3"/>
  <c r="AE681" i="3"/>
  <c r="AD681" i="3"/>
  <c r="AC681" i="3"/>
  <c r="AB681" i="3"/>
  <c r="AA681" i="3"/>
  <c r="Y681" i="3"/>
  <c r="X681" i="3"/>
  <c r="AO1489" i="3"/>
  <c r="AF1489" i="3"/>
  <c r="AE1489" i="3"/>
  <c r="AD1489" i="3"/>
  <c r="AC1489" i="3"/>
  <c r="AB1489" i="3"/>
  <c r="AA1489" i="3"/>
  <c r="Y1489" i="3"/>
  <c r="X1489" i="3"/>
  <c r="AO55" i="3"/>
  <c r="AF55" i="3"/>
  <c r="AE55" i="3"/>
  <c r="AD55" i="3"/>
  <c r="AC55" i="3"/>
  <c r="AB55" i="3"/>
  <c r="AA55" i="3"/>
  <c r="Y55" i="3"/>
  <c r="X55" i="3"/>
  <c r="AO799" i="3"/>
  <c r="AF799" i="3"/>
  <c r="AE799" i="3"/>
  <c r="AD799" i="3"/>
  <c r="AC799" i="3"/>
  <c r="AB799" i="3"/>
  <c r="AA799" i="3"/>
  <c r="Y799" i="3"/>
  <c r="X799" i="3"/>
  <c r="AO333" i="3"/>
  <c r="AF333" i="3"/>
  <c r="AE333" i="3"/>
  <c r="AD333" i="3"/>
  <c r="AC333" i="3"/>
  <c r="AB333" i="3"/>
  <c r="AA333" i="3"/>
  <c r="Y333" i="3"/>
  <c r="X333" i="3"/>
  <c r="AO1666" i="3"/>
  <c r="AF1666" i="3"/>
  <c r="AE1666" i="3"/>
  <c r="AD1666" i="3"/>
  <c r="AC1666" i="3"/>
  <c r="AB1666" i="3"/>
  <c r="AA1666" i="3"/>
  <c r="Y1666" i="3"/>
  <c r="X1666" i="3"/>
  <c r="AO1212" i="3"/>
  <c r="AF1212" i="3"/>
  <c r="AE1212" i="3"/>
  <c r="AD1212" i="3"/>
  <c r="AC1212" i="3"/>
  <c r="AB1212" i="3"/>
  <c r="AA1212" i="3"/>
  <c r="Y1212" i="3"/>
  <c r="X1212" i="3"/>
  <c r="AO695" i="3"/>
  <c r="AF695" i="3"/>
  <c r="AE695" i="3"/>
  <c r="AD695" i="3"/>
  <c r="AC695" i="3"/>
  <c r="AB695" i="3"/>
  <c r="AA695" i="3"/>
  <c r="Y695" i="3"/>
  <c r="X695" i="3"/>
  <c r="AO1623" i="3"/>
  <c r="AF1623" i="3"/>
  <c r="AE1623" i="3"/>
  <c r="AD1623" i="3"/>
  <c r="AC1623" i="3"/>
  <c r="AB1623" i="3"/>
  <c r="AA1623" i="3"/>
  <c r="Y1623" i="3"/>
  <c r="X1623" i="3"/>
  <c r="AO216" i="3"/>
  <c r="AF216" i="3"/>
  <c r="AE216" i="3"/>
  <c r="AD216" i="3"/>
  <c r="AC216" i="3"/>
  <c r="AB216" i="3"/>
  <c r="AA216" i="3"/>
  <c r="Y216" i="3"/>
  <c r="X216" i="3"/>
  <c r="AO671" i="3"/>
  <c r="AF671" i="3"/>
  <c r="AE671" i="3"/>
  <c r="AD671" i="3"/>
  <c r="AC671" i="3"/>
  <c r="AB671" i="3"/>
  <c r="AA671" i="3"/>
  <c r="Y671" i="3"/>
  <c r="X671" i="3"/>
  <c r="AO40" i="3"/>
  <c r="AF40" i="3"/>
  <c r="AE40" i="3"/>
  <c r="AD40" i="3"/>
  <c r="AC40" i="3"/>
  <c r="AB40" i="3"/>
  <c r="AA40" i="3"/>
  <c r="Y40" i="3"/>
  <c r="X40" i="3"/>
  <c r="AO970" i="3"/>
  <c r="AF970" i="3"/>
  <c r="AE970" i="3"/>
  <c r="AD970" i="3"/>
  <c r="AC970" i="3"/>
  <c r="AB970" i="3"/>
  <c r="AA970" i="3"/>
  <c r="Y970" i="3"/>
  <c r="X970" i="3"/>
  <c r="AO1501" i="3"/>
  <c r="AF1501" i="3"/>
  <c r="AE1501" i="3"/>
  <c r="AD1501" i="3"/>
  <c r="AC1501" i="3"/>
  <c r="AB1501" i="3"/>
  <c r="AA1501" i="3"/>
  <c r="Y1501" i="3"/>
  <c r="X1501" i="3"/>
  <c r="AO1252" i="3"/>
  <c r="AF1252" i="3"/>
  <c r="AE1252" i="3"/>
  <c r="AD1252" i="3"/>
  <c r="AC1252" i="3"/>
  <c r="AB1252" i="3"/>
  <c r="AA1252" i="3"/>
  <c r="Y1252" i="3"/>
  <c r="X1252" i="3"/>
  <c r="AO1488" i="3"/>
  <c r="AF1488" i="3"/>
  <c r="AE1488" i="3"/>
  <c r="AD1488" i="3"/>
  <c r="AC1488" i="3"/>
  <c r="AB1488" i="3"/>
  <c r="AA1488" i="3"/>
  <c r="Y1488" i="3"/>
  <c r="X1488" i="3"/>
  <c r="AO199" i="3"/>
  <c r="AF199" i="3"/>
  <c r="AE199" i="3"/>
  <c r="AD199" i="3"/>
  <c r="AC199" i="3"/>
  <c r="AB199" i="3"/>
  <c r="AA199" i="3"/>
  <c r="Y199" i="3"/>
  <c r="X199" i="3"/>
  <c r="AO74" i="3"/>
  <c r="AF74" i="3"/>
  <c r="AE74" i="3"/>
  <c r="AD74" i="3"/>
  <c r="AC74" i="3"/>
  <c r="AB74" i="3"/>
  <c r="AA74" i="3"/>
  <c r="Y74" i="3"/>
  <c r="X74" i="3"/>
  <c r="AO1094" i="3"/>
  <c r="AF1094" i="3"/>
  <c r="AE1094" i="3"/>
  <c r="AD1094" i="3"/>
  <c r="AC1094" i="3"/>
  <c r="AB1094" i="3"/>
  <c r="AA1094" i="3"/>
  <c r="Y1094" i="3"/>
  <c r="X1094" i="3"/>
  <c r="AO596" i="3"/>
  <c r="AF596" i="3"/>
  <c r="AE596" i="3"/>
  <c r="AD596" i="3"/>
  <c r="AC596" i="3"/>
  <c r="AB596" i="3"/>
  <c r="AA596" i="3"/>
  <c r="Y596" i="3"/>
  <c r="X596" i="3"/>
  <c r="AO101" i="3"/>
  <c r="AF101" i="3"/>
  <c r="AE101" i="3"/>
  <c r="AD101" i="3"/>
  <c r="AC101" i="3"/>
  <c r="AB101" i="3"/>
  <c r="AA101" i="3"/>
  <c r="Y101" i="3"/>
  <c r="X101" i="3"/>
  <c r="AO1270" i="3"/>
  <c r="AF1270" i="3"/>
  <c r="AE1270" i="3"/>
  <c r="AD1270" i="3"/>
  <c r="AC1270" i="3"/>
  <c r="AB1270" i="3"/>
  <c r="AA1270" i="3"/>
  <c r="Y1270" i="3"/>
  <c r="X1270" i="3"/>
  <c r="AO1500" i="3"/>
  <c r="AF1500" i="3"/>
  <c r="AE1500" i="3"/>
  <c r="AD1500" i="3"/>
  <c r="AC1500" i="3"/>
  <c r="AB1500" i="3"/>
  <c r="AA1500" i="3"/>
  <c r="Y1500" i="3"/>
  <c r="X1500" i="3"/>
  <c r="AO679" i="3"/>
  <c r="AF679" i="3"/>
  <c r="AE679" i="3"/>
  <c r="AD679" i="3"/>
  <c r="AC679" i="3"/>
  <c r="AB679" i="3"/>
  <c r="AA679" i="3"/>
  <c r="Y679" i="3"/>
  <c r="X679" i="3"/>
  <c r="AO705" i="3"/>
  <c r="AF705" i="3"/>
  <c r="AE705" i="3"/>
  <c r="AD705" i="3"/>
  <c r="AC705" i="3"/>
  <c r="AB705" i="3"/>
  <c r="AA705" i="3"/>
  <c r="Y705" i="3"/>
  <c r="X705" i="3"/>
  <c r="AO1497" i="3"/>
  <c r="AF1497" i="3"/>
  <c r="AE1497" i="3"/>
  <c r="AD1497" i="3"/>
  <c r="AC1497" i="3"/>
  <c r="AB1497" i="3"/>
  <c r="AA1497" i="3"/>
  <c r="Y1497" i="3"/>
  <c r="X1497" i="3"/>
  <c r="AO570" i="3"/>
  <c r="AF570" i="3"/>
  <c r="AE570" i="3"/>
  <c r="AD570" i="3"/>
  <c r="AC570" i="3"/>
  <c r="AB570" i="3"/>
  <c r="AA570" i="3"/>
  <c r="Y570" i="3"/>
  <c r="X570" i="3"/>
  <c r="Z570" i="3" s="1"/>
  <c r="AO1047" i="3"/>
  <c r="AF1047" i="3"/>
  <c r="AE1047" i="3"/>
  <c r="AD1047" i="3"/>
  <c r="AC1047" i="3"/>
  <c r="AB1047" i="3"/>
  <c r="AA1047" i="3"/>
  <c r="Y1047" i="3"/>
  <c r="X1047" i="3"/>
  <c r="AO169" i="3"/>
  <c r="AF169" i="3"/>
  <c r="AE169" i="3"/>
  <c r="AD169" i="3"/>
  <c r="AC169" i="3"/>
  <c r="AB169" i="3"/>
  <c r="AA169" i="3"/>
  <c r="Y169" i="3"/>
  <c r="X169" i="3"/>
  <c r="AO1254" i="3"/>
  <c r="AF1254" i="3"/>
  <c r="AE1254" i="3"/>
  <c r="AD1254" i="3"/>
  <c r="AC1254" i="3"/>
  <c r="AB1254" i="3"/>
  <c r="AA1254" i="3"/>
  <c r="Y1254" i="3"/>
  <c r="X1254" i="3"/>
  <c r="AO229" i="3"/>
  <c r="AF229" i="3"/>
  <c r="AE229" i="3"/>
  <c r="AD229" i="3"/>
  <c r="AC229" i="3"/>
  <c r="AB229" i="3"/>
  <c r="AA229" i="3"/>
  <c r="Y229" i="3"/>
  <c r="X229" i="3"/>
  <c r="AO998" i="3"/>
  <c r="AF998" i="3"/>
  <c r="AE998" i="3"/>
  <c r="AD998" i="3"/>
  <c r="AC998" i="3"/>
  <c r="AB998" i="3"/>
  <c r="AA998" i="3"/>
  <c r="Y998" i="3"/>
  <c r="X998" i="3"/>
  <c r="AO788" i="3"/>
  <c r="AF788" i="3"/>
  <c r="AE788" i="3"/>
  <c r="AD788" i="3"/>
  <c r="AC788" i="3"/>
  <c r="AB788" i="3"/>
  <c r="AA788" i="3"/>
  <c r="Y788" i="3"/>
  <c r="X788" i="3"/>
  <c r="AO752" i="3"/>
  <c r="AF752" i="3"/>
  <c r="AE752" i="3"/>
  <c r="AD752" i="3"/>
  <c r="AC752" i="3"/>
  <c r="AB752" i="3"/>
  <c r="AA752" i="3"/>
  <c r="Y752" i="3"/>
  <c r="X752" i="3"/>
  <c r="AO1620" i="3"/>
  <c r="AF1620" i="3"/>
  <c r="AE1620" i="3"/>
  <c r="AD1620" i="3"/>
  <c r="AC1620" i="3"/>
  <c r="AB1620" i="3"/>
  <c r="AA1620" i="3"/>
  <c r="Y1620" i="3"/>
  <c r="X1620" i="3"/>
  <c r="AO1498" i="3"/>
  <c r="AF1498" i="3"/>
  <c r="AE1498" i="3"/>
  <c r="AD1498" i="3"/>
  <c r="AC1498" i="3"/>
  <c r="AB1498" i="3"/>
  <c r="AA1498" i="3"/>
  <c r="Y1498" i="3"/>
  <c r="X1498" i="3"/>
  <c r="AO252" i="3"/>
  <c r="AF252" i="3"/>
  <c r="AE252" i="3"/>
  <c r="AD252" i="3"/>
  <c r="AC252" i="3"/>
  <c r="AB252" i="3"/>
  <c r="AA252" i="3"/>
  <c r="Y252" i="3"/>
  <c r="X252" i="3"/>
  <c r="AO1647" i="3"/>
  <c r="AF1647" i="3"/>
  <c r="AE1647" i="3"/>
  <c r="AD1647" i="3"/>
  <c r="AC1647" i="3"/>
  <c r="AB1647" i="3"/>
  <c r="AA1647" i="3"/>
  <c r="Y1647" i="3"/>
  <c r="X1647" i="3"/>
  <c r="Z1647" i="3" s="1"/>
  <c r="AO1312" i="3"/>
  <c r="AF1312" i="3"/>
  <c r="AE1312" i="3"/>
  <c r="AD1312" i="3"/>
  <c r="AC1312" i="3"/>
  <c r="AB1312" i="3"/>
  <c r="AA1312" i="3"/>
  <c r="Y1312" i="3"/>
  <c r="X1312" i="3"/>
  <c r="AO1061" i="3"/>
  <c r="AF1061" i="3"/>
  <c r="AE1061" i="3"/>
  <c r="AD1061" i="3"/>
  <c r="AC1061" i="3"/>
  <c r="AB1061" i="3"/>
  <c r="AA1061" i="3"/>
  <c r="Y1061" i="3"/>
  <c r="X1061" i="3"/>
  <c r="AO152" i="3"/>
  <c r="AF152" i="3"/>
  <c r="AE152" i="3"/>
  <c r="AD152" i="3"/>
  <c r="AC152" i="3"/>
  <c r="AB152" i="3"/>
  <c r="AA152" i="3"/>
  <c r="Y152" i="3"/>
  <c r="X152" i="3"/>
  <c r="AO143" i="3"/>
  <c r="AF143" i="3"/>
  <c r="AE143" i="3"/>
  <c r="AD143" i="3"/>
  <c r="AC143" i="3"/>
  <c r="AB143" i="3"/>
  <c r="AA143" i="3"/>
  <c r="Y143" i="3"/>
  <c r="X143" i="3"/>
  <c r="Z143" i="3" s="1"/>
  <c r="AK143" i="3" s="1"/>
  <c r="AO1385" i="3"/>
  <c r="AF1385" i="3"/>
  <c r="AE1385" i="3"/>
  <c r="AD1385" i="3"/>
  <c r="AC1385" i="3"/>
  <c r="AB1385" i="3"/>
  <c r="AA1385" i="3"/>
  <c r="Y1385" i="3"/>
  <c r="X1385" i="3"/>
  <c r="AO857" i="3"/>
  <c r="AF857" i="3"/>
  <c r="AE857" i="3"/>
  <c r="AD857" i="3"/>
  <c r="AC857" i="3"/>
  <c r="AB857" i="3"/>
  <c r="AA857" i="3"/>
  <c r="Y857" i="3"/>
  <c r="X857" i="3"/>
  <c r="AO732" i="3"/>
  <c r="AF732" i="3"/>
  <c r="AE732" i="3"/>
  <c r="AD732" i="3"/>
  <c r="AC732" i="3"/>
  <c r="AB732" i="3"/>
  <c r="AA732" i="3"/>
  <c r="Y732" i="3"/>
  <c r="X732" i="3"/>
  <c r="AO419" i="3"/>
  <c r="AF419" i="3"/>
  <c r="AE419" i="3"/>
  <c r="AD419" i="3"/>
  <c r="AC419" i="3"/>
  <c r="AB419" i="3"/>
  <c r="AA419" i="3"/>
  <c r="Z419" i="3"/>
  <c r="Y419" i="3"/>
  <c r="X419" i="3"/>
  <c r="AO1436" i="3"/>
  <c r="AF1436" i="3"/>
  <c r="AE1436" i="3"/>
  <c r="AD1436" i="3"/>
  <c r="AC1436" i="3"/>
  <c r="AB1436" i="3"/>
  <c r="AA1436" i="3"/>
  <c r="Y1436" i="3"/>
  <c r="X1436" i="3"/>
  <c r="AO1502" i="3"/>
  <c r="AF1502" i="3"/>
  <c r="AE1502" i="3"/>
  <c r="AD1502" i="3"/>
  <c r="AC1502" i="3"/>
  <c r="AB1502" i="3"/>
  <c r="AA1502" i="3"/>
  <c r="Y1502" i="3"/>
  <c r="X1502" i="3"/>
  <c r="Z1502" i="3" s="1"/>
  <c r="AO268" i="3"/>
  <c r="AF268" i="3"/>
  <c r="AE268" i="3"/>
  <c r="AD268" i="3"/>
  <c r="AC268" i="3"/>
  <c r="AB268" i="3"/>
  <c r="AA268" i="3"/>
  <c r="Y268" i="3"/>
  <c r="X268" i="3"/>
  <c r="AO1236" i="3"/>
  <c r="AF1236" i="3"/>
  <c r="AE1236" i="3"/>
  <c r="AD1236" i="3"/>
  <c r="AC1236" i="3"/>
  <c r="AB1236" i="3"/>
  <c r="AA1236" i="3"/>
  <c r="Y1236" i="3"/>
  <c r="X1236" i="3"/>
  <c r="AO1121" i="3"/>
  <c r="AF1121" i="3"/>
  <c r="AE1121" i="3"/>
  <c r="AD1121" i="3"/>
  <c r="AC1121" i="3"/>
  <c r="AB1121" i="3"/>
  <c r="AA1121" i="3"/>
  <c r="Y1121" i="3"/>
  <c r="X1121" i="3"/>
  <c r="Z1121" i="3" s="1"/>
  <c r="AL1121" i="3" s="1"/>
  <c r="AO373" i="3"/>
  <c r="AF373" i="3"/>
  <c r="AE373" i="3"/>
  <c r="AD373" i="3"/>
  <c r="AC373" i="3"/>
  <c r="AB373" i="3"/>
  <c r="AA373" i="3"/>
  <c r="Y373" i="3"/>
  <c r="X373" i="3"/>
  <c r="AO277" i="3"/>
  <c r="AF277" i="3"/>
  <c r="AE277" i="3"/>
  <c r="AD277" i="3"/>
  <c r="AC277" i="3"/>
  <c r="AB277" i="3"/>
  <c r="AA277" i="3"/>
  <c r="Y277" i="3"/>
  <c r="X277" i="3"/>
  <c r="AO958" i="3"/>
  <c r="AF958" i="3"/>
  <c r="AE958" i="3"/>
  <c r="AD958" i="3"/>
  <c r="AC958" i="3"/>
  <c r="AB958" i="3"/>
  <c r="AA958" i="3"/>
  <c r="Y958" i="3"/>
  <c r="X958" i="3"/>
  <c r="AO794" i="3"/>
  <c r="AF794" i="3"/>
  <c r="AE794" i="3"/>
  <c r="AD794" i="3"/>
  <c r="AC794" i="3"/>
  <c r="AB794" i="3"/>
  <c r="AA794" i="3"/>
  <c r="Y794" i="3"/>
  <c r="X794" i="3"/>
  <c r="AO591" i="3"/>
  <c r="AF591" i="3"/>
  <c r="AE591" i="3"/>
  <c r="AD591" i="3"/>
  <c r="AC591" i="3"/>
  <c r="AB591" i="3"/>
  <c r="AA591" i="3"/>
  <c r="Y591" i="3"/>
  <c r="X591" i="3"/>
  <c r="AO1407" i="3"/>
  <c r="AF1407" i="3"/>
  <c r="AE1407" i="3"/>
  <c r="AD1407" i="3"/>
  <c r="AC1407" i="3"/>
  <c r="AB1407" i="3"/>
  <c r="AA1407" i="3"/>
  <c r="Y1407" i="3"/>
  <c r="X1407" i="3"/>
  <c r="AO1041" i="3"/>
  <c r="AF1041" i="3"/>
  <c r="AE1041" i="3"/>
  <c r="AD1041" i="3"/>
  <c r="AC1041" i="3"/>
  <c r="AB1041" i="3"/>
  <c r="AA1041" i="3"/>
  <c r="Y1041" i="3"/>
  <c r="X1041" i="3"/>
  <c r="AO748" i="3"/>
  <c r="AF748" i="3"/>
  <c r="AE748" i="3"/>
  <c r="AD748" i="3"/>
  <c r="AC748" i="3"/>
  <c r="AB748" i="3"/>
  <c r="AA748" i="3"/>
  <c r="Y748" i="3"/>
  <c r="X748" i="3"/>
  <c r="AO1496" i="3"/>
  <c r="AF1496" i="3"/>
  <c r="AE1496" i="3"/>
  <c r="AD1496" i="3"/>
  <c r="AC1496" i="3"/>
  <c r="AB1496" i="3"/>
  <c r="AA1496" i="3"/>
  <c r="Y1496" i="3"/>
  <c r="X1496" i="3"/>
  <c r="AO251" i="3"/>
  <c r="AF251" i="3"/>
  <c r="AE251" i="3"/>
  <c r="AD251" i="3"/>
  <c r="AC251" i="3"/>
  <c r="AB251" i="3"/>
  <c r="AA251" i="3"/>
  <c r="Y251" i="3"/>
  <c r="X251" i="3"/>
  <c r="AO1112" i="3"/>
  <c r="AF1112" i="3"/>
  <c r="AE1112" i="3"/>
  <c r="AD1112" i="3"/>
  <c r="AC1112" i="3"/>
  <c r="AB1112" i="3"/>
  <c r="AA1112" i="3"/>
  <c r="Y1112" i="3"/>
  <c r="X1112" i="3"/>
  <c r="AO884" i="3"/>
  <c r="AF884" i="3"/>
  <c r="AE884" i="3"/>
  <c r="AD884" i="3"/>
  <c r="AC884" i="3"/>
  <c r="AB884" i="3"/>
  <c r="AA884" i="3"/>
  <c r="Y884" i="3"/>
  <c r="X884" i="3"/>
  <c r="AO261" i="3"/>
  <c r="AF261" i="3"/>
  <c r="AE261" i="3"/>
  <c r="AD261" i="3"/>
  <c r="AC261" i="3"/>
  <c r="AB261" i="3"/>
  <c r="AA261" i="3"/>
  <c r="Y261" i="3"/>
  <c r="X261" i="3"/>
  <c r="AO1499" i="3"/>
  <c r="AF1499" i="3"/>
  <c r="AE1499" i="3"/>
  <c r="AD1499" i="3"/>
  <c r="AC1499" i="3"/>
  <c r="AB1499" i="3"/>
  <c r="AA1499" i="3"/>
  <c r="Y1499" i="3"/>
  <c r="X1499" i="3"/>
  <c r="AO1073" i="3"/>
  <c r="AF1073" i="3"/>
  <c r="AE1073" i="3"/>
  <c r="AD1073" i="3"/>
  <c r="AC1073" i="3"/>
  <c r="AB1073" i="3"/>
  <c r="AA1073" i="3"/>
  <c r="Y1073" i="3"/>
  <c r="Z1073" i="3" s="1"/>
  <c r="X1073" i="3"/>
  <c r="AO616" i="3"/>
  <c r="AF616" i="3"/>
  <c r="AE616" i="3"/>
  <c r="AD616" i="3"/>
  <c r="AC616" i="3"/>
  <c r="AB616" i="3"/>
  <c r="AA616" i="3"/>
  <c r="Y616" i="3"/>
  <c r="X616" i="3"/>
  <c r="AO828" i="3"/>
  <c r="AF828" i="3"/>
  <c r="AE828" i="3"/>
  <c r="AD828" i="3"/>
  <c r="AC828" i="3"/>
  <c r="AB828" i="3"/>
  <c r="AA828" i="3"/>
  <c r="Y828" i="3"/>
  <c r="X828" i="3"/>
  <c r="AO198" i="3"/>
  <c r="AF198" i="3"/>
  <c r="AE198" i="3"/>
  <c r="AD198" i="3"/>
  <c r="AC198" i="3"/>
  <c r="AB198" i="3"/>
  <c r="AA198" i="3"/>
  <c r="Y198" i="3"/>
  <c r="X198" i="3"/>
  <c r="AO1390" i="3"/>
  <c r="AF1390" i="3"/>
  <c r="AE1390" i="3"/>
  <c r="AD1390" i="3"/>
  <c r="AC1390" i="3"/>
  <c r="AB1390" i="3"/>
  <c r="AA1390" i="3"/>
  <c r="Y1390" i="3"/>
  <c r="X1390" i="3"/>
  <c r="AO870" i="3"/>
  <c r="AF870" i="3"/>
  <c r="AE870" i="3"/>
  <c r="AD870" i="3"/>
  <c r="AC870" i="3"/>
  <c r="AB870" i="3"/>
  <c r="AA870" i="3"/>
  <c r="Y870" i="3"/>
  <c r="X870" i="3"/>
  <c r="AO1511" i="3"/>
  <c r="AF1511" i="3"/>
  <c r="AE1511" i="3"/>
  <c r="AD1511" i="3"/>
  <c r="AC1511" i="3"/>
  <c r="AB1511" i="3"/>
  <c r="AA1511" i="3"/>
  <c r="Y1511" i="3"/>
  <c r="X1511" i="3"/>
  <c r="AO1383" i="3"/>
  <c r="AF1383" i="3"/>
  <c r="AE1383" i="3"/>
  <c r="AD1383" i="3"/>
  <c r="AC1383" i="3"/>
  <c r="AB1383" i="3"/>
  <c r="AA1383" i="3"/>
  <c r="Y1383" i="3"/>
  <c r="X1383" i="3"/>
  <c r="AO288" i="3"/>
  <c r="AF288" i="3"/>
  <c r="AE288" i="3"/>
  <c r="AD288" i="3"/>
  <c r="AC288" i="3"/>
  <c r="AB288" i="3"/>
  <c r="AA288" i="3"/>
  <c r="Y288" i="3"/>
  <c r="X288" i="3"/>
  <c r="AO173" i="3"/>
  <c r="AF173" i="3"/>
  <c r="AE173" i="3"/>
  <c r="AD173" i="3"/>
  <c r="AC173" i="3"/>
  <c r="AB173" i="3"/>
  <c r="AA173" i="3"/>
  <c r="Y173" i="3"/>
  <c r="X173" i="3"/>
  <c r="AO740" i="3"/>
  <c r="AF740" i="3"/>
  <c r="AE740" i="3"/>
  <c r="AD740" i="3"/>
  <c r="AC740" i="3"/>
  <c r="AB740" i="3"/>
  <c r="AA740" i="3"/>
  <c r="Y740" i="3"/>
  <c r="X740" i="3"/>
  <c r="AO72" i="3"/>
  <c r="AF72" i="3"/>
  <c r="AE72" i="3"/>
  <c r="AD72" i="3"/>
  <c r="AC72" i="3"/>
  <c r="AB72" i="3"/>
  <c r="AA72" i="3"/>
  <c r="Y72" i="3"/>
  <c r="X72" i="3"/>
  <c r="AO1487" i="3"/>
  <c r="AF1487" i="3"/>
  <c r="AE1487" i="3"/>
  <c r="AD1487" i="3"/>
  <c r="AC1487" i="3"/>
  <c r="AB1487" i="3"/>
  <c r="AA1487" i="3"/>
  <c r="Y1487" i="3"/>
  <c r="X1487" i="3"/>
  <c r="AO617" i="3"/>
  <c r="AF617" i="3"/>
  <c r="AE617" i="3"/>
  <c r="AD617" i="3"/>
  <c r="AC617" i="3"/>
  <c r="AB617" i="3"/>
  <c r="AA617" i="3"/>
  <c r="Y617" i="3"/>
  <c r="X617" i="3"/>
  <c r="AO228" i="3"/>
  <c r="AF228" i="3"/>
  <c r="AE228" i="3"/>
  <c r="AD228" i="3"/>
  <c r="AC228" i="3"/>
  <c r="AB228" i="3"/>
  <c r="AA228" i="3"/>
  <c r="Y228" i="3"/>
  <c r="X228" i="3"/>
  <c r="AO1081" i="3"/>
  <c r="AF1081" i="3"/>
  <c r="AE1081" i="3"/>
  <c r="AD1081" i="3"/>
  <c r="AC1081" i="3"/>
  <c r="AB1081" i="3"/>
  <c r="AA1081" i="3"/>
  <c r="Y1081" i="3"/>
  <c r="X1081" i="3"/>
  <c r="AO715" i="3"/>
  <c r="AF715" i="3"/>
  <c r="AE715" i="3"/>
  <c r="AD715" i="3"/>
  <c r="AC715" i="3"/>
  <c r="AB715" i="3"/>
  <c r="AA715" i="3"/>
  <c r="Y715" i="3"/>
  <c r="X715" i="3"/>
  <c r="AO104" i="3"/>
  <c r="AF104" i="3"/>
  <c r="AE104" i="3"/>
  <c r="AD104" i="3"/>
  <c r="AC104" i="3"/>
  <c r="AB104" i="3"/>
  <c r="AA104" i="3"/>
  <c r="Y104" i="3"/>
  <c r="X104" i="3"/>
  <c r="Z104" i="3" s="1"/>
  <c r="AG104" i="3" s="1"/>
  <c r="AO1486" i="3"/>
  <c r="AF1486" i="3"/>
  <c r="AE1486" i="3"/>
  <c r="AD1486" i="3"/>
  <c r="AC1486" i="3"/>
  <c r="AB1486" i="3"/>
  <c r="AA1486" i="3"/>
  <c r="Y1486" i="3"/>
  <c r="X1486" i="3"/>
  <c r="AO506" i="3"/>
  <c r="AF506" i="3"/>
  <c r="AE506" i="3"/>
  <c r="AD506" i="3"/>
  <c r="AC506" i="3"/>
  <c r="AB506" i="3"/>
  <c r="AA506" i="3"/>
  <c r="Y506" i="3"/>
  <c r="Z506" i="3" s="1"/>
  <c r="X506" i="3"/>
  <c r="AO442" i="3"/>
  <c r="AF442" i="3"/>
  <c r="AE442" i="3"/>
  <c r="AD442" i="3"/>
  <c r="AC442" i="3"/>
  <c r="AB442" i="3"/>
  <c r="AA442" i="3"/>
  <c r="Y442" i="3"/>
  <c r="X442" i="3"/>
  <c r="Z442" i="3" s="1"/>
  <c r="AO1276" i="3"/>
  <c r="AF1276" i="3"/>
  <c r="AE1276" i="3"/>
  <c r="AD1276" i="3"/>
  <c r="AC1276" i="3"/>
  <c r="AB1276" i="3"/>
  <c r="AA1276" i="3"/>
  <c r="Y1276" i="3"/>
  <c r="X1276" i="3"/>
  <c r="AO184" i="3"/>
  <c r="AF184" i="3"/>
  <c r="AE184" i="3"/>
  <c r="AD184" i="3"/>
  <c r="AC184" i="3"/>
  <c r="AB184" i="3"/>
  <c r="AA184" i="3"/>
  <c r="Y184" i="3"/>
  <c r="X184" i="3"/>
  <c r="AO921" i="3"/>
  <c r="AF921" i="3"/>
  <c r="AE921" i="3"/>
  <c r="AD921" i="3"/>
  <c r="AC921" i="3"/>
  <c r="AB921" i="3"/>
  <c r="AA921" i="3"/>
  <c r="Y921" i="3"/>
  <c r="X921" i="3"/>
  <c r="AO1481" i="3"/>
  <c r="AF1481" i="3"/>
  <c r="AE1481" i="3"/>
  <c r="AD1481" i="3"/>
  <c r="AC1481" i="3"/>
  <c r="AB1481" i="3"/>
  <c r="AA1481" i="3"/>
  <c r="Y1481" i="3"/>
  <c r="X1481" i="3"/>
  <c r="AO910" i="3"/>
  <c r="AF910" i="3"/>
  <c r="AE910" i="3"/>
  <c r="AD910" i="3"/>
  <c r="AC910" i="3"/>
  <c r="AB910" i="3"/>
  <c r="AA910" i="3"/>
  <c r="Y910" i="3"/>
  <c r="X910" i="3"/>
  <c r="AO871" i="3"/>
  <c r="AF871" i="3"/>
  <c r="AE871" i="3"/>
  <c r="AD871" i="3"/>
  <c r="AC871" i="3"/>
  <c r="AB871" i="3"/>
  <c r="AA871" i="3"/>
  <c r="Y871" i="3"/>
  <c r="X871" i="3"/>
  <c r="AO1162" i="3"/>
  <c r="AF1162" i="3"/>
  <c r="AE1162" i="3"/>
  <c r="AD1162" i="3"/>
  <c r="AC1162" i="3"/>
  <c r="AB1162" i="3"/>
  <c r="AA1162" i="3"/>
  <c r="Y1162" i="3"/>
  <c r="X1162" i="3"/>
  <c r="AO278" i="3"/>
  <c r="AF278" i="3"/>
  <c r="AE278" i="3"/>
  <c r="AD278" i="3"/>
  <c r="AC278" i="3"/>
  <c r="AB278" i="3"/>
  <c r="AA278" i="3"/>
  <c r="Y278" i="3"/>
  <c r="X278" i="3"/>
  <c r="AO255" i="3"/>
  <c r="AF255" i="3"/>
  <c r="AE255" i="3"/>
  <c r="AD255" i="3"/>
  <c r="AC255" i="3"/>
  <c r="AB255" i="3"/>
  <c r="AA255" i="3"/>
  <c r="Y255" i="3"/>
  <c r="X255" i="3"/>
  <c r="AO1483" i="3"/>
  <c r="AF1483" i="3"/>
  <c r="AE1483" i="3"/>
  <c r="AD1483" i="3"/>
  <c r="AC1483" i="3"/>
  <c r="AB1483" i="3"/>
  <c r="AA1483" i="3"/>
  <c r="Y1483" i="3"/>
  <c r="X1483" i="3"/>
  <c r="Z1483" i="3" s="1"/>
  <c r="AG1483" i="3" s="1"/>
  <c r="AO1484" i="3"/>
  <c r="AF1484" i="3"/>
  <c r="AE1484" i="3"/>
  <c r="AD1484" i="3"/>
  <c r="AC1484" i="3"/>
  <c r="AB1484" i="3"/>
  <c r="AA1484" i="3"/>
  <c r="Y1484" i="3"/>
  <c r="X1484" i="3"/>
  <c r="AO1482" i="3"/>
  <c r="AF1482" i="3"/>
  <c r="AE1482" i="3"/>
  <c r="AD1482" i="3"/>
  <c r="AC1482" i="3"/>
  <c r="AB1482" i="3"/>
  <c r="AA1482" i="3"/>
  <c r="Y1482" i="3"/>
  <c r="X1482" i="3"/>
  <c r="AO33" i="3"/>
  <c r="AF33" i="3"/>
  <c r="AE33" i="3"/>
  <c r="AD33" i="3"/>
  <c r="AC33" i="3"/>
  <c r="AB33" i="3"/>
  <c r="AA33" i="3"/>
  <c r="Y33" i="3"/>
  <c r="X33" i="3"/>
  <c r="AO1550" i="3"/>
  <c r="AF1550" i="3"/>
  <c r="AE1550" i="3"/>
  <c r="AD1550" i="3"/>
  <c r="AC1550" i="3"/>
  <c r="AB1550" i="3"/>
  <c r="AA1550" i="3"/>
  <c r="Y1550" i="3"/>
  <c r="X1550" i="3"/>
  <c r="AO58" i="3"/>
  <c r="AF58" i="3"/>
  <c r="AE58" i="3"/>
  <c r="AD58" i="3"/>
  <c r="AC58" i="3"/>
  <c r="AB58" i="3"/>
  <c r="AA58" i="3"/>
  <c r="Y58" i="3"/>
  <c r="X58" i="3"/>
  <c r="AO61" i="3"/>
  <c r="AF61" i="3"/>
  <c r="AE61" i="3"/>
  <c r="AD61" i="3"/>
  <c r="AC61" i="3"/>
  <c r="AB61" i="3"/>
  <c r="AA61" i="3"/>
  <c r="Y61" i="3"/>
  <c r="X61" i="3"/>
  <c r="AO916" i="3"/>
  <c r="AF916" i="3"/>
  <c r="AE916" i="3"/>
  <c r="AD916" i="3"/>
  <c r="AC916" i="3"/>
  <c r="AB916" i="3"/>
  <c r="AA916" i="3"/>
  <c r="Y916" i="3"/>
  <c r="X916" i="3"/>
  <c r="AO433" i="3"/>
  <c r="AF433" i="3"/>
  <c r="AE433" i="3"/>
  <c r="AD433" i="3"/>
  <c r="AC433" i="3"/>
  <c r="AB433" i="3"/>
  <c r="AA433" i="3"/>
  <c r="Y433" i="3"/>
  <c r="X433" i="3"/>
  <c r="AO451" i="3"/>
  <c r="AF451" i="3"/>
  <c r="AE451" i="3"/>
  <c r="AD451" i="3"/>
  <c r="AC451" i="3"/>
  <c r="AB451" i="3"/>
  <c r="AA451" i="3"/>
  <c r="Y451" i="3"/>
  <c r="Z451" i="3" s="1"/>
  <c r="X451" i="3"/>
  <c r="AO1413" i="3"/>
  <c r="AF1413" i="3"/>
  <c r="AE1413" i="3"/>
  <c r="AD1413" i="3"/>
  <c r="AC1413" i="3"/>
  <c r="AB1413" i="3"/>
  <c r="AA1413" i="3"/>
  <c r="Y1413" i="3"/>
  <c r="X1413" i="3"/>
  <c r="AO175" i="3"/>
  <c r="AF175" i="3"/>
  <c r="AE175" i="3"/>
  <c r="AD175" i="3"/>
  <c r="AC175" i="3"/>
  <c r="AB175" i="3"/>
  <c r="AA175" i="3"/>
  <c r="Y175" i="3"/>
  <c r="X175" i="3"/>
  <c r="AO1411" i="3"/>
  <c r="AF1411" i="3"/>
  <c r="AE1411" i="3"/>
  <c r="AD1411" i="3"/>
  <c r="AC1411" i="3"/>
  <c r="AB1411" i="3"/>
  <c r="AA1411" i="3"/>
  <c r="Y1411" i="3"/>
  <c r="X1411" i="3"/>
  <c r="AO926" i="3"/>
  <c r="AF926" i="3"/>
  <c r="AE926" i="3"/>
  <c r="AD926" i="3"/>
  <c r="AC926" i="3"/>
  <c r="AB926" i="3"/>
  <c r="AA926" i="3"/>
  <c r="Y926" i="3"/>
  <c r="X926" i="3"/>
  <c r="AO294" i="3"/>
  <c r="AF294" i="3"/>
  <c r="AE294" i="3"/>
  <c r="AD294" i="3"/>
  <c r="AC294" i="3"/>
  <c r="AB294" i="3"/>
  <c r="AA294" i="3"/>
  <c r="Y294" i="3"/>
  <c r="X294" i="3"/>
  <c r="AO913" i="3"/>
  <c r="AF913" i="3"/>
  <c r="AE913" i="3"/>
  <c r="AD913" i="3"/>
  <c r="AC913" i="3"/>
  <c r="AB913" i="3"/>
  <c r="AA913" i="3"/>
  <c r="Y913" i="3"/>
  <c r="X913" i="3"/>
  <c r="AO113" i="3"/>
  <c r="AF113" i="3"/>
  <c r="AE113" i="3"/>
  <c r="AD113" i="3"/>
  <c r="AC113" i="3"/>
  <c r="AB113" i="3"/>
  <c r="AA113" i="3"/>
  <c r="Y113" i="3"/>
  <c r="X113" i="3"/>
  <c r="AO726" i="3"/>
  <c r="AF726" i="3"/>
  <c r="AE726" i="3"/>
  <c r="AD726" i="3"/>
  <c r="AC726" i="3"/>
  <c r="AB726" i="3"/>
  <c r="AA726" i="3"/>
  <c r="Y726" i="3"/>
  <c r="X726" i="3"/>
  <c r="AO1410" i="3"/>
  <c r="AF1410" i="3"/>
  <c r="AE1410" i="3"/>
  <c r="AD1410" i="3"/>
  <c r="AC1410" i="3"/>
  <c r="AB1410" i="3"/>
  <c r="AA1410" i="3"/>
  <c r="Y1410" i="3"/>
  <c r="X1410" i="3"/>
  <c r="AO1634" i="3"/>
  <c r="AF1634" i="3"/>
  <c r="AE1634" i="3"/>
  <c r="AD1634" i="3"/>
  <c r="AC1634" i="3"/>
  <c r="AB1634" i="3"/>
  <c r="AA1634" i="3"/>
  <c r="Y1634" i="3"/>
  <c r="X1634" i="3"/>
  <c r="AO1408" i="3"/>
  <c r="AF1408" i="3"/>
  <c r="AE1408" i="3"/>
  <c r="AD1408" i="3"/>
  <c r="AC1408" i="3"/>
  <c r="AB1408" i="3"/>
  <c r="AA1408" i="3"/>
  <c r="Y1408" i="3"/>
  <c r="X1408" i="3"/>
  <c r="AO949" i="3"/>
  <c r="AF949" i="3"/>
  <c r="AE949" i="3"/>
  <c r="AD949" i="3"/>
  <c r="AC949" i="3"/>
  <c r="AB949" i="3"/>
  <c r="AA949" i="3"/>
  <c r="Y949" i="3"/>
  <c r="X949" i="3"/>
  <c r="AO524" i="3"/>
  <c r="AF524" i="3"/>
  <c r="AE524" i="3"/>
  <c r="AD524" i="3"/>
  <c r="AC524" i="3"/>
  <c r="AB524" i="3"/>
  <c r="AA524" i="3"/>
  <c r="Y524" i="3"/>
  <c r="Z524" i="3" s="1"/>
  <c r="X524" i="3"/>
  <c r="AO1409" i="3"/>
  <c r="AF1409" i="3"/>
  <c r="AE1409" i="3"/>
  <c r="AD1409" i="3"/>
  <c r="AC1409" i="3"/>
  <c r="AB1409" i="3"/>
  <c r="AA1409" i="3"/>
  <c r="Y1409" i="3"/>
  <c r="X1409" i="3"/>
  <c r="AO1412" i="3"/>
  <c r="AF1412" i="3"/>
  <c r="AE1412" i="3"/>
  <c r="AD1412" i="3"/>
  <c r="AC1412" i="3"/>
  <c r="AB1412" i="3"/>
  <c r="AA1412" i="3"/>
  <c r="Y1412" i="3"/>
  <c r="X1412" i="3"/>
  <c r="AO1294" i="3"/>
  <c r="AF1294" i="3"/>
  <c r="AE1294" i="3"/>
  <c r="AD1294" i="3"/>
  <c r="AC1294" i="3"/>
  <c r="AB1294" i="3"/>
  <c r="AA1294" i="3"/>
  <c r="Y1294" i="3"/>
  <c r="X1294" i="3"/>
  <c r="AO1368" i="3"/>
  <c r="AF1368" i="3"/>
  <c r="AE1368" i="3"/>
  <c r="AD1368" i="3"/>
  <c r="AC1368" i="3"/>
  <c r="AB1368" i="3"/>
  <c r="AA1368" i="3"/>
  <c r="Y1368" i="3"/>
  <c r="X1368" i="3"/>
  <c r="AO1479" i="3"/>
  <c r="AF1479" i="3"/>
  <c r="AE1479" i="3"/>
  <c r="AD1479" i="3"/>
  <c r="AC1479" i="3"/>
  <c r="AB1479" i="3"/>
  <c r="AA1479" i="3"/>
  <c r="Y1479" i="3"/>
  <c r="X1479" i="3"/>
  <c r="AO1380" i="3"/>
  <c r="AF1380" i="3"/>
  <c r="AE1380" i="3"/>
  <c r="AD1380" i="3"/>
  <c r="AC1380" i="3"/>
  <c r="AB1380" i="3"/>
  <c r="AA1380" i="3"/>
  <c r="Y1380" i="3"/>
  <c r="X1380" i="3"/>
  <c r="AO1616" i="3"/>
  <c r="AF1616" i="3"/>
  <c r="AE1616" i="3"/>
  <c r="AD1616" i="3"/>
  <c r="AC1616" i="3"/>
  <c r="AB1616" i="3"/>
  <c r="AA1616" i="3"/>
  <c r="Y1616" i="3"/>
  <c r="X1616" i="3"/>
  <c r="AO761" i="3"/>
  <c r="AF761" i="3"/>
  <c r="AE761" i="3"/>
  <c r="AD761" i="3"/>
  <c r="AC761" i="3"/>
  <c r="AB761" i="3"/>
  <c r="AA761" i="3"/>
  <c r="Y761" i="3"/>
  <c r="X761" i="3"/>
  <c r="AO310" i="3"/>
  <c r="AF310" i="3"/>
  <c r="AE310" i="3"/>
  <c r="AD310" i="3"/>
  <c r="AC310" i="3"/>
  <c r="AB310" i="3"/>
  <c r="AA310" i="3"/>
  <c r="Y310" i="3"/>
  <c r="X310" i="3"/>
  <c r="AO1184" i="3"/>
  <c r="AF1184" i="3"/>
  <c r="AE1184" i="3"/>
  <c r="AD1184" i="3"/>
  <c r="AC1184" i="3"/>
  <c r="AB1184" i="3"/>
  <c r="AA1184" i="3"/>
  <c r="Y1184" i="3"/>
  <c r="X1184" i="3"/>
  <c r="AO609" i="3"/>
  <c r="AF609" i="3"/>
  <c r="AE609" i="3"/>
  <c r="AD609" i="3"/>
  <c r="AC609" i="3"/>
  <c r="AB609" i="3"/>
  <c r="AA609" i="3"/>
  <c r="Y609" i="3"/>
  <c r="X609" i="3"/>
  <c r="AO1370" i="3"/>
  <c r="AF1370" i="3"/>
  <c r="AE1370" i="3"/>
  <c r="AD1370" i="3"/>
  <c r="AC1370" i="3"/>
  <c r="AB1370" i="3"/>
  <c r="AA1370" i="3"/>
  <c r="Y1370" i="3"/>
  <c r="X1370" i="3"/>
  <c r="AO472" i="3"/>
  <c r="AF472" i="3"/>
  <c r="AE472" i="3"/>
  <c r="AD472" i="3"/>
  <c r="AC472" i="3"/>
  <c r="AB472" i="3"/>
  <c r="AA472" i="3"/>
  <c r="Y472" i="3"/>
  <c r="X472" i="3"/>
  <c r="AO1277" i="3"/>
  <c r="AF1277" i="3"/>
  <c r="AE1277" i="3"/>
  <c r="AD1277" i="3"/>
  <c r="AC1277" i="3"/>
  <c r="AB1277" i="3"/>
  <c r="AA1277" i="3"/>
  <c r="Y1277" i="3"/>
  <c r="X1277" i="3"/>
  <c r="AO1617" i="3"/>
  <c r="AF1617" i="3"/>
  <c r="AE1617" i="3"/>
  <c r="AD1617" i="3"/>
  <c r="AC1617" i="3"/>
  <c r="AB1617" i="3"/>
  <c r="AA1617" i="3"/>
  <c r="Y1617" i="3"/>
  <c r="X1617" i="3"/>
  <c r="AO872" i="3"/>
  <c r="AF872" i="3"/>
  <c r="AE872" i="3"/>
  <c r="AD872" i="3"/>
  <c r="AC872" i="3"/>
  <c r="AB872" i="3"/>
  <c r="AA872" i="3"/>
  <c r="Y872" i="3"/>
  <c r="X872" i="3"/>
  <c r="AO548" i="3"/>
  <c r="AF548" i="3"/>
  <c r="AE548" i="3"/>
  <c r="AD548" i="3"/>
  <c r="AC548" i="3"/>
  <c r="AB548" i="3"/>
  <c r="AA548" i="3"/>
  <c r="Y548" i="3"/>
  <c r="X548" i="3"/>
  <c r="AO1367" i="3"/>
  <c r="AF1367" i="3"/>
  <c r="AE1367" i="3"/>
  <c r="AD1367" i="3"/>
  <c r="AC1367" i="3"/>
  <c r="AB1367" i="3"/>
  <c r="AA1367" i="3"/>
  <c r="Y1367" i="3"/>
  <c r="X1367" i="3"/>
  <c r="AO1569" i="3"/>
  <c r="AF1569" i="3"/>
  <c r="AE1569" i="3"/>
  <c r="AD1569" i="3"/>
  <c r="AC1569" i="3"/>
  <c r="AB1569" i="3"/>
  <c r="AA1569" i="3"/>
  <c r="Y1569" i="3"/>
  <c r="X1569" i="3"/>
  <c r="AO1186" i="3"/>
  <c r="AF1186" i="3"/>
  <c r="AE1186" i="3"/>
  <c r="AD1186" i="3"/>
  <c r="AC1186" i="3"/>
  <c r="AB1186" i="3"/>
  <c r="AA1186" i="3"/>
  <c r="Y1186" i="3"/>
  <c r="X1186" i="3"/>
  <c r="Z1186" i="3" s="1"/>
  <c r="AL1186" i="3" s="1"/>
  <c r="AO955" i="3"/>
  <c r="AF955" i="3"/>
  <c r="AE955" i="3"/>
  <c r="AD955" i="3"/>
  <c r="AC955" i="3"/>
  <c r="AB955" i="3"/>
  <c r="AA955" i="3"/>
  <c r="Y955" i="3"/>
  <c r="X955" i="3"/>
  <c r="AO87" i="3"/>
  <c r="AF87" i="3"/>
  <c r="AE87" i="3"/>
  <c r="AD87" i="3"/>
  <c r="AC87" i="3"/>
  <c r="AB87" i="3"/>
  <c r="AA87" i="3"/>
  <c r="Y87" i="3"/>
  <c r="X87" i="3"/>
  <c r="AO1356" i="3"/>
  <c r="AF1356" i="3"/>
  <c r="AE1356" i="3"/>
  <c r="AD1356" i="3"/>
  <c r="AC1356" i="3"/>
  <c r="AB1356" i="3"/>
  <c r="AA1356" i="3"/>
  <c r="Y1356" i="3"/>
  <c r="X1356" i="3"/>
  <c r="AO1438" i="3"/>
  <c r="AF1438" i="3"/>
  <c r="AE1438" i="3"/>
  <c r="AD1438" i="3"/>
  <c r="AC1438" i="3"/>
  <c r="AB1438" i="3"/>
  <c r="AA1438" i="3"/>
  <c r="Y1438" i="3"/>
  <c r="X1438" i="3"/>
  <c r="AO1369" i="3"/>
  <c r="AF1369" i="3"/>
  <c r="AE1369" i="3"/>
  <c r="AD1369" i="3"/>
  <c r="AC1369" i="3"/>
  <c r="AB1369" i="3"/>
  <c r="AA1369" i="3"/>
  <c r="Y1369" i="3"/>
  <c r="X1369" i="3"/>
  <c r="AO1215" i="3"/>
  <c r="AF1215" i="3"/>
  <c r="AE1215" i="3"/>
  <c r="AD1215" i="3"/>
  <c r="AC1215" i="3"/>
  <c r="AB1215" i="3"/>
  <c r="AA1215" i="3"/>
  <c r="Y1215" i="3"/>
  <c r="X1215" i="3"/>
  <c r="AO792" i="3"/>
  <c r="AF792" i="3"/>
  <c r="AE792" i="3"/>
  <c r="AD792" i="3"/>
  <c r="AC792" i="3"/>
  <c r="AB792" i="3"/>
  <c r="AA792" i="3"/>
  <c r="Y792" i="3"/>
  <c r="X792" i="3"/>
  <c r="AO731" i="3"/>
  <c r="AF731" i="3"/>
  <c r="AE731" i="3"/>
  <c r="AD731" i="3"/>
  <c r="AC731" i="3"/>
  <c r="AB731" i="3"/>
  <c r="AA731" i="3"/>
  <c r="Y731" i="3"/>
  <c r="X731" i="3"/>
  <c r="AO443" i="3"/>
  <c r="AF443" i="3"/>
  <c r="AE443" i="3"/>
  <c r="AD443" i="3"/>
  <c r="AC443" i="3"/>
  <c r="AB443" i="3"/>
  <c r="AA443" i="3"/>
  <c r="Y443" i="3"/>
  <c r="X443" i="3"/>
  <c r="AO21" i="3"/>
  <c r="AF21" i="3"/>
  <c r="AE21" i="3"/>
  <c r="AD21" i="3"/>
  <c r="AC21" i="3"/>
  <c r="AB21" i="3"/>
  <c r="AA21" i="3"/>
  <c r="Y21" i="3"/>
  <c r="X21" i="3"/>
  <c r="AO1001" i="3"/>
  <c r="AF1001" i="3"/>
  <c r="AE1001" i="3"/>
  <c r="AD1001" i="3"/>
  <c r="AC1001" i="3"/>
  <c r="AB1001" i="3"/>
  <c r="AA1001" i="3"/>
  <c r="Y1001" i="3"/>
  <c r="X1001" i="3"/>
  <c r="AO98" i="3"/>
  <c r="AF98" i="3"/>
  <c r="AE98" i="3"/>
  <c r="AD98" i="3"/>
  <c r="AC98" i="3"/>
  <c r="AB98" i="3"/>
  <c r="AA98" i="3"/>
  <c r="Y98" i="3"/>
  <c r="X98" i="3"/>
  <c r="AO1641" i="3"/>
  <c r="AF1641" i="3"/>
  <c r="AE1641" i="3"/>
  <c r="AD1641" i="3"/>
  <c r="AC1641" i="3"/>
  <c r="AB1641" i="3"/>
  <c r="AA1641" i="3"/>
  <c r="Y1641" i="3"/>
  <c r="X1641" i="3"/>
  <c r="Z1641" i="3" s="1"/>
  <c r="AO485" i="3"/>
  <c r="AF485" i="3"/>
  <c r="AE485" i="3"/>
  <c r="AD485" i="3"/>
  <c r="AC485" i="3"/>
  <c r="AB485" i="3"/>
  <c r="AA485" i="3"/>
  <c r="Y485" i="3"/>
  <c r="X485" i="3"/>
  <c r="AO827" i="3"/>
  <c r="AF827" i="3"/>
  <c r="AE827" i="3"/>
  <c r="AD827" i="3"/>
  <c r="AC827" i="3"/>
  <c r="AB827" i="3"/>
  <c r="AA827" i="3"/>
  <c r="Y827" i="3"/>
  <c r="X827" i="3"/>
  <c r="AO1575" i="3"/>
  <c r="AF1575" i="3"/>
  <c r="AE1575" i="3"/>
  <c r="AD1575" i="3"/>
  <c r="AC1575" i="3"/>
  <c r="AB1575" i="3"/>
  <c r="AA1575" i="3"/>
  <c r="Y1575" i="3"/>
  <c r="X1575" i="3"/>
  <c r="AO1544" i="3"/>
  <c r="AF1544" i="3"/>
  <c r="AE1544" i="3"/>
  <c r="AD1544" i="3"/>
  <c r="AC1544" i="3"/>
  <c r="AB1544" i="3"/>
  <c r="AA1544" i="3"/>
  <c r="Y1544" i="3"/>
  <c r="X1544" i="3"/>
  <c r="AO1328" i="3"/>
  <c r="AF1328" i="3"/>
  <c r="AE1328" i="3"/>
  <c r="AD1328" i="3"/>
  <c r="AC1328" i="3"/>
  <c r="AB1328" i="3"/>
  <c r="AA1328" i="3"/>
  <c r="Y1328" i="3"/>
  <c r="X1328" i="3"/>
  <c r="AO1200" i="3"/>
  <c r="AF1200" i="3"/>
  <c r="AE1200" i="3"/>
  <c r="AD1200" i="3"/>
  <c r="AC1200" i="3"/>
  <c r="AB1200" i="3"/>
  <c r="AA1200" i="3"/>
  <c r="Y1200" i="3"/>
  <c r="X1200" i="3"/>
  <c r="AO1433" i="3"/>
  <c r="AF1433" i="3"/>
  <c r="AE1433" i="3"/>
  <c r="AD1433" i="3"/>
  <c r="AC1433" i="3"/>
  <c r="AB1433" i="3"/>
  <c r="AA1433" i="3"/>
  <c r="Y1433" i="3"/>
  <c r="X1433" i="3"/>
  <c r="Z1433" i="3" s="1"/>
  <c r="AO304" i="3"/>
  <c r="AF304" i="3"/>
  <c r="AE304" i="3"/>
  <c r="AD304" i="3"/>
  <c r="AC304" i="3"/>
  <c r="AB304" i="3"/>
  <c r="AA304" i="3"/>
  <c r="Y304" i="3"/>
  <c r="X304" i="3"/>
  <c r="AO592" i="3"/>
  <c r="AF592" i="3"/>
  <c r="AE592" i="3"/>
  <c r="AD592" i="3"/>
  <c r="AC592" i="3"/>
  <c r="AB592" i="3"/>
  <c r="AA592" i="3"/>
  <c r="Y592" i="3"/>
  <c r="X592" i="3"/>
  <c r="AO1366" i="3"/>
  <c r="AF1366" i="3"/>
  <c r="AE1366" i="3"/>
  <c r="AD1366" i="3"/>
  <c r="AC1366" i="3"/>
  <c r="AB1366" i="3"/>
  <c r="AA1366" i="3"/>
  <c r="Y1366" i="3"/>
  <c r="X1366" i="3"/>
  <c r="AO912" i="3"/>
  <c r="AF912" i="3"/>
  <c r="AE912" i="3"/>
  <c r="AD912" i="3"/>
  <c r="AC912" i="3"/>
  <c r="AB912" i="3"/>
  <c r="AA912" i="3"/>
  <c r="Y912" i="3"/>
  <c r="X912" i="3"/>
  <c r="AO138" i="3"/>
  <c r="AF138" i="3"/>
  <c r="AE138" i="3"/>
  <c r="AD138" i="3"/>
  <c r="AC138" i="3"/>
  <c r="AB138" i="3"/>
  <c r="AA138" i="3"/>
  <c r="Y138" i="3"/>
  <c r="X138" i="3"/>
  <c r="Z138" i="3" s="1"/>
  <c r="AO1273" i="3"/>
  <c r="AF1273" i="3"/>
  <c r="AE1273" i="3"/>
  <c r="AD1273" i="3"/>
  <c r="AC1273" i="3"/>
  <c r="AB1273" i="3"/>
  <c r="AA1273" i="3"/>
  <c r="Y1273" i="3"/>
  <c r="X1273" i="3"/>
  <c r="AO610" i="3"/>
  <c r="AF610" i="3"/>
  <c r="AE610" i="3"/>
  <c r="AD610" i="3"/>
  <c r="AC610" i="3"/>
  <c r="AB610" i="3"/>
  <c r="AA610" i="3"/>
  <c r="Y610" i="3"/>
  <c r="X610" i="3"/>
  <c r="AO192" i="3"/>
  <c r="AF192" i="3"/>
  <c r="AE192" i="3"/>
  <c r="AD192" i="3"/>
  <c r="AC192" i="3"/>
  <c r="AB192" i="3"/>
  <c r="AA192" i="3"/>
  <c r="Y192" i="3"/>
  <c r="X192" i="3"/>
  <c r="AO750" i="3"/>
  <c r="AF750" i="3"/>
  <c r="AE750" i="3"/>
  <c r="AD750" i="3"/>
  <c r="AC750" i="3"/>
  <c r="AB750" i="3"/>
  <c r="AA750" i="3"/>
  <c r="Y750" i="3"/>
  <c r="X750" i="3"/>
  <c r="AO1362" i="3"/>
  <c r="AF1362" i="3"/>
  <c r="AE1362" i="3"/>
  <c r="AD1362" i="3"/>
  <c r="AC1362" i="3"/>
  <c r="AB1362" i="3"/>
  <c r="AA1362" i="3"/>
  <c r="Y1362" i="3"/>
  <c r="X1362" i="3"/>
  <c r="Z1362" i="3" s="1"/>
  <c r="AO847" i="3"/>
  <c r="AF847" i="3"/>
  <c r="AE847" i="3"/>
  <c r="AD847" i="3"/>
  <c r="AC847" i="3"/>
  <c r="AB847" i="3"/>
  <c r="AA847" i="3"/>
  <c r="Y847" i="3"/>
  <c r="X847" i="3"/>
  <c r="AO478" i="3"/>
  <c r="AF478" i="3"/>
  <c r="AE478" i="3"/>
  <c r="AD478" i="3"/>
  <c r="AC478" i="3"/>
  <c r="AB478" i="3"/>
  <c r="AA478" i="3"/>
  <c r="Y478" i="3"/>
  <c r="X478" i="3"/>
  <c r="AO1364" i="3"/>
  <c r="AF1364" i="3"/>
  <c r="AE1364" i="3"/>
  <c r="AD1364" i="3"/>
  <c r="AC1364" i="3"/>
  <c r="AB1364" i="3"/>
  <c r="AA1364" i="3"/>
  <c r="Y1364" i="3"/>
  <c r="X1364" i="3"/>
  <c r="Z1364" i="3" s="1"/>
  <c r="AI1364" i="3" s="1"/>
  <c r="AO1365" i="3"/>
  <c r="AF1365" i="3"/>
  <c r="AE1365" i="3"/>
  <c r="AD1365" i="3"/>
  <c r="AC1365" i="3"/>
  <c r="AB1365" i="3"/>
  <c r="AA1365" i="3"/>
  <c r="Y1365" i="3"/>
  <c r="X1365" i="3"/>
  <c r="AO1140" i="3"/>
  <c r="AF1140" i="3"/>
  <c r="AE1140" i="3"/>
  <c r="AD1140" i="3"/>
  <c r="AC1140" i="3"/>
  <c r="AB1140" i="3"/>
  <c r="AA1140" i="3"/>
  <c r="Y1140" i="3"/>
  <c r="X1140" i="3"/>
  <c r="AO1363" i="3"/>
  <c r="AF1363" i="3"/>
  <c r="AE1363" i="3"/>
  <c r="AD1363" i="3"/>
  <c r="AC1363" i="3"/>
  <c r="AB1363" i="3"/>
  <c r="AA1363" i="3"/>
  <c r="Y1363" i="3"/>
  <c r="X1363" i="3"/>
  <c r="AO370" i="3"/>
  <c r="AF370" i="3"/>
  <c r="AE370" i="3"/>
  <c r="AD370" i="3"/>
  <c r="AC370" i="3"/>
  <c r="AB370" i="3"/>
  <c r="AA370" i="3"/>
  <c r="Y370" i="3"/>
  <c r="X370" i="3"/>
  <c r="AO1027" i="3"/>
  <c r="AF1027" i="3"/>
  <c r="AE1027" i="3"/>
  <c r="AD1027" i="3"/>
  <c r="AC1027" i="3"/>
  <c r="AB1027" i="3"/>
  <c r="AA1027" i="3"/>
  <c r="Y1027" i="3"/>
  <c r="X1027" i="3"/>
  <c r="AO1046" i="3"/>
  <c r="AF1046" i="3"/>
  <c r="AE1046" i="3"/>
  <c r="AD1046" i="3"/>
  <c r="AC1046" i="3"/>
  <c r="AB1046" i="3"/>
  <c r="AA1046" i="3"/>
  <c r="Y1046" i="3"/>
  <c r="X1046" i="3"/>
  <c r="AO1542" i="3"/>
  <c r="AF1542" i="3"/>
  <c r="AE1542" i="3"/>
  <c r="AD1542" i="3"/>
  <c r="AC1542" i="3"/>
  <c r="AB1542" i="3"/>
  <c r="AA1542" i="3"/>
  <c r="Y1542" i="3"/>
  <c r="X1542" i="3"/>
  <c r="AO597" i="3"/>
  <c r="AF597" i="3"/>
  <c r="AE597" i="3"/>
  <c r="AD597" i="3"/>
  <c r="AC597" i="3"/>
  <c r="AB597" i="3"/>
  <c r="AA597" i="3"/>
  <c r="Y597" i="3"/>
  <c r="X597" i="3"/>
  <c r="AO586" i="3"/>
  <c r="AF586" i="3"/>
  <c r="AE586" i="3"/>
  <c r="AD586" i="3"/>
  <c r="AC586" i="3"/>
  <c r="AB586" i="3"/>
  <c r="AA586" i="3"/>
  <c r="Y586" i="3"/>
  <c r="X586" i="3"/>
  <c r="AO985" i="3"/>
  <c r="AF985" i="3"/>
  <c r="AE985" i="3"/>
  <c r="AD985" i="3"/>
  <c r="AC985" i="3"/>
  <c r="AB985" i="3"/>
  <c r="AA985" i="3"/>
  <c r="Y985" i="3"/>
  <c r="X985" i="3"/>
  <c r="AO1301" i="3"/>
  <c r="AF1301" i="3"/>
  <c r="AE1301" i="3"/>
  <c r="AD1301" i="3"/>
  <c r="AC1301" i="3"/>
  <c r="AB1301" i="3"/>
  <c r="AA1301" i="3"/>
  <c r="Y1301" i="3"/>
  <c r="X1301" i="3"/>
  <c r="AO290" i="3"/>
  <c r="AF290" i="3"/>
  <c r="AE290" i="3"/>
  <c r="AD290" i="3"/>
  <c r="AC290" i="3"/>
  <c r="AB290" i="3"/>
  <c r="AA290" i="3"/>
  <c r="Y290" i="3"/>
  <c r="X290" i="3"/>
  <c r="AO1299" i="3"/>
  <c r="AF1299" i="3"/>
  <c r="AE1299" i="3"/>
  <c r="AD1299" i="3"/>
  <c r="AC1299" i="3"/>
  <c r="AB1299" i="3"/>
  <c r="AA1299" i="3"/>
  <c r="Y1299" i="3"/>
  <c r="X1299" i="3"/>
  <c r="AO214" i="3"/>
  <c r="AF214" i="3"/>
  <c r="AE214" i="3"/>
  <c r="AD214" i="3"/>
  <c r="AC214" i="3"/>
  <c r="AB214" i="3"/>
  <c r="AA214" i="3"/>
  <c r="Y214" i="3"/>
  <c r="X214" i="3"/>
  <c r="AO1602" i="3"/>
  <c r="AF1602" i="3"/>
  <c r="AE1602" i="3"/>
  <c r="AD1602" i="3"/>
  <c r="AC1602" i="3"/>
  <c r="AB1602" i="3"/>
  <c r="AA1602" i="3"/>
  <c r="Y1602" i="3"/>
  <c r="X1602" i="3"/>
  <c r="AO1297" i="3"/>
  <c r="AF1297" i="3"/>
  <c r="AE1297" i="3"/>
  <c r="AD1297" i="3"/>
  <c r="AC1297" i="3"/>
  <c r="AB1297" i="3"/>
  <c r="AA1297" i="3"/>
  <c r="Y1297" i="3"/>
  <c r="X1297" i="3"/>
  <c r="AO1298" i="3"/>
  <c r="AF1298" i="3"/>
  <c r="AE1298" i="3"/>
  <c r="AD1298" i="3"/>
  <c r="AC1298" i="3"/>
  <c r="AB1298" i="3"/>
  <c r="AA1298" i="3"/>
  <c r="Y1298" i="3"/>
  <c r="X1298" i="3"/>
  <c r="AO1300" i="3"/>
  <c r="AF1300" i="3"/>
  <c r="AE1300" i="3"/>
  <c r="AD1300" i="3"/>
  <c r="AC1300" i="3"/>
  <c r="AB1300" i="3"/>
  <c r="AA1300" i="3"/>
  <c r="Y1300" i="3"/>
  <c r="X1300" i="3"/>
  <c r="AO1214" i="3"/>
  <c r="AF1214" i="3"/>
  <c r="AE1214" i="3"/>
  <c r="AD1214" i="3"/>
  <c r="AC1214" i="3"/>
  <c r="AB1214" i="3"/>
  <c r="AA1214" i="3"/>
  <c r="Y1214" i="3"/>
  <c r="X1214" i="3"/>
  <c r="AO1281" i="3"/>
  <c r="AF1281" i="3"/>
  <c r="AE1281" i="3"/>
  <c r="AD1281" i="3"/>
  <c r="AC1281" i="3"/>
  <c r="AB1281" i="3"/>
  <c r="AA1281" i="3"/>
  <c r="Y1281" i="3"/>
  <c r="X1281" i="3"/>
  <c r="Z1281" i="3" s="1"/>
  <c r="AO956" i="3"/>
  <c r="AF956" i="3"/>
  <c r="AE956" i="3"/>
  <c r="AD956" i="3"/>
  <c r="AC956" i="3"/>
  <c r="AB956" i="3"/>
  <c r="AA956" i="3"/>
  <c r="Y956" i="3"/>
  <c r="X956" i="3"/>
  <c r="AO1295" i="3"/>
  <c r="AF1295" i="3"/>
  <c r="AE1295" i="3"/>
  <c r="AD1295" i="3"/>
  <c r="AC1295" i="3"/>
  <c r="AB1295" i="3"/>
  <c r="AA1295" i="3"/>
  <c r="Y1295" i="3"/>
  <c r="X1295" i="3"/>
  <c r="AO502" i="3"/>
  <c r="AF502" i="3"/>
  <c r="AE502" i="3"/>
  <c r="AD502" i="3"/>
  <c r="AC502" i="3"/>
  <c r="AB502" i="3"/>
  <c r="AA502" i="3"/>
  <c r="Y502" i="3"/>
  <c r="X502" i="3"/>
  <c r="AO571" i="3"/>
  <c r="AF571" i="3"/>
  <c r="AE571" i="3"/>
  <c r="AD571" i="3"/>
  <c r="AC571" i="3"/>
  <c r="AB571" i="3"/>
  <c r="AA571" i="3"/>
  <c r="Y571" i="3"/>
  <c r="X571" i="3"/>
  <c r="AO426" i="3"/>
  <c r="AF426" i="3"/>
  <c r="AE426" i="3"/>
  <c r="AD426" i="3"/>
  <c r="AC426" i="3"/>
  <c r="AB426" i="3"/>
  <c r="AA426" i="3"/>
  <c r="Y426" i="3"/>
  <c r="X426" i="3"/>
  <c r="AO97" i="3"/>
  <c r="AF97" i="3"/>
  <c r="AE97" i="3"/>
  <c r="AD97" i="3"/>
  <c r="AC97" i="3"/>
  <c r="AB97" i="3"/>
  <c r="AA97" i="3"/>
  <c r="Y97" i="3"/>
  <c r="X97" i="3"/>
  <c r="AO1296" i="3"/>
  <c r="AF1296" i="3"/>
  <c r="AE1296" i="3"/>
  <c r="AD1296" i="3"/>
  <c r="AC1296" i="3"/>
  <c r="AB1296" i="3"/>
  <c r="AA1296" i="3"/>
  <c r="Y1296" i="3"/>
  <c r="X1296" i="3"/>
  <c r="AO601" i="3"/>
  <c r="AF601" i="3"/>
  <c r="AE601" i="3"/>
  <c r="AD601" i="3"/>
  <c r="AC601" i="3"/>
  <c r="AB601" i="3"/>
  <c r="AA601" i="3"/>
  <c r="Y601" i="3"/>
  <c r="X601" i="3"/>
  <c r="AO73" i="3"/>
  <c r="AF73" i="3"/>
  <c r="AE73" i="3"/>
  <c r="AD73" i="3"/>
  <c r="AC73" i="3"/>
  <c r="AB73" i="3"/>
  <c r="AA73" i="3"/>
  <c r="Y73" i="3"/>
  <c r="X73" i="3"/>
  <c r="AO573" i="3"/>
  <c r="AF573" i="3"/>
  <c r="AE573" i="3"/>
  <c r="AD573" i="3"/>
  <c r="AC573" i="3"/>
  <c r="AB573" i="3"/>
  <c r="AA573" i="3"/>
  <c r="Y573" i="3"/>
  <c r="X573" i="3"/>
  <c r="Z573" i="3" s="1"/>
  <c r="AO1567" i="3"/>
  <c r="AF1567" i="3"/>
  <c r="AE1567" i="3"/>
  <c r="AD1567" i="3"/>
  <c r="AC1567" i="3"/>
  <c r="AB1567" i="3"/>
  <c r="AA1567" i="3"/>
  <c r="Y1567" i="3"/>
  <c r="X1567" i="3"/>
  <c r="AO1291" i="3"/>
  <c r="AF1291" i="3"/>
  <c r="AE1291" i="3"/>
  <c r="AD1291" i="3"/>
  <c r="AC1291" i="3"/>
  <c r="AB1291" i="3"/>
  <c r="AA1291" i="3"/>
  <c r="Y1291" i="3"/>
  <c r="X1291" i="3"/>
  <c r="AO1233" i="3"/>
  <c r="AF1233" i="3"/>
  <c r="AE1233" i="3"/>
  <c r="AD1233" i="3"/>
  <c r="AC1233" i="3"/>
  <c r="AB1233" i="3"/>
  <c r="AA1233" i="3"/>
  <c r="Y1233" i="3"/>
  <c r="X1233" i="3"/>
  <c r="AO9" i="3"/>
  <c r="AF9" i="3"/>
  <c r="AE9" i="3"/>
  <c r="AD9" i="3"/>
  <c r="AC9" i="3"/>
  <c r="AB9" i="3"/>
  <c r="AA9" i="3"/>
  <c r="Y9" i="3"/>
  <c r="X9" i="3"/>
  <c r="Z9" i="3" s="1"/>
  <c r="AO1571" i="3"/>
  <c r="AF1571" i="3"/>
  <c r="AE1571" i="3"/>
  <c r="AD1571" i="3"/>
  <c r="AC1571" i="3"/>
  <c r="AB1571" i="3"/>
  <c r="AA1571" i="3"/>
  <c r="Y1571" i="3"/>
  <c r="X1571" i="3"/>
  <c r="AO755" i="3"/>
  <c r="AF755" i="3"/>
  <c r="AE755" i="3"/>
  <c r="AD755" i="3"/>
  <c r="AC755" i="3"/>
  <c r="AB755" i="3"/>
  <c r="AA755" i="3"/>
  <c r="Y755" i="3"/>
  <c r="X755" i="3"/>
  <c r="AO982" i="3"/>
  <c r="AF982" i="3"/>
  <c r="AE982" i="3"/>
  <c r="AD982" i="3"/>
  <c r="AC982" i="3"/>
  <c r="AB982" i="3"/>
  <c r="AA982" i="3"/>
  <c r="Y982" i="3"/>
  <c r="X982" i="3"/>
  <c r="Z982" i="3" s="1"/>
  <c r="AO704" i="3"/>
  <c r="AF704" i="3"/>
  <c r="AE704" i="3"/>
  <c r="AD704" i="3"/>
  <c r="AC704" i="3"/>
  <c r="AB704" i="3"/>
  <c r="AA704" i="3"/>
  <c r="Y704" i="3"/>
  <c r="X704" i="3"/>
  <c r="AO1375" i="3"/>
  <c r="AF1375" i="3"/>
  <c r="AE1375" i="3"/>
  <c r="AD1375" i="3"/>
  <c r="AC1375" i="3"/>
  <c r="AB1375" i="3"/>
  <c r="AA1375" i="3"/>
  <c r="Y1375" i="3"/>
  <c r="X1375" i="3"/>
  <c r="AO1512" i="3"/>
  <c r="AF1512" i="3"/>
  <c r="AE1512" i="3"/>
  <c r="AD1512" i="3"/>
  <c r="AC1512" i="3"/>
  <c r="AB1512" i="3"/>
  <c r="AA1512" i="3"/>
  <c r="Y1512" i="3"/>
  <c r="X1512" i="3"/>
  <c r="AO1185" i="3"/>
  <c r="AF1185" i="3"/>
  <c r="AE1185" i="3"/>
  <c r="AD1185" i="3"/>
  <c r="AC1185" i="3"/>
  <c r="AB1185" i="3"/>
  <c r="AA1185" i="3"/>
  <c r="Y1185" i="3"/>
  <c r="X1185" i="3"/>
  <c r="AO1604" i="3"/>
  <c r="AF1604" i="3"/>
  <c r="AE1604" i="3"/>
  <c r="AD1604" i="3"/>
  <c r="AC1604" i="3"/>
  <c r="AB1604" i="3"/>
  <c r="AA1604" i="3"/>
  <c r="Y1604" i="3"/>
  <c r="X1604" i="3"/>
  <c r="AO225" i="3"/>
  <c r="AF225" i="3"/>
  <c r="AE225" i="3"/>
  <c r="AD225" i="3"/>
  <c r="AC225" i="3"/>
  <c r="AB225" i="3"/>
  <c r="AA225" i="3"/>
  <c r="Y225" i="3"/>
  <c r="X225" i="3"/>
  <c r="AO1067" i="3"/>
  <c r="AF1067" i="3"/>
  <c r="AE1067" i="3"/>
  <c r="AD1067" i="3"/>
  <c r="AC1067" i="3"/>
  <c r="AB1067" i="3"/>
  <c r="AA1067" i="3"/>
  <c r="Y1067" i="3"/>
  <c r="X1067" i="3"/>
  <c r="AO1284" i="3"/>
  <c r="AF1284" i="3"/>
  <c r="AE1284" i="3"/>
  <c r="AD1284" i="3"/>
  <c r="AC1284" i="3"/>
  <c r="AB1284" i="3"/>
  <c r="AA1284" i="3"/>
  <c r="Y1284" i="3"/>
  <c r="X1284" i="3"/>
  <c r="AO1229" i="3"/>
  <c r="AF1229" i="3"/>
  <c r="AE1229" i="3"/>
  <c r="AD1229" i="3"/>
  <c r="AC1229" i="3"/>
  <c r="AB1229" i="3"/>
  <c r="AA1229" i="3"/>
  <c r="Y1229" i="3"/>
  <c r="X1229" i="3"/>
  <c r="AO285" i="3"/>
  <c r="AF285" i="3"/>
  <c r="AE285" i="3"/>
  <c r="AD285" i="3"/>
  <c r="AC285" i="3"/>
  <c r="AB285" i="3"/>
  <c r="AA285" i="3"/>
  <c r="Y285" i="3"/>
  <c r="Z285" i="3" s="1"/>
  <c r="X285" i="3"/>
  <c r="AO1441" i="3"/>
  <c r="AF1441" i="3"/>
  <c r="AE1441" i="3"/>
  <c r="AD1441" i="3"/>
  <c r="AC1441" i="3"/>
  <c r="AB1441" i="3"/>
  <c r="AA1441" i="3"/>
  <c r="Y1441" i="3"/>
  <c r="X1441" i="3"/>
  <c r="AO906" i="3"/>
  <c r="AF906" i="3"/>
  <c r="AE906" i="3"/>
  <c r="AD906" i="3"/>
  <c r="AC906" i="3"/>
  <c r="AB906" i="3"/>
  <c r="AA906" i="3"/>
  <c r="Y906" i="3"/>
  <c r="X906" i="3"/>
  <c r="AO957" i="3"/>
  <c r="AF957" i="3"/>
  <c r="AE957" i="3"/>
  <c r="AD957" i="3"/>
  <c r="AC957" i="3"/>
  <c r="AB957" i="3"/>
  <c r="AA957" i="3"/>
  <c r="Y957" i="3"/>
  <c r="X957" i="3"/>
  <c r="Z957" i="3" s="1"/>
  <c r="AO36" i="3"/>
  <c r="AF36" i="3"/>
  <c r="AE36" i="3"/>
  <c r="AD36" i="3"/>
  <c r="AC36" i="3"/>
  <c r="AB36" i="3"/>
  <c r="AA36" i="3"/>
  <c r="Y36" i="3"/>
  <c r="X36" i="3"/>
  <c r="AO440" i="3"/>
  <c r="AF440" i="3"/>
  <c r="AE440" i="3"/>
  <c r="AD440" i="3"/>
  <c r="AC440" i="3"/>
  <c r="AB440" i="3"/>
  <c r="AA440" i="3"/>
  <c r="Y440" i="3"/>
  <c r="Z440" i="3" s="1"/>
  <c r="X440" i="3"/>
  <c r="AO1645" i="3"/>
  <c r="AF1645" i="3"/>
  <c r="AE1645" i="3"/>
  <c r="AD1645" i="3"/>
  <c r="AC1645" i="3"/>
  <c r="AB1645" i="3"/>
  <c r="AA1645" i="3"/>
  <c r="Y1645" i="3"/>
  <c r="X1645" i="3"/>
  <c r="AO1612" i="3"/>
  <c r="AF1612" i="3"/>
  <c r="AE1612" i="3"/>
  <c r="AD1612" i="3"/>
  <c r="AC1612" i="3"/>
  <c r="AB1612" i="3"/>
  <c r="AA1612" i="3"/>
  <c r="Y1612" i="3"/>
  <c r="X1612" i="3"/>
  <c r="AO1514" i="3"/>
  <c r="AF1514" i="3"/>
  <c r="AE1514" i="3"/>
  <c r="AD1514" i="3"/>
  <c r="AC1514" i="3"/>
  <c r="AB1514" i="3"/>
  <c r="AA1514" i="3"/>
  <c r="Y1514" i="3"/>
  <c r="X1514" i="3"/>
  <c r="AO164" i="3"/>
  <c r="AF164" i="3"/>
  <c r="AE164" i="3"/>
  <c r="AD164" i="3"/>
  <c r="AC164" i="3"/>
  <c r="AB164" i="3"/>
  <c r="AA164" i="3"/>
  <c r="Y164" i="3"/>
  <c r="X164" i="3"/>
  <c r="AO1546" i="3"/>
  <c r="AF1546" i="3"/>
  <c r="AE1546" i="3"/>
  <c r="AD1546" i="3"/>
  <c r="AC1546" i="3"/>
  <c r="AB1546" i="3"/>
  <c r="AA1546" i="3"/>
  <c r="Y1546" i="3"/>
  <c r="Z1546" i="3" s="1"/>
  <c r="AK1546" i="3" s="1"/>
  <c r="X1546" i="3"/>
  <c r="AO1596" i="3"/>
  <c r="AF1596" i="3"/>
  <c r="AE1596" i="3"/>
  <c r="AD1596" i="3"/>
  <c r="AC1596" i="3"/>
  <c r="AB1596" i="3"/>
  <c r="AA1596" i="3"/>
  <c r="Y1596" i="3"/>
  <c r="X1596" i="3"/>
  <c r="AO1352" i="3"/>
  <c r="AF1352" i="3"/>
  <c r="AE1352" i="3"/>
  <c r="AD1352" i="3"/>
  <c r="AC1352" i="3"/>
  <c r="AB1352" i="3"/>
  <c r="AA1352" i="3"/>
  <c r="Y1352" i="3"/>
  <c r="X1352" i="3"/>
  <c r="AO631" i="3"/>
  <c r="AF631" i="3"/>
  <c r="AE631" i="3"/>
  <c r="AD631" i="3"/>
  <c r="AC631" i="3"/>
  <c r="AB631" i="3"/>
  <c r="AA631" i="3"/>
  <c r="Y631" i="3"/>
  <c r="X631" i="3"/>
  <c r="AO584" i="3"/>
  <c r="AF584" i="3"/>
  <c r="AE584" i="3"/>
  <c r="AD584" i="3"/>
  <c r="AC584" i="3"/>
  <c r="AB584" i="3"/>
  <c r="AA584" i="3"/>
  <c r="Y584" i="3"/>
  <c r="X584" i="3"/>
  <c r="Z584" i="3" s="1"/>
  <c r="AO1282" i="3"/>
  <c r="AF1282" i="3"/>
  <c r="AE1282" i="3"/>
  <c r="AD1282" i="3"/>
  <c r="AC1282" i="3"/>
  <c r="AB1282" i="3"/>
  <c r="AA1282" i="3"/>
  <c r="Y1282" i="3"/>
  <c r="X1282" i="3"/>
  <c r="AO602" i="3"/>
  <c r="AF602" i="3"/>
  <c r="AE602" i="3"/>
  <c r="AD602" i="3"/>
  <c r="AC602" i="3"/>
  <c r="AB602" i="3"/>
  <c r="AA602" i="3"/>
  <c r="Y602" i="3"/>
  <c r="X602" i="3"/>
  <c r="AO595" i="3"/>
  <c r="AF595" i="3"/>
  <c r="AE595" i="3"/>
  <c r="AD595" i="3"/>
  <c r="AC595" i="3"/>
  <c r="AB595" i="3"/>
  <c r="AA595" i="3"/>
  <c r="Y595" i="3"/>
  <c r="X595" i="3"/>
  <c r="AO978" i="3"/>
  <c r="AF978" i="3"/>
  <c r="AE978" i="3"/>
  <c r="AD978" i="3"/>
  <c r="AC978" i="3"/>
  <c r="AB978" i="3"/>
  <c r="AA978" i="3"/>
  <c r="Y978" i="3"/>
  <c r="X978" i="3"/>
  <c r="AO1235" i="3"/>
  <c r="AF1235" i="3"/>
  <c r="AE1235" i="3"/>
  <c r="AD1235" i="3"/>
  <c r="AC1235" i="3"/>
  <c r="AB1235" i="3"/>
  <c r="AA1235" i="3"/>
  <c r="Y1235" i="3"/>
  <c r="X1235" i="3"/>
  <c r="AO892" i="3"/>
  <c r="AF892" i="3"/>
  <c r="AE892" i="3"/>
  <c r="AD892" i="3"/>
  <c r="AC892" i="3"/>
  <c r="AB892" i="3"/>
  <c r="AA892" i="3"/>
  <c r="Y892" i="3"/>
  <c r="X892" i="3"/>
  <c r="AO1180" i="3"/>
  <c r="AF1180" i="3"/>
  <c r="AE1180" i="3"/>
  <c r="AD1180" i="3"/>
  <c r="AC1180" i="3"/>
  <c r="AB1180" i="3"/>
  <c r="AA1180" i="3"/>
  <c r="Y1180" i="3"/>
  <c r="X1180" i="3"/>
  <c r="AO895" i="3"/>
  <c r="AF895" i="3"/>
  <c r="AE895" i="3"/>
  <c r="AD895" i="3"/>
  <c r="AC895" i="3"/>
  <c r="AB895" i="3"/>
  <c r="AA895" i="3"/>
  <c r="Y895" i="3"/>
  <c r="X895" i="3"/>
  <c r="AO730" i="3"/>
  <c r="AF730" i="3"/>
  <c r="AE730" i="3"/>
  <c r="AD730" i="3"/>
  <c r="AC730" i="3"/>
  <c r="AB730" i="3"/>
  <c r="AA730" i="3"/>
  <c r="Y730" i="3"/>
  <c r="X730" i="3"/>
  <c r="AO634" i="3"/>
  <c r="AF634" i="3"/>
  <c r="AE634" i="3"/>
  <c r="AD634" i="3"/>
  <c r="AC634" i="3"/>
  <c r="AB634" i="3"/>
  <c r="AA634" i="3"/>
  <c r="Y634" i="3"/>
  <c r="X634" i="3"/>
  <c r="AO1187" i="3"/>
  <c r="AF1187" i="3"/>
  <c r="AE1187" i="3"/>
  <c r="AD1187" i="3"/>
  <c r="AC1187" i="3"/>
  <c r="AB1187" i="3"/>
  <c r="AA1187" i="3"/>
  <c r="Y1187" i="3"/>
  <c r="X1187" i="3"/>
  <c r="AO287" i="3"/>
  <c r="AF287" i="3"/>
  <c r="AE287" i="3"/>
  <c r="AD287" i="3"/>
  <c r="AC287" i="3"/>
  <c r="AB287" i="3"/>
  <c r="AA287" i="3"/>
  <c r="Y287" i="3"/>
  <c r="X287" i="3"/>
  <c r="AO1230" i="3"/>
  <c r="AF1230" i="3"/>
  <c r="AE1230" i="3"/>
  <c r="AD1230" i="3"/>
  <c r="AC1230" i="3"/>
  <c r="AB1230" i="3"/>
  <c r="AA1230" i="3"/>
  <c r="Y1230" i="3"/>
  <c r="X1230" i="3"/>
  <c r="AO1114" i="3"/>
  <c r="AF1114" i="3"/>
  <c r="AE1114" i="3"/>
  <c r="AD1114" i="3"/>
  <c r="AC1114" i="3"/>
  <c r="AB1114" i="3"/>
  <c r="AA1114" i="3"/>
  <c r="Y1114" i="3"/>
  <c r="X1114" i="3"/>
  <c r="AO1304" i="3"/>
  <c r="AF1304" i="3"/>
  <c r="AE1304" i="3"/>
  <c r="AD1304" i="3"/>
  <c r="AC1304" i="3"/>
  <c r="AB1304" i="3"/>
  <c r="AA1304" i="3"/>
  <c r="Y1304" i="3"/>
  <c r="X1304" i="3"/>
  <c r="AO698" i="3"/>
  <c r="AF698" i="3"/>
  <c r="AE698" i="3"/>
  <c r="AD698" i="3"/>
  <c r="AC698" i="3"/>
  <c r="AB698" i="3"/>
  <c r="AA698" i="3"/>
  <c r="Y698" i="3"/>
  <c r="X698" i="3"/>
  <c r="AO1234" i="3"/>
  <c r="AF1234" i="3"/>
  <c r="AE1234" i="3"/>
  <c r="AD1234" i="3"/>
  <c r="AC1234" i="3"/>
  <c r="AB1234" i="3"/>
  <c r="AA1234" i="3"/>
  <c r="Y1234" i="3"/>
  <c r="X1234" i="3"/>
  <c r="AO129" i="3"/>
  <c r="AF129" i="3"/>
  <c r="AE129" i="3"/>
  <c r="AD129" i="3"/>
  <c r="AC129" i="3"/>
  <c r="AB129" i="3"/>
  <c r="AA129" i="3"/>
  <c r="Y129" i="3"/>
  <c r="X129" i="3"/>
  <c r="AO648" i="3"/>
  <c r="AF648" i="3"/>
  <c r="AE648" i="3"/>
  <c r="AD648" i="3"/>
  <c r="AC648" i="3"/>
  <c r="AB648" i="3"/>
  <c r="AA648" i="3"/>
  <c r="Y648" i="3"/>
  <c r="X648" i="3"/>
  <c r="AO456" i="3"/>
  <c r="AF456" i="3"/>
  <c r="AE456" i="3"/>
  <c r="AD456" i="3"/>
  <c r="AC456" i="3"/>
  <c r="AB456" i="3"/>
  <c r="AA456" i="3"/>
  <c r="Y456" i="3"/>
  <c r="X456" i="3"/>
  <c r="AO316" i="3"/>
  <c r="AF316" i="3"/>
  <c r="AE316" i="3"/>
  <c r="AD316" i="3"/>
  <c r="AC316" i="3"/>
  <c r="AB316" i="3"/>
  <c r="AA316" i="3"/>
  <c r="Y316" i="3"/>
  <c r="X316" i="3"/>
  <c r="AO1223" i="3"/>
  <c r="AF1223" i="3"/>
  <c r="AE1223" i="3"/>
  <c r="AD1223" i="3"/>
  <c r="AC1223" i="3"/>
  <c r="AB1223" i="3"/>
  <c r="AA1223" i="3"/>
  <c r="Y1223" i="3"/>
  <c r="X1223" i="3"/>
  <c r="AO1050" i="3"/>
  <c r="AF1050" i="3"/>
  <c r="AE1050" i="3"/>
  <c r="AD1050" i="3"/>
  <c r="AC1050" i="3"/>
  <c r="AB1050" i="3"/>
  <c r="AA1050" i="3"/>
  <c r="Y1050" i="3"/>
  <c r="X1050" i="3"/>
  <c r="AO1232" i="3"/>
  <c r="AF1232" i="3"/>
  <c r="AE1232" i="3"/>
  <c r="AD1232" i="3"/>
  <c r="AC1232" i="3"/>
  <c r="AB1232" i="3"/>
  <c r="AA1232" i="3"/>
  <c r="Y1232" i="3"/>
  <c r="X1232" i="3"/>
  <c r="AO1231" i="3"/>
  <c r="AF1231" i="3"/>
  <c r="AE1231" i="3"/>
  <c r="AD1231" i="3"/>
  <c r="AC1231" i="3"/>
  <c r="AB1231" i="3"/>
  <c r="AA1231" i="3"/>
  <c r="Y1231" i="3"/>
  <c r="X1231" i="3"/>
  <c r="Z1231" i="3" s="1"/>
  <c r="AJ1231" i="3" s="1"/>
  <c r="AO25" i="3"/>
  <c r="AF25" i="3"/>
  <c r="AE25" i="3"/>
  <c r="AD25" i="3"/>
  <c r="AC25" i="3"/>
  <c r="AB25" i="3"/>
  <c r="AA25" i="3"/>
  <c r="Y25" i="3"/>
  <c r="X25" i="3"/>
  <c r="AO553" i="3"/>
  <c r="AF553" i="3"/>
  <c r="AE553" i="3"/>
  <c r="AD553" i="3"/>
  <c r="AC553" i="3"/>
  <c r="AB553" i="3"/>
  <c r="AA553" i="3"/>
  <c r="Y553" i="3"/>
  <c r="X553" i="3"/>
  <c r="AO1406" i="3"/>
  <c r="AF1406" i="3"/>
  <c r="AE1406" i="3"/>
  <c r="AD1406" i="3"/>
  <c r="AC1406" i="3"/>
  <c r="AB1406" i="3"/>
  <c r="AA1406" i="3"/>
  <c r="Y1406" i="3"/>
  <c r="Z1406" i="3" s="1"/>
  <c r="X1406" i="3"/>
  <c r="AO1126" i="3"/>
  <c r="AF1126" i="3"/>
  <c r="AE1126" i="3"/>
  <c r="AD1126" i="3"/>
  <c r="AC1126" i="3"/>
  <c r="AB1126" i="3"/>
  <c r="AA1126" i="3"/>
  <c r="Y1126" i="3"/>
  <c r="X1126" i="3"/>
  <c r="AO951" i="3"/>
  <c r="AF951" i="3"/>
  <c r="AE951" i="3"/>
  <c r="AD951" i="3"/>
  <c r="AC951" i="3"/>
  <c r="AB951" i="3"/>
  <c r="AA951" i="3"/>
  <c r="Y951" i="3"/>
  <c r="X951" i="3"/>
  <c r="AO846" i="3"/>
  <c r="AF846" i="3"/>
  <c r="AE846" i="3"/>
  <c r="AD846" i="3"/>
  <c r="AC846" i="3"/>
  <c r="AB846" i="3"/>
  <c r="AA846" i="3"/>
  <c r="Y846" i="3"/>
  <c r="X846" i="3"/>
  <c r="AO607" i="3"/>
  <c r="AF607" i="3"/>
  <c r="AE607" i="3"/>
  <c r="AD607" i="3"/>
  <c r="AC607" i="3"/>
  <c r="AB607" i="3"/>
  <c r="AA607" i="3"/>
  <c r="Y607" i="3"/>
  <c r="X607" i="3"/>
  <c r="AO999" i="3"/>
  <c r="AF999" i="3"/>
  <c r="AE999" i="3"/>
  <c r="AD999" i="3"/>
  <c r="AC999" i="3"/>
  <c r="AB999" i="3"/>
  <c r="AA999" i="3"/>
  <c r="Y999" i="3"/>
  <c r="X999" i="3"/>
  <c r="AO658" i="3"/>
  <c r="AF658" i="3"/>
  <c r="AE658" i="3"/>
  <c r="AD658" i="3"/>
  <c r="AC658" i="3"/>
  <c r="AB658" i="3"/>
  <c r="AA658" i="3"/>
  <c r="Y658" i="3"/>
  <c r="X658" i="3"/>
  <c r="AO1492" i="3"/>
  <c r="AF1492" i="3"/>
  <c r="AE1492" i="3"/>
  <c r="AD1492" i="3"/>
  <c r="AC1492" i="3"/>
  <c r="AB1492" i="3"/>
  <c r="AA1492" i="3"/>
  <c r="Y1492" i="3"/>
  <c r="X1492" i="3"/>
  <c r="AO392" i="3"/>
  <c r="AF392" i="3"/>
  <c r="AE392" i="3"/>
  <c r="AD392" i="3"/>
  <c r="AC392" i="3"/>
  <c r="AB392" i="3"/>
  <c r="AA392" i="3"/>
  <c r="Y392" i="3"/>
  <c r="X392" i="3"/>
  <c r="Z392" i="3" s="1"/>
  <c r="AO1619" i="3"/>
  <c r="AF1619" i="3"/>
  <c r="AE1619" i="3"/>
  <c r="AD1619" i="3"/>
  <c r="AC1619" i="3"/>
  <c r="AB1619" i="3"/>
  <c r="AA1619" i="3"/>
  <c r="Y1619" i="3"/>
  <c r="X1619" i="3"/>
  <c r="AO1549" i="3"/>
  <c r="AF1549" i="3"/>
  <c r="AE1549" i="3"/>
  <c r="AD1549" i="3"/>
  <c r="AC1549" i="3"/>
  <c r="AB1549" i="3"/>
  <c r="AA1549" i="3"/>
  <c r="Y1549" i="3"/>
  <c r="X1549" i="3"/>
  <c r="AO1226" i="3"/>
  <c r="AF1226" i="3"/>
  <c r="AE1226" i="3"/>
  <c r="AD1226" i="3"/>
  <c r="AC1226" i="3"/>
  <c r="AB1226" i="3"/>
  <c r="AA1226" i="3"/>
  <c r="Y1226" i="3"/>
  <c r="X1226" i="3"/>
  <c r="AO1285" i="3"/>
  <c r="AF1285" i="3"/>
  <c r="AE1285" i="3"/>
  <c r="AD1285" i="3"/>
  <c r="AC1285" i="3"/>
  <c r="AB1285" i="3"/>
  <c r="AA1285" i="3"/>
  <c r="Y1285" i="3"/>
  <c r="X1285" i="3"/>
  <c r="AO720" i="3"/>
  <c r="AF720" i="3"/>
  <c r="AE720" i="3"/>
  <c r="AD720" i="3"/>
  <c r="AC720" i="3"/>
  <c r="AB720" i="3"/>
  <c r="AA720" i="3"/>
  <c r="Y720" i="3"/>
  <c r="X720" i="3"/>
  <c r="AO546" i="3"/>
  <c r="AF546" i="3"/>
  <c r="AE546" i="3"/>
  <c r="AD546" i="3"/>
  <c r="AC546" i="3"/>
  <c r="AB546" i="3"/>
  <c r="AA546" i="3"/>
  <c r="Y546" i="3"/>
  <c r="X546" i="3"/>
  <c r="AO1590" i="3"/>
  <c r="AF1590" i="3"/>
  <c r="AE1590" i="3"/>
  <c r="AD1590" i="3"/>
  <c r="AC1590" i="3"/>
  <c r="AB1590" i="3"/>
  <c r="AA1590" i="3"/>
  <c r="Y1590" i="3"/>
  <c r="X1590" i="3"/>
  <c r="AO1213" i="3"/>
  <c r="AF1213" i="3"/>
  <c r="AE1213" i="3"/>
  <c r="AD1213" i="3"/>
  <c r="AC1213" i="3"/>
  <c r="AB1213" i="3"/>
  <c r="AA1213" i="3"/>
  <c r="Y1213" i="3"/>
  <c r="X1213" i="3"/>
  <c r="AO1175" i="3"/>
  <c r="AF1175" i="3"/>
  <c r="AE1175" i="3"/>
  <c r="AD1175" i="3"/>
  <c r="AC1175" i="3"/>
  <c r="AB1175" i="3"/>
  <c r="AA1175" i="3"/>
  <c r="Y1175" i="3"/>
  <c r="X1175" i="3"/>
  <c r="AO1333" i="3"/>
  <c r="AF1333" i="3"/>
  <c r="AE1333" i="3"/>
  <c r="AD1333" i="3"/>
  <c r="AC1333" i="3"/>
  <c r="AB1333" i="3"/>
  <c r="AA1333" i="3"/>
  <c r="Y1333" i="3"/>
  <c r="X1333" i="3"/>
  <c r="AO1228" i="3"/>
  <c r="AF1228" i="3"/>
  <c r="AE1228" i="3"/>
  <c r="AD1228" i="3"/>
  <c r="AC1228" i="3"/>
  <c r="AB1228" i="3"/>
  <c r="AA1228" i="3"/>
  <c r="Y1228" i="3"/>
  <c r="X1228" i="3"/>
  <c r="AO1090" i="3"/>
  <c r="AF1090" i="3"/>
  <c r="AE1090" i="3"/>
  <c r="AD1090" i="3"/>
  <c r="AC1090" i="3"/>
  <c r="AB1090" i="3"/>
  <c r="AA1090" i="3"/>
  <c r="Y1090" i="3"/>
  <c r="X1090" i="3"/>
  <c r="AO555" i="3"/>
  <c r="AF555" i="3"/>
  <c r="AE555" i="3"/>
  <c r="AD555" i="3"/>
  <c r="AC555" i="3"/>
  <c r="AB555" i="3"/>
  <c r="AA555" i="3"/>
  <c r="Y555" i="3"/>
  <c r="X555" i="3"/>
  <c r="AO541" i="3"/>
  <c r="AF541" i="3"/>
  <c r="AE541" i="3"/>
  <c r="AD541" i="3"/>
  <c r="AC541" i="3"/>
  <c r="AB541" i="3"/>
  <c r="AA541" i="3"/>
  <c r="Y541" i="3"/>
  <c r="X541" i="3"/>
  <c r="AO1552" i="3"/>
  <c r="AF1552" i="3"/>
  <c r="AE1552" i="3"/>
  <c r="AD1552" i="3"/>
  <c r="AC1552" i="3"/>
  <c r="AB1552" i="3"/>
  <c r="AA1552" i="3"/>
  <c r="Y1552" i="3"/>
  <c r="X1552" i="3"/>
  <c r="Z1552" i="3" s="1"/>
  <c r="AO1032" i="3"/>
  <c r="AF1032" i="3"/>
  <c r="AE1032" i="3"/>
  <c r="AD1032" i="3"/>
  <c r="AC1032" i="3"/>
  <c r="AB1032" i="3"/>
  <c r="AA1032" i="3"/>
  <c r="Y1032" i="3"/>
  <c r="X1032" i="3"/>
  <c r="AO1194" i="3"/>
  <c r="AF1194" i="3"/>
  <c r="AE1194" i="3"/>
  <c r="AD1194" i="3"/>
  <c r="AC1194" i="3"/>
  <c r="AB1194" i="3"/>
  <c r="AA1194" i="3"/>
  <c r="Y1194" i="3"/>
  <c r="X1194" i="3"/>
  <c r="AO393" i="3"/>
  <c r="AF393" i="3"/>
  <c r="AE393" i="3"/>
  <c r="AD393" i="3"/>
  <c r="AC393" i="3"/>
  <c r="AB393" i="3"/>
  <c r="AA393" i="3"/>
  <c r="Y393" i="3"/>
  <c r="X393" i="3"/>
  <c r="AO235" i="3"/>
  <c r="AF235" i="3"/>
  <c r="AE235" i="3"/>
  <c r="AD235" i="3"/>
  <c r="AC235" i="3"/>
  <c r="AB235" i="3"/>
  <c r="AA235" i="3"/>
  <c r="Y235" i="3"/>
  <c r="X235" i="3"/>
  <c r="AO1182" i="3"/>
  <c r="AF1182" i="3"/>
  <c r="AE1182" i="3"/>
  <c r="AD1182" i="3"/>
  <c r="AC1182" i="3"/>
  <c r="AB1182" i="3"/>
  <c r="AA1182" i="3"/>
  <c r="Y1182" i="3"/>
  <c r="X1182" i="3"/>
  <c r="Z1182" i="3" s="1"/>
  <c r="AO357" i="3"/>
  <c r="AF357" i="3"/>
  <c r="AE357" i="3"/>
  <c r="AD357" i="3"/>
  <c r="AC357" i="3"/>
  <c r="AB357" i="3"/>
  <c r="AA357" i="3"/>
  <c r="Y357" i="3"/>
  <c r="X357" i="3"/>
  <c r="AO29" i="3"/>
  <c r="AF29" i="3"/>
  <c r="AE29" i="3"/>
  <c r="AD29" i="3"/>
  <c r="AC29" i="3"/>
  <c r="AB29" i="3"/>
  <c r="AA29" i="3"/>
  <c r="Y29" i="3"/>
  <c r="X29" i="3"/>
  <c r="AO239" i="3"/>
  <c r="AF239" i="3"/>
  <c r="AE239" i="3"/>
  <c r="AD239" i="3"/>
  <c r="AC239" i="3"/>
  <c r="AB239" i="3"/>
  <c r="AA239" i="3"/>
  <c r="Y239" i="3"/>
  <c r="X239" i="3"/>
  <c r="AO1531" i="3"/>
  <c r="AF1531" i="3"/>
  <c r="AE1531" i="3"/>
  <c r="AD1531" i="3"/>
  <c r="AC1531" i="3"/>
  <c r="AB1531" i="3"/>
  <c r="AA1531" i="3"/>
  <c r="Y1531" i="3"/>
  <c r="X1531" i="3"/>
  <c r="AO1160" i="3"/>
  <c r="AF1160" i="3"/>
  <c r="AE1160" i="3"/>
  <c r="AD1160" i="3"/>
  <c r="AC1160" i="3"/>
  <c r="AB1160" i="3"/>
  <c r="AA1160" i="3"/>
  <c r="Y1160" i="3"/>
  <c r="X1160" i="3"/>
  <c r="AO1017" i="3"/>
  <c r="AF1017" i="3"/>
  <c r="AE1017" i="3"/>
  <c r="AD1017" i="3"/>
  <c r="AC1017" i="3"/>
  <c r="AB1017" i="3"/>
  <c r="AA1017" i="3"/>
  <c r="Y1017" i="3"/>
  <c r="X1017" i="3"/>
  <c r="AO791" i="3"/>
  <c r="AF791" i="3"/>
  <c r="AE791" i="3"/>
  <c r="AD791" i="3"/>
  <c r="AC791" i="3"/>
  <c r="AB791" i="3"/>
  <c r="AA791" i="3"/>
  <c r="Y791" i="3"/>
  <c r="X791" i="3"/>
  <c r="AO487" i="3"/>
  <c r="AF487" i="3"/>
  <c r="AE487" i="3"/>
  <c r="AD487" i="3"/>
  <c r="AC487" i="3"/>
  <c r="AB487" i="3"/>
  <c r="AA487" i="3"/>
  <c r="Y487" i="3"/>
  <c r="X487" i="3"/>
  <c r="AO1307" i="3"/>
  <c r="AF1307" i="3"/>
  <c r="AE1307" i="3"/>
  <c r="AD1307" i="3"/>
  <c r="AC1307" i="3"/>
  <c r="AB1307" i="3"/>
  <c r="AA1307" i="3"/>
  <c r="Y1307" i="3"/>
  <c r="X1307" i="3"/>
  <c r="AO903" i="3"/>
  <c r="AF903" i="3"/>
  <c r="AE903" i="3"/>
  <c r="AD903" i="3"/>
  <c r="AC903" i="3"/>
  <c r="AB903" i="3"/>
  <c r="AA903" i="3"/>
  <c r="Y903" i="3"/>
  <c r="X903" i="3"/>
  <c r="AO1224" i="3"/>
  <c r="AF1224" i="3"/>
  <c r="AE1224" i="3"/>
  <c r="AD1224" i="3"/>
  <c r="AC1224" i="3"/>
  <c r="AB1224" i="3"/>
  <c r="AA1224" i="3"/>
  <c r="Y1224" i="3"/>
  <c r="X1224" i="3"/>
  <c r="AO444" i="3"/>
  <c r="AF444" i="3"/>
  <c r="AE444" i="3"/>
  <c r="AD444" i="3"/>
  <c r="AC444" i="3"/>
  <c r="AB444" i="3"/>
  <c r="AA444" i="3"/>
  <c r="Y444" i="3"/>
  <c r="X444" i="3"/>
  <c r="AO289" i="3"/>
  <c r="AF289" i="3"/>
  <c r="AE289" i="3"/>
  <c r="AD289" i="3"/>
  <c r="AC289" i="3"/>
  <c r="AB289" i="3"/>
  <c r="AA289" i="3"/>
  <c r="Y289" i="3"/>
  <c r="X289" i="3"/>
  <c r="AO1197" i="3"/>
  <c r="AF1197" i="3"/>
  <c r="AE1197" i="3"/>
  <c r="AD1197" i="3"/>
  <c r="AC1197" i="3"/>
  <c r="AB1197" i="3"/>
  <c r="AA1197" i="3"/>
  <c r="Y1197" i="3"/>
  <c r="X1197" i="3"/>
  <c r="AO1227" i="3"/>
  <c r="AF1227" i="3"/>
  <c r="AE1227" i="3"/>
  <c r="AD1227" i="3"/>
  <c r="AC1227" i="3"/>
  <c r="AB1227" i="3"/>
  <c r="AA1227" i="3"/>
  <c r="Y1227" i="3"/>
  <c r="X1227" i="3"/>
  <c r="AO1225" i="3"/>
  <c r="AF1225" i="3"/>
  <c r="AE1225" i="3"/>
  <c r="AD1225" i="3"/>
  <c r="AC1225" i="3"/>
  <c r="AB1225" i="3"/>
  <c r="AA1225" i="3"/>
  <c r="Y1225" i="3"/>
  <c r="X1225" i="3"/>
  <c r="AO837" i="3"/>
  <c r="AF837" i="3"/>
  <c r="AE837" i="3"/>
  <c r="AD837" i="3"/>
  <c r="AC837" i="3"/>
  <c r="AB837" i="3"/>
  <c r="AA837" i="3"/>
  <c r="Y837" i="3"/>
  <c r="X837" i="3"/>
  <c r="AO1208" i="3"/>
  <c r="AF1208" i="3"/>
  <c r="AE1208" i="3"/>
  <c r="AD1208" i="3"/>
  <c r="AC1208" i="3"/>
  <c r="AB1208" i="3"/>
  <c r="AA1208" i="3"/>
  <c r="Y1208" i="3"/>
  <c r="X1208" i="3"/>
  <c r="AO1149" i="3"/>
  <c r="AF1149" i="3"/>
  <c r="AE1149" i="3"/>
  <c r="AD1149" i="3"/>
  <c r="AC1149" i="3"/>
  <c r="AB1149" i="3"/>
  <c r="AA1149" i="3"/>
  <c r="Y1149" i="3"/>
  <c r="X1149" i="3"/>
  <c r="AO136" i="3"/>
  <c r="AF136" i="3"/>
  <c r="AE136" i="3"/>
  <c r="AD136" i="3"/>
  <c r="AC136" i="3"/>
  <c r="AB136" i="3"/>
  <c r="AA136" i="3"/>
  <c r="Y136" i="3"/>
  <c r="Z136" i="3" s="1"/>
  <c r="X136" i="3"/>
  <c r="AO1539" i="3"/>
  <c r="AF1539" i="3"/>
  <c r="AE1539" i="3"/>
  <c r="AD1539" i="3"/>
  <c r="AC1539" i="3"/>
  <c r="AB1539" i="3"/>
  <c r="AA1539" i="3"/>
  <c r="Y1539" i="3"/>
  <c r="X1539" i="3"/>
  <c r="AO1303" i="3"/>
  <c r="AF1303" i="3"/>
  <c r="AE1303" i="3"/>
  <c r="AD1303" i="3"/>
  <c r="AC1303" i="3"/>
  <c r="AB1303" i="3"/>
  <c r="AA1303" i="3"/>
  <c r="Y1303" i="3"/>
  <c r="X1303" i="3"/>
  <c r="AO1084" i="3"/>
  <c r="AF1084" i="3"/>
  <c r="AE1084" i="3"/>
  <c r="AD1084" i="3"/>
  <c r="AC1084" i="3"/>
  <c r="AB1084" i="3"/>
  <c r="AA1084" i="3"/>
  <c r="Y1084" i="3"/>
  <c r="X1084" i="3"/>
  <c r="AO992" i="3"/>
  <c r="AF992" i="3"/>
  <c r="AE992" i="3"/>
  <c r="AD992" i="3"/>
  <c r="AC992" i="3"/>
  <c r="AB992" i="3"/>
  <c r="AA992" i="3"/>
  <c r="Y992" i="3"/>
  <c r="X992" i="3"/>
  <c r="AO971" i="3"/>
  <c r="AF971" i="3"/>
  <c r="AE971" i="3"/>
  <c r="AD971" i="3"/>
  <c r="AC971" i="3"/>
  <c r="AB971" i="3"/>
  <c r="AA971" i="3"/>
  <c r="Y971" i="3"/>
  <c r="X971" i="3"/>
  <c r="AO218" i="3"/>
  <c r="AF218" i="3"/>
  <c r="AE218" i="3"/>
  <c r="AD218" i="3"/>
  <c r="AC218" i="3"/>
  <c r="AB218" i="3"/>
  <c r="AA218" i="3"/>
  <c r="Y218" i="3"/>
  <c r="X218" i="3"/>
  <c r="AO308" i="3"/>
  <c r="AF308" i="3"/>
  <c r="AE308" i="3"/>
  <c r="AD308" i="3"/>
  <c r="AC308" i="3"/>
  <c r="AB308" i="3"/>
  <c r="AA308" i="3"/>
  <c r="Y308" i="3"/>
  <c r="X308" i="3"/>
  <c r="Z308" i="3" s="1"/>
  <c r="AO119" i="3"/>
  <c r="AF119" i="3"/>
  <c r="AE119" i="3"/>
  <c r="AD119" i="3"/>
  <c r="AC119" i="3"/>
  <c r="AB119" i="3"/>
  <c r="AA119" i="3"/>
  <c r="Y119" i="3"/>
  <c r="X119" i="3"/>
  <c r="AO1005" i="3"/>
  <c r="AF1005" i="3"/>
  <c r="AE1005" i="3"/>
  <c r="AD1005" i="3"/>
  <c r="AC1005" i="3"/>
  <c r="AB1005" i="3"/>
  <c r="AA1005" i="3"/>
  <c r="Y1005" i="3"/>
  <c r="X1005" i="3"/>
  <c r="AO1384" i="3"/>
  <c r="AF1384" i="3"/>
  <c r="AE1384" i="3"/>
  <c r="AD1384" i="3"/>
  <c r="AC1384" i="3"/>
  <c r="AB1384" i="3"/>
  <c r="AA1384" i="3"/>
  <c r="Y1384" i="3"/>
  <c r="X1384" i="3"/>
  <c r="AO1289" i="3"/>
  <c r="AF1289" i="3"/>
  <c r="AE1289" i="3"/>
  <c r="AD1289" i="3"/>
  <c r="AC1289" i="3"/>
  <c r="AB1289" i="3"/>
  <c r="AA1289" i="3"/>
  <c r="Y1289" i="3"/>
  <c r="X1289" i="3"/>
  <c r="AO1078" i="3"/>
  <c r="AF1078" i="3"/>
  <c r="AE1078" i="3"/>
  <c r="AD1078" i="3"/>
  <c r="AC1078" i="3"/>
  <c r="AB1078" i="3"/>
  <c r="AA1078" i="3"/>
  <c r="Y1078" i="3"/>
  <c r="X1078" i="3"/>
  <c r="AO1152" i="3"/>
  <c r="AF1152" i="3"/>
  <c r="AE1152" i="3"/>
  <c r="AD1152" i="3"/>
  <c r="AC1152" i="3"/>
  <c r="AB1152" i="3"/>
  <c r="AA1152" i="3"/>
  <c r="Y1152" i="3"/>
  <c r="X1152" i="3"/>
  <c r="AO191" i="3"/>
  <c r="AF191" i="3"/>
  <c r="AE191" i="3"/>
  <c r="AD191" i="3"/>
  <c r="AC191" i="3"/>
  <c r="AB191" i="3"/>
  <c r="AA191" i="3"/>
  <c r="Y191" i="3"/>
  <c r="X191" i="3"/>
  <c r="AO1644" i="3"/>
  <c r="AF1644" i="3"/>
  <c r="AE1644" i="3"/>
  <c r="AD1644" i="3"/>
  <c r="AC1644" i="3"/>
  <c r="AB1644" i="3"/>
  <c r="AA1644" i="3"/>
  <c r="Y1644" i="3"/>
  <c r="X1644" i="3"/>
  <c r="AO1490" i="3"/>
  <c r="AF1490" i="3"/>
  <c r="AE1490" i="3"/>
  <c r="AD1490" i="3"/>
  <c r="AC1490" i="3"/>
  <c r="AB1490" i="3"/>
  <c r="AA1490" i="3"/>
  <c r="Y1490" i="3"/>
  <c r="X1490" i="3"/>
  <c r="AO1150" i="3"/>
  <c r="AF1150" i="3"/>
  <c r="AE1150" i="3"/>
  <c r="AD1150" i="3"/>
  <c r="AC1150" i="3"/>
  <c r="AB1150" i="3"/>
  <c r="AA1150" i="3"/>
  <c r="Y1150" i="3"/>
  <c r="X1150" i="3"/>
  <c r="AO1151" i="3"/>
  <c r="AF1151" i="3"/>
  <c r="AE1151" i="3"/>
  <c r="AD1151" i="3"/>
  <c r="AC1151" i="3"/>
  <c r="AB1151" i="3"/>
  <c r="AA1151" i="3"/>
  <c r="Y1151" i="3"/>
  <c r="X1151" i="3"/>
  <c r="AO1148" i="3"/>
  <c r="AF1148" i="3"/>
  <c r="AE1148" i="3"/>
  <c r="AD1148" i="3"/>
  <c r="AC1148" i="3"/>
  <c r="AB1148" i="3"/>
  <c r="AA1148" i="3"/>
  <c r="Y1148" i="3"/>
  <c r="X1148" i="3"/>
  <c r="AO256" i="3"/>
  <c r="AF256" i="3"/>
  <c r="AE256" i="3"/>
  <c r="AD256" i="3"/>
  <c r="AC256" i="3"/>
  <c r="AB256" i="3"/>
  <c r="AA256" i="3"/>
  <c r="Y256" i="3"/>
  <c r="X256" i="3"/>
  <c r="AO1147" i="3"/>
  <c r="AF1147" i="3"/>
  <c r="AE1147" i="3"/>
  <c r="AD1147" i="3"/>
  <c r="AC1147" i="3"/>
  <c r="AB1147" i="3"/>
  <c r="AA1147" i="3"/>
  <c r="Y1147" i="3"/>
  <c r="X1147" i="3"/>
  <c r="AO1135" i="3"/>
  <c r="AF1135" i="3"/>
  <c r="AE1135" i="3"/>
  <c r="AD1135" i="3"/>
  <c r="AC1135" i="3"/>
  <c r="AB1135" i="3"/>
  <c r="AA1135" i="3"/>
  <c r="Y1135" i="3"/>
  <c r="Z1135" i="3" s="1"/>
  <c r="X1135" i="3"/>
  <c r="AO1358" i="3"/>
  <c r="AF1358" i="3"/>
  <c r="AE1358" i="3"/>
  <c r="AD1358" i="3"/>
  <c r="AC1358" i="3"/>
  <c r="AB1358" i="3"/>
  <c r="AA1358" i="3"/>
  <c r="Y1358" i="3"/>
  <c r="X1358" i="3"/>
  <c r="AO603" i="3"/>
  <c r="AF603" i="3"/>
  <c r="AE603" i="3"/>
  <c r="AD603" i="3"/>
  <c r="AC603" i="3"/>
  <c r="AB603" i="3"/>
  <c r="AA603" i="3"/>
  <c r="Y603" i="3"/>
  <c r="X603" i="3"/>
  <c r="AO406" i="3"/>
  <c r="AF406" i="3"/>
  <c r="AE406" i="3"/>
  <c r="AD406" i="3"/>
  <c r="AC406" i="3"/>
  <c r="AB406" i="3"/>
  <c r="AA406" i="3"/>
  <c r="Y406" i="3"/>
  <c r="X406" i="3"/>
  <c r="Z406" i="3" s="1"/>
  <c r="AO322" i="3"/>
  <c r="AF322" i="3"/>
  <c r="AE322" i="3"/>
  <c r="AD322" i="3"/>
  <c r="AC322" i="3"/>
  <c r="AB322" i="3"/>
  <c r="AA322" i="3"/>
  <c r="Y322" i="3"/>
  <c r="X322" i="3"/>
  <c r="AO1146" i="3"/>
  <c r="AF1146" i="3"/>
  <c r="AE1146" i="3"/>
  <c r="AD1146" i="3"/>
  <c r="AC1146" i="3"/>
  <c r="AB1146" i="3"/>
  <c r="AA1146" i="3"/>
  <c r="Y1146" i="3"/>
  <c r="X1146" i="3"/>
  <c r="AO452" i="3"/>
  <c r="AF452" i="3"/>
  <c r="AE452" i="3"/>
  <c r="AD452" i="3"/>
  <c r="AC452" i="3"/>
  <c r="AB452" i="3"/>
  <c r="AA452" i="3"/>
  <c r="Y452" i="3"/>
  <c r="X452" i="3"/>
  <c r="AO5" i="3"/>
  <c r="AF5" i="3"/>
  <c r="AE5" i="3"/>
  <c r="AD5" i="3"/>
  <c r="AC5" i="3"/>
  <c r="AB5" i="3"/>
  <c r="AA5" i="3"/>
  <c r="Y5" i="3"/>
  <c r="X5" i="3"/>
  <c r="AO50" i="3"/>
  <c r="AF50" i="3"/>
  <c r="AE50" i="3"/>
  <c r="AD50" i="3"/>
  <c r="AC50" i="3"/>
  <c r="AB50" i="3"/>
  <c r="AA50" i="3"/>
  <c r="Y50" i="3"/>
  <c r="X50" i="3"/>
  <c r="AO1136" i="3"/>
  <c r="AF1136" i="3"/>
  <c r="AE1136" i="3"/>
  <c r="AD1136" i="3"/>
  <c r="AC1136" i="3"/>
  <c r="AB1136" i="3"/>
  <c r="AA1136" i="3"/>
  <c r="Y1136" i="3"/>
  <c r="X1136" i="3"/>
  <c r="AO372" i="3"/>
  <c r="AF372" i="3"/>
  <c r="AE372" i="3"/>
  <c r="AD372" i="3"/>
  <c r="AC372" i="3"/>
  <c r="AB372" i="3"/>
  <c r="AA372" i="3"/>
  <c r="Y372" i="3"/>
  <c r="X372" i="3"/>
  <c r="AO247" i="3"/>
  <c r="AF247" i="3"/>
  <c r="AE247" i="3"/>
  <c r="AD247" i="3"/>
  <c r="AC247" i="3"/>
  <c r="AB247" i="3"/>
  <c r="AA247" i="3"/>
  <c r="Y247" i="3"/>
  <c r="X247" i="3"/>
  <c r="AO147" i="3"/>
  <c r="AF147" i="3"/>
  <c r="AE147" i="3"/>
  <c r="AD147" i="3"/>
  <c r="AC147" i="3"/>
  <c r="AB147" i="3"/>
  <c r="AA147" i="3"/>
  <c r="Y147" i="3"/>
  <c r="X147" i="3"/>
  <c r="AO1132" i="3"/>
  <c r="AF1132" i="3"/>
  <c r="AE1132" i="3"/>
  <c r="AD1132" i="3"/>
  <c r="AC1132" i="3"/>
  <c r="AB1132" i="3"/>
  <c r="AA1132" i="3"/>
  <c r="Y1132" i="3"/>
  <c r="X1132" i="3"/>
  <c r="AO516" i="3"/>
  <c r="AF516" i="3"/>
  <c r="AE516" i="3"/>
  <c r="AD516" i="3"/>
  <c r="AC516" i="3"/>
  <c r="AB516" i="3"/>
  <c r="AA516" i="3"/>
  <c r="Y516" i="3"/>
  <c r="X516" i="3"/>
  <c r="Z516" i="3" s="1"/>
  <c r="AO134" i="3"/>
  <c r="AF134" i="3"/>
  <c r="AE134" i="3"/>
  <c r="AD134" i="3"/>
  <c r="AC134" i="3"/>
  <c r="AB134" i="3"/>
  <c r="AA134" i="3"/>
  <c r="Y134" i="3"/>
  <c r="X134" i="3"/>
  <c r="AO1621" i="3"/>
  <c r="AF1621" i="3"/>
  <c r="AE1621" i="3"/>
  <c r="AD1621" i="3"/>
  <c r="AC1621" i="3"/>
  <c r="AB1621" i="3"/>
  <c r="AA1621" i="3"/>
  <c r="Y1621" i="3"/>
  <c r="X1621" i="3"/>
  <c r="Z1621" i="3" s="1"/>
  <c r="AN1621" i="3" s="1"/>
  <c r="AO699" i="3"/>
  <c r="AF699" i="3"/>
  <c r="AE699" i="3"/>
  <c r="AD699" i="3"/>
  <c r="AC699" i="3"/>
  <c r="AB699" i="3"/>
  <c r="AA699" i="3"/>
  <c r="Y699" i="3"/>
  <c r="X699" i="3"/>
  <c r="AO156" i="3"/>
  <c r="AF156" i="3"/>
  <c r="AE156" i="3"/>
  <c r="AD156" i="3"/>
  <c r="AC156" i="3"/>
  <c r="AB156" i="3"/>
  <c r="AA156" i="3"/>
  <c r="Y156" i="3"/>
  <c r="X156" i="3"/>
  <c r="AO1614" i="3"/>
  <c r="AF1614" i="3"/>
  <c r="AE1614" i="3"/>
  <c r="AD1614" i="3"/>
  <c r="AC1614" i="3"/>
  <c r="AB1614" i="3"/>
  <c r="AA1614" i="3"/>
  <c r="Y1614" i="3"/>
  <c r="X1614" i="3"/>
  <c r="AO1318" i="3"/>
  <c r="AF1318" i="3"/>
  <c r="AE1318" i="3"/>
  <c r="AD1318" i="3"/>
  <c r="AC1318" i="3"/>
  <c r="AB1318" i="3"/>
  <c r="AA1318" i="3"/>
  <c r="Y1318" i="3"/>
  <c r="X1318" i="3"/>
  <c r="AO612" i="3"/>
  <c r="AF612" i="3"/>
  <c r="AE612" i="3"/>
  <c r="AD612" i="3"/>
  <c r="AC612" i="3"/>
  <c r="AB612" i="3"/>
  <c r="AA612" i="3"/>
  <c r="Y612" i="3"/>
  <c r="X612" i="3"/>
  <c r="AO226" i="3"/>
  <c r="AF226" i="3"/>
  <c r="AE226" i="3"/>
  <c r="AD226" i="3"/>
  <c r="AC226" i="3"/>
  <c r="AB226" i="3"/>
  <c r="AA226" i="3"/>
  <c r="Y226" i="3"/>
  <c r="X226" i="3"/>
  <c r="AO534" i="3"/>
  <c r="AF534" i="3"/>
  <c r="AE534" i="3"/>
  <c r="AD534" i="3"/>
  <c r="AC534" i="3"/>
  <c r="AB534" i="3"/>
  <c r="AA534" i="3"/>
  <c r="Y534" i="3"/>
  <c r="X534" i="3"/>
  <c r="AO1468" i="3"/>
  <c r="AF1468" i="3"/>
  <c r="AE1468" i="3"/>
  <c r="AD1468" i="3"/>
  <c r="AC1468" i="3"/>
  <c r="AB1468" i="3"/>
  <c r="AA1468" i="3"/>
  <c r="Y1468" i="3"/>
  <c r="X1468" i="3"/>
  <c r="AO563" i="3"/>
  <c r="AF563" i="3"/>
  <c r="AE563" i="3"/>
  <c r="AD563" i="3"/>
  <c r="AC563" i="3"/>
  <c r="AB563" i="3"/>
  <c r="AA563" i="3"/>
  <c r="Y563" i="3"/>
  <c r="X563" i="3"/>
  <c r="AO19" i="3"/>
  <c r="AF19" i="3"/>
  <c r="AE19" i="3"/>
  <c r="AD19" i="3"/>
  <c r="AC19" i="3"/>
  <c r="AB19" i="3"/>
  <c r="AA19" i="3"/>
  <c r="Y19" i="3"/>
  <c r="X19" i="3"/>
  <c r="AO639" i="3"/>
  <c r="AF639" i="3"/>
  <c r="AE639" i="3"/>
  <c r="AD639" i="3"/>
  <c r="AC639" i="3"/>
  <c r="AB639" i="3"/>
  <c r="AA639" i="3"/>
  <c r="Y639" i="3"/>
  <c r="X639" i="3"/>
  <c r="AO1287" i="3"/>
  <c r="AF1287" i="3"/>
  <c r="AE1287" i="3"/>
  <c r="AD1287" i="3"/>
  <c r="AC1287" i="3"/>
  <c r="AB1287" i="3"/>
  <c r="AA1287" i="3"/>
  <c r="Y1287" i="3"/>
  <c r="X1287" i="3"/>
  <c r="AO49" i="3"/>
  <c r="AF49" i="3"/>
  <c r="AE49" i="3"/>
  <c r="AD49" i="3"/>
  <c r="AC49" i="3"/>
  <c r="AB49" i="3"/>
  <c r="AA49" i="3"/>
  <c r="Y49" i="3"/>
  <c r="X49" i="3"/>
  <c r="AO1462" i="3"/>
  <c r="AF1462" i="3"/>
  <c r="AE1462" i="3"/>
  <c r="AD1462" i="3"/>
  <c r="AC1462" i="3"/>
  <c r="AB1462" i="3"/>
  <c r="AA1462" i="3"/>
  <c r="Y1462" i="3"/>
  <c r="X1462" i="3"/>
  <c r="AO1170" i="3"/>
  <c r="AF1170" i="3"/>
  <c r="AE1170" i="3"/>
  <c r="AD1170" i="3"/>
  <c r="AC1170" i="3"/>
  <c r="AB1170" i="3"/>
  <c r="AA1170" i="3"/>
  <c r="Y1170" i="3"/>
  <c r="X1170" i="3"/>
  <c r="AO22" i="3"/>
  <c r="AF22" i="3"/>
  <c r="AE22" i="3"/>
  <c r="AD22" i="3"/>
  <c r="AC22" i="3"/>
  <c r="AB22" i="3"/>
  <c r="AA22" i="3"/>
  <c r="Y22" i="3"/>
  <c r="X22" i="3"/>
  <c r="AO1075" i="3"/>
  <c r="AF1075" i="3"/>
  <c r="AE1075" i="3"/>
  <c r="AD1075" i="3"/>
  <c r="AC1075" i="3"/>
  <c r="AB1075" i="3"/>
  <c r="AA1075" i="3"/>
  <c r="Y1075" i="3"/>
  <c r="X1075" i="3"/>
  <c r="AO1251" i="3"/>
  <c r="AF1251" i="3"/>
  <c r="AE1251" i="3"/>
  <c r="AD1251" i="3"/>
  <c r="AC1251" i="3"/>
  <c r="AB1251" i="3"/>
  <c r="AA1251" i="3"/>
  <c r="Y1251" i="3"/>
  <c r="X1251" i="3"/>
  <c r="AO545" i="3"/>
  <c r="AF545" i="3"/>
  <c r="AE545" i="3"/>
  <c r="AD545" i="3"/>
  <c r="AC545" i="3"/>
  <c r="AB545" i="3"/>
  <c r="AA545" i="3"/>
  <c r="Y545" i="3"/>
  <c r="X545" i="3"/>
  <c r="AO200" i="3"/>
  <c r="AF200" i="3"/>
  <c r="AE200" i="3"/>
  <c r="AD200" i="3"/>
  <c r="AC200" i="3"/>
  <c r="AB200" i="3"/>
  <c r="AA200" i="3"/>
  <c r="Y200" i="3"/>
  <c r="X200" i="3"/>
  <c r="AO1581" i="3"/>
  <c r="AF1581" i="3"/>
  <c r="AE1581" i="3"/>
  <c r="AD1581" i="3"/>
  <c r="AC1581" i="3"/>
  <c r="AB1581" i="3"/>
  <c r="AA1581" i="3"/>
  <c r="Y1581" i="3"/>
  <c r="X1581" i="3"/>
  <c r="AO114" i="3"/>
  <c r="AF114" i="3"/>
  <c r="AE114" i="3"/>
  <c r="AD114" i="3"/>
  <c r="AC114" i="3"/>
  <c r="AB114" i="3"/>
  <c r="AA114" i="3"/>
  <c r="Y114" i="3"/>
  <c r="X114" i="3"/>
  <c r="AO45" i="3"/>
  <c r="AF45" i="3"/>
  <c r="AE45" i="3"/>
  <c r="AD45" i="3"/>
  <c r="AC45" i="3"/>
  <c r="AB45" i="3"/>
  <c r="AA45" i="3"/>
  <c r="Y45" i="3"/>
  <c r="X45" i="3"/>
  <c r="AO630" i="3"/>
  <c r="AF630" i="3"/>
  <c r="AE630" i="3"/>
  <c r="AD630" i="3"/>
  <c r="AC630" i="3"/>
  <c r="AB630" i="3"/>
  <c r="AA630" i="3"/>
  <c r="Y630" i="3"/>
  <c r="X630" i="3"/>
  <c r="AO258" i="3"/>
  <c r="AF258" i="3"/>
  <c r="AE258" i="3"/>
  <c r="AD258" i="3"/>
  <c r="AC258" i="3"/>
  <c r="AB258" i="3"/>
  <c r="AA258" i="3"/>
  <c r="Y258" i="3"/>
  <c r="X258" i="3"/>
  <c r="AO1129" i="3"/>
  <c r="AF1129" i="3"/>
  <c r="AE1129" i="3"/>
  <c r="AD1129" i="3"/>
  <c r="AC1129" i="3"/>
  <c r="AB1129" i="3"/>
  <c r="AA1129" i="3"/>
  <c r="Y1129" i="3"/>
  <c r="X1129" i="3"/>
  <c r="AO1640" i="3"/>
  <c r="AF1640" i="3"/>
  <c r="AE1640" i="3"/>
  <c r="AD1640" i="3"/>
  <c r="AC1640" i="3"/>
  <c r="AB1640" i="3"/>
  <c r="AA1640" i="3"/>
  <c r="Y1640" i="3"/>
  <c r="X1640" i="3"/>
  <c r="AO355" i="3"/>
  <c r="AF355" i="3"/>
  <c r="AE355" i="3"/>
  <c r="AD355" i="3"/>
  <c r="AC355" i="3"/>
  <c r="AB355" i="3"/>
  <c r="AA355" i="3"/>
  <c r="Y355" i="3"/>
  <c r="X355" i="3"/>
  <c r="AO270" i="3"/>
  <c r="AF270" i="3"/>
  <c r="AE270" i="3"/>
  <c r="AD270" i="3"/>
  <c r="AC270" i="3"/>
  <c r="AB270" i="3"/>
  <c r="AA270" i="3"/>
  <c r="Y270" i="3"/>
  <c r="X270" i="3"/>
  <c r="AO1131" i="3"/>
  <c r="AF1131" i="3"/>
  <c r="AE1131" i="3"/>
  <c r="AD1131" i="3"/>
  <c r="AC1131" i="3"/>
  <c r="AB1131" i="3"/>
  <c r="AA1131" i="3"/>
  <c r="Y1131" i="3"/>
  <c r="X1131" i="3"/>
  <c r="AO996" i="3"/>
  <c r="AF996" i="3"/>
  <c r="AE996" i="3"/>
  <c r="AD996" i="3"/>
  <c r="AC996" i="3"/>
  <c r="AB996" i="3"/>
  <c r="AA996" i="3"/>
  <c r="Y996" i="3"/>
  <c r="X996" i="3"/>
  <c r="Z996" i="3" s="1"/>
  <c r="AO1133" i="3"/>
  <c r="AF1133" i="3"/>
  <c r="AE1133" i="3"/>
  <c r="AD1133" i="3"/>
  <c r="AC1133" i="3"/>
  <c r="AB1133" i="3"/>
  <c r="AA1133" i="3"/>
  <c r="Y1133" i="3"/>
  <c r="X1133" i="3"/>
  <c r="AO273" i="3"/>
  <c r="AF273" i="3"/>
  <c r="AE273" i="3"/>
  <c r="AD273" i="3"/>
  <c r="AC273" i="3"/>
  <c r="AB273" i="3"/>
  <c r="AA273" i="3"/>
  <c r="Y273" i="3"/>
  <c r="X273" i="3"/>
  <c r="AO504" i="3"/>
  <c r="AF504" i="3"/>
  <c r="AE504" i="3"/>
  <c r="AD504" i="3"/>
  <c r="AC504" i="3"/>
  <c r="AB504" i="3"/>
  <c r="AA504" i="3"/>
  <c r="Y504" i="3"/>
  <c r="X504" i="3"/>
  <c r="AO898" i="3"/>
  <c r="AF898" i="3"/>
  <c r="AE898" i="3"/>
  <c r="AD898" i="3"/>
  <c r="AC898" i="3"/>
  <c r="AB898" i="3"/>
  <c r="AA898" i="3"/>
  <c r="Y898" i="3"/>
  <c r="X898" i="3"/>
  <c r="AO140" i="3"/>
  <c r="AF140" i="3"/>
  <c r="AE140" i="3"/>
  <c r="AD140" i="3"/>
  <c r="AC140" i="3"/>
  <c r="AB140" i="3"/>
  <c r="AA140" i="3"/>
  <c r="Y140" i="3"/>
  <c r="X140" i="3"/>
  <c r="AO815" i="3"/>
  <c r="AF815" i="3"/>
  <c r="AE815" i="3"/>
  <c r="AD815" i="3"/>
  <c r="AC815" i="3"/>
  <c r="AB815" i="3"/>
  <c r="AA815" i="3"/>
  <c r="Y815" i="3"/>
  <c r="X815" i="3"/>
  <c r="AO447" i="3"/>
  <c r="AF447" i="3"/>
  <c r="AE447" i="3"/>
  <c r="AD447" i="3"/>
  <c r="AC447" i="3"/>
  <c r="AB447" i="3"/>
  <c r="AA447" i="3"/>
  <c r="Y447" i="3"/>
  <c r="X447" i="3"/>
  <c r="AO968" i="3"/>
  <c r="AF968" i="3"/>
  <c r="AE968" i="3"/>
  <c r="AD968" i="3"/>
  <c r="AC968" i="3"/>
  <c r="AB968" i="3"/>
  <c r="AA968" i="3"/>
  <c r="Y968" i="3"/>
  <c r="X968" i="3"/>
  <c r="AO1428" i="3"/>
  <c r="AF1428" i="3"/>
  <c r="AE1428" i="3"/>
  <c r="AD1428" i="3"/>
  <c r="AC1428" i="3"/>
  <c r="AB1428" i="3"/>
  <c r="AA1428" i="3"/>
  <c r="Y1428" i="3"/>
  <c r="X1428" i="3"/>
  <c r="AO863" i="3"/>
  <c r="AF863" i="3"/>
  <c r="AE863" i="3"/>
  <c r="AD863" i="3"/>
  <c r="AC863" i="3"/>
  <c r="AB863" i="3"/>
  <c r="AA863" i="3"/>
  <c r="Y863" i="3"/>
  <c r="X863" i="3"/>
  <c r="AO667" i="3"/>
  <c r="AF667" i="3"/>
  <c r="AE667" i="3"/>
  <c r="AD667" i="3"/>
  <c r="AC667" i="3"/>
  <c r="AB667" i="3"/>
  <c r="AA667" i="3"/>
  <c r="Y667" i="3"/>
  <c r="X667" i="3"/>
  <c r="AO201" i="3"/>
  <c r="AF201" i="3"/>
  <c r="AE201" i="3"/>
  <c r="AD201" i="3"/>
  <c r="AC201" i="3"/>
  <c r="AB201" i="3"/>
  <c r="AA201" i="3"/>
  <c r="Y201" i="3"/>
  <c r="X201" i="3"/>
  <c r="AO274" i="3"/>
  <c r="AF274" i="3"/>
  <c r="AE274" i="3"/>
  <c r="AD274" i="3"/>
  <c r="AC274" i="3"/>
  <c r="AB274" i="3"/>
  <c r="AA274" i="3"/>
  <c r="Y274" i="3"/>
  <c r="X274" i="3"/>
  <c r="AO1425" i="3"/>
  <c r="AF1425" i="3"/>
  <c r="AE1425" i="3"/>
  <c r="AD1425" i="3"/>
  <c r="AC1425" i="3"/>
  <c r="AB1425" i="3"/>
  <c r="AA1425" i="3"/>
  <c r="Y1425" i="3"/>
  <c r="X1425" i="3"/>
  <c r="AO977" i="3"/>
  <c r="AF977" i="3"/>
  <c r="AE977" i="3"/>
  <c r="AD977" i="3"/>
  <c r="AC977" i="3"/>
  <c r="AB977" i="3"/>
  <c r="AA977" i="3"/>
  <c r="Y977" i="3"/>
  <c r="X977" i="3"/>
  <c r="AO1128" i="3"/>
  <c r="AF1128" i="3"/>
  <c r="AE1128" i="3"/>
  <c r="AD1128" i="3"/>
  <c r="AC1128" i="3"/>
  <c r="AB1128" i="3"/>
  <c r="AA1128" i="3"/>
  <c r="Y1128" i="3"/>
  <c r="X1128" i="3"/>
  <c r="AO144" i="3"/>
  <c r="AF144" i="3"/>
  <c r="AE144" i="3"/>
  <c r="AD144" i="3"/>
  <c r="AC144" i="3"/>
  <c r="AB144" i="3"/>
  <c r="AA144" i="3"/>
  <c r="Y144" i="3"/>
  <c r="X144" i="3"/>
  <c r="AO1422" i="3"/>
  <c r="AF1422" i="3"/>
  <c r="AE1422" i="3"/>
  <c r="AD1422" i="3"/>
  <c r="AC1422" i="3"/>
  <c r="AB1422" i="3"/>
  <c r="AA1422" i="3"/>
  <c r="Y1422" i="3"/>
  <c r="X1422" i="3"/>
  <c r="AO1387" i="3"/>
  <c r="AF1387" i="3"/>
  <c r="AE1387" i="3"/>
  <c r="AD1387" i="3"/>
  <c r="AC1387" i="3"/>
  <c r="AB1387" i="3"/>
  <c r="AA1387" i="3"/>
  <c r="Y1387" i="3"/>
  <c r="X1387" i="3"/>
  <c r="AO1217" i="3"/>
  <c r="AF1217" i="3"/>
  <c r="AE1217" i="3"/>
  <c r="AD1217" i="3"/>
  <c r="AC1217" i="3"/>
  <c r="AB1217" i="3"/>
  <c r="AA1217" i="3"/>
  <c r="Y1217" i="3"/>
  <c r="X1217" i="3"/>
  <c r="AO691" i="3"/>
  <c r="AF691" i="3"/>
  <c r="AE691" i="3"/>
  <c r="AD691" i="3"/>
  <c r="AC691" i="3"/>
  <c r="AB691" i="3"/>
  <c r="AA691" i="3"/>
  <c r="Y691" i="3"/>
  <c r="X691" i="3"/>
  <c r="AO78" i="3"/>
  <c r="AF78" i="3"/>
  <c r="AE78" i="3"/>
  <c r="AD78" i="3"/>
  <c r="AC78" i="3"/>
  <c r="AB78" i="3"/>
  <c r="AA78" i="3"/>
  <c r="Y78" i="3"/>
  <c r="X78" i="3"/>
  <c r="AO1472" i="3"/>
  <c r="AF1472" i="3"/>
  <c r="AE1472" i="3"/>
  <c r="AD1472" i="3"/>
  <c r="AC1472" i="3"/>
  <c r="AB1472" i="3"/>
  <c r="AA1472" i="3"/>
  <c r="Y1472" i="3"/>
  <c r="X1472" i="3"/>
  <c r="AO960" i="3"/>
  <c r="AF960" i="3"/>
  <c r="AE960" i="3"/>
  <c r="AD960" i="3"/>
  <c r="AC960" i="3"/>
  <c r="AB960" i="3"/>
  <c r="AA960" i="3"/>
  <c r="Y960" i="3"/>
  <c r="X960" i="3"/>
  <c r="AO1465" i="3"/>
  <c r="AF1465" i="3"/>
  <c r="AE1465" i="3"/>
  <c r="AD1465" i="3"/>
  <c r="AC1465" i="3"/>
  <c r="AB1465" i="3"/>
  <c r="AA1465" i="3"/>
  <c r="Y1465" i="3"/>
  <c r="X1465" i="3"/>
  <c r="AO1130" i="3"/>
  <c r="AF1130" i="3"/>
  <c r="AE1130" i="3"/>
  <c r="AD1130" i="3"/>
  <c r="AC1130" i="3"/>
  <c r="AB1130" i="3"/>
  <c r="AA1130" i="3"/>
  <c r="Y1130" i="3"/>
  <c r="X1130" i="3"/>
  <c r="AO489" i="3"/>
  <c r="AF489" i="3"/>
  <c r="AE489" i="3"/>
  <c r="AD489" i="3"/>
  <c r="AC489" i="3"/>
  <c r="AB489" i="3"/>
  <c r="AA489" i="3"/>
  <c r="Y489" i="3"/>
  <c r="Z489" i="3" s="1"/>
  <c r="AL489" i="3" s="1"/>
  <c r="X489" i="3"/>
  <c r="AO1450" i="3"/>
  <c r="AF1450" i="3"/>
  <c r="AE1450" i="3"/>
  <c r="AD1450" i="3"/>
  <c r="AC1450" i="3"/>
  <c r="AB1450" i="3"/>
  <c r="AA1450" i="3"/>
  <c r="Y1450" i="3"/>
  <c r="X1450" i="3"/>
  <c r="AO1323" i="3"/>
  <c r="AF1323" i="3"/>
  <c r="AE1323" i="3"/>
  <c r="AD1323" i="3"/>
  <c r="AC1323" i="3"/>
  <c r="AB1323" i="3"/>
  <c r="AA1323" i="3"/>
  <c r="Y1323" i="3"/>
  <c r="X1323" i="3"/>
  <c r="AO1293" i="3"/>
  <c r="AF1293" i="3"/>
  <c r="AE1293" i="3"/>
  <c r="AD1293" i="3"/>
  <c r="AC1293" i="3"/>
  <c r="AB1293" i="3"/>
  <c r="AA1293" i="3"/>
  <c r="Y1293" i="3"/>
  <c r="X1293" i="3"/>
  <c r="AO1169" i="3"/>
  <c r="AF1169" i="3"/>
  <c r="AE1169" i="3"/>
  <c r="AD1169" i="3"/>
  <c r="AC1169" i="3"/>
  <c r="AB1169" i="3"/>
  <c r="AA1169" i="3"/>
  <c r="Y1169" i="3"/>
  <c r="X1169" i="3"/>
  <c r="AO629" i="3"/>
  <c r="AF629" i="3"/>
  <c r="AE629" i="3"/>
  <c r="AD629" i="3"/>
  <c r="AC629" i="3"/>
  <c r="AB629" i="3"/>
  <c r="AA629" i="3"/>
  <c r="Y629" i="3"/>
  <c r="X629" i="3"/>
  <c r="AO1618" i="3"/>
  <c r="AF1618" i="3"/>
  <c r="AE1618" i="3"/>
  <c r="AD1618" i="3"/>
  <c r="AC1618" i="3"/>
  <c r="AB1618" i="3"/>
  <c r="AA1618" i="3"/>
  <c r="Y1618" i="3"/>
  <c r="X1618" i="3"/>
  <c r="AO973" i="3"/>
  <c r="AF973" i="3"/>
  <c r="AE973" i="3"/>
  <c r="AD973" i="3"/>
  <c r="AC973" i="3"/>
  <c r="AB973" i="3"/>
  <c r="AA973" i="3"/>
  <c r="Y973" i="3"/>
  <c r="X973" i="3"/>
  <c r="AO280" i="3"/>
  <c r="AF280" i="3"/>
  <c r="AE280" i="3"/>
  <c r="AD280" i="3"/>
  <c r="AC280" i="3"/>
  <c r="AB280" i="3"/>
  <c r="AA280" i="3"/>
  <c r="Y280" i="3"/>
  <c r="X280" i="3"/>
  <c r="Z280" i="3" s="1"/>
  <c r="AH280" i="3" s="1"/>
  <c r="AO43" i="3"/>
  <c r="AF43" i="3"/>
  <c r="AE43" i="3"/>
  <c r="AD43" i="3"/>
  <c r="AC43" i="3"/>
  <c r="AB43" i="3"/>
  <c r="AA43" i="3"/>
  <c r="Y43" i="3"/>
  <c r="X43" i="3"/>
  <c r="AO1553" i="3"/>
  <c r="AF1553" i="3"/>
  <c r="AE1553" i="3"/>
  <c r="AD1553" i="3"/>
  <c r="AC1553" i="3"/>
  <c r="AB1553" i="3"/>
  <c r="AA1553" i="3"/>
  <c r="Y1553" i="3"/>
  <c r="X1553" i="3"/>
  <c r="AO1062" i="3"/>
  <c r="AF1062" i="3"/>
  <c r="AE1062" i="3"/>
  <c r="AD1062" i="3"/>
  <c r="AC1062" i="3"/>
  <c r="AB1062" i="3"/>
  <c r="AA1062" i="3"/>
  <c r="Y1062" i="3"/>
  <c r="X1062" i="3"/>
  <c r="AO831" i="3"/>
  <c r="AF831" i="3"/>
  <c r="AE831" i="3"/>
  <c r="AD831" i="3"/>
  <c r="AC831" i="3"/>
  <c r="AB831" i="3"/>
  <c r="AA831" i="3"/>
  <c r="Y831" i="3"/>
  <c r="X831" i="3"/>
  <c r="AO1134" i="3"/>
  <c r="AF1134" i="3"/>
  <c r="AE1134" i="3"/>
  <c r="AD1134" i="3"/>
  <c r="AC1134" i="3"/>
  <c r="AB1134" i="3"/>
  <c r="AA1134" i="3"/>
  <c r="Y1134" i="3"/>
  <c r="X1134" i="3"/>
  <c r="AO1460" i="3"/>
  <c r="AF1460" i="3"/>
  <c r="AE1460" i="3"/>
  <c r="AD1460" i="3"/>
  <c r="AC1460" i="3"/>
  <c r="AB1460" i="3"/>
  <c r="AA1460" i="3"/>
  <c r="Y1460" i="3"/>
  <c r="X1460" i="3"/>
  <c r="AO1615" i="3"/>
  <c r="AF1615" i="3"/>
  <c r="AE1615" i="3"/>
  <c r="AD1615" i="3"/>
  <c r="AC1615" i="3"/>
  <c r="AB1615" i="3"/>
  <c r="AA1615" i="3"/>
  <c r="Y1615" i="3"/>
  <c r="X1615" i="3"/>
  <c r="AO1418" i="3"/>
  <c r="AF1418" i="3"/>
  <c r="AE1418" i="3"/>
  <c r="AD1418" i="3"/>
  <c r="AC1418" i="3"/>
  <c r="AB1418" i="3"/>
  <c r="AA1418" i="3"/>
  <c r="Y1418" i="3"/>
  <c r="X1418" i="3"/>
  <c r="AO1274" i="3"/>
  <c r="AF1274" i="3"/>
  <c r="AE1274" i="3"/>
  <c r="AD1274" i="3"/>
  <c r="AC1274" i="3"/>
  <c r="AB1274" i="3"/>
  <c r="AA1274" i="3"/>
  <c r="Y1274" i="3"/>
  <c r="X1274" i="3"/>
  <c r="AO1045" i="3"/>
  <c r="AF1045" i="3"/>
  <c r="AE1045" i="3"/>
  <c r="AD1045" i="3"/>
  <c r="AC1045" i="3"/>
  <c r="AB1045" i="3"/>
  <c r="AA1045" i="3"/>
  <c r="Y1045" i="3"/>
  <c r="X1045" i="3"/>
  <c r="AO213" i="3"/>
  <c r="AF213" i="3"/>
  <c r="AE213" i="3"/>
  <c r="AD213" i="3"/>
  <c r="AC213" i="3"/>
  <c r="AB213" i="3"/>
  <c r="AA213" i="3"/>
  <c r="Y213" i="3"/>
  <c r="X213" i="3"/>
  <c r="AO1506" i="3"/>
  <c r="AF1506" i="3"/>
  <c r="AE1506" i="3"/>
  <c r="AD1506" i="3"/>
  <c r="AC1506" i="3"/>
  <c r="AB1506" i="3"/>
  <c r="AA1506" i="3"/>
  <c r="Y1506" i="3"/>
  <c r="X1506" i="3"/>
  <c r="AO437" i="3"/>
  <c r="AF437" i="3"/>
  <c r="AE437" i="3"/>
  <c r="AD437" i="3"/>
  <c r="AC437" i="3"/>
  <c r="AB437" i="3"/>
  <c r="AA437" i="3"/>
  <c r="Y437" i="3"/>
  <c r="X437" i="3"/>
  <c r="AO885" i="3"/>
  <c r="AF885" i="3"/>
  <c r="AE885" i="3"/>
  <c r="AD885" i="3"/>
  <c r="AC885" i="3"/>
  <c r="AB885" i="3"/>
  <c r="AA885" i="3"/>
  <c r="Y885" i="3"/>
  <c r="X885" i="3"/>
  <c r="AO954" i="3"/>
  <c r="AF954" i="3"/>
  <c r="AE954" i="3"/>
  <c r="AD954" i="3"/>
  <c r="AC954" i="3"/>
  <c r="AB954" i="3"/>
  <c r="AA954" i="3"/>
  <c r="Y954" i="3"/>
  <c r="X954" i="3"/>
  <c r="AO66" i="3"/>
  <c r="AF66" i="3"/>
  <c r="AE66" i="3"/>
  <c r="AD66" i="3"/>
  <c r="AC66" i="3"/>
  <c r="AB66" i="3"/>
  <c r="AA66" i="3"/>
  <c r="Y66" i="3"/>
  <c r="X66" i="3"/>
  <c r="AO1470" i="3"/>
  <c r="AF1470" i="3"/>
  <c r="AE1470" i="3"/>
  <c r="AD1470" i="3"/>
  <c r="AC1470" i="3"/>
  <c r="AB1470" i="3"/>
  <c r="AA1470" i="3"/>
  <c r="Y1470" i="3"/>
  <c r="X1470" i="3"/>
  <c r="AO868" i="3"/>
  <c r="AF868" i="3"/>
  <c r="AE868" i="3"/>
  <c r="AD868" i="3"/>
  <c r="AC868" i="3"/>
  <c r="AB868" i="3"/>
  <c r="AA868" i="3"/>
  <c r="Y868" i="3"/>
  <c r="X868" i="3"/>
  <c r="AO208" i="3"/>
  <c r="AF208" i="3"/>
  <c r="AE208" i="3"/>
  <c r="AD208" i="3"/>
  <c r="AC208" i="3"/>
  <c r="AB208" i="3"/>
  <c r="AA208" i="3"/>
  <c r="Y208" i="3"/>
  <c r="X208" i="3"/>
  <c r="AO1096" i="3"/>
  <c r="AF1096" i="3"/>
  <c r="AE1096" i="3"/>
  <c r="AD1096" i="3"/>
  <c r="AC1096" i="3"/>
  <c r="AB1096" i="3"/>
  <c r="AA1096" i="3"/>
  <c r="Y1096" i="3"/>
  <c r="X1096" i="3"/>
  <c r="AO1540" i="3"/>
  <c r="AF1540" i="3"/>
  <c r="AE1540" i="3"/>
  <c r="AD1540" i="3"/>
  <c r="AC1540" i="3"/>
  <c r="AB1540" i="3"/>
  <c r="AA1540" i="3"/>
  <c r="Y1540" i="3"/>
  <c r="X1540" i="3"/>
  <c r="AO1427" i="3"/>
  <c r="AF1427" i="3"/>
  <c r="AE1427" i="3"/>
  <c r="AD1427" i="3"/>
  <c r="AC1427" i="3"/>
  <c r="AB1427" i="3"/>
  <c r="AA1427" i="3"/>
  <c r="Y1427" i="3"/>
  <c r="X1427" i="3"/>
  <c r="AO1009" i="3"/>
  <c r="AF1009" i="3"/>
  <c r="AE1009" i="3"/>
  <c r="AD1009" i="3"/>
  <c r="AC1009" i="3"/>
  <c r="AB1009" i="3"/>
  <c r="AA1009" i="3"/>
  <c r="Y1009" i="3"/>
  <c r="X1009" i="3"/>
  <c r="AO904" i="3"/>
  <c r="AF904" i="3"/>
  <c r="AE904" i="3"/>
  <c r="AD904" i="3"/>
  <c r="AC904" i="3"/>
  <c r="AB904" i="3"/>
  <c r="AA904" i="3"/>
  <c r="Y904" i="3"/>
  <c r="X904" i="3"/>
  <c r="AO479" i="3"/>
  <c r="AF479" i="3"/>
  <c r="AE479" i="3"/>
  <c r="AD479" i="3"/>
  <c r="AC479" i="3"/>
  <c r="AB479" i="3"/>
  <c r="AA479" i="3"/>
  <c r="Y479" i="3"/>
  <c r="X479" i="3"/>
  <c r="AO1165" i="3"/>
  <c r="AF1165" i="3"/>
  <c r="AE1165" i="3"/>
  <c r="AD1165" i="3"/>
  <c r="AC1165" i="3"/>
  <c r="AB1165" i="3"/>
  <c r="AA1165" i="3"/>
  <c r="Y1165" i="3"/>
  <c r="X1165" i="3"/>
  <c r="AO533" i="3"/>
  <c r="AF533" i="3"/>
  <c r="AE533" i="3"/>
  <c r="AD533" i="3"/>
  <c r="AC533" i="3"/>
  <c r="AB533" i="3"/>
  <c r="AA533" i="3"/>
  <c r="Y533" i="3"/>
  <c r="X533" i="3"/>
  <c r="AO835" i="3"/>
  <c r="AF835" i="3"/>
  <c r="AE835" i="3"/>
  <c r="AD835" i="3"/>
  <c r="AC835" i="3"/>
  <c r="AB835" i="3"/>
  <c r="AA835" i="3"/>
  <c r="Y835" i="3"/>
  <c r="X835" i="3"/>
  <c r="AO1606" i="3"/>
  <c r="AF1606" i="3"/>
  <c r="AE1606" i="3"/>
  <c r="AD1606" i="3"/>
  <c r="AC1606" i="3"/>
  <c r="AB1606" i="3"/>
  <c r="AA1606" i="3"/>
  <c r="Y1606" i="3"/>
  <c r="X1606" i="3"/>
  <c r="AO498" i="3"/>
  <c r="AF498" i="3"/>
  <c r="AE498" i="3"/>
  <c r="AD498" i="3"/>
  <c r="AC498" i="3"/>
  <c r="AB498" i="3"/>
  <c r="AA498" i="3"/>
  <c r="Y498" i="3"/>
  <c r="X498" i="3"/>
  <c r="AO980" i="3"/>
  <c r="AF980" i="3"/>
  <c r="AE980" i="3"/>
  <c r="AD980" i="3"/>
  <c r="AC980" i="3"/>
  <c r="AB980" i="3"/>
  <c r="AA980" i="3"/>
  <c r="Y980" i="3"/>
  <c r="X980" i="3"/>
  <c r="AO694" i="3"/>
  <c r="AF694" i="3"/>
  <c r="AE694" i="3"/>
  <c r="AD694" i="3"/>
  <c r="AC694" i="3"/>
  <c r="AB694" i="3"/>
  <c r="AA694" i="3"/>
  <c r="Y694" i="3"/>
  <c r="X694" i="3"/>
  <c r="AO1058" i="3"/>
  <c r="AF1058" i="3"/>
  <c r="AE1058" i="3"/>
  <c r="AD1058" i="3"/>
  <c r="AC1058" i="3"/>
  <c r="AB1058" i="3"/>
  <c r="AA1058" i="3"/>
  <c r="Y1058" i="3"/>
  <c r="X1058" i="3"/>
  <c r="AO215" i="3"/>
  <c r="AF215" i="3"/>
  <c r="AE215" i="3"/>
  <c r="AD215" i="3"/>
  <c r="AC215" i="3"/>
  <c r="AB215" i="3"/>
  <c r="AA215" i="3"/>
  <c r="Y215" i="3"/>
  <c r="X215" i="3"/>
  <c r="AO105" i="3"/>
  <c r="AF105" i="3"/>
  <c r="AE105" i="3"/>
  <c r="AD105" i="3"/>
  <c r="AC105" i="3"/>
  <c r="AB105" i="3"/>
  <c r="AA105" i="3"/>
  <c r="Y105" i="3"/>
  <c r="X105" i="3"/>
  <c r="AO1453" i="3"/>
  <c r="AF1453" i="3"/>
  <c r="AE1453" i="3"/>
  <c r="AD1453" i="3"/>
  <c r="AC1453" i="3"/>
  <c r="AB1453" i="3"/>
  <c r="AA1453" i="3"/>
  <c r="Y1453" i="3"/>
  <c r="X1453" i="3"/>
  <c r="AO48" i="3"/>
  <c r="AF48" i="3"/>
  <c r="AE48" i="3"/>
  <c r="AD48" i="3"/>
  <c r="AC48" i="3"/>
  <c r="AB48" i="3"/>
  <c r="AA48" i="3"/>
  <c r="Y48" i="3"/>
  <c r="X48" i="3"/>
  <c r="AO887" i="3"/>
  <c r="AF887" i="3"/>
  <c r="AE887" i="3"/>
  <c r="AD887" i="3"/>
  <c r="AC887" i="3"/>
  <c r="AB887" i="3"/>
  <c r="AA887" i="3"/>
  <c r="Y887" i="3"/>
  <c r="X887" i="3"/>
  <c r="AO497" i="3"/>
  <c r="AF497" i="3"/>
  <c r="AE497" i="3"/>
  <c r="AD497" i="3"/>
  <c r="AC497" i="3"/>
  <c r="AB497" i="3"/>
  <c r="AA497" i="3"/>
  <c r="Y497" i="3"/>
  <c r="X497" i="3"/>
  <c r="AO1205" i="3"/>
  <c r="AF1205" i="3"/>
  <c r="AE1205" i="3"/>
  <c r="AD1205" i="3"/>
  <c r="AC1205" i="3"/>
  <c r="AB1205" i="3"/>
  <c r="AA1205" i="3"/>
  <c r="Y1205" i="3"/>
  <c r="X1205" i="3"/>
  <c r="AO1554" i="3"/>
  <c r="AF1554" i="3"/>
  <c r="AE1554" i="3"/>
  <c r="AD1554" i="3"/>
  <c r="AC1554" i="3"/>
  <c r="AB1554" i="3"/>
  <c r="AA1554" i="3"/>
  <c r="Y1554" i="3"/>
  <c r="X1554" i="3"/>
  <c r="AO1377" i="3"/>
  <c r="AF1377" i="3"/>
  <c r="AE1377" i="3"/>
  <c r="AD1377" i="3"/>
  <c r="AC1377" i="3"/>
  <c r="AB1377" i="3"/>
  <c r="AA1377" i="3"/>
  <c r="Y1377" i="3"/>
  <c r="X1377" i="3"/>
  <c r="AO1065" i="3"/>
  <c r="AF1065" i="3"/>
  <c r="AE1065" i="3"/>
  <c r="AD1065" i="3"/>
  <c r="AC1065" i="3"/>
  <c r="AB1065" i="3"/>
  <c r="AA1065" i="3"/>
  <c r="Y1065" i="3"/>
  <c r="X1065" i="3"/>
  <c r="AO313" i="3"/>
  <c r="AF313" i="3"/>
  <c r="AE313" i="3"/>
  <c r="AD313" i="3"/>
  <c r="AC313" i="3"/>
  <c r="AB313" i="3"/>
  <c r="AA313" i="3"/>
  <c r="Y313" i="3"/>
  <c r="X313" i="3"/>
  <c r="AO1452" i="3"/>
  <c r="AF1452" i="3"/>
  <c r="AE1452" i="3"/>
  <c r="AD1452" i="3"/>
  <c r="AC1452" i="3"/>
  <c r="AB1452" i="3"/>
  <c r="AA1452" i="3"/>
  <c r="Y1452" i="3"/>
  <c r="X1452" i="3"/>
  <c r="AO1658" i="3"/>
  <c r="AF1658" i="3"/>
  <c r="AE1658" i="3"/>
  <c r="AD1658" i="3"/>
  <c r="AC1658" i="3"/>
  <c r="AB1658" i="3"/>
  <c r="AA1658" i="3"/>
  <c r="Y1658" i="3"/>
  <c r="X1658" i="3"/>
  <c r="AO1317" i="3"/>
  <c r="AF1317" i="3"/>
  <c r="AE1317" i="3"/>
  <c r="AD1317" i="3"/>
  <c r="AC1317" i="3"/>
  <c r="AB1317" i="3"/>
  <c r="AA1317" i="3"/>
  <c r="Y1317" i="3"/>
  <c r="X1317" i="3"/>
  <c r="AO1656" i="3"/>
  <c r="AF1656" i="3"/>
  <c r="AE1656" i="3"/>
  <c r="AD1656" i="3"/>
  <c r="AC1656" i="3"/>
  <c r="AB1656" i="3"/>
  <c r="AA1656" i="3"/>
  <c r="Y1656" i="3"/>
  <c r="X1656" i="3"/>
  <c r="AO990" i="3"/>
  <c r="AF990" i="3"/>
  <c r="AE990" i="3"/>
  <c r="AD990" i="3"/>
  <c r="AC990" i="3"/>
  <c r="AB990" i="3"/>
  <c r="AA990" i="3"/>
  <c r="Y990" i="3"/>
  <c r="X990" i="3"/>
  <c r="AO689" i="3"/>
  <c r="AF689" i="3"/>
  <c r="AE689" i="3"/>
  <c r="AD689" i="3"/>
  <c r="AC689" i="3"/>
  <c r="AB689" i="3"/>
  <c r="AA689" i="3"/>
  <c r="Y689" i="3"/>
  <c r="X689" i="3"/>
  <c r="AO3" i="3"/>
  <c r="AF3" i="3"/>
  <c r="AE3" i="3"/>
  <c r="AD3" i="3"/>
  <c r="AC3" i="3"/>
  <c r="AB3" i="3"/>
  <c r="AA3" i="3"/>
  <c r="Y3" i="3"/>
  <c r="X3" i="3"/>
  <c r="AO1510" i="3"/>
  <c r="AF1510" i="3"/>
  <c r="AE1510" i="3"/>
  <c r="AD1510" i="3"/>
  <c r="AC1510" i="3"/>
  <c r="AB1510" i="3"/>
  <c r="AA1510" i="3"/>
  <c r="Y1510" i="3"/>
  <c r="X1510" i="3"/>
  <c r="Z1510" i="3" s="1"/>
  <c r="AO1661" i="3"/>
  <c r="AF1661" i="3"/>
  <c r="AE1661" i="3"/>
  <c r="AD1661" i="3"/>
  <c r="AC1661" i="3"/>
  <c r="AB1661" i="3"/>
  <c r="AA1661" i="3"/>
  <c r="Y1661" i="3"/>
  <c r="X1661" i="3"/>
  <c r="AO414" i="3"/>
  <c r="AF414" i="3"/>
  <c r="AE414" i="3"/>
  <c r="AD414" i="3"/>
  <c r="AC414" i="3"/>
  <c r="AB414" i="3"/>
  <c r="AA414" i="3"/>
  <c r="Y414" i="3"/>
  <c r="X414" i="3"/>
  <c r="AO1404" i="3"/>
  <c r="AF1404" i="3"/>
  <c r="AE1404" i="3"/>
  <c r="AD1404" i="3"/>
  <c r="AC1404" i="3"/>
  <c r="AB1404" i="3"/>
  <c r="AA1404" i="3"/>
  <c r="Y1404" i="3"/>
  <c r="X1404" i="3"/>
  <c r="AO922" i="3"/>
  <c r="AF922" i="3"/>
  <c r="AE922" i="3"/>
  <c r="AD922" i="3"/>
  <c r="AC922" i="3"/>
  <c r="AB922" i="3"/>
  <c r="AA922" i="3"/>
  <c r="Y922" i="3"/>
  <c r="X922" i="3"/>
  <c r="Z922" i="3" s="1"/>
  <c r="AO488" i="3"/>
  <c r="AF488" i="3"/>
  <c r="AE488" i="3"/>
  <c r="AD488" i="3"/>
  <c r="AC488" i="3"/>
  <c r="AB488" i="3"/>
  <c r="AA488" i="3"/>
  <c r="Y488" i="3"/>
  <c r="X488" i="3"/>
  <c r="AO896" i="3"/>
  <c r="AF896" i="3"/>
  <c r="AE896" i="3"/>
  <c r="AD896" i="3"/>
  <c r="AC896" i="3"/>
  <c r="AB896" i="3"/>
  <c r="AA896" i="3"/>
  <c r="Y896" i="3"/>
  <c r="X896" i="3"/>
  <c r="AO510" i="3"/>
  <c r="AF510" i="3"/>
  <c r="AE510" i="3"/>
  <c r="AD510" i="3"/>
  <c r="AC510" i="3"/>
  <c r="AB510" i="3"/>
  <c r="AA510" i="3"/>
  <c r="Y510" i="3"/>
  <c r="X510" i="3"/>
  <c r="AO1059" i="3"/>
  <c r="AF1059" i="3"/>
  <c r="AE1059" i="3"/>
  <c r="AD1059" i="3"/>
  <c r="AC1059" i="3"/>
  <c r="AB1059" i="3"/>
  <c r="AA1059" i="3"/>
  <c r="Y1059" i="3"/>
  <c r="X1059" i="3"/>
  <c r="AO1463" i="3"/>
  <c r="AF1463" i="3"/>
  <c r="AE1463" i="3"/>
  <c r="AD1463" i="3"/>
  <c r="AC1463" i="3"/>
  <c r="AB1463" i="3"/>
  <c r="AA1463" i="3"/>
  <c r="Y1463" i="3"/>
  <c r="X1463" i="3"/>
  <c r="AO1119" i="3"/>
  <c r="AF1119" i="3"/>
  <c r="AE1119" i="3"/>
  <c r="AD1119" i="3"/>
  <c r="AC1119" i="3"/>
  <c r="AB1119" i="3"/>
  <c r="AA1119" i="3"/>
  <c r="Y1119" i="3"/>
  <c r="X1119" i="3"/>
  <c r="AO672" i="3"/>
  <c r="AF672" i="3"/>
  <c r="AE672" i="3"/>
  <c r="AD672" i="3"/>
  <c r="AC672" i="3"/>
  <c r="AB672" i="3"/>
  <c r="AA672" i="3"/>
  <c r="Y672" i="3"/>
  <c r="X672" i="3"/>
  <c r="AO480" i="3"/>
  <c r="AF480" i="3"/>
  <c r="AE480" i="3"/>
  <c r="AD480" i="3"/>
  <c r="AC480" i="3"/>
  <c r="AB480" i="3"/>
  <c r="AA480" i="3"/>
  <c r="Y480" i="3"/>
  <c r="X480" i="3"/>
  <c r="Z480" i="3" s="1"/>
  <c r="AO206" i="3"/>
  <c r="AF206" i="3"/>
  <c r="AE206" i="3"/>
  <c r="AD206" i="3"/>
  <c r="AC206" i="3"/>
  <c r="AB206" i="3"/>
  <c r="AA206" i="3"/>
  <c r="Y206" i="3"/>
  <c r="Z206" i="3" s="1"/>
  <c r="X206" i="3"/>
  <c r="AO817" i="3"/>
  <c r="AF817" i="3"/>
  <c r="AE817" i="3"/>
  <c r="AD817" i="3"/>
  <c r="AC817" i="3"/>
  <c r="AB817" i="3"/>
  <c r="AA817" i="3"/>
  <c r="Y817" i="3"/>
  <c r="X817" i="3"/>
  <c r="AO1665" i="3"/>
  <c r="AF1665" i="3"/>
  <c r="AE1665" i="3"/>
  <c r="AD1665" i="3"/>
  <c r="AC1665" i="3"/>
  <c r="AB1665" i="3"/>
  <c r="AA1665" i="3"/>
  <c r="Y1665" i="3"/>
  <c r="X1665" i="3"/>
  <c r="AO1202" i="3"/>
  <c r="AF1202" i="3"/>
  <c r="AE1202" i="3"/>
  <c r="AD1202" i="3"/>
  <c r="AC1202" i="3"/>
  <c r="AB1202" i="3"/>
  <c r="AA1202" i="3"/>
  <c r="Y1202" i="3"/>
  <c r="X1202" i="3"/>
  <c r="AO542" i="3"/>
  <c r="AF542" i="3"/>
  <c r="AE542" i="3"/>
  <c r="AD542" i="3"/>
  <c r="AC542" i="3"/>
  <c r="AB542" i="3"/>
  <c r="AA542" i="3"/>
  <c r="Y542" i="3"/>
  <c r="X542" i="3"/>
  <c r="AO1201" i="3"/>
  <c r="AF1201" i="3"/>
  <c r="AE1201" i="3"/>
  <c r="AD1201" i="3"/>
  <c r="AC1201" i="3"/>
  <c r="AB1201" i="3"/>
  <c r="AA1201" i="3"/>
  <c r="Y1201" i="3"/>
  <c r="X1201" i="3"/>
  <c r="AO508" i="3"/>
  <c r="AF508" i="3"/>
  <c r="AE508" i="3"/>
  <c r="AD508" i="3"/>
  <c r="AC508" i="3"/>
  <c r="AB508" i="3"/>
  <c r="AA508" i="3"/>
  <c r="Y508" i="3"/>
  <c r="Z508" i="3" s="1"/>
  <c r="X508" i="3"/>
  <c r="AO1660" i="3"/>
  <c r="AF1660" i="3"/>
  <c r="AE1660" i="3"/>
  <c r="AD1660" i="3"/>
  <c r="AC1660" i="3"/>
  <c r="AB1660" i="3"/>
  <c r="AA1660" i="3"/>
  <c r="Y1660" i="3"/>
  <c r="X1660" i="3"/>
  <c r="AO1051" i="3"/>
  <c r="AF1051" i="3"/>
  <c r="AE1051" i="3"/>
  <c r="AD1051" i="3"/>
  <c r="AC1051" i="3"/>
  <c r="AB1051" i="3"/>
  <c r="AA1051" i="3"/>
  <c r="Y1051" i="3"/>
  <c r="X1051" i="3"/>
  <c r="AO673" i="3"/>
  <c r="AF673" i="3"/>
  <c r="AE673" i="3"/>
  <c r="AD673" i="3"/>
  <c r="AC673" i="3"/>
  <c r="AB673" i="3"/>
  <c r="AA673" i="3"/>
  <c r="Y673" i="3"/>
  <c r="X673" i="3"/>
  <c r="AO243" i="3"/>
  <c r="AF243" i="3"/>
  <c r="AE243" i="3"/>
  <c r="AD243" i="3"/>
  <c r="AC243" i="3"/>
  <c r="AB243" i="3"/>
  <c r="AA243" i="3"/>
  <c r="Y243" i="3"/>
  <c r="X243" i="3"/>
  <c r="AO1057" i="3"/>
  <c r="AF1057" i="3"/>
  <c r="AE1057" i="3"/>
  <c r="AD1057" i="3"/>
  <c r="AC1057" i="3"/>
  <c r="AB1057" i="3"/>
  <c r="AA1057" i="3"/>
  <c r="Y1057" i="3"/>
  <c r="X1057" i="3"/>
  <c r="AO384" i="3"/>
  <c r="AF384" i="3"/>
  <c r="AE384" i="3"/>
  <c r="AD384" i="3"/>
  <c r="AC384" i="3"/>
  <c r="AB384" i="3"/>
  <c r="AA384" i="3"/>
  <c r="Y384" i="3"/>
  <c r="X384" i="3"/>
  <c r="AO1056" i="3"/>
  <c r="AF1056" i="3"/>
  <c r="AE1056" i="3"/>
  <c r="AD1056" i="3"/>
  <c r="AC1056" i="3"/>
  <c r="AB1056" i="3"/>
  <c r="AA1056" i="3"/>
  <c r="Y1056" i="3"/>
  <c r="X1056" i="3"/>
  <c r="AO790" i="3"/>
  <c r="AF790" i="3"/>
  <c r="AE790" i="3"/>
  <c r="AD790" i="3"/>
  <c r="AC790" i="3"/>
  <c r="AB790" i="3"/>
  <c r="AA790" i="3"/>
  <c r="Y790" i="3"/>
  <c r="X790" i="3"/>
  <c r="AO260" i="3"/>
  <c r="AF260" i="3"/>
  <c r="AE260" i="3"/>
  <c r="AD260" i="3"/>
  <c r="AC260" i="3"/>
  <c r="AB260" i="3"/>
  <c r="AA260" i="3"/>
  <c r="Y260" i="3"/>
  <c r="X260" i="3"/>
  <c r="AO2" i="3"/>
  <c r="AF2" i="3"/>
  <c r="AE2" i="3"/>
  <c r="AD2" i="3"/>
  <c r="AC2" i="3"/>
  <c r="AB2" i="3"/>
  <c r="AA2" i="3"/>
  <c r="Y2" i="3"/>
  <c r="Z2" i="3" s="1"/>
  <c r="X2" i="3"/>
  <c r="AO1555" i="3"/>
  <c r="AF1555" i="3"/>
  <c r="AE1555" i="3"/>
  <c r="AD1555" i="3"/>
  <c r="AC1555" i="3"/>
  <c r="AB1555" i="3"/>
  <c r="AA1555" i="3"/>
  <c r="Y1555" i="3"/>
  <c r="X1555" i="3"/>
  <c r="Z1555" i="3" s="1"/>
  <c r="AO901" i="3"/>
  <c r="AF901" i="3"/>
  <c r="AE901" i="3"/>
  <c r="AD901" i="3"/>
  <c r="AC901" i="3"/>
  <c r="AB901" i="3"/>
  <c r="AA901" i="3"/>
  <c r="Y901" i="3"/>
  <c r="X901" i="3"/>
  <c r="AO1431" i="3"/>
  <c r="AF1431" i="3"/>
  <c r="AE1431" i="3"/>
  <c r="AD1431" i="3"/>
  <c r="AC1431" i="3"/>
  <c r="AB1431" i="3"/>
  <c r="AA1431" i="3"/>
  <c r="Y1431" i="3"/>
  <c r="X1431" i="3"/>
  <c r="Z1431" i="3" s="1"/>
  <c r="AK1431" i="3" s="1"/>
  <c r="AO389" i="3"/>
  <c r="AF389" i="3"/>
  <c r="AE389" i="3"/>
  <c r="AD389" i="3"/>
  <c r="AC389" i="3"/>
  <c r="AB389" i="3"/>
  <c r="AA389" i="3"/>
  <c r="Y389" i="3"/>
  <c r="X389" i="3"/>
  <c r="AO1417" i="3"/>
  <c r="AF1417" i="3"/>
  <c r="AE1417" i="3"/>
  <c r="AD1417" i="3"/>
  <c r="AC1417" i="3"/>
  <c r="AB1417" i="3"/>
  <c r="AA1417" i="3"/>
  <c r="Y1417" i="3"/>
  <c r="X1417" i="3"/>
  <c r="Z1417" i="3" s="1"/>
  <c r="AO1338" i="3"/>
  <c r="AF1338" i="3"/>
  <c r="AE1338" i="3"/>
  <c r="AD1338" i="3"/>
  <c r="AC1338" i="3"/>
  <c r="AB1338" i="3"/>
  <c r="AA1338" i="3"/>
  <c r="Y1338" i="3"/>
  <c r="X1338" i="3"/>
  <c r="AO1256" i="3"/>
  <c r="AF1256" i="3"/>
  <c r="AE1256" i="3"/>
  <c r="AD1256" i="3"/>
  <c r="AC1256" i="3"/>
  <c r="AB1256" i="3"/>
  <c r="AA1256" i="3"/>
  <c r="Y1256" i="3"/>
  <c r="X1256" i="3"/>
  <c r="AO15" i="3"/>
  <c r="AF15" i="3"/>
  <c r="AE15" i="3"/>
  <c r="AD15" i="3"/>
  <c r="AC15" i="3"/>
  <c r="AB15" i="3"/>
  <c r="AA15" i="3"/>
  <c r="Y15" i="3"/>
  <c r="X15" i="3"/>
  <c r="AO10" i="3"/>
  <c r="AF10" i="3"/>
  <c r="AE10" i="3"/>
  <c r="AD10" i="3"/>
  <c r="AC10" i="3"/>
  <c r="AB10" i="3"/>
  <c r="AA10" i="3"/>
  <c r="Y10" i="3"/>
  <c r="X10" i="3"/>
  <c r="AO1608" i="3"/>
  <c r="AF1608" i="3"/>
  <c r="AE1608" i="3"/>
  <c r="AD1608" i="3"/>
  <c r="AC1608" i="3"/>
  <c r="AB1608" i="3"/>
  <c r="AA1608" i="3"/>
  <c r="Y1608" i="3"/>
  <c r="Z1608" i="3" s="1"/>
  <c r="X1608" i="3"/>
  <c r="AO340" i="3"/>
  <c r="AF340" i="3"/>
  <c r="AE340" i="3"/>
  <c r="AD340" i="3"/>
  <c r="AC340" i="3"/>
  <c r="AB340" i="3"/>
  <c r="AA340" i="3"/>
  <c r="Y340" i="3"/>
  <c r="X340" i="3"/>
  <c r="AO1429" i="3"/>
  <c r="AF1429" i="3"/>
  <c r="AE1429" i="3"/>
  <c r="AD1429" i="3"/>
  <c r="AC1429" i="3"/>
  <c r="AB1429" i="3"/>
  <c r="AA1429" i="3"/>
  <c r="Y1429" i="3"/>
  <c r="X1429" i="3"/>
  <c r="AO1657" i="3"/>
  <c r="AF1657" i="3"/>
  <c r="AE1657" i="3"/>
  <c r="AD1657" i="3"/>
  <c r="AC1657" i="3"/>
  <c r="AB1657" i="3"/>
  <c r="AA1657" i="3"/>
  <c r="Y1657" i="3"/>
  <c r="X1657" i="3"/>
  <c r="AO526" i="3"/>
  <c r="AF526" i="3"/>
  <c r="AE526" i="3"/>
  <c r="AD526" i="3"/>
  <c r="AC526" i="3"/>
  <c r="AB526" i="3"/>
  <c r="AA526" i="3"/>
  <c r="Y526" i="3"/>
  <c r="X526" i="3"/>
  <c r="AO204" i="3"/>
  <c r="AF204" i="3"/>
  <c r="AE204" i="3"/>
  <c r="AD204" i="3"/>
  <c r="AC204" i="3"/>
  <c r="AB204" i="3"/>
  <c r="AA204" i="3"/>
  <c r="Y204" i="3"/>
  <c r="X204" i="3"/>
  <c r="AO1635" i="3"/>
  <c r="AF1635" i="3"/>
  <c r="AE1635" i="3"/>
  <c r="AD1635" i="3"/>
  <c r="AC1635" i="3"/>
  <c r="AB1635" i="3"/>
  <c r="AA1635" i="3"/>
  <c r="Y1635" i="3"/>
  <c r="X1635" i="3"/>
  <c r="Z1635" i="3" s="1"/>
  <c r="AO1055" i="3"/>
  <c r="AF1055" i="3"/>
  <c r="AE1055" i="3"/>
  <c r="AD1055" i="3"/>
  <c r="AC1055" i="3"/>
  <c r="AB1055" i="3"/>
  <c r="AA1055" i="3"/>
  <c r="Y1055" i="3"/>
  <c r="X1055" i="3"/>
  <c r="AO894" i="3"/>
  <c r="AF894" i="3"/>
  <c r="AE894" i="3"/>
  <c r="AD894" i="3"/>
  <c r="AC894" i="3"/>
  <c r="AB894" i="3"/>
  <c r="AA894" i="3"/>
  <c r="Y894" i="3"/>
  <c r="X894" i="3"/>
  <c r="AO537" i="3"/>
  <c r="AF537" i="3"/>
  <c r="AE537" i="3"/>
  <c r="AD537" i="3"/>
  <c r="AC537" i="3"/>
  <c r="AB537" i="3"/>
  <c r="AA537" i="3"/>
  <c r="Y537" i="3"/>
  <c r="X537" i="3"/>
  <c r="AO503" i="3"/>
  <c r="AF503" i="3"/>
  <c r="AE503" i="3"/>
  <c r="AD503" i="3"/>
  <c r="AC503" i="3"/>
  <c r="AB503" i="3"/>
  <c r="AA503" i="3"/>
  <c r="Y503" i="3"/>
  <c r="Z503" i="3" s="1"/>
  <c r="X503" i="3"/>
  <c r="AO345" i="3"/>
  <c r="AF345" i="3"/>
  <c r="AE345" i="3"/>
  <c r="AD345" i="3"/>
  <c r="AC345" i="3"/>
  <c r="AB345" i="3"/>
  <c r="AA345" i="3"/>
  <c r="Y345" i="3"/>
  <c r="X345" i="3"/>
  <c r="Z345" i="3" s="1"/>
  <c r="AO1066" i="3"/>
  <c r="AF1066" i="3"/>
  <c r="AE1066" i="3"/>
  <c r="AD1066" i="3"/>
  <c r="AC1066" i="3"/>
  <c r="AB1066" i="3"/>
  <c r="AA1066" i="3"/>
  <c r="Y1066" i="3"/>
  <c r="X1066" i="3"/>
  <c r="AO496" i="3"/>
  <c r="AF496" i="3"/>
  <c r="AE496" i="3"/>
  <c r="AD496" i="3"/>
  <c r="AC496" i="3"/>
  <c r="AB496" i="3"/>
  <c r="AA496" i="3"/>
  <c r="Y496" i="3"/>
  <c r="X496" i="3"/>
  <c r="AO947" i="3"/>
  <c r="AF947" i="3"/>
  <c r="AE947" i="3"/>
  <c r="AD947" i="3"/>
  <c r="AC947" i="3"/>
  <c r="AB947" i="3"/>
  <c r="AA947" i="3"/>
  <c r="Y947" i="3"/>
  <c r="X947" i="3"/>
  <c r="AO227" i="3"/>
  <c r="AF227" i="3"/>
  <c r="AE227" i="3"/>
  <c r="AD227" i="3"/>
  <c r="AC227" i="3"/>
  <c r="AB227" i="3"/>
  <c r="AA227" i="3"/>
  <c r="Y227" i="3"/>
  <c r="X227" i="3"/>
  <c r="Z227" i="3" s="1"/>
  <c r="AJ227" i="3" s="1"/>
  <c r="AO183" i="3"/>
  <c r="AF183" i="3"/>
  <c r="AE183" i="3"/>
  <c r="AD183" i="3"/>
  <c r="AC183" i="3"/>
  <c r="AB183" i="3"/>
  <c r="AA183" i="3"/>
  <c r="Y183" i="3"/>
  <c r="X183" i="3"/>
  <c r="AO1654" i="3"/>
  <c r="AF1654" i="3"/>
  <c r="AE1654" i="3"/>
  <c r="AD1654" i="3"/>
  <c r="AC1654" i="3"/>
  <c r="AB1654" i="3"/>
  <c r="AA1654" i="3"/>
  <c r="Y1654" i="3"/>
  <c r="X1654" i="3"/>
  <c r="AO1042" i="3"/>
  <c r="AF1042" i="3"/>
  <c r="AE1042" i="3"/>
  <c r="AD1042" i="3"/>
  <c r="AC1042" i="3"/>
  <c r="AB1042" i="3"/>
  <c r="AA1042" i="3"/>
  <c r="Y1042" i="3"/>
  <c r="X1042" i="3"/>
  <c r="AO1507" i="3"/>
  <c r="AF1507" i="3"/>
  <c r="AE1507" i="3"/>
  <c r="AD1507" i="3"/>
  <c r="AC1507" i="3"/>
  <c r="AB1507" i="3"/>
  <c r="AA1507" i="3"/>
  <c r="Y1507" i="3"/>
  <c r="X1507" i="3"/>
  <c r="AO1253" i="3"/>
  <c r="AF1253" i="3"/>
  <c r="AE1253" i="3"/>
  <c r="AD1253" i="3"/>
  <c r="AC1253" i="3"/>
  <c r="AB1253" i="3"/>
  <c r="AA1253" i="3"/>
  <c r="Y1253" i="3"/>
  <c r="X1253" i="3"/>
  <c r="AO326" i="3"/>
  <c r="AF326" i="3"/>
  <c r="AE326" i="3"/>
  <c r="AD326" i="3"/>
  <c r="AC326" i="3"/>
  <c r="AB326" i="3"/>
  <c r="AA326" i="3"/>
  <c r="Y326" i="3"/>
  <c r="X326" i="3"/>
  <c r="AO1434" i="3"/>
  <c r="AF1434" i="3"/>
  <c r="AE1434" i="3"/>
  <c r="AD1434" i="3"/>
  <c r="AC1434" i="3"/>
  <c r="AB1434" i="3"/>
  <c r="AA1434" i="3"/>
  <c r="Y1434" i="3"/>
  <c r="X1434" i="3"/>
  <c r="AO994" i="3"/>
  <c r="AF994" i="3"/>
  <c r="AE994" i="3"/>
  <c r="AD994" i="3"/>
  <c r="AC994" i="3"/>
  <c r="AB994" i="3"/>
  <c r="AA994" i="3"/>
  <c r="Y994" i="3"/>
  <c r="X994" i="3"/>
  <c r="AO664" i="3"/>
  <c r="AF664" i="3"/>
  <c r="AE664" i="3"/>
  <c r="AD664" i="3"/>
  <c r="AC664" i="3"/>
  <c r="AB664" i="3"/>
  <c r="AA664" i="3"/>
  <c r="Y664" i="3"/>
  <c r="X664" i="3"/>
  <c r="AO711" i="3"/>
  <c r="AF711" i="3"/>
  <c r="AE711" i="3"/>
  <c r="AD711" i="3"/>
  <c r="AC711" i="3"/>
  <c r="AB711" i="3"/>
  <c r="AA711" i="3"/>
  <c r="Y711" i="3"/>
  <c r="X711" i="3"/>
  <c r="Z711" i="3" s="1"/>
  <c r="AO279" i="3"/>
  <c r="AF279" i="3"/>
  <c r="AE279" i="3"/>
  <c r="AD279" i="3"/>
  <c r="AC279" i="3"/>
  <c r="AB279" i="3"/>
  <c r="AA279" i="3"/>
  <c r="Y279" i="3"/>
  <c r="X279" i="3"/>
  <c r="Z279" i="3" s="1"/>
  <c r="AM279" i="3" s="1"/>
  <c r="AO1573" i="3"/>
  <c r="AF1573" i="3"/>
  <c r="AE1573" i="3"/>
  <c r="AD1573" i="3"/>
  <c r="AC1573" i="3"/>
  <c r="AB1573" i="3"/>
  <c r="AA1573" i="3"/>
  <c r="Y1573" i="3"/>
  <c r="X1573" i="3"/>
  <c r="AO30" i="3"/>
  <c r="AF30" i="3"/>
  <c r="AE30" i="3"/>
  <c r="AD30" i="3"/>
  <c r="AC30" i="3"/>
  <c r="AB30" i="3"/>
  <c r="AA30" i="3"/>
  <c r="Y30" i="3"/>
  <c r="X30" i="3"/>
  <c r="AO1474" i="3"/>
  <c r="AF1474" i="3"/>
  <c r="AE1474" i="3"/>
  <c r="AD1474" i="3"/>
  <c r="AC1474" i="3"/>
  <c r="AB1474" i="3"/>
  <c r="AA1474" i="3"/>
  <c r="Y1474" i="3"/>
  <c r="X1474" i="3"/>
  <c r="AO196" i="3"/>
  <c r="AF196" i="3"/>
  <c r="AE196" i="3"/>
  <c r="AD196" i="3"/>
  <c r="AC196" i="3"/>
  <c r="AB196" i="3"/>
  <c r="AA196" i="3"/>
  <c r="Y196" i="3"/>
  <c r="X196" i="3"/>
  <c r="AO374" i="3"/>
  <c r="AF374" i="3"/>
  <c r="AE374" i="3"/>
  <c r="AD374" i="3"/>
  <c r="AC374" i="3"/>
  <c r="AB374" i="3"/>
  <c r="AA374" i="3"/>
  <c r="Y374" i="3"/>
  <c r="X374" i="3"/>
  <c r="AO1043" i="3"/>
  <c r="AF1043" i="3"/>
  <c r="AE1043" i="3"/>
  <c r="AD1043" i="3"/>
  <c r="AC1043" i="3"/>
  <c r="AB1043" i="3"/>
  <c r="AA1043" i="3"/>
  <c r="Y1043" i="3"/>
  <c r="X1043" i="3"/>
  <c r="AO1044" i="3"/>
  <c r="AF1044" i="3"/>
  <c r="AE1044" i="3"/>
  <c r="AD1044" i="3"/>
  <c r="AC1044" i="3"/>
  <c r="AB1044" i="3"/>
  <c r="AA1044" i="3"/>
  <c r="Y1044" i="3"/>
  <c r="X1044" i="3"/>
  <c r="AO962" i="3"/>
  <c r="AF962" i="3"/>
  <c r="AE962" i="3"/>
  <c r="AD962" i="3"/>
  <c r="AC962" i="3"/>
  <c r="AB962" i="3"/>
  <c r="AA962" i="3"/>
  <c r="Y962" i="3"/>
  <c r="X962" i="3"/>
  <c r="AO557" i="3"/>
  <c r="AF557" i="3"/>
  <c r="AE557" i="3"/>
  <c r="AD557" i="3"/>
  <c r="AC557" i="3"/>
  <c r="AB557" i="3"/>
  <c r="AA557" i="3"/>
  <c r="Z557" i="3"/>
  <c r="Y557" i="3"/>
  <c r="X557" i="3"/>
  <c r="AO242" i="3"/>
  <c r="AF242" i="3"/>
  <c r="AE242" i="3"/>
  <c r="AD242" i="3"/>
  <c r="AC242" i="3"/>
  <c r="AB242" i="3"/>
  <c r="AA242" i="3"/>
  <c r="Y242" i="3"/>
  <c r="X242" i="3"/>
  <c r="AO159" i="3"/>
  <c r="AF159" i="3"/>
  <c r="AE159" i="3"/>
  <c r="AD159" i="3"/>
  <c r="AC159" i="3"/>
  <c r="AB159" i="3"/>
  <c r="AA159" i="3"/>
  <c r="Y159" i="3"/>
  <c r="X159" i="3"/>
  <c r="Z159" i="3" s="1"/>
  <c r="AO1607" i="3"/>
  <c r="AF1607" i="3"/>
  <c r="AE1607" i="3"/>
  <c r="AD1607" i="3"/>
  <c r="AC1607" i="3"/>
  <c r="AB1607" i="3"/>
  <c r="AA1607" i="3"/>
  <c r="Y1607" i="3"/>
  <c r="X1607" i="3"/>
  <c r="AO727" i="3"/>
  <c r="AF727" i="3"/>
  <c r="AE727" i="3"/>
  <c r="AD727" i="3"/>
  <c r="AC727" i="3"/>
  <c r="AB727" i="3"/>
  <c r="AA727" i="3"/>
  <c r="Y727" i="3"/>
  <c r="X727" i="3"/>
  <c r="AO963" i="3"/>
  <c r="AF963" i="3"/>
  <c r="AE963" i="3"/>
  <c r="AD963" i="3"/>
  <c r="AC963" i="3"/>
  <c r="AB963" i="3"/>
  <c r="AA963" i="3"/>
  <c r="Y963" i="3"/>
  <c r="X963" i="3"/>
  <c r="AO286" i="3"/>
  <c r="AF286" i="3"/>
  <c r="AE286" i="3"/>
  <c r="AD286" i="3"/>
  <c r="AC286" i="3"/>
  <c r="AB286" i="3"/>
  <c r="AA286" i="3"/>
  <c r="Y286" i="3"/>
  <c r="X286" i="3"/>
  <c r="AO1360" i="3"/>
  <c r="AF1360" i="3"/>
  <c r="AE1360" i="3"/>
  <c r="AD1360" i="3"/>
  <c r="AC1360" i="3"/>
  <c r="AB1360" i="3"/>
  <c r="AA1360" i="3"/>
  <c r="Y1360" i="3"/>
  <c r="X1360" i="3"/>
  <c r="AO964" i="3"/>
  <c r="AF964" i="3"/>
  <c r="AE964" i="3"/>
  <c r="AD964" i="3"/>
  <c r="AC964" i="3"/>
  <c r="AB964" i="3"/>
  <c r="AA964" i="3"/>
  <c r="Y964" i="3"/>
  <c r="X964" i="3"/>
  <c r="AO1266" i="3"/>
  <c r="AF1266" i="3"/>
  <c r="AE1266" i="3"/>
  <c r="AD1266" i="3"/>
  <c r="AC1266" i="3"/>
  <c r="AB1266" i="3"/>
  <c r="AA1266" i="3"/>
  <c r="Y1266" i="3"/>
  <c r="X1266" i="3"/>
  <c r="AO854" i="3"/>
  <c r="AF854" i="3"/>
  <c r="AE854" i="3"/>
  <c r="AD854" i="3"/>
  <c r="AC854" i="3"/>
  <c r="AB854" i="3"/>
  <c r="AA854" i="3"/>
  <c r="Y854" i="3"/>
  <c r="X854" i="3"/>
  <c r="AO146" i="3"/>
  <c r="AF146" i="3"/>
  <c r="AE146" i="3"/>
  <c r="AD146" i="3"/>
  <c r="AC146" i="3"/>
  <c r="AB146" i="3"/>
  <c r="AA146" i="3"/>
  <c r="Y146" i="3"/>
  <c r="X146" i="3"/>
  <c r="AO1014" i="3"/>
  <c r="AF1014" i="3"/>
  <c r="AE1014" i="3"/>
  <c r="AD1014" i="3"/>
  <c r="AC1014" i="3"/>
  <c r="AB1014" i="3"/>
  <c r="AA1014" i="3"/>
  <c r="Y1014" i="3"/>
  <c r="X1014" i="3"/>
  <c r="AO1167" i="3"/>
  <c r="AF1167" i="3"/>
  <c r="AE1167" i="3"/>
  <c r="AD1167" i="3"/>
  <c r="AC1167" i="3"/>
  <c r="AB1167" i="3"/>
  <c r="AA1167" i="3"/>
  <c r="Y1167" i="3"/>
  <c r="X1167" i="3"/>
  <c r="AO1193" i="3"/>
  <c r="AF1193" i="3"/>
  <c r="AE1193" i="3"/>
  <c r="AD1193" i="3"/>
  <c r="AC1193" i="3"/>
  <c r="AB1193" i="3"/>
  <c r="AA1193" i="3"/>
  <c r="Y1193" i="3"/>
  <c r="X1193" i="3"/>
  <c r="AO1545" i="3"/>
  <c r="AF1545" i="3"/>
  <c r="AE1545" i="3"/>
  <c r="AD1545" i="3"/>
  <c r="AC1545" i="3"/>
  <c r="AB1545" i="3"/>
  <c r="AA1545" i="3"/>
  <c r="Y1545" i="3"/>
  <c r="X1545" i="3"/>
  <c r="AO965" i="3"/>
  <c r="AF965" i="3"/>
  <c r="AE965" i="3"/>
  <c r="AD965" i="3"/>
  <c r="AC965" i="3"/>
  <c r="AB965" i="3"/>
  <c r="AA965" i="3"/>
  <c r="Y965" i="3"/>
  <c r="X965" i="3"/>
  <c r="AO942" i="3"/>
  <c r="AF942" i="3"/>
  <c r="AE942" i="3"/>
  <c r="AD942" i="3"/>
  <c r="AC942" i="3"/>
  <c r="AB942" i="3"/>
  <c r="AA942" i="3"/>
  <c r="Y942" i="3"/>
  <c r="X942" i="3"/>
  <c r="AO1138" i="3"/>
  <c r="AF1138" i="3"/>
  <c r="AE1138" i="3"/>
  <c r="AD1138" i="3"/>
  <c r="AC1138" i="3"/>
  <c r="AB1138" i="3"/>
  <c r="AA1138" i="3"/>
  <c r="Y1138" i="3"/>
  <c r="X1138" i="3"/>
  <c r="AO611" i="3"/>
  <c r="AF611" i="3"/>
  <c r="AE611" i="3"/>
  <c r="AD611" i="3"/>
  <c r="AC611" i="3"/>
  <c r="AB611" i="3"/>
  <c r="AA611" i="3"/>
  <c r="Y611" i="3"/>
  <c r="X611" i="3"/>
  <c r="AO941" i="3"/>
  <c r="AF941" i="3"/>
  <c r="AE941" i="3"/>
  <c r="AD941" i="3"/>
  <c r="AC941" i="3"/>
  <c r="AB941" i="3"/>
  <c r="AA941" i="3"/>
  <c r="Y941" i="3"/>
  <c r="X941" i="3"/>
  <c r="AO521" i="3"/>
  <c r="AF521" i="3"/>
  <c r="AE521" i="3"/>
  <c r="AD521" i="3"/>
  <c r="AC521" i="3"/>
  <c r="AB521" i="3"/>
  <c r="AA521" i="3"/>
  <c r="Y521" i="3"/>
  <c r="X521" i="3"/>
  <c r="AO474" i="3"/>
  <c r="AF474" i="3"/>
  <c r="AE474" i="3"/>
  <c r="AD474" i="3"/>
  <c r="AC474" i="3"/>
  <c r="AB474" i="3"/>
  <c r="AA474" i="3"/>
  <c r="Y474" i="3"/>
  <c r="X474" i="3"/>
  <c r="Z474" i="3" s="1"/>
  <c r="AO60" i="3"/>
  <c r="AF60" i="3"/>
  <c r="AE60" i="3"/>
  <c r="AD60" i="3"/>
  <c r="AC60" i="3"/>
  <c r="AB60" i="3"/>
  <c r="AA60" i="3"/>
  <c r="Y60" i="3"/>
  <c r="X60" i="3"/>
  <c r="AO162" i="3"/>
  <c r="AF162" i="3"/>
  <c r="AE162" i="3"/>
  <c r="AD162" i="3"/>
  <c r="AC162" i="3"/>
  <c r="AB162" i="3"/>
  <c r="AA162" i="3"/>
  <c r="Y162" i="3"/>
  <c r="X162" i="3"/>
  <c r="AO943" i="3"/>
  <c r="AF943" i="3"/>
  <c r="AE943" i="3"/>
  <c r="AD943" i="3"/>
  <c r="AC943" i="3"/>
  <c r="AB943" i="3"/>
  <c r="AA943" i="3"/>
  <c r="Y943" i="3"/>
  <c r="X943" i="3"/>
  <c r="AO589" i="3"/>
  <c r="AF589" i="3"/>
  <c r="AE589" i="3"/>
  <c r="AD589" i="3"/>
  <c r="AC589" i="3"/>
  <c r="AB589" i="3"/>
  <c r="AA589" i="3"/>
  <c r="Y589" i="3"/>
  <c r="X589" i="3"/>
  <c r="AO1348" i="3"/>
  <c r="AF1348" i="3"/>
  <c r="AE1348" i="3"/>
  <c r="AD1348" i="3"/>
  <c r="AC1348" i="3"/>
  <c r="AB1348" i="3"/>
  <c r="AA1348" i="3"/>
  <c r="Y1348" i="3"/>
  <c r="X1348" i="3"/>
  <c r="AO1156" i="3"/>
  <c r="AF1156" i="3"/>
  <c r="AE1156" i="3"/>
  <c r="AD1156" i="3"/>
  <c r="AC1156" i="3"/>
  <c r="AB1156" i="3"/>
  <c r="AA1156" i="3"/>
  <c r="Y1156" i="3"/>
  <c r="X1156" i="3"/>
  <c r="AO28" i="3"/>
  <c r="AF28" i="3"/>
  <c r="AE28" i="3"/>
  <c r="AD28" i="3"/>
  <c r="AC28" i="3"/>
  <c r="AB28" i="3"/>
  <c r="AA28" i="3"/>
  <c r="Y28" i="3"/>
  <c r="X28" i="3"/>
  <c r="AO436" i="3"/>
  <c r="AF436" i="3"/>
  <c r="AE436" i="3"/>
  <c r="AD436" i="3"/>
  <c r="AC436" i="3"/>
  <c r="AB436" i="3"/>
  <c r="AA436" i="3"/>
  <c r="Y436" i="3"/>
  <c r="X436" i="3"/>
  <c r="AO1192" i="3"/>
  <c r="AF1192" i="3"/>
  <c r="AE1192" i="3"/>
  <c r="AD1192" i="3"/>
  <c r="AC1192" i="3"/>
  <c r="AB1192" i="3"/>
  <c r="AA1192" i="3"/>
  <c r="Y1192" i="3"/>
  <c r="X1192" i="3"/>
  <c r="AO1025" i="3"/>
  <c r="AF1025" i="3"/>
  <c r="AE1025" i="3"/>
  <c r="AD1025" i="3"/>
  <c r="AC1025" i="3"/>
  <c r="AB1025" i="3"/>
  <c r="AA1025" i="3"/>
  <c r="Y1025" i="3"/>
  <c r="X1025" i="3"/>
  <c r="AO647" i="3"/>
  <c r="AF647" i="3"/>
  <c r="AE647" i="3"/>
  <c r="AD647" i="3"/>
  <c r="AC647" i="3"/>
  <c r="AB647" i="3"/>
  <c r="AA647" i="3"/>
  <c r="Y647" i="3"/>
  <c r="X647" i="3"/>
  <c r="AO532" i="3"/>
  <c r="AF532" i="3"/>
  <c r="AE532" i="3"/>
  <c r="AD532" i="3"/>
  <c r="AC532" i="3"/>
  <c r="AB532" i="3"/>
  <c r="AA532" i="3"/>
  <c r="Y532" i="3"/>
  <c r="X532" i="3"/>
  <c r="AO940" i="3"/>
  <c r="AF940" i="3"/>
  <c r="AE940" i="3"/>
  <c r="AD940" i="3"/>
  <c r="AC940" i="3"/>
  <c r="AB940" i="3"/>
  <c r="AA940" i="3"/>
  <c r="Y940" i="3"/>
  <c r="X940" i="3"/>
  <c r="AO762" i="3"/>
  <c r="AF762" i="3"/>
  <c r="AE762" i="3"/>
  <c r="AD762" i="3"/>
  <c r="AC762" i="3"/>
  <c r="AB762" i="3"/>
  <c r="AA762" i="3"/>
  <c r="Y762" i="3"/>
  <c r="X762" i="3"/>
  <c r="AO801" i="3"/>
  <c r="AF801" i="3"/>
  <c r="AE801" i="3"/>
  <c r="AD801" i="3"/>
  <c r="AC801" i="3"/>
  <c r="AB801" i="3"/>
  <c r="AA801" i="3"/>
  <c r="Y801" i="3"/>
  <c r="X801" i="3"/>
  <c r="AO585" i="3"/>
  <c r="AF585" i="3"/>
  <c r="AE585" i="3"/>
  <c r="AD585" i="3"/>
  <c r="AC585" i="3"/>
  <c r="AB585" i="3"/>
  <c r="AA585" i="3"/>
  <c r="Y585" i="3"/>
  <c r="X585" i="3"/>
  <c r="AO939" i="3"/>
  <c r="AF939" i="3"/>
  <c r="AE939" i="3"/>
  <c r="AD939" i="3"/>
  <c r="AC939" i="3"/>
  <c r="AB939" i="3"/>
  <c r="AA939" i="3"/>
  <c r="Y939" i="3"/>
  <c r="X939" i="3"/>
  <c r="AO1457" i="3"/>
  <c r="AF1457" i="3"/>
  <c r="AE1457" i="3"/>
  <c r="AD1457" i="3"/>
  <c r="AC1457" i="3"/>
  <c r="AB1457" i="3"/>
  <c r="AA1457" i="3"/>
  <c r="Y1457" i="3"/>
  <c r="X1457" i="3"/>
  <c r="AO1662" i="3"/>
  <c r="AF1662" i="3"/>
  <c r="AE1662" i="3"/>
  <c r="AD1662" i="3"/>
  <c r="AC1662" i="3"/>
  <c r="AB1662" i="3"/>
  <c r="AA1662" i="3"/>
  <c r="Y1662" i="3"/>
  <c r="X1662" i="3"/>
  <c r="AO505" i="3"/>
  <c r="AF505" i="3"/>
  <c r="AE505" i="3"/>
  <c r="AD505" i="3"/>
  <c r="AC505" i="3"/>
  <c r="AB505" i="3"/>
  <c r="AA505" i="3"/>
  <c r="Y505" i="3"/>
  <c r="X505" i="3"/>
  <c r="AO1663" i="3"/>
  <c r="AF1663" i="3"/>
  <c r="AE1663" i="3"/>
  <c r="AD1663" i="3"/>
  <c r="AC1663" i="3"/>
  <c r="AB1663" i="3"/>
  <c r="AA1663" i="3"/>
  <c r="Y1663" i="3"/>
  <c r="X1663" i="3"/>
  <c r="AO1593" i="3"/>
  <c r="AF1593" i="3"/>
  <c r="AE1593" i="3"/>
  <c r="AD1593" i="3"/>
  <c r="AC1593" i="3"/>
  <c r="AB1593" i="3"/>
  <c r="AA1593" i="3"/>
  <c r="Y1593" i="3"/>
  <c r="X1593" i="3"/>
  <c r="AO338" i="3"/>
  <c r="AF338" i="3"/>
  <c r="AE338" i="3"/>
  <c r="AD338" i="3"/>
  <c r="AC338" i="3"/>
  <c r="AB338" i="3"/>
  <c r="AA338" i="3"/>
  <c r="Y338" i="3"/>
  <c r="X338" i="3"/>
  <c r="AO1642" i="3"/>
  <c r="AF1642" i="3"/>
  <c r="AE1642" i="3"/>
  <c r="AD1642" i="3"/>
  <c r="AC1642" i="3"/>
  <c r="AB1642" i="3"/>
  <c r="AA1642" i="3"/>
  <c r="Y1642" i="3"/>
  <c r="X1642" i="3"/>
  <c r="AO937" i="3"/>
  <c r="AF937" i="3"/>
  <c r="AE937" i="3"/>
  <c r="AD937" i="3"/>
  <c r="AC937" i="3"/>
  <c r="AB937" i="3"/>
  <c r="AA937" i="3"/>
  <c r="Y937" i="3"/>
  <c r="X937" i="3"/>
  <c r="AO1072" i="3"/>
  <c r="AF1072" i="3"/>
  <c r="AE1072" i="3"/>
  <c r="AD1072" i="3"/>
  <c r="AC1072" i="3"/>
  <c r="AB1072" i="3"/>
  <c r="AA1072" i="3"/>
  <c r="Y1072" i="3"/>
  <c r="X1072" i="3"/>
  <c r="AO1494" i="3"/>
  <c r="AF1494" i="3"/>
  <c r="AE1494" i="3"/>
  <c r="AD1494" i="3"/>
  <c r="AC1494" i="3"/>
  <c r="AB1494" i="3"/>
  <c r="AA1494" i="3"/>
  <c r="Y1494" i="3"/>
  <c r="X1494" i="3"/>
  <c r="AO1249" i="3"/>
  <c r="AF1249" i="3"/>
  <c r="AE1249" i="3"/>
  <c r="AD1249" i="3"/>
  <c r="AC1249" i="3"/>
  <c r="AB1249" i="3"/>
  <c r="AA1249" i="3"/>
  <c r="Y1249" i="3"/>
  <c r="X1249" i="3"/>
  <c r="Z1249" i="3" s="1"/>
  <c r="AN1249" i="3" s="1"/>
  <c r="AO1648" i="3"/>
  <c r="AF1648" i="3"/>
  <c r="AE1648" i="3"/>
  <c r="AD1648" i="3"/>
  <c r="AC1648" i="3"/>
  <c r="AB1648" i="3"/>
  <c r="AA1648" i="3"/>
  <c r="Y1648" i="3"/>
  <c r="X1648" i="3"/>
  <c r="Z1648" i="3" s="1"/>
  <c r="AO668" i="3"/>
  <c r="AF668" i="3"/>
  <c r="AE668" i="3"/>
  <c r="AD668" i="3"/>
  <c r="AC668" i="3"/>
  <c r="AB668" i="3"/>
  <c r="AA668" i="3"/>
  <c r="Y668" i="3"/>
  <c r="X668" i="3"/>
  <c r="AO1330" i="3"/>
  <c r="AF1330" i="3"/>
  <c r="AE1330" i="3"/>
  <c r="AD1330" i="3"/>
  <c r="AC1330" i="3"/>
  <c r="AB1330" i="3"/>
  <c r="AA1330" i="3"/>
  <c r="Y1330" i="3"/>
  <c r="X1330" i="3"/>
  <c r="AO1361" i="3"/>
  <c r="AF1361" i="3"/>
  <c r="AE1361" i="3"/>
  <c r="AD1361" i="3"/>
  <c r="AC1361" i="3"/>
  <c r="AB1361" i="3"/>
  <c r="AA1361" i="3"/>
  <c r="Y1361" i="3"/>
  <c r="X1361" i="3"/>
  <c r="AO829" i="3"/>
  <c r="AF829" i="3"/>
  <c r="AE829" i="3"/>
  <c r="AD829" i="3"/>
  <c r="AC829" i="3"/>
  <c r="AB829" i="3"/>
  <c r="AA829" i="3"/>
  <c r="Y829" i="3"/>
  <c r="X829" i="3"/>
  <c r="AO1220" i="3"/>
  <c r="AF1220" i="3"/>
  <c r="AE1220" i="3"/>
  <c r="AD1220" i="3"/>
  <c r="AC1220" i="3"/>
  <c r="AB1220" i="3"/>
  <c r="AA1220" i="3"/>
  <c r="Y1220" i="3"/>
  <c r="X1220" i="3"/>
  <c r="AO27" i="3"/>
  <c r="AF27" i="3"/>
  <c r="AE27" i="3"/>
  <c r="AD27" i="3"/>
  <c r="AC27" i="3"/>
  <c r="AB27" i="3"/>
  <c r="AA27" i="3"/>
  <c r="Y27" i="3"/>
  <c r="X27" i="3"/>
  <c r="AO1580" i="3"/>
  <c r="AF1580" i="3"/>
  <c r="AE1580" i="3"/>
  <c r="AD1580" i="3"/>
  <c r="AC1580" i="3"/>
  <c r="AB1580" i="3"/>
  <c r="AA1580" i="3"/>
  <c r="Y1580" i="3"/>
  <c r="X1580" i="3"/>
  <c r="AO1354" i="3"/>
  <c r="AF1354" i="3"/>
  <c r="AE1354" i="3"/>
  <c r="AD1354" i="3"/>
  <c r="AC1354" i="3"/>
  <c r="AB1354" i="3"/>
  <c r="AA1354" i="3"/>
  <c r="Y1354" i="3"/>
  <c r="X1354" i="3"/>
  <c r="AO686" i="3"/>
  <c r="AF686" i="3"/>
  <c r="AE686" i="3"/>
  <c r="AD686" i="3"/>
  <c r="AC686" i="3"/>
  <c r="AB686" i="3"/>
  <c r="AA686" i="3"/>
  <c r="Y686" i="3"/>
  <c r="X686" i="3"/>
  <c r="AO572" i="3"/>
  <c r="AF572" i="3"/>
  <c r="AE572" i="3"/>
  <c r="AD572" i="3"/>
  <c r="AC572" i="3"/>
  <c r="AB572" i="3"/>
  <c r="AA572" i="3"/>
  <c r="Y572" i="3"/>
  <c r="X572" i="3"/>
  <c r="AO34" i="3"/>
  <c r="AF34" i="3"/>
  <c r="AE34" i="3"/>
  <c r="AD34" i="3"/>
  <c r="AC34" i="3"/>
  <c r="AB34" i="3"/>
  <c r="AA34" i="3"/>
  <c r="Y34" i="3"/>
  <c r="X34" i="3"/>
  <c r="AO1308" i="3"/>
  <c r="AF1308" i="3"/>
  <c r="AE1308" i="3"/>
  <c r="AD1308" i="3"/>
  <c r="AC1308" i="3"/>
  <c r="AB1308" i="3"/>
  <c r="AA1308" i="3"/>
  <c r="Y1308" i="3"/>
  <c r="X1308" i="3"/>
  <c r="AO1563" i="3"/>
  <c r="AF1563" i="3"/>
  <c r="AE1563" i="3"/>
  <c r="AD1563" i="3"/>
  <c r="AC1563" i="3"/>
  <c r="AB1563" i="3"/>
  <c r="AA1563" i="3"/>
  <c r="Y1563" i="3"/>
  <c r="X1563" i="3"/>
  <c r="AO701" i="3"/>
  <c r="AF701" i="3"/>
  <c r="AE701" i="3"/>
  <c r="AD701" i="3"/>
  <c r="AC701" i="3"/>
  <c r="AB701" i="3"/>
  <c r="AA701" i="3"/>
  <c r="Y701" i="3"/>
  <c r="X701" i="3"/>
  <c r="AO363" i="3"/>
  <c r="AF363" i="3"/>
  <c r="AE363" i="3"/>
  <c r="AD363" i="3"/>
  <c r="AC363" i="3"/>
  <c r="AB363" i="3"/>
  <c r="AA363" i="3"/>
  <c r="Y363" i="3"/>
  <c r="X363" i="3"/>
  <c r="AO224" i="3"/>
  <c r="AF224" i="3"/>
  <c r="AE224" i="3"/>
  <c r="AD224" i="3"/>
  <c r="AC224" i="3"/>
  <c r="AB224" i="3"/>
  <c r="AA224" i="3"/>
  <c r="Y224" i="3"/>
  <c r="X224" i="3"/>
  <c r="AO494" i="3"/>
  <c r="AF494" i="3"/>
  <c r="AE494" i="3"/>
  <c r="AD494" i="3"/>
  <c r="AC494" i="3"/>
  <c r="AB494" i="3"/>
  <c r="AA494" i="3"/>
  <c r="Y494" i="3"/>
  <c r="X494" i="3"/>
  <c r="AO464" i="3"/>
  <c r="AF464" i="3"/>
  <c r="AE464" i="3"/>
  <c r="AD464" i="3"/>
  <c r="AC464" i="3"/>
  <c r="AB464" i="3"/>
  <c r="AA464" i="3"/>
  <c r="Y464" i="3"/>
  <c r="X464" i="3"/>
  <c r="AO935" i="3"/>
  <c r="AF935" i="3"/>
  <c r="AE935" i="3"/>
  <c r="AD935" i="3"/>
  <c r="AC935" i="3"/>
  <c r="AB935" i="3"/>
  <c r="AA935" i="3"/>
  <c r="Y935" i="3"/>
  <c r="X935" i="3"/>
  <c r="AO1454" i="3"/>
  <c r="AF1454" i="3"/>
  <c r="AE1454" i="3"/>
  <c r="AD1454" i="3"/>
  <c r="AC1454" i="3"/>
  <c r="AB1454" i="3"/>
  <c r="AA1454" i="3"/>
  <c r="Y1454" i="3"/>
  <c r="X1454" i="3"/>
  <c r="AO959" i="3"/>
  <c r="AF959" i="3"/>
  <c r="AE959" i="3"/>
  <c r="AD959" i="3"/>
  <c r="AC959" i="3"/>
  <c r="AB959" i="3"/>
  <c r="AA959" i="3"/>
  <c r="Y959" i="3"/>
  <c r="X959" i="3"/>
  <c r="AO934" i="3"/>
  <c r="AF934" i="3"/>
  <c r="AE934" i="3"/>
  <c r="AD934" i="3"/>
  <c r="AC934" i="3"/>
  <c r="AB934" i="3"/>
  <c r="AA934" i="3"/>
  <c r="Y934" i="3"/>
  <c r="X934" i="3"/>
  <c r="AO1557" i="3"/>
  <c r="AF1557" i="3"/>
  <c r="AE1557" i="3"/>
  <c r="AD1557" i="3"/>
  <c r="AC1557" i="3"/>
  <c r="AB1557" i="3"/>
  <c r="AA1557" i="3"/>
  <c r="Y1557" i="3"/>
  <c r="X1557" i="3"/>
  <c r="AO933" i="3"/>
  <c r="AF933" i="3"/>
  <c r="AE933" i="3"/>
  <c r="AD933" i="3"/>
  <c r="AC933" i="3"/>
  <c r="AB933" i="3"/>
  <c r="AA933" i="3"/>
  <c r="Y933" i="3"/>
  <c r="X933" i="3"/>
  <c r="AO1268" i="3"/>
  <c r="AF1268" i="3"/>
  <c r="AE1268" i="3"/>
  <c r="AD1268" i="3"/>
  <c r="AC1268" i="3"/>
  <c r="AB1268" i="3"/>
  <c r="AA1268" i="3"/>
  <c r="Y1268" i="3"/>
  <c r="X1268" i="3"/>
  <c r="AO1007" i="3"/>
  <c r="AF1007" i="3"/>
  <c r="AE1007" i="3"/>
  <c r="AD1007" i="3"/>
  <c r="AC1007" i="3"/>
  <c r="AB1007" i="3"/>
  <c r="AA1007" i="3"/>
  <c r="Y1007" i="3"/>
  <c r="X1007" i="3"/>
  <c r="AO974" i="3"/>
  <c r="AF974" i="3"/>
  <c r="AE974" i="3"/>
  <c r="AD974" i="3"/>
  <c r="AC974" i="3"/>
  <c r="AB974" i="3"/>
  <c r="AA974" i="3"/>
  <c r="Y974" i="3"/>
  <c r="X974" i="3"/>
  <c r="AO855" i="3"/>
  <c r="AF855" i="3"/>
  <c r="AE855" i="3"/>
  <c r="AD855" i="3"/>
  <c r="AC855" i="3"/>
  <c r="AB855" i="3"/>
  <c r="AA855" i="3"/>
  <c r="Z855" i="3"/>
  <c r="Y855" i="3"/>
  <c r="X855" i="3"/>
  <c r="AO917" i="3"/>
  <c r="AF917" i="3"/>
  <c r="AE917" i="3"/>
  <c r="AD917" i="3"/>
  <c r="AC917" i="3"/>
  <c r="AB917" i="3"/>
  <c r="AA917" i="3"/>
  <c r="Y917" i="3"/>
  <c r="X917" i="3"/>
  <c r="AO1064" i="3"/>
  <c r="AF1064" i="3"/>
  <c r="AE1064" i="3"/>
  <c r="AD1064" i="3"/>
  <c r="AC1064" i="3"/>
  <c r="AB1064" i="3"/>
  <c r="AA1064" i="3"/>
  <c r="Y1064" i="3"/>
  <c r="X1064" i="3"/>
  <c r="AO721" i="3"/>
  <c r="AF721" i="3"/>
  <c r="AE721" i="3"/>
  <c r="AD721" i="3"/>
  <c r="AC721" i="3"/>
  <c r="AB721" i="3"/>
  <c r="AA721" i="3"/>
  <c r="Y721" i="3"/>
  <c r="X721" i="3"/>
  <c r="AO583" i="3"/>
  <c r="AF583" i="3"/>
  <c r="AE583" i="3"/>
  <c r="AD583" i="3"/>
  <c r="AC583" i="3"/>
  <c r="AB583" i="3"/>
  <c r="AA583" i="3"/>
  <c r="Y583" i="3"/>
  <c r="X583" i="3"/>
  <c r="AO879" i="3"/>
  <c r="AF879" i="3"/>
  <c r="AE879" i="3"/>
  <c r="AD879" i="3"/>
  <c r="AC879" i="3"/>
  <c r="AB879" i="3"/>
  <c r="AA879" i="3"/>
  <c r="Y879" i="3"/>
  <c r="X879" i="3"/>
  <c r="AO1107" i="3"/>
  <c r="AF1107" i="3"/>
  <c r="AE1107" i="3"/>
  <c r="AD1107" i="3"/>
  <c r="AC1107" i="3"/>
  <c r="AB1107" i="3"/>
  <c r="AA1107" i="3"/>
  <c r="Y1107" i="3"/>
  <c r="X1107" i="3"/>
  <c r="AO818" i="3"/>
  <c r="AF818" i="3"/>
  <c r="AE818" i="3"/>
  <c r="AD818" i="3"/>
  <c r="AC818" i="3"/>
  <c r="AB818" i="3"/>
  <c r="AA818" i="3"/>
  <c r="Y818" i="3"/>
  <c r="X818" i="3"/>
  <c r="AO128" i="3"/>
  <c r="AF128" i="3"/>
  <c r="AE128" i="3"/>
  <c r="AD128" i="3"/>
  <c r="AC128" i="3"/>
  <c r="AB128" i="3"/>
  <c r="AA128" i="3"/>
  <c r="Y128" i="3"/>
  <c r="X128" i="3"/>
  <c r="AO303" i="3"/>
  <c r="AF303" i="3"/>
  <c r="AE303" i="3"/>
  <c r="AD303" i="3"/>
  <c r="AC303" i="3"/>
  <c r="AB303" i="3"/>
  <c r="AA303" i="3"/>
  <c r="Y303" i="3"/>
  <c r="X303" i="3"/>
  <c r="AO67" i="3"/>
  <c r="AF67" i="3"/>
  <c r="AE67" i="3"/>
  <c r="AD67" i="3"/>
  <c r="AC67" i="3"/>
  <c r="AB67" i="3"/>
  <c r="AA67" i="3"/>
  <c r="Y67" i="3"/>
  <c r="X67" i="3"/>
  <c r="Z67" i="3" s="1"/>
  <c r="AO1161" i="3"/>
  <c r="AF1161" i="3"/>
  <c r="AE1161" i="3"/>
  <c r="AD1161" i="3"/>
  <c r="AC1161" i="3"/>
  <c r="AB1161" i="3"/>
  <c r="AA1161" i="3"/>
  <c r="Y1161" i="3"/>
  <c r="X1161" i="3"/>
  <c r="AO859" i="3"/>
  <c r="AF859" i="3"/>
  <c r="AE859" i="3"/>
  <c r="AD859" i="3"/>
  <c r="AC859" i="3"/>
  <c r="AB859" i="3"/>
  <c r="AA859" i="3"/>
  <c r="Y859" i="3"/>
  <c r="X859" i="3"/>
  <c r="AO1221" i="3"/>
  <c r="AF1221" i="3"/>
  <c r="AE1221" i="3"/>
  <c r="AD1221" i="3"/>
  <c r="AC1221" i="3"/>
  <c r="AB1221" i="3"/>
  <c r="AA1221" i="3"/>
  <c r="Y1221" i="3"/>
  <c r="X1221" i="3"/>
  <c r="AO348" i="3"/>
  <c r="AF348" i="3"/>
  <c r="AE348" i="3"/>
  <c r="AD348" i="3"/>
  <c r="AC348" i="3"/>
  <c r="AB348" i="3"/>
  <c r="AA348" i="3"/>
  <c r="Y348" i="3"/>
  <c r="X348" i="3"/>
  <c r="AO1659" i="3"/>
  <c r="AF1659" i="3"/>
  <c r="AE1659" i="3"/>
  <c r="AD1659" i="3"/>
  <c r="AC1659" i="3"/>
  <c r="AB1659" i="3"/>
  <c r="AA1659" i="3"/>
  <c r="Y1659" i="3"/>
  <c r="X1659" i="3"/>
  <c r="AO408" i="3"/>
  <c r="AF408" i="3"/>
  <c r="AE408" i="3"/>
  <c r="AD408" i="3"/>
  <c r="AC408" i="3"/>
  <c r="AB408" i="3"/>
  <c r="AA408" i="3"/>
  <c r="Y408" i="3"/>
  <c r="X408" i="3"/>
  <c r="AO44" i="3"/>
  <c r="AF44" i="3"/>
  <c r="AE44" i="3"/>
  <c r="AD44" i="3"/>
  <c r="AC44" i="3"/>
  <c r="AB44" i="3"/>
  <c r="AA44" i="3"/>
  <c r="Y44" i="3"/>
  <c r="X44" i="3"/>
  <c r="AO52" i="3"/>
  <c r="AF52" i="3"/>
  <c r="AE52" i="3"/>
  <c r="AD52" i="3"/>
  <c r="AC52" i="3"/>
  <c r="AB52" i="3"/>
  <c r="AA52" i="3"/>
  <c r="Y52" i="3"/>
  <c r="X52" i="3"/>
  <c r="AO1517" i="3"/>
  <c r="AF1517" i="3"/>
  <c r="AE1517" i="3"/>
  <c r="AD1517" i="3"/>
  <c r="AC1517" i="3"/>
  <c r="AB1517" i="3"/>
  <c r="AA1517" i="3"/>
  <c r="Y1517" i="3"/>
  <c r="X1517" i="3"/>
  <c r="AO531" i="3"/>
  <c r="AF531" i="3"/>
  <c r="AE531" i="3"/>
  <c r="AD531" i="3"/>
  <c r="AC531" i="3"/>
  <c r="AB531" i="3"/>
  <c r="AA531" i="3"/>
  <c r="Y531" i="3"/>
  <c r="X531" i="3"/>
  <c r="AO266" i="3"/>
  <c r="AF266" i="3"/>
  <c r="AE266" i="3"/>
  <c r="AD266" i="3"/>
  <c r="AC266" i="3"/>
  <c r="AB266" i="3"/>
  <c r="AA266" i="3"/>
  <c r="Y266" i="3"/>
  <c r="X266" i="3"/>
  <c r="Z266" i="3" s="1"/>
  <c r="AO342" i="3"/>
  <c r="AF342" i="3"/>
  <c r="AE342" i="3"/>
  <c r="AD342" i="3"/>
  <c r="AC342" i="3"/>
  <c r="AB342" i="3"/>
  <c r="AA342" i="3"/>
  <c r="Y342" i="3"/>
  <c r="X342" i="3"/>
  <c r="AO1528" i="3"/>
  <c r="AF1528" i="3"/>
  <c r="AE1528" i="3"/>
  <c r="AD1528" i="3"/>
  <c r="AC1528" i="3"/>
  <c r="AB1528" i="3"/>
  <c r="AA1528" i="3"/>
  <c r="Y1528" i="3"/>
  <c r="X1528" i="3"/>
  <c r="AO292" i="3"/>
  <c r="AF292" i="3"/>
  <c r="AE292" i="3"/>
  <c r="AD292" i="3"/>
  <c r="AC292" i="3"/>
  <c r="AB292" i="3"/>
  <c r="AA292" i="3"/>
  <c r="Y292" i="3"/>
  <c r="X292" i="3"/>
  <c r="AO878" i="3"/>
  <c r="AF878" i="3"/>
  <c r="AE878" i="3"/>
  <c r="AD878" i="3"/>
  <c r="AC878" i="3"/>
  <c r="AB878" i="3"/>
  <c r="AA878" i="3"/>
  <c r="Y878" i="3"/>
  <c r="Z878" i="3" s="1"/>
  <c r="X878" i="3"/>
  <c r="AO975" i="3"/>
  <c r="AF975" i="3"/>
  <c r="AE975" i="3"/>
  <c r="AD975" i="3"/>
  <c r="AC975" i="3"/>
  <c r="AB975" i="3"/>
  <c r="AA975" i="3"/>
  <c r="Y975" i="3"/>
  <c r="X975" i="3"/>
  <c r="AO862" i="3"/>
  <c r="AF862" i="3"/>
  <c r="AE862" i="3"/>
  <c r="AD862" i="3"/>
  <c r="AC862" i="3"/>
  <c r="AB862" i="3"/>
  <c r="AA862" i="3"/>
  <c r="Y862" i="3"/>
  <c r="X862" i="3"/>
  <c r="AO57" i="3"/>
  <c r="AF57" i="3"/>
  <c r="AE57" i="3"/>
  <c r="AD57" i="3"/>
  <c r="AC57" i="3"/>
  <c r="AB57" i="3"/>
  <c r="AA57" i="3"/>
  <c r="Y57" i="3"/>
  <c r="X57" i="3"/>
  <c r="AO938" i="3"/>
  <c r="AF938" i="3"/>
  <c r="AE938" i="3"/>
  <c r="AD938" i="3"/>
  <c r="AC938" i="3"/>
  <c r="AB938" i="3"/>
  <c r="AA938" i="3"/>
  <c r="Y938" i="3"/>
  <c r="X938" i="3"/>
  <c r="AO1117" i="3"/>
  <c r="AF1117" i="3"/>
  <c r="AE1117" i="3"/>
  <c r="AD1117" i="3"/>
  <c r="AC1117" i="3"/>
  <c r="AB1117" i="3"/>
  <c r="AA1117" i="3"/>
  <c r="Y1117" i="3"/>
  <c r="X1117" i="3"/>
  <c r="AO88" i="3"/>
  <c r="AF88" i="3"/>
  <c r="AE88" i="3"/>
  <c r="AD88" i="3"/>
  <c r="AC88" i="3"/>
  <c r="AB88" i="3"/>
  <c r="AA88" i="3"/>
  <c r="Y88" i="3"/>
  <c r="X88" i="3"/>
  <c r="AO1376" i="3"/>
  <c r="AF1376" i="3"/>
  <c r="AE1376" i="3"/>
  <c r="AD1376" i="3"/>
  <c r="AC1376" i="3"/>
  <c r="AB1376" i="3"/>
  <c r="AA1376" i="3"/>
  <c r="Y1376" i="3"/>
  <c r="X1376" i="3"/>
  <c r="AO454" i="3"/>
  <c r="AF454" i="3"/>
  <c r="AE454" i="3"/>
  <c r="AD454" i="3"/>
  <c r="AC454" i="3"/>
  <c r="AB454" i="3"/>
  <c r="AA454" i="3"/>
  <c r="Y454" i="3"/>
  <c r="X454" i="3"/>
  <c r="AO925" i="3"/>
  <c r="AF925" i="3"/>
  <c r="AE925" i="3"/>
  <c r="AD925" i="3"/>
  <c r="AC925" i="3"/>
  <c r="AB925" i="3"/>
  <c r="AA925" i="3"/>
  <c r="Y925" i="3"/>
  <c r="X925" i="3"/>
  <c r="AO220" i="3"/>
  <c r="AF220" i="3"/>
  <c r="AE220" i="3"/>
  <c r="AD220" i="3"/>
  <c r="AC220" i="3"/>
  <c r="AB220" i="3"/>
  <c r="AA220" i="3"/>
  <c r="Y220" i="3"/>
  <c r="X220" i="3"/>
  <c r="AO972" i="3"/>
  <c r="AF972" i="3"/>
  <c r="AE972" i="3"/>
  <c r="AD972" i="3"/>
  <c r="AC972" i="3"/>
  <c r="AB972" i="3"/>
  <c r="AA972" i="3"/>
  <c r="Y972" i="3"/>
  <c r="X972" i="3"/>
  <c r="AO163" i="3"/>
  <c r="AF163" i="3"/>
  <c r="AE163" i="3"/>
  <c r="AD163" i="3"/>
  <c r="AC163" i="3"/>
  <c r="AB163" i="3"/>
  <c r="AA163" i="3"/>
  <c r="Y163" i="3"/>
  <c r="X163" i="3"/>
  <c r="AO525" i="3"/>
  <c r="AF525" i="3"/>
  <c r="AE525" i="3"/>
  <c r="AD525" i="3"/>
  <c r="AC525" i="3"/>
  <c r="AB525" i="3"/>
  <c r="AA525" i="3"/>
  <c r="Y525" i="3"/>
  <c r="X525" i="3"/>
  <c r="AO172" i="3"/>
  <c r="AF172" i="3"/>
  <c r="AE172" i="3"/>
  <c r="AD172" i="3"/>
  <c r="AC172" i="3"/>
  <c r="AB172" i="3"/>
  <c r="AA172" i="3"/>
  <c r="Y172" i="3"/>
  <c r="X172" i="3"/>
  <c r="AO1313" i="3"/>
  <c r="AF1313" i="3"/>
  <c r="AE1313" i="3"/>
  <c r="AD1313" i="3"/>
  <c r="AC1313" i="3"/>
  <c r="AB1313" i="3"/>
  <c r="AA1313" i="3"/>
  <c r="Y1313" i="3"/>
  <c r="X1313" i="3"/>
  <c r="AO1529" i="3"/>
  <c r="AF1529" i="3"/>
  <c r="AE1529" i="3"/>
  <c r="AD1529" i="3"/>
  <c r="AC1529" i="3"/>
  <c r="AB1529" i="3"/>
  <c r="AA1529" i="3"/>
  <c r="Y1529" i="3"/>
  <c r="X1529" i="3"/>
  <c r="Z1529" i="3" s="1"/>
  <c r="AL1529" i="3" s="1"/>
  <c r="AO536" i="3"/>
  <c r="AF536" i="3"/>
  <c r="AE536" i="3"/>
  <c r="AD536" i="3"/>
  <c r="AC536" i="3"/>
  <c r="AB536" i="3"/>
  <c r="AA536" i="3"/>
  <c r="Y536" i="3"/>
  <c r="X536" i="3"/>
  <c r="AO651" i="3"/>
  <c r="AF651" i="3"/>
  <c r="AE651" i="3"/>
  <c r="AD651" i="3"/>
  <c r="AC651" i="3"/>
  <c r="AB651" i="3"/>
  <c r="AA651" i="3"/>
  <c r="Y651" i="3"/>
  <c r="X651" i="3"/>
  <c r="AO713" i="3"/>
  <c r="AF713" i="3"/>
  <c r="AE713" i="3"/>
  <c r="AD713" i="3"/>
  <c r="AC713" i="3"/>
  <c r="AB713" i="3"/>
  <c r="AA713" i="3"/>
  <c r="Y713" i="3"/>
  <c r="X713" i="3"/>
  <c r="AO710" i="3"/>
  <c r="AF710" i="3"/>
  <c r="AE710" i="3"/>
  <c r="AD710" i="3"/>
  <c r="AC710" i="3"/>
  <c r="AB710" i="3"/>
  <c r="AA710" i="3"/>
  <c r="Y710" i="3"/>
  <c r="X710" i="3"/>
  <c r="AO203" i="3"/>
  <c r="AF203" i="3"/>
  <c r="AE203" i="3"/>
  <c r="AD203" i="3"/>
  <c r="AC203" i="3"/>
  <c r="AB203" i="3"/>
  <c r="AA203" i="3"/>
  <c r="Y203" i="3"/>
  <c r="X203" i="3"/>
  <c r="AO1601" i="3"/>
  <c r="AF1601" i="3"/>
  <c r="AE1601" i="3"/>
  <c r="AD1601" i="3"/>
  <c r="AC1601" i="3"/>
  <c r="AB1601" i="3"/>
  <c r="AA1601" i="3"/>
  <c r="Y1601" i="3"/>
  <c r="X1601" i="3"/>
  <c r="AO1336" i="3"/>
  <c r="AF1336" i="3"/>
  <c r="AE1336" i="3"/>
  <c r="AD1336" i="3"/>
  <c r="AC1336" i="3"/>
  <c r="AB1336" i="3"/>
  <c r="AA1336" i="3"/>
  <c r="Y1336" i="3"/>
  <c r="X1336" i="3"/>
  <c r="AO1331" i="3"/>
  <c r="AF1331" i="3"/>
  <c r="AE1331" i="3"/>
  <c r="AD1331" i="3"/>
  <c r="AC1331" i="3"/>
  <c r="AB1331" i="3"/>
  <c r="AA1331" i="3"/>
  <c r="Y1331" i="3"/>
  <c r="X1331" i="3"/>
  <c r="AO1218" i="3"/>
  <c r="AF1218" i="3"/>
  <c r="AE1218" i="3"/>
  <c r="AD1218" i="3"/>
  <c r="AC1218" i="3"/>
  <c r="AB1218" i="3"/>
  <c r="AA1218" i="3"/>
  <c r="Y1218" i="3"/>
  <c r="X1218" i="3"/>
  <c r="AO1610" i="3"/>
  <c r="AF1610" i="3"/>
  <c r="AE1610" i="3"/>
  <c r="AD1610" i="3"/>
  <c r="AC1610" i="3"/>
  <c r="AB1610" i="3"/>
  <c r="AA1610" i="3"/>
  <c r="Y1610" i="3"/>
  <c r="X1610" i="3"/>
  <c r="Z1610" i="3" s="1"/>
  <c r="AO1424" i="3"/>
  <c r="AF1424" i="3"/>
  <c r="AE1424" i="3"/>
  <c r="AD1424" i="3"/>
  <c r="AC1424" i="3"/>
  <c r="AB1424" i="3"/>
  <c r="AA1424" i="3"/>
  <c r="Y1424" i="3"/>
  <c r="X1424" i="3"/>
  <c r="AO811" i="3"/>
  <c r="AF811" i="3"/>
  <c r="AE811" i="3"/>
  <c r="AD811" i="3"/>
  <c r="AC811" i="3"/>
  <c r="AB811" i="3"/>
  <c r="AA811" i="3"/>
  <c r="Y811" i="3"/>
  <c r="X811" i="3"/>
  <c r="AO549" i="3"/>
  <c r="AF549" i="3"/>
  <c r="AE549" i="3"/>
  <c r="AD549" i="3"/>
  <c r="AC549" i="3"/>
  <c r="AB549" i="3"/>
  <c r="AA549" i="3"/>
  <c r="Y549" i="3"/>
  <c r="X549" i="3"/>
  <c r="Z549" i="3" s="1"/>
  <c r="AO1188" i="3"/>
  <c r="AF1188" i="3"/>
  <c r="AE1188" i="3"/>
  <c r="AD1188" i="3"/>
  <c r="AC1188" i="3"/>
  <c r="AB1188" i="3"/>
  <c r="AA1188" i="3"/>
  <c r="Y1188" i="3"/>
  <c r="X1188" i="3"/>
  <c r="AO861" i="3"/>
  <c r="AF861" i="3"/>
  <c r="AE861" i="3"/>
  <c r="AD861" i="3"/>
  <c r="AC861" i="3"/>
  <c r="AB861" i="3"/>
  <c r="AA861" i="3"/>
  <c r="Y861" i="3"/>
  <c r="X861" i="3"/>
  <c r="AO1466" i="3"/>
  <c r="AF1466" i="3"/>
  <c r="AE1466" i="3"/>
  <c r="AD1466" i="3"/>
  <c r="AC1466" i="3"/>
  <c r="AB1466" i="3"/>
  <c r="AA1466" i="3"/>
  <c r="Y1466" i="3"/>
  <c r="X1466" i="3"/>
  <c r="Z1466" i="3" s="1"/>
  <c r="AO850" i="3"/>
  <c r="AF850" i="3"/>
  <c r="AE850" i="3"/>
  <c r="AD850" i="3"/>
  <c r="AC850" i="3"/>
  <c r="AB850" i="3"/>
  <c r="AA850" i="3"/>
  <c r="Y850" i="3"/>
  <c r="X850" i="3"/>
  <c r="AO380" i="3"/>
  <c r="AF380" i="3"/>
  <c r="AE380" i="3"/>
  <c r="AD380" i="3"/>
  <c r="AC380" i="3"/>
  <c r="AB380" i="3"/>
  <c r="AA380" i="3"/>
  <c r="Y380" i="3"/>
  <c r="X380" i="3"/>
  <c r="AO821" i="3"/>
  <c r="AF821" i="3"/>
  <c r="AE821" i="3"/>
  <c r="AD821" i="3"/>
  <c r="AC821" i="3"/>
  <c r="AB821" i="3"/>
  <c r="AA821" i="3"/>
  <c r="Y821" i="3"/>
  <c r="X821" i="3"/>
  <c r="AO796" i="3"/>
  <c r="AF796" i="3"/>
  <c r="AE796" i="3"/>
  <c r="AD796" i="3"/>
  <c r="AC796" i="3"/>
  <c r="AB796" i="3"/>
  <c r="AA796" i="3"/>
  <c r="Y796" i="3"/>
  <c r="X796" i="3"/>
  <c r="AO311" i="3"/>
  <c r="AF311" i="3"/>
  <c r="AE311" i="3"/>
  <c r="AD311" i="3"/>
  <c r="AC311" i="3"/>
  <c r="AB311" i="3"/>
  <c r="AA311" i="3"/>
  <c r="Y311" i="3"/>
  <c r="X311" i="3"/>
  <c r="AO1016" i="3"/>
  <c r="AF1016" i="3"/>
  <c r="AE1016" i="3"/>
  <c r="AD1016" i="3"/>
  <c r="AC1016" i="3"/>
  <c r="AB1016" i="3"/>
  <c r="AA1016" i="3"/>
  <c r="Y1016" i="3"/>
  <c r="X1016" i="3"/>
  <c r="AO900" i="3"/>
  <c r="AF900" i="3"/>
  <c r="AE900" i="3"/>
  <c r="AD900" i="3"/>
  <c r="AC900" i="3"/>
  <c r="AB900" i="3"/>
  <c r="AA900" i="3"/>
  <c r="Y900" i="3"/>
  <c r="X900" i="3"/>
  <c r="AO734" i="3"/>
  <c r="AF734" i="3"/>
  <c r="AE734" i="3"/>
  <c r="AD734" i="3"/>
  <c r="AC734" i="3"/>
  <c r="AB734" i="3"/>
  <c r="AA734" i="3"/>
  <c r="Y734" i="3"/>
  <c r="X734" i="3"/>
  <c r="AO1115" i="3"/>
  <c r="AF1115" i="3"/>
  <c r="AE1115" i="3"/>
  <c r="AD1115" i="3"/>
  <c r="AC1115" i="3"/>
  <c r="AB1115" i="3"/>
  <c r="AA1115" i="3"/>
  <c r="Y1115" i="3"/>
  <c r="X1115" i="3"/>
  <c r="AO89" i="3"/>
  <c r="AF89" i="3"/>
  <c r="AE89" i="3"/>
  <c r="AD89" i="3"/>
  <c r="AC89" i="3"/>
  <c r="AB89" i="3"/>
  <c r="AA89" i="3"/>
  <c r="Y89" i="3"/>
  <c r="X89" i="3"/>
  <c r="AO18" i="3"/>
  <c r="AF18" i="3"/>
  <c r="AE18" i="3"/>
  <c r="AD18" i="3"/>
  <c r="AC18" i="3"/>
  <c r="AB18" i="3"/>
  <c r="AA18" i="3"/>
  <c r="Y18" i="3"/>
  <c r="X18" i="3"/>
  <c r="AO1263" i="3"/>
  <c r="AF1263" i="3"/>
  <c r="AE1263" i="3"/>
  <c r="AD1263" i="3"/>
  <c r="AC1263" i="3"/>
  <c r="AB1263" i="3"/>
  <c r="AA1263" i="3"/>
  <c r="Y1263" i="3"/>
  <c r="X1263" i="3"/>
  <c r="AO1247" i="3"/>
  <c r="AF1247" i="3"/>
  <c r="AE1247" i="3"/>
  <c r="AD1247" i="3"/>
  <c r="AC1247" i="3"/>
  <c r="AB1247" i="3"/>
  <c r="AA1247" i="3"/>
  <c r="Y1247" i="3"/>
  <c r="X1247" i="3"/>
  <c r="AO241" i="3"/>
  <c r="AF241" i="3"/>
  <c r="AE241" i="3"/>
  <c r="AD241" i="3"/>
  <c r="AC241" i="3"/>
  <c r="AB241" i="3"/>
  <c r="AA241" i="3"/>
  <c r="Y241" i="3"/>
  <c r="X241" i="3"/>
  <c r="AO1579" i="3"/>
  <c r="AF1579" i="3"/>
  <c r="AE1579" i="3"/>
  <c r="AD1579" i="3"/>
  <c r="AC1579" i="3"/>
  <c r="AB1579" i="3"/>
  <c r="AA1579" i="3"/>
  <c r="Y1579" i="3"/>
  <c r="X1579" i="3"/>
  <c r="Z1579" i="3" s="1"/>
  <c r="AN1579" i="3" s="1"/>
  <c r="AO824" i="3"/>
  <c r="AF824" i="3"/>
  <c r="AE824" i="3"/>
  <c r="AD824" i="3"/>
  <c r="AC824" i="3"/>
  <c r="AB824" i="3"/>
  <c r="AA824" i="3"/>
  <c r="Y824" i="3"/>
  <c r="X824" i="3"/>
  <c r="AO165" i="3"/>
  <c r="AF165" i="3"/>
  <c r="AE165" i="3"/>
  <c r="AD165" i="3"/>
  <c r="AC165" i="3"/>
  <c r="AB165" i="3"/>
  <c r="AA165" i="3"/>
  <c r="Y165" i="3"/>
  <c r="X165" i="3"/>
  <c r="AO813" i="3"/>
  <c r="AF813" i="3"/>
  <c r="AE813" i="3"/>
  <c r="AD813" i="3"/>
  <c r="AC813" i="3"/>
  <c r="AB813" i="3"/>
  <c r="AA813" i="3"/>
  <c r="Y813" i="3"/>
  <c r="X813" i="3"/>
  <c r="AO1052" i="3"/>
  <c r="AF1052" i="3"/>
  <c r="AE1052" i="3"/>
  <c r="AD1052" i="3"/>
  <c r="AC1052" i="3"/>
  <c r="AB1052" i="3"/>
  <c r="AA1052" i="3"/>
  <c r="Y1052" i="3"/>
  <c r="X1052" i="3"/>
  <c r="AO552" i="3"/>
  <c r="AF552" i="3"/>
  <c r="AE552" i="3"/>
  <c r="AD552" i="3"/>
  <c r="AC552" i="3"/>
  <c r="AB552" i="3"/>
  <c r="AA552" i="3"/>
  <c r="Y552" i="3"/>
  <c r="X552" i="3"/>
  <c r="AO272" i="3"/>
  <c r="AF272" i="3"/>
  <c r="AE272" i="3"/>
  <c r="AD272" i="3"/>
  <c r="AC272" i="3"/>
  <c r="AB272" i="3"/>
  <c r="AA272" i="3"/>
  <c r="Y272" i="3"/>
  <c r="X272" i="3"/>
  <c r="AO1459" i="3"/>
  <c r="AF1459" i="3"/>
  <c r="AE1459" i="3"/>
  <c r="AD1459" i="3"/>
  <c r="AC1459" i="3"/>
  <c r="AB1459" i="3"/>
  <c r="AA1459" i="3"/>
  <c r="Y1459" i="3"/>
  <c r="X1459" i="3"/>
  <c r="AO1260" i="3"/>
  <c r="AF1260" i="3"/>
  <c r="AE1260" i="3"/>
  <c r="AD1260" i="3"/>
  <c r="AC1260" i="3"/>
  <c r="AB1260" i="3"/>
  <c r="AA1260" i="3"/>
  <c r="Y1260" i="3"/>
  <c r="X1260" i="3"/>
  <c r="AO124" i="3"/>
  <c r="AF124" i="3"/>
  <c r="AE124" i="3"/>
  <c r="AD124" i="3"/>
  <c r="AC124" i="3"/>
  <c r="AB124" i="3"/>
  <c r="AA124" i="3"/>
  <c r="Y124" i="3"/>
  <c r="X124" i="3"/>
  <c r="AO1534" i="3"/>
  <c r="AF1534" i="3"/>
  <c r="AE1534" i="3"/>
  <c r="AD1534" i="3"/>
  <c r="AC1534" i="3"/>
  <c r="AB1534" i="3"/>
  <c r="AA1534" i="3"/>
  <c r="Y1534" i="3"/>
  <c r="X1534" i="3"/>
  <c r="Z1534" i="3" s="1"/>
  <c r="AO1177" i="3"/>
  <c r="AF1177" i="3"/>
  <c r="AE1177" i="3"/>
  <c r="AD1177" i="3"/>
  <c r="AC1177" i="3"/>
  <c r="AB1177" i="3"/>
  <c r="AA1177" i="3"/>
  <c r="Y1177" i="3"/>
  <c r="X1177" i="3"/>
  <c r="AO1561" i="3"/>
  <c r="AF1561" i="3"/>
  <c r="AE1561" i="3"/>
  <c r="AD1561" i="3"/>
  <c r="AC1561" i="3"/>
  <c r="AB1561" i="3"/>
  <c r="AA1561" i="3"/>
  <c r="Y1561" i="3"/>
  <c r="X1561" i="3"/>
  <c r="AO1111" i="3"/>
  <c r="AF1111" i="3"/>
  <c r="AE1111" i="3"/>
  <c r="AD1111" i="3"/>
  <c r="AC1111" i="3"/>
  <c r="AB1111" i="3"/>
  <c r="AA1111" i="3"/>
  <c r="Y1111" i="3"/>
  <c r="X1111" i="3"/>
  <c r="AO300" i="3"/>
  <c r="AF300" i="3"/>
  <c r="AE300" i="3"/>
  <c r="AD300" i="3"/>
  <c r="AC300" i="3"/>
  <c r="AB300" i="3"/>
  <c r="AA300" i="3"/>
  <c r="Y300" i="3"/>
  <c r="X300" i="3"/>
  <c r="AO991" i="3"/>
  <c r="AF991" i="3"/>
  <c r="AE991" i="3"/>
  <c r="AD991" i="3"/>
  <c r="AC991" i="3"/>
  <c r="AB991" i="3"/>
  <c r="AA991" i="3"/>
  <c r="Y991" i="3"/>
  <c r="X991" i="3"/>
  <c r="AO915" i="3"/>
  <c r="AF915" i="3"/>
  <c r="AE915" i="3"/>
  <c r="AD915" i="3"/>
  <c r="AC915" i="3"/>
  <c r="AB915" i="3"/>
  <c r="AA915" i="3"/>
  <c r="Y915" i="3"/>
  <c r="X915" i="3"/>
  <c r="AO823" i="3"/>
  <c r="AF823" i="3"/>
  <c r="AE823" i="3"/>
  <c r="AD823" i="3"/>
  <c r="AC823" i="3"/>
  <c r="AB823" i="3"/>
  <c r="AA823" i="3"/>
  <c r="Y823" i="3"/>
  <c r="X823" i="3"/>
  <c r="AO538" i="3"/>
  <c r="AF538" i="3"/>
  <c r="AE538" i="3"/>
  <c r="AD538" i="3"/>
  <c r="AC538" i="3"/>
  <c r="AB538" i="3"/>
  <c r="AA538" i="3"/>
  <c r="Y538" i="3"/>
  <c r="X538" i="3"/>
  <c r="AO410" i="3"/>
  <c r="AF410" i="3"/>
  <c r="AE410" i="3"/>
  <c r="AD410" i="3"/>
  <c r="AC410" i="3"/>
  <c r="AB410" i="3"/>
  <c r="AA410" i="3"/>
  <c r="Y410" i="3"/>
  <c r="X410" i="3"/>
  <c r="AO1306" i="3"/>
  <c r="AF1306" i="3"/>
  <c r="AE1306" i="3"/>
  <c r="AD1306" i="3"/>
  <c r="AC1306" i="3"/>
  <c r="AB1306" i="3"/>
  <c r="AA1306" i="3"/>
  <c r="Y1306" i="3"/>
  <c r="X1306" i="3"/>
  <c r="AO692" i="3"/>
  <c r="AF692" i="3"/>
  <c r="AE692" i="3"/>
  <c r="AD692" i="3"/>
  <c r="AC692" i="3"/>
  <c r="AB692" i="3"/>
  <c r="AA692" i="3"/>
  <c r="Y692" i="3"/>
  <c r="X692" i="3"/>
  <c r="AO807" i="3"/>
  <c r="AF807" i="3"/>
  <c r="AE807" i="3"/>
  <c r="AD807" i="3"/>
  <c r="AC807" i="3"/>
  <c r="AB807" i="3"/>
  <c r="AA807" i="3"/>
  <c r="Y807" i="3"/>
  <c r="X807" i="3"/>
  <c r="AO212" i="3"/>
  <c r="AF212" i="3"/>
  <c r="AE212" i="3"/>
  <c r="AD212" i="3"/>
  <c r="AC212" i="3"/>
  <c r="AB212" i="3"/>
  <c r="AA212" i="3"/>
  <c r="Y212" i="3"/>
  <c r="X212" i="3"/>
  <c r="AO742" i="3"/>
  <c r="AF742" i="3"/>
  <c r="AE742" i="3"/>
  <c r="AD742" i="3"/>
  <c r="AC742" i="3"/>
  <c r="AB742" i="3"/>
  <c r="AA742" i="3"/>
  <c r="Y742" i="3"/>
  <c r="X742" i="3"/>
  <c r="AO808" i="3"/>
  <c r="AF808" i="3"/>
  <c r="AE808" i="3"/>
  <c r="AD808" i="3"/>
  <c r="AC808" i="3"/>
  <c r="AB808" i="3"/>
  <c r="AA808" i="3"/>
  <c r="Y808" i="3"/>
  <c r="X808" i="3"/>
  <c r="AO346" i="3"/>
  <c r="AF346" i="3"/>
  <c r="AE346" i="3"/>
  <c r="AD346" i="3"/>
  <c r="AC346" i="3"/>
  <c r="AB346" i="3"/>
  <c r="AA346" i="3"/>
  <c r="Y346" i="3"/>
  <c r="X346" i="3"/>
  <c r="AO1344" i="3"/>
  <c r="AF1344" i="3"/>
  <c r="AE1344" i="3"/>
  <c r="AD1344" i="3"/>
  <c r="AC1344" i="3"/>
  <c r="AB1344" i="3"/>
  <c r="AA1344" i="3"/>
  <c r="Y1344" i="3"/>
  <c r="X1344" i="3"/>
  <c r="AO1243" i="3"/>
  <c r="AF1243" i="3"/>
  <c r="AE1243" i="3"/>
  <c r="AD1243" i="3"/>
  <c r="AC1243" i="3"/>
  <c r="AB1243" i="3"/>
  <c r="AA1243" i="3"/>
  <c r="Y1243" i="3"/>
  <c r="X1243" i="3"/>
  <c r="AO1258" i="3"/>
  <c r="AF1258" i="3"/>
  <c r="AE1258" i="3"/>
  <c r="AD1258" i="3"/>
  <c r="AC1258" i="3"/>
  <c r="AB1258" i="3"/>
  <c r="AA1258" i="3"/>
  <c r="Y1258" i="3"/>
  <c r="X1258" i="3"/>
  <c r="AO805" i="3"/>
  <c r="AF805" i="3"/>
  <c r="AE805" i="3"/>
  <c r="AD805" i="3"/>
  <c r="AC805" i="3"/>
  <c r="AB805" i="3"/>
  <c r="AA805" i="3"/>
  <c r="Y805" i="3"/>
  <c r="X805" i="3"/>
  <c r="AO708" i="3"/>
  <c r="AF708" i="3"/>
  <c r="AE708" i="3"/>
  <c r="AD708" i="3"/>
  <c r="AC708" i="3"/>
  <c r="AB708" i="3"/>
  <c r="AA708" i="3"/>
  <c r="Y708" i="3"/>
  <c r="X708" i="3"/>
  <c r="AO848" i="3"/>
  <c r="AF848" i="3"/>
  <c r="AE848" i="3"/>
  <c r="AD848" i="3"/>
  <c r="AC848" i="3"/>
  <c r="AB848" i="3"/>
  <c r="AA848" i="3"/>
  <c r="Y848" i="3"/>
  <c r="X848" i="3"/>
  <c r="AO471" i="3"/>
  <c r="AF471" i="3"/>
  <c r="AE471" i="3"/>
  <c r="AD471" i="3"/>
  <c r="AC471" i="3"/>
  <c r="AB471" i="3"/>
  <c r="AA471" i="3"/>
  <c r="Y471" i="3"/>
  <c r="X471" i="3"/>
  <c r="AO161" i="3"/>
  <c r="AF161" i="3"/>
  <c r="AE161" i="3"/>
  <c r="AD161" i="3"/>
  <c r="AC161" i="3"/>
  <c r="AB161" i="3"/>
  <c r="AA161" i="3"/>
  <c r="Y161" i="3"/>
  <c r="X161" i="3"/>
  <c r="AO741" i="3"/>
  <c r="AF741" i="3"/>
  <c r="AE741" i="3"/>
  <c r="AD741" i="3"/>
  <c r="AC741" i="3"/>
  <c r="AB741" i="3"/>
  <c r="AA741" i="3"/>
  <c r="Y741" i="3"/>
  <c r="X741" i="3"/>
  <c r="AO663" i="3"/>
  <c r="AF663" i="3"/>
  <c r="AE663" i="3"/>
  <c r="AD663" i="3"/>
  <c r="AC663" i="3"/>
  <c r="AB663" i="3"/>
  <c r="AA663" i="3"/>
  <c r="Y663" i="3"/>
  <c r="X663" i="3"/>
  <c r="AO952" i="3"/>
  <c r="AF952" i="3"/>
  <c r="AE952" i="3"/>
  <c r="AD952" i="3"/>
  <c r="AC952" i="3"/>
  <c r="AB952" i="3"/>
  <c r="AA952" i="3"/>
  <c r="Y952" i="3"/>
  <c r="X952" i="3"/>
  <c r="AO1566" i="3"/>
  <c r="AF1566" i="3"/>
  <c r="AE1566" i="3"/>
  <c r="AD1566" i="3"/>
  <c r="AC1566" i="3"/>
  <c r="AB1566" i="3"/>
  <c r="AA1566" i="3"/>
  <c r="Y1566" i="3"/>
  <c r="X1566" i="3"/>
  <c r="AO42" i="3"/>
  <c r="AF42" i="3"/>
  <c r="AE42" i="3"/>
  <c r="AD42" i="3"/>
  <c r="AC42" i="3"/>
  <c r="AB42" i="3"/>
  <c r="AA42" i="3"/>
  <c r="Y42" i="3"/>
  <c r="X42" i="3"/>
  <c r="AO804" i="3"/>
  <c r="AF804" i="3"/>
  <c r="AE804" i="3"/>
  <c r="AD804" i="3"/>
  <c r="AC804" i="3"/>
  <c r="AB804" i="3"/>
  <c r="AA804" i="3"/>
  <c r="Y804" i="3"/>
  <c r="X804" i="3"/>
  <c r="AO1346" i="3"/>
  <c r="AF1346" i="3"/>
  <c r="AE1346" i="3"/>
  <c r="AD1346" i="3"/>
  <c r="AC1346" i="3"/>
  <c r="AB1346" i="3"/>
  <c r="AA1346" i="3"/>
  <c r="Y1346" i="3"/>
  <c r="X1346" i="3"/>
  <c r="AO1532" i="3"/>
  <c r="AF1532" i="3"/>
  <c r="AE1532" i="3"/>
  <c r="AD1532" i="3"/>
  <c r="AC1532" i="3"/>
  <c r="AB1532" i="3"/>
  <c r="AA1532" i="3"/>
  <c r="Y1532" i="3"/>
  <c r="X1532" i="3"/>
  <c r="AO32" i="3"/>
  <c r="AF32" i="3"/>
  <c r="AE32" i="3"/>
  <c r="AD32" i="3"/>
  <c r="AC32" i="3"/>
  <c r="AB32" i="3"/>
  <c r="AA32" i="3"/>
  <c r="Y32" i="3"/>
  <c r="X32" i="3"/>
  <c r="Z32" i="3" s="1"/>
  <c r="AO800" i="3"/>
  <c r="AF800" i="3"/>
  <c r="AE800" i="3"/>
  <c r="AD800" i="3"/>
  <c r="AC800" i="3"/>
  <c r="AB800" i="3"/>
  <c r="AA800" i="3"/>
  <c r="Y800" i="3"/>
  <c r="X800" i="3"/>
  <c r="AO453" i="3"/>
  <c r="AF453" i="3"/>
  <c r="AE453" i="3"/>
  <c r="AD453" i="3"/>
  <c r="AC453" i="3"/>
  <c r="AB453" i="3"/>
  <c r="AA453" i="3"/>
  <c r="Y453" i="3"/>
  <c r="X453" i="3"/>
  <c r="AO139" i="3"/>
  <c r="AF139" i="3"/>
  <c r="AE139" i="3"/>
  <c r="AD139" i="3"/>
  <c r="AC139" i="3"/>
  <c r="AB139" i="3"/>
  <c r="AA139" i="3"/>
  <c r="Y139" i="3"/>
  <c r="X139" i="3"/>
  <c r="AO118" i="3"/>
  <c r="AF118" i="3"/>
  <c r="AE118" i="3"/>
  <c r="AD118" i="3"/>
  <c r="AC118" i="3"/>
  <c r="AB118" i="3"/>
  <c r="AA118" i="3"/>
  <c r="Y118" i="3"/>
  <c r="X118" i="3"/>
  <c r="AO786" i="3"/>
  <c r="AF786" i="3"/>
  <c r="AE786" i="3"/>
  <c r="AD786" i="3"/>
  <c r="AC786" i="3"/>
  <c r="AB786" i="3"/>
  <c r="AA786" i="3"/>
  <c r="Y786" i="3"/>
  <c r="X786" i="3"/>
  <c r="AO76" i="3"/>
  <c r="AF76" i="3"/>
  <c r="AE76" i="3"/>
  <c r="AD76" i="3"/>
  <c r="AC76" i="3"/>
  <c r="AB76" i="3"/>
  <c r="AA76" i="3"/>
  <c r="Y76" i="3"/>
  <c r="X76" i="3"/>
  <c r="AO1440" i="3"/>
  <c r="AF1440" i="3"/>
  <c r="AE1440" i="3"/>
  <c r="AD1440" i="3"/>
  <c r="AC1440" i="3"/>
  <c r="AB1440" i="3"/>
  <c r="AA1440" i="3"/>
  <c r="Y1440" i="3"/>
  <c r="X1440" i="3"/>
  <c r="AO785" i="3"/>
  <c r="AF785" i="3"/>
  <c r="AE785" i="3"/>
  <c r="AD785" i="3"/>
  <c r="AC785" i="3"/>
  <c r="AB785" i="3"/>
  <c r="AA785" i="3"/>
  <c r="Y785" i="3"/>
  <c r="X785" i="3"/>
  <c r="AO784" i="3"/>
  <c r="AF784" i="3"/>
  <c r="AE784" i="3"/>
  <c r="AD784" i="3"/>
  <c r="AC784" i="3"/>
  <c r="AB784" i="3"/>
  <c r="AA784" i="3"/>
  <c r="Y784" i="3"/>
  <c r="X784" i="3"/>
  <c r="AO219" i="3"/>
  <c r="AF219" i="3"/>
  <c r="AE219" i="3"/>
  <c r="AD219" i="3"/>
  <c r="AC219" i="3"/>
  <c r="AB219" i="3"/>
  <c r="AA219" i="3"/>
  <c r="Y219" i="3"/>
  <c r="X219" i="3"/>
  <c r="Z219" i="3" s="1"/>
  <c r="AO92" i="3"/>
  <c r="AF92" i="3"/>
  <c r="AE92" i="3"/>
  <c r="AD92" i="3"/>
  <c r="AC92" i="3"/>
  <c r="AB92" i="3"/>
  <c r="AA92" i="3"/>
  <c r="Y92" i="3"/>
  <c r="X92" i="3"/>
  <c r="AO1087" i="3"/>
  <c r="AF1087" i="3"/>
  <c r="AE1087" i="3"/>
  <c r="AD1087" i="3"/>
  <c r="AC1087" i="3"/>
  <c r="AB1087" i="3"/>
  <c r="AA1087" i="3"/>
  <c r="Y1087" i="3"/>
  <c r="X1087" i="3"/>
  <c r="AO1350" i="3"/>
  <c r="AF1350" i="3"/>
  <c r="AE1350" i="3"/>
  <c r="AD1350" i="3"/>
  <c r="AC1350" i="3"/>
  <c r="AB1350" i="3"/>
  <c r="AA1350" i="3"/>
  <c r="Y1350" i="3"/>
  <c r="X1350" i="3"/>
  <c r="AO656" i="3"/>
  <c r="AF656" i="3"/>
  <c r="AE656" i="3"/>
  <c r="AD656" i="3"/>
  <c r="AC656" i="3"/>
  <c r="AB656" i="3"/>
  <c r="AA656" i="3"/>
  <c r="Y656" i="3"/>
  <c r="X656" i="3"/>
  <c r="AO330" i="3"/>
  <c r="AF330" i="3"/>
  <c r="AE330" i="3"/>
  <c r="AD330" i="3"/>
  <c r="AC330" i="3"/>
  <c r="AB330" i="3"/>
  <c r="AA330" i="3"/>
  <c r="Y330" i="3"/>
  <c r="X330" i="3"/>
  <c r="AO86" i="3"/>
  <c r="AF86" i="3"/>
  <c r="AE86" i="3"/>
  <c r="AD86" i="3"/>
  <c r="AC86" i="3"/>
  <c r="AB86" i="3"/>
  <c r="AA86" i="3"/>
  <c r="Y86" i="3"/>
  <c r="Z86" i="3" s="1"/>
  <c r="X86" i="3"/>
  <c r="AO780" i="3"/>
  <c r="AF780" i="3"/>
  <c r="AE780" i="3"/>
  <c r="AD780" i="3"/>
  <c r="AC780" i="3"/>
  <c r="AB780" i="3"/>
  <c r="AA780" i="3"/>
  <c r="Y780" i="3"/>
  <c r="X780" i="3"/>
  <c r="AO1414" i="3"/>
  <c r="AF1414" i="3"/>
  <c r="AE1414" i="3"/>
  <c r="AD1414" i="3"/>
  <c r="AC1414" i="3"/>
  <c r="AB1414" i="3"/>
  <c r="AA1414" i="3"/>
  <c r="Y1414" i="3"/>
  <c r="X1414" i="3"/>
  <c r="AO1083" i="3"/>
  <c r="AF1083" i="3"/>
  <c r="AE1083" i="3"/>
  <c r="AD1083" i="3"/>
  <c r="AC1083" i="3"/>
  <c r="AB1083" i="3"/>
  <c r="AA1083" i="3"/>
  <c r="Y1083" i="3"/>
  <c r="X1083" i="3"/>
  <c r="AO1108" i="3"/>
  <c r="AF1108" i="3"/>
  <c r="AE1108" i="3"/>
  <c r="AD1108" i="3"/>
  <c r="AC1108" i="3"/>
  <c r="AB1108" i="3"/>
  <c r="AA1108" i="3"/>
  <c r="Y1108" i="3"/>
  <c r="X1108" i="3"/>
  <c r="AO1037" i="3"/>
  <c r="AF1037" i="3"/>
  <c r="AE1037" i="3"/>
  <c r="AD1037" i="3"/>
  <c r="AC1037" i="3"/>
  <c r="AB1037" i="3"/>
  <c r="AA1037" i="3"/>
  <c r="Y1037" i="3"/>
  <c r="X1037" i="3"/>
  <c r="AO1015" i="3"/>
  <c r="AF1015" i="3"/>
  <c r="AE1015" i="3"/>
  <c r="AD1015" i="3"/>
  <c r="AC1015" i="3"/>
  <c r="AB1015" i="3"/>
  <c r="AA1015" i="3"/>
  <c r="Y1015" i="3"/>
  <c r="X1015" i="3"/>
  <c r="AO1421" i="3"/>
  <c r="AF1421" i="3"/>
  <c r="AE1421" i="3"/>
  <c r="AD1421" i="3"/>
  <c r="AC1421" i="3"/>
  <c r="AB1421" i="3"/>
  <c r="AA1421" i="3"/>
  <c r="Y1421" i="3"/>
  <c r="X1421" i="3"/>
  <c r="AO1448" i="3"/>
  <c r="AF1448" i="3"/>
  <c r="AE1448" i="3"/>
  <c r="AD1448" i="3"/>
  <c r="AC1448" i="3"/>
  <c r="AB1448" i="3"/>
  <c r="AA1448" i="3"/>
  <c r="Y1448" i="3"/>
  <c r="X1448" i="3"/>
  <c r="Z1448" i="3" s="1"/>
  <c r="AM1448" i="3" s="1"/>
  <c r="AO1288" i="3"/>
  <c r="AF1288" i="3"/>
  <c r="AE1288" i="3"/>
  <c r="AD1288" i="3"/>
  <c r="AC1288" i="3"/>
  <c r="AB1288" i="3"/>
  <c r="AA1288" i="3"/>
  <c r="Y1288" i="3"/>
  <c r="X1288" i="3"/>
  <c r="AO778" i="3"/>
  <c r="AF778" i="3"/>
  <c r="AE778" i="3"/>
  <c r="AD778" i="3"/>
  <c r="AC778" i="3"/>
  <c r="AB778" i="3"/>
  <c r="AA778" i="3"/>
  <c r="Y778" i="3"/>
  <c r="X778" i="3"/>
  <c r="AO751" i="3"/>
  <c r="AF751" i="3"/>
  <c r="AE751" i="3"/>
  <c r="AD751" i="3"/>
  <c r="AC751" i="3"/>
  <c r="AB751" i="3"/>
  <c r="AA751" i="3"/>
  <c r="Y751" i="3"/>
  <c r="X751" i="3"/>
  <c r="AO777" i="3"/>
  <c r="AF777" i="3"/>
  <c r="AE777" i="3"/>
  <c r="AD777" i="3"/>
  <c r="AC777" i="3"/>
  <c r="AB777" i="3"/>
  <c r="AA777" i="3"/>
  <c r="Y777" i="3"/>
  <c r="X777" i="3"/>
  <c r="AO775" i="3"/>
  <c r="AF775" i="3"/>
  <c r="AE775" i="3"/>
  <c r="AD775" i="3"/>
  <c r="AC775" i="3"/>
  <c r="AB775" i="3"/>
  <c r="AA775" i="3"/>
  <c r="Y775" i="3"/>
  <c r="X775" i="3"/>
  <c r="AO581" i="3"/>
  <c r="AF581" i="3"/>
  <c r="AE581" i="3"/>
  <c r="AD581" i="3"/>
  <c r="AC581" i="3"/>
  <c r="AB581" i="3"/>
  <c r="AA581" i="3"/>
  <c r="Y581" i="3"/>
  <c r="X581" i="3"/>
  <c r="AO334" i="3"/>
  <c r="AF334" i="3"/>
  <c r="AE334" i="3"/>
  <c r="AD334" i="3"/>
  <c r="AC334" i="3"/>
  <c r="AB334" i="3"/>
  <c r="AA334" i="3"/>
  <c r="Y334" i="3"/>
  <c r="X334" i="3"/>
  <c r="AO236" i="3"/>
  <c r="AF236" i="3"/>
  <c r="AE236" i="3"/>
  <c r="AD236" i="3"/>
  <c r="AC236" i="3"/>
  <c r="AB236" i="3"/>
  <c r="AA236" i="3"/>
  <c r="Y236" i="3"/>
  <c r="X236" i="3"/>
  <c r="AO77" i="3"/>
  <c r="AF77" i="3"/>
  <c r="AE77" i="3"/>
  <c r="AD77" i="3"/>
  <c r="AC77" i="3"/>
  <c r="AB77" i="3"/>
  <c r="AA77" i="3"/>
  <c r="Y77" i="3"/>
  <c r="Z77" i="3" s="1"/>
  <c r="AI77" i="3" s="1"/>
  <c r="X77" i="3"/>
  <c r="AO1508" i="3"/>
  <c r="AF1508" i="3"/>
  <c r="AE1508" i="3"/>
  <c r="AD1508" i="3"/>
  <c r="AC1508" i="3"/>
  <c r="AB1508" i="3"/>
  <c r="AA1508" i="3"/>
  <c r="Z1508" i="3"/>
  <c r="AJ1508" i="3" s="1"/>
  <c r="Y1508" i="3"/>
  <c r="X1508" i="3"/>
  <c r="AO1447" i="3"/>
  <c r="AF1447" i="3"/>
  <c r="AE1447" i="3"/>
  <c r="AD1447" i="3"/>
  <c r="AC1447" i="3"/>
  <c r="AB1447" i="3"/>
  <c r="AA1447" i="3"/>
  <c r="Y1447" i="3"/>
  <c r="X1447" i="3"/>
  <c r="AO1173" i="3"/>
  <c r="AF1173" i="3"/>
  <c r="AE1173" i="3"/>
  <c r="AD1173" i="3"/>
  <c r="AC1173" i="3"/>
  <c r="AB1173" i="3"/>
  <c r="AA1173" i="3"/>
  <c r="Y1173" i="3"/>
  <c r="X1173" i="3"/>
  <c r="AO593" i="3"/>
  <c r="AF593" i="3"/>
  <c r="AE593" i="3"/>
  <c r="AD593" i="3"/>
  <c r="AC593" i="3"/>
  <c r="AB593" i="3"/>
  <c r="AA593" i="3"/>
  <c r="Y593" i="3"/>
  <c r="X593" i="3"/>
  <c r="AO109" i="3"/>
  <c r="AF109" i="3"/>
  <c r="AE109" i="3"/>
  <c r="AD109" i="3"/>
  <c r="AC109" i="3"/>
  <c r="AB109" i="3"/>
  <c r="AA109" i="3"/>
  <c r="Y109" i="3"/>
  <c r="X109" i="3"/>
  <c r="AO1564" i="3"/>
  <c r="AF1564" i="3"/>
  <c r="AE1564" i="3"/>
  <c r="AD1564" i="3"/>
  <c r="AC1564" i="3"/>
  <c r="AB1564" i="3"/>
  <c r="AA1564" i="3"/>
  <c r="Y1564" i="3"/>
  <c r="X1564" i="3"/>
  <c r="AO1070" i="3"/>
  <c r="AF1070" i="3"/>
  <c r="AE1070" i="3"/>
  <c r="AD1070" i="3"/>
  <c r="AC1070" i="3"/>
  <c r="AB1070" i="3"/>
  <c r="AA1070" i="3"/>
  <c r="Y1070" i="3"/>
  <c r="X1070" i="3"/>
  <c r="AO1141" i="3"/>
  <c r="AF1141" i="3"/>
  <c r="AE1141" i="3"/>
  <c r="AD1141" i="3"/>
  <c r="AC1141" i="3"/>
  <c r="AB1141" i="3"/>
  <c r="AA1141" i="3"/>
  <c r="Y1141" i="3"/>
  <c r="X1141" i="3"/>
  <c r="AO234" i="3"/>
  <c r="AF234" i="3"/>
  <c r="AE234" i="3"/>
  <c r="AD234" i="3"/>
  <c r="AC234" i="3"/>
  <c r="AB234" i="3"/>
  <c r="AA234" i="3"/>
  <c r="Y234" i="3"/>
  <c r="X234" i="3"/>
  <c r="AO501" i="3"/>
  <c r="AF501" i="3"/>
  <c r="AE501" i="3"/>
  <c r="AD501" i="3"/>
  <c r="AC501" i="3"/>
  <c r="AB501" i="3"/>
  <c r="AA501" i="3"/>
  <c r="Y501" i="3"/>
  <c r="X501" i="3"/>
  <c r="AO382" i="3"/>
  <c r="AF382" i="3"/>
  <c r="AE382" i="3"/>
  <c r="AD382" i="3"/>
  <c r="AC382" i="3"/>
  <c r="AB382" i="3"/>
  <c r="AA382" i="3"/>
  <c r="Y382" i="3"/>
  <c r="X382" i="3"/>
  <c r="AO1190" i="3"/>
  <c r="AF1190" i="3"/>
  <c r="AE1190" i="3"/>
  <c r="AD1190" i="3"/>
  <c r="AC1190" i="3"/>
  <c r="AB1190" i="3"/>
  <c r="AA1190" i="3"/>
  <c r="Y1190" i="3"/>
  <c r="X1190" i="3"/>
  <c r="AO24" i="3"/>
  <c r="AF24" i="3"/>
  <c r="AE24" i="3"/>
  <c r="AD24" i="3"/>
  <c r="AC24" i="3"/>
  <c r="AB24" i="3"/>
  <c r="AA24" i="3"/>
  <c r="Y24" i="3"/>
  <c r="X24" i="3"/>
  <c r="Z24" i="3" s="1"/>
  <c r="AO1124" i="3"/>
  <c r="AF1124" i="3"/>
  <c r="AE1124" i="3"/>
  <c r="AD1124" i="3"/>
  <c r="AC1124" i="3"/>
  <c r="AB1124" i="3"/>
  <c r="AA1124" i="3"/>
  <c r="Y1124" i="3"/>
  <c r="X1124" i="3"/>
  <c r="AO738" i="3"/>
  <c r="AF738" i="3"/>
  <c r="AE738" i="3"/>
  <c r="AD738" i="3"/>
  <c r="AC738" i="3"/>
  <c r="AB738" i="3"/>
  <c r="AA738" i="3"/>
  <c r="Y738" i="3"/>
  <c r="X738" i="3"/>
  <c r="AO386" i="3"/>
  <c r="AF386" i="3"/>
  <c r="AE386" i="3"/>
  <c r="AD386" i="3"/>
  <c r="AC386" i="3"/>
  <c r="AB386" i="3"/>
  <c r="AA386" i="3"/>
  <c r="Y386" i="3"/>
  <c r="X386" i="3"/>
  <c r="AO851" i="3"/>
  <c r="AF851" i="3"/>
  <c r="AE851" i="3"/>
  <c r="AD851" i="3"/>
  <c r="AC851" i="3"/>
  <c r="AB851" i="3"/>
  <c r="AA851" i="3"/>
  <c r="Y851" i="3"/>
  <c r="X851" i="3"/>
  <c r="AO376" i="3"/>
  <c r="AF376" i="3"/>
  <c r="AE376" i="3"/>
  <c r="AD376" i="3"/>
  <c r="AC376" i="3"/>
  <c r="AB376" i="3"/>
  <c r="AA376" i="3"/>
  <c r="Y376" i="3"/>
  <c r="X376" i="3"/>
  <c r="AO1609" i="3"/>
  <c r="AF1609" i="3"/>
  <c r="AE1609" i="3"/>
  <c r="AD1609" i="3"/>
  <c r="AC1609" i="3"/>
  <c r="AB1609" i="3"/>
  <c r="AA1609" i="3"/>
  <c r="Y1609" i="3"/>
  <c r="X1609" i="3"/>
  <c r="AO983" i="3"/>
  <c r="AF983" i="3"/>
  <c r="AE983" i="3"/>
  <c r="AD983" i="3"/>
  <c r="AC983" i="3"/>
  <c r="AB983" i="3"/>
  <c r="AA983" i="3"/>
  <c r="Y983" i="3"/>
  <c r="X983" i="3"/>
  <c r="AO613" i="3"/>
  <c r="AF613" i="3"/>
  <c r="AE613" i="3"/>
  <c r="AD613" i="3"/>
  <c r="AC613" i="3"/>
  <c r="AB613" i="3"/>
  <c r="AA613" i="3"/>
  <c r="Y613" i="3"/>
  <c r="X613" i="3"/>
  <c r="AO314" i="3"/>
  <c r="AF314" i="3"/>
  <c r="AE314" i="3"/>
  <c r="AD314" i="3"/>
  <c r="AC314" i="3"/>
  <c r="AB314" i="3"/>
  <c r="AA314" i="3"/>
  <c r="Y314" i="3"/>
  <c r="X314" i="3"/>
  <c r="AO989" i="3"/>
  <c r="AF989" i="3"/>
  <c r="AE989" i="3"/>
  <c r="AD989" i="3"/>
  <c r="AC989" i="3"/>
  <c r="AB989" i="3"/>
  <c r="AA989" i="3"/>
  <c r="Y989" i="3"/>
  <c r="X989" i="3"/>
  <c r="AO1389" i="3"/>
  <c r="AF1389" i="3"/>
  <c r="AE1389" i="3"/>
  <c r="AD1389" i="3"/>
  <c r="AC1389" i="3"/>
  <c r="AB1389" i="3"/>
  <c r="AA1389" i="3"/>
  <c r="Y1389" i="3"/>
  <c r="X1389" i="3"/>
  <c r="AO865" i="3"/>
  <c r="AF865" i="3"/>
  <c r="AE865" i="3"/>
  <c r="AD865" i="3"/>
  <c r="AC865" i="3"/>
  <c r="AB865" i="3"/>
  <c r="AA865" i="3"/>
  <c r="Y865" i="3"/>
  <c r="X865" i="3"/>
  <c r="AO773" i="3"/>
  <c r="AF773" i="3"/>
  <c r="AE773" i="3"/>
  <c r="AD773" i="3"/>
  <c r="AC773" i="3"/>
  <c r="AB773" i="3"/>
  <c r="AA773" i="3"/>
  <c r="Y773" i="3"/>
  <c r="X773" i="3"/>
  <c r="AO927" i="3"/>
  <c r="AF927" i="3"/>
  <c r="AE927" i="3"/>
  <c r="AD927" i="3"/>
  <c r="AC927" i="3"/>
  <c r="AB927" i="3"/>
  <c r="AA927" i="3"/>
  <c r="Y927" i="3"/>
  <c r="X927" i="3"/>
  <c r="AO1255" i="3"/>
  <c r="AF1255" i="3"/>
  <c r="AE1255" i="3"/>
  <c r="AD1255" i="3"/>
  <c r="AC1255" i="3"/>
  <c r="AB1255" i="3"/>
  <c r="AA1255" i="3"/>
  <c r="Y1255" i="3"/>
  <c r="X1255" i="3"/>
  <c r="AO841" i="3"/>
  <c r="AF841" i="3"/>
  <c r="AE841" i="3"/>
  <c r="AD841" i="3"/>
  <c r="AC841" i="3"/>
  <c r="AB841" i="3"/>
  <c r="AA841" i="3"/>
  <c r="Y841" i="3"/>
  <c r="X841" i="3"/>
  <c r="AO180" i="3"/>
  <c r="AF180" i="3"/>
  <c r="AE180" i="3"/>
  <c r="AD180" i="3"/>
  <c r="AC180" i="3"/>
  <c r="AB180" i="3"/>
  <c r="AA180" i="3"/>
  <c r="Y180" i="3"/>
  <c r="Z180" i="3" s="1"/>
  <c r="AJ180" i="3" s="1"/>
  <c r="X180" i="3"/>
  <c r="AO170" i="3"/>
  <c r="AF170" i="3"/>
  <c r="AE170" i="3"/>
  <c r="AD170" i="3"/>
  <c r="AC170" i="3"/>
  <c r="AB170" i="3"/>
  <c r="AA170" i="3"/>
  <c r="Y170" i="3"/>
  <c r="X170" i="3"/>
  <c r="AO766" i="3"/>
  <c r="AF766" i="3"/>
  <c r="AE766" i="3"/>
  <c r="AD766" i="3"/>
  <c r="AC766" i="3"/>
  <c r="AB766" i="3"/>
  <c r="AA766" i="3"/>
  <c r="Y766" i="3"/>
  <c r="X766" i="3"/>
  <c r="AO627" i="3"/>
  <c r="AF627" i="3"/>
  <c r="AE627" i="3"/>
  <c r="AD627" i="3"/>
  <c r="AC627" i="3"/>
  <c r="AB627" i="3"/>
  <c r="AA627" i="3"/>
  <c r="Y627" i="3"/>
  <c r="X627" i="3"/>
  <c r="AO1196" i="3"/>
  <c r="AF1196" i="3"/>
  <c r="AE1196" i="3"/>
  <c r="AD1196" i="3"/>
  <c r="AC1196" i="3"/>
  <c r="AB1196" i="3"/>
  <c r="AA1196" i="3"/>
  <c r="Y1196" i="3"/>
  <c r="X1196" i="3"/>
  <c r="AO765" i="3"/>
  <c r="AF765" i="3"/>
  <c r="AE765" i="3"/>
  <c r="AD765" i="3"/>
  <c r="AC765" i="3"/>
  <c r="AB765" i="3"/>
  <c r="AA765" i="3"/>
  <c r="Y765" i="3"/>
  <c r="X765" i="3"/>
  <c r="AO1401" i="3"/>
  <c r="AF1401" i="3"/>
  <c r="AE1401" i="3"/>
  <c r="AD1401" i="3"/>
  <c r="AC1401" i="3"/>
  <c r="AB1401" i="3"/>
  <c r="AA1401" i="3"/>
  <c r="Y1401" i="3"/>
  <c r="X1401" i="3"/>
  <c r="AO1391" i="3"/>
  <c r="AF1391" i="3"/>
  <c r="AE1391" i="3"/>
  <c r="AD1391" i="3"/>
  <c r="AC1391" i="3"/>
  <c r="AB1391" i="3"/>
  <c r="AA1391" i="3"/>
  <c r="Y1391" i="3"/>
  <c r="X1391" i="3"/>
  <c r="AO756" i="3"/>
  <c r="AF756" i="3"/>
  <c r="AE756" i="3"/>
  <c r="AD756" i="3"/>
  <c r="AC756" i="3"/>
  <c r="AB756" i="3"/>
  <c r="AA756" i="3"/>
  <c r="Y756" i="3"/>
  <c r="X756" i="3"/>
  <c r="AO1388" i="3"/>
  <c r="AF1388" i="3"/>
  <c r="AE1388" i="3"/>
  <c r="AD1388" i="3"/>
  <c r="AC1388" i="3"/>
  <c r="AB1388" i="3"/>
  <c r="AA1388" i="3"/>
  <c r="Y1388" i="3"/>
  <c r="X1388" i="3"/>
  <c r="AO1035" i="3"/>
  <c r="AF1035" i="3"/>
  <c r="AE1035" i="3"/>
  <c r="AD1035" i="3"/>
  <c r="AC1035" i="3"/>
  <c r="AB1035" i="3"/>
  <c r="AA1035" i="3"/>
  <c r="Y1035" i="3"/>
  <c r="X1035" i="3"/>
  <c r="AO873" i="3"/>
  <c r="AF873" i="3"/>
  <c r="AE873" i="3"/>
  <c r="AD873" i="3"/>
  <c r="AC873" i="3"/>
  <c r="AB873" i="3"/>
  <c r="AA873" i="3"/>
  <c r="Y873" i="3"/>
  <c r="X873" i="3"/>
  <c r="AO614" i="3"/>
  <c r="AF614" i="3"/>
  <c r="AE614" i="3"/>
  <c r="AD614" i="3"/>
  <c r="AC614" i="3"/>
  <c r="AB614" i="3"/>
  <c r="AA614" i="3"/>
  <c r="Y614" i="3"/>
  <c r="X614" i="3"/>
  <c r="AO733" i="3"/>
  <c r="AF733" i="3"/>
  <c r="AE733" i="3"/>
  <c r="AD733" i="3"/>
  <c r="AC733" i="3"/>
  <c r="AB733" i="3"/>
  <c r="AA733" i="3"/>
  <c r="Y733" i="3"/>
  <c r="X733" i="3"/>
  <c r="AO622" i="3"/>
  <c r="AF622" i="3"/>
  <c r="AE622" i="3"/>
  <c r="AD622" i="3"/>
  <c r="AC622" i="3"/>
  <c r="AB622" i="3"/>
  <c r="AA622" i="3"/>
  <c r="Y622" i="3"/>
  <c r="X622" i="3"/>
  <c r="AO518" i="3"/>
  <c r="AF518" i="3"/>
  <c r="AE518" i="3"/>
  <c r="AD518" i="3"/>
  <c r="AC518" i="3"/>
  <c r="AB518" i="3"/>
  <c r="AA518" i="3"/>
  <c r="Y518" i="3"/>
  <c r="X518" i="3"/>
  <c r="AO753" i="3"/>
  <c r="AF753" i="3"/>
  <c r="AE753" i="3"/>
  <c r="AD753" i="3"/>
  <c r="AC753" i="3"/>
  <c r="AB753" i="3"/>
  <c r="AA753" i="3"/>
  <c r="Y753" i="3"/>
  <c r="X753" i="3"/>
  <c r="AO1473" i="3"/>
  <c r="AF1473" i="3"/>
  <c r="AE1473" i="3"/>
  <c r="AD1473" i="3"/>
  <c r="AC1473" i="3"/>
  <c r="AB1473" i="3"/>
  <c r="AA1473" i="3"/>
  <c r="Y1473" i="3"/>
  <c r="X1473" i="3"/>
  <c r="AO1353" i="3"/>
  <c r="AF1353" i="3"/>
  <c r="AE1353" i="3"/>
  <c r="AD1353" i="3"/>
  <c r="AC1353" i="3"/>
  <c r="AB1353" i="3"/>
  <c r="AA1353" i="3"/>
  <c r="Y1353" i="3"/>
  <c r="X1353" i="3"/>
  <c r="AO81" i="3"/>
  <c r="AF81" i="3"/>
  <c r="AE81" i="3"/>
  <c r="AD81" i="3"/>
  <c r="AC81" i="3"/>
  <c r="AB81" i="3"/>
  <c r="AA81" i="3"/>
  <c r="Y81" i="3"/>
  <c r="X81" i="3"/>
  <c r="AO38" i="3"/>
  <c r="AF38" i="3"/>
  <c r="AE38" i="3"/>
  <c r="AD38" i="3"/>
  <c r="AC38" i="3"/>
  <c r="AB38" i="3"/>
  <c r="AA38" i="3"/>
  <c r="Y38" i="3"/>
  <c r="X38" i="3"/>
  <c r="AO1570" i="3"/>
  <c r="AF1570" i="3"/>
  <c r="AE1570" i="3"/>
  <c r="AD1570" i="3"/>
  <c r="AC1570" i="3"/>
  <c r="AB1570" i="3"/>
  <c r="AA1570" i="3"/>
  <c r="Y1570" i="3"/>
  <c r="X1570" i="3"/>
  <c r="AO1655" i="3"/>
  <c r="AF1655" i="3"/>
  <c r="AE1655" i="3"/>
  <c r="AD1655" i="3"/>
  <c r="AC1655" i="3"/>
  <c r="AB1655" i="3"/>
  <c r="AA1655" i="3"/>
  <c r="Y1655" i="3"/>
  <c r="X1655" i="3"/>
  <c r="AO763" i="3"/>
  <c r="AF763" i="3"/>
  <c r="AE763" i="3"/>
  <c r="AD763" i="3"/>
  <c r="AC763" i="3"/>
  <c r="AB763" i="3"/>
  <c r="AA763" i="3"/>
  <c r="Y763" i="3"/>
  <c r="X763" i="3"/>
  <c r="AO515" i="3"/>
  <c r="AN515" i="3"/>
  <c r="AI515" i="3"/>
  <c r="AF515" i="3"/>
  <c r="AE515" i="3"/>
  <c r="AD515" i="3"/>
  <c r="AC515" i="3"/>
  <c r="AB515" i="3"/>
  <c r="AA515" i="3"/>
  <c r="Y515" i="3"/>
  <c r="Z515" i="3" s="1"/>
  <c r="X515" i="3"/>
  <c r="AO282" i="3"/>
  <c r="AF282" i="3"/>
  <c r="AE282" i="3"/>
  <c r="AD282" i="3"/>
  <c r="AC282" i="3"/>
  <c r="AB282" i="3"/>
  <c r="AA282" i="3"/>
  <c r="Y282" i="3"/>
  <c r="X282" i="3"/>
  <c r="AO576" i="3"/>
  <c r="AF576" i="3"/>
  <c r="AE576" i="3"/>
  <c r="AD576" i="3"/>
  <c r="AC576" i="3"/>
  <c r="AB576" i="3"/>
  <c r="AA576" i="3"/>
  <c r="Y576" i="3"/>
  <c r="X576" i="3"/>
  <c r="Z576" i="3" s="1"/>
  <c r="AO543" i="3"/>
  <c r="AF543" i="3"/>
  <c r="AE543" i="3"/>
  <c r="AD543" i="3"/>
  <c r="AC543" i="3"/>
  <c r="AB543" i="3"/>
  <c r="AA543" i="3"/>
  <c r="Y543" i="3"/>
  <c r="X543" i="3"/>
  <c r="AO463" i="3"/>
  <c r="AF463" i="3"/>
  <c r="AE463" i="3"/>
  <c r="AD463" i="3"/>
  <c r="AC463" i="3"/>
  <c r="AB463" i="3"/>
  <c r="AA463" i="3"/>
  <c r="Y463" i="3"/>
  <c r="X463" i="3"/>
  <c r="AO745" i="3"/>
  <c r="AF745" i="3"/>
  <c r="AE745" i="3"/>
  <c r="AD745" i="3"/>
  <c r="AC745" i="3"/>
  <c r="AB745" i="3"/>
  <c r="AA745" i="3"/>
  <c r="Y745" i="3"/>
  <c r="X745" i="3"/>
  <c r="AO1342" i="3"/>
  <c r="AF1342" i="3"/>
  <c r="AE1342" i="3"/>
  <c r="AD1342" i="3"/>
  <c r="AC1342" i="3"/>
  <c r="AB1342" i="3"/>
  <c r="AA1342" i="3"/>
  <c r="Y1342" i="3"/>
  <c r="X1342" i="3"/>
  <c r="AO712" i="3"/>
  <c r="AF712" i="3"/>
  <c r="AE712" i="3"/>
  <c r="AD712" i="3"/>
  <c r="AC712" i="3"/>
  <c r="AB712" i="3"/>
  <c r="AA712" i="3"/>
  <c r="Y712" i="3"/>
  <c r="X712" i="3"/>
  <c r="AO1416" i="3"/>
  <c r="AF1416" i="3"/>
  <c r="AE1416" i="3"/>
  <c r="AD1416" i="3"/>
  <c r="AC1416" i="3"/>
  <c r="AB1416" i="3"/>
  <c r="AA1416" i="3"/>
  <c r="Y1416" i="3"/>
  <c r="X1416" i="3"/>
  <c r="AO1003" i="3"/>
  <c r="AF1003" i="3"/>
  <c r="AE1003" i="3"/>
  <c r="AD1003" i="3"/>
  <c r="AC1003" i="3"/>
  <c r="AB1003" i="3"/>
  <c r="AA1003" i="3"/>
  <c r="Y1003" i="3"/>
  <c r="X1003" i="3"/>
  <c r="AO362" i="3"/>
  <c r="AF362" i="3"/>
  <c r="AE362" i="3"/>
  <c r="AD362" i="3"/>
  <c r="AC362" i="3"/>
  <c r="AB362" i="3"/>
  <c r="AA362" i="3"/>
  <c r="Y362" i="3"/>
  <c r="X362" i="3"/>
  <c r="AO411" i="3"/>
  <c r="AF411" i="3"/>
  <c r="AE411" i="3"/>
  <c r="AD411" i="3"/>
  <c r="AC411" i="3"/>
  <c r="AB411" i="3"/>
  <c r="AA411" i="3"/>
  <c r="Y411" i="3"/>
  <c r="X411" i="3"/>
  <c r="AO257" i="3"/>
  <c r="AF257" i="3"/>
  <c r="AE257" i="3"/>
  <c r="AD257" i="3"/>
  <c r="AC257" i="3"/>
  <c r="AB257" i="3"/>
  <c r="AA257" i="3"/>
  <c r="Y257" i="3"/>
  <c r="X257" i="3"/>
  <c r="Z257" i="3" s="1"/>
  <c r="AL257" i="3" s="1"/>
  <c r="AO1533" i="3"/>
  <c r="AF1533" i="3"/>
  <c r="AE1533" i="3"/>
  <c r="AD1533" i="3"/>
  <c r="AC1533" i="3"/>
  <c r="AB1533" i="3"/>
  <c r="AA1533" i="3"/>
  <c r="Y1533" i="3"/>
  <c r="X1533" i="3"/>
  <c r="AO1525" i="3"/>
  <c r="AF1525" i="3"/>
  <c r="AE1525" i="3"/>
  <c r="AD1525" i="3"/>
  <c r="AC1525" i="3"/>
  <c r="AB1525" i="3"/>
  <c r="AA1525" i="3"/>
  <c r="Y1525" i="3"/>
  <c r="X1525" i="3"/>
  <c r="AO1456" i="3"/>
  <c r="AF1456" i="3"/>
  <c r="AE1456" i="3"/>
  <c r="AD1456" i="3"/>
  <c r="AC1456" i="3"/>
  <c r="AB1456" i="3"/>
  <c r="AA1456" i="3"/>
  <c r="Y1456" i="3"/>
  <c r="X1456" i="3"/>
  <c r="Z1456" i="3" s="1"/>
  <c r="AO1178" i="3"/>
  <c r="AF1178" i="3"/>
  <c r="AE1178" i="3"/>
  <c r="AD1178" i="3"/>
  <c r="AC1178" i="3"/>
  <c r="AB1178" i="3"/>
  <c r="AA1178" i="3"/>
  <c r="Y1178" i="3"/>
  <c r="X1178" i="3"/>
  <c r="AO248" i="3"/>
  <c r="AF248" i="3"/>
  <c r="AE248" i="3"/>
  <c r="AD248" i="3"/>
  <c r="AC248" i="3"/>
  <c r="AB248" i="3"/>
  <c r="AA248" i="3"/>
  <c r="Z248" i="3"/>
  <c r="AI248" i="3" s="1"/>
  <c r="Y248" i="3"/>
  <c r="X248" i="3"/>
  <c r="AO1198" i="3"/>
  <c r="AF1198" i="3"/>
  <c r="AE1198" i="3"/>
  <c r="AD1198" i="3"/>
  <c r="AC1198" i="3"/>
  <c r="AB1198" i="3"/>
  <c r="AA1198" i="3"/>
  <c r="Y1198" i="3"/>
  <c r="X1198" i="3"/>
  <c r="AO682" i="3"/>
  <c r="AF682" i="3"/>
  <c r="AE682" i="3"/>
  <c r="AD682" i="3"/>
  <c r="AC682" i="3"/>
  <c r="AB682" i="3"/>
  <c r="AA682" i="3"/>
  <c r="Y682" i="3"/>
  <c r="X682" i="3"/>
  <c r="Z682" i="3" s="1"/>
  <c r="AK682" i="3" s="1"/>
  <c r="AO190" i="3"/>
  <c r="AF190" i="3"/>
  <c r="AE190" i="3"/>
  <c r="AD190" i="3"/>
  <c r="AC190" i="3"/>
  <c r="AB190" i="3"/>
  <c r="AA190" i="3"/>
  <c r="Y190" i="3"/>
  <c r="X190" i="3"/>
  <c r="AO371" i="3"/>
  <c r="AF371" i="3"/>
  <c r="AE371" i="3"/>
  <c r="AD371" i="3"/>
  <c r="AC371" i="3"/>
  <c r="AB371" i="3"/>
  <c r="AA371" i="3"/>
  <c r="Y371" i="3"/>
  <c r="X371" i="3"/>
  <c r="AO1403" i="3"/>
  <c r="AF1403" i="3"/>
  <c r="AE1403" i="3"/>
  <c r="AD1403" i="3"/>
  <c r="AC1403" i="3"/>
  <c r="AB1403" i="3"/>
  <c r="AA1403" i="3"/>
  <c r="Y1403" i="3"/>
  <c r="X1403" i="3"/>
  <c r="AO1349" i="3"/>
  <c r="AF1349" i="3"/>
  <c r="AE1349" i="3"/>
  <c r="AD1349" i="3"/>
  <c r="AC1349" i="3"/>
  <c r="AB1349" i="3"/>
  <c r="AA1349" i="3"/>
  <c r="Y1349" i="3"/>
  <c r="X1349" i="3"/>
  <c r="AO550" i="3"/>
  <c r="AF550" i="3"/>
  <c r="AE550" i="3"/>
  <c r="AD550" i="3"/>
  <c r="AC550" i="3"/>
  <c r="AB550" i="3"/>
  <c r="AA550" i="3"/>
  <c r="Y550" i="3"/>
  <c r="X550" i="3"/>
  <c r="Z550" i="3" s="1"/>
  <c r="AO237" i="3"/>
  <c r="AF237" i="3"/>
  <c r="AE237" i="3"/>
  <c r="AD237" i="3"/>
  <c r="AC237" i="3"/>
  <c r="AB237" i="3"/>
  <c r="AA237" i="3"/>
  <c r="Y237" i="3"/>
  <c r="Z237" i="3" s="1"/>
  <c r="X237" i="3"/>
  <c r="AO93" i="3"/>
  <c r="AF93" i="3"/>
  <c r="AE93" i="3"/>
  <c r="AD93" i="3"/>
  <c r="AC93" i="3"/>
  <c r="AB93" i="3"/>
  <c r="AA93" i="3"/>
  <c r="Y93" i="3"/>
  <c r="X93" i="3"/>
  <c r="AO491" i="3"/>
  <c r="AF491" i="3"/>
  <c r="AE491" i="3"/>
  <c r="AD491" i="3"/>
  <c r="AC491" i="3"/>
  <c r="AB491" i="3"/>
  <c r="AA491" i="3"/>
  <c r="Y491" i="3"/>
  <c r="X491" i="3"/>
  <c r="AO1332" i="3"/>
  <c r="AF1332" i="3"/>
  <c r="AE1332" i="3"/>
  <c r="AD1332" i="3"/>
  <c r="AC1332" i="3"/>
  <c r="AB1332" i="3"/>
  <c r="AA1332" i="3"/>
  <c r="Y1332" i="3"/>
  <c r="X1332" i="3"/>
  <c r="AO121" i="3"/>
  <c r="AF121" i="3"/>
  <c r="AE121" i="3"/>
  <c r="AD121" i="3"/>
  <c r="AC121" i="3"/>
  <c r="AB121" i="3"/>
  <c r="AA121" i="3"/>
  <c r="Y121" i="3"/>
  <c r="X121" i="3"/>
  <c r="AO1116" i="3"/>
  <c r="AF1116" i="3"/>
  <c r="AE1116" i="3"/>
  <c r="AD1116" i="3"/>
  <c r="AC1116" i="3"/>
  <c r="AB1116" i="3"/>
  <c r="AA1116" i="3"/>
  <c r="Y1116" i="3"/>
  <c r="X1116" i="3"/>
  <c r="AO1588" i="3"/>
  <c r="AF1588" i="3"/>
  <c r="AE1588" i="3"/>
  <c r="AD1588" i="3"/>
  <c r="AC1588" i="3"/>
  <c r="AB1588" i="3"/>
  <c r="AA1588" i="3"/>
  <c r="Y1588" i="3"/>
  <c r="X1588" i="3"/>
  <c r="AO875" i="3"/>
  <c r="AF875" i="3"/>
  <c r="AE875" i="3"/>
  <c r="AD875" i="3"/>
  <c r="AC875" i="3"/>
  <c r="AB875" i="3"/>
  <c r="AA875" i="3"/>
  <c r="Y875" i="3"/>
  <c r="X875" i="3"/>
  <c r="AO358" i="3"/>
  <c r="AF358" i="3"/>
  <c r="AE358" i="3"/>
  <c r="AD358" i="3"/>
  <c r="AC358" i="3"/>
  <c r="AB358" i="3"/>
  <c r="AA358" i="3"/>
  <c r="Y358" i="3"/>
  <c r="X358" i="3"/>
  <c r="AO1006" i="3"/>
  <c r="AF1006" i="3"/>
  <c r="AE1006" i="3"/>
  <c r="AD1006" i="3"/>
  <c r="AC1006" i="3"/>
  <c r="AB1006" i="3"/>
  <c r="AA1006" i="3"/>
  <c r="Y1006" i="3"/>
  <c r="X1006" i="3"/>
  <c r="AO744" i="3"/>
  <c r="AF744" i="3"/>
  <c r="AE744" i="3"/>
  <c r="AD744" i="3"/>
  <c r="AC744" i="3"/>
  <c r="AB744" i="3"/>
  <c r="AA744" i="3"/>
  <c r="Y744" i="3"/>
  <c r="X744" i="3"/>
  <c r="AO746" i="3"/>
  <c r="AF746" i="3"/>
  <c r="AE746" i="3"/>
  <c r="AD746" i="3"/>
  <c r="AC746" i="3"/>
  <c r="AB746" i="3"/>
  <c r="AA746" i="3"/>
  <c r="Y746" i="3"/>
  <c r="X746" i="3"/>
  <c r="AO1541" i="3"/>
  <c r="AF1541" i="3"/>
  <c r="AE1541" i="3"/>
  <c r="AD1541" i="3"/>
  <c r="AC1541" i="3"/>
  <c r="AB1541" i="3"/>
  <c r="AA1541" i="3"/>
  <c r="Y1541" i="3"/>
  <c r="X1541" i="3"/>
  <c r="AO844" i="3"/>
  <c r="AF844" i="3"/>
  <c r="AE844" i="3"/>
  <c r="AD844" i="3"/>
  <c r="AC844" i="3"/>
  <c r="AB844" i="3"/>
  <c r="AA844" i="3"/>
  <c r="Y844" i="3"/>
  <c r="X844" i="3"/>
  <c r="AO580" i="3"/>
  <c r="AF580" i="3"/>
  <c r="AE580" i="3"/>
  <c r="AD580" i="3"/>
  <c r="AC580" i="3"/>
  <c r="AB580" i="3"/>
  <c r="AA580" i="3"/>
  <c r="Y580" i="3"/>
  <c r="Z580" i="3" s="1"/>
  <c r="AI580" i="3" s="1"/>
  <c r="X580" i="3"/>
  <c r="AO267" i="3"/>
  <c r="AF267" i="3"/>
  <c r="AE267" i="3"/>
  <c r="AD267" i="3"/>
  <c r="AC267" i="3"/>
  <c r="AB267" i="3"/>
  <c r="AA267" i="3"/>
  <c r="Y267" i="3"/>
  <c r="X267" i="3"/>
  <c r="AO1568" i="3"/>
  <c r="AF1568" i="3"/>
  <c r="AE1568" i="3"/>
  <c r="AD1568" i="3"/>
  <c r="AC1568" i="3"/>
  <c r="AB1568" i="3"/>
  <c r="AA1568" i="3"/>
  <c r="Y1568" i="3"/>
  <c r="X1568" i="3"/>
  <c r="AO782" i="3"/>
  <c r="AF782" i="3"/>
  <c r="AE782" i="3"/>
  <c r="AD782" i="3"/>
  <c r="AC782" i="3"/>
  <c r="AB782" i="3"/>
  <c r="AA782" i="3"/>
  <c r="Y782" i="3"/>
  <c r="X782" i="3"/>
  <c r="AO1099" i="3"/>
  <c r="AF1099" i="3"/>
  <c r="AE1099" i="3"/>
  <c r="AD1099" i="3"/>
  <c r="AC1099" i="3"/>
  <c r="AB1099" i="3"/>
  <c r="AA1099" i="3"/>
  <c r="Y1099" i="3"/>
  <c r="X1099" i="3"/>
  <c r="AO130" i="3"/>
  <c r="AF130" i="3"/>
  <c r="AE130" i="3"/>
  <c r="AD130" i="3"/>
  <c r="AC130" i="3"/>
  <c r="AB130" i="3"/>
  <c r="AA130" i="3"/>
  <c r="Y130" i="3"/>
  <c r="X130" i="3"/>
  <c r="AO1464" i="3"/>
  <c r="AF1464" i="3"/>
  <c r="AE1464" i="3"/>
  <c r="AD1464" i="3"/>
  <c r="AC1464" i="3"/>
  <c r="AB1464" i="3"/>
  <c r="AA1464" i="3"/>
  <c r="Y1464" i="3"/>
  <c r="X1464" i="3"/>
  <c r="AO993" i="3"/>
  <c r="AF993" i="3"/>
  <c r="AE993" i="3"/>
  <c r="AD993" i="3"/>
  <c r="AC993" i="3"/>
  <c r="AB993" i="3"/>
  <c r="AA993" i="3"/>
  <c r="Y993" i="3"/>
  <c r="X993" i="3"/>
  <c r="AO928" i="3"/>
  <c r="AF928" i="3"/>
  <c r="AE928" i="3"/>
  <c r="AD928" i="3"/>
  <c r="AC928" i="3"/>
  <c r="AB928" i="3"/>
  <c r="AA928" i="3"/>
  <c r="Y928" i="3"/>
  <c r="X928" i="3"/>
  <c r="AO46" i="3"/>
  <c r="AF46" i="3"/>
  <c r="AE46" i="3"/>
  <c r="AD46" i="3"/>
  <c r="AC46" i="3"/>
  <c r="AB46" i="3"/>
  <c r="AA46" i="3"/>
  <c r="Y46" i="3"/>
  <c r="X46" i="3"/>
  <c r="AO1637" i="3"/>
  <c r="AF1637" i="3"/>
  <c r="AE1637" i="3"/>
  <c r="AD1637" i="3"/>
  <c r="AC1637" i="3"/>
  <c r="AB1637" i="3"/>
  <c r="AA1637" i="3"/>
  <c r="Y1637" i="3"/>
  <c r="X1637" i="3"/>
  <c r="AO1257" i="3"/>
  <c r="AF1257" i="3"/>
  <c r="AE1257" i="3"/>
  <c r="AD1257" i="3"/>
  <c r="AC1257" i="3"/>
  <c r="AB1257" i="3"/>
  <c r="AA1257" i="3"/>
  <c r="Y1257" i="3"/>
  <c r="X1257" i="3"/>
  <c r="AO62" i="3"/>
  <c r="AF62" i="3"/>
  <c r="AE62" i="3"/>
  <c r="AD62" i="3"/>
  <c r="AC62" i="3"/>
  <c r="AB62" i="3"/>
  <c r="AA62" i="3"/>
  <c r="Y62" i="3"/>
  <c r="X62" i="3"/>
  <c r="AO1033" i="3"/>
  <c r="AF1033" i="3"/>
  <c r="AE1033" i="3"/>
  <c r="AD1033" i="3"/>
  <c r="AC1033" i="3"/>
  <c r="AB1033" i="3"/>
  <c r="AA1033" i="3"/>
  <c r="Y1033" i="3"/>
  <c r="X1033" i="3"/>
  <c r="AO331" i="3"/>
  <c r="AF331" i="3"/>
  <c r="AE331" i="3"/>
  <c r="AD331" i="3"/>
  <c r="AC331" i="3"/>
  <c r="AB331" i="3"/>
  <c r="AA331" i="3"/>
  <c r="Y331" i="3"/>
  <c r="X331" i="3"/>
  <c r="AO1120" i="3"/>
  <c r="AF1120" i="3"/>
  <c r="AE1120" i="3"/>
  <c r="AD1120" i="3"/>
  <c r="AC1120" i="3"/>
  <c r="AB1120" i="3"/>
  <c r="AA1120" i="3"/>
  <c r="Y1120" i="3"/>
  <c r="X1120" i="3"/>
  <c r="AO624" i="3"/>
  <c r="AF624" i="3"/>
  <c r="AE624" i="3"/>
  <c r="AD624" i="3"/>
  <c r="AC624" i="3"/>
  <c r="AB624" i="3"/>
  <c r="AA624" i="3"/>
  <c r="Y624" i="3"/>
  <c r="X624" i="3"/>
  <c r="AO349" i="3"/>
  <c r="AF349" i="3"/>
  <c r="AE349" i="3"/>
  <c r="AD349" i="3"/>
  <c r="AC349" i="3"/>
  <c r="AB349" i="3"/>
  <c r="AA349" i="3"/>
  <c r="Y349" i="3"/>
  <c r="Z349" i="3" s="1"/>
  <c r="X349" i="3"/>
  <c r="AO108" i="3"/>
  <c r="AF108" i="3"/>
  <c r="AE108" i="3"/>
  <c r="AD108" i="3"/>
  <c r="AC108" i="3"/>
  <c r="AB108" i="3"/>
  <c r="AA108" i="3"/>
  <c r="Y108" i="3"/>
  <c r="Z108" i="3" s="1"/>
  <c r="AK108" i="3" s="1"/>
  <c r="X108" i="3"/>
  <c r="AO1098" i="3"/>
  <c r="AF1098" i="3"/>
  <c r="AE1098" i="3"/>
  <c r="AD1098" i="3"/>
  <c r="AC1098" i="3"/>
  <c r="AB1098" i="3"/>
  <c r="AA1098" i="3"/>
  <c r="Y1098" i="3"/>
  <c r="X1098" i="3"/>
  <c r="AO425" i="3"/>
  <c r="AF425" i="3"/>
  <c r="AE425" i="3"/>
  <c r="AD425" i="3"/>
  <c r="AC425" i="3"/>
  <c r="AB425" i="3"/>
  <c r="AA425" i="3"/>
  <c r="Y425" i="3"/>
  <c r="X425" i="3"/>
  <c r="AO1446" i="3"/>
  <c r="AF1446" i="3"/>
  <c r="AE1446" i="3"/>
  <c r="AD1446" i="3"/>
  <c r="AC1446" i="3"/>
  <c r="AB1446" i="3"/>
  <c r="AA1446" i="3"/>
  <c r="Y1446" i="3"/>
  <c r="Z1446" i="3" s="1"/>
  <c r="AI1446" i="3" s="1"/>
  <c r="X1446" i="3"/>
  <c r="AO133" i="3"/>
  <c r="AF133" i="3"/>
  <c r="AE133" i="3"/>
  <c r="AD133" i="3"/>
  <c r="AC133" i="3"/>
  <c r="AB133" i="3"/>
  <c r="AA133" i="3"/>
  <c r="Y133" i="3"/>
  <c r="X133" i="3"/>
  <c r="AO1238" i="3"/>
  <c r="AF1238" i="3"/>
  <c r="AE1238" i="3"/>
  <c r="AD1238" i="3"/>
  <c r="AC1238" i="3"/>
  <c r="AB1238" i="3"/>
  <c r="AA1238" i="3"/>
  <c r="Y1238" i="3"/>
  <c r="X1238" i="3"/>
  <c r="AO1559" i="3"/>
  <c r="AF1559" i="3"/>
  <c r="AE1559" i="3"/>
  <c r="AD1559" i="3"/>
  <c r="AC1559" i="3"/>
  <c r="AB1559" i="3"/>
  <c r="AA1559" i="3"/>
  <c r="Y1559" i="3"/>
  <c r="X1559" i="3"/>
  <c r="AO1638" i="3"/>
  <c r="AF1638" i="3"/>
  <c r="AE1638" i="3"/>
  <c r="AD1638" i="3"/>
  <c r="AC1638" i="3"/>
  <c r="AB1638" i="3"/>
  <c r="AA1638" i="3"/>
  <c r="Y1638" i="3"/>
  <c r="X1638" i="3"/>
  <c r="AO988" i="3"/>
  <c r="AF988" i="3"/>
  <c r="AE988" i="3"/>
  <c r="AD988" i="3"/>
  <c r="AC988" i="3"/>
  <c r="AB988" i="3"/>
  <c r="AA988" i="3"/>
  <c r="Y988" i="3"/>
  <c r="X988" i="3"/>
  <c r="AO153" i="3"/>
  <c r="AF153" i="3"/>
  <c r="AE153" i="3"/>
  <c r="AD153" i="3"/>
  <c r="AC153" i="3"/>
  <c r="AB153" i="3"/>
  <c r="AA153" i="3"/>
  <c r="Y153" i="3"/>
  <c r="X153" i="3"/>
  <c r="AO665" i="3"/>
  <c r="AF665" i="3"/>
  <c r="AE665" i="3"/>
  <c r="AD665" i="3"/>
  <c r="AC665" i="3"/>
  <c r="AB665" i="3"/>
  <c r="AA665" i="3"/>
  <c r="Y665" i="3"/>
  <c r="X665" i="3"/>
  <c r="AO127" i="3"/>
  <c r="AF127" i="3"/>
  <c r="AE127" i="3"/>
  <c r="AD127" i="3"/>
  <c r="AC127" i="3"/>
  <c r="AB127" i="3"/>
  <c r="AA127" i="3"/>
  <c r="Y127" i="3"/>
  <c r="X127" i="3"/>
  <c r="AO845" i="3"/>
  <c r="AF845" i="3"/>
  <c r="AE845" i="3"/>
  <c r="AD845" i="3"/>
  <c r="AC845" i="3"/>
  <c r="AB845" i="3"/>
  <c r="AA845" i="3"/>
  <c r="Y845" i="3"/>
  <c r="X845" i="3"/>
  <c r="AO1335" i="3"/>
  <c r="AF1335" i="3"/>
  <c r="AE1335" i="3"/>
  <c r="AD1335" i="3"/>
  <c r="AC1335" i="3"/>
  <c r="AB1335" i="3"/>
  <c r="AA1335" i="3"/>
  <c r="Y1335" i="3"/>
  <c r="X1335" i="3"/>
  <c r="AO966" i="3"/>
  <c r="AF966" i="3"/>
  <c r="AE966" i="3"/>
  <c r="AD966" i="3"/>
  <c r="AC966" i="3"/>
  <c r="AB966" i="3"/>
  <c r="AA966" i="3"/>
  <c r="Y966" i="3"/>
  <c r="X966" i="3"/>
  <c r="AO63" i="3"/>
  <c r="AF63" i="3"/>
  <c r="AE63" i="3"/>
  <c r="AD63" i="3"/>
  <c r="AC63" i="3"/>
  <c r="AB63" i="3"/>
  <c r="AA63" i="3"/>
  <c r="Y63" i="3"/>
  <c r="X63" i="3"/>
  <c r="AO23" i="3"/>
  <c r="AF23" i="3"/>
  <c r="AE23" i="3"/>
  <c r="AD23" i="3"/>
  <c r="AC23" i="3"/>
  <c r="AB23" i="3"/>
  <c r="AA23" i="3"/>
  <c r="Y23" i="3"/>
  <c r="X23" i="3"/>
  <c r="AO657" i="3"/>
  <c r="AF657" i="3"/>
  <c r="AE657" i="3"/>
  <c r="AD657" i="3"/>
  <c r="AC657" i="3"/>
  <c r="AB657" i="3"/>
  <c r="AA657" i="3"/>
  <c r="Y657" i="3"/>
  <c r="X657" i="3"/>
  <c r="AO325" i="3"/>
  <c r="AF325" i="3"/>
  <c r="AE325" i="3"/>
  <c r="AD325" i="3"/>
  <c r="AC325" i="3"/>
  <c r="AB325" i="3"/>
  <c r="AA325" i="3"/>
  <c r="Y325" i="3"/>
  <c r="X325" i="3"/>
  <c r="AO1504" i="3"/>
  <c r="AF1504" i="3"/>
  <c r="AE1504" i="3"/>
  <c r="AD1504" i="3"/>
  <c r="AC1504" i="3"/>
  <c r="AB1504" i="3"/>
  <c r="AA1504" i="3"/>
  <c r="Z1504" i="3"/>
  <c r="AI1504" i="3" s="1"/>
  <c r="Y1504" i="3"/>
  <c r="X1504" i="3"/>
  <c r="AO650" i="3"/>
  <c r="AF650" i="3"/>
  <c r="AE650" i="3"/>
  <c r="AD650" i="3"/>
  <c r="AC650" i="3"/>
  <c r="AB650" i="3"/>
  <c r="AA650" i="3"/>
  <c r="Y650" i="3"/>
  <c r="X650" i="3"/>
  <c r="AO1547" i="3"/>
  <c r="AF1547" i="3"/>
  <c r="AE1547" i="3"/>
  <c r="AD1547" i="3"/>
  <c r="AC1547" i="3"/>
  <c r="AB1547" i="3"/>
  <c r="AA1547" i="3"/>
  <c r="Z1547" i="3"/>
  <c r="Y1547" i="3"/>
  <c r="X1547" i="3"/>
  <c r="AO728" i="3"/>
  <c r="AF728" i="3"/>
  <c r="AE728" i="3"/>
  <c r="AD728" i="3"/>
  <c r="AC728" i="3"/>
  <c r="AB728" i="3"/>
  <c r="AA728" i="3"/>
  <c r="Y728" i="3"/>
  <c r="X728" i="3"/>
  <c r="AO1206" i="3"/>
  <c r="AF1206" i="3"/>
  <c r="AE1206" i="3"/>
  <c r="AD1206" i="3"/>
  <c r="AC1206" i="3"/>
  <c r="AB1206" i="3"/>
  <c r="AA1206" i="3"/>
  <c r="Y1206" i="3"/>
  <c r="X1206" i="3"/>
  <c r="AO476" i="3"/>
  <c r="AF476" i="3"/>
  <c r="AE476" i="3"/>
  <c r="AD476" i="3"/>
  <c r="AC476" i="3"/>
  <c r="AB476" i="3"/>
  <c r="AA476" i="3"/>
  <c r="Y476" i="3"/>
  <c r="X476" i="3"/>
  <c r="AO343" i="3"/>
  <c r="AF343" i="3"/>
  <c r="AE343" i="3"/>
  <c r="AD343" i="3"/>
  <c r="AC343" i="3"/>
  <c r="AB343" i="3"/>
  <c r="AA343" i="3"/>
  <c r="Y343" i="3"/>
  <c r="X343" i="3"/>
  <c r="AO605" i="3"/>
  <c r="AF605" i="3"/>
  <c r="AE605" i="3"/>
  <c r="AD605" i="3"/>
  <c r="AC605" i="3"/>
  <c r="AB605" i="3"/>
  <c r="AA605" i="3"/>
  <c r="Y605" i="3"/>
  <c r="X605" i="3"/>
  <c r="AO1029" i="3"/>
  <c r="AF1029" i="3"/>
  <c r="AE1029" i="3"/>
  <c r="AD1029" i="3"/>
  <c r="AC1029" i="3"/>
  <c r="AB1029" i="3"/>
  <c r="AA1029" i="3"/>
  <c r="Y1029" i="3"/>
  <c r="X1029" i="3"/>
  <c r="AO47" i="3"/>
  <c r="AF47" i="3"/>
  <c r="AE47" i="3"/>
  <c r="AD47" i="3"/>
  <c r="AC47" i="3"/>
  <c r="AB47" i="3"/>
  <c r="AA47" i="3"/>
  <c r="Y47" i="3"/>
  <c r="X47" i="3"/>
  <c r="AO729" i="3"/>
  <c r="AF729" i="3"/>
  <c r="AE729" i="3"/>
  <c r="AD729" i="3"/>
  <c r="AC729" i="3"/>
  <c r="AB729" i="3"/>
  <c r="AA729" i="3"/>
  <c r="Y729" i="3"/>
  <c r="X729" i="3"/>
  <c r="AO723" i="3"/>
  <c r="AF723" i="3"/>
  <c r="AE723" i="3"/>
  <c r="AD723" i="3"/>
  <c r="AC723" i="3"/>
  <c r="AB723" i="3"/>
  <c r="AA723" i="3"/>
  <c r="Y723" i="3"/>
  <c r="X723" i="3"/>
  <c r="AO1522" i="3"/>
  <c r="AF1522" i="3"/>
  <c r="AE1522" i="3"/>
  <c r="AD1522" i="3"/>
  <c r="AC1522" i="3"/>
  <c r="AB1522" i="3"/>
  <c r="AA1522" i="3"/>
  <c r="Y1522" i="3"/>
  <c r="X1522" i="3"/>
  <c r="AO795" i="3"/>
  <c r="AF795" i="3"/>
  <c r="AE795" i="3"/>
  <c r="AD795" i="3"/>
  <c r="AC795" i="3"/>
  <c r="AB795" i="3"/>
  <c r="AA795" i="3"/>
  <c r="Y795" i="3"/>
  <c r="X795" i="3"/>
  <c r="AO1322" i="3"/>
  <c r="AF1322" i="3"/>
  <c r="AE1322" i="3"/>
  <c r="AD1322" i="3"/>
  <c r="AC1322" i="3"/>
  <c r="AB1322" i="3"/>
  <c r="AA1322" i="3"/>
  <c r="Y1322" i="3"/>
  <c r="X1322" i="3"/>
  <c r="AO117" i="3"/>
  <c r="AF117" i="3"/>
  <c r="AE117" i="3"/>
  <c r="AD117" i="3"/>
  <c r="AC117" i="3"/>
  <c r="AB117" i="3"/>
  <c r="AA117" i="3"/>
  <c r="Z117" i="3"/>
  <c r="Y117" i="3"/>
  <c r="X117" i="3"/>
  <c r="AO747" i="3"/>
  <c r="AF747" i="3"/>
  <c r="AE747" i="3"/>
  <c r="AD747" i="3"/>
  <c r="AC747" i="3"/>
  <c r="AB747" i="3"/>
  <c r="AA747" i="3"/>
  <c r="Y747" i="3"/>
  <c r="X747" i="3"/>
  <c r="Z747" i="3" s="1"/>
  <c r="AH747" i="3" s="1"/>
  <c r="AO1503" i="3"/>
  <c r="AF1503" i="3"/>
  <c r="AE1503" i="3"/>
  <c r="AD1503" i="3"/>
  <c r="AC1503" i="3"/>
  <c r="AB1503" i="3"/>
  <c r="AA1503" i="3"/>
  <c r="Y1503" i="3"/>
  <c r="X1503" i="3"/>
  <c r="AO230" i="3"/>
  <c r="AF230" i="3"/>
  <c r="AE230" i="3"/>
  <c r="AD230" i="3"/>
  <c r="AC230" i="3"/>
  <c r="AB230" i="3"/>
  <c r="AA230" i="3"/>
  <c r="Y230" i="3"/>
  <c r="Z230" i="3" s="1"/>
  <c r="AL230" i="3" s="1"/>
  <c r="X230" i="3"/>
  <c r="AO155" i="3"/>
  <c r="AF155" i="3"/>
  <c r="AE155" i="3"/>
  <c r="AD155" i="3"/>
  <c r="AC155" i="3"/>
  <c r="AB155" i="3"/>
  <c r="AA155" i="3"/>
  <c r="Y155" i="3"/>
  <c r="X155" i="3"/>
  <c r="AO1154" i="3"/>
  <c r="AF1154" i="3"/>
  <c r="AE1154" i="3"/>
  <c r="AD1154" i="3"/>
  <c r="AC1154" i="3"/>
  <c r="AB1154" i="3"/>
  <c r="AA1154" i="3"/>
  <c r="Y1154" i="3"/>
  <c r="X1154" i="3"/>
  <c r="AO706" i="3"/>
  <c r="AF706" i="3"/>
  <c r="AE706" i="3"/>
  <c r="AD706" i="3"/>
  <c r="AC706" i="3"/>
  <c r="AB706" i="3"/>
  <c r="AA706" i="3"/>
  <c r="Y706" i="3"/>
  <c r="X706" i="3"/>
  <c r="AO232" i="3"/>
  <c r="AF232" i="3"/>
  <c r="AE232" i="3"/>
  <c r="AD232" i="3"/>
  <c r="AC232" i="3"/>
  <c r="AB232" i="3"/>
  <c r="AA232" i="3"/>
  <c r="Y232" i="3"/>
  <c r="X232" i="3"/>
  <c r="AO717" i="3"/>
  <c r="AF717" i="3"/>
  <c r="AE717" i="3"/>
  <c r="AD717" i="3"/>
  <c r="AC717" i="3"/>
  <c r="AB717" i="3"/>
  <c r="AA717" i="3"/>
  <c r="Y717" i="3"/>
  <c r="X717" i="3"/>
  <c r="AO535" i="3"/>
  <c r="AF535" i="3"/>
  <c r="AE535" i="3"/>
  <c r="AD535" i="3"/>
  <c r="AC535" i="3"/>
  <c r="AB535" i="3"/>
  <c r="AA535" i="3"/>
  <c r="Y535" i="3"/>
  <c r="X535" i="3"/>
  <c r="AO716" i="3"/>
  <c r="AF716" i="3"/>
  <c r="AE716" i="3"/>
  <c r="AD716" i="3"/>
  <c r="AC716" i="3"/>
  <c r="AB716" i="3"/>
  <c r="AA716" i="3"/>
  <c r="Y716" i="3"/>
  <c r="X716" i="3"/>
  <c r="AO690" i="3"/>
  <c r="AF690" i="3"/>
  <c r="AE690" i="3"/>
  <c r="AD690" i="3"/>
  <c r="AC690" i="3"/>
  <c r="AB690" i="3"/>
  <c r="AA690" i="3"/>
  <c r="Y690" i="3"/>
  <c r="X690" i="3"/>
  <c r="AO245" i="3"/>
  <c r="AF245" i="3"/>
  <c r="AE245" i="3"/>
  <c r="AD245" i="3"/>
  <c r="AC245" i="3"/>
  <c r="AB245" i="3"/>
  <c r="AA245" i="3"/>
  <c r="Y245" i="3"/>
  <c r="Z245" i="3" s="1"/>
  <c r="AN245" i="3" s="1"/>
  <c r="X245" i="3"/>
  <c r="AO197" i="3"/>
  <c r="AF197" i="3"/>
  <c r="AE197" i="3"/>
  <c r="AD197" i="3"/>
  <c r="AC197" i="3"/>
  <c r="AB197" i="3"/>
  <c r="AA197" i="3"/>
  <c r="Y197" i="3"/>
  <c r="X197" i="3"/>
  <c r="AO390" i="3"/>
  <c r="AF390" i="3"/>
  <c r="AE390" i="3"/>
  <c r="AD390" i="3"/>
  <c r="AC390" i="3"/>
  <c r="AB390" i="3"/>
  <c r="AA390" i="3"/>
  <c r="Y390" i="3"/>
  <c r="X390" i="3"/>
  <c r="AO1585" i="3"/>
  <c r="AF1585" i="3"/>
  <c r="AE1585" i="3"/>
  <c r="AD1585" i="3"/>
  <c r="AC1585" i="3"/>
  <c r="AB1585" i="3"/>
  <c r="AA1585" i="3"/>
  <c r="Y1585" i="3"/>
  <c r="X1585" i="3"/>
  <c r="AO1113" i="3"/>
  <c r="AF1113" i="3"/>
  <c r="AE1113" i="3"/>
  <c r="AD1113" i="3"/>
  <c r="AC1113" i="3"/>
  <c r="AB1113" i="3"/>
  <c r="AA1113" i="3"/>
  <c r="Y1113" i="3"/>
  <c r="X1113" i="3"/>
  <c r="AO881" i="3"/>
  <c r="AF881" i="3"/>
  <c r="AE881" i="3"/>
  <c r="AD881" i="3"/>
  <c r="AC881" i="3"/>
  <c r="AB881" i="3"/>
  <c r="AA881" i="3"/>
  <c r="Y881" i="3"/>
  <c r="X881" i="3"/>
  <c r="AO736" i="3"/>
  <c r="AF736" i="3"/>
  <c r="AE736" i="3"/>
  <c r="AD736" i="3"/>
  <c r="AC736" i="3"/>
  <c r="AB736" i="3"/>
  <c r="AA736" i="3"/>
  <c r="Y736" i="3"/>
  <c r="X736" i="3"/>
  <c r="AO1633" i="3"/>
  <c r="AF1633" i="3"/>
  <c r="AE1633" i="3"/>
  <c r="AD1633" i="3"/>
  <c r="AC1633" i="3"/>
  <c r="AB1633" i="3"/>
  <c r="AA1633" i="3"/>
  <c r="Y1633" i="3"/>
  <c r="Z1633" i="3" s="1"/>
  <c r="X1633" i="3"/>
  <c r="AO168" i="3"/>
  <c r="AF168" i="3"/>
  <c r="AE168" i="3"/>
  <c r="AD168" i="3"/>
  <c r="AC168" i="3"/>
  <c r="AB168" i="3"/>
  <c r="AA168" i="3"/>
  <c r="Y168" i="3"/>
  <c r="X168" i="3"/>
  <c r="AO1302" i="3"/>
  <c r="AF1302" i="3"/>
  <c r="AE1302" i="3"/>
  <c r="AD1302" i="3"/>
  <c r="AC1302" i="3"/>
  <c r="AB1302" i="3"/>
  <c r="AA1302" i="3"/>
  <c r="Y1302" i="3"/>
  <c r="X1302" i="3"/>
  <c r="AO177" i="3"/>
  <c r="AF177" i="3"/>
  <c r="AE177" i="3"/>
  <c r="AD177" i="3"/>
  <c r="AC177" i="3"/>
  <c r="AB177" i="3"/>
  <c r="AA177" i="3"/>
  <c r="Y177" i="3"/>
  <c r="X177" i="3"/>
  <c r="AO676" i="3"/>
  <c r="AF676" i="3"/>
  <c r="AE676" i="3"/>
  <c r="AD676" i="3"/>
  <c r="AC676" i="3"/>
  <c r="AB676" i="3"/>
  <c r="AA676" i="3"/>
  <c r="Y676" i="3"/>
  <c r="X676" i="3"/>
  <c r="AO31" i="3"/>
  <c r="AF31" i="3"/>
  <c r="AE31" i="3"/>
  <c r="AD31" i="3"/>
  <c r="AC31" i="3"/>
  <c r="AB31" i="3"/>
  <c r="AA31" i="3"/>
  <c r="Y31" i="3"/>
  <c r="X31" i="3"/>
  <c r="AO13" i="3"/>
  <c r="AF13" i="3"/>
  <c r="AE13" i="3"/>
  <c r="AD13" i="3"/>
  <c r="AC13" i="3"/>
  <c r="AB13" i="3"/>
  <c r="AA13" i="3"/>
  <c r="Y13" i="3"/>
  <c r="X13" i="3"/>
  <c r="Z13" i="3" s="1"/>
  <c r="AH13" i="3" s="1"/>
  <c r="AO271" i="3"/>
  <c r="AF271" i="3"/>
  <c r="AE271" i="3"/>
  <c r="AD271" i="3"/>
  <c r="AC271" i="3"/>
  <c r="AB271" i="3"/>
  <c r="AA271" i="3"/>
  <c r="Y271" i="3"/>
  <c r="X271" i="3"/>
  <c r="AO564" i="3"/>
  <c r="AF564" i="3"/>
  <c r="AE564" i="3"/>
  <c r="AD564" i="3"/>
  <c r="AC564" i="3"/>
  <c r="AB564" i="3"/>
  <c r="AA564" i="3"/>
  <c r="Y564" i="3"/>
  <c r="X564" i="3"/>
  <c r="AO296" i="3"/>
  <c r="AF296" i="3"/>
  <c r="AE296" i="3"/>
  <c r="AD296" i="3"/>
  <c r="AC296" i="3"/>
  <c r="AB296" i="3"/>
  <c r="AA296" i="3"/>
  <c r="Y296" i="3"/>
  <c r="X296" i="3"/>
  <c r="AO1237" i="3"/>
  <c r="AF1237" i="3"/>
  <c r="AE1237" i="3"/>
  <c r="AD1237" i="3"/>
  <c r="AC1237" i="3"/>
  <c r="AB1237" i="3"/>
  <c r="AA1237" i="3"/>
  <c r="Y1237" i="3"/>
  <c r="X1237" i="3"/>
  <c r="AO675" i="3"/>
  <c r="AF675" i="3"/>
  <c r="AE675" i="3"/>
  <c r="AD675" i="3"/>
  <c r="AC675" i="3"/>
  <c r="AB675" i="3"/>
  <c r="AA675" i="3"/>
  <c r="Y675" i="3"/>
  <c r="X675" i="3"/>
  <c r="AO697" i="3"/>
  <c r="AF697" i="3"/>
  <c r="AE697" i="3"/>
  <c r="AD697" i="3"/>
  <c r="AC697" i="3"/>
  <c r="AB697" i="3"/>
  <c r="AA697" i="3"/>
  <c r="Y697" i="3"/>
  <c r="X697" i="3"/>
  <c r="AO1097" i="3"/>
  <c r="AF1097" i="3"/>
  <c r="AE1097" i="3"/>
  <c r="AD1097" i="3"/>
  <c r="AC1097" i="3"/>
  <c r="AB1097" i="3"/>
  <c r="AA1097" i="3"/>
  <c r="Y1097" i="3"/>
  <c r="X1097" i="3"/>
  <c r="AO79" i="3"/>
  <c r="AF79" i="3"/>
  <c r="AE79" i="3"/>
  <c r="AD79" i="3"/>
  <c r="AC79" i="3"/>
  <c r="AB79" i="3"/>
  <c r="AA79" i="3"/>
  <c r="Y79" i="3"/>
  <c r="X79" i="3"/>
  <c r="AO674" i="3"/>
  <c r="AF674" i="3"/>
  <c r="AE674" i="3"/>
  <c r="AD674" i="3"/>
  <c r="AC674" i="3"/>
  <c r="AB674" i="3"/>
  <c r="AA674" i="3"/>
  <c r="Y674" i="3"/>
  <c r="X674" i="3"/>
  <c r="AO195" i="3"/>
  <c r="AF195" i="3"/>
  <c r="AE195" i="3"/>
  <c r="AD195" i="3"/>
  <c r="AC195" i="3"/>
  <c r="AB195" i="3"/>
  <c r="AA195" i="3"/>
  <c r="Y195" i="3"/>
  <c r="X195" i="3"/>
  <c r="AO1393" i="3"/>
  <c r="AF1393" i="3"/>
  <c r="AE1393" i="3"/>
  <c r="AD1393" i="3"/>
  <c r="AC1393" i="3"/>
  <c r="AB1393" i="3"/>
  <c r="AA1393" i="3"/>
  <c r="Y1393" i="3"/>
  <c r="X1393" i="3"/>
  <c r="AO1398" i="3"/>
  <c r="AF1398" i="3"/>
  <c r="AE1398" i="3"/>
  <c r="AD1398" i="3"/>
  <c r="AC1398" i="3"/>
  <c r="AB1398" i="3"/>
  <c r="AA1398" i="3"/>
  <c r="Y1398" i="3"/>
  <c r="X1398" i="3"/>
  <c r="AO874" i="3"/>
  <c r="AF874" i="3"/>
  <c r="AE874" i="3"/>
  <c r="AD874" i="3"/>
  <c r="AC874" i="3"/>
  <c r="AB874" i="3"/>
  <c r="AA874" i="3"/>
  <c r="Y874" i="3"/>
  <c r="X874" i="3"/>
  <c r="AO217" i="3"/>
  <c r="AF217" i="3"/>
  <c r="AE217" i="3"/>
  <c r="AD217" i="3"/>
  <c r="AC217" i="3"/>
  <c r="AB217" i="3"/>
  <c r="AA217" i="3"/>
  <c r="Y217" i="3"/>
  <c r="X217" i="3"/>
  <c r="AO754" i="3"/>
  <c r="AF754" i="3"/>
  <c r="AE754" i="3"/>
  <c r="AD754" i="3"/>
  <c r="AC754" i="3"/>
  <c r="AB754" i="3"/>
  <c r="AA754" i="3"/>
  <c r="Y754" i="3"/>
  <c r="X754" i="3"/>
  <c r="AO283" i="3"/>
  <c r="AF283" i="3"/>
  <c r="AE283" i="3"/>
  <c r="AD283" i="3"/>
  <c r="AC283" i="3"/>
  <c r="AB283" i="3"/>
  <c r="AA283" i="3"/>
  <c r="Y283" i="3"/>
  <c r="X283" i="3"/>
  <c r="AO1079" i="3"/>
  <c r="AF1079" i="3"/>
  <c r="AE1079" i="3"/>
  <c r="AD1079" i="3"/>
  <c r="AC1079" i="3"/>
  <c r="AB1079" i="3"/>
  <c r="AA1079" i="3"/>
  <c r="Y1079" i="3"/>
  <c r="X1079" i="3"/>
  <c r="AO1467" i="3"/>
  <c r="AF1467" i="3"/>
  <c r="AE1467" i="3"/>
  <c r="AD1467" i="3"/>
  <c r="AC1467" i="3"/>
  <c r="AB1467" i="3"/>
  <c r="AA1467" i="3"/>
  <c r="Y1467" i="3"/>
  <c r="X1467" i="3"/>
  <c r="AO670" i="3"/>
  <c r="AF670" i="3"/>
  <c r="AE670" i="3"/>
  <c r="AD670" i="3"/>
  <c r="AC670" i="3"/>
  <c r="AB670" i="3"/>
  <c r="AA670" i="3"/>
  <c r="Y670" i="3"/>
  <c r="X670" i="3"/>
  <c r="AO660" i="3"/>
  <c r="AF660" i="3"/>
  <c r="AE660" i="3"/>
  <c r="AD660" i="3"/>
  <c r="AC660" i="3"/>
  <c r="AB660" i="3"/>
  <c r="AA660" i="3"/>
  <c r="Y660" i="3"/>
  <c r="X660" i="3"/>
  <c r="AO1643" i="3"/>
  <c r="AF1643" i="3"/>
  <c r="AE1643" i="3"/>
  <c r="AD1643" i="3"/>
  <c r="AC1643" i="3"/>
  <c r="AB1643" i="3"/>
  <c r="AA1643" i="3"/>
  <c r="Y1643" i="3"/>
  <c r="Z1643" i="3" s="1"/>
  <c r="X1643" i="3"/>
  <c r="AO1399" i="3"/>
  <c r="AF1399" i="3"/>
  <c r="AE1399" i="3"/>
  <c r="AD1399" i="3"/>
  <c r="AC1399" i="3"/>
  <c r="AB1399" i="3"/>
  <c r="AA1399" i="3"/>
  <c r="Y1399" i="3"/>
  <c r="X1399" i="3"/>
  <c r="AO1582" i="3"/>
  <c r="AF1582" i="3"/>
  <c r="AE1582" i="3"/>
  <c r="AD1582" i="3"/>
  <c r="AC1582" i="3"/>
  <c r="AB1582" i="3"/>
  <c r="AA1582" i="3"/>
  <c r="Y1582" i="3"/>
  <c r="X1582" i="3"/>
  <c r="AO984" i="3"/>
  <c r="AF984" i="3"/>
  <c r="AE984" i="3"/>
  <c r="AD984" i="3"/>
  <c r="AC984" i="3"/>
  <c r="AB984" i="3"/>
  <c r="AA984" i="3"/>
  <c r="Y984" i="3"/>
  <c r="X984" i="3"/>
  <c r="AO661" i="3"/>
  <c r="AF661" i="3"/>
  <c r="AE661" i="3"/>
  <c r="AD661" i="3"/>
  <c r="AC661" i="3"/>
  <c r="AB661" i="3"/>
  <c r="AA661" i="3"/>
  <c r="Y661" i="3"/>
  <c r="X661" i="3"/>
  <c r="AO886" i="3"/>
  <c r="AF886" i="3"/>
  <c r="AE886" i="3"/>
  <c r="AD886" i="3"/>
  <c r="AC886" i="3"/>
  <c r="AB886" i="3"/>
  <c r="AA886" i="3"/>
  <c r="Y886" i="3"/>
  <c r="X886" i="3"/>
  <c r="Z886" i="3" s="1"/>
  <c r="AO582" i="3"/>
  <c r="AF582" i="3"/>
  <c r="AE582" i="3"/>
  <c r="AD582" i="3"/>
  <c r="AC582" i="3"/>
  <c r="AB582" i="3"/>
  <c r="AA582" i="3"/>
  <c r="Y582" i="3"/>
  <c r="X582" i="3"/>
  <c r="AO833" i="3"/>
  <c r="AF833" i="3"/>
  <c r="AE833" i="3"/>
  <c r="AD833" i="3"/>
  <c r="AC833" i="3"/>
  <c r="AB833" i="3"/>
  <c r="AA833" i="3"/>
  <c r="Y833" i="3"/>
  <c r="X833" i="3"/>
  <c r="AO1054" i="3"/>
  <c r="AF1054" i="3"/>
  <c r="AE1054" i="3"/>
  <c r="AD1054" i="3"/>
  <c r="AC1054" i="3"/>
  <c r="AB1054" i="3"/>
  <c r="AA1054" i="3"/>
  <c r="Y1054" i="3"/>
  <c r="X1054" i="3"/>
  <c r="AO645" i="3"/>
  <c r="AF645" i="3"/>
  <c r="AE645" i="3"/>
  <c r="AD645" i="3"/>
  <c r="AC645" i="3"/>
  <c r="AB645" i="3"/>
  <c r="AA645" i="3"/>
  <c r="Y645" i="3"/>
  <c r="X645" i="3"/>
  <c r="AO642" i="3"/>
  <c r="AF642" i="3"/>
  <c r="AE642" i="3"/>
  <c r="AD642" i="3"/>
  <c r="AC642" i="3"/>
  <c r="AB642" i="3"/>
  <c r="AA642" i="3"/>
  <c r="Y642" i="3"/>
  <c r="X642" i="3"/>
  <c r="AO643" i="3"/>
  <c r="AF643" i="3"/>
  <c r="AE643" i="3"/>
  <c r="AD643" i="3"/>
  <c r="AC643" i="3"/>
  <c r="AB643" i="3"/>
  <c r="AA643" i="3"/>
  <c r="Y643" i="3"/>
  <c r="X643" i="3"/>
  <c r="AO187" i="3"/>
  <c r="AF187" i="3"/>
  <c r="AE187" i="3"/>
  <c r="AD187" i="3"/>
  <c r="AC187" i="3"/>
  <c r="AB187" i="3"/>
  <c r="AA187" i="3"/>
  <c r="Y187" i="3"/>
  <c r="X187" i="3"/>
  <c r="AO1595" i="3"/>
  <c r="AF1595" i="3"/>
  <c r="AE1595" i="3"/>
  <c r="AD1595" i="3"/>
  <c r="AC1595" i="3"/>
  <c r="AB1595" i="3"/>
  <c r="AA1595" i="3"/>
  <c r="Y1595" i="3"/>
  <c r="X1595" i="3"/>
  <c r="AO987" i="3"/>
  <c r="AF987" i="3"/>
  <c r="AE987" i="3"/>
  <c r="AD987" i="3"/>
  <c r="AC987" i="3"/>
  <c r="AB987" i="3"/>
  <c r="AA987" i="3"/>
  <c r="Y987" i="3"/>
  <c r="X987" i="3"/>
  <c r="AO931" i="3"/>
  <c r="AF931" i="3"/>
  <c r="AE931" i="3"/>
  <c r="AD931" i="3"/>
  <c r="AC931" i="3"/>
  <c r="AB931" i="3"/>
  <c r="AA931" i="3"/>
  <c r="Y931" i="3"/>
  <c r="X931" i="3"/>
  <c r="Z931" i="3" s="1"/>
  <c r="AK931" i="3" s="1"/>
  <c r="AO644" i="3"/>
  <c r="AF644" i="3"/>
  <c r="AE644" i="3"/>
  <c r="AD644" i="3"/>
  <c r="AC644" i="3"/>
  <c r="AB644" i="3"/>
  <c r="AA644" i="3"/>
  <c r="Y644" i="3"/>
  <c r="X644" i="3"/>
  <c r="AO1250" i="3"/>
  <c r="AF1250" i="3"/>
  <c r="AE1250" i="3"/>
  <c r="AD1250" i="3"/>
  <c r="AC1250" i="3"/>
  <c r="AB1250" i="3"/>
  <c r="AA1250" i="3"/>
  <c r="Y1250" i="3"/>
  <c r="X1250" i="3"/>
  <c r="AO7" i="3"/>
  <c r="AF7" i="3"/>
  <c r="AE7" i="3"/>
  <c r="AD7" i="3"/>
  <c r="AC7" i="3"/>
  <c r="AB7" i="3"/>
  <c r="AA7" i="3"/>
  <c r="Y7" i="3"/>
  <c r="X7" i="3"/>
  <c r="AO680" i="3"/>
  <c r="AF680" i="3"/>
  <c r="AE680" i="3"/>
  <c r="AD680" i="3"/>
  <c r="AC680" i="3"/>
  <c r="AB680" i="3"/>
  <c r="AA680" i="3"/>
  <c r="Y680" i="3"/>
  <c r="X680" i="3"/>
  <c r="AO335" i="3"/>
  <c r="AF335" i="3"/>
  <c r="AE335" i="3"/>
  <c r="AD335" i="3"/>
  <c r="AC335" i="3"/>
  <c r="AB335" i="3"/>
  <c r="AA335" i="3"/>
  <c r="Y335" i="3"/>
  <c r="X335" i="3"/>
  <c r="AO14" i="3"/>
  <c r="AF14" i="3"/>
  <c r="AE14" i="3"/>
  <c r="AD14" i="3"/>
  <c r="AC14" i="3"/>
  <c r="AB14" i="3"/>
  <c r="AA14" i="3"/>
  <c r="Y14" i="3"/>
  <c r="Z14" i="3" s="1"/>
  <c r="X14" i="3"/>
  <c r="AO641" i="3"/>
  <c r="AF641" i="3"/>
  <c r="AE641" i="3"/>
  <c r="AD641" i="3"/>
  <c r="AC641" i="3"/>
  <c r="AB641" i="3"/>
  <c r="AA641" i="3"/>
  <c r="Y641" i="3"/>
  <c r="X641" i="3"/>
  <c r="AO883" i="3"/>
  <c r="AF883" i="3"/>
  <c r="AE883" i="3"/>
  <c r="AD883" i="3"/>
  <c r="AC883" i="3"/>
  <c r="AB883" i="3"/>
  <c r="AA883" i="3"/>
  <c r="Y883" i="3"/>
  <c r="X883" i="3"/>
  <c r="AO654" i="3"/>
  <c r="AF654" i="3"/>
  <c r="AE654" i="3"/>
  <c r="AD654" i="3"/>
  <c r="AC654" i="3"/>
  <c r="AB654" i="3"/>
  <c r="AA654" i="3"/>
  <c r="Y654" i="3"/>
  <c r="X654" i="3"/>
  <c r="AO636" i="3"/>
  <c r="AF636" i="3"/>
  <c r="AE636" i="3"/>
  <c r="AD636" i="3"/>
  <c r="AC636" i="3"/>
  <c r="AB636" i="3"/>
  <c r="AA636" i="3"/>
  <c r="Y636" i="3"/>
  <c r="X636" i="3"/>
  <c r="Z636" i="3" s="1"/>
  <c r="AO635" i="3"/>
  <c r="AF635" i="3"/>
  <c r="AE635" i="3"/>
  <c r="AD635" i="3"/>
  <c r="AC635" i="3"/>
  <c r="AB635" i="3"/>
  <c r="AA635" i="3"/>
  <c r="Y635" i="3"/>
  <c r="X635" i="3"/>
  <c r="AO467" i="3"/>
  <c r="AF467" i="3"/>
  <c r="AE467" i="3"/>
  <c r="AD467" i="3"/>
  <c r="AC467" i="3"/>
  <c r="AB467" i="3"/>
  <c r="AA467" i="3"/>
  <c r="Y467" i="3"/>
  <c r="X467" i="3"/>
  <c r="AO1419" i="3"/>
  <c r="AF1419" i="3"/>
  <c r="AE1419" i="3"/>
  <c r="AD1419" i="3"/>
  <c r="AC1419" i="3"/>
  <c r="AB1419" i="3"/>
  <c r="AA1419" i="3"/>
  <c r="Y1419" i="3"/>
  <c r="X1419" i="3"/>
  <c r="AO1259" i="3"/>
  <c r="AF1259" i="3"/>
  <c r="AE1259" i="3"/>
  <c r="AD1259" i="3"/>
  <c r="AC1259" i="3"/>
  <c r="AB1259" i="3"/>
  <c r="AA1259" i="3"/>
  <c r="Y1259" i="3"/>
  <c r="X1259" i="3"/>
  <c r="AO264" i="3"/>
  <c r="AF264" i="3"/>
  <c r="AE264" i="3"/>
  <c r="AD264" i="3"/>
  <c r="AC264" i="3"/>
  <c r="AB264" i="3"/>
  <c r="AA264" i="3"/>
  <c r="Y264" i="3"/>
  <c r="Z264" i="3" s="1"/>
  <c r="X264" i="3"/>
  <c r="AO1088" i="3"/>
  <c r="AF1088" i="3"/>
  <c r="AE1088" i="3"/>
  <c r="AD1088" i="3"/>
  <c r="AC1088" i="3"/>
  <c r="AB1088" i="3"/>
  <c r="AA1088" i="3"/>
  <c r="Y1088" i="3"/>
  <c r="X1088" i="3"/>
  <c r="AO106" i="3"/>
  <c r="AF106" i="3"/>
  <c r="AE106" i="3"/>
  <c r="AD106" i="3"/>
  <c r="AC106" i="3"/>
  <c r="AB106" i="3"/>
  <c r="AA106" i="3"/>
  <c r="Y106" i="3"/>
  <c r="X106" i="3"/>
  <c r="AO779" i="3"/>
  <c r="AF779" i="3"/>
  <c r="AE779" i="3"/>
  <c r="AD779" i="3"/>
  <c r="AC779" i="3"/>
  <c r="AB779" i="3"/>
  <c r="AA779" i="3"/>
  <c r="Y779" i="3"/>
  <c r="X779" i="3"/>
  <c r="AO628" i="3"/>
  <c r="AF628" i="3"/>
  <c r="AE628" i="3"/>
  <c r="AD628" i="3"/>
  <c r="AC628" i="3"/>
  <c r="AB628" i="3"/>
  <c r="AA628" i="3"/>
  <c r="Y628" i="3"/>
  <c r="X628" i="3"/>
  <c r="AO677" i="3"/>
  <c r="AF677" i="3"/>
  <c r="AE677" i="3"/>
  <c r="AD677" i="3"/>
  <c r="AC677" i="3"/>
  <c r="AB677" i="3"/>
  <c r="AA677" i="3"/>
  <c r="Y677" i="3"/>
  <c r="X677" i="3"/>
  <c r="Z677" i="3" s="1"/>
  <c r="AO1402" i="3"/>
  <c r="AF1402" i="3"/>
  <c r="AE1402" i="3"/>
  <c r="AD1402" i="3"/>
  <c r="AC1402" i="3"/>
  <c r="AB1402" i="3"/>
  <c r="AA1402" i="3"/>
  <c r="Y1402" i="3"/>
  <c r="X1402" i="3"/>
  <c r="AO619" i="3"/>
  <c r="AF619" i="3"/>
  <c r="AE619" i="3"/>
  <c r="AD619" i="3"/>
  <c r="AC619" i="3"/>
  <c r="AB619" i="3"/>
  <c r="AA619" i="3"/>
  <c r="Y619" i="3"/>
  <c r="X619" i="3"/>
  <c r="AO336" i="3"/>
  <c r="AF336" i="3"/>
  <c r="AE336" i="3"/>
  <c r="AD336" i="3"/>
  <c r="AC336" i="3"/>
  <c r="AB336" i="3"/>
  <c r="AA336" i="3"/>
  <c r="Y336" i="3"/>
  <c r="X336" i="3"/>
  <c r="AO600" i="3"/>
  <c r="AF600" i="3"/>
  <c r="AE600" i="3"/>
  <c r="AD600" i="3"/>
  <c r="AC600" i="3"/>
  <c r="AB600" i="3"/>
  <c r="AA600" i="3"/>
  <c r="Y600" i="3"/>
  <c r="X600" i="3"/>
  <c r="AO856" i="3"/>
  <c r="AF856" i="3"/>
  <c r="AE856" i="3"/>
  <c r="AD856" i="3"/>
  <c r="AC856" i="3"/>
  <c r="AB856" i="3"/>
  <c r="AA856" i="3"/>
  <c r="Y856" i="3"/>
  <c r="X856" i="3"/>
  <c r="AO652" i="3"/>
  <c r="AF652" i="3"/>
  <c r="AE652" i="3"/>
  <c r="AD652" i="3"/>
  <c r="AC652" i="3"/>
  <c r="AB652" i="3"/>
  <c r="AA652" i="3"/>
  <c r="Y652" i="3"/>
  <c r="X652" i="3"/>
  <c r="AO387" i="3"/>
  <c r="AF387" i="3"/>
  <c r="AE387" i="3"/>
  <c r="AD387" i="3"/>
  <c r="AC387" i="3"/>
  <c r="AB387" i="3"/>
  <c r="AA387" i="3"/>
  <c r="Y387" i="3"/>
  <c r="X387" i="3"/>
  <c r="AO1244" i="3"/>
  <c r="AF1244" i="3"/>
  <c r="AE1244" i="3"/>
  <c r="AD1244" i="3"/>
  <c r="AC1244" i="3"/>
  <c r="AB1244" i="3"/>
  <c r="AA1244" i="3"/>
  <c r="Y1244" i="3"/>
  <c r="X1244" i="3"/>
  <c r="AO587" i="3"/>
  <c r="AF587" i="3"/>
  <c r="AE587" i="3"/>
  <c r="AD587" i="3"/>
  <c r="AC587" i="3"/>
  <c r="AB587" i="3"/>
  <c r="AA587" i="3"/>
  <c r="Y587" i="3"/>
  <c r="X587" i="3"/>
  <c r="AO1420" i="3"/>
  <c r="AF1420" i="3"/>
  <c r="AE1420" i="3"/>
  <c r="AD1420" i="3"/>
  <c r="AC1420" i="3"/>
  <c r="AB1420" i="3"/>
  <c r="AA1420" i="3"/>
  <c r="Y1420" i="3"/>
  <c r="X1420" i="3"/>
  <c r="AO391" i="3"/>
  <c r="AF391" i="3"/>
  <c r="AE391" i="3"/>
  <c r="AD391" i="3"/>
  <c r="AC391" i="3"/>
  <c r="AB391" i="3"/>
  <c r="AA391" i="3"/>
  <c r="Y391" i="3"/>
  <c r="X391" i="3"/>
  <c r="AO6" i="3"/>
  <c r="AF6" i="3"/>
  <c r="AE6" i="3"/>
  <c r="AD6" i="3"/>
  <c r="AC6" i="3"/>
  <c r="AB6" i="3"/>
  <c r="AA6" i="3"/>
  <c r="Y6" i="3"/>
  <c r="X6" i="3"/>
  <c r="Z6" i="3" s="1"/>
  <c r="AL6" i="3" s="1"/>
  <c r="AO1583" i="3"/>
  <c r="AF1583" i="3"/>
  <c r="AE1583" i="3"/>
  <c r="AD1583" i="3"/>
  <c r="AC1583" i="3"/>
  <c r="AB1583" i="3"/>
  <c r="AA1583" i="3"/>
  <c r="Y1583" i="3"/>
  <c r="X1583" i="3"/>
  <c r="AO1181" i="3"/>
  <c r="AF1181" i="3"/>
  <c r="AE1181" i="3"/>
  <c r="AD1181" i="3"/>
  <c r="AC1181" i="3"/>
  <c r="AB1181" i="3"/>
  <c r="AA1181" i="3"/>
  <c r="Y1181" i="3"/>
  <c r="X1181" i="3"/>
  <c r="AO1021" i="3"/>
  <c r="AF1021" i="3"/>
  <c r="AE1021" i="3"/>
  <c r="AD1021" i="3"/>
  <c r="AC1021" i="3"/>
  <c r="AB1021" i="3"/>
  <c r="AA1021" i="3"/>
  <c r="Y1021" i="3"/>
  <c r="X1021" i="3"/>
  <c r="AO16" i="3"/>
  <c r="AF16" i="3"/>
  <c r="AE16" i="3"/>
  <c r="AD16" i="3"/>
  <c r="AC16" i="3"/>
  <c r="AB16" i="3"/>
  <c r="AA16" i="3"/>
  <c r="Y16" i="3"/>
  <c r="X16" i="3"/>
  <c r="AO739" i="3"/>
  <c r="AF739" i="3"/>
  <c r="AE739" i="3"/>
  <c r="AD739" i="3"/>
  <c r="AC739" i="3"/>
  <c r="AB739" i="3"/>
  <c r="AA739" i="3"/>
  <c r="Y739" i="3"/>
  <c r="X739" i="3"/>
  <c r="AO1347" i="3"/>
  <c r="AF1347" i="3"/>
  <c r="AE1347" i="3"/>
  <c r="AD1347" i="3"/>
  <c r="AC1347" i="3"/>
  <c r="AB1347" i="3"/>
  <c r="AA1347" i="3"/>
  <c r="Y1347" i="3"/>
  <c r="X1347" i="3"/>
  <c r="AO511" i="3"/>
  <c r="AF511" i="3"/>
  <c r="AE511" i="3"/>
  <c r="AD511" i="3"/>
  <c r="AC511" i="3"/>
  <c r="AB511" i="3"/>
  <c r="AA511" i="3"/>
  <c r="Y511" i="3"/>
  <c r="X511" i="3"/>
  <c r="AO1405" i="3"/>
  <c r="AF1405" i="3"/>
  <c r="AE1405" i="3"/>
  <c r="AD1405" i="3"/>
  <c r="AC1405" i="3"/>
  <c r="AB1405" i="3"/>
  <c r="AA1405" i="3"/>
  <c r="Y1405" i="3"/>
  <c r="X1405" i="3"/>
  <c r="AO507" i="3"/>
  <c r="AF507" i="3"/>
  <c r="AE507" i="3"/>
  <c r="AD507" i="3"/>
  <c r="AC507" i="3"/>
  <c r="AB507" i="3"/>
  <c r="AA507" i="3"/>
  <c r="Y507" i="3"/>
  <c r="X507" i="3"/>
  <c r="AO834" i="3"/>
  <c r="AF834" i="3"/>
  <c r="AE834" i="3"/>
  <c r="AD834" i="3"/>
  <c r="AC834" i="3"/>
  <c r="AB834" i="3"/>
  <c r="AA834" i="3"/>
  <c r="Y834" i="3"/>
  <c r="X834" i="3"/>
  <c r="AO1551" i="3"/>
  <c r="AF1551" i="3"/>
  <c r="AE1551" i="3"/>
  <c r="AD1551" i="3"/>
  <c r="AC1551" i="3"/>
  <c r="AB1551" i="3"/>
  <c r="AA1551" i="3"/>
  <c r="Y1551" i="3"/>
  <c r="X1551" i="3"/>
  <c r="AO693" i="3"/>
  <c r="AF693" i="3"/>
  <c r="AE693" i="3"/>
  <c r="AD693" i="3"/>
  <c r="AC693" i="3"/>
  <c r="AB693" i="3"/>
  <c r="AA693" i="3"/>
  <c r="Y693" i="3"/>
  <c r="Z693" i="3" s="1"/>
  <c r="X693" i="3"/>
  <c r="AO512" i="3"/>
  <c r="AF512" i="3"/>
  <c r="AE512" i="3"/>
  <c r="AD512" i="3"/>
  <c r="AC512" i="3"/>
  <c r="AB512" i="3"/>
  <c r="AA512" i="3"/>
  <c r="Y512" i="3"/>
  <c r="X512" i="3"/>
  <c r="AO768" i="3"/>
  <c r="AF768" i="3"/>
  <c r="AE768" i="3"/>
  <c r="AD768" i="3"/>
  <c r="AC768" i="3"/>
  <c r="AB768" i="3"/>
  <c r="AA768" i="3"/>
  <c r="Y768" i="3"/>
  <c r="X768" i="3"/>
  <c r="AO347" i="3"/>
  <c r="AF347" i="3"/>
  <c r="AE347" i="3"/>
  <c r="AD347" i="3"/>
  <c r="AC347" i="3"/>
  <c r="AB347" i="3"/>
  <c r="AA347" i="3"/>
  <c r="Y347" i="3"/>
  <c r="X347" i="3"/>
  <c r="AO1518" i="3"/>
  <c r="AF1518" i="3"/>
  <c r="AE1518" i="3"/>
  <c r="AD1518" i="3"/>
  <c r="AC1518" i="3"/>
  <c r="AB1518" i="3"/>
  <c r="AA1518" i="3"/>
  <c r="Y1518" i="3"/>
  <c r="Z1518" i="3" s="1"/>
  <c r="X1518" i="3"/>
  <c r="AO1207" i="3"/>
  <c r="AF1207" i="3"/>
  <c r="AE1207" i="3"/>
  <c r="AD1207" i="3"/>
  <c r="AC1207" i="3"/>
  <c r="AB1207" i="3"/>
  <c r="AA1207" i="3"/>
  <c r="Y1207" i="3"/>
  <c r="X1207" i="3"/>
  <c r="AO588" i="3"/>
  <c r="AF588" i="3"/>
  <c r="AE588" i="3"/>
  <c r="AD588" i="3"/>
  <c r="AC588" i="3"/>
  <c r="AB588" i="3"/>
  <c r="AA588" i="3"/>
  <c r="Y588" i="3"/>
  <c r="X588" i="3"/>
  <c r="AO666" i="3"/>
  <c r="AF666" i="3"/>
  <c r="AE666" i="3"/>
  <c r="AD666" i="3"/>
  <c r="AC666" i="3"/>
  <c r="AB666" i="3"/>
  <c r="AA666" i="3"/>
  <c r="Y666" i="3"/>
  <c r="X666" i="3"/>
  <c r="AO547" i="3"/>
  <c r="AF547" i="3"/>
  <c r="AE547" i="3"/>
  <c r="AD547" i="3"/>
  <c r="AC547" i="3"/>
  <c r="AB547" i="3"/>
  <c r="AA547" i="3"/>
  <c r="Y547" i="3"/>
  <c r="X547" i="3"/>
  <c r="AO517" i="3"/>
  <c r="AF517" i="3"/>
  <c r="AE517" i="3"/>
  <c r="AD517" i="3"/>
  <c r="AC517" i="3"/>
  <c r="AB517" i="3"/>
  <c r="AA517" i="3"/>
  <c r="Y517" i="3"/>
  <c r="X517" i="3"/>
  <c r="AO578" i="3"/>
  <c r="AF578" i="3"/>
  <c r="AE578" i="3"/>
  <c r="AD578" i="3"/>
  <c r="AC578" i="3"/>
  <c r="AB578" i="3"/>
  <c r="AA578" i="3"/>
  <c r="Y578" i="3"/>
  <c r="X578" i="3"/>
  <c r="AO82" i="3"/>
  <c r="AF82" i="3"/>
  <c r="AE82" i="3"/>
  <c r="AD82" i="3"/>
  <c r="AC82" i="3"/>
  <c r="AB82" i="3"/>
  <c r="AA82" i="3"/>
  <c r="Y82" i="3"/>
  <c r="X82" i="3"/>
  <c r="AO625" i="3"/>
  <c r="AF625" i="3"/>
  <c r="AE625" i="3"/>
  <c r="AD625" i="3"/>
  <c r="AC625" i="3"/>
  <c r="AB625" i="3"/>
  <c r="AA625" i="3"/>
  <c r="Y625" i="3"/>
  <c r="X625" i="3"/>
  <c r="AO566" i="3"/>
  <c r="AF566" i="3"/>
  <c r="AE566" i="3"/>
  <c r="AD566" i="3"/>
  <c r="AC566" i="3"/>
  <c r="AB566" i="3"/>
  <c r="AA566" i="3"/>
  <c r="Y566" i="3"/>
  <c r="X566" i="3"/>
  <c r="AO385" i="3"/>
  <c r="AF385" i="3"/>
  <c r="AE385" i="3"/>
  <c r="AD385" i="3"/>
  <c r="AC385" i="3"/>
  <c r="AB385" i="3"/>
  <c r="AA385" i="3"/>
  <c r="Y385" i="3"/>
  <c r="X385" i="3"/>
  <c r="AO1040" i="3"/>
  <c r="AF1040" i="3"/>
  <c r="AE1040" i="3"/>
  <c r="AD1040" i="3"/>
  <c r="AC1040" i="3"/>
  <c r="AB1040" i="3"/>
  <c r="AA1040" i="3"/>
  <c r="Y1040" i="3"/>
  <c r="X1040" i="3"/>
  <c r="AO743" i="3"/>
  <c r="AF743" i="3"/>
  <c r="AE743" i="3"/>
  <c r="AD743" i="3"/>
  <c r="AC743" i="3"/>
  <c r="AB743" i="3"/>
  <c r="AA743" i="3"/>
  <c r="Y743" i="3"/>
  <c r="X743" i="3"/>
  <c r="Z743" i="3" s="1"/>
  <c r="AO1145" i="3"/>
  <c r="AF1145" i="3"/>
  <c r="AE1145" i="3"/>
  <c r="AD1145" i="3"/>
  <c r="AC1145" i="3"/>
  <c r="AB1145" i="3"/>
  <c r="AA1145" i="3"/>
  <c r="Y1145" i="3"/>
  <c r="X1145" i="3"/>
  <c r="AO403" i="3"/>
  <c r="AF403" i="3"/>
  <c r="AE403" i="3"/>
  <c r="AD403" i="3"/>
  <c r="AC403" i="3"/>
  <c r="AB403" i="3"/>
  <c r="AA403" i="3"/>
  <c r="Y403" i="3"/>
  <c r="X403" i="3"/>
  <c r="AO789" i="3"/>
  <c r="AF789" i="3"/>
  <c r="AE789" i="3"/>
  <c r="AD789" i="3"/>
  <c r="AC789" i="3"/>
  <c r="AB789" i="3"/>
  <c r="AA789" i="3"/>
  <c r="Y789" i="3"/>
  <c r="X789" i="3"/>
  <c r="Z789" i="3" s="1"/>
  <c r="AO1475" i="3"/>
  <c r="AF1475" i="3"/>
  <c r="AE1475" i="3"/>
  <c r="AD1475" i="3"/>
  <c r="AC1475" i="3"/>
  <c r="AB1475" i="3"/>
  <c r="AA1475" i="3"/>
  <c r="Y1475" i="3"/>
  <c r="X1475" i="3"/>
  <c r="AO1018" i="3"/>
  <c r="AF1018" i="3"/>
  <c r="AE1018" i="3"/>
  <c r="AD1018" i="3"/>
  <c r="AC1018" i="3"/>
  <c r="AB1018" i="3"/>
  <c r="AA1018" i="3"/>
  <c r="Y1018" i="3"/>
  <c r="X1018" i="3"/>
  <c r="AO569" i="3"/>
  <c r="AF569" i="3"/>
  <c r="AE569" i="3"/>
  <c r="AD569" i="3"/>
  <c r="AC569" i="3"/>
  <c r="AB569" i="3"/>
  <c r="AA569" i="3"/>
  <c r="Y569" i="3"/>
  <c r="Z569" i="3" s="1"/>
  <c r="X569" i="3"/>
  <c r="AO540" i="3"/>
  <c r="AF540" i="3"/>
  <c r="AE540" i="3"/>
  <c r="AD540" i="3"/>
  <c r="AC540" i="3"/>
  <c r="AB540" i="3"/>
  <c r="AA540" i="3"/>
  <c r="Y540" i="3"/>
  <c r="X540" i="3"/>
  <c r="AO305" i="3"/>
  <c r="AF305" i="3"/>
  <c r="AE305" i="3"/>
  <c r="AD305" i="3"/>
  <c r="AC305" i="3"/>
  <c r="AB305" i="3"/>
  <c r="AA305" i="3"/>
  <c r="Y305" i="3"/>
  <c r="X305" i="3"/>
  <c r="Z305" i="3" s="1"/>
  <c r="AM305" i="3" s="1"/>
  <c r="AO186" i="3"/>
  <c r="AF186" i="3"/>
  <c r="AE186" i="3"/>
  <c r="AD186" i="3"/>
  <c r="AC186" i="3"/>
  <c r="AB186" i="3"/>
  <c r="AA186" i="3"/>
  <c r="Y186" i="3"/>
  <c r="X186" i="3"/>
  <c r="AO523" i="3"/>
  <c r="AF523" i="3"/>
  <c r="AE523" i="3"/>
  <c r="AD523" i="3"/>
  <c r="AC523" i="3"/>
  <c r="AB523" i="3"/>
  <c r="AA523" i="3"/>
  <c r="Y523" i="3"/>
  <c r="X523" i="3"/>
  <c r="AO1639" i="3"/>
  <c r="AF1639" i="3"/>
  <c r="AE1639" i="3"/>
  <c r="AD1639" i="3"/>
  <c r="AC1639" i="3"/>
  <c r="AB1639" i="3"/>
  <c r="AA1639" i="3"/>
  <c r="Y1639" i="3"/>
  <c r="X1639" i="3"/>
  <c r="AO529" i="3"/>
  <c r="AF529" i="3"/>
  <c r="AE529" i="3"/>
  <c r="AD529" i="3"/>
  <c r="AC529" i="3"/>
  <c r="AB529" i="3"/>
  <c r="AA529" i="3"/>
  <c r="Y529" i="3"/>
  <c r="X529" i="3"/>
  <c r="AO1122" i="3"/>
  <c r="AF1122" i="3"/>
  <c r="AE1122" i="3"/>
  <c r="AD1122" i="3"/>
  <c r="AC1122" i="3"/>
  <c r="AB1122" i="3"/>
  <c r="AA1122" i="3"/>
  <c r="Y1122" i="3"/>
  <c r="X1122" i="3"/>
  <c r="AO141" i="3"/>
  <c r="AF141" i="3"/>
  <c r="AE141" i="3"/>
  <c r="AD141" i="3"/>
  <c r="AC141" i="3"/>
  <c r="AB141" i="3"/>
  <c r="AA141" i="3"/>
  <c r="Y141" i="3"/>
  <c r="X141" i="3"/>
  <c r="Z141" i="3" s="1"/>
  <c r="AO85" i="3"/>
  <c r="AF85" i="3"/>
  <c r="AE85" i="3"/>
  <c r="AD85" i="3"/>
  <c r="AC85" i="3"/>
  <c r="AB85" i="3"/>
  <c r="AA85" i="3"/>
  <c r="Y85" i="3"/>
  <c r="X85" i="3"/>
  <c r="AO83" i="3"/>
  <c r="AF83" i="3"/>
  <c r="AE83" i="3"/>
  <c r="AD83" i="3"/>
  <c r="AC83" i="3"/>
  <c r="AB83" i="3"/>
  <c r="AA83" i="3"/>
  <c r="Y83" i="3"/>
  <c r="X83" i="3"/>
  <c r="AO54" i="3"/>
  <c r="AF54" i="3"/>
  <c r="AE54" i="3"/>
  <c r="AD54" i="3"/>
  <c r="AC54" i="3"/>
  <c r="AB54" i="3"/>
  <c r="AA54" i="3"/>
  <c r="Y54" i="3"/>
  <c r="X54" i="3"/>
  <c r="AO514" i="3"/>
  <c r="AF514" i="3"/>
  <c r="AE514" i="3"/>
  <c r="AD514" i="3"/>
  <c r="AC514" i="3"/>
  <c r="AB514" i="3"/>
  <c r="AA514" i="3"/>
  <c r="Y514" i="3"/>
  <c r="X514" i="3"/>
  <c r="AO500" i="3"/>
  <c r="AF500" i="3"/>
  <c r="AE500" i="3"/>
  <c r="AD500" i="3"/>
  <c r="AC500" i="3"/>
  <c r="AB500" i="3"/>
  <c r="AA500" i="3"/>
  <c r="Y500" i="3"/>
  <c r="X500" i="3"/>
  <c r="AO483" i="3"/>
  <c r="AF483" i="3"/>
  <c r="AE483" i="3"/>
  <c r="AD483" i="3"/>
  <c r="AC483" i="3"/>
  <c r="AB483" i="3"/>
  <c r="AA483" i="3"/>
  <c r="Y483" i="3"/>
  <c r="X483" i="3"/>
  <c r="AO528" i="3"/>
  <c r="AF528" i="3"/>
  <c r="AE528" i="3"/>
  <c r="AD528" i="3"/>
  <c r="AC528" i="3"/>
  <c r="AB528" i="3"/>
  <c r="AA528" i="3"/>
  <c r="Y528" i="3"/>
  <c r="X528" i="3"/>
  <c r="AO449" i="3"/>
  <c r="AF449" i="3"/>
  <c r="AE449" i="3"/>
  <c r="AD449" i="3"/>
  <c r="AC449" i="3"/>
  <c r="AB449" i="3"/>
  <c r="AA449" i="3"/>
  <c r="Y449" i="3"/>
  <c r="X449" i="3"/>
  <c r="AO12" i="3"/>
  <c r="AF12" i="3"/>
  <c r="AE12" i="3"/>
  <c r="AD12" i="3"/>
  <c r="AC12" i="3"/>
  <c r="AB12" i="3"/>
  <c r="AA12" i="3"/>
  <c r="Y12" i="3"/>
  <c r="X12" i="3"/>
  <c r="AO1089" i="3"/>
  <c r="AF1089" i="3"/>
  <c r="AE1089" i="3"/>
  <c r="AD1089" i="3"/>
  <c r="AC1089" i="3"/>
  <c r="AB1089" i="3"/>
  <c r="AA1089" i="3"/>
  <c r="Y1089" i="3"/>
  <c r="X1089" i="3"/>
  <c r="AO1144" i="3"/>
  <c r="AF1144" i="3"/>
  <c r="AE1144" i="3"/>
  <c r="AD1144" i="3"/>
  <c r="AC1144" i="3"/>
  <c r="AB1144" i="3"/>
  <c r="AA1144" i="3"/>
  <c r="Y1144" i="3"/>
  <c r="X1144" i="3"/>
  <c r="AO1093" i="3"/>
  <c r="AF1093" i="3"/>
  <c r="AE1093" i="3"/>
  <c r="AD1093" i="3"/>
  <c r="AC1093" i="3"/>
  <c r="AB1093" i="3"/>
  <c r="AA1093" i="3"/>
  <c r="Y1093" i="3"/>
  <c r="X1093" i="3"/>
  <c r="AO770" i="3"/>
  <c r="AF770" i="3"/>
  <c r="AE770" i="3"/>
  <c r="AD770" i="3"/>
  <c r="AC770" i="3"/>
  <c r="AB770" i="3"/>
  <c r="AA770" i="3"/>
  <c r="Y770" i="3"/>
  <c r="X770" i="3"/>
  <c r="AO1261" i="3"/>
  <c r="AF1261" i="3"/>
  <c r="AE1261" i="3"/>
  <c r="AD1261" i="3"/>
  <c r="AC1261" i="3"/>
  <c r="AB1261" i="3"/>
  <c r="AA1261" i="3"/>
  <c r="Y1261" i="3"/>
  <c r="X1261" i="3"/>
  <c r="AO466" i="3"/>
  <c r="AF466" i="3"/>
  <c r="AE466" i="3"/>
  <c r="AD466" i="3"/>
  <c r="AC466" i="3"/>
  <c r="AB466" i="3"/>
  <c r="AA466" i="3"/>
  <c r="Y466" i="3"/>
  <c r="X466" i="3"/>
  <c r="AO446" i="3"/>
  <c r="AF446" i="3"/>
  <c r="AE446" i="3"/>
  <c r="AD446" i="3"/>
  <c r="AC446" i="3"/>
  <c r="AB446" i="3"/>
  <c r="AA446" i="3"/>
  <c r="Y446" i="3"/>
  <c r="X446" i="3"/>
  <c r="AO1572" i="3"/>
  <c r="AF1572" i="3"/>
  <c r="AE1572" i="3"/>
  <c r="AD1572" i="3"/>
  <c r="AC1572" i="3"/>
  <c r="AB1572" i="3"/>
  <c r="AA1572" i="3"/>
  <c r="Y1572" i="3"/>
  <c r="X1572" i="3"/>
  <c r="Z1572" i="3" s="1"/>
  <c r="AJ1572" i="3" s="1"/>
  <c r="AO1199" i="3"/>
  <c r="AF1199" i="3"/>
  <c r="AE1199" i="3"/>
  <c r="AD1199" i="3"/>
  <c r="AC1199" i="3"/>
  <c r="AB1199" i="3"/>
  <c r="AA1199" i="3"/>
  <c r="Y1199" i="3"/>
  <c r="X1199" i="3"/>
  <c r="AO1077" i="3"/>
  <c r="AF1077" i="3"/>
  <c r="AE1077" i="3"/>
  <c r="AD1077" i="3"/>
  <c r="AC1077" i="3"/>
  <c r="AB1077" i="3"/>
  <c r="AA1077" i="3"/>
  <c r="Y1077" i="3"/>
  <c r="X1077" i="3"/>
  <c r="AO1245" i="3"/>
  <c r="AF1245" i="3"/>
  <c r="AE1245" i="3"/>
  <c r="AD1245" i="3"/>
  <c r="AC1245" i="3"/>
  <c r="AB1245" i="3"/>
  <c r="AA1245" i="3"/>
  <c r="Y1245" i="3"/>
  <c r="X1245" i="3"/>
  <c r="AO718" i="3"/>
  <c r="AF718" i="3"/>
  <c r="AE718" i="3"/>
  <c r="AD718" i="3"/>
  <c r="AC718" i="3"/>
  <c r="AB718" i="3"/>
  <c r="AA718" i="3"/>
  <c r="Y718" i="3"/>
  <c r="X718" i="3"/>
  <c r="AO364" i="3"/>
  <c r="AF364" i="3"/>
  <c r="AE364" i="3"/>
  <c r="AD364" i="3"/>
  <c r="AC364" i="3"/>
  <c r="AB364" i="3"/>
  <c r="AA364" i="3"/>
  <c r="Y364" i="3"/>
  <c r="X364" i="3"/>
  <c r="AO1455" i="3"/>
  <c r="AF1455" i="3"/>
  <c r="AE1455" i="3"/>
  <c r="AD1455" i="3"/>
  <c r="AC1455" i="3"/>
  <c r="AB1455" i="3"/>
  <c r="AA1455" i="3"/>
  <c r="Y1455" i="3"/>
  <c r="X1455" i="3"/>
  <c r="AO1036" i="3"/>
  <c r="AF1036" i="3"/>
  <c r="AE1036" i="3"/>
  <c r="AD1036" i="3"/>
  <c r="AC1036" i="3"/>
  <c r="AB1036" i="3"/>
  <c r="AA1036" i="3"/>
  <c r="Y1036" i="3"/>
  <c r="X1036" i="3"/>
  <c r="AO703" i="3"/>
  <c r="AF703" i="3"/>
  <c r="AE703" i="3"/>
  <c r="AD703" i="3"/>
  <c r="AC703" i="3"/>
  <c r="AB703" i="3"/>
  <c r="AA703" i="3"/>
  <c r="Y703" i="3"/>
  <c r="X703" i="3"/>
  <c r="AO484" i="3"/>
  <c r="AF484" i="3"/>
  <c r="AE484" i="3"/>
  <c r="AD484" i="3"/>
  <c r="AC484" i="3"/>
  <c r="AB484" i="3"/>
  <c r="AA484" i="3"/>
  <c r="Y484" i="3"/>
  <c r="X484" i="3"/>
  <c r="AO458" i="3"/>
  <c r="AF458" i="3"/>
  <c r="AE458" i="3"/>
  <c r="AD458" i="3"/>
  <c r="AC458" i="3"/>
  <c r="AB458" i="3"/>
  <c r="AA458" i="3"/>
  <c r="Y458" i="3"/>
  <c r="X458" i="3"/>
  <c r="AO459" i="3"/>
  <c r="AF459" i="3"/>
  <c r="AE459" i="3"/>
  <c r="AD459" i="3"/>
  <c r="AC459" i="3"/>
  <c r="AB459" i="3"/>
  <c r="AA459" i="3"/>
  <c r="Y459" i="3"/>
  <c r="X459" i="3"/>
  <c r="AO460" i="3"/>
  <c r="AF460" i="3"/>
  <c r="AE460" i="3"/>
  <c r="AD460" i="3"/>
  <c r="AC460" i="3"/>
  <c r="AB460" i="3"/>
  <c r="AA460" i="3"/>
  <c r="Y460" i="3"/>
  <c r="X460" i="3"/>
  <c r="AO1166" i="3"/>
  <c r="AF1166" i="3"/>
  <c r="AE1166" i="3"/>
  <c r="AD1166" i="3"/>
  <c r="AC1166" i="3"/>
  <c r="AB1166" i="3"/>
  <c r="AA1166" i="3"/>
  <c r="Y1166" i="3"/>
  <c r="X1166" i="3"/>
  <c r="AO1632" i="3"/>
  <c r="AF1632" i="3"/>
  <c r="AE1632" i="3"/>
  <c r="AD1632" i="3"/>
  <c r="AC1632" i="3"/>
  <c r="AB1632" i="3"/>
  <c r="AA1632" i="3"/>
  <c r="Y1632" i="3"/>
  <c r="X1632" i="3"/>
  <c r="AO1242" i="3"/>
  <c r="AF1242" i="3"/>
  <c r="AE1242" i="3"/>
  <c r="AD1242" i="3"/>
  <c r="AC1242" i="3"/>
  <c r="AB1242" i="3"/>
  <c r="AA1242" i="3"/>
  <c r="Y1242" i="3"/>
  <c r="X1242" i="3"/>
  <c r="AO632" i="3"/>
  <c r="AF632" i="3"/>
  <c r="AE632" i="3"/>
  <c r="AD632" i="3"/>
  <c r="AC632" i="3"/>
  <c r="AB632" i="3"/>
  <c r="AA632" i="3"/>
  <c r="Y632" i="3"/>
  <c r="X632" i="3"/>
  <c r="AO889" i="3"/>
  <c r="AF889" i="3"/>
  <c r="AE889" i="3"/>
  <c r="AD889" i="3"/>
  <c r="AC889" i="3"/>
  <c r="AB889" i="3"/>
  <c r="AA889" i="3"/>
  <c r="Y889" i="3"/>
  <c r="X889" i="3"/>
  <c r="AO608" i="3"/>
  <c r="AF608" i="3"/>
  <c r="AE608" i="3"/>
  <c r="AD608" i="3"/>
  <c r="AC608" i="3"/>
  <c r="AB608" i="3"/>
  <c r="AA608" i="3"/>
  <c r="Y608" i="3"/>
  <c r="X608" i="3"/>
  <c r="AO1509" i="3"/>
  <c r="AF1509" i="3"/>
  <c r="AE1509" i="3"/>
  <c r="AD1509" i="3"/>
  <c r="AC1509" i="3"/>
  <c r="AB1509" i="3"/>
  <c r="AA1509" i="3"/>
  <c r="Y1509" i="3"/>
  <c r="Z1509" i="3" s="1"/>
  <c r="X1509" i="3"/>
  <c r="AO911" i="3"/>
  <c r="AF911" i="3"/>
  <c r="AE911" i="3"/>
  <c r="AD911" i="3"/>
  <c r="AC911" i="3"/>
  <c r="AB911" i="3"/>
  <c r="AA911" i="3"/>
  <c r="Y911" i="3"/>
  <c r="X911" i="3"/>
  <c r="AO291" i="3"/>
  <c r="AF291" i="3"/>
  <c r="AE291" i="3"/>
  <c r="AD291" i="3"/>
  <c r="AC291" i="3"/>
  <c r="AB291" i="3"/>
  <c r="AA291" i="3"/>
  <c r="Y291" i="3"/>
  <c r="X291" i="3"/>
  <c r="AO8" i="3"/>
  <c r="AF8" i="3"/>
  <c r="AE8" i="3"/>
  <c r="AD8" i="3"/>
  <c r="AC8" i="3"/>
  <c r="AB8" i="3"/>
  <c r="AA8" i="3"/>
  <c r="Y8" i="3"/>
  <c r="X8" i="3"/>
  <c r="AO653" i="3"/>
  <c r="AF653" i="3"/>
  <c r="AE653" i="3"/>
  <c r="AD653" i="3"/>
  <c r="AC653" i="3"/>
  <c r="AB653" i="3"/>
  <c r="AA653" i="3"/>
  <c r="Y653" i="3"/>
  <c r="X653" i="3"/>
  <c r="AO125" i="3"/>
  <c r="AF125" i="3"/>
  <c r="AE125" i="3"/>
  <c r="AD125" i="3"/>
  <c r="AC125" i="3"/>
  <c r="AB125" i="3"/>
  <c r="AA125" i="3"/>
  <c r="Y125" i="3"/>
  <c r="X125" i="3"/>
  <c r="AO1560" i="3"/>
  <c r="AF1560" i="3"/>
  <c r="AE1560" i="3"/>
  <c r="AD1560" i="3"/>
  <c r="AC1560" i="3"/>
  <c r="AB1560" i="3"/>
  <c r="AA1560" i="3"/>
  <c r="Y1560" i="3"/>
  <c r="X1560" i="3"/>
  <c r="AO1382" i="3"/>
  <c r="AF1382" i="3"/>
  <c r="AE1382" i="3"/>
  <c r="AD1382" i="3"/>
  <c r="AC1382" i="3"/>
  <c r="AB1382" i="3"/>
  <c r="AA1382" i="3"/>
  <c r="Y1382" i="3"/>
  <c r="X1382" i="3"/>
  <c r="AO1592" i="3"/>
  <c r="AF1592" i="3"/>
  <c r="AE1592" i="3"/>
  <c r="AD1592" i="3"/>
  <c r="AC1592" i="3"/>
  <c r="AB1592" i="3"/>
  <c r="AA1592" i="3"/>
  <c r="Y1592" i="3"/>
  <c r="X1592" i="3"/>
  <c r="AO1158" i="3"/>
  <c r="AF1158" i="3"/>
  <c r="AE1158" i="3"/>
  <c r="AD1158" i="3"/>
  <c r="AC1158" i="3"/>
  <c r="AB1158" i="3"/>
  <c r="AA1158" i="3"/>
  <c r="Y1158" i="3"/>
  <c r="X1158" i="3"/>
  <c r="AO418" i="3"/>
  <c r="AF418" i="3"/>
  <c r="AE418" i="3"/>
  <c r="AD418" i="3"/>
  <c r="AC418" i="3"/>
  <c r="AB418" i="3"/>
  <c r="AA418" i="3"/>
  <c r="Y418" i="3"/>
  <c r="X418" i="3"/>
  <c r="AO302" i="3"/>
  <c r="AF302" i="3"/>
  <c r="AE302" i="3"/>
  <c r="AD302" i="3"/>
  <c r="AC302" i="3"/>
  <c r="AB302" i="3"/>
  <c r="AA302" i="3"/>
  <c r="Y302" i="3"/>
  <c r="X302" i="3"/>
  <c r="AO461" i="3"/>
  <c r="AF461" i="3"/>
  <c r="AE461" i="3"/>
  <c r="AD461" i="3"/>
  <c r="AC461" i="3"/>
  <c r="AB461" i="3"/>
  <c r="AA461" i="3"/>
  <c r="Y461" i="3"/>
  <c r="X461" i="3"/>
  <c r="AO806" i="3"/>
  <c r="AF806" i="3"/>
  <c r="AE806" i="3"/>
  <c r="AD806" i="3"/>
  <c r="AC806" i="3"/>
  <c r="AB806" i="3"/>
  <c r="AA806" i="3"/>
  <c r="Y806" i="3"/>
  <c r="X806" i="3"/>
  <c r="Z806" i="3" s="1"/>
  <c r="AO1327" i="3"/>
  <c r="AF1327" i="3"/>
  <c r="AE1327" i="3"/>
  <c r="AD1327" i="3"/>
  <c r="AC1327" i="3"/>
  <c r="AB1327" i="3"/>
  <c r="AA1327" i="3"/>
  <c r="Y1327" i="3"/>
  <c r="X1327" i="3"/>
  <c r="AO1589" i="3"/>
  <c r="AF1589" i="3"/>
  <c r="AE1589" i="3"/>
  <c r="AD1589" i="3"/>
  <c r="AC1589" i="3"/>
  <c r="AB1589" i="3"/>
  <c r="AA1589" i="3"/>
  <c r="Y1589" i="3"/>
  <c r="X1589" i="3"/>
  <c r="AO428" i="3"/>
  <c r="AF428" i="3"/>
  <c r="AE428" i="3"/>
  <c r="AD428" i="3"/>
  <c r="AC428" i="3"/>
  <c r="AB428" i="3"/>
  <c r="AA428" i="3"/>
  <c r="Y428" i="3"/>
  <c r="X428" i="3"/>
  <c r="AO429" i="3"/>
  <c r="AF429" i="3"/>
  <c r="AE429" i="3"/>
  <c r="AD429" i="3"/>
  <c r="AC429" i="3"/>
  <c r="AB429" i="3"/>
  <c r="AA429" i="3"/>
  <c r="Y429" i="3"/>
  <c r="X429" i="3"/>
  <c r="Z429" i="3" s="1"/>
  <c r="AL429" i="3" s="1"/>
  <c r="AO1316" i="3"/>
  <c r="AF1316" i="3"/>
  <c r="AE1316" i="3"/>
  <c r="AD1316" i="3"/>
  <c r="AC1316" i="3"/>
  <c r="AB1316" i="3"/>
  <c r="AA1316" i="3"/>
  <c r="Y1316" i="3"/>
  <c r="X1316" i="3"/>
  <c r="AO908" i="3"/>
  <c r="AF908" i="3"/>
  <c r="AE908" i="3"/>
  <c r="AD908" i="3"/>
  <c r="AC908" i="3"/>
  <c r="AB908" i="3"/>
  <c r="AA908" i="3"/>
  <c r="Y908" i="3"/>
  <c r="X908" i="3"/>
  <c r="AO424" i="3"/>
  <c r="AF424" i="3"/>
  <c r="AE424" i="3"/>
  <c r="AD424" i="3"/>
  <c r="AC424" i="3"/>
  <c r="AB424" i="3"/>
  <c r="AA424" i="3"/>
  <c r="Y424" i="3"/>
  <c r="X424" i="3"/>
  <c r="AO1558" i="3"/>
  <c r="AF1558" i="3"/>
  <c r="AE1558" i="3"/>
  <c r="AD1558" i="3"/>
  <c r="AC1558" i="3"/>
  <c r="AB1558" i="3"/>
  <c r="AA1558" i="3"/>
  <c r="Y1558" i="3"/>
  <c r="X1558" i="3"/>
  <c r="AO840" i="3"/>
  <c r="AF840" i="3"/>
  <c r="AE840" i="3"/>
  <c r="AD840" i="3"/>
  <c r="AC840" i="3"/>
  <c r="AB840" i="3"/>
  <c r="AA840" i="3"/>
  <c r="Y840" i="3"/>
  <c r="X840" i="3"/>
  <c r="AO1386" i="3"/>
  <c r="AF1386" i="3"/>
  <c r="AE1386" i="3"/>
  <c r="AD1386" i="3"/>
  <c r="AC1386" i="3"/>
  <c r="AB1386" i="3"/>
  <c r="AA1386" i="3"/>
  <c r="Y1386" i="3"/>
  <c r="X1386" i="3"/>
  <c r="AO559" i="3"/>
  <c r="AF559" i="3"/>
  <c r="AE559" i="3"/>
  <c r="AD559" i="3"/>
  <c r="AC559" i="3"/>
  <c r="AB559" i="3"/>
  <c r="AA559" i="3"/>
  <c r="Y559" i="3"/>
  <c r="X559" i="3"/>
  <c r="Z559" i="3" s="1"/>
  <c r="AO11" i="3"/>
  <c r="AF11" i="3"/>
  <c r="AE11" i="3"/>
  <c r="AD11" i="3"/>
  <c r="AC11" i="3"/>
  <c r="AB11" i="3"/>
  <c r="AA11" i="3"/>
  <c r="Y11" i="3"/>
  <c r="Z11" i="3" s="1"/>
  <c r="X11" i="3"/>
  <c r="AO1556" i="3"/>
  <c r="AF1556" i="3"/>
  <c r="AE1556" i="3"/>
  <c r="AD1556" i="3"/>
  <c r="AC1556" i="3"/>
  <c r="AB1556" i="3"/>
  <c r="AA1556" i="3"/>
  <c r="Y1556" i="3"/>
  <c r="X1556" i="3"/>
  <c r="AO838" i="3"/>
  <c r="AF838" i="3"/>
  <c r="AE838" i="3"/>
  <c r="AD838" i="3"/>
  <c r="AC838" i="3"/>
  <c r="AB838" i="3"/>
  <c r="AA838" i="3"/>
  <c r="Y838" i="3"/>
  <c r="X838" i="3"/>
  <c r="AO367" i="3"/>
  <c r="AF367" i="3"/>
  <c r="AE367" i="3"/>
  <c r="AD367" i="3"/>
  <c r="AC367" i="3"/>
  <c r="AB367" i="3"/>
  <c r="AA367" i="3"/>
  <c r="Y367" i="3"/>
  <c r="X367" i="3"/>
  <c r="AO562" i="3"/>
  <c r="AF562" i="3"/>
  <c r="AE562" i="3"/>
  <c r="AD562" i="3"/>
  <c r="AC562" i="3"/>
  <c r="AB562" i="3"/>
  <c r="AA562" i="3"/>
  <c r="Y562" i="3"/>
  <c r="X562" i="3"/>
  <c r="AO71" i="3"/>
  <c r="AF71" i="3"/>
  <c r="AE71" i="3"/>
  <c r="AD71" i="3"/>
  <c r="AC71" i="3"/>
  <c r="AB71" i="3"/>
  <c r="AA71" i="3"/>
  <c r="Y71" i="3"/>
  <c r="X71" i="3"/>
  <c r="AO707" i="3"/>
  <c r="AF707" i="3"/>
  <c r="AE707" i="3"/>
  <c r="AD707" i="3"/>
  <c r="AC707" i="3"/>
  <c r="AB707" i="3"/>
  <c r="AA707" i="3"/>
  <c r="Y707" i="3"/>
  <c r="X707" i="3"/>
  <c r="AO430" i="3"/>
  <c r="AF430" i="3"/>
  <c r="AE430" i="3"/>
  <c r="AD430" i="3"/>
  <c r="AC430" i="3"/>
  <c r="AB430" i="3"/>
  <c r="AA430" i="3"/>
  <c r="Y430" i="3"/>
  <c r="X430" i="3"/>
  <c r="AO64" i="3"/>
  <c r="AF64" i="3"/>
  <c r="AE64" i="3"/>
  <c r="AD64" i="3"/>
  <c r="AC64" i="3"/>
  <c r="AB64" i="3"/>
  <c r="AA64" i="3"/>
  <c r="Y64" i="3"/>
  <c r="X64" i="3"/>
  <c r="AO423" i="3"/>
  <c r="AF423" i="3"/>
  <c r="AE423" i="3"/>
  <c r="AD423" i="3"/>
  <c r="AC423" i="3"/>
  <c r="AB423" i="3"/>
  <c r="AA423" i="3"/>
  <c r="Y423" i="3"/>
  <c r="X423" i="3"/>
  <c r="AO26" i="3"/>
  <c r="AF26" i="3"/>
  <c r="AE26" i="3"/>
  <c r="AD26" i="3"/>
  <c r="AC26" i="3"/>
  <c r="AB26" i="3"/>
  <c r="AA26" i="3"/>
  <c r="Y26" i="3"/>
  <c r="Z26" i="3" s="1"/>
  <c r="X26" i="3"/>
  <c r="AO422" i="3"/>
  <c r="AF422" i="3"/>
  <c r="AE422" i="3"/>
  <c r="AD422" i="3"/>
  <c r="AC422" i="3"/>
  <c r="AB422" i="3"/>
  <c r="AA422" i="3"/>
  <c r="Y422" i="3"/>
  <c r="X422" i="3"/>
  <c r="AO594" i="3"/>
  <c r="AF594" i="3"/>
  <c r="AE594" i="3"/>
  <c r="AD594" i="3"/>
  <c r="AC594" i="3"/>
  <c r="AB594" i="3"/>
  <c r="AA594" i="3"/>
  <c r="Y594" i="3"/>
  <c r="X594" i="3"/>
  <c r="Z594" i="3" s="1"/>
  <c r="AO431" i="3"/>
  <c r="AF431" i="3"/>
  <c r="AE431" i="3"/>
  <c r="AD431" i="3"/>
  <c r="AC431" i="3"/>
  <c r="AB431" i="3"/>
  <c r="AA431" i="3"/>
  <c r="Y431" i="3"/>
  <c r="X431" i="3"/>
  <c r="AO1240" i="3"/>
  <c r="AF1240" i="3"/>
  <c r="AE1240" i="3"/>
  <c r="AD1240" i="3"/>
  <c r="AC1240" i="3"/>
  <c r="AB1240" i="3"/>
  <c r="AA1240" i="3"/>
  <c r="Y1240" i="3"/>
  <c r="X1240" i="3"/>
  <c r="AO1594" i="3"/>
  <c r="AF1594" i="3"/>
  <c r="AE1594" i="3"/>
  <c r="AD1594" i="3"/>
  <c r="AC1594" i="3"/>
  <c r="AB1594" i="3"/>
  <c r="AA1594" i="3"/>
  <c r="Y1594" i="3"/>
  <c r="X1594" i="3"/>
  <c r="AO475" i="3"/>
  <c r="AF475" i="3"/>
  <c r="AE475" i="3"/>
  <c r="AD475" i="3"/>
  <c r="AC475" i="3"/>
  <c r="AB475" i="3"/>
  <c r="AA475" i="3"/>
  <c r="Y475" i="3"/>
  <c r="X475" i="3"/>
  <c r="AO107" i="3"/>
  <c r="AF107" i="3"/>
  <c r="AE107" i="3"/>
  <c r="AD107" i="3"/>
  <c r="AC107" i="3"/>
  <c r="AB107" i="3"/>
  <c r="AA107" i="3"/>
  <c r="Y107" i="3"/>
  <c r="X107" i="3"/>
  <c r="AO995" i="3"/>
  <c r="AF995" i="3"/>
  <c r="AE995" i="3"/>
  <c r="AD995" i="3"/>
  <c r="AC995" i="3"/>
  <c r="AB995" i="3"/>
  <c r="AA995" i="3"/>
  <c r="Y995" i="3"/>
  <c r="X995" i="3"/>
  <c r="AO1292" i="3"/>
  <c r="AF1292" i="3"/>
  <c r="AE1292" i="3"/>
  <c r="AD1292" i="3"/>
  <c r="AC1292" i="3"/>
  <c r="AB1292" i="3"/>
  <c r="AA1292" i="3"/>
  <c r="Y1292" i="3"/>
  <c r="X1292" i="3"/>
  <c r="AO944" i="3"/>
  <c r="AF944" i="3"/>
  <c r="AE944" i="3"/>
  <c r="AD944" i="3"/>
  <c r="AC944" i="3"/>
  <c r="AB944" i="3"/>
  <c r="AA944" i="3"/>
  <c r="Y944" i="3"/>
  <c r="X944" i="3"/>
  <c r="AO509" i="3"/>
  <c r="AF509" i="3"/>
  <c r="AE509" i="3"/>
  <c r="AD509" i="3"/>
  <c r="AC509" i="3"/>
  <c r="AB509" i="3"/>
  <c r="AA509" i="3"/>
  <c r="Y509" i="3"/>
  <c r="X509" i="3"/>
  <c r="AO1246" i="3"/>
  <c r="AF1246" i="3"/>
  <c r="AE1246" i="3"/>
  <c r="AD1246" i="3"/>
  <c r="AC1246" i="3"/>
  <c r="AB1246" i="3"/>
  <c r="AA1246" i="3"/>
  <c r="Y1246" i="3"/>
  <c r="X1246" i="3"/>
  <c r="AO924" i="3"/>
  <c r="AF924" i="3"/>
  <c r="AE924" i="3"/>
  <c r="AD924" i="3"/>
  <c r="AC924" i="3"/>
  <c r="AB924" i="3"/>
  <c r="AA924" i="3"/>
  <c r="Y924" i="3"/>
  <c r="X924" i="3"/>
  <c r="AO684" i="3"/>
  <c r="AF684" i="3"/>
  <c r="AE684" i="3"/>
  <c r="AD684" i="3"/>
  <c r="AC684" i="3"/>
  <c r="AB684" i="3"/>
  <c r="AA684" i="3"/>
  <c r="Y684" i="3"/>
  <c r="X684" i="3"/>
  <c r="AO462" i="3"/>
  <c r="AF462" i="3"/>
  <c r="AE462" i="3"/>
  <c r="AD462" i="3"/>
  <c r="AC462" i="3"/>
  <c r="AB462" i="3"/>
  <c r="AA462" i="3"/>
  <c r="Y462" i="3"/>
  <c r="X462" i="3"/>
  <c r="AO182" i="3"/>
  <c r="AF182" i="3"/>
  <c r="AE182" i="3"/>
  <c r="AD182" i="3"/>
  <c r="AC182" i="3"/>
  <c r="AB182" i="3"/>
  <c r="AA182" i="3"/>
  <c r="Y182" i="3"/>
  <c r="X182" i="3"/>
  <c r="AO1272" i="3"/>
  <c r="AF1272" i="3"/>
  <c r="AE1272" i="3"/>
  <c r="AD1272" i="3"/>
  <c r="AC1272" i="3"/>
  <c r="AB1272" i="3"/>
  <c r="AA1272" i="3"/>
  <c r="Y1272" i="3"/>
  <c r="X1272" i="3"/>
  <c r="Z1272" i="3" s="1"/>
  <c r="AM1272" i="3" s="1"/>
  <c r="AO737" i="3"/>
  <c r="AF737" i="3"/>
  <c r="AE737" i="3"/>
  <c r="AD737" i="3"/>
  <c r="AC737" i="3"/>
  <c r="AB737" i="3"/>
  <c r="AA737" i="3"/>
  <c r="Y737" i="3"/>
  <c r="Z737" i="3" s="1"/>
  <c r="X737" i="3"/>
  <c r="AO421" i="3"/>
  <c r="AF421" i="3"/>
  <c r="AE421" i="3"/>
  <c r="AD421" i="3"/>
  <c r="AC421" i="3"/>
  <c r="AB421" i="3"/>
  <c r="AA421" i="3"/>
  <c r="Y421" i="3"/>
  <c r="X421" i="3"/>
  <c r="AO210" i="3"/>
  <c r="AF210" i="3"/>
  <c r="AE210" i="3"/>
  <c r="AD210" i="3"/>
  <c r="AC210" i="3"/>
  <c r="AB210" i="3"/>
  <c r="AA210" i="3"/>
  <c r="Y210" i="3"/>
  <c r="X210" i="3"/>
  <c r="AO719" i="3"/>
  <c r="AF719" i="3"/>
  <c r="AE719" i="3"/>
  <c r="AD719" i="3"/>
  <c r="AC719" i="3"/>
  <c r="AB719" i="3"/>
  <c r="AA719" i="3"/>
  <c r="Y719" i="3"/>
  <c r="X719" i="3"/>
  <c r="AO238" i="3"/>
  <c r="AF238" i="3"/>
  <c r="AE238" i="3"/>
  <c r="AD238" i="3"/>
  <c r="AC238" i="3"/>
  <c r="AB238" i="3"/>
  <c r="AA238" i="3"/>
  <c r="Y238" i="3"/>
  <c r="X238" i="3"/>
  <c r="AO297" i="3"/>
  <c r="AF297" i="3"/>
  <c r="AE297" i="3"/>
  <c r="AD297" i="3"/>
  <c r="AC297" i="3"/>
  <c r="AB297" i="3"/>
  <c r="AA297" i="3"/>
  <c r="Y297" i="3"/>
  <c r="X297" i="3"/>
  <c r="AO1523" i="3"/>
  <c r="AF1523" i="3"/>
  <c r="AE1523" i="3"/>
  <c r="AD1523" i="3"/>
  <c r="AC1523" i="3"/>
  <c r="AB1523" i="3"/>
  <c r="AA1523" i="3"/>
  <c r="Y1523" i="3"/>
  <c r="X1523" i="3"/>
  <c r="AO606" i="3"/>
  <c r="AF606" i="3"/>
  <c r="AE606" i="3"/>
  <c r="AD606" i="3"/>
  <c r="AC606" i="3"/>
  <c r="AB606" i="3"/>
  <c r="AA606" i="3"/>
  <c r="Y606" i="3"/>
  <c r="X606" i="3"/>
  <c r="AO1159" i="3"/>
  <c r="AF1159" i="3"/>
  <c r="AE1159" i="3"/>
  <c r="AD1159" i="3"/>
  <c r="AC1159" i="3"/>
  <c r="AB1159" i="3"/>
  <c r="AA1159" i="3"/>
  <c r="Y1159" i="3"/>
  <c r="X1159" i="3"/>
  <c r="AO920" i="3"/>
  <c r="AF920" i="3"/>
  <c r="AE920" i="3"/>
  <c r="AD920" i="3"/>
  <c r="AC920" i="3"/>
  <c r="AB920" i="3"/>
  <c r="AA920" i="3"/>
  <c r="Y920" i="3"/>
  <c r="X920" i="3"/>
  <c r="AO416" i="3"/>
  <c r="AF416" i="3"/>
  <c r="AE416" i="3"/>
  <c r="AD416" i="3"/>
  <c r="AC416" i="3"/>
  <c r="AB416" i="3"/>
  <c r="AA416" i="3"/>
  <c r="Y416" i="3"/>
  <c r="X416" i="3"/>
  <c r="AO1275" i="3"/>
  <c r="AF1275" i="3"/>
  <c r="AE1275" i="3"/>
  <c r="AD1275" i="3"/>
  <c r="AC1275" i="3"/>
  <c r="AB1275" i="3"/>
  <c r="AA1275" i="3"/>
  <c r="Y1275" i="3"/>
  <c r="X1275" i="3"/>
  <c r="AO950" i="3"/>
  <c r="AF950" i="3"/>
  <c r="AE950" i="3"/>
  <c r="AD950" i="3"/>
  <c r="AC950" i="3"/>
  <c r="AB950" i="3"/>
  <c r="AA950" i="3"/>
  <c r="Y950" i="3"/>
  <c r="X950" i="3"/>
  <c r="AO638" i="3"/>
  <c r="AF638" i="3"/>
  <c r="AE638" i="3"/>
  <c r="AD638" i="3"/>
  <c r="AC638" i="3"/>
  <c r="AB638" i="3"/>
  <c r="AA638" i="3"/>
  <c r="Y638" i="3"/>
  <c r="X638" i="3"/>
  <c r="AO551" i="3"/>
  <c r="AF551" i="3"/>
  <c r="AE551" i="3"/>
  <c r="AD551" i="3"/>
  <c r="AC551" i="3"/>
  <c r="AB551" i="3"/>
  <c r="AA551" i="3"/>
  <c r="Y551" i="3"/>
  <c r="X551" i="3"/>
  <c r="AO356" i="3"/>
  <c r="AF356" i="3"/>
  <c r="AE356" i="3"/>
  <c r="AD356" i="3"/>
  <c r="AC356" i="3"/>
  <c r="AB356" i="3"/>
  <c r="AA356" i="3"/>
  <c r="Y356" i="3"/>
  <c r="X356" i="3"/>
  <c r="AO1049" i="3"/>
  <c r="AF1049" i="3"/>
  <c r="AE1049" i="3"/>
  <c r="AD1049" i="3"/>
  <c r="AC1049" i="3"/>
  <c r="AB1049" i="3"/>
  <c r="AA1049" i="3"/>
  <c r="Y1049" i="3"/>
  <c r="X1049" i="3"/>
  <c r="AO976" i="3"/>
  <c r="AF976" i="3"/>
  <c r="AE976" i="3"/>
  <c r="AD976" i="3"/>
  <c r="AC976" i="3"/>
  <c r="AB976" i="3"/>
  <c r="AA976" i="3"/>
  <c r="Y976" i="3"/>
  <c r="X976" i="3"/>
  <c r="AO853" i="3"/>
  <c r="AF853" i="3"/>
  <c r="AE853" i="3"/>
  <c r="AD853" i="3"/>
  <c r="AC853" i="3"/>
  <c r="AB853" i="3"/>
  <c r="AA853" i="3"/>
  <c r="Y853" i="3"/>
  <c r="X853" i="3"/>
  <c r="Z853" i="3" s="1"/>
  <c r="AO249" i="3"/>
  <c r="AF249" i="3"/>
  <c r="AE249" i="3"/>
  <c r="AD249" i="3"/>
  <c r="AC249" i="3"/>
  <c r="AB249" i="3"/>
  <c r="AA249" i="3"/>
  <c r="Z249" i="3"/>
  <c r="Y249" i="3"/>
  <c r="X249" i="3"/>
  <c r="AO223" i="3"/>
  <c r="AF223" i="3"/>
  <c r="AE223" i="3"/>
  <c r="AD223" i="3"/>
  <c r="AC223" i="3"/>
  <c r="AB223" i="3"/>
  <c r="AA223" i="3"/>
  <c r="Y223" i="3"/>
  <c r="X223" i="3"/>
  <c r="AO626" i="3"/>
  <c r="AF626" i="3"/>
  <c r="AE626" i="3"/>
  <c r="AD626" i="3"/>
  <c r="AC626" i="3"/>
  <c r="AB626" i="3"/>
  <c r="AA626" i="3"/>
  <c r="Y626" i="3"/>
  <c r="X626" i="3"/>
  <c r="AO1095" i="3"/>
  <c r="AF1095" i="3"/>
  <c r="AE1095" i="3"/>
  <c r="AD1095" i="3"/>
  <c r="AC1095" i="3"/>
  <c r="AB1095" i="3"/>
  <c r="AA1095" i="3"/>
  <c r="Y1095" i="3"/>
  <c r="X1095" i="3"/>
  <c r="AO565" i="3"/>
  <c r="AF565" i="3"/>
  <c r="AE565" i="3"/>
  <c r="AD565" i="3"/>
  <c r="AC565" i="3"/>
  <c r="AB565" i="3"/>
  <c r="AA565" i="3"/>
  <c r="Y565" i="3"/>
  <c r="Z565" i="3" s="1"/>
  <c r="X565" i="3"/>
  <c r="AO70" i="3"/>
  <c r="AF70" i="3"/>
  <c r="AE70" i="3"/>
  <c r="AD70" i="3"/>
  <c r="AC70" i="3"/>
  <c r="AB70" i="3"/>
  <c r="AA70" i="3"/>
  <c r="Y70" i="3"/>
  <c r="X70" i="3"/>
  <c r="AO432" i="3"/>
  <c r="AF432" i="3"/>
  <c r="AE432" i="3"/>
  <c r="AD432" i="3"/>
  <c r="AC432" i="3"/>
  <c r="AB432" i="3"/>
  <c r="AA432" i="3"/>
  <c r="Y432" i="3"/>
  <c r="X432" i="3"/>
  <c r="AO415" i="3"/>
  <c r="AF415" i="3"/>
  <c r="AE415" i="3"/>
  <c r="AD415" i="3"/>
  <c r="AC415" i="3"/>
  <c r="AB415" i="3"/>
  <c r="AA415" i="3"/>
  <c r="Y415" i="3"/>
  <c r="X415" i="3"/>
  <c r="AO905" i="3"/>
  <c r="AF905" i="3"/>
  <c r="AE905" i="3"/>
  <c r="AD905" i="3"/>
  <c r="AC905" i="3"/>
  <c r="AB905" i="3"/>
  <c r="AA905" i="3"/>
  <c r="Y905" i="3"/>
  <c r="X905" i="3"/>
  <c r="AO1351" i="3"/>
  <c r="AF1351" i="3"/>
  <c r="AE1351" i="3"/>
  <c r="AD1351" i="3"/>
  <c r="AC1351" i="3"/>
  <c r="AB1351" i="3"/>
  <c r="AA1351" i="3"/>
  <c r="Y1351" i="3"/>
  <c r="X1351" i="3"/>
  <c r="AO839" i="3"/>
  <c r="AF839" i="3"/>
  <c r="AE839" i="3"/>
  <c r="AD839" i="3"/>
  <c r="AC839" i="3"/>
  <c r="AB839" i="3"/>
  <c r="AA839" i="3"/>
  <c r="Y839" i="3"/>
  <c r="X839" i="3"/>
  <c r="AO1524" i="3"/>
  <c r="AF1524" i="3"/>
  <c r="AE1524" i="3"/>
  <c r="AD1524" i="3"/>
  <c r="AC1524" i="3"/>
  <c r="AB1524" i="3"/>
  <c r="AA1524" i="3"/>
  <c r="Y1524" i="3"/>
  <c r="X1524" i="3"/>
  <c r="AO417" i="3"/>
  <c r="AF417" i="3"/>
  <c r="AE417" i="3"/>
  <c r="AD417" i="3"/>
  <c r="AC417" i="3"/>
  <c r="AB417" i="3"/>
  <c r="AA417" i="3"/>
  <c r="Y417" i="3"/>
  <c r="X417" i="3"/>
  <c r="AO825" i="3"/>
  <c r="AF825" i="3"/>
  <c r="AE825" i="3"/>
  <c r="AD825" i="3"/>
  <c r="AC825" i="3"/>
  <c r="AB825" i="3"/>
  <c r="AA825" i="3"/>
  <c r="Y825" i="3"/>
  <c r="X825" i="3"/>
  <c r="AO495" i="3"/>
  <c r="AF495" i="3"/>
  <c r="AE495" i="3"/>
  <c r="AD495" i="3"/>
  <c r="AC495" i="3"/>
  <c r="AB495" i="3"/>
  <c r="AA495" i="3"/>
  <c r="Y495" i="3"/>
  <c r="X495" i="3"/>
  <c r="AO816" i="3"/>
  <c r="AF816" i="3"/>
  <c r="AE816" i="3"/>
  <c r="AD816" i="3"/>
  <c r="AC816" i="3"/>
  <c r="AB816" i="3"/>
  <c r="AA816" i="3"/>
  <c r="Y816" i="3"/>
  <c r="X816" i="3"/>
  <c r="AO469" i="3"/>
  <c r="AF469" i="3"/>
  <c r="AE469" i="3"/>
  <c r="AD469" i="3"/>
  <c r="AC469" i="3"/>
  <c r="AB469" i="3"/>
  <c r="AA469" i="3"/>
  <c r="Y469" i="3"/>
  <c r="Z469" i="3" s="1"/>
  <c r="AK469" i="3" s="1"/>
  <c r="X469" i="3"/>
  <c r="AO409" i="3"/>
  <c r="AF409" i="3"/>
  <c r="AE409" i="3"/>
  <c r="AD409" i="3"/>
  <c r="AC409" i="3"/>
  <c r="AB409" i="3"/>
  <c r="AA409" i="3"/>
  <c r="Y409" i="3"/>
  <c r="X409" i="3"/>
  <c r="AO269" i="3"/>
  <c r="AF269" i="3"/>
  <c r="AE269" i="3"/>
  <c r="AD269" i="3"/>
  <c r="AC269" i="3"/>
  <c r="AB269" i="3"/>
  <c r="AA269" i="3"/>
  <c r="Y269" i="3"/>
  <c r="X269" i="3"/>
  <c r="AO776" i="3"/>
  <c r="AF776" i="3"/>
  <c r="AE776" i="3"/>
  <c r="AD776" i="3"/>
  <c r="AC776" i="3"/>
  <c r="AB776" i="3"/>
  <c r="AA776" i="3"/>
  <c r="Y776" i="3"/>
  <c r="X776" i="3"/>
  <c r="AO490" i="3"/>
  <c r="AF490" i="3"/>
  <c r="AE490" i="3"/>
  <c r="AD490" i="3"/>
  <c r="AC490" i="3"/>
  <c r="AB490" i="3"/>
  <c r="AA490" i="3"/>
  <c r="Y490" i="3"/>
  <c r="X490" i="3"/>
  <c r="AO758" i="3"/>
  <c r="AF758" i="3"/>
  <c r="AE758" i="3"/>
  <c r="AD758" i="3"/>
  <c r="AC758" i="3"/>
  <c r="AB758" i="3"/>
  <c r="AA758" i="3"/>
  <c r="Y758" i="3"/>
  <c r="X758" i="3"/>
  <c r="Z758" i="3" s="1"/>
  <c r="AM758" i="3" s="1"/>
  <c r="AO492" i="3"/>
  <c r="AF492" i="3"/>
  <c r="AE492" i="3"/>
  <c r="AD492" i="3"/>
  <c r="AC492" i="3"/>
  <c r="AB492" i="3"/>
  <c r="AA492" i="3"/>
  <c r="Y492" i="3"/>
  <c r="X492" i="3"/>
  <c r="AO1283" i="3"/>
  <c r="AF1283" i="3"/>
  <c r="AE1283" i="3"/>
  <c r="AD1283" i="3"/>
  <c r="AC1283" i="3"/>
  <c r="AB1283" i="3"/>
  <c r="AA1283" i="3"/>
  <c r="Y1283" i="3"/>
  <c r="X1283" i="3"/>
  <c r="AO413" i="3"/>
  <c r="AF413" i="3"/>
  <c r="AE413" i="3"/>
  <c r="AD413" i="3"/>
  <c r="AC413" i="3"/>
  <c r="AB413" i="3"/>
  <c r="AA413" i="3"/>
  <c r="Y413" i="3"/>
  <c r="X413" i="3"/>
  <c r="Z413" i="3" s="1"/>
  <c r="AO211" i="3"/>
  <c r="AF211" i="3"/>
  <c r="AE211" i="3"/>
  <c r="AD211" i="3"/>
  <c r="AC211" i="3"/>
  <c r="AB211" i="3"/>
  <c r="AA211" i="3"/>
  <c r="Y211" i="3"/>
  <c r="X211" i="3"/>
  <c r="AO767" i="3"/>
  <c r="AF767" i="3"/>
  <c r="AE767" i="3"/>
  <c r="AD767" i="3"/>
  <c r="AC767" i="3"/>
  <c r="AB767" i="3"/>
  <c r="AA767" i="3"/>
  <c r="Y767" i="3"/>
  <c r="X767" i="3"/>
  <c r="AO527" i="3"/>
  <c r="AF527" i="3"/>
  <c r="AE527" i="3"/>
  <c r="AD527" i="3"/>
  <c r="AC527" i="3"/>
  <c r="AB527" i="3"/>
  <c r="AA527" i="3"/>
  <c r="Y527" i="3"/>
  <c r="X527" i="3"/>
  <c r="AO1174" i="3"/>
  <c r="AF1174" i="3"/>
  <c r="AE1174" i="3"/>
  <c r="AD1174" i="3"/>
  <c r="AC1174" i="3"/>
  <c r="AB1174" i="3"/>
  <c r="AA1174" i="3"/>
  <c r="Y1174" i="3"/>
  <c r="X1174" i="3"/>
  <c r="AO836" i="3"/>
  <c r="AF836" i="3"/>
  <c r="AE836" i="3"/>
  <c r="AD836" i="3"/>
  <c r="AC836" i="3"/>
  <c r="AB836" i="3"/>
  <c r="AA836" i="3"/>
  <c r="Y836" i="3"/>
  <c r="X836" i="3"/>
  <c r="AO1082" i="3"/>
  <c r="AF1082" i="3"/>
  <c r="AE1082" i="3"/>
  <c r="AD1082" i="3"/>
  <c r="AC1082" i="3"/>
  <c r="AB1082" i="3"/>
  <c r="AA1082" i="3"/>
  <c r="Y1082" i="3"/>
  <c r="X1082" i="3"/>
  <c r="AO353" i="3"/>
  <c r="AF353" i="3"/>
  <c r="AE353" i="3"/>
  <c r="AD353" i="3"/>
  <c r="AC353" i="3"/>
  <c r="AB353" i="3"/>
  <c r="AA353" i="3"/>
  <c r="Y353" i="3"/>
  <c r="X353" i="3"/>
  <c r="Z353" i="3" s="1"/>
  <c r="AO1548" i="3"/>
  <c r="AF1548" i="3"/>
  <c r="AE1548" i="3"/>
  <c r="AD1548" i="3"/>
  <c r="AC1548" i="3"/>
  <c r="AB1548" i="3"/>
  <c r="AA1548" i="3"/>
  <c r="Y1548" i="3"/>
  <c r="X1548" i="3"/>
  <c r="AO1343" i="3"/>
  <c r="AF1343" i="3"/>
  <c r="AE1343" i="3"/>
  <c r="AD1343" i="3"/>
  <c r="AC1343" i="3"/>
  <c r="AB1343" i="3"/>
  <c r="AA1343" i="3"/>
  <c r="Y1343" i="3"/>
  <c r="X1343" i="3"/>
  <c r="AO725" i="3"/>
  <c r="AF725" i="3"/>
  <c r="AE725" i="3"/>
  <c r="AD725" i="3"/>
  <c r="AC725" i="3"/>
  <c r="AB725" i="3"/>
  <c r="AA725" i="3"/>
  <c r="Y725" i="3"/>
  <c r="X725" i="3"/>
  <c r="AO329" i="3"/>
  <c r="AF329" i="3"/>
  <c r="AE329" i="3"/>
  <c r="AD329" i="3"/>
  <c r="AC329" i="3"/>
  <c r="AB329" i="3"/>
  <c r="AA329" i="3"/>
  <c r="Y329" i="3"/>
  <c r="X329" i="3"/>
  <c r="AO688" i="3"/>
  <c r="AF688" i="3"/>
  <c r="AE688" i="3"/>
  <c r="AD688" i="3"/>
  <c r="AC688" i="3"/>
  <c r="AB688" i="3"/>
  <c r="AA688" i="3"/>
  <c r="Y688" i="3"/>
  <c r="X688" i="3"/>
  <c r="AO864" i="3"/>
  <c r="AF864" i="3"/>
  <c r="AE864" i="3"/>
  <c r="AD864" i="3"/>
  <c r="AC864" i="3"/>
  <c r="AB864" i="3"/>
  <c r="AA864" i="3"/>
  <c r="Y864" i="3"/>
  <c r="X864" i="3"/>
  <c r="AO598" i="3"/>
  <c r="AF598" i="3"/>
  <c r="AE598" i="3"/>
  <c r="AD598" i="3"/>
  <c r="AC598" i="3"/>
  <c r="AB598" i="3"/>
  <c r="AA598" i="3"/>
  <c r="Y598" i="3"/>
  <c r="X598" i="3"/>
  <c r="AO1432" i="3"/>
  <c r="AF1432" i="3"/>
  <c r="AE1432" i="3"/>
  <c r="AD1432" i="3"/>
  <c r="AC1432" i="3"/>
  <c r="AB1432" i="3"/>
  <c r="AA1432" i="3"/>
  <c r="Y1432" i="3"/>
  <c r="X1432" i="3"/>
  <c r="Z1432" i="3" s="1"/>
  <c r="AL1432" i="3" s="1"/>
  <c r="AO953" i="3"/>
  <c r="AF953" i="3"/>
  <c r="AE953" i="3"/>
  <c r="AD953" i="3"/>
  <c r="AC953" i="3"/>
  <c r="AB953" i="3"/>
  <c r="AA953" i="3"/>
  <c r="Y953" i="3"/>
  <c r="X953" i="3"/>
  <c r="AO189" i="3"/>
  <c r="AF189" i="3"/>
  <c r="AE189" i="3"/>
  <c r="AD189" i="3"/>
  <c r="AC189" i="3"/>
  <c r="AB189" i="3"/>
  <c r="AA189" i="3"/>
  <c r="Y189" i="3"/>
  <c r="X189" i="3"/>
  <c r="Z189" i="3" s="1"/>
  <c r="AI189" i="3" s="1"/>
  <c r="AO880" i="3"/>
  <c r="AF880" i="3"/>
  <c r="AE880" i="3"/>
  <c r="AD880" i="3"/>
  <c r="AC880" i="3"/>
  <c r="AB880" i="3"/>
  <c r="AA880" i="3"/>
  <c r="Y880" i="3"/>
  <c r="X880" i="3"/>
  <c r="AO360" i="3"/>
  <c r="AF360" i="3"/>
  <c r="AE360" i="3"/>
  <c r="AD360" i="3"/>
  <c r="AC360" i="3"/>
  <c r="AB360" i="3"/>
  <c r="AA360" i="3"/>
  <c r="Y360" i="3"/>
  <c r="X360" i="3"/>
  <c r="AO1239" i="3"/>
  <c r="AF1239" i="3"/>
  <c r="AE1239" i="3"/>
  <c r="AD1239" i="3"/>
  <c r="AC1239" i="3"/>
  <c r="AB1239" i="3"/>
  <c r="AA1239" i="3"/>
  <c r="Y1239" i="3"/>
  <c r="X1239" i="3"/>
  <c r="AO907" i="3"/>
  <c r="AF907" i="3"/>
  <c r="AE907" i="3"/>
  <c r="AD907" i="3"/>
  <c r="AC907" i="3"/>
  <c r="AB907" i="3"/>
  <c r="AA907" i="3"/>
  <c r="Y907" i="3"/>
  <c r="X907" i="3"/>
  <c r="AO307" i="3"/>
  <c r="AF307" i="3"/>
  <c r="AE307" i="3"/>
  <c r="AD307" i="3"/>
  <c r="AC307" i="3"/>
  <c r="AB307" i="3"/>
  <c r="AA307" i="3"/>
  <c r="Y307" i="3"/>
  <c r="X307" i="3"/>
  <c r="AO319" i="3"/>
  <c r="AF319" i="3"/>
  <c r="AE319" i="3"/>
  <c r="AD319" i="3"/>
  <c r="AC319" i="3"/>
  <c r="AB319" i="3"/>
  <c r="AA319" i="3"/>
  <c r="Y319" i="3"/>
  <c r="X319" i="3"/>
  <c r="AO407" i="3"/>
  <c r="AF407" i="3"/>
  <c r="AE407" i="3"/>
  <c r="AD407" i="3"/>
  <c r="AC407" i="3"/>
  <c r="AB407" i="3"/>
  <c r="AA407" i="3"/>
  <c r="Y407" i="3"/>
  <c r="X407" i="3"/>
  <c r="AO1562" i="3"/>
  <c r="AF1562" i="3"/>
  <c r="AE1562" i="3"/>
  <c r="AD1562" i="3"/>
  <c r="AC1562" i="3"/>
  <c r="AB1562" i="3"/>
  <c r="AA1562" i="3"/>
  <c r="Y1562" i="3"/>
  <c r="X1562" i="3"/>
  <c r="AO662" i="3"/>
  <c r="AF662" i="3"/>
  <c r="AE662" i="3"/>
  <c r="AD662" i="3"/>
  <c r="AC662" i="3"/>
  <c r="AB662" i="3"/>
  <c r="AA662" i="3"/>
  <c r="Y662" i="3"/>
  <c r="X662" i="3"/>
  <c r="AO637" i="3"/>
  <c r="AF637" i="3"/>
  <c r="AE637" i="3"/>
  <c r="AD637" i="3"/>
  <c r="AC637" i="3"/>
  <c r="AB637" i="3"/>
  <c r="AA637" i="3"/>
  <c r="Y637" i="3"/>
  <c r="X637" i="3"/>
  <c r="AO470" i="3"/>
  <c r="AF470" i="3"/>
  <c r="AE470" i="3"/>
  <c r="AD470" i="3"/>
  <c r="AC470" i="3"/>
  <c r="AB470" i="3"/>
  <c r="AA470" i="3"/>
  <c r="Y470" i="3"/>
  <c r="X470" i="3"/>
  <c r="Z470" i="3" s="1"/>
  <c r="AO1080" i="3"/>
  <c r="AF1080" i="3"/>
  <c r="AE1080" i="3"/>
  <c r="AD1080" i="3"/>
  <c r="AC1080" i="3"/>
  <c r="AB1080" i="3"/>
  <c r="AA1080" i="3"/>
  <c r="Y1080" i="3"/>
  <c r="X1080" i="3"/>
  <c r="Z1080" i="3" s="1"/>
  <c r="AO764" i="3"/>
  <c r="AF764" i="3"/>
  <c r="AE764" i="3"/>
  <c r="AD764" i="3"/>
  <c r="AC764" i="3"/>
  <c r="AB764" i="3"/>
  <c r="AA764" i="3"/>
  <c r="Y764" i="3"/>
  <c r="Z764" i="3" s="1"/>
  <c r="X764" i="3"/>
  <c r="AO1279" i="3"/>
  <c r="AF1279" i="3"/>
  <c r="AE1279" i="3"/>
  <c r="AD1279" i="3"/>
  <c r="AC1279" i="3"/>
  <c r="AB1279" i="3"/>
  <c r="AA1279" i="3"/>
  <c r="Y1279" i="3"/>
  <c r="X1279" i="3"/>
  <c r="AO1110" i="3"/>
  <c r="AF1110" i="3"/>
  <c r="AE1110" i="3"/>
  <c r="AD1110" i="3"/>
  <c r="AC1110" i="3"/>
  <c r="AB1110" i="3"/>
  <c r="AA1110" i="3"/>
  <c r="Y1110" i="3"/>
  <c r="X1110" i="3"/>
  <c r="AO1034" i="3"/>
  <c r="AF1034" i="3"/>
  <c r="AE1034" i="3"/>
  <c r="AD1034" i="3"/>
  <c r="AC1034" i="3"/>
  <c r="AB1034" i="3"/>
  <c r="AA1034" i="3"/>
  <c r="Y1034" i="3"/>
  <c r="X1034" i="3"/>
  <c r="AO513" i="3"/>
  <c r="AF513" i="3"/>
  <c r="AE513" i="3"/>
  <c r="AD513" i="3"/>
  <c r="AC513" i="3"/>
  <c r="AB513" i="3"/>
  <c r="AA513" i="3"/>
  <c r="Y513" i="3"/>
  <c r="X513" i="3"/>
  <c r="AO1086" i="3"/>
  <c r="AF1086" i="3"/>
  <c r="AE1086" i="3"/>
  <c r="AD1086" i="3"/>
  <c r="AC1086" i="3"/>
  <c r="AB1086" i="3"/>
  <c r="AA1086" i="3"/>
  <c r="Y1086" i="3"/>
  <c r="X1086" i="3"/>
  <c r="AO932" i="3"/>
  <c r="AF932" i="3"/>
  <c r="AE932" i="3"/>
  <c r="AD932" i="3"/>
  <c r="AC932" i="3"/>
  <c r="AB932" i="3"/>
  <c r="AA932" i="3"/>
  <c r="Y932" i="3"/>
  <c r="X932" i="3"/>
  <c r="AO604" i="3"/>
  <c r="AF604" i="3"/>
  <c r="AE604" i="3"/>
  <c r="AD604" i="3"/>
  <c r="AC604" i="3"/>
  <c r="AB604" i="3"/>
  <c r="AA604" i="3"/>
  <c r="Y604" i="3"/>
  <c r="X604" i="3"/>
  <c r="AO394" i="3"/>
  <c r="AF394" i="3"/>
  <c r="AE394" i="3"/>
  <c r="AD394" i="3"/>
  <c r="AC394" i="3"/>
  <c r="AB394" i="3"/>
  <c r="AA394" i="3"/>
  <c r="Y394" i="3"/>
  <c r="X394" i="3"/>
  <c r="Z394" i="3" s="1"/>
  <c r="AO1137" i="3"/>
  <c r="AF1137" i="3"/>
  <c r="AE1137" i="3"/>
  <c r="AD1137" i="3"/>
  <c r="AC1137" i="3"/>
  <c r="AB1137" i="3"/>
  <c r="AA1137" i="3"/>
  <c r="Y1137" i="3"/>
  <c r="X1137" i="3"/>
  <c r="Z1137" i="3" s="1"/>
  <c r="AG1137" i="3" s="1"/>
  <c r="AO259" i="3"/>
  <c r="AF259" i="3"/>
  <c r="AE259" i="3"/>
  <c r="AD259" i="3"/>
  <c r="AC259" i="3"/>
  <c r="AB259" i="3"/>
  <c r="AA259" i="3"/>
  <c r="Y259" i="3"/>
  <c r="X259" i="3"/>
  <c r="AO599" i="3"/>
  <c r="AF599" i="3"/>
  <c r="AE599" i="3"/>
  <c r="AD599" i="3"/>
  <c r="AC599" i="3"/>
  <c r="AB599" i="3"/>
  <c r="AA599" i="3"/>
  <c r="Y599" i="3"/>
  <c r="X599" i="3"/>
  <c r="AO685" i="3"/>
  <c r="AF685" i="3"/>
  <c r="AE685" i="3"/>
  <c r="AD685" i="3"/>
  <c r="AC685" i="3"/>
  <c r="AB685" i="3"/>
  <c r="AA685" i="3"/>
  <c r="Y685" i="3"/>
  <c r="X685" i="3"/>
  <c r="AO482" i="3"/>
  <c r="AF482" i="3"/>
  <c r="AE482" i="3"/>
  <c r="AD482" i="3"/>
  <c r="AC482" i="3"/>
  <c r="AB482" i="3"/>
  <c r="AA482" i="3"/>
  <c r="Y482" i="3"/>
  <c r="X482" i="3"/>
  <c r="AO276" i="3"/>
  <c r="AF276" i="3"/>
  <c r="AE276" i="3"/>
  <c r="AD276" i="3"/>
  <c r="AC276" i="3"/>
  <c r="AB276" i="3"/>
  <c r="AA276" i="3"/>
  <c r="Y276" i="3"/>
  <c r="Z276" i="3" s="1"/>
  <c r="AN276" i="3" s="1"/>
  <c r="X276" i="3"/>
  <c r="AO519" i="3"/>
  <c r="AF519" i="3"/>
  <c r="AE519" i="3"/>
  <c r="AD519" i="3"/>
  <c r="AC519" i="3"/>
  <c r="AB519" i="3"/>
  <c r="AA519" i="3"/>
  <c r="Y519" i="3"/>
  <c r="X519" i="3"/>
  <c r="Z519" i="3" s="1"/>
  <c r="AK519" i="3" s="1"/>
  <c r="AO1426" i="3"/>
  <c r="AF1426" i="3"/>
  <c r="AE1426" i="3"/>
  <c r="AD1426" i="3"/>
  <c r="AC1426" i="3"/>
  <c r="AB1426" i="3"/>
  <c r="AA1426" i="3"/>
  <c r="Y1426" i="3"/>
  <c r="X1426" i="3"/>
  <c r="AO1586" i="3"/>
  <c r="AF1586" i="3"/>
  <c r="AE1586" i="3"/>
  <c r="AD1586" i="3"/>
  <c r="AC1586" i="3"/>
  <c r="AB1586" i="3"/>
  <c r="AA1586" i="3"/>
  <c r="Y1586" i="3"/>
  <c r="X1586" i="3"/>
  <c r="AO400" i="3"/>
  <c r="AF400" i="3"/>
  <c r="AE400" i="3"/>
  <c r="AD400" i="3"/>
  <c r="AC400" i="3"/>
  <c r="AB400" i="3"/>
  <c r="AA400" i="3"/>
  <c r="Y400" i="3"/>
  <c r="X400" i="3"/>
  <c r="Z400" i="3" s="1"/>
  <c r="AO41" i="3"/>
  <c r="AF41" i="3"/>
  <c r="AE41" i="3"/>
  <c r="AD41" i="3"/>
  <c r="AC41" i="3"/>
  <c r="AB41" i="3"/>
  <c r="AA41" i="3"/>
  <c r="Y41" i="3"/>
  <c r="X41" i="3"/>
  <c r="Z41" i="3" s="1"/>
  <c r="AI41" i="3" s="1"/>
  <c r="AO1305" i="3"/>
  <c r="AF1305" i="3"/>
  <c r="AE1305" i="3"/>
  <c r="AD1305" i="3"/>
  <c r="AC1305" i="3"/>
  <c r="AB1305" i="3"/>
  <c r="AA1305" i="3"/>
  <c r="Y1305" i="3"/>
  <c r="X1305" i="3"/>
  <c r="AO618" i="3"/>
  <c r="AF618" i="3"/>
  <c r="AE618" i="3"/>
  <c r="AD618" i="3"/>
  <c r="AC618" i="3"/>
  <c r="AB618" i="3"/>
  <c r="AA618" i="3"/>
  <c r="Y618" i="3"/>
  <c r="X618" i="3"/>
  <c r="AO1280" i="3"/>
  <c r="AF1280" i="3"/>
  <c r="AE1280" i="3"/>
  <c r="AD1280" i="3"/>
  <c r="AC1280" i="3"/>
  <c r="AB1280" i="3"/>
  <c r="AA1280" i="3"/>
  <c r="Y1280" i="3"/>
  <c r="X1280" i="3"/>
  <c r="AO132" i="3"/>
  <c r="AF132" i="3"/>
  <c r="AE132" i="3"/>
  <c r="AD132" i="3"/>
  <c r="AC132" i="3"/>
  <c r="AB132" i="3"/>
  <c r="AA132" i="3"/>
  <c r="Y132" i="3"/>
  <c r="X132" i="3"/>
  <c r="AO961" i="3"/>
  <c r="AF961" i="3"/>
  <c r="AE961" i="3"/>
  <c r="AD961" i="3"/>
  <c r="AC961" i="3"/>
  <c r="AB961" i="3"/>
  <c r="AA961" i="3"/>
  <c r="Y961" i="3"/>
  <c r="X961" i="3"/>
  <c r="AO56" i="3"/>
  <c r="AF56" i="3"/>
  <c r="AE56" i="3"/>
  <c r="AD56" i="3"/>
  <c r="AC56" i="3"/>
  <c r="AB56" i="3"/>
  <c r="AA56" i="3"/>
  <c r="Y56" i="3"/>
  <c r="X56" i="3"/>
  <c r="AO1565" i="3"/>
  <c r="AF1565" i="3"/>
  <c r="AE1565" i="3"/>
  <c r="AD1565" i="3"/>
  <c r="AC1565" i="3"/>
  <c r="AB1565" i="3"/>
  <c r="AA1565" i="3"/>
  <c r="Y1565" i="3"/>
  <c r="X1565" i="3"/>
  <c r="AO866" i="3"/>
  <c r="AF866" i="3"/>
  <c r="AE866" i="3"/>
  <c r="AD866" i="3"/>
  <c r="AC866" i="3"/>
  <c r="AB866" i="3"/>
  <c r="AA866" i="3"/>
  <c r="Y866" i="3"/>
  <c r="X866" i="3"/>
  <c r="AO395" i="3"/>
  <c r="AF395" i="3"/>
  <c r="AE395" i="3"/>
  <c r="AD395" i="3"/>
  <c r="AC395" i="3"/>
  <c r="AB395" i="3"/>
  <c r="AA395" i="3"/>
  <c r="Y395" i="3"/>
  <c r="X395" i="3"/>
  <c r="AO1599" i="3"/>
  <c r="AF1599" i="3"/>
  <c r="AE1599" i="3"/>
  <c r="AD1599" i="3"/>
  <c r="AC1599" i="3"/>
  <c r="AB1599" i="3"/>
  <c r="AA1599" i="3"/>
  <c r="Y1599" i="3"/>
  <c r="X1599" i="3"/>
  <c r="AO396" i="3"/>
  <c r="AF396" i="3"/>
  <c r="AE396" i="3"/>
  <c r="AD396" i="3"/>
  <c r="AC396" i="3"/>
  <c r="AB396" i="3"/>
  <c r="AA396" i="3"/>
  <c r="Y396" i="3"/>
  <c r="X396" i="3"/>
  <c r="AO91" i="3"/>
  <c r="AF91" i="3"/>
  <c r="AE91" i="3"/>
  <c r="AD91" i="3"/>
  <c r="AC91" i="3"/>
  <c r="AB91" i="3"/>
  <c r="AA91" i="3"/>
  <c r="Y91" i="3"/>
  <c r="X91" i="3"/>
  <c r="AO1267" i="3"/>
  <c r="AF1267" i="3"/>
  <c r="AE1267" i="3"/>
  <c r="AD1267" i="3"/>
  <c r="AC1267" i="3"/>
  <c r="AB1267" i="3"/>
  <c r="AA1267" i="3"/>
  <c r="Y1267" i="3"/>
  <c r="X1267" i="3"/>
  <c r="AO1024" i="3"/>
  <c r="AF1024" i="3"/>
  <c r="AE1024" i="3"/>
  <c r="AD1024" i="3"/>
  <c r="AC1024" i="3"/>
  <c r="AB1024" i="3"/>
  <c r="AA1024" i="3"/>
  <c r="Y1024" i="3"/>
  <c r="X1024" i="3"/>
  <c r="AO405" i="3"/>
  <c r="AF405" i="3"/>
  <c r="AE405" i="3"/>
  <c r="AD405" i="3"/>
  <c r="AC405" i="3"/>
  <c r="AB405" i="3"/>
  <c r="AA405" i="3"/>
  <c r="Y405" i="3"/>
  <c r="X405" i="3"/>
  <c r="AO401" i="3"/>
  <c r="AF401" i="3"/>
  <c r="AE401" i="3"/>
  <c r="AD401" i="3"/>
  <c r="AC401" i="3"/>
  <c r="AB401" i="3"/>
  <c r="AA401" i="3"/>
  <c r="Y401" i="3"/>
  <c r="X401" i="3"/>
  <c r="AO1324" i="3"/>
  <c r="AF1324" i="3"/>
  <c r="AE1324" i="3"/>
  <c r="AD1324" i="3"/>
  <c r="AC1324" i="3"/>
  <c r="AB1324" i="3"/>
  <c r="AA1324" i="3"/>
  <c r="Y1324" i="3"/>
  <c r="X1324" i="3"/>
  <c r="AO450" i="3"/>
  <c r="AF450" i="3"/>
  <c r="AE450" i="3"/>
  <c r="AD450" i="3"/>
  <c r="AC450" i="3"/>
  <c r="AB450" i="3"/>
  <c r="AA450" i="3"/>
  <c r="Y450" i="3"/>
  <c r="X450" i="3"/>
  <c r="AO1011" i="3"/>
  <c r="AF1011" i="3"/>
  <c r="AE1011" i="3"/>
  <c r="AD1011" i="3"/>
  <c r="AC1011" i="3"/>
  <c r="AB1011" i="3"/>
  <c r="AA1011" i="3"/>
  <c r="Y1011" i="3"/>
  <c r="X1011" i="3"/>
  <c r="AO1286" i="3"/>
  <c r="AF1286" i="3"/>
  <c r="AE1286" i="3"/>
  <c r="AD1286" i="3"/>
  <c r="AC1286" i="3"/>
  <c r="AB1286" i="3"/>
  <c r="AA1286" i="3"/>
  <c r="Y1286" i="3"/>
  <c r="X1286" i="3"/>
  <c r="AO1109" i="3"/>
  <c r="AF1109" i="3"/>
  <c r="AE1109" i="3"/>
  <c r="AD1109" i="3"/>
  <c r="AC1109" i="3"/>
  <c r="AB1109" i="3"/>
  <c r="AA1109" i="3"/>
  <c r="Y1109" i="3"/>
  <c r="X1109" i="3"/>
  <c r="AO544" i="3"/>
  <c r="AF544" i="3"/>
  <c r="AE544" i="3"/>
  <c r="AD544" i="3"/>
  <c r="AC544" i="3"/>
  <c r="AB544" i="3"/>
  <c r="AA544" i="3"/>
  <c r="Y544" i="3"/>
  <c r="X544" i="3"/>
  <c r="AO1329" i="3"/>
  <c r="AF1329" i="3"/>
  <c r="AE1329" i="3"/>
  <c r="AD1329" i="3"/>
  <c r="AC1329" i="3"/>
  <c r="AB1329" i="3"/>
  <c r="AA1329" i="3"/>
  <c r="Y1329" i="3"/>
  <c r="X1329" i="3"/>
  <c r="AO178" i="3"/>
  <c r="AF178" i="3"/>
  <c r="AE178" i="3"/>
  <c r="AD178" i="3"/>
  <c r="AC178" i="3"/>
  <c r="AB178" i="3"/>
  <c r="AA178" i="3"/>
  <c r="Y178" i="3"/>
  <c r="X178" i="3"/>
  <c r="AO1584" i="3"/>
  <c r="AF1584" i="3"/>
  <c r="AE1584" i="3"/>
  <c r="AD1584" i="3"/>
  <c r="AC1584" i="3"/>
  <c r="AB1584" i="3"/>
  <c r="AA1584" i="3"/>
  <c r="Y1584" i="3"/>
  <c r="X1584" i="3"/>
  <c r="AO1603" i="3"/>
  <c r="AF1603" i="3"/>
  <c r="AE1603" i="3"/>
  <c r="AD1603" i="3"/>
  <c r="AC1603" i="3"/>
  <c r="AB1603" i="3"/>
  <c r="AA1603" i="3"/>
  <c r="Y1603" i="3"/>
  <c r="X1603" i="3"/>
  <c r="AO352" i="3"/>
  <c r="AF352" i="3"/>
  <c r="AE352" i="3"/>
  <c r="AD352" i="3"/>
  <c r="AC352" i="3"/>
  <c r="AB352" i="3"/>
  <c r="AA352" i="3"/>
  <c r="Y352" i="3"/>
  <c r="X352" i="3"/>
  <c r="AO397" i="3"/>
  <c r="AF397" i="3"/>
  <c r="AE397" i="3"/>
  <c r="AD397" i="3"/>
  <c r="AC397" i="3"/>
  <c r="AB397" i="3"/>
  <c r="AA397" i="3"/>
  <c r="Y397" i="3"/>
  <c r="X397" i="3"/>
  <c r="AO1337" i="3"/>
  <c r="AF1337" i="3"/>
  <c r="AE1337" i="3"/>
  <c r="AD1337" i="3"/>
  <c r="AC1337" i="3"/>
  <c r="AB1337" i="3"/>
  <c r="AA1337" i="3"/>
  <c r="Y1337" i="3"/>
  <c r="X1337" i="3"/>
  <c r="AO774" i="3"/>
  <c r="AF774" i="3"/>
  <c r="AE774" i="3"/>
  <c r="AD774" i="3"/>
  <c r="AC774" i="3"/>
  <c r="AB774" i="3"/>
  <c r="AA774" i="3"/>
  <c r="Y774" i="3"/>
  <c r="X774" i="3"/>
  <c r="AO126" i="3"/>
  <c r="AF126" i="3"/>
  <c r="AE126" i="3"/>
  <c r="AD126" i="3"/>
  <c r="AC126" i="3"/>
  <c r="AB126" i="3"/>
  <c r="AA126" i="3"/>
  <c r="Y126" i="3"/>
  <c r="X126" i="3"/>
  <c r="AO787" i="3"/>
  <c r="AF787" i="3"/>
  <c r="AE787" i="3"/>
  <c r="AD787" i="3"/>
  <c r="AC787" i="3"/>
  <c r="AB787" i="3"/>
  <c r="AA787" i="3"/>
  <c r="Y787" i="3"/>
  <c r="X787" i="3"/>
  <c r="AO1445" i="3"/>
  <c r="AF1445" i="3"/>
  <c r="AE1445" i="3"/>
  <c r="AD1445" i="3"/>
  <c r="AC1445" i="3"/>
  <c r="AB1445" i="3"/>
  <c r="AA1445" i="3"/>
  <c r="Y1445" i="3"/>
  <c r="X1445" i="3"/>
  <c r="Z1445" i="3" s="1"/>
  <c r="AO1020" i="3"/>
  <c r="AF1020" i="3"/>
  <c r="AE1020" i="3"/>
  <c r="AD1020" i="3"/>
  <c r="AC1020" i="3"/>
  <c r="AB1020" i="3"/>
  <c r="AA1020" i="3"/>
  <c r="Y1020" i="3"/>
  <c r="X1020" i="3"/>
  <c r="AO923" i="3"/>
  <c r="AF923" i="3"/>
  <c r="AE923" i="3"/>
  <c r="AD923" i="3"/>
  <c r="AC923" i="3"/>
  <c r="AB923" i="3"/>
  <c r="AA923" i="3"/>
  <c r="Y923" i="3"/>
  <c r="X923" i="3"/>
  <c r="AO1326" i="3"/>
  <c r="AF1326" i="3"/>
  <c r="AE1326" i="3"/>
  <c r="AD1326" i="3"/>
  <c r="AC1326" i="3"/>
  <c r="AB1326" i="3"/>
  <c r="AA1326" i="3"/>
  <c r="Y1326" i="3"/>
  <c r="X1326" i="3"/>
  <c r="AO402" i="3"/>
  <c r="AF402" i="3"/>
  <c r="AE402" i="3"/>
  <c r="AD402" i="3"/>
  <c r="AC402" i="3"/>
  <c r="AB402" i="3"/>
  <c r="AA402" i="3"/>
  <c r="Y402" i="3"/>
  <c r="X402" i="3"/>
  <c r="AO399" i="3"/>
  <c r="AF399" i="3"/>
  <c r="AE399" i="3"/>
  <c r="AD399" i="3"/>
  <c r="AC399" i="3"/>
  <c r="AB399" i="3"/>
  <c r="AA399" i="3"/>
  <c r="Y399" i="3"/>
  <c r="X399" i="3"/>
  <c r="AO171" i="3"/>
  <c r="AF171" i="3"/>
  <c r="AE171" i="3"/>
  <c r="AD171" i="3"/>
  <c r="AC171" i="3"/>
  <c r="AB171" i="3"/>
  <c r="AA171" i="3"/>
  <c r="Y171" i="3"/>
  <c r="X171" i="3"/>
  <c r="AO317" i="3"/>
  <c r="AF317" i="3"/>
  <c r="AE317" i="3"/>
  <c r="AD317" i="3"/>
  <c r="AC317" i="3"/>
  <c r="AB317" i="3"/>
  <c r="AA317" i="3"/>
  <c r="Y317" i="3"/>
  <c r="X317" i="3"/>
  <c r="Z317" i="3" s="1"/>
  <c r="AO115" i="3"/>
  <c r="AF115" i="3"/>
  <c r="AE115" i="3"/>
  <c r="AD115" i="3"/>
  <c r="AC115" i="3"/>
  <c r="AB115" i="3"/>
  <c r="AA115" i="3"/>
  <c r="Y115" i="3"/>
  <c r="X115" i="3"/>
  <c r="AO1600" i="3"/>
  <c r="AF1600" i="3"/>
  <c r="AE1600" i="3"/>
  <c r="AD1600" i="3"/>
  <c r="AC1600" i="3"/>
  <c r="AB1600" i="3"/>
  <c r="AA1600" i="3"/>
  <c r="Y1600" i="3"/>
  <c r="X1600" i="3"/>
  <c r="AO1485" i="3"/>
  <c r="AF1485" i="3"/>
  <c r="AE1485" i="3"/>
  <c r="AD1485" i="3"/>
  <c r="AC1485" i="3"/>
  <c r="AB1485" i="3"/>
  <c r="AA1485" i="3"/>
  <c r="Y1485" i="3"/>
  <c r="X1485" i="3"/>
  <c r="AO398" i="3"/>
  <c r="AF398" i="3"/>
  <c r="AE398" i="3"/>
  <c r="AD398" i="3"/>
  <c r="AC398" i="3"/>
  <c r="AB398" i="3"/>
  <c r="AA398" i="3"/>
  <c r="Y398" i="3"/>
  <c r="X398" i="3"/>
  <c r="AO687" i="3"/>
  <c r="AF687" i="3"/>
  <c r="AE687" i="3"/>
  <c r="AD687" i="3"/>
  <c r="AC687" i="3"/>
  <c r="AB687" i="3"/>
  <c r="AA687" i="3"/>
  <c r="Y687" i="3"/>
  <c r="X687" i="3"/>
  <c r="AO275" i="3"/>
  <c r="AF275" i="3"/>
  <c r="AE275" i="3"/>
  <c r="AD275" i="3"/>
  <c r="AC275" i="3"/>
  <c r="AB275" i="3"/>
  <c r="AA275" i="3"/>
  <c r="Y275" i="3"/>
  <c r="X275" i="3"/>
  <c r="AO1359" i="3"/>
  <c r="AF1359" i="3"/>
  <c r="AE1359" i="3"/>
  <c r="AD1359" i="3"/>
  <c r="AC1359" i="3"/>
  <c r="AB1359" i="3"/>
  <c r="AA1359" i="3"/>
  <c r="Y1359" i="3"/>
  <c r="X1359" i="3"/>
  <c r="AO455" i="3"/>
  <c r="AF455" i="3"/>
  <c r="AE455" i="3"/>
  <c r="AD455" i="3"/>
  <c r="AC455" i="3"/>
  <c r="AB455" i="3"/>
  <c r="AA455" i="3"/>
  <c r="Y455" i="3"/>
  <c r="X455" i="3"/>
  <c r="AO1085" i="3"/>
  <c r="AF1085" i="3"/>
  <c r="AE1085" i="3"/>
  <c r="AD1085" i="3"/>
  <c r="AC1085" i="3"/>
  <c r="AB1085" i="3"/>
  <c r="AA1085" i="3"/>
  <c r="Y1085" i="3"/>
  <c r="X1085" i="3"/>
  <c r="AO135" i="3"/>
  <c r="AF135" i="3"/>
  <c r="AE135" i="3"/>
  <c r="AD135" i="3"/>
  <c r="AC135" i="3"/>
  <c r="AB135" i="3"/>
  <c r="AA135" i="3"/>
  <c r="Y135" i="3"/>
  <c r="X135" i="3"/>
  <c r="AO1443" i="3"/>
  <c r="AF1443" i="3"/>
  <c r="AE1443" i="3"/>
  <c r="AD1443" i="3"/>
  <c r="AC1443" i="3"/>
  <c r="AB1443" i="3"/>
  <c r="AA1443" i="3"/>
  <c r="Y1443" i="3"/>
  <c r="Z1443" i="3" s="1"/>
  <c r="AM1443" i="3" s="1"/>
  <c r="X1443" i="3"/>
  <c r="AO1574" i="3"/>
  <c r="AF1574" i="3"/>
  <c r="AE1574" i="3"/>
  <c r="AD1574" i="3"/>
  <c r="AC1574" i="3"/>
  <c r="AB1574" i="3"/>
  <c r="AA1574" i="3"/>
  <c r="Y1574" i="3"/>
  <c r="X1574" i="3"/>
  <c r="AO1106" i="3"/>
  <c r="AF1106" i="3"/>
  <c r="AE1106" i="3"/>
  <c r="AD1106" i="3"/>
  <c r="AC1106" i="3"/>
  <c r="AB1106" i="3"/>
  <c r="AA1106" i="3"/>
  <c r="Y1106" i="3"/>
  <c r="X1106" i="3"/>
  <c r="AO1587" i="3"/>
  <c r="AF1587" i="3"/>
  <c r="AE1587" i="3"/>
  <c r="AD1587" i="3"/>
  <c r="AC1587" i="3"/>
  <c r="AB1587" i="3"/>
  <c r="AA1587" i="3"/>
  <c r="Y1587" i="3"/>
  <c r="X1587" i="3"/>
  <c r="AO1543" i="3"/>
  <c r="AF1543" i="3"/>
  <c r="AE1543" i="3"/>
  <c r="AD1543" i="3"/>
  <c r="AC1543" i="3"/>
  <c r="AB1543" i="3"/>
  <c r="AA1543" i="3"/>
  <c r="Y1543" i="3"/>
  <c r="X1543" i="3"/>
  <c r="AO1012" i="3"/>
  <c r="AF1012" i="3"/>
  <c r="AE1012" i="3"/>
  <c r="AD1012" i="3"/>
  <c r="AC1012" i="3"/>
  <c r="AB1012" i="3"/>
  <c r="AA1012" i="3"/>
  <c r="Y1012" i="3"/>
  <c r="X1012" i="3"/>
  <c r="AO760" i="3"/>
  <c r="AF760" i="3"/>
  <c r="AE760" i="3"/>
  <c r="AD760" i="3"/>
  <c r="AC760" i="3"/>
  <c r="AB760" i="3"/>
  <c r="AA760" i="3"/>
  <c r="Y760" i="3"/>
  <c r="X760" i="3"/>
  <c r="AO520" i="3"/>
  <c r="AF520" i="3"/>
  <c r="AE520" i="3"/>
  <c r="AD520" i="3"/>
  <c r="AC520" i="3"/>
  <c r="AB520" i="3"/>
  <c r="AA520" i="3"/>
  <c r="Y520" i="3"/>
  <c r="X520" i="3"/>
  <c r="AO35" i="3"/>
  <c r="AF35" i="3"/>
  <c r="AE35" i="3"/>
  <c r="AD35" i="3"/>
  <c r="AC35" i="3"/>
  <c r="AB35" i="3"/>
  <c r="AA35" i="3"/>
  <c r="Y35" i="3"/>
  <c r="X35" i="3"/>
  <c r="AO1471" i="3"/>
  <c r="AF1471" i="3"/>
  <c r="AE1471" i="3"/>
  <c r="AD1471" i="3"/>
  <c r="AC1471" i="3"/>
  <c r="AB1471" i="3"/>
  <c r="AA1471" i="3"/>
  <c r="Y1471" i="3"/>
  <c r="X1471" i="3"/>
  <c r="Z1471" i="3" s="1"/>
  <c r="AK1471" i="3" s="1"/>
  <c r="AO361" i="3"/>
  <c r="AF361" i="3"/>
  <c r="AE361" i="3"/>
  <c r="AD361" i="3"/>
  <c r="AC361" i="3"/>
  <c r="AB361" i="3"/>
  <c r="AA361" i="3"/>
  <c r="Y361" i="3"/>
  <c r="X361" i="3"/>
  <c r="AO404" i="3"/>
  <c r="AF404" i="3"/>
  <c r="AE404" i="3"/>
  <c r="AD404" i="3"/>
  <c r="AC404" i="3"/>
  <c r="AB404" i="3"/>
  <c r="AA404" i="3"/>
  <c r="Y404" i="3"/>
  <c r="X404" i="3"/>
  <c r="AO457" i="3"/>
  <c r="AF457" i="3"/>
  <c r="AE457" i="3"/>
  <c r="AD457" i="3"/>
  <c r="AC457" i="3"/>
  <c r="AB457" i="3"/>
  <c r="AA457" i="3"/>
  <c r="Y457" i="3"/>
  <c r="X457" i="3"/>
  <c r="AO1278" i="3"/>
  <c r="AF1278" i="3"/>
  <c r="AE1278" i="3"/>
  <c r="AD1278" i="3"/>
  <c r="AC1278" i="3"/>
  <c r="AB1278" i="3"/>
  <c r="AA1278" i="3"/>
  <c r="Y1278" i="3"/>
  <c r="X1278" i="3"/>
  <c r="AO383" i="3"/>
  <c r="AF383" i="3"/>
  <c r="AE383" i="3"/>
  <c r="AD383" i="3"/>
  <c r="AC383" i="3"/>
  <c r="AB383" i="3"/>
  <c r="AA383" i="3"/>
  <c r="Y383" i="3"/>
  <c r="X383" i="3"/>
  <c r="AO781" i="3"/>
  <c r="AF781" i="3"/>
  <c r="AE781" i="3"/>
  <c r="AD781" i="3"/>
  <c r="AC781" i="3"/>
  <c r="AB781" i="3"/>
  <c r="AA781" i="3"/>
  <c r="Y781" i="3"/>
  <c r="X781" i="3"/>
  <c r="AO499" i="3"/>
  <c r="AF499" i="3"/>
  <c r="AE499" i="3"/>
  <c r="AD499" i="3"/>
  <c r="AC499" i="3"/>
  <c r="AB499" i="3"/>
  <c r="AA499" i="3"/>
  <c r="Y499" i="3"/>
  <c r="X499" i="3"/>
  <c r="Z499" i="3" s="1"/>
  <c r="AO1372" i="3"/>
  <c r="AF1372" i="3"/>
  <c r="AE1372" i="3"/>
  <c r="AD1372" i="3"/>
  <c r="AC1372" i="3"/>
  <c r="AB1372" i="3"/>
  <c r="AA1372" i="3"/>
  <c r="Y1372" i="3"/>
  <c r="X1372" i="3"/>
  <c r="AO574" i="3"/>
  <c r="AF574" i="3"/>
  <c r="AE574" i="3"/>
  <c r="AD574" i="3"/>
  <c r="AC574" i="3"/>
  <c r="AB574" i="3"/>
  <c r="AA574" i="3"/>
  <c r="Y574" i="3"/>
  <c r="X574" i="3"/>
  <c r="AO110" i="3"/>
  <c r="AF110" i="3"/>
  <c r="AE110" i="3"/>
  <c r="AD110" i="3"/>
  <c r="AC110" i="3"/>
  <c r="AB110" i="3"/>
  <c r="AA110" i="3"/>
  <c r="Y110" i="3"/>
  <c r="X110" i="3"/>
  <c r="Z110" i="3" s="1"/>
  <c r="AJ110" i="3" s="1"/>
  <c r="AO1163" i="3"/>
  <c r="AF1163" i="3"/>
  <c r="AE1163" i="3"/>
  <c r="AD1163" i="3"/>
  <c r="AC1163" i="3"/>
  <c r="AB1163" i="3"/>
  <c r="AA1163" i="3"/>
  <c r="Y1163" i="3"/>
  <c r="X1163" i="3"/>
  <c r="AO842" i="3"/>
  <c r="AF842" i="3"/>
  <c r="AE842" i="3"/>
  <c r="AD842" i="3"/>
  <c r="AC842" i="3"/>
  <c r="AB842" i="3"/>
  <c r="AA842" i="3"/>
  <c r="Y842" i="3"/>
  <c r="X842" i="3"/>
  <c r="AO1127" i="3"/>
  <c r="AF1127" i="3"/>
  <c r="AE1127" i="3"/>
  <c r="AD1127" i="3"/>
  <c r="AC1127" i="3"/>
  <c r="AB1127" i="3"/>
  <c r="AA1127" i="3"/>
  <c r="Y1127" i="3"/>
  <c r="X1127" i="3"/>
  <c r="AO1053" i="3"/>
  <c r="AF1053" i="3"/>
  <c r="AE1053" i="3"/>
  <c r="AD1053" i="3"/>
  <c r="AC1053" i="3"/>
  <c r="AB1053" i="3"/>
  <c r="AA1053" i="3"/>
  <c r="Y1053" i="3"/>
  <c r="X1053" i="3"/>
  <c r="AO1636" i="3"/>
  <c r="AF1636" i="3"/>
  <c r="AE1636" i="3"/>
  <c r="AD1636" i="3"/>
  <c r="AC1636" i="3"/>
  <c r="AB1636" i="3"/>
  <c r="AA1636" i="3"/>
  <c r="Y1636" i="3"/>
  <c r="X1636" i="3"/>
  <c r="AO1341" i="3"/>
  <c r="AF1341" i="3"/>
  <c r="AE1341" i="3"/>
  <c r="AD1341" i="3"/>
  <c r="AC1341" i="3"/>
  <c r="AB1341" i="3"/>
  <c r="AA1341" i="3"/>
  <c r="Y1341" i="3"/>
  <c r="X1341" i="3"/>
  <c r="AO948" i="3"/>
  <c r="AF948" i="3"/>
  <c r="AE948" i="3"/>
  <c r="AD948" i="3"/>
  <c r="AC948" i="3"/>
  <c r="AB948" i="3"/>
  <c r="AA948" i="3"/>
  <c r="Y948" i="3"/>
  <c r="X948" i="3"/>
  <c r="AO1264" i="3"/>
  <c r="AF1264" i="3"/>
  <c r="AE1264" i="3"/>
  <c r="AD1264" i="3"/>
  <c r="AC1264" i="3"/>
  <c r="AB1264" i="3"/>
  <c r="AA1264" i="3"/>
  <c r="Y1264" i="3"/>
  <c r="X1264" i="3"/>
  <c r="AO986" i="3"/>
  <c r="AF986" i="3"/>
  <c r="AE986" i="3"/>
  <c r="AD986" i="3"/>
  <c r="AC986" i="3"/>
  <c r="AB986" i="3"/>
  <c r="AA986" i="3"/>
  <c r="Y986" i="3"/>
  <c r="X986" i="3"/>
  <c r="AO174" i="3"/>
  <c r="AF174" i="3"/>
  <c r="AE174" i="3"/>
  <c r="AD174" i="3"/>
  <c r="AC174" i="3"/>
  <c r="AB174" i="3"/>
  <c r="AA174" i="3"/>
  <c r="Y174" i="3"/>
  <c r="X174" i="3"/>
  <c r="AO1521" i="3"/>
  <c r="AF1521" i="3"/>
  <c r="AE1521" i="3"/>
  <c r="AD1521" i="3"/>
  <c r="AC1521" i="3"/>
  <c r="AB1521" i="3"/>
  <c r="AA1521" i="3"/>
  <c r="Y1521" i="3"/>
  <c r="X1521" i="3"/>
  <c r="Z1521" i="3" s="1"/>
  <c r="AG1521" i="3" s="1"/>
  <c r="AO486" i="3"/>
  <c r="AF486" i="3"/>
  <c r="AE486" i="3"/>
  <c r="AD486" i="3"/>
  <c r="AC486" i="3"/>
  <c r="AB486" i="3"/>
  <c r="AA486" i="3"/>
  <c r="Y486" i="3"/>
  <c r="X486" i="3"/>
  <c r="AO166" i="3"/>
  <c r="AF166" i="3"/>
  <c r="AE166" i="3"/>
  <c r="AD166" i="3"/>
  <c r="AC166" i="3"/>
  <c r="AB166" i="3"/>
  <c r="AA166" i="3"/>
  <c r="Y166" i="3"/>
  <c r="X166" i="3"/>
  <c r="AO381" i="3"/>
  <c r="AF381" i="3"/>
  <c r="AE381" i="3"/>
  <c r="AD381" i="3"/>
  <c r="AC381" i="3"/>
  <c r="AB381" i="3"/>
  <c r="AA381" i="3"/>
  <c r="Y381" i="3"/>
  <c r="X381" i="3"/>
  <c r="AO623" i="3"/>
  <c r="AF623" i="3"/>
  <c r="AE623" i="3"/>
  <c r="AD623" i="3"/>
  <c r="AC623" i="3"/>
  <c r="AB623" i="3"/>
  <c r="AA623" i="3"/>
  <c r="Y623" i="3"/>
  <c r="X623" i="3"/>
  <c r="AO1491" i="3"/>
  <c r="AF1491" i="3"/>
  <c r="AE1491" i="3"/>
  <c r="AD1491" i="3"/>
  <c r="AC1491" i="3"/>
  <c r="AB1491" i="3"/>
  <c r="AA1491" i="3"/>
  <c r="Y1491" i="3"/>
  <c r="X1491" i="3"/>
  <c r="AO809" i="3"/>
  <c r="AF809" i="3"/>
  <c r="AE809" i="3"/>
  <c r="AD809" i="3"/>
  <c r="AC809" i="3"/>
  <c r="AB809" i="3"/>
  <c r="AA809" i="3"/>
  <c r="Y809" i="3"/>
  <c r="X809" i="3"/>
  <c r="AO567" i="3"/>
  <c r="AF567" i="3"/>
  <c r="AE567" i="3"/>
  <c r="AD567" i="3"/>
  <c r="AC567" i="3"/>
  <c r="AB567" i="3"/>
  <c r="AA567" i="3"/>
  <c r="Y567" i="3"/>
  <c r="X567" i="3"/>
  <c r="AO378" i="3"/>
  <c r="AF378" i="3"/>
  <c r="AE378" i="3"/>
  <c r="AD378" i="3"/>
  <c r="AC378" i="3"/>
  <c r="AB378" i="3"/>
  <c r="AA378" i="3"/>
  <c r="Y378" i="3"/>
  <c r="X378" i="3"/>
  <c r="AO1028" i="3"/>
  <c r="AF1028" i="3"/>
  <c r="AE1028" i="3"/>
  <c r="AD1028" i="3"/>
  <c r="AC1028" i="3"/>
  <c r="AB1028" i="3"/>
  <c r="AA1028" i="3"/>
  <c r="Y1028" i="3"/>
  <c r="X1028" i="3"/>
  <c r="AO1371" i="3"/>
  <c r="AF1371" i="3"/>
  <c r="AE1371" i="3"/>
  <c r="AD1371" i="3"/>
  <c r="AC1371" i="3"/>
  <c r="AB1371" i="3"/>
  <c r="AA1371" i="3"/>
  <c r="Y1371" i="3"/>
  <c r="X1371" i="3"/>
  <c r="AO359" i="3"/>
  <c r="AF359" i="3"/>
  <c r="AE359" i="3"/>
  <c r="AD359" i="3"/>
  <c r="AC359" i="3"/>
  <c r="AB359" i="3"/>
  <c r="AA359" i="3"/>
  <c r="Y359" i="3"/>
  <c r="X359" i="3"/>
  <c r="AO700" i="3"/>
  <c r="AF700" i="3"/>
  <c r="AE700" i="3"/>
  <c r="AD700" i="3"/>
  <c r="AC700" i="3"/>
  <c r="AB700" i="3"/>
  <c r="AA700" i="3"/>
  <c r="Y700" i="3"/>
  <c r="X700" i="3"/>
  <c r="AO301" i="3"/>
  <c r="AF301" i="3"/>
  <c r="AE301" i="3"/>
  <c r="AD301" i="3"/>
  <c r="AC301" i="3"/>
  <c r="AB301" i="3"/>
  <c r="AA301" i="3"/>
  <c r="Y301" i="3"/>
  <c r="X301" i="3"/>
  <c r="AO1437" i="3"/>
  <c r="AF1437" i="3"/>
  <c r="AE1437" i="3"/>
  <c r="AD1437" i="3"/>
  <c r="AC1437" i="3"/>
  <c r="AB1437" i="3"/>
  <c r="AA1437" i="3"/>
  <c r="Y1437" i="3"/>
  <c r="X1437" i="3"/>
  <c r="Z1437" i="3" s="1"/>
  <c r="AJ1437" i="3" s="1"/>
  <c r="AO769" i="3"/>
  <c r="AF769" i="3"/>
  <c r="AE769" i="3"/>
  <c r="AD769" i="3"/>
  <c r="AC769" i="3"/>
  <c r="AB769" i="3"/>
  <c r="AA769" i="3"/>
  <c r="Y769" i="3"/>
  <c r="X769" i="3"/>
  <c r="AO849" i="3"/>
  <c r="AF849" i="3"/>
  <c r="AE849" i="3"/>
  <c r="AD849" i="3"/>
  <c r="AC849" i="3"/>
  <c r="AB849" i="3"/>
  <c r="AA849" i="3"/>
  <c r="Y849" i="3"/>
  <c r="X849" i="3"/>
  <c r="AO298" i="3"/>
  <c r="AF298" i="3"/>
  <c r="AE298" i="3"/>
  <c r="AD298" i="3"/>
  <c r="AC298" i="3"/>
  <c r="AB298" i="3"/>
  <c r="AA298" i="3"/>
  <c r="Y298" i="3"/>
  <c r="X298" i="3"/>
  <c r="AO158" i="3"/>
  <c r="AF158" i="3"/>
  <c r="AE158" i="3"/>
  <c r="AD158" i="3"/>
  <c r="AC158" i="3"/>
  <c r="AB158" i="3"/>
  <c r="AA158" i="3"/>
  <c r="Y158" i="3"/>
  <c r="X158" i="3"/>
  <c r="AO1139" i="3"/>
  <c r="AF1139" i="3"/>
  <c r="AE1139" i="3"/>
  <c r="AD1139" i="3"/>
  <c r="AC1139" i="3"/>
  <c r="AB1139" i="3"/>
  <c r="AA1139" i="3"/>
  <c r="Y1139" i="3"/>
  <c r="X1139" i="3"/>
  <c r="AO1023" i="3"/>
  <c r="AF1023" i="3"/>
  <c r="AE1023" i="3"/>
  <c r="AD1023" i="3"/>
  <c r="AC1023" i="3"/>
  <c r="AB1023" i="3"/>
  <c r="AA1023" i="3"/>
  <c r="Y1023" i="3"/>
  <c r="X1023" i="3"/>
  <c r="AO759" i="3"/>
  <c r="AF759" i="3"/>
  <c r="AE759" i="3"/>
  <c r="AD759" i="3"/>
  <c r="AC759" i="3"/>
  <c r="AB759" i="3"/>
  <c r="AA759" i="3"/>
  <c r="Y759" i="3"/>
  <c r="X759" i="3"/>
  <c r="AO649" i="3"/>
  <c r="AF649" i="3"/>
  <c r="AE649" i="3"/>
  <c r="AD649" i="3"/>
  <c r="AC649" i="3"/>
  <c r="AB649" i="3"/>
  <c r="AA649" i="3"/>
  <c r="Y649" i="3"/>
  <c r="X649" i="3"/>
  <c r="AO1071" i="3"/>
  <c r="AF1071" i="3"/>
  <c r="AE1071" i="3"/>
  <c r="AD1071" i="3"/>
  <c r="AC1071" i="3"/>
  <c r="AB1071" i="3"/>
  <c r="AA1071" i="3"/>
  <c r="Y1071" i="3"/>
  <c r="X1071" i="3"/>
  <c r="AO142" i="3"/>
  <c r="AF142" i="3"/>
  <c r="AE142" i="3"/>
  <c r="AD142" i="3"/>
  <c r="AC142" i="3"/>
  <c r="AB142" i="3"/>
  <c r="AA142" i="3"/>
  <c r="Y142" i="3"/>
  <c r="X142" i="3"/>
  <c r="AO530" i="3"/>
  <c r="AF530" i="3"/>
  <c r="AE530" i="3"/>
  <c r="AD530" i="3"/>
  <c r="AC530" i="3"/>
  <c r="AB530" i="3"/>
  <c r="AA530" i="3"/>
  <c r="Y530" i="3"/>
  <c r="X530" i="3"/>
  <c r="AO354" i="3"/>
  <c r="AF354" i="3"/>
  <c r="AE354" i="3"/>
  <c r="AD354" i="3"/>
  <c r="AC354" i="3"/>
  <c r="AB354" i="3"/>
  <c r="AA354" i="3"/>
  <c r="Y354" i="3"/>
  <c r="X354" i="3"/>
  <c r="AO344" i="3"/>
  <c r="AF344" i="3"/>
  <c r="AE344" i="3"/>
  <c r="AD344" i="3"/>
  <c r="AC344" i="3"/>
  <c r="AB344" i="3"/>
  <c r="AA344" i="3"/>
  <c r="Y344" i="3"/>
  <c r="X344" i="3"/>
  <c r="AO1442" i="3"/>
  <c r="AF1442" i="3"/>
  <c r="AE1442" i="3"/>
  <c r="AD1442" i="3"/>
  <c r="AC1442" i="3"/>
  <c r="AB1442" i="3"/>
  <c r="AA1442" i="3"/>
  <c r="Y1442" i="3"/>
  <c r="X1442" i="3"/>
  <c r="AO328" i="3"/>
  <c r="AF328" i="3"/>
  <c r="AE328" i="3"/>
  <c r="AD328" i="3"/>
  <c r="AC328" i="3"/>
  <c r="AB328" i="3"/>
  <c r="AA328" i="3"/>
  <c r="Y328" i="3"/>
  <c r="X328" i="3"/>
  <c r="AO434" i="3"/>
  <c r="AF434" i="3"/>
  <c r="AE434" i="3"/>
  <c r="AD434" i="3"/>
  <c r="AC434" i="3"/>
  <c r="AB434" i="3"/>
  <c r="AA434" i="3"/>
  <c r="Y434" i="3"/>
  <c r="X434" i="3"/>
  <c r="AO1290" i="3"/>
  <c r="AF1290" i="3"/>
  <c r="AE1290" i="3"/>
  <c r="AD1290" i="3"/>
  <c r="AC1290" i="3"/>
  <c r="AB1290" i="3"/>
  <c r="AA1290" i="3"/>
  <c r="Y1290" i="3"/>
  <c r="X1290" i="3"/>
  <c r="AO1091" i="3"/>
  <c r="AF1091" i="3"/>
  <c r="AE1091" i="3"/>
  <c r="AD1091" i="3"/>
  <c r="AC1091" i="3"/>
  <c r="AB1091" i="3"/>
  <c r="AA1091" i="3"/>
  <c r="Y1091" i="3"/>
  <c r="X1091" i="3"/>
  <c r="AO1321" i="3"/>
  <c r="AF1321" i="3"/>
  <c r="AE1321" i="3"/>
  <c r="AD1321" i="3"/>
  <c r="AC1321" i="3"/>
  <c r="AB1321" i="3"/>
  <c r="AA1321" i="3"/>
  <c r="Y1321" i="3"/>
  <c r="X1321" i="3"/>
  <c r="AO320" i="3"/>
  <c r="AF320" i="3"/>
  <c r="AE320" i="3"/>
  <c r="AD320" i="3"/>
  <c r="AC320" i="3"/>
  <c r="AB320" i="3"/>
  <c r="AA320" i="3"/>
  <c r="Y320" i="3"/>
  <c r="X320" i="3"/>
  <c r="AO20" i="3"/>
  <c r="AF20" i="3"/>
  <c r="AE20" i="3"/>
  <c r="AD20" i="3"/>
  <c r="AC20" i="3"/>
  <c r="AB20" i="3"/>
  <c r="AA20" i="3"/>
  <c r="Y20" i="3"/>
  <c r="X20" i="3"/>
  <c r="AO590" i="3"/>
  <c r="AF590" i="3"/>
  <c r="AE590" i="3"/>
  <c r="AD590" i="3"/>
  <c r="AC590" i="3"/>
  <c r="AB590" i="3"/>
  <c r="AA590" i="3"/>
  <c r="Y590" i="3"/>
  <c r="X590" i="3"/>
  <c r="AO561" i="3"/>
  <c r="AF561" i="3"/>
  <c r="AE561" i="3"/>
  <c r="AD561" i="3"/>
  <c r="AC561" i="3"/>
  <c r="AB561" i="3"/>
  <c r="AA561" i="3"/>
  <c r="Y561" i="3"/>
  <c r="X561" i="3"/>
  <c r="AO1458" i="3"/>
  <c r="AF1458" i="3"/>
  <c r="AE1458" i="3"/>
  <c r="AD1458" i="3"/>
  <c r="AC1458" i="3"/>
  <c r="AB1458" i="3"/>
  <c r="AA1458" i="3"/>
  <c r="Y1458" i="3"/>
  <c r="X1458" i="3"/>
  <c r="AO683" i="3"/>
  <c r="AF683" i="3"/>
  <c r="AE683" i="3"/>
  <c r="AD683" i="3"/>
  <c r="AC683" i="3"/>
  <c r="AB683" i="3"/>
  <c r="AA683" i="3"/>
  <c r="Y683" i="3"/>
  <c r="X683" i="3"/>
  <c r="AO321" i="3"/>
  <c r="AF321" i="3"/>
  <c r="AE321" i="3"/>
  <c r="AD321" i="3"/>
  <c r="AC321" i="3"/>
  <c r="AB321" i="3"/>
  <c r="AA321" i="3"/>
  <c r="Y321" i="3"/>
  <c r="X321" i="3"/>
  <c r="Z321" i="3" s="1"/>
  <c r="AO724" i="3"/>
  <c r="AF724" i="3"/>
  <c r="AE724" i="3"/>
  <c r="AD724" i="3"/>
  <c r="AC724" i="3"/>
  <c r="AB724" i="3"/>
  <c r="AA724" i="3"/>
  <c r="Y724" i="3"/>
  <c r="X724" i="3"/>
  <c r="AO997" i="3"/>
  <c r="AF997" i="3"/>
  <c r="AE997" i="3"/>
  <c r="AD997" i="3"/>
  <c r="AC997" i="3"/>
  <c r="AB997" i="3"/>
  <c r="AA997" i="3"/>
  <c r="Y997" i="3"/>
  <c r="X997" i="3"/>
  <c r="AO867" i="3"/>
  <c r="AF867" i="3"/>
  <c r="AE867" i="3"/>
  <c r="AD867" i="3"/>
  <c r="AC867" i="3"/>
  <c r="AB867" i="3"/>
  <c r="AA867" i="3"/>
  <c r="Y867" i="3"/>
  <c r="X867" i="3"/>
  <c r="AO749" i="3"/>
  <c r="AF749" i="3"/>
  <c r="AE749" i="3"/>
  <c r="AD749" i="3"/>
  <c r="AC749" i="3"/>
  <c r="AB749" i="3"/>
  <c r="AA749" i="3"/>
  <c r="Y749" i="3"/>
  <c r="X749" i="3"/>
  <c r="AO202" i="3"/>
  <c r="AF202" i="3"/>
  <c r="AE202" i="3"/>
  <c r="AD202" i="3"/>
  <c r="AC202" i="3"/>
  <c r="AB202" i="3"/>
  <c r="AA202" i="3"/>
  <c r="Y202" i="3"/>
  <c r="X202" i="3"/>
  <c r="AO1415" i="3"/>
  <c r="AF1415" i="3"/>
  <c r="AE1415" i="3"/>
  <c r="AD1415" i="3"/>
  <c r="AC1415" i="3"/>
  <c r="AB1415" i="3"/>
  <c r="AA1415" i="3"/>
  <c r="Y1415" i="3"/>
  <c r="X1415" i="3"/>
  <c r="AO888" i="3"/>
  <c r="AF888" i="3"/>
  <c r="AE888" i="3"/>
  <c r="AD888" i="3"/>
  <c r="AC888" i="3"/>
  <c r="AB888" i="3"/>
  <c r="AA888" i="3"/>
  <c r="Y888" i="3"/>
  <c r="X888" i="3"/>
  <c r="AO1100" i="3"/>
  <c r="AF1100" i="3"/>
  <c r="AE1100" i="3"/>
  <c r="AD1100" i="3"/>
  <c r="AC1100" i="3"/>
  <c r="AB1100" i="3"/>
  <c r="AA1100" i="3"/>
  <c r="Y1100" i="3"/>
  <c r="X1100" i="3"/>
  <c r="AO4" i="3"/>
  <c r="AF4" i="3"/>
  <c r="AE4" i="3"/>
  <c r="AD4" i="3"/>
  <c r="AC4" i="3"/>
  <c r="AB4" i="3"/>
  <c r="AA4" i="3"/>
  <c r="Y4" i="3"/>
  <c r="X4" i="3"/>
  <c r="AO1400" i="3"/>
  <c r="AF1400" i="3"/>
  <c r="AE1400" i="3"/>
  <c r="AD1400" i="3"/>
  <c r="AC1400" i="3"/>
  <c r="AB1400" i="3"/>
  <c r="AA1400" i="3"/>
  <c r="Y1400" i="3"/>
  <c r="X1400" i="3"/>
  <c r="AO1392" i="3"/>
  <c r="AF1392" i="3"/>
  <c r="AE1392" i="3"/>
  <c r="AD1392" i="3"/>
  <c r="AC1392" i="3"/>
  <c r="AB1392" i="3"/>
  <c r="AA1392" i="3"/>
  <c r="Y1392" i="3"/>
  <c r="X1392" i="3"/>
  <c r="AO1210" i="3"/>
  <c r="AF1210" i="3"/>
  <c r="AE1210" i="3"/>
  <c r="AD1210" i="3"/>
  <c r="AC1210" i="3"/>
  <c r="AB1210" i="3"/>
  <c r="AA1210" i="3"/>
  <c r="Y1210" i="3"/>
  <c r="X1210" i="3"/>
  <c r="AO1125" i="3"/>
  <c r="AF1125" i="3"/>
  <c r="AE1125" i="3"/>
  <c r="AD1125" i="3"/>
  <c r="AC1125" i="3"/>
  <c r="AB1125" i="3"/>
  <c r="AA1125" i="3"/>
  <c r="Y1125" i="3"/>
  <c r="X1125" i="3"/>
  <c r="AO1646" i="3"/>
  <c r="AF1646" i="3"/>
  <c r="AE1646" i="3"/>
  <c r="AD1646" i="3"/>
  <c r="AC1646" i="3"/>
  <c r="AB1646" i="3"/>
  <c r="AA1646" i="3"/>
  <c r="Y1646" i="3"/>
  <c r="X1646" i="3"/>
  <c r="AO315" i="3"/>
  <c r="AF315" i="3"/>
  <c r="AE315" i="3"/>
  <c r="AD315" i="3"/>
  <c r="AC315" i="3"/>
  <c r="AB315" i="3"/>
  <c r="AA315" i="3"/>
  <c r="Y315" i="3"/>
  <c r="X315" i="3"/>
  <c r="AO94" i="3"/>
  <c r="AF94" i="3"/>
  <c r="AE94" i="3"/>
  <c r="AD94" i="3"/>
  <c r="AC94" i="3"/>
  <c r="AB94" i="3"/>
  <c r="AA94" i="3"/>
  <c r="Y94" i="3"/>
  <c r="X94" i="3"/>
  <c r="AO1248" i="3"/>
  <c r="AF1248" i="3"/>
  <c r="AE1248" i="3"/>
  <c r="AD1248" i="3"/>
  <c r="AC1248" i="3"/>
  <c r="AB1248" i="3"/>
  <c r="AA1248" i="3"/>
  <c r="Y1248" i="3"/>
  <c r="X1248" i="3"/>
  <c r="AO131" i="3"/>
  <c r="AF131" i="3"/>
  <c r="AE131" i="3"/>
  <c r="AD131" i="3"/>
  <c r="AC131" i="3"/>
  <c r="AB131" i="3"/>
  <c r="AA131" i="3"/>
  <c r="Y131" i="3"/>
  <c r="X131" i="3"/>
  <c r="AO1526" i="3"/>
  <c r="AF1526" i="3"/>
  <c r="AE1526" i="3"/>
  <c r="AD1526" i="3"/>
  <c r="AC1526" i="3"/>
  <c r="AB1526" i="3"/>
  <c r="AA1526" i="3"/>
  <c r="Y1526" i="3"/>
  <c r="X1526" i="3"/>
  <c r="Z1526" i="3" s="1"/>
  <c r="AM1526" i="3" s="1"/>
  <c r="AO1038" i="3"/>
  <c r="AF1038" i="3"/>
  <c r="AE1038" i="3"/>
  <c r="AD1038" i="3"/>
  <c r="AC1038" i="3"/>
  <c r="AB1038" i="3"/>
  <c r="AA1038" i="3"/>
  <c r="Y1038" i="3"/>
  <c r="X1038" i="3"/>
  <c r="AO1039" i="3"/>
  <c r="AF1039" i="3"/>
  <c r="AE1039" i="3"/>
  <c r="AD1039" i="3"/>
  <c r="AC1039" i="3"/>
  <c r="AB1039" i="3"/>
  <c r="AA1039" i="3"/>
  <c r="Y1039" i="3"/>
  <c r="X1039" i="3"/>
  <c r="AO579" i="3"/>
  <c r="AF579" i="3"/>
  <c r="AE579" i="3"/>
  <c r="AD579" i="3"/>
  <c r="AC579" i="3"/>
  <c r="AB579" i="3"/>
  <c r="AA579" i="3"/>
  <c r="Y579" i="3"/>
  <c r="X579" i="3"/>
  <c r="AO1381" i="3"/>
  <c r="AF1381" i="3"/>
  <c r="AE1381" i="3"/>
  <c r="AD1381" i="3"/>
  <c r="AC1381" i="3"/>
  <c r="AB1381" i="3"/>
  <c r="AA1381" i="3"/>
  <c r="Y1381" i="3"/>
  <c r="X1381" i="3"/>
  <c r="AO1309" i="3"/>
  <c r="AF1309" i="3"/>
  <c r="AE1309" i="3"/>
  <c r="AD1309" i="3"/>
  <c r="AC1309" i="3"/>
  <c r="AB1309" i="3"/>
  <c r="AA1309" i="3"/>
  <c r="Y1309" i="3"/>
  <c r="X1309" i="3"/>
  <c r="AO869" i="3"/>
  <c r="AF869" i="3"/>
  <c r="AE869" i="3"/>
  <c r="AD869" i="3"/>
  <c r="AC869" i="3"/>
  <c r="AB869" i="3"/>
  <c r="AA869" i="3"/>
  <c r="Y869" i="3"/>
  <c r="X869" i="3"/>
  <c r="AO306" i="3"/>
  <c r="AF306" i="3"/>
  <c r="AE306" i="3"/>
  <c r="AD306" i="3"/>
  <c r="AC306" i="3"/>
  <c r="AB306" i="3"/>
  <c r="AA306" i="3"/>
  <c r="Y306" i="3"/>
  <c r="X306" i="3"/>
  <c r="AO265" i="3"/>
  <c r="AF265" i="3"/>
  <c r="AE265" i="3"/>
  <c r="AD265" i="3"/>
  <c r="AC265" i="3"/>
  <c r="AB265" i="3"/>
  <c r="AA265" i="3"/>
  <c r="Y265" i="3"/>
  <c r="Z265" i="3" s="1"/>
  <c r="X265" i="3"/>
  <c r="AO1444" i="3"/>
  <c r="AF1444" i="3"/>
  <c r="AE1444" i="3"/>
  <c r="AD1444" i="3"/>
  <c r="AC1444" i="3"/>
  <c r="AB1444" i="3"/>
  <c r="AA1444" i="3"/>
  <c r="Y1444" i="3"/>
  <c r="X1444" i="3"/>
  <c r="AO696" i="3"/>
  <c r="AF696" i="3"/>
  <c r="AE696" i="3"/>
  <c r="AD696" i="3"/>
  <c r="AC696" i="3"/>
  <c r="AB696" i="3"/>
  <c r="AA696" i="3"/>
  <c r="Y696" i="3"/>
  <c r="X696" i="3"/>
  <c r="AO231" i="3"/>
  <c r="AF231" i="3"/>
  <c r="AE231" i="3"/>
  <c r="AD231" i="3"/>
  <c r="AC231" i="3"/>
  <c r="AB231" i="3"/>
  <c r="AA231" i="3"/>
  <c r="Y231" i="3"/>
  <c r="X231" i="3"/>
  <c r="AO820" i="3"/>
  <c r="AF820" i="3"/>
  <c r="AE820" i="3"/>
  <c r="AD820" i="3"/>
  <c r="AC820" i="3"/>
  <c r="AB820" i="3"/>
  <c r="AA820" i="3"/>
  <c r="Y820" i="3"/>
  <c r="X820" i="3"/>
  <c r="AO39" i="3"/>
  <c r="AF39" i="3"/>
  <c r="AE39" i="3"/>
  <c r="AD39" i="3"/>
  <c r="AC39" i="3"/>
  <c r="AB39" i="3"/>
  <c r="AA39" i="3"/>
  <c r="Y39" i="3"/>
  <c r="X39" i="3"/>
  <c r="AO1191" i="3"/>
  <c r="AF1191" i="3"/>
  <c r="AE1191" i="3"/>
  <c r="AD1191" i="3"/>
  <c r="AC1191" i="3"/>
  <c r="AB1191" i="3"/>
  <c r="AA1191" i="3"/>
  <c r="Y1191" i="3"/>
  <c r="X1191" i="3"/>
  <c r="AO1396" i="3"/>
  <c r="AF1396" i="3"/>
  <c r="AE1396" i="3"/>
  <c r="AD1396" i="3"/>
  <c r="AC1396" i="3"/>
  <c r="AB1396" i="3"/>
  <c r="AA1396" i="3"/>
  <c r="Y1396" i="3"/>
  <c r="X1396" i="3"/>
  <c r="AO1357" i="3"/>
  <c r="AF1357" i="3"/>
  <c r="AE1357" i="3"/>
  <c r="AD1357" i="3"/>
  <c r="AC1357" i="3"/>
  <c r="AB1357" i="3"/>
  <c r="AA1357" i="3"/>
  <c r="Y1357" i="3"/>
  <c r="X1357" i="3"/>
  <c r="AO936" i="3"/>
  <c r="AF936" i="3"/>
  <c r="AE936" i="3"/>
  <c r="AD936" i="3"/>
  <c r="AC936" i="3"/>
  <c r="AB936" i="3"/>
  <c r="AA936" i="3"/>
  <c r="Y936" i="3"/>
  <c r="X936" i="3"/>
  <c r="AO655" i="3"/>
  <c r="AF655" i="3"/>
  <c r="AE655" i="3"/>
  <c r="AD655" i="3"/>
  <c r="AC655" i="3"/>
  <c r="AB655" i="3"/>
  <c r="AA655" i="3"/>
  <c r="Y655" i="3"/>
  <c r="X655" i="3"/>
  <c r="AO1019" i="3"/>
  <c r="AF1019" i="3"/>
  <c r="AE1019" i="3"/>
  <c r="AD1019" i="3"/>
  <c r="AC1019" i="3"/>
  <c r="AB1019" i="3"/>
  <c r="AA1019" i="3"/>
  <c r="Y1019" i="3"/>
  <c r="X1019" i="3"/>
  <c r="AO295" i="3"/>
  <c r="AF295" i="3"/>
  <c r="AE295" i="3"/>
  <c r="AD295" i="3"/>
  <c r="AC295" i="3"/>
  <c r="AB295" i="3"/>
  <c r="AA295" i="3"/>
  <c r="Y295" i="3"/>
  <c r="X295" i="3"/>
  <c r="AO157" i="3"/>
  <c r="AF157" i="3"/>
  <c r="AE157" i="3"/>
  <c r="AD157" i="3"/>
  <c r="AC157" i="3"/>
  <c r="AB157" i="3"/>
  <c r="AA157" i="3"/>
  <c r="Y157" i="3"/>
  <c r="X157" i="3"/>
  <c r="AO981" i="3"/>
  <c r="AF981" i="3"/>
  <c r="AE981" i="3"/>
  <c r="AD981" i="3"/>
  <c r="AC981" i="3"/>
  <c r="AB981" i="3"/>
  <c r="AA981" i="3"/>
  <c r="Y981" i="3"/>
  <c r="X981" i="3"/>
  <c r="AO615" i="3"/>
  <c r="AF615" i="3"/>
  <c r="AE615" i="3"/>
  <c r="AD615" i="3"/>
  <c r="AC615" i="3"/>
  <c r="AB615" i="3"/>
  <c r="AA615" i="3"/>
  <c r="Y615" i="3"/>
  <c r="X615" i="3"/>
  <c r="AO254" i="3"/>
  <c r="AF254" i="3"/>
  <c r="AE254" i="3"/>
  <c r="AD254" i="3"/>
  <c r="AC254" i="3"/>
  <c r="AB254" i="3"/>
  <c r="AA254" i="3"/>
  <c r="Y254" i="3"/>
  <c r="X254" i="3"/>
  <c r="AO188" i="3"/>
  <c r="AF188" i="3"/>
  <c r="AE188" i="3"/>
  <c r="AD188" i="3"/>
  <c r="AC188" i="3"/>
  <c r="AB188" i="3"/>
  <c r="AA188" i="3"/>
  <c r="Y188" i="3"/>
  <c r="X188" i="3"/>
  <c r="Z188" i="3" s="1"/>
  <c r="AM188" i="3" s="1"/>
  <c r="AO1013" i="3"/>
  <c r="AF1013" i="3"/>
  <c r="AE1013" i="3"/>
  <c r="AD1013" i="3"/>
  <c r="AC1013" i="3"/>
  <c r="AB1013" i="3"/>
  <c r="AA1013" i="3"/>
  <c r="Y1013" i="3"/>
  <c r="X1013" i="3"/>
  <c r="AO350" i="3"/>
  <c r="AF350" i="3"/>
  <c r="AE350" i="3"/>
  <c r="AD350" i="3"/>
  <c r="AC350" i="3"/>
  <c r="AB350" i="3"/>
  <c r="AA350" i="3"/>
  <c r="Y350" i="3"/>
  <c r="X350" i="3"/>
  <c r="AO1477" i="3"/>
  <c r="AF1477" i="3"/>
  <c r="AE1477" i="3"/>
  <c r="AD1477" i="3"/>
  <c r="AC1477" i="3"/>
  <c r="AB1477" i="3"/>
  <c r="AA1477" i="3"/>
  <c r="Y1477" i="3"/>
  <c r="X1477" i="3"/>
  <c r="AO1478" i="3"/>
  <c r="AF1478" i="3"/>
  <c r="AE1478" i="3"/>
  <c r="AD1478" i="3"/>
  <c r="AC1478" i="3"/>
  <c r="AB1478" i="3"/>
  <c r="AA1478" i="3"/>
  <c r="Y1478" i="3"/>
  <c r="Z1478" i="3" s="1"/>
  <c r="AM1478" i="3" s="1"/>
  <c r="X1478" i="3"/>
  <c r="AO1153" i="3"/>
  <c r="AF1153" i="3"/>
  <c r="AE1153" i="3"/>
  <c r="AD1153" i="3"/>
  <c r="AC1153" i="3"/>
  <c r="AB1153" i="3"/>
  <c r="AA1153" i="3"/>
  <c r="Y1153" i="3"/>
  <c r="X1153" i="3"/>
  <c r="AO439" i="3"/>
  <c r="AF439" i="3"/>
  <c r="AE439" i="3"/>
  <c r="AD439" i="3"/>
  <c r="AC439" i="3"/>
  <c r="AB439" i="3"/>
  <c r="AA439" i="3"/>
  <c r="Y439" i="3"/>
  <c r="X439" i="3"/>
  <c r="AO1339" i="3"/>
  <c r="AF1339" i="3"/>
  <c r="AE1339" i="3"/>
  <c r="AD1339" i="3"/>
  <c r="AC1339" i="3"/>
  <c r="AB1339" i="3"/>
  <c r="AA1339" i="3"/>
  <c r="Y1339" i="3"/>
  <c r="X1339" i="3"/>
  <c r="AO263" i="3"/>
  <c r="AF263" i="3"/>
  <c r="AE263" i="3"/>
  <c r="AD263" i="3"/>
  <c r="AC263" i="3"/>
  <c r="AB263" i="3"/>
  <c r="AA263" i="3"/>
  <c r="Y263" i="3"/>
  <c r="Z263" i="3" s="1"/>
  <c r="X263" i="3"/>
  <c r="AO246" i="3"/>
  <c r="AF246" i="3"/>
  <c r="AE246" i="3"/>
  <c r="AD246" i="3"/>
  <c r="AC246" i="3"/>
  <c r="AB246" i="3"/>
  <c r="AA246" i="3"/>
  <c r="Y246" i="3"/>
  <c r="X246" i="3"/>
  <c r="AO222" i="3"/>
  <c r="AF222" i="3"/>
  <c r="AE222" i="3"/>
  <c r="AD222" i="3"/>
  <c r="AC222" i="3"/>
  <c r="AB222" i="3"/>
  <c r="AA222" i="3"/>
  <c r="Y222" i="3"/>
  <c r="X222" i="3"/>
  <c r="Z222" i="3" s="1"/>
  <c r="AO814" i="3"/>
  <c r="AF814" i="3"/>
  <c r="AE814" i="3"/>
  <c r="AD814" i="3"/>
  <c r="AC814" i="3"/>
  <c r="AB814" i="3"/>
  <c r="AA814" i="3"/>
  <c r="Y814" i="3"/>
  <c r="X814" i="3"/>
  <c r="AO771" i="3"/>
  <c r="AF771" i="3"/>
  <c r="AE771" i="3"/>
  <c r="AD771" i="3"/>
  <c r="AC771" i="3"/>
  <c r="AB771" i="3"/>
  <c r="AA771" i="3"/>
  <c r="Y771" i="3"/>
  <c r="X771" i="3"/>
  <c r="AO1605" i="3"/>
  <c r="AF1605" i="3"/>
  <c r="AE1605" i="3"/>
  <c r="AD1605" i="3"/>
  <c r="AC1605" i="3"/>
  <c r="AB1605" i="3"/>
  <c r="AA1605" i="3"/>
  <c r="Y1605" i="3"/>
  <c r="X1605" i="3"/>
  <c r="AO1068" i="3"/>
  <c r="AF1068" i="3"/>
  <c r="AE1068" i="3"/>
  <c r="AD1068" i="3"/>
  <c r="AC1068" i="3"/>
  <c r="AB1068" i="3"/>
  <c r="AA1068" i="3"/>
  <c r="Y1068" i="3"/>
  <c r="X1068" i="3"/>
  <c r="AO1168" i="3"/>
  <c r="AF1168" i="3"/>
  <c r="AE1168" i="3"/>
  <c r="AD1168" i="3"/>
  <c r="AC1168" i="3"/>
  <c r="AB1168" i="3"/>
  <c r="AA1168" i="3"/>
  <c r="Y1168" i="3"/>
  <c r="X1168" i="3"/>
  <c r="AO575" i="3"/>
  <c r="AF575" i="3"/>
  <c r="AE575" i="3"/>
  <c r="AD575" i="3"/>
  <c r="AC575" i="3"/>
  <c r="AB575" i="3"/>
  <c r="AA575" i="3"/>
  <c r="Y575" i="3"/>
  <c r="X575" i="3"/>
  <c r="AO221" i="3"/>
  <c r="AF221" i="3"/>
  <c r="AE221" i="3"/>
  <c r="AD221" i="3"/>
  <c r="AC221" i="3"/>
  <c r="AB221" i="3"/>
  <c r="AA221" i="3"/>
  <c r="Y221" i="3"/>
  <c r="X221" i="3"/>
  <c r="AO253" i="3"/>
  <c r="AF253" i="3"/>
  <c r="AE253" i="3"/>
  <c r="AD253" i="3"/>
  <c r="AC253" i="3"/>
  <c r="AB253" i="3"/>
  <c r="AA253" i="3"/>
  <c r="Y253" i="3"/>
  <c r="X253" i="3"/>
  <c r="AO435" i="3"/>
  <c r="AF435" i="3"/>
  <c r="AE435" i="3"/>
  <c r="AD435" i="3"/>
  <c r="AC435" i="3"/>
  <c r="AB435" i="3"/>
  <c r="AA435" i="3"/>
  <c r="Y435" i="3"/>
  <c r="X435" i="3"/>
  <c r="AO312" i="3"/>
  <c r="AF312" i="3"/>
  <c r="AE312" i="3"/>
  <c r="AD312" i="3"/>
  <c r="AC312" i="3"/>
  <c r="AB312" i="3"/>
  <c r="AA312" i="3"/>
  <c r="Y312" i="3"/>
  <c r="X312" i="3"/>
  <c r="Z312" i="3" s="1"/>
  <c r="AM312" i="3" s="1"/>
  <c r="AO1262" i="3"/>
  <c r="AF1262" i="3"/>
  <c r="AE1262" i="3"/>
  <c r="AD1262" i="3"/>
  <c r="AC1262" i="3"/>
  <c r="AB1262" i="3"/>
  <c r="AA1262" i="3"/>
  <c r="Y1262" i="3"/>
  <c r="X1262" i="3"/>
  <c r="AO1394" i="3"/>
  <c r="AF1394" i="3"/>
  <c r="AE1394" i="3"/>
  <c r="AD1394" i="3"/>
  <c r="AC1394" i="3"/>
  <c r="AB1394" i="3"/>
  <c r="AA1394" i="3"/>
  <c r="Y1394" i="3"/>
  <c r="X1394" i="3"/>
  <c r="AO448" i="3"/>
  <c r="AF448" i="3"/>
  <c r="AE448" i="3"/>
  <c r="AD448" i="3"/>
  <c r="AC448" i="3"/>
  <c r="AB448" i="3"/>
  <c r="AA448" i="3"/>
  <c r="Y448" i="3"/>
  <c r="X448" i="3"/>
  <c r="AO309" i="3"/>
  <c r="AF309" i="3"/>
  <c r="AE309" i="3"/>
  <c r="AD309" i="3"/>
  <c r="AC309" i="3"/>
  <c r="AB309" i="3"/>
  <c r="AA309" i="3"/>
  <c r="Y309" i="3"/>
  <c r="X309" i="3"/>
  <c r="AO150" i="3"/>
  <c r="AF150" i="3"/>
  <c r="AE150" i="3"/>
  <c r="AD150" i="3"/>
  <c r="AC150" i="3"/>
  <c r="AB150" i="3"/>
  <c r="AA150" i="3"/>
  <c r="Y150" i="3"/>
  <c r="X150" i="3"/>
  <c r="AO80" i="3"/>
  <c r="AF80" i="3"/>
  <c r="AE80" i="3"/>
  <c r="AD80" i="3"/>
  <c r="AC80" i="3"/>
  <c r="AB80" i="3"/>
  <c r="AA80" i="3"/>
  <c r="Y80" i="3"/>
  <c r="X80" i="3"/>
  <c r="AO151" i="3"/>
  <c r="AF151" i="3"/>
  <c r="AE151" i="3"/>
  <c r="AD151" i="3"/>
  <c r="AC151" i="3"/>
  <c r="AB151" i="3"/>
  <c r="AA151" i="3"/>
  <c r="Y151" i="3"/>
  <c r="X151" i="3"/>
  <c r="AO250" i="3"/>
  <c r="AF250" i="3"/>
  <c r="AE250" i="3"/>
  <c r="AD250" i="3"/>
  <c r="AC250" i="3"/>
  <c r="AB250" i="3"/>
  <c r="AA250" i="3"/>
  <c r="Y250" i="3"/>
  <c r="X250" i="3"/>
  <c r="Z250" i="3" s="1"/>
  <c r="AN250" i="3" s="1"/>
  <c r="AO722" i="3"/>
  <c r="AF722" i="3"/>
  <c r="AE722" i="3"/>
  <c r="AD722" i="3"/>
  <c r="AC722" i="3"/>
  <c r="AB722" i="3"/>
  <c r="AA722" i="3"/>
  <c r="Y722" i="3"/>
  <c r="X722" i="3"/>
  <c r="AO438" i="3"/>
  <c r="AF438" i="3"/>
  <c r="AE438" i="3"/>
  <c r="AD438" i="3"/>
  <c r="AC438" i="3"/>
  <c r="AB438" i="3"/>
  <c r="AA438" i="3"/>
  <c r="Y438" i="3"/>
  <c r="X438" i="3"/>
  <c r="AO102" i="3"/>
  <c r="AF102" i="3"/>
  <c r="AE102" i="3"/>
  <c r="AD102" i="3"/>
  <c r="AC102" i="3"/>
  <c r="AB102" i="3"/>
  <c r="AA102" i="3"/>
  <c r="Y102" i="3"/>
  <c r="X102" i="3"/>
  <c r="AO53" i="3"/>
  <c r="AF53" i="3"/>
  <c r="AE53" i="3"/>
  <c r="AD53" i="3"/>
  <c r="AC53" i="3"/>
  <c r="AB53" i="3"/>
  <c r="AA53" i="3"/>
  <c r="Y53" i="3"/>
  <c r="X53" i="3"/>
  <c r="AO1104" i="3"/>
  <c r="AF1104" i="3"/>
  <c r="AE1104" i="3"/>
  <c r="AD1104" i="3"/>
  <c r="AC1104" i="3"/>
  <c r="AB1104" i="3"/>
  <c r="AA1104" i="3"/>
  <c r="Y1104" i="3"/>
  <c r="X1104" i="3"/>
  <c r="AO1026" i="3"/>
  <c r="AF1026" i="3"/>
  <c r="AE1026" i="3"/>
  <c r="AD1026" i="3"/>
  <c r="AC1026" i="3"/>
  <c r="AB1026" i="3"/>
  <c r="AA1026" i="3"/>
  <c r="Y1026" i="3"/>
  <c r="X1026" i="3"/>
  <c r="AO969" i="3"/>
  <c r="AF969" i="3"/>
  <c r="AE969" i="3"/>
  <c r="AD969" i="3"/>
  <c r="AC969" i="3"/>
  <c r="AB969" i="3"/>
  <c r="AA969" i="3"/>
  <c r="Y969" i="3"/>
  <c r="X969" i="3"/>
  <c r="AO244" i="3"/>
  <c r="AF244" i="3"/>
  <c r="AE244" i="3"/>
  <c r="AD244" i="3"/>
  <c r="AC244" i="3"/>
  <c r="AB244" i="3"/>
  <c r="AA244" i="3"/>
  <c r="Y244" i="3"/>
  <c r="X244" i="3"/>
  <c r="AO149" i="3"/>
  <c r="AF149" i="3"/>
  <c r="AE149" i="3"/>
  <c r="AD149" i="3"/>
  <c r="AC149" i="3"/>
  <c r="AB149" i="3"/>
  <c r="AA149" i="3"/>
  <c r="Y149" i="3"/>
  <c r="X149" i="3"/>
  <c r="AO1334" i="3"/>
  <c r="AF1334" i="3"/>
  <c r="AE1334" i="3"/>
  <c r="AD1334" i="3"/>
  <c r="AC1334" i="3"/>
  <c r="AB1334" i="3"/>
  <c r="AA1334" i="3"/>
  <c r="Y1334" i="3"/>
  <c r="X1334" i="3"/>
  <c r="AO902" i="3"/>
  <c r="AF902" i="3"/>
  <c r="AE902" i="3"/>
  <c r="AD902" i="3"/>
  <c r="AC902" i="3"/>
  <c r="AB902" i="3"/>
  <c r="AA902" i="3"/>
  <c r="Y902" i="3"/>
  <c r="X902" i="3"/>
  <c r="AO103" i="3"/>
  <c r="AF103" i="3"/>
  <c r="AE103" i="3"/>
  <c r="AD103" i="3"/>
  <c r="AC103" i="3"/>
  <c r="AB103" i="3"/>
  <c r="AA103" i="3"/>
  <c r="Y103" i="3"/>
  <c r="X103" i="3"/>
  <c r="AO240" i="3"/>
  <c r="AF240" i="3"/>
  <c r="AE240" i="3"/>
  <c r="AD240" i="3"/>
  <c r="AC240" i="3"/>
  <c r="AB240" i="3"/>
  <c r="AA240" i="3"/>
  <c r="Y240" i="3"/>
  <c r="X240" i="3"/>
  <c r="AO757" i="3"/>
  <c r="AF757" i="3"/>
  <c r="AE757" i="3"/>
  <c r="AD757" i="3"/>
  <c r="AC757" i="3"/>
  <c r="AB757" i="3"/>
  <c r="AA757" i="3"/>
  <c r="Y757" i="3"/>
  <c r="X757" i="3"/>
  <c r="AO1004" i="3"/>
  <c r="AF1004" i="3"/>
  <c r="AE1004" i="3"/>
  <c r="AD1004" i="3"/>
  <c r="AC1004" i="3"/>
  <c r="AB1004" i="3"/>
  <c r="AA1004" i="3"/>
  <c r="Y1004" i="3"/>
  <c r="X1004" i="3"/>
  <c r="AO75" i="3"/>
  <c r="AF75" i="3"/>
  <c r="AE75" i="3"/>
  <c r="AD75" i="3"/>
  <c r="AC75" i="3"/>
  <c r="AB75" i="3"/>
  <c r="AA75" i="3"/>
  <c r="Y75" i="3"/>
  <c r="X75" i="3"/>
  <c r="AO1030" i="3"/>
  <c r="AF1030" i="3"/>
  <c r="AE1030" i="3"/>
  <c r="AD1030" i="3"/>
  <c r="AC1030" i="3"/>
  <c r="AB1030" i="3"/>
  <c r="AA1030" i="3"/>
  <c r="Y1030" i="3"/>
  <c r="X1030" i="3"/>
  <c r="AO919" i="3"/>
  <c r="AF919" i="3"/>
  <c r="AE919" i="3"/>
  <c r="AD919" i="3"/>
  <c r="AC919" i="3"/>
  <c r="AB919" i="3"/>
  <c r="AA919" i="3"/>
  <c r="Y919" i="3"/>
  <c r="X919" i="3"/>
  <c r="AO59" i="3"/>
  <c r="AF59" i="3"/>
  <c r="AE59" i="3"/>
  <c r="AD59" i="3"/>
  <c r="AC59" i="3"/>
  <c r="AB59" i="3"/>
  <c r="AA59" i="3"/>
  <c r="Y59" i="3"/>
  <c r="X59" i="3"/>
  <c r="AO1345" i="3"/>
  <c r="AF1345" i="3"/>
  <c r="AE1345" i="3"/>
  <c r="AD1345" i="3"/>
  <c r="AC1345" i="3"/>
  <c r="AB1345" i="3"/>
  <c r="AA1345" i="3"/>
  <c r="Y1345" i="3"/>
  <c r="X1345" i="3"/>
  <c r="AO1031" i="3"/>
  <c r="AF1031" i="3"/>
  <c r="AE1031" i="3"/>
  <c r="AD1031" i="3"/>
  <c r="AC1031" i="3"/>
  <c r="AB1031" i="3"/>
  <c r="AA1031" i="3"/>
  <c r="Y1031" i="3"/>
  <c r="X1031" i="3"/>
  <c r="AO1598" i="3"/>
  <c r="AF1598" i="3"/>
  <c r="AE1598" i="3"/>
  <c r="AD1598" i="3"/>
  <c r="AC1598" i="3"/>
  <c r="AB1598" i="3"/>
  <c r="AA1598" i="3"/>
  <c r="Y1598" i="3"/>
  <c r="X1598" i="3"/>
  <c r="AO68" i="3"/>
  <c r="AF68" i="3"/>
  <c r="AE68" i="3"/>
  <c r="AD68" i="3"/>
  <c r="AC68" i="3"/>
  <c r="AB68" i="3"/>
  <c r="AA68" i="3"/>
  <c r="Y68" i="3"/>
  <c r="X68" i="3"/>
  <c r="AO481" i="3"/>
  <c r="AF481" i="3"/>
  <c r="AE481" i="3"/>
  <c r="AD481" i="3"/>
  <c r="AC481" i="3"/>
  <c r="AB481" i="3"/>
  <c r="AA481" i="3"/>
  <c r="Y481" i="3"/>
  <c r="X481" i="3"/>
  <c r="AO860" i="3"/>
  <c r="AF860" i="3"/>
  <c r="AE860" i="3"/>
  <c r="AD860" i="3"/>
  <c r="AC860" i="3"/>
  <c r="AB860" i="3"/>
  <c r="AA860" i="3"/>
  <c r="Y860" i="3"/>
  <c r="X860" i="3"/>
  <c r="AO1519" i="3"/>
  <c r="AF1519" i="3"/>
  <c r="AE1519" i="3"/>
  <c r="AD1519" i="3"/>
  <c r="AC1519" i="3"/>
  <c r="AB1519" i="3"/>
  <c r="AA1519" i="3"/>
  <c r="Y1519" i="3"/>
  <c r="X1519" i="3"/>
  <c r="Z1519" i="3" s="1"/>
  <c r="AO877" i="3"/>
  <c r="AF877" i="3"/>
  <c r="AE877" i="3"/>
  <c r="AD877" i="3"/>
  <c r="AC877" i="3"/>
  <c r="AB877" i="3"/>
  <c r="AA877" i="3"/>
  <c r="Y877" i="3"/>
  <c r="X877" i="3"/>
  <c r="AO366" i="3"/>
  <c r="AF366" i="3"/>
  <c r="AE366" i="3"/>
  <c r="AD366" i="3"/>
  <c r="AC366" i="3"/>
  <c r="AB366" i="3"/>
  <c r="AA366" i="3"/>
  <c r="Y366" i="3"/>
  <c r="X366" i="3"/>
  <c r="AO111" i="3"/>
  <c r="AF111" i="3"/>
  <c r="AE111" i="3"/>
  <c r="AD111" i="3"/>
  <c r="AC111" i="3"/>
  <c r="AB111" i="3"/>
  <c r="AA111" i="3"/>
  <c r="Y111" i="3"/>
  <c r="X111" i="3"/>
  <c r="Z111" i="3" s="1"/>
  <c r="AO1022" i="3"/>
  <c r="AF1022" i="3"/>
  <c r="AE1022" i="3"/>
  <c r="AD1022" i="3"/>
  <c r="AC1022" i="3"/>
  <c r="AB1022" i="3"/>
  <c r="AA1022" i="3"/>
  <c r="Y1022" i="3"/>
  <c r="X1022" i="3"/>
  <c r="AO1176" i="3"/>
  <c r="AF1176" i="3"/>
  <c r="AE1176" i="3"/>
  <c r="AD1176" i="3"/>
  <c r="AC1176" i="3"/>
  <c r="AB1176" i="3"/>
  <c r="AA1176" i="3"/>
  <c r="Y1176" i="3"/>
  <c r="X1176" i="3"/>
  <c r="AO1164" i="3"/>
  <c r="AF1164" i="3"/>
  <c r="AE1164" i="3"/>
  <c r="AD1164" i="3"/>
  <c r="AC1164" i="3"/>
  <c r="AB1164" i="3"/>
  <c r="AA1164" i="3"/>
  <c r="Y1164" i="3"/>
  <c r="X1164" i="3"/>
  <c r="AO1010" i="3"/>
  <c r="AF1010" i="3"/>
  <c r="AE1010" i="3"/>
  <c r="AD1010" i="3"/>
  <c r="AC1010" i="3"/>
  <c r="AB1010" i="3"/>
  <c r="AA1010" i="3"/>
  <c r="Y1010" i="3"/>
  <c r="X1010" i="3"/>
  <c r="AO96" i="3"/>
  <c r="AF96" i="3"/>
  <c r="AE96" i="3"/>
  <c r="AD96" i="3"/>
  <c r="AC96" i="3"/>
  <c r="AB96" i="3"/>
  <c r="AA96" i="3"/>
  <c r="Y96" i="3"/>
  <c r="X96" i="3"/>
  <c r="AO69" i="3"/>
  <c r="AF69" i="3"/>
  <c r="AE69" i="3"/>
  <c r="AD69" i="3"/>
  <c r="AC69" i="3"/>
  <c r="AB69" i="3"/>
  <c r="AA69" i="3"/>
  <c r="Y69" i="3"/>
  <c r="X69" i="3"/>
  <c r="AO327" i="3"/>
  <c r="AF327" i="3"/>
  <c r="AE327" i="3"/>
  <c r="AD327" i="3"/>
  <c r="AC327" i="3"/>
  <c r="AB327" i="3"/>
  <c r="AA327" i="3"/>
  <c r="Y327" i="3"/>
  <c r="X327" i="3"/>
  <c r="Z327" i="3" s="1"/>
  <c r="AI327" i="3" s="1"/>
  <c r="AO897" i="3"/>
  <c r="AF897" i="3"/>
  <c r="AE897" i="3"/>
  <c r="AD897" i="3"/>
  <c r="AC897" i="3"/>
  <c r="AB897" i="3"/>
  <c r="AA897" i="3"/>
  <c r="Y897" i="3"/>
  <c r="X897" i="3"/>
  <c r="AO65" i="3"/>
  <c r="AF65" i="3"/>
  <c r="AE65" i="3"/>
  <c r="AD65" i="3"/>
  <c r="AC65" i="3"/>
  <c r="AB65" i="3"/>
  <c r="AA65" i="3"/>
  <c r="Y65" i="3"/>
  <c r="X65" i="3"/>
  <c r="AO1516" i="3"/>
  <c r="AF1516" i="3"/>
  <c r="AE1516" i="3"/>
  <c r="AD1516" i="3"/>
  <c r="AC1516" i="3"/>
  <c r="AB1516" i="3"/>
  <c r="AA1516" i="3"/>
  <c r="Y1516" i="3"/>
  <c r="X1516" i="3"/>
  <c r="AO858" i="3"/>
  <c r="AF858" i="3"/>
  <c r="AE858" i="3"/>
  <c r="AD858" i="3"/>
  <c r="AC858" i="3"/>
  <c r="AB858" i="3"/>
  <c r="AA858" i="3"/>
  <c r="Y858" i="3"/>
  <c r="X858" i="3"/>
  <c r="AO205" i="3"/>
  <c r="AF205" i="3"/>
  <c r="AE205" i="3"/>
  <c r="AD205" i="3"/>
  <c r="AC205" i="3"/>
  <c r="AB205" i="3"/>
  <c r="AA205" i="3"/>
  <c r="Y205" i="3"/>
  <c r="X205" i="3"/>
  <c r="AO1103" i="3"/>
  <c r="AF1103" i="3"/>
  <c r="AE1103" i="3"/>
  <c r="AD1103" i="3"/>
  <c r="AC1103" i="3"/>
  <c r="AB1103" i="3"/>
  <c r="AA1103" i="3"/>
  <c r="Y1103" i="3"/>
  <c r="X1103" i="3"/>
  <c r="AO1319" i="3"/>
  <c r="AF1319" i="3"/>
  <c r="AE1319" i="3"/>
  <c r="AD1319" i="3"/>
  <c r="AC1319" i="3"/>
  <c r="AB1319" i="3"/>
  <c r="AA1319" i="3"/>
  <c r="Y1319" i="3"/>
  <c r="X1319" i="3"/>
  <c r="AN21" i="2"/>
  <c r="AF21" i="2"/>
  <c r="AE21" i="2"/>
  <c r="AD21" i="2"/>
  <c r="AC21" i="2"/>
  <c r="AB21" i="2"/>
  <c r="AA21" i="2"/>
  <c r="Y21" i="2"/>
  <c r="X21" i="2"/>
  <c r="AN242" i="2"/>
  <c r="AF242" i="2"/>
  <c r="AE242" i="2"/>
  <c r="AD242" i="2"/>
  <c r="AC242" i="2"/>
  <c r="AB242" i="2"/>
  <c r="AA242" i="2"/>
  <c r="Y242" i="2"/>
  <c r="X242" i="2"/>
  <c r="AN107" i="2"/>
  <c r="AF107" i="2"/>
  <c r="AE107" i="2"/>
  <c r="AD107" i="2"/>
  <c r="AC107" i="2"/>
  <c r="AB107" i="2"/>
  <c r="AA107" i="2"/>
  <c r="Y107" i="2"/>
  <c r="X107" i="2"/>
  <c r="AN149" i="2"/>
  <c r="AF149" i="2"/>
  <c r="AE149" i="2"/>
  <c r="AD149" i="2"/>
  <c r="AC149" i="2"/>
  <c r="AB149" i="2"/>
  <c r="AA149" i="2"/>
  <c r="Y149" i="2"/>
  <c r="X149" i="2"/>
  <c r="AN556" i="2"/>
  <c r="AF556" i="2"/>
  <c r="AE556" i="2"/>
  <c r="AD556" i="2"/>
  <c r="AC556" i="2"/>
  <c r="AB556" i="2"/>
  <c r="AA556" i="2"/>
  <c r="Z556" i="2"/>
  <c r="Y556" i="2"/>
  <c r="X556" i="2"/>
  <c r="AN365" i="2"/>
  <c r="AF365" i="2"/>
  <c r="AE365" i="2"/>
  <c r="AD365" i="2"/>
  <c r="AC365" i="2"/>
  <c r="AB365" i="2"/>
  <c r="AA365" i="2"/>
  <c r="Z365" i="2"/>
  <c r="AG365" i="2" s="1"/>
  <c r="Y365" i="2"/>
  <c r="X365" i="2"/>
  <c r="AN811" i="2"/>
  <c r="AF811" i="2"/>
  <c r="AE811" i="2"/>
  <c r="AD811" i="2"/>
  <c r="AC811" i="2"/>
  <c r="AB811" i="2"/>
  <c r="AA811" i="2"/>
  <c r="Z811" i="2"/>
  <c r="AL811" i="2" s="1"/>
  <c r="Y811" i="2"/>
  <c r="X811" i="2"/>
  <c r="AN440" i="2"/>
  <c r="AF440" i="2"/>
  <c r="AE440" i="2"/>
  <c r="AD440" i="2"/>
  <c r="AC440" i="2"/>
  <c r="AB440" i="2"/>
  <c r="AA440" i="2"/>
  <c r="Y440" i="2"/>
  <c r="X440" i="2"/>
  <c r="AN111" i="2"/>
  <c r="AF111" i="2"/>
  <c r="AE111" i="2"/>
  <c r="AD111" i="2"/>
  <c r="AC111" i="2"/>
  <c r="AB111" i="2"/>
  <c r="AA111" i="2"/>
  <c r="Y111" i="2"/>
  <c r="X111" i="2"/>
  <c r="AN452" i="2"/>
  <c r="AF452" i="2"/>
  <c r="AE452" i="2"/>
  <c r="AD452" i="2"/>
  <c r="AC452" i="2"/>
  <c r="AB452" i="2"/>
  <c r="AA452" i="2"/>
  <c r="Y452" i="2"/>
  <c r="X452" i="2"/>
  <c r="AN297" i="2"/>
  <c r="AF297" i="2"/>
  <c r="AE297" i="2"/>
  <c r="AD297" i="2"/>
  <c r="AC297" i="2"/>
  <c r="AB297" i="2"/>
  <c r="AA297" i="2"/>
  <c r="Y297" i="2"/>
  <c r="X297" i="2"/>
  <c r="Z297" i="2" s="1"/>
  <c r="AN18" i="2"/>
  <c r="AF18" i="2"/>
  <c r="AE18" i="2"/>
  <c r="AD18" i="2"/>
  <c r="AC18" i="2"/>
  <c r="AB18" i="2"/>
  <c r="AA18" i="2"/>
  <c r="Y18" i="2"/>
  <c r="X18" i="2"/>
  <c r="AN397" i="2"/>
  <c r="AF397" i="2"/>
  <c r="AE397" i="2"/>
  <c r="AD397" i="2"/>
  <c r="AC397" i="2"/>
  <c r="AB397" i="2"/>
  <c r="AA397" i="2"/>
  <c r="Y397" i="2"/>
  <c r="X397" i="2"/>
  <c r="Z397" i="2" s="1"/>
  <c r="AN564" i="2"/>
  <c r="AF564" i="2"/>
  <c r="AE564" i="2"/>
  <c r="AD564" i="2"/>
  <c r="AC564" i="2"/>
  <c r="AB564" i="2"/>
  <c r="AA564" i="2"/>
  <c r="Y564" i="2"/>
  <c r="X564" i="2"/>
  <c r="Z564" i="2" s="1"/>
  <c r="AI564" i="2" s="1"/>
  <c r="AN236" i="2"/>
  <c r="AF236" i="2"/>
  <c r="AE236" i="2"/>
  <c r="AD236" i="2"/>
  <c r="AC236" i="2"/>
  <c r="AB236" i="2"/>
  <c r="AA236" i="2"/>
  <c r="Y236" i="2"/>
  <c r="X236" i="2"/>
  <c r="Z236" i="2" s="1"/>
  <c r="AN66" i="2"/>
  <c r="AF66" i="2"/>
  <c r="AE66" i="2"/>
  <c r="AD66" i="2"/>
  <c r="AC66" i="2"/>
  <c r="AB66" i="2"/>
  <c r="AA66" i="2"/>
  <c r="Y66" i="2"/>
  <c r="X66" i="2"/>
  <c r="AN521" i="2"/>
  <c r="AF521" i="2"/>
  <c r="AE521" i="2"/>
  <c r="AD521" i="2"/>
  <c r="AC521" i="2"/>
  <c r="AB521" i="2"/>
  <c r="AA521" i="2"/>
  <c r="Y521" i="2"/>
  <c r="X521" i="2"/>
  <c r="Z521" i="2" s="1"/>
  <c r="AN317" i="2"/>
  <c r="AF317" i="2"/>
  <c r="AE317" i="2"/>
  <c r="AD317" i="2"/>
  <c r="AC317" i="2"/>
  <c r="AB317" i="2"/>
  <c r="AA317" i="2"/>
  <c r="Y317" i="2"/>
  <c r="X317" i="2"/>
  <c r="Z317" i="2" s="1"/>
  <c r="AN728" i="2"/>
  <c r="AF728" i="2"/>
  <c r="AE728" i="2"/>
  <c r="AD728" i="2"/>
  <c r="AC728" i="2"/>
  <c r="AB728" i="2"/>
  <c r="AA728" i="2"/>
  <c r="Y728" i="2"/>
  <c r="X728" i="2"/>
  <c r="AN641" i="2"/>
  <c r="AF641" i="2"/>
  <c r="AE641" i="2"/>
  <c r="AD641" i="2"/>
  <c r="AC641" i="2"/>
  <c r="AB641" i="2"/>
  <c r="AA641" i="2"/>
  <c r="Z641" i="2"/>
  <c r="Y641" i="2"/>
  <c r="X641" i="2"/>
  <c r="AN637" i="2"/>
  <c r="AF637" i="2"/>
  <c r="AE637" i="2"/>
  <c r="AD637" i="2"/>
  <c r="AC637" i="2"/>
  <c r="AB637" i="2"/>
  <c r="AA637" i="2"/>
  <c r="Y637" i="2"/>
  <c r="X637" i="2"/>
  <c r="AN498" i="2"/>
  <c r="AF498" i="2"/>
  <c r="AE498" i="2"/>
  <c r="AD498" i="2"/>
  <c r="AC498" i="2"/>
  <c r="AB498" i="2"/>
  <c r="AA498" i="2"/>
  <c r="Y498" i="2"/>
  <c r="Z498" i="2" s="1"/>
  <c r="X498" i="2"/>
  <c r="AN633" i="2"/>
  <c r="AF633" i="2"/>
  <c r="AE633" i="2"/>
  <c r="AD633" i="2"/>
  <c r="AC633" i="2"/>
  <c r="AB633" i="2"/>
  <c r="AA633" i="2"/>
  <c r="Y633" i="2"/>
  <c r="X633" i="2"/>
  <c r="Z633" i="2" s="1"/>
  <c r="AN67" i="2"/>
  <c r="AF67" i="2"/>
  <c r="AE67" i="2"/>
  <c r="AD67" i="2"/>
  <c r="AC67" i="2"/>
  <c r="AB67" i="2"/>
  <c r="AA67" i="2"/>
  <c r="Y67" i="2"/>
  <c r="X67" i="2"/>
  <c r="AN614" i="2"/>
  <c r="AF614" i="2"/>
  <c r="AE614" i="2"/>
  <c r="AD614" i="2"/>
  <c r="AC614" i="2"/>
  <c r="AB614" i="2"/>
  <c r="AA614" i="2"/>
  <c r="Y614" i="2"/>
  <c r="X614" i="2"/>
  <c r="Z614" i="2" s="1"/>
  <c r="AN743" i="2"/>
  <c r="AF743" i="2"/>
  <c r="AE743" i="2"/>
  <c r="AD743" i="2"/>
  <c r="AC743" i="2"/>
  <c r="AB743" i="2"/>
  <c r="AA743" i="2"/>
  <c r="Y743" i="2"/>
  <c r="X743" i="2"/>
  <c r="Z743" i="2" s="1"/>
  <c r="AN1009" i="2"/>
  <c r="AF1009" i="2"/>
  <c r="AE1009" i="2"/>
  <c r="AD1009" i="2"/>
  <c r="AC1009" i="2"/>
  <c r="AB1009" i="2"/>
  <c r="AA1009" i="2"/>
  <c r="Y1009" i="2"/>
  <c r="Z1009" i="2" s="1"/>
  <c r="X1009" i="2"/>
  <c r="AN99" i="2"/>
  <c r="AF99" i="2"/>
  <c r="AE99" i="2"/>
  <c r="AD99" i="2"/>
  <c r="AC99" i="2"/>
  <c r="AB99" i="2"/>
  <c r="AA99" i="2"/>
  <c r="Y99" i="2"/>
  <c r="Z99" i="2" s="1"/>
  <c r="X99" i="2"/>
  <c r="AN510" i="2"/>
  <c r="AF510" i="2"/>
  <c r="AE510" i="2"/>
  <c r="AD510" i="2"/>
  <c r="AC510" i="2"/>
  <c r="AB510" i="2"/>
  <c r="AA510" i="2"/>
  <c r="Y510" i="2"/>
  <c r="X510" i="2"/>
  <c r="AN867" i="2"/>
  <c r="AF867" i="2"/>
  <c r="AE867" i="2"/>
  <c r="AD867" i="2"/>
  <c r="AC867" i="2"/>
  <c r="AB867" i="2"/>
  <c r="AA867" i="2"/>
  <c r="Y867" i="2"/>
  <c r="X867" i="2"/>
  <c r="AN433" i="2"/>
  <c r="AF433" i="2"/>
  <c r="AE433" i="2"/>
  <c r="AD433" i="2"/>
  <c r="AC433" i="2"/>
  <c r="AB433" i="2"/>
  <c r="AA433" i="2"/>
  <c r="Y433" i="2"/>
  <c r="Z433" i="2" s="1"/>
  <c r="AK433" i="2" s="1"/>
  <c r="X433" i="2"/>
  <c r="AN280" i="2"/>
  <c r="AF280" i="2"/>
  <c r="AE280" i="2"/>
  <c r="AD280" i="2"/>
  <c r="AC280" i="2"/>
  <c r="AB280" i="2"/>
  <c r="AA280" i="2"/>
  <c r="Z280" i="2"/>
  <c r="Y280" i="2"/>
  <c r="X280" i="2"/>
  <c r="AN237" i="2"/>
  <c r="AI237" i="2"/>
  <c r="AG237" i="2"/>
  <c r="AF237" i="2"/>
  <c r="AE237" i="2"/>
  <c r="AD237" i="2"/>
  <c r="AC237" i="2"/>
  <c r="AB237" i="2"/>
  <c r="AA237" i="2"/>
  <c r="Y237" i="2"/>
  <c r="X237" i="2"/>
  <c r="Z237" i="2" s="1"/>
  <c r="AN834" i="2"/>
  <c r="AM834" i="2"/>
  <c r="AF834" i="2"/>
  <c r="AE834" i="2"/>
  <c r="AD834" i="2"/>
  <c r="AC834" i="2"/>
  <c r="AB834" i="2"/>
  <c r="AA834" i="2"/>
  <c r="Y834" i="2"/>
  <c r="X834" i="2"/>
  <c r="Z834" i="2" s="1"/>
  <c r="AN899" i="2"/>
  <c r="AF899" i="2"/>
  <c r="AE899" i="2"/>
  <c r="AD899" i="2"/>
  <c r="AC899" i="2"/>
  <c r="AB899" i="2"/>
  <c r="AA899" i="2"/>
  <c r="Y899" i="2"/>
  <c r="X899" i="2"/>
  <c r="AN451" i="2"/>
  <c r="AF451" i="2"/>
  <c r="AE451" i="2"/>
  <c r="AD451" i="2"/>
  <c r="AC451" i="2"/>
  <c r="AB451" i="2"/>
  <c r="AA451" i="2"/>
  <c r="Y451" i="2"/>
  <c r="X451" i="2"/>
  <c r="Z451" i="2" s="1"/>
  <c r="AN632" i="2"/>
  <c r="AF632" i="2"/>
  <c r="AE632" i="2"/>
  <c r="AD632" i="2"/>
  <c r="AC632" i="2"/>
  <c r="AB632" i="2"/>
  <c r="AA632" i="2"/>
  <c r="Y632" i="2"/>
  <c r="X632" i="2"/>
  <c r="Z632" i="2" s="1"/>
  <c r="AM632" i="2" s="1"/>
  <c r="AN662" i="2"/>
  <c r="AF662" i="2"/>
  <c r="AE662" i="2"/>
  <c r="AD662" i="2"/>
  <c r="AC662" i="2"/>
  <c r="AB662" i="2"/>
  <c r="AA662" i="2"/>
  <c r="Y662" i="2"/>
  <c r="X662" i="2"/>
  <c r="Z662" i="2" s="1"/>
  <c r="AN984" i="2"/>
  <c r="AF984" i="2"/>
  <c r="AE984" i="2"/>
  <c r="AD984" i="2"/>
  <c r="AC984" i="2"/>
  <c r="AB984" i="2"/>
  <c r="AA984" i="2"/>
  <c r="Y984" i="2"/>
  <c r="X984" i="2"/>
  <c r="Z984" i="2" s="1"/>
  <c r="AH984" i="2" s="1"/>
  <c r="AN1010" i="2"/>
  <c r="AF1010" i="2"/>
  <c r="AE1010" i="2"/>
  <c r="AD1010" i="2"/>
  <c r="AC1010" i="2"/>
  <c r="AB1010" i="2"/>
  <c r="AA1010" i="2"/>
  <c r="Y1010" i="2"/>
  <c r="X1010" i="2"/>
  <c r="Z1010" i="2" s="1"/>
  <c r="AJ1010" i="2" s="1"/>
  <c r="AN1008" i="2"/>
  <c r="AF1008" i="2"/>
  <c r="AE1008" i="2"/>
  <c r="AD1008" i="2"/>
  <c r="AC1008" i="2"/>
  <c r="AB1008" i="2"/>
  <c r="AA1008" i="2"/>
  <c r="Y1008" i="2"/>
  <c r="X1008" i="2"/>
  <c r="Z1008" i="2" s="1"/>
  <c r="AN135" i="2"/>
  <c r="AF135" i="2"/>
  <c r="AE135" i="2"/>
  <c r="AD135" i="2"/>
  <c r="AC135" i="2"/>
  <c r="AB135" i="2"/>
  <c r="AA135" i="2"/>
  <c r="Y135" i="2"/>
  <c r="X135" i="2"/>
  <c r="Z135" i="2" s="1"/>
  <c r="AN678" i="2"/>
  <c r="AF678" i="2"/>
  <c r="AE678" i="2"/>
  <c r="AD678" i="2"/>
  <c r="AC678" i="2"/>
  <c r="AB678" i="2"/>
  <c r="AA678" i="2"/>
  <c r="Y678" i="2"/>
  <c r="X678" i="2"/>
  <c r="AN1011" i="2"/>
  <c r="AF1011" i="2"/>
  <c r="AE1011" i="2"/>
  <c r="AD1011" i="2"/>
  <c r="AC1011" i="2"/>
  <c r="AB1011" i="2"/>
  <c r="AA1011" i="2"/>
  <c r="Y1011" i="2"/>
  <c r="X1011" i="2"/>
  <c r="AN572" i="2"/>
  <c r="AF572" i="2"/>
  <c r="AE572" i="2"/>
  <c r="AD572" i="2"/>
  <c r="AC572" i="2"/>
  <c r="AB572" i="2"/>
  <c r="AA572" i="2"/>
  <c r="Y572" i="2"/>
  <c r="Z572" i="2" s="1"/>
  <c r="X572" i="2"/>
  <c r="AN87" i="2"/>
  <c r="AF87" i="2"/>
  <c r="AE87" i="2"/>
  <c r="AD87" i="2"/>
  <c r="AC87" i="2"/>
  <c r="AB87" i="2"/>
  <c r="AA87" i="2"/>
  <c r="Y87" i="2"/>
  <c r="X87" i="2"/>
  <c r="Z87" i="2" s="1"/>
  <c r="AN981" i="2"/>
  <c r="AF981" i="2"/>
  <c r="AE981" i="2"/>
  <c r="AD981" i="2"/>
  <c r="AC981" i="2"/>
  <c r="AB981" i="2"/>
  <c r="AA981" i="2"/>
  <c r="Y981" i="2"/>
  <c r="Z981" i="2" s="1"/>
  <c r="X981" i="2"/>
  <c r="AN971" i="2"/>
  <c r="AF971" i="2"/>
  <c r="AE971" i="2"/>
  <c r="AD971" i="2"/>
  <c r="AC971" i="2"/>
  <c r="AB971" i="2"/>
  <c r="AA971" i="2"/>
  <c r="Y971" i="2"/>
  <c r="X971" i="2"/>
  <c r="AN368" i="2"/>
  <c r="AF368" i="2"/>
  <c r="AE368" i="2"/>
  <c r="AD368" i="2"/>
  <c r="AC368" i="2"/>
  <c r="AB368" i="2"/>
  <c r="AA368" i="2"/>
  <c r="Y368" i="2"/>
  <c r="X368" i="2"/>
  <c r="AN809" i="2"/>
  <c r="AF809" i="2"/>
  <c r="AE809" i="2"/>
  <c r="AD809" i="2"/>
  <c r="AC809" i="2"/>
  <c r="AB809" i="2"/>
  <c r="AA809" i="2"/>
  <c r="Y809" i="2"/>
  <c r="X809" i="2"/>
  <c r="AN972" i="2"/>
  <c r="AF972" i="2"/>
  <c r="AE972" i="2"/>
  <c r="AD972" i="2"/>
  <c r="AC972" i="2"/>
  <c r="AB972" i="2"/>
  <c r="AA972" i="2"/>
  <c r="Y972" i="2"/>
  <c r="X972" i="2"/>
  <c r="AN630" i="2"/>
  <c r="AF630" i="2"/>
  <c r="AE630" i="2"/>
  <c r="AD630" i="2"/>
  <c r="AC630" i="2"/>
  <c r="AB630" i="2"/>
  <c r="AA630" i="2"/>
  <c r="Y630" i="2"/>
  <c r="X630" i="2"/>
  <c r="AN448" i="2"/>
  <c r="AF448" i="2"/>
  <c r="AE448" i="2"/>
  <c r="AD448" i="2"/>
  <c r="AC448" i="2"/>
  <c r="AB448" i="2"/>
  <c r="AA448" i="2"/>
  <c r="Y448" i="2"/>
  <c r="X448" i="2"/>
  <c r="AN837" i="2"/>
  <c r="AF837" i="2"/>
  <c r="AE837" i="2"/>
  <c r="AD837" i="2"/>
  <c r="AC837" i="2"/>
  <c r="AB837" i="2"/>
  <c r="AA837" i="2"/>
  <c r="Y837" i="2"/>
  <c r="X837" i="2"/>
  <c r="AN327" i="2"/>
  <c r="AF327" i="2"/>
  <c r="AE327" i="2"/>
  <c r="AD327" i="2"/>
  <c r="AC327" i="2"/>
  <c r="AB327" i="2"/>
  <c r="AA327" i="2"/>
  <c r="Y327" i="2"/>
  <c r="X327" i="2"/>
  <c r="Z327" i="2" s="1"/>
  <c r="AN48" i="2"/>
  <c r="AF48" i="2"/>
  <c r="AE48" i="2"/>
  <c r="AD48" i="2"/>
  <c r="AC48" i="2"/>
  <c r="AB48" i="2"/>
  <c r="AA48" i="2"/>
  <c r="Y48" i="2"/>
  <c r="X48" i="2"/>
  <c r="Z48" i="2" s="1"/>
  <c r="AJ48" i="2" s="1"/>
  <c r="AN485" i="2"/>
  <c r="AF485" i="2"/>
  <c r="AE485" i="2"/>
  <c r="AD485" i="2"/>
  <c r="AC485" i="2"/>
  <c r="AB485" i="2"/>
  <c r="AA485" i="2"/>
  <c r="Y485" i="2"/>
  <c r="X485" i="2"/>
  <c r="AN277" i="2"/>
  <c r="AF277" i="2"/>
  <c r="AE277" i="2"/>
  <c r="AD277" i="2"/>
  <c r="AC277" i="2"/>
  <c r="AB277" i="2"/>
  <c r="AA277" i="2"/>
  <c r="Y277" i="2"/>
  <c r="X277" i="2"/>
  <c r="Z277" i="2" s="1"/>
  <c r="AN154" i="2"/>
  <c r="AF154" i="2"/>
  <c r="AE154" i="2"/>
  <c r="AD154" i="2"/>
  <c r="AC154" i="2"/>
  <c r="AB154" i="2"/>
  <c r="AA154" i="2"/>
  <c r="Y154" i="2"/>
  <c r="X154" i="2"/>
  <c r="AN698" i="2"/>
  <c r="AF698" i="2"/>
  <c r="AE698" i="2"/>
  <c r="AD698" i="2"/>
  <c r="AC698" i="2"/>
  <c r="AB698" i="2"/>
  <c r="AA698" i="2"/>
  <c r="Y698" i="2"/>
  <c r="X698" i="2"/>
  <c r="Z698" i="2" s="1"/>
  <c r="AN74" i="2"/>
  <c r="AF74" i="2"/>
  <c r="AE74" i="2"/>
  <c r="AD74" i="2"/>
  <c r="AC74" i="2"/>
  <c r="AB74" i="2"/>
  <c r="AA74" i="2"/>
  <c r="Y74" i="2"/>
  <c r="X74" i="2"/>
  <c r="Z74" i="2" s="1"/>
  <c r="AN330" i="2"/>
  <c r="AF330" i="2"/>
  <c r="AE330" i="2"/>
  <c r="AD330" i="2"/>
  <c r="AC330" i="2"/>
  <c r="AB330" i="2"/>
  <c r="AA330" i="2"/>
  <c r="Y330" i="2"/>
  <c r="X330" i="2"/>
  <c r="AN738" i="2"/>
  <c r="AF738" i="2"/>
  <c r="AE738" i="2"/>
  <c r="AD738" i="2"/>
  <c r="AC738" i="2"/>
  <c r="AB738" i="2"/>
  <c r="AA738" i="2"/>
  <c r="Y738" i="2"/>
  <c r="X738" i="2"/>
  <c r="AN968" i="2"/>
  <c r="AF968" i="2"/>
  <c r="AE968" i="2"/>
  <c r="AD968" i="2"/>
  <c r="AC968" i="2"/>
  <c r="AB968" i="2"/>
  <c r="AA968" i="2"/>
  <c r="Y968" i="2"/>
  <c r="X968" i="2"/>
  <c r="AN970" i="2"/>
  <c r="AF970" i="2"/>
  <c r="AE970" i="2"/>
  <c r="AD970" i="2"/>
  <c r="AC970" i="2"/>
  <c r="AB970" i="2"/>
  <c r="AA970" i="2"/>
  <c r="Y970" i="2"/>
  <c r="X970" i="2"/>
  <c r="AN969" i="2"/>
  <c r="AF969" i="2"/>
  <c r="AE969" i="2"/>
  <c r="AD969" i="2"/>
  <c r="AC969" i="2"/>
  <c r="AB969" i="2"/>
  <c r="AA969" i="2"/>
  <c r="Y969" i="2"/>
  <c r="X969" i="2"/>
  <c r="AN204" i="2"/>
  <c r="AF204" i="2"/>
  <c r="AE204" i="2"/>
  <c r="AD204" i="2"/>
  <c r="AC204" i="2"/>
  <c r="AB204" i="2"/>
  <c r="AA204" i="2"/>
  <c r="Y204" i="2"/>
  <c r="X204" i="2"/>
  <c r="AN89" i="2"/>
  <c r="AF89" i="2"/>
  <c r="AE89" i="2"/>
  <c r="AD89" i="2"/>
  <c r="AC89" i="2"/>
  <c r="AB89" i="2"/>
  <c r="AA89" i="2"/>
  <c r="Y89" i="2"/>
  <c r="Z89" i="2" s="1"/>
  <c r="X89" i="2"/>
  <c r="AN711" i="2"/>
  <c r="AF711" i="2"/>
  <c r="AE711" i="2"/>
  <c r="AD711" i="2"/>
  <c r="AC711" i="2"/>
  <c r="AB711" i="2"/>
  <c r="AA711" i="2"/>
  <c r="Y711" i="2"/>
  <c r="Z711" i="2" s="1"/>
  <c r="X711" i="2"/>
  <c r="AN934" i="2"/>
  <c r="AF934" i="2"/>
  <c r="AE934" i="2"/>
  <c r="AD934" i="2"/>
  <c r="AC934" i="2"/>
  <c r="AB934" i="2"/>
  <c r="AA934" i="2"/>
  <c r="Y934" i="2"/>
  <c r="X934" i="2"/>
  <c r="AN689" i="2"/>
  <c r="AF689" i="2"/>
  <c r="AE689" i="2"/>
  <c r="AD689" i="2"/>
  <c r="AC689" i="2"/>
  <c r="AB689" i="2"/>
  <c r="AA689" i="2"/>
  <c r="Y689" i="2"/>
  <c r="Z689" i="2" s="1"/>
  <c r="X689" i="2"/>
  <c r="AN494" i="2"/>
  <c r="AF494" i="2"/>
  <c r="AE494" i="2"/>
  <c r="AD494" i="2"/>
  <c r="AC494" i="2"/>
  <c r="AB494" i="2"/>
  <c r="AA494" i="2"/>
  <c r="Y494" i="2"/>
  <c r="Z494" i="2" s="1"/>
  <c r="X494" i="2"/>
  <c r="AN936" i="2"/>
  <c r="AF936" i="2"/>
  <c r="AE936" i="2"/>
  <c r="AD936" i="2"/>
  <c r="AC936" i="2"/>
  <c r="AB936" i="2"/>
  <c r="AA936" i="2"/>
  <c r="Y936" i="2"/>
  <c r="X936" i="2"/>
  <c r="AN892" i="2"/>
  <c r="AF892" i="2"/>
  <c r="AE892" i="2"/>
  <c r="AD892" i="2"/>
  <c r="AC892" i="2"/>
  <c r="AB892" i="2"/>
  <c r="AA892" i="2"/>
  <c r="Y892" i="2"/>
  <c r="X892" i="2"/>
  <c r="Z892" i="2" s="1"/>
  <c r="AN927" i="2"/>
  <c r="AL927" i="2"/>
  <c r="AF927" i="2"/>
  <c r="AE927" i="2"/>
  <c r="AD927" i="2"/>
  <c r="AC927" i="2"/>
  <c r="AB927" i="2"/>
  <c r="AA927" i="2"/>
  <c r="Z927" i="2"/>
  <c r="Y927" i="2"/>
  <c r="X927" i="2"/>
  <c r="AN655" i="2"/>
  <c r="AF655" i="2"/>
  <c r="AE655" i="2"/>
  <c r="AD655" i="2"/>
  <c r="AC655" i="2"/>
  <c r="AB655" i="2"/>
  <c r="AA655" i="2"/>
  <c r="Y655" i="2"/>
  <c r="X655" i="2"/>
  <c r="AN585" i="2"/>
  <c r="AF585" i="2"/>
  <c r="AE585" i="2"/>
  <c r="AD585" i="2"/>
  <c r="AC585" i="2"/>
  <c r="AB585" i="2"/>
  <c r="AA585" i="2"/>
  <c r="Y585" i="2"/>
  <c r="Z585" i="2" s="1"/>
  <c r="X585" i="2"/>
  <c r="AN808" i="2"/>
  <c r="AF808" i="2"/>
  <c r="AE808" i="2"/>
  <c r="AD808" i="2"/>
  <c r="AC808" i="2"/>
  <c r="AB808" i="2"/>
  <c r="AA808" i="2"/>
  <c r="Y808" i="2"/>
  <c r="X808" i="2"/>
  <c r="AN770" i="2"/>
  <c r="AJ770" i="2"/>
  <c r="AF770" i="2"/>
  <c r="AE770" i="2"/>
  <c r="AD770" i="2"/>
  <c r="AC770" i="2"/>
  <c r="AB770" i="2"/>
  <c r="AA770" i="2"/>
  <c r="Z770" i="2"/>
  <c r="AM770" i="2" s="1"/>
  <c r="Y770" i="2"/>
  <c r="X770" i="2"/>
  <c r="AN709" i="2"/>
  <c r="AF709" i="2"/>
  <c r="AE709" i="2"/>
  <c r="AD709" i="2"/>
  <c r="AC709" i="2"/>
  <c r="AB709" i="2"/>
  <c r="AA709" i="2"/>
  <c r="Y709" i="2"/>
  <c r="X709" i="2"/>
  <c r="AN540" i="2"/>
  <c r="AL540" i="2"/>
  <c r="AK540" i="2"/>
  <c r="AF540" i="2"/>
  <c r="AE540" i="2"/>
  <c r="AD540" i="2"/>
  <c r="AC540" i="2"/>
  <c r="AB540" i="2"/>
  <c r="AA540" i="2"/>
  <c r="Y540" i="2"/>
  <c r="X540" i="2"/>
  <c r="Z540" i="2" s="1"/>
  <c r="AM540" i="2" s="1"/>
  <c r="AN269" i="2"/>
  <c r="AF269" i="2"/>
  <c r="AE269" i="2"/>
  <c r="AD269" i="2"/>
  <c r="AC269" i="2"/>
  <c r="AB269" i="2"/>
  <c r="AA269" i="2"/>
  <c r="Y269" i="2"/>
  <c r="X269" i="2"/>
  <c r="AN16" i="2"/>
  <c r="AF16" i="2"/>
  <c r="AE16" i="2"/>
  <c r="AD16" i="2"/>
  <c r="AC16" i="2"/>
  <c r="AB16" i="2"/>
  <c r="AA16" i="2"/>
  <c r="Y16" i="2"/>
  <c r="X16" i="2"/>
  <c r="AN1022" i="2"/>
  <c r="AF1022" i="2"/>
  <c r="AE1022" i="2"/>
  <c r="AD1022" i="2"/>
  <c r="AC1022" i="2"/>
  <c r="AB1022" i="2"/>
  <c r="AA1022" i="2"/>
  <c r="Y1022" i="2"/>
  <c r="X1022" i="2"/>
  <c r="AN938" i="2"/>
  <c r="AF938" i="2"/>
  <c r="AE938" i="2"/>
  <c r="AD938" i="2"/>
  <c r="AC938" i="2"/>
  <c r="AB938" i="2"/>
  <c r="AA938" i="2"/>
  <c r="Z938" i="2"/>
  <c r="AK938" i="2" s="1"/>
  <c r="Y938" i="2"/>
  <c r="X938" i="2"/>
  <c r="AN826" i="2"/>
  <c r="AF826" i="2"/>
  <c r="AE826" i="2"/>
  <c r="AD826" i="2"/>
  <c r="AC826" i="2"/>
  <c r="AB826" i="2"/>
  <c r="AA826" i="2"/>
  <c r="Y826" i="2"/>
  <c r="X826" i="2"/>
  <c r="AN1004" i="2"/>
  <c r="AJ1004" i="2"/>
  <c r="AI1004" i="2"/>
  <c r="AF1004" i="2"/>
  <c r="AE1004" i="2"/>
  <c r="AD1004" i="2"/>
  <c r="AC1004" i="2"/>
  <c r="AB1004" i="2"/>
  <c r="AA1004" i="2"/>
  <c r="Y1004" i="2"/>
  <c r="Z1004" i="2" s="1"/>
  <c r="AL1004" i="2" s="1"/>
  <c r="X1004" i="2"/>
  <c r="AN355" i="2"/>
  <c r="AF355" i="2"/>
  <c r="AE355" i="2"/>
  <c r="AD355" i="2"/>
  <c r="AC355" i="2"/>
  <c r="AB355" i="2"/>
  <c r="AA355" i="2"/>
  <c r="Z355" i="2"/>
  <c r="Y355" i="2"/>
  <c r="X355" i="2"/>
  <c r="AN617" i="2"/>
  <c r="AF617" i="2"/>
  <c r="AE617" i="2"/>
  <c r="AD617" i="2"/>
  <c r="AC617" i="2"/>
  <c r="AB617" i="2"/>
  <c r="AA617" i="2"/>
  <c r="Y617" i="2"/>
  <c r="X617" i="2"/>
  <c r="AN535" i="2"/>
  <c r="AF535" i="2"/>
  <c r="AE535" i="2"/>
  <c r="AD535" i="2"/>
  <c r="AC535" i="2"/>
  <c r="AB535" i="2"/>
  <c r="AA535" i="2"/>
  <c r="Y535" i="2"/>
  <c r="X535" i="2"/>
  <c r="Z535" i="2" s="1"/>
  <c r="AN437" i="2"/>
  <c r="AF437" i="2"/>
  <c r="AE437" i="2"/>
  <c r="AD437" i="2"/>
  <c r="AC437" i="2"/>
  <c r="AB437" i="2"/>
  <c r="AA437" i="2"/>
  <c r="Y437" i="2"/>
  <c r="X437" i="2"/>
  <c r="AN254" i="2"/>
  <c r="AF254" i="2"/>
  <c r="AE254" i="2"/>
  <c r="AD254" i="2"/>
  <c r="AC254" i="2"/>
  <c r="AB254" i="2"/>
  <c r="AA254" i="2"/>
  <c r="Y254" i="2"/>
  <c r="X254" i="2"/>
  <c r="Z254" i="2" s="1"/>
  <c r="AN58" i="2"/>
  <c r="AF58" i="2"/>
  <c r="AE58" i="2"/>
  <c r="AD58" i="2"/>
  <c r="AC58" i="2"/>
  <c r="AB58" i="2"/>
  <c r="AA58" i="2"/>
  <c r="Y58" i="2"/>
  <c r="X58" i="2"/>
  <c r="Z58" i="2" s="1"/>
  <c r="AN777" i="2"/>
  <c r="AF777" i="2"/>
  <c r="AE777" i="2"/>
  <c r="AD777" i="2"/>
  <c r="AC777" i="2"/>
  <c r="AB777" i="2"/>
  <c r="AA777" i="2"/>
  <c r="Y777" i="2"/>
  <c r="X777" i="2"/>
  <c r="Z777" i="2" s="1"/>
  <c r="AN383" i="2"/>
  <c r="AF383" i="2"/>
  <c r="AE383" i="2"/>
  <c r="AD383" i="2"/>
  <c r="AC383" i="2"/>
  <c r="AB383" i="2"/>
  <c r="AA383" i="2"/>
  <c r="Y383" i="2"/>
  <c r="X383" i="2"/>
  <c r="Z383" i="2" s="1"/>
  <c r="AN261" i="2"/>
  <c r="AF261" i="2"/>
  <c r="AE261" i="2"/>
  <c r="AD261" i="2"/>
  <c r="AC261" i="2"/>
  <c r="AB261" i="2"/>
  <c r="AA261" i="2"/>
  <c r="Y261" i="2"/>
  <c r="X261" i="2"/>
  <c r="AN410" i="2"/>
  <c r="AF410" i="2"/>
  <c r="AE410" i="2"/>
  <c r="AD410" i="2"/>
  <c r="AC410" i="2"/>
  <c r="AB410" i="2"/>
  <c r="AA410" i="2"/>
  <c r="Z410" i="2"/>
  <c r="Y410" i="2"/>
  <c r="X410" i="2"/>
  <c r="AN392" i="2"/>
  <c r="AF392" i="2"/>
  <c r="AE392" i="2"/>
  <c r="AD392" i="2"/>
  <c r="AC392" i="2"/>
  <c r="AB392" i="2"/>
  <c r="AA392" i="2"/>
  <c r="Y392" i="2"/>
  <c r="Z392" i="2" s="1"/>
  <c r="X392" i="2"/>
  <c r="AN77" i="2"/>
  <c r="AF77" i="2"/>
  <c r="AE77" i="2"/>
  <c r="AD77" i="2"/>
  <c r="AC77" i="2"/>
  <c r="AB77" i="2"/>
  <c r="AA77" i="2"/>
  <c r="Y77" i="2"/>
  <c r="X77" i="2"/>
  <c r="AN941" i="2"/>
  <c r="AF941" i="2"/>
  <c r="AE941" i="2"/>
  <c r="AD941" i="2"/>
  <c r="AC941" i="2"/>
  <c r="AB941" i="2"/>
  <c r="AA941" i="2"/>
  <c r="Y941" i="2"/>
  <c r="X941" i="2"/>
  <c r="AN336" i="2"/>
  <c r="AF336" i="2"/>
  <c r="AE336" i="2"/>
  <c r="AD336" i="2"/>
  <c r="AC336" i="2"/>
  <c r="AB336" i="2"/>
  <c r="AA336" i="2"/>
  <c r="Z336" i="2"/>
  <c r="Y336" i="2"/>
  <c r="X336" i="2"/>
  <c r="AN70" i="2"/>
  <c r="AF70" i="2"/>
  <c r="AE70" i="2"/>
  <c r="AD70" i="2"/>
  <c r="AC70" i="2"/>
  <c r="AB70" i="2"/>
  <c r="AA70" i="2"/>
  <c r="Y70" i="2"/>
  <c r="X70" i="2"/>
  <c r="AN612" i="2"/>
  <c r="AF612" i="2"/>
  <c r="AE612" i="2"/>
  <c r="AD612" i="2"/>
  <c r="AC612" i="2"/>
  <c r="AB612" i="2"/>
  <c r="AA612" i="2"/>
  <c r="Z612" i="2"/>
  <c r="AI612" i="2" s="1"/>
  <c r="Y612" i="2"/>
  <c r="X612" i="2"/>
  <c r="AN822" i="2"/>
  <c r="AF822" i="2"/>
  <c r="AE822" i="2"/>
  <c r="AD822" i="2"/>
  <c r="AC822" i="2"/>
  <c r="AB822" i="2"/>
  <c r="AA822" i="2"/>
  <c r="Y822" i="2"/>
  <c r="X822" i="2"/>
  <c r="AN413" i="2"/>
  <c r="AF413" i="2"/>
  <c r="AE413" i="2"/>
  <c r="AD413" i="2"/>
  <c r="AC413" i="2"/>
  <c r="AB413" i="2"/>
  <c r="AA413" i="2"/>
  <c r="Y413" i="2"/>
  <c r="X413" i="2"/>
  <c r="Z413" i="2" s="1"/>
  <c r="AN990" i="2"/>
  <c r="AF990" i="2"/>
  <c r="AE990" i="2"/>
  <c r="AD990" i="2"/>
  <c r="AC990" i="2"/>
  <c r="AB990" i="2"/>
  <c r="AA990" i="2"/>
  <c r="Z990" i="2"/>
  <c r="Y990" i="2"/>
  <c r="X990" i="2"/>
  <c r="AN973" i="2"/>
  <c r="AJ973" i="2"/>
  <c r="AF973" i="2"/>
  <c r="AE973" i="2"/>
  <c r="AD973" i="2"/>
  <c r="AC973" i="2"/>
  <c r="AB973" i="2"/>
  <c r="AA973" i="2"/>
  <c r="Z973" i="2"/>
  <c r="AG973" i="2" s="1"/>
  <c r="Y973" i="2"/>
  <c r="X973" i="2"/>
  <c r="AN542" i="2"/>
  <c r="AF542" i="2"/>
  <c r="AE542" i="2"/>
  <c r="AD542" i="2"/>
  <c r="AC542" i="2"/>
  <c r="AB542" i="2"/>
  <c r="AA542" i="2"/>
  <c r="Y542" i="2"/>
  <c r="Z542" i="2" s="1"/>
  <c r="X542" i="2"/>
  <c r="AN675" i="2"/>
  <c r="AL675" i="2"/>
  <c r="AF675" i="2"/>
  <c r="AE675" i="2"/>
  <c r="AD675" i="2"/>
  <c r="AC675" i="2"/>
  <c r="AB675" i="2"/>
  <c r="AA675" i="2"/>
  <c r="Y675" i="2"/>
  <c r="X675" i="2"/>
  <c r="Z675" i="2" s="1"/>
  <c r="AH675" i="2" s="1"/>
  <c r="AN430" i="2"/>
  <c r="AF430" i="2"/>
  <c r="AE430" i="2"/>
  <c r="AD430" i="2"/>
  <c r="AC430" i="2"/>
  <c r="AB430" i="2"/>
  <c r="AA430" i="2"/>
  <c r="Y430" i="2"/>
  <c r="X430" i="2"/>
  <c r="AN717" i="2"/>
  <c r="AF717" i="2"/>
  <c r="AE717" i="2"/>
  <c r="AD717" i="2"/>
  <c r="AC717" i="2"/>
  <c r="AB717" i="2"/>
  <c r="AA717" i="2"/>
  <c r="Y717" i="2"/>
  <c r="X717" i="2"/>
  <c r="AN256" i="2"/>
  <c r="AF256" i="2"/>
  <c r="AE256" i="2"/>
  <c r="AD256" i="2"/>
  <c r="AC256" i="2"/>
  <c r="AB256" i="2"/>
  <c r="AA256" i="2"/>
  <c r="Y256" i="2"/>
  <c r="Z256" i="2" s="1"/>
  <c r="X256" i="2"/>
  <c r="AN939" i="2"/>
  <c r="AF939" i="2"/>
  <c r="AE939" i="2"/>
  <c r="AD939" i="2"/>
  <c r="AC939" i="2"/>
  <c r="AB939" i="2"/>
  <c r="AA939" i="2"/>
  <c r="Y939" i="2"/>
  <c r="X939" i="2"/>
  <c r="AN1007" i="2"/>
  <c r="AF1007" i="2"/>
  <c r="AE1007" i="2"/>
  <c r="AD1007" i="2"/>
  <c r="AC1007" i="2"/>
  <c r="AB1007" i="2"/>
  <c r="AA1007" i="2"/>
  <c r="Y1007" i="2"/>
  <c r="X1007" i="2"/>
  <c r="AN69" i="2"/>
  <c r="AF69" i="2"/>
  <c r="AE69" i="2"/>
  <c r="AD69" i="2"/>
  <c r="AC69" i="2"/>
  <c r="AB69" i="2"/>
  <c r="AA69" i="2"/>
  <c r="Y69" i="2"/>
  <c r="X69" i="2"/>
  <c r="AN897" i="2"/>
  <c r="AM897" i="2"/>
  <c r="AF897" i="2"/>
  <c r="AE897" i="2"/>
  <c r="AD897" i="2"/>
  <c r="AC897" i="2"/>
  <c r="AB897" i="2"/>
  <c r="AA897" i="2"/>
  <c r="Y897" i="2"/>
  <c r="X897" i="2"/>
  <c r="Z897" i="2" s="1"/>
  <c r="AJ897" i="2" s="1"/>
  <c r="AN997" i="2"/>
  <c r="AF997" i="2"/>
  <c r="AE997" i="2"/>
  <c r="AD997" i="2"/>
  <c r="AC997" i="2"/>
  <c r="AB997" i="2"/>
  <c r="AA997" i="2"/>
  <c r="Z997" i="2"/>
  <c r="Y997" i="2"/>
  <c r="X997" i="2"/>
  <c r="AN1000" i="2"/>
  <c r="AF1000" i="2"/>
  <c r="AE1000" i="2"/>
  <c r="AD1000" i="2"/>
  <c r="AC1000" i="2"/>
  <c r="AB1000" i="2"/>
  <c r="AA1000" i="2"/>
  <c r="Y1000" i="2"/>
  <c r="X1000" i="2"/>
  <c r="Z1000" i="2" s="1"/>
  <c r="AG1000" i="2" s="1"/>
  <c r="AN403" i="2"/>
  <c r="AF403" i="2"/>
  <c r="AE403" i="2"/>
  <c r="AD403" i="2"/>
  <c r="AC403" i="2"/>
  <c r="AB403" i="2"/>
  <c r="AA403" i="2"/>
  <c r="Y403" i="2"/>
  <c r="X403" i="2"/>
  <c r="Z403" i="2" s="1"/>
  <c r="AN168" i="2"/>
  <c r="AF168" i="2"/>
  <c r="AE168" i="2"/>
  <c r="AD168" i="2"/>
  <c r="AC168" i="2"/>
  <c r="AB168" i="2"/>
  <c r="AA168" i="2"/>
  <c r="Y168" i="2"/>
  <c r="X168" i="2"/>
  <c r="Z168" i="2" s="1"/>
  <c r="AN974" i="2"/>
  <c r="AF974" i="2"/>
  <c r="AE974" i="2"/>
  <c r="AD974" i="2"/>
  <c r="AC974" i="2"/>
  <c r="AB974" i="2"/>
  <c r="AA974" i="2"/>
  <c r="Y974" i="2"/>
  <c r="X974" i="2"/>
  <c r="AN551" i="2"/>
  <c r="AF551" i="2"/>
  <c r="AE551" i="2"/>
  <c r="AD551" i="2"/>
  <c r="AC551" i="2"/>
  <c r="AB551" i="2"/>
  <c r="AA551" i="2"/>
  <c r="Y551" i="2"/>
  <c r="X551" i="2"/>
  <c r="AN46" i="2"/>
  <c r="AF46" i="2"/>
  <c r="AE46" i="2"/>
  <c r="AD46" i="2"/>
  <c r="AC46" i="2"/>
  <c r="AB46" i="2"/>
  <c r="AA46" i="2"/>
  <c r="Y46" i="2"/>
  <c r="X46" i="2"/>
  <c r="AN963" i="2"/>
  <c r="AF963" i="2"/>
  <c r="AE963" i="2"/>
  <c r="AD963" i="2"/>
  <c r="AC963" i="2"/>
  <c r="AB963" i="2"/>
  <c r="AA963" i="2"/>
  <c r="Y963" i="2"/>
  <c r="Z963" i="2" s="1"/>
  <c r="X963" i="2"/>
  <c r="AN724" i="2"/>
  <c r="AF724" i="2"/>
  <c r="AE724" i="2"/>
  <c r="AD724" i="2"/>
  <c r="AC724" i="2"/>
  <c r="AB724" i="2"/>
  <c r="AA724" i="2"/>
  <c r="Y724" i="2"/>
  <c r="X724" i="2"/>
  <c r="AN940" i="2"/>
  <c r="AF940" i="2"/>
  <c r="AE940" i="2"/>
  <c r="AD940" i="2"/>
  <c r="AC940" i="2"/>
  <c r="AB940" i="2"/>
  <c r="AA940" i="2"/>
  <c r="Y940" i="2"/>
  <c r="X940" i="2"/>
  <c r="AN765" i="2"/>
  <c r="AF765" i="2"/>
  <c r="AE765" i="2"/>
  <c r="AD765" i="2"/>
  <c r="AC765" i="2"/>
  <c r="AB765" i="2"/>
  <c r="AA765" i="2"/>
  <c r="Y765" i="2"/>
  <c r="X765" i="2"/>
  <c r="Z765" i="2" s="1"/>
  <c r="AJ765" i="2" s="1"/>
  <c r="AN764" i="2"/>
  <c r="AF764" i="2"/>
  <c r="AE764" i="2"/>
  <c r="AD764" i="2"/>
  <c r="AC764" i="2"/>
  <c r="AB764" i="2"/>
  <c r="AA764" i="2"/>
  <c r="Y764" i="2"/>
  <c r="X764" i="2"/>
  <c r="Z764" i="2" s="1"/>
  <c r="AG764" i="2" s="1"/>
  <c r="AN947" i="2"/>
  <c r="AF947" i="2"/>
  <c r="AE947" i="2"/>
  <c r="AD947" i="2"/>
  <c r="AC947" i="2"/>
  <c r="AB947" i="2"/>
  <c r="AA947" i="2"/>
  <c r="Y947" i="2"/>
  <c r="X947" i="2"/>
  <c r="Z947" i="2" s="1"/>
  <c r="AK947" i="2" s="1"/>
  <c r="AN935" i="2"/>
  <c r="AF935" i="2"/>
  <c r="AE935" i="2"/>
  <c r="AD935" i="2"/>
  <c r="AC935" i="2"/>
  <c r="AB935" i="2"/>
  <c r="AA935" i="2"/>
  <c r="Y935" i="2"/>
  <c r="X935" i="2"/>
  <c r="Z935" i="2" s="1"/>
  <c r="AH935" i="2" s="1"/>
  <c r="AN584" i="2"/>
  <c r="AF584" i="2"/>
  <c r="AE584" i="2"/>
  <c r="AD584" i="2"/>
  <c r="AC584" i="2"/>
  <c r="AB584" i="2"/>
  <c r="AA584" i="2"/>
  <c r="Y584" i="2"/>
  <c r="X584" i="2"/>
  <c r="AN343" i="2"/>
  <c r="AF343" i="2"/>
  <c r="AE343" i="2"/>
  <c r="AD343" i="2"/>
  <c r="AC343" i="2"/>
  <c r="AB343" i="2"/>
  <c r="AA343" i="2"/>
  <c r="Y343" i="2"/>
  <c r="X343" i="2"/>
  <c r="AN177" i="2"/>
  <c r="AF177" i="2"/>
  <c r="AE177" i="2"/>
  <c r="AD177" i="2"/>
  <c r="AC177" i="2"/>
  <c r="AB177" i="2"/>
  <c r="AA177" i="2"/>
  <c r="Y177" i="2"/>
  <c r="Z177" i="2" s="1"/>
  <c r="X177" i="2"/>
  <c r="AN874" i="2"/>
  <c r="AF874" i="2"/>
  <c r="AE874" i="2"/>
  <c r="AD874" i="2"/>
  <c r="AC874" i="2"/>
  <c r="AB874" i="2"/>
  <c r="AA874" i="2"/>
  <c r="Y874" i="2"/>
  <c r="X874" i="2"/>
  <c r="AN937" i="2"/>
  <c r="AF937" i="2"/>
  <c r="AE937" i="2"/>
  <c r="AD937" i="2"/>
  <c r="AC937" i="2"/>
  <c r="AB937" i="2"/>
  <c r="AA937" i="2"/>
  <c r="Y937" i="2"/>
  <c r="X937" i="2"/>
  <c r="AN636" i="2"/>
  <c r="AF636" i="2"/>
  <c r="AE636" i="2"/>
  <c r="AD636" i="2"/>
  <c r="AC636" i="2"/>
  <c r="AB636" i="2"/>
  <c r="AA636" i="2"/>
  <c r="Y636" i="2"/>
  <c r="X636" i="2"/>
  <c r="AN271" i="2"/>
  <c r="AF271" i="2"/>
  <c r="AE271" i="2"/>
  <c r="AD271" i="2"/>
  <c r="AC271" i="2"/>
  <c r="AB271" i="2"/>
  <c r="AA271" i="2"/>
  <c r="Y271" i="2"/>
  <c r="X271" i="2"/>
  <c r="AN207" i="2"/>
  <c r="AF207" i="2"/>
  <c r="AE207" i="2"/>
  <c r="AD207" i="2"/>
  <c r="AC207" i="2"/>
  <c r="AB207" i="2"/>
  <c r="AA207" i="2"/>
  <c r="Y207" i="2"/>
  <c r="X207" i="2"/>
  <c r="AN795" i="2"/>
  <c r="AF795" i="2"/>
  <c r="AE795" i="2"/>
  <c r="AD795" i="2"/>
  <c r="AC795" i="2"/>
  <c r="AB795" i="2"/>
  <c r="AA795" i="2"/>
  <c r="Y795" i="2"/>
  <c r="X795" i="2"/>
  <c r="AN609" i="2"/>
  <c r="AF609" i="2"/>
  <c r="AE609" i="2"/>
  <c r="AD609" i="2"/>
  <c r="AC609" i="2"/>
  <c r="AB609" i="2"/>
  <c r="AA609" i="2"/>
  <c r="Y609" i="2"/>
  <c r="X609" i="2"/>
  <c r="AN108" i="2"/>
  <c r="AF108" i="2"/>
  <c r="AE108" i="2"/>
  <c r="AD108" i="2"/>
  <c r="AC108" i="2"/>
  <c r="AB108" i="2"/>
  <c r="AA108" i="2"/>
  <c r="Y108" i="2"/>
  <c r="X108" i="2"/>
  <c r="Z108" i="2" s="1"/>
  <c r="AJ108" i="2" s="1"/>
  <c r="AN63" i="2"/>
  <c r="AF63" i="2"/>
  <c r="AE63" i="2"/>
  <c r="AD63" i="2"/>
  <c r="AC63" i="2"/>
  <c r="AB63" i="2"/>
  <c r="AA63" i="2"/>
  <c r="Y63" i="2"/>
  <c r="X63" i="2"/>
  <c r="AN932" i="2"/>
  <c r="AF932" i="2"/>
  <c r="AE932" i="2"/>
  <c r="AD932" i="2"/>
  <c r="AC932" i="2"/>
  <c r="AB932" i="2"/>
  <c r="AA932" i="2"/>
  <c r="Y932" i="2"/>
  <c r="Z932" i="2" s="1"/>
  <c r="X932" i="2"/>
  <c r="AN933" i="2"/>
  <c r="AI933" i="2"/>
  <c r="AF933" i="2"/>
  <c r="AE933" i="2"/>
  <c r="AD933" i="2"/>
  <c r="AC933" i="2"/>
  <c r="AB933" i="2"/>
  <c r="AA933" i="2"/>
  <c r="Y933" i="2"/>
  <c r="X933" i="2"/>
  <c r="Z933" i="2" s="1"/>
  <c r="AL933" i="2" s="1"/>
  <c r="AN786" i="2"/>
  <c r="AF786" i="2"/>
  <c r="AE786" i="2"/>
  <c r="AD786" i="2"/>
  <c r="AC786" i="2"/>
  <c r="AB786" i="2"/>
  <c r="AA786" i="2"/>
  <c r="Y786" i="2"/>
  <c r="Z786" i="2" s="1"/>
  <c r="X786" i="2"/>
  <c r="AN306" i="2"/>
  <c r="AF306" i="2"/>
  <c r="AE306" i="2"/>
  <c r="AD306" i="2"/>
  <c r="AC306" i="2"/>
  <c r="AB306" i="2"/>
  <c r="AA306" i="2"/>
  <c r="Y306" i="2"/>
  <c r="X306" i="2"/>
  <c r="AN915" i="2"/>
  <c r="AF915" i="2"/>
  <c r="AE915" i="2"/>
  <c r="AD915" i="2"/>
  <c r="AC915" i="2"/>
  <c r="AB915" i="2"/>
  <c r="AA915" i="2"/>
  <c r="Y915" i="2"/>
  <c r="Z915" i="2" s="1"/>
  <c r="AM915" i="2" s="1"/>
  <c r="X915" i="2"/>
  <c r="AN15" i="2"/>
  <c r="AF15" i="2"/>
  <c r="AE15" i="2"/>
  <c r="AD15" i="2"/>
  <c r="AC15" i="2"/>
  <c r="AB15" i="2"/>
  <c r="AA15" i="2"/>
  <c r="Y15" i="2"/>
  <c r="X15" i="2"/>
  <c r="AN574" i="2"/>
  <c r="AF574" i="2"/>
  <c r="AE574" i="2"/>
  <c r="AD574" i="2"/>
  <c r="AC574" i="2"/>
  <c r="AB574" i="2"/>
  <c r="AA574" i="2"/>
  <c r="Y574" i="2"/>
  <c r="X574" i="2"/>
  <c r="Z574" i="2" s="1"/>
  <c r="AN244" i="2"/>
  <c r="AF244" i="2"/>
  <c r="AE244" i="2"/>
  <c r="AD244" i="2"/>
  <c r="AC244" i="2"/>
  <c r="AB244" i="2"/>
  <c r="AA244" i="2"/>
  <c r="Y244" i="2"/>
  <c r="X244" i="2"/>
  <c r="AN185" i="2"/>
  <c r="AF185" i="2"/>
  <c r="AE185" i="2"/>
  <c r="AD185" i="2"/>
  <c r="AC185" i="2"/>
  <c r="AB185" i="2"/>
  <c r="AA185" i="2"/>
  <c r="Y185" i="2"/>
  <c r="X185" i="2"/>
  <c r="AN385" i="2"/>
  <c r="AF385" i="2"/>
  <c r="AE385" i="2"/>
  <c r="AD385" i="2"/>
  <c r="AC385" i="2"/>
  <c r="AB385" i="2"/>
  <c r="AA385" i="2"/>
  <c r="Y385" i="2"/>
  <c r="X385" i="2"/>
  <c r="AN497" i="2"/>
  <c r="AF497" i="2"/>
  <c r="AE497" i="2"/>
  <c r="AD497" i="2"/>
  <c r="AC497" i="2"/>
  <c r="AB497" i="2"/>
  <c r="AA497" i="2"/>
  <c r="Y497" i="2"/>
  <c r="X497" i="2"/>
  <c r="AN454" i="2"/>
  <c r="AF454" i="2"/>
  <c r="AE454" i="2"/>
  <c r="AD454" i="2"/>
  <c r="AC454" i="2"/>
  <c r="AB454" i="2"/>
  <c r="AA454" i="2"/>
  <c r="Y454" i="2"/>
  <c r="Z454" i="2" s="1"/>
  <c r="X454" i="2"/>
  <c r="AN375" i="2"/>
  <c r="AF375" i="2"/>
  <c r="AE375" i="2"/>
  <c r="AD375" i="2"/>
  <c r="AC375" i="2"/>
  <c r="AB375" i="2"/>
  <c r="AA375" i="2"/>
  <c r="Y375" i="2"/>
  <c r="Z375" i="2" s="1"/>
  <c r="X375" i="2"/>
  <c r="AN471" i="2"/>
  <c r="AF471" i="2"/>
  <c r="AE471" i="2"/>
  <c r="AD471" i="2"/>
  <c r="AC471" i="2"/>
  <c r="AB471" i="2"/>
  <c r="AA471" i="2"/>
  <c r="Y471" i="2"/>
  <c r="X471" i="2"/>
  <c r="Z471" i="2" s="1"/>
  <c r="AN94" i="2"/>
  <c r="AF94" i="2"/>
  <c r="AE94" i="2"/>
  <c r="AD94" i="2"/>
  <c r="AC94" i="2"/>
  <c r="AB94" i="2"/>
  <c r="AA94" i="2"/>
  <c r="Z94" i="2"/>
  <c r="AM94" i="2" s="1"/>
  <c r="Y94" i="2"/>
  <c r="X94" i="2"/>
  <c r="AN109" i="2"/>
  <c r="AF109" i="2"/>
  <c r="AE109" i="2"/>
  <c r="AD109" i="2"/>
  <c r="AC109" i="2"/>
  <c r="AB109" i="2"/>
  <c r="AA109" i="2"/>
  <c r="Z109" i="2"/>
  <c r="AK109" i="2" s="1"/>
  <c r="Y109" i="2"/>
  <c r="X109" i="2"/>
  <c r="AN607" i="2"/>
  <c r="AF607" i="2"/>
  <c r="AE607" i="2"/>
  <c r="AD607" i="2"/>
  <c r="AC607" i="2"/>
  <c r="AB607" i="2"/>
  <c r="AA607" i="2"/>
  <c r="Y607" i="2"/>
  <c r="X607" i="2"/>
  <c r="AN334" i="2"/>
  <c r="AF334" i="2"/>
  <c r="AE334" i="2"/>
  <c r="AD334" i="2"/>
  <c r="AC334" i="2"/>
  <c r="AB334" i="2"/>
  <c r="AA334" i="2"/>
  <c r="Y334" i="2"/>
  <c r="X334" i="2"/>
  <c r="Z334" i="2" s="1"/>
  <c r="AN900" i="2"/>
  <c r="AF900" i="2"/>
  <c r="AE900" i="2"/>
  <c r="AD900" i="2"/>
  <c r="AC900" i="2"/>
  <c r="AB900" i="2"/>
  <c r="AA900" i="2"/>
  <c r="Y900" i="2"/>
  <c r="X900" i="2"/>
  <c r="AN931" i="2"/>
  <c r="AF931" i="2"/>
  <c r="AE931" i="2"/>
  <c r="AD931" i="2"/>
  <c r="AC931" i="2"/>
  <c r="AB931" i="2"/>
  <c r="AA931" i="2"/>
  <c r="Y931" i="2"/>
  <c r="X931" i="2"/>
  <c r="AN501" i="2"/>
  <c r="AF501" i="2"/>
  <c r="AE501" i="2"/>
  <c r="AD501" i="2"/>
  <c r="AC501" i="2"/>
  <c r="AB501" i="2"/>
  <c r="AA501" i="2"/>
  <c r="Y501" i="2"/>
  <c r="Z501" i="2" s="1"/>
  <c r="X501" i="2"/>
  <c r="AN379" i="2"/>
  <c r="AF379" i="2"/>
  <c r="AE379" i="2"/>
  <c r="AD379" i="2"/>
  <c r="AC379" i="2"/>
  <c r="AB379" i="2"/>
  <c r="AA379" i="2"/>
  <c r="Y379" i="2"/>
  <c r="X379" i="2"/>
  <c r="Z379" i="2" s="1"/>
  <c r="AN29" i="2"/>
  <c r="AF29" i="2"/>
  <c r="AE29" i="2"/>
  <c r="AD29" i="2"/>
  <c r="AC29" i="2"/>
  <c r="AB29" i="2"/>
  <c r="AA29" i="2"/>
  <c r="Y29" i="2"/>
  <c r="Z29" i="2" s="1"/>
  <c r="X29" i="2"/>
  <c r="AN19" i="2"/>
  <c r="AF19" i="2"/>
  <c r="AE19" i="2"/>
  <c r="AD19" i="2"/>
  <c r="AC19" i="2"/>
  <c r="AB19" i="2"/>
  <c r="AA19" i="2"/>
  <c r="Y19" i="2"/>
  <c r="X19" i="2"/>
  <c r="AN380" i="2"/>
  <c r="AF380" i="2"/>
  <c r="AE380" i="2"/>
  <c r="AD380" i="2"/>
  <c r="AC380" i="2"/>
  <c r="AB380" i="2"/>
  <c r="AA380" i="2"/>
  <c r="Y380" i="2"/>
  <c r="Z380" i="2" s="1"/>
  <c r="X380" i="2"/>
  <c r="AN64" i="2"/>
  <c r="AG64" i="2"/>
  <c r="AF64" i="2"/>
  <c r="AE64" i="2"/>
  <c r="AD64" i="2"/>
  <c r="AC64" i="2"/>
  <c r="AB64" i="2"/>
  <c r="AA64" i="2"/>
  <c r="Z64" i="2"/>
  <c r="AM64" i="2" s="1"/>
  <c r="Y64" i="2"/>
  <c r="X64" i="2"/>
  <c r="AN417" i="2"/>
  <c r="AF417" i="2"/>
  <c r="AE417" i="2"/>
  <c r="AD417" i="2"/>
  <c r="AC417" i="2"/>
  <c r="AB417" i="2"/>
  <c r="AA417" i="2"/>
  <c r="Y417" i="2"/>
  <c r="X417" i="2"/>
  <c r="AN104" i="2"/>
  <c r="AF104" i="2"/>
  <c r="AE104" i="2"/>
  <c r="AD104" i="2"/>
  <c r="AC104" i="2"/>
  <c r="AB104" i="2"/>
  <c r="AA104" i="2"/>
  <c r="Y104" i="2"/>
  <c r="X104" i="2"/>
  <c r="AN24" i="2"/>
  <c r="AF24" i="2"/>
  <c r="AE24" i="2"/>
  <c r="AD24" i="2"/>
  <c r="AC24" i="2"/>
  <c r="AB24" i="2"/>
  <c r="AA24" i="2"/>
  <c r="Y24" i="2"/>
  <c r="X24" i="2"/>
  <c r="AN628" i="2"/>
  <c r="AF628" i="2"/>
  <c r="AE628" i="2"/>
  <c r="AD628" i="2"/>
  <c r="AC628" i="2"/>
  <c r="AB628" i="2"/>
  <c r="AA628" i="2"/>
  <c r="Y628" i="2"/>
  <c r="X628" i="2"/>
  <c r="AN161" i="2"/>
  <c r="AF161" i="2"/>
  <c r="AE161" i="2"/>
  <c r="AD161" i="2"/>
  <c r="AC161" i="2"/>
  <c r="AB161" i="2"/>
  <c r="AA161" i="2"/>
  <c r="Y161" i="2"/>
  <c r="X161" i="2"/>
  <c r="Z161" i="2" s="1"/>
  <c r="AN913" i="2"/>
  <c r="AG913" i="2"/>
  <c r="AF913" i="2"/>
  <c r="AE913" i="2"/>
  <c r="AD913" i="2"/>
  <c r="AC913" i="2"/>
  <c r="AB913" i="2"/>
  <c r="AA913" i="2"/>
  <c r="Y913" i="2"/>
  <c r="X913" i="2"/>
  <c r="Z913" i="2" s="1"/>
  <c r="AK913" i="2" s="1"/>
  <c r="AN474" i="2"/>
  <c r="AF474" i="2"/>
  <c r="AE474" i="2"/>
  <c r="AD474" i="2"/>
  <c r="AC474" i="2"/>
  <c r="AB474" i="2"/>
  <c r="AA474" i="2"/>
  <c r="Y474" i="2"/>
  <c r="Z474" i="2" s="1"/>
  <c r="X474" i="2"/>
  <c r="AN322" i="2"/>
  <c r="AF322" i="2"/>
  <c r="AE322" i="2"/>
  <c r="AD322" i="2"/>
  <c r="AC322" i="2"/>
  <c r="AB322" i="2"/>
  <c r="AA322" i="2"/>
  <c r="Y322" i="2"/>
  <c r="X322" i="2"/>
  <c r="AN569" i="2"/>
  <c r="AF569" i="2"/>
  <c r="AE569" i="2"/>
  <c r="AD569" i="2"/>
  <c r="AC569" i="2"/>
  <c r="AB569" i="2"/>
  <c r="AA569" i="2"/>
  <c r="Y569" i="2"/>
  <c r="X569" i="2"/>
  <c r="Z569" i="2" s="1"/>
  <c r="AM569" i="2" s="1"/>
  <c r="AN929" i="2"/>
  <c r="AF929" i="2"/>
  <c r="AE929" i="2"/>
  <c r="AD929" i="2"/>
  <c r="AC929" i="2"/>
  <c r="AB929" i="2"/>
  <c r="AA929" i="2"/>
  <c r="Y929" i="2"/>
  <c r="X929" i="2"/>
  <c r="AN942" i="2"/>
  <c r="AF942" i="2"/>
  <c r="AE942" i="2"/>
  <c r="AD942" i="2"/>
  <c r="AC942" i="2"/>
  <c r="AB942" i="2"/>
  <c r="AA942" i="2"/>
  <c r="Y942" i="2"/>
  <c r="X942" i="2"/>
  <c r="AN407" i="2"/>
  <c r="AF407" i="2"/>
  <c r="AE407" i="2"/>
  <c r="AD407" i="2"/>
  <c r="AC407" i="2"/>
  <c r="AB407" i="2"/>
  <c r="AA407" i="2"/>
  <c r="Y407" i="2"/>
  <c r="X407" i="2"/>
  <c r="Z407" i="2" s="1"/>
  <c r="AK407" i="2" s="1"/>
  <c r="AN930" i="2"/>
  <c r="AF930" i="2"/>
  <c r="AE930" i="2"/>
  <c r="AD930" i="2"/>
  <c r="AC930" i="2"/>
  <c r="AB930" i="2"/>
  <c r="AA930" i="2"/>
  <c r="Y930" i="2"/>
  <c r="X930" i="2"/>
  <c r="Z930" i="2" s="1"/>
  <c r="AN511" i="2"/>
  <c r="AF511" i="2"/>
  <c r="AE511" i="2"/>
  <c r="AD511" i="2"/>
  <c r="AC511" i="2"/>
  <c r="AB511" i="2"/>
  <c r="AA511" i="2"/>
  <c r="Y511" i="2"/>
  <c r="X511" i="2"/>
  <c r="AN459" i="2"/>
  <c r="AF459" i="2"/>
  <c r="AE459" i="2"/>
  <c r="AD459" i="2"/>
  <c r="AC459" i="2"/>
  <c r="AB459" i="2"/>
  <c r="AA459" i="2"/>
  <c r="Y459" i="2"/>
  <c r="X459" i="2"/>
  <c r="AN562" i="2"/>
  <c r="AF562" i="2"/>
  <c r="AE562" i="2"/>
  <c r="AD562" i="2"/>
  <c r="AC562" i="2"/>
  <c r="AB562" i="2"/>
  <c r="AA562" i="2"/>
  <c r="Y562" i="2"/>
  <c r="X562" i="2"/>
  <c r="AN908" i="2"/>
  <c r="AF908" i="2"/>
  <c r="AE908" i="2"/>
  <c r="AD908" i="2"/>
  <c r="AC908" i="2"/>
  <c r="AB908" i="2"/>
  <c r="AA908" i="2"/>
  <c r="Y908" i="2"/>
  <c r="Z908" i="2" s="1"/>
  <c r="X908" i="2"/>
  <c r="AN906" i="2"/>
  <c r="AF906" i="2"/>
  <c r="AE906" i="2"/>
  <c r="AD906" i="2"/>
  <c r="AC906" i="2"/>
  <c r="AB906" i="2"/>
  <c r="AA906" i="2"/>
  <c r="Y906" i="2"/>
  <c r="X906" i="2"/>
  <c r="Z906" i="2" s="1"/>
  <c r="AN890" i="2"/>
  <c r="AF890" i="2"/>
  <c r="AE890" i="2"/>
  <c r="AD890" i="2"/>
  <c r="AC890" i="2"/>
  <c r="AB890" i="2"/>
  <c r="AA890" i="2"/>
  <c r="Y890" i="2"/>
  <c r="X890" i="2"/>
  <c r="Z890" i="2" s="1"/>
  <c r="AN388" i="2"/>
  <c r="AF388" i="2"/>
  <c r="AE388" i="2"/>
  <c r="AD388" i="2"/>
  <c r="AC388" i="2"/>
  <c r="AB388" i="2"/>
  <c r="AA388" i="2"/>
  <c r="Y388" i="2"/>
  <c r="X388" i="2"/>
  <c r="Z388" i="2" s="1"/>
  <c r="AN214" i="2"/>
  <c r="AF214" i="2"/>
  <c r="AE214" i="2"/>
  <c r="AD214" i="2"/>
  <c r="AC214" i="2"/>
  <c r="AB214" i="2"/>
  <c r="AA214" i="2"/>
  <c r="Y214" i="2"/>
  <c r="X214" i="2"/>
  <c r="AN620" i="2"/>
  <c r="AF620" i="2"/>
  <c r="AE620" i="2"/>
  <c r="AD620" i="2"/>
  <c r="AC620" i="2"/>
  <c r="AB620" i="2"/>
  <c r="AA620" i="2"/>
  <c r="Y620" i="2"/>
  <c r="X620" i="2"/>
  <c r="Z620" i="2" s="1"/>
  <c r="AN47" i="2"/>
  <c r="AF47" i="2"/>
  <c r="AE47" i="2"/>
  <c r="AD47" i="2"/>
  <c r="AC47" i="2"/>
  <c r="AB47" i="2"/>
  <c r="AA47" i="2"/>
  <c r="Y47" i="2"/>
  <c r="X47" i="2"/>
  <c r="Z47" i="2" s="1"/>
  <c r="AN652" i="2"/>
  <c r="AF652" i="2"/>
  <c r="AE652" i="2"/>
  <c r="AD652" i="2"/>
  <c r="AC652" i="2"/>
  <c r="AB652" i="2"/>
  <c r="AA652" i="2"/>
  <c r="Y652" i="2"/>
  <c r="X652" i="2"/>
  <c r="Z652" i="2" s="1"/>
  <c r="AN386" i="2"/>
  <c r="AF386" i="2"/>
  <c r="AE386" i="2"/>
  <c r="AD386" i="2"/>
  <c r="AC386" i="2"/>
  <c r="AB386" i="2"/>
  <c r="AA386" i="2"/>
  <c r="Z386" i="2"/>
  <c r="Y386" i="2"/>
  <c r="X386" i="2"/>
  <c r="AN96" i="2"/>
  <c r="AM96" i="2"/>
  <c r="AF96" i="2"/>
  <c r="AE96" i="2"/>
  <c r="AD96" i="2"/>
  <c r="AC96" i="2"/>
  <c r="AB96" i="2"/>
  <c r="AA96" i="2"/>
  <c r="Y96" i="2"/>
  <c r="X96" i="2"/>
  <c r="Z96" i="2" s="1"/>
  <c r="AN823" i="2"/>
  <c r="AF823" i="2"/>
  <c r="AE823" i="2"/>
  <c r="AD823" i="2"/>
  <c r="AC823" i="2"/>
  <c r="AB823" i="2"/>
  <c r="AA823" i="2"/>
  <c r="Y823" i="2"/>
  <c r="Z823" i="2" s="1"/>
  <c r="X823" i="2"/>
  <c r="AN677" i="2"/>
  <c r="AF677" i="2"/>
  <c r="AE677" i="2"/>
  <c r="AD677" i="2"/>
  <c r="AC677" i="2"/>
  <c r="AB677" i="2"/>
  <c r="AA677" i="2"/>
  <c r="Y677" i="2"/>
  <c r="X677" i="2"/>
  <c r="Z677" i="2" s="1"/>
  <c r="AN325" i="2"/>
  <c r="AF325" i="2"/>
  <c r="AE325" i="2"/>
  <c r="AD325" i="2"/>
  <c r="AC325" i="2"/>
  <c r="AB325" i="2"/>
  <c r="AA325" i="2"/>
  <c r="Y325" i="2"/>
  <c r="X325" i="2"/>
  <c r="Z325" i="2" s="1"/>
  <c r="AN314" i="2"/>
  <c r="AF314" i="2"/>
  <c r="AE314" i="2"/>
  <c r="AD314" i="2"/>
  <c r="AC314" i="2"/>
  <c r="AB314" i="2"/>
  <c r="AA314" i="2"/>
  <c r="Y314" i="2"/>
  <c r="X314" i="2"/>
  <c r="Z314" i="2" s="1"/>
  <c r="AN7" i="2"/>
  <c r="AF7" i="2"/>
  <c r="AE7" i="2"/>
  <c r="AD7" i="2"/>
  <c r="AC7" i="2"/>
  <c r="AB7" i="2"/>
  <c r="AA7" i="2"/>
  <c r="Y7" i="2"/>
  <c r="X7" i="2"/>
  <c r="AN307" i="2"/>
  <c r="AF307" i="2"/>
  <c r="AE307" i="2"/>
  <c r="AD307" i="2"/>
  <c r="AC307" i="2"/>
  <c r="AB307" i="2"/>
  <c r="AA307" i="2"/>
  <c r="Y307" i="2"/>
  <c r="X307" i="2"/>
  <c r="AN626" i="2"/>
  <c r="AK626" i="2"/>
  <c r="AI626" i="2"/>
  <c r="AF626" i="2"/>
  <c r="AE626" i="2"/>
  <c r="AD626" i="2"/>
  <c r="AC626" i="2"/>
  <c r="AB626" i="2"/>
  <c r="AA626" i="2"/>
  <c r="Y626" i="2"/>
  <c r="X626" i="2"/>
  <c r="Z626" i="2" s="1"/>
  <c r="AN843" i="2"/>
  <c r="AF843" i="2"/>
  <c r="AE843" i="2"/>
  <c r="AD843" i="2"/>
  <c r="AC843" i="2"/>
  <c r="AB843" i="2"/>
  <c r="AA843" i="2"/>
  <c r="Y843" i="2"/>
  <c r="X843" i="2"/>
  <c r="AN406" i="2"/>
  <c r="AF406" i="2"/>
  <c r="AE406" i="2"/>
  <c r="AD406" i="2"/>
  <c r="AC406" i="2"/>
  <c r="AB406" i="2"/>
  <c r="AA406" i="2"/>
  <c r="Y406" i="2"/>
  <c r="X406" i="2"/>
  <c r="AN222" i="2"/>
  <c r="AF222" i="2"/>
  <c r="AE222" i="2"/>
  <c r="AD222" i="2"/>
  <c r="AC222" i="2"/>
  <c r="AB222" i="2"/>
  <c r="AA222" i="2"/>
  <c r="Y222" i="2"/>
  <c r="X222" i="2"/>
  <c r="Z222" i="2" s="1"/>
  <c r="AN95" i="2"/>
  <c r="AF95" i="2"/>
  <c r="AE95" i="2"/>
  <c r="AD95" i="2"/>
  <c r="AC95" i="2"/>
  <c r="AB95" i="2"/>
  <c r="AA95" i="2"/>
  <c r="Y95" i="2"/>
  <c r="Z95" i="2" s="1"/>
  <c r="X95" i="2"/>
  <c r="AN22" i="2"/>
  <c r="AF22" i="2"/>
  <c r="AE22" i="2"/>
  <c r="AD22" i="2"/>
  <c r="AC22" i="2"/>
  <c r="AB22" i="2"/>
  <c r="AA22" i="2"/>
  <c r="Z22" i="2"/>
  <c r="AJ22" i="2" s="1"/>
  <c r="Y22" i="2"/>
  <c r="X22" i="2"/>
  <c r="AN622" i="2"/>
  <c r="AF622" i="2"/>
  <c r="AE622" i="2"/>
  <c r="AD622" i="2"/>
  <c r="AC622" i="2"/>
  <c r="AB622" i="2"/>
  <c r="AA622" i="2"/>
  <c r="Y622" i="2"/>
  <c r="X622" i="2"/>
  <c r="AN92" i="2"/>
  <c r="AF92" i="2"/>
  <c r="AE92" i="2"/>
  <c r="AD92" i="2"/>
  <c r="AC92" i="2"/>
  <c r="AB92" i="2"/>
  <c r="AA92" i="2"/>
  <c r="Y92" i="2"/>
  <c r="X92" i="2"/>
  <c r="AN888" i="2"/>
  <c r="AF888" i="2"/>
  <c r="AE888" i="2"/>
  <c r="AD888" i="2"/>
  <c r="AC888" i="2"/>
  <c r="AB888" i="2"/>
  <c r="AA888" i="2"/>
  <c r="Y888" i="2"/>
  <c r="Z888" i="2" s="1"/>
  <c r="X888" i="2"/>
  <c r="AN151" i="2"/>
  <c r="AF151" i="2"/>
  <c r="AE151" i="2"/>
  <c r="AD151" i="2"/>
  <c r="AC151" i="2"/>
  <c r="AB151" i="2"/>
  <c r="AA151" i="2"/>
  <c r="Y151" i="2"/>
  <c r="X151" i="2"/>
  <c r="AN60" i="2"/>
  <c r="AF60" i="2"/>
  <c r="AE60" i="2"/>
  <c r="AD60" i="2"/>
  <c r="AC60" i="2"/>
  <c r="AB60" i="2"/>
  <c r="AA60" i="2"/>
  <c r="Y60" i="2"/>
  <c r="X60" i="2"/>
  <c r="Z60" i="2" s="1"/>
  <c r="AN723" i="2"/>
  <c r="AF723" i="2"/>
  <c r="AE723" i="2"/>
  <c r="AD723" i="2"/>
  <c r="AC723" i="2"/>
  <c r="AB723" i="2"/>
  <c r="AA723" i="2"/>
  <c r="Y723" i="2"/>
  <c r="X723" i="2"/>
  <c r="AN889" i="2"/>
  <c r="AF889" i="2"/>
  <c r="AE889" i="2"/>
  <c r="AD889" i="2"/>
  <c r="AC889" i="2"/>
  <c r="AB889" i="2"/>
  <c r="AA889" i="2"/>
  <c r="Y889" i="2"/>
  <c r="X889" i="2"/>
  <c r="Z889" i="2" s="1"/>
  <c r="AI889" i="2" s="1"/>
  <c r="AN887" i="2"/>
  <c r="AF887" i="2"/>
  <c r="AE887" i="2"/>
  <c r="AD887" i="2"/>
  <c r="AC887" i="2"/>
  <c r="AB887" i="2"/>
  <c r="AA887" i="2"/>
  <c r="Y887" i="2"/>
  <c r="X887" i="2"/>
  <c r="Z887" i="2" s="1"/>
  <c r="AL887" i="2" s="1"/>
  <c r="AN589" i="2"/>
  <c r="AF589" i="2"/>
  <c r="AE589" i="2"/>
  <c r="AD589" i="2"/>
  <c r="AC589" i="2"/>
  <c r="AB589" i="2"/>
  <c r="AA589" i="2"/>
  <c r="Y589" i="2"/>
  <c r="X589" i="2"/>
  <c r="AN153" i="2"/>
  <c r="AF153" i="2"/>
  <c r="AE153" i="2"/>
  <c r="AD153" i="2"/>
  <c r="AC153" i="2"/>
  <c r="AB153" i="2"/>
  <c r="AA153" i="2"/>
  <c r="Y153" i="2"/>
  <c r="X153" i="2"/>
  <c r="AN142" i="2"/>
  <c r="AF142" i="2"/>
  <c r="AE142" i="2"/>
  <c r="AD142" i="2"/>
  <c r="AC142" i="2"/>
  <c r="AB142" i="2"/>
  <c r="AA142" i="2"/>
  <c r="Y142" i="2"/>
  <c r="X142" i="2"/>
  <c r="AN979" i="2"/>
  <c r="AF979" i="2"/>
  <c r="AE979" i="2"/>
  <c r="AD979" i="2"/>
  <c r="AC979" i="2"/>
  <c r="AB979" i="2"/>
  <c r="AA979" i="2"/>
  <c r="Y979" i="2"/>
  <c r="X979" i="2"/>
  <c r="Z979" i="2" s="1"/>
  <c r="AN644" i="2"/>
  <c r="AF644" i="2"/>
  <c r="AE644" i="2"/>
  <c r="AD644" i="2"/>
  <c r="AC644" i="2"/>
  <c r="AB644" i="2"/>
  <c r="AA644" i="2"/>
  <c r="Y644" i="2"/>
  <c r="Z644" i="2" s="1"/>
  <c r="X644" i="2"/>
  <c r="AN878" i="2"/>
  <c r="AF878" i="2"/>
  <c r="AE878" i="2"/>
  <c r="AD878" i="2"/>
  <c r="AC878" i="2"/>
  <c r="AB878" i="2"/>
  <c r="AA878" i="2"/>
  <c r="Y878" i="2"/>
  <c r="X878" i="2"/>
  <c r="Z878" i="2" s="1"/>
  <c r="AN886" i="2"/>
  <c r="AF886" i="2"/>
  <c r="AE886" i="2"/>
  <c r="AD886" i="2"/>
  <c r="AC886" i="2"/>
  <c r="AB886" i="2"/>
  <c r="AA886" i="2"/>
  <c r="Y886" i="2"/>
  <c r="Z886" i="2" s="1"/>
  <c r="X886" i="2"/>
  <c r="AN489" i="2"/>
  <c r="AF489" i="2"/>
  <c r="AE489" i="2"/>
  <c r="AD489" i="2"/>
  <c r="AC489" i="2"/>
  <c r="AB489" i="2"/>
  <c r="AA489" i="2"/>
  <c r="Y489" i="2"/>
  <c r="X489" i="2"/>
  <c r="Z489" i="2" s="1"/>
  <c r="AN966" i="2"/>
  <c r="AF966" i="2"/>
  <c r="AE966" i="2"/>
  <c r="AD966" i="2"/>
  <c r="AC966" i="2"/>
  <c r="AB966" i="2"/>
  <c r="AA966" i="2"/>
  <c r="Y966" i="2"/>
  <c r="X966" i="2"/>
  <c r="Z966" i="2" s="1"/>
  <c r="AN505" i="2"/>
  <c r="AF505" i="2"/>
  <c r="AE505" i="2"/>
  <c r="AD505" i="2"/>
  <c r="AC505" i="2"/>
  <c r="AB505" i="2"/>
  <c r="AA505" i="2"/>
  <c r="Y505" i="2"/>
  <c r="X505" i="2"/>
  <c r="Z505" i="2" s="1"/>
  <c r="AN735" i="2"/>
  <c r="AF735" i="2"/>
  <c r="AE735" i="2"/>
  <c r="AD735" i="2"/>
  <c r="AC735" i="2"/>
  <c r="AB735" i="2"/>
  <c r="AA735" i="2"/>
  <c r="Y735" i="2"/>
  <c r="X735" i="2"/>
  <c r="AN820" i="2"/>
  <c r="AF820" i="2"/>
  <c r="AE820" i="2"/>
  <c r="AD820" i="2"/>
  <c r="AC820" i="2"/>
  <c r="AB820" i="2"/>
  <c r="AA820" i="2"/>
  <c r="Z820" i="2"/>
  <c r="Y820" i="2"/>
  <c r="X820" i="2"/>
  <c r="AN318" i="2"/>
  <c r="AF318" i="2"/>
  <c r="AE318" i="2"/>
  <c r="AD318" i="2"/>
  <c r="AC318" i="2"/>
  <c r="AB318" i="2"/>
  <c r="AA318" i="2"/>
  <c r="Y318" i="2"/>
  <c r="X318" i="2"/>
  <c r="AN885" i="2"/>
  <c r="AF885" i="2"/>
  <c r="AE885" i="2"/>
  <c r="AD885" i="2"/>
  <c r="AC885" i="2"/>
  <c r="AB885" i="2"/>
  <c r="AA885" i="2"/>
  <c r="Y885" i="2"/>
  <c r="Z885" i="2" s="1"/>
  <c r="AJ885" i="2" s="1"/>
  <c r="X885" i="2"/>
  <c r="AN785" i="2"/>
  <c r="AF785" i="2"/>
  <c r="AE785" i="2"/>
  <c r="AD785" i="2"/>
  <c r="AC785" i="2"/>
  <c r="AB785" i="2"/>
  <c r="AA785" i="2"/>
  <c r="Y785" i="2"/>
  <c r="X785" i="2"/>
  <c r="AN903" i="2"/>
  <c r="AF903" i="2"/>
  <c r="AE903" i="2"/>
  <c r="AD903" i="2"/>
  <c r="AC903" i="2"/>
  <c r="AB903" i="2"/>
  <c r="AA903" i="2"/>
  <c r="Y903" i="2"/>
  <c r="X903" i="2"/>
  <c r="AN838" i="2"/>
  <c r="AF838" i="2"/>
  <c r="AE838" i="2"/>
  <c r="AD838" i="2"/>
  <c r="AC838" i="2"/>
  <c r="AB838" i="2"/>
  <c r="AA838" i="2"/>
  <c r="Y838" i="2"/>
  <c r="X838" i="2"/>
  <c r="AN230" i="2"/>
  <c r="AF230" i="2"/>
  <c r="AE230" i="2"/>
  <c r="AD230" i="2"/>
  <c r="AC230" i="2"/>
  <c r="AB230" i="2"/>
  <c r="AA230" i="2"/>
  <c r="Y230" i="2"/>
  <c r="X230" i="2"/>
  <c r="Z230" i="2" s="1"/>
  <c r="AN884" i="2"/>
  <c r="AF884" i="2"/>
  <c r="AE884" i="2"/>
  <c r="AD884" i="2"/>
  <c r="AC884" i="2"/>
  <c r="AB884" i="2"/>
  <c r="AA884" i="2"/>
  <c r="Y884" i="2"/>
  <c r="X884" i="2"/>
  <c r="AN967" i="2"/>
  <c r="AF967" i="2"/>
  <c r="AE967" i="2"/>
  <c r="AD967" i="2"/>
  <c r="AC967" i="2"/>
  <c r="AB967" i="2"/>
  <c r="AA967" i="2"/>
  <c r="Z967" i="2"/>
  <c r="Y967" i="2"/>
  <c r="X967" i="2"/>
  <c r="AN234" i="2"/>
  <c r="AF234" i="2"/>
  <c r="AE234" i="2"/>
  <c r="AD234" i="2"/>
  <c r="AC234" i="2"/>
  <c r="AB234" i="2"/>
  <c r="AA234" i="2"/>
  <c r="Z234" i="2"/>
  <c r="Y234" i="2"/>
  <c r="X234" i="2"/>
  <c r="AN570" i="2"/>
  <c r="AF570" i="2"/>
  <c r="AE570" i="2"/>
  <c r="AD570" i="2"/>
  <c r="AC570" i="2"/>
  <c r="AB570" i="2"/>
  <c r="AA570" i="2"/>
  <c r="Z570" i="2"/>
  <c r="Y570" i="2"/>
  <c r="X570" i="2"/>
  <c r="AN645" i="2"/>
  <c r="AM645" i="2"/>
  <c r="AF645" i="2"/>
  <c r="AE645" i="2"/>
  <c r="AD645" i="2"/>
  <c r="AC645" i="2"/>
  <c r="AB645" i="2"/>
  <c r="AA645" i="2"/>
  <c r="Y645" i="2"/>
  <c r="X645" i="2"/>
  <c r="Z645" i="2" s="1"/>
  <c r="AI645" i="2" s="1"/>
  <c r="AN583" i="2"/>
  <c r="AF583" i="2"/>
  <c r="AE583" i="2"/>
  <c r="AD583" i="2"/>
  <c r="AC583" i="2"/>
  <c r="AB583" i="2"/>
  <c r="AA583" i="2"/>
  <c r="Y583" i="2"/>
  <c r="Z583" i="2" s="1"/>
  <c r="X583" i="2"/>
  <c r="AN329" i="2"/>
  <c r="AF329" i="2"/>
  <c r="AE329" i="2"/>
  <c r="AD329" i="2"/>
  <c r="AC329" i="2"/>
  <c r="AB329" i="2"/>
  <c r="AA329" i="2"/>
  <c r="Y329" i="2"/>
  <c r="X329" i="2"/>
  <c r="AN962" i="2"/>
  <c r="AF962" i="2"/>
  <c r="AE962" i="2"/>
  <c r="AD962" i="2"/>
  <c r="AC962" i="2"/>
  <c r="AB962" i="2"/>
  <c r="AA962" i="2"/>
  <c r="Y962" i="2"/>
  <c r="X962" i="2"/>
  <c r="AN870" i="2"/>
  <c r="AF870" i="2"/>
  <c r="AE870" i="2"/>
  <c r="AD870" i="2"/>
  <c r="AC870" i="2"/>
  <c r="AB870" i="2"/>
  <c r="AA870" i="2"/>
  <c r="Z870" i="2"/>
  <c r="Y870" i="2"/>
  <c r="X870" i="2"/>
  <c r="AN737" i="2"/>
  <c r="AF737" i="2"/>
  <c r="AE737" i="2"/>
  <c r="AD737" i="2"/>
  <c r="AC737" i="2"/>
  <c r="AB737" i="2"/>
  <c r="AA737" i="2"/>
  <c r="Y737" i="2"/>
  <c r="X737" i="2"/>
  <c r="AN704" i="2"/>
  <c r="AF704" i="2"/>
  <c r="AE704" i="2"/>
  <c r="AD704" i="2"/>
  <c r="AC704" i="2"/>
  <c r="AB704" i="2"/>
  <c r="AA704" i="2"/>
  <c r="Y704" i="2"/>
  <c r="Z704" i="2" s="1"/>
  <c r="X704" i="2"/>
  <c r="AN461" i="2"/>
  <c r="AF461" i="2"/>
  <c r="AE461" i="2"/>
  <c r="AD461" i="2"/>
  <c r="AC461" i="2"/>
  <c r="AB461" i="2"/>
  <c r="AA461" i="2"/>
  <c r="Y461" i="2"/>
  <c r="X461" i="2"/>
  <c r="AN797" i="2"/>
  <c r="AK797" i="2"/>
  <c r="AF797" i="2"/>
  <c r="AE797" i="2"/>
  <c r="AD797" i="2"/>
  <c r="AC797" i="2"/>
  <c r="AB797" i="2"/>
  <c r="AA797" i="2"/>
  <c r="Z797" i="2"/>
  <c r="Y797" i="2"/>
  <c r="X797" i="2"/>
  <c r="AN601" i="2"/>
  <c r="AF601" i="2"/>
  <c r="AE601" i="2"/>
  <c r="AD601" i="2"/>
  <c r="AC601" i="2"/>
  <c r="AB601" i="2"/>
  <c r="AA601" i="2"/>
  <c r="Y601" i="2"/>
  <c r="X601" i="2"/>
  <c r="AN26" i="2"/>
  <c r="AF26" i="2"/>
  <c r="AE26" i="2"/>
  <c r="AD26" i="2"/>
  <c r="AC26" i="2"/>
  <c r="AB26" i="2"/>
  <c r="AA26" i="2"/>
  <c r="Y26" i="2"/>
  <c r="X26" i="2"/>
  <c r="AN993" i="2"/>
  <c r="AL993" i="2"/>
  <c r="AK993" i="2"/>
  <c r="AF993" i="2"/>
  <c r="AE993" i="2"/>
  <c r="AD993" i="2"/>
  <c r="AC993" i="2"/>
  <c r="AB993" i="2"/>
  <c r="AA993" i="2"/>
  <c r="Y993" i="2"/>
  <c r="X993" i="2"/>
  <c r="Z993" i="2" s="1"/>
  <c r="AH993" i="2" s="1"/>
  <c r="AN627" i="2"/>
  <c r="AF627" i="2"/>
  <c r="AE627" i="2"/>
  <c r="AD627" i="2"/>
  <c r="AC627" i="2"/>
  <c r="AB627" i="2"/>
  <c r="AA627" i="2"/>
  <c r="Y627" i="2"/>
  <c r="X627" i="2"/>
  <c r="AN218" i="2"/>
  <c r="AF218" i="2"/>
  <c r="AE218" i="2"/>
  <c r="AD218" i="2"/>
  <c r="AC218" i="2"/>
  <c r="AB218" i="2"/>
  <c r="AA218" i="2"/>
  <c r="Y218" i="2"/>
  <c r="X218" i="2"/>
  <c r="Z218" i="2" s="1"/>
  <c r="AJ218" i="2" s="1"/>
  <c r="AN128" i="2"/>
  <c r="AF128" i="2"/>
  <c r="AE128" i="2"/>
  <c r="AD128" i="2"/>
  <c r="AC128" i="2"/>
  <c r="AB128" i="2"/>
  <c r="AA128" i="2"/>
  <c r="Y128" i="2"/>
  <c r="X128" i="2"/>
  <c r="Z128" i="2" s="1"/>
  <c r="AN563" i="2"/>
  <c r="AF563" i="2"/>
  <c r="AE563" i="2"/>
  <c r="AD563" i="2"/>
  <c r="AC563" i="2"/>
  <c r="AB563" i="2"/>
  <c r="AA563" i="2"/>
  <c r="Y563" i="2"/>
  <c r="X563" i="2"/>
  <c r="AN798" i="2"/>
  <c r="AF798" i="2"/>
  <c r="AE798" i="2"/>
  <c r="AD798" i="2"/>
  <c r="AC798" i="2"/>
  <c r="AB798" i="2"/>
  <c r="AA798" i="2"/>
  <c r="Z798" i="2"/>
  <c r="Y798" i="2"/>
  <c r="X798" i="2"/>
  <c r="AN456" i="2"/>
  <c r="AF456" i="2"/>
  <c r="AE456" i="2"/>
  <c r="AD456" i="2"/>
  <c r="AC456" i="2"/>
  <c r="AB456" i="2"/>
  <c r="AA456" i="2"/>
  <c r="Z456" i="2"/>
  <c r="AL456" i="2" s="1"/>
  <c r="Y456" i="2"/>
  <c r="X456" i="2"/>
  <c r="AN642" i="2"/>
  <c r="AF642" i="2"/>
  <c r="AE642" i="2"/>
  <c r="AD642" i="2"/>
  <c r="AC642" i="2"/>
  <c r="AB642" i="2"/>
  <c r="AA642" i="2"/>
  <c r="Y642" i="2"/>
  <c r="X642" i="2"/>
  <c r="AN429" i="2"/>
  <c r="AF429" i="2"/>
  <c r="AE429" i="2"/>
  <c r="AD429" i="2"/>
  <c r="AC429" i="2"/>
  <c r="AB429" i="2"/>
  <c r="AA429" i="2"/>
  <c r="Y429" i="2"/>
  <c r="Z429" i="2" s="1"/>
  <c r="X429" i="2"/>
  <c r="AN197" i="2"/>
  <c r="AF197" i="2"/>
  <c r="AE197" i="2"/>
  <c r="AD197" i="2"/>
  <c r="AC197" i="2"/>
  <c r="AB197" i="2"/>
  <c r="AA197" i="2"/>
  <c r="Y197" i="2"/>
  <c r="Z197" i="2" s="1"/>
  <c r="X197" i="2"/>
  <c r="AN615" i="2"/>
  <c r="AF615" i="2"/>
  <c r="AE615" i="2"/>
  <c r="AD615" i="2"/>
  <c r="AC615" i="2"/>
  <c r="AB615" i="2"/>
  <c r="AA615" i="2"/>
  <c r="Y615" i="2"/>
  <c r="X615" i="2"/>
  <c r="Z615" i="2" s="1"/>
  <c r="AH615" i="2" s="1"/>
  <c r="AN275" i="2"/>
  <c r="AK275" i="2"/>
  <c r="AF275" i="2"/>
  <c r="AE275" i="2"/>
  <c r="AD275" i="2"/>
  <c r="AC275" i="2"/>
  <c r="AB275" i="2"/>
  <c r="AA275" i="2"/>
  <c r="Z275" i="2"/>
  <c r="Y275" i="2"/>
  <c r="X275" i="2"/>
  <c r="AN668" i="2"/>
  <c r="AF668" i="2"/>
  <c r="AE668" i="2"/>
  <c r="AD668" i="2"/>
  <c r="AC668" i="2"/>
  <c r="AB668" i="2"/>
  <c r="AA668" i="2"/>
  <c r="Y668" i="2"/>
  <c r="X668" i="2"/>
  <c r="AN988" i="2"/>
  <c r="AF988" i="2"/>
  <c r="AE988" i="2"/>
  <c r="AD988" i="2"/>
  <c r="AC988" i="2"/>
  <c r="AB988" i="2"/>
  <c r="AA988" i="2"/>
  <c r="Y988" i="2"/>
  <c r="X988" i="2"/>
  <c r="AN251" i="2"/>
  <c r="AK251" i="2"/>
  <c r="AF251" i="2"/>
  <c r="AE251" i="2"/>
  <c r="AD251" i="2"/>
  <c r="AC251" i="2"/>
  <c r="AB251" i="2"/>
  <c r="AA251" i="2"/>
  <c r="Y251" i="2"/>
  <c r="X251" i="2"/>
  <c r="Z251" i="2" s="1"/>
  <c r="AI251" i="2" s="1"/>
  <c r="AN996" i="2"/>
  <c r="AF996" i="2"/>
  <c r="AE996" i="2"/>
  <c r="AD996" i="2"/>
  <c r="AC996" i="2"/>
  <c r="AB996" i="2"/>
  <c r="AA996" i="2"/>
  <c r="Y996" i="2"/>
  <c r="X996" i="2"/>
  <c r="AN776" i="2"/>
  <c r="AF776" i="2"/>
  <c r="AE776" i="2"/>
  <c r="AD776" i="2"/>
  <c r="AC776" i="2"/>
  <c r="AB776" i="2"/>
  <c r="AA776" i="2"/>
  <c r="Y776" i="2"/>
  <c r="X776" i="2"/>
  <c r="Z776" i="2" s="1"/>
  <c r="AJ776" i="2" s="1"/>
  <c r="AN715" i="2"/>
  <c r="AF715" i="2"/>
  <c r="AE715" i="2"/>
  <c r="AD715" i="2"/>
  <c r="AC715" i="2"/>
  <c r="AB715" i="2"/>
  <c r="AA715" i="2"/>
  <c r="Y715" i="2"/>
  <c r="Z715" i="2" s="1"/>
  <c r="X715" i="2"/>
  <c r="AN466" i="2"/>
  <c r="AF466" i="2"/>
  <c r="AE466" i="2"/>
  <c r="AD466" i="2"/>
  <c r="AC466" i="2"/>
  <c r="AB466" i="2"/>
  <c r="AA466" i="2"/>
  <c r="Y466" i="2"/>
  <c r="X466" i="2"/>
  <c r="Z466" i="2" s="1"/>
  <c r="AM466" i="2" s="1"/>
  <c r="AN363" i="2"/>
  <c r="AF363" i="2"/>
  <c r="AE363" i="2"/>
  <c r="AD363" i="2"/>
  <c r="AC363" i="2"/>
  <c r="AB363" i="2"/>
  <c r="AA363" i="2"/>
  <c r="Y363" i="2"/>
  <c r="X363" i="2"/>
  <c r="AN852" i="2"/>
  <c r="AF852" i="2"/>
  <c r="AE852" i="2"/>
  <c r="AD852" i="2"/>
  <c r="AC852" i="2"/>
  <c r="AB852" i="2"/>
  <c r="AA852" i="2"/>
  <c r="Y852" i="2"/>
  <c r="X852" i="2"/>
  <c r="Z852" i="2" s="1"/>
  <c r="AN172" i="2"/>
  <c r="AF172" i="2"/>
  <c r="AE172" i="2"/>
  <c r="AD172" i="2"/>
  <c r="AC172" i="2"/>
  <c r="AB172" i="2"/>
  <c r="AA172" i="2"/>
  <c r="Y172" i="2"/>
  <c r="X172" i="2"/>
  <c r="Z172" i="2" s="1"/>
  <c r="AN667" i="2"/>
  <c r="AF667" i="2"/>
  <c r="AE667" i="2"/>
  <c r="AD667" i="2"/>
  <c r="AC667" i="2"/>
  <c r="AB667" i="2"/>
  <c r="AA667" i="2"/>
  <c r="Y667" i="2"/>
  <c r="X667" i="2"/>
  <c r="Z667" i="2" s="1"/>
  <c r="AK667" i="2" s="1"/>
  <c r="AN629" i="2"/>
  <c r="AF629" i="2"/>
  <c r="AE629" i="2"/>
  <c r="AD629" i="2"/>
  <c r="AC629" i="2"/>
  <c r="AB629" i="2"/>
  <c r="AA629" i="2"/>
  <c r="Y629" i="2"/>
  <c r="X629" i="2"/>
  <c r="Z629" i="2" s="1"/>
  <c r="AN335" i="2"/>
  <c r="AF335" i="2"/>
  <c r="AE335" i="2"/>
  <c r="AD335" i="2"/>
  <c r="AC335" i="2"/>
  <c r="AB335" i="2"/>
  <c r="AA335" i="2"/>
  <c r="Y335" i="2"/>
  <c r="Z335" i="2" s="1"/>
  <c r="X335" i="2"/>
  <c r="AN304" i="2"/>
  <c r="AF304" i="2"/>
  <c r="AE304" i="2"/>
  <c r="AD304" i="2"/>
  <c r="AC304" i="2"/>
  <c r="AB304" i="2"/>
  <c r="AA304" i="2"/>
  <c r="Y304" i="2"/>
  <c r="X304" i="2"/>
  <c r="AN868" i="2"/>
  <c r="AF868" i="2"/>
  <c r="AE868" i="2"/>
  <c r="AD868" i="2"/>
  <c r="AC868" i="2"/>
  <c r="AB868" i="2"/>
  <c r="AA868" i="2"/>
  <c r="Y868" i="2"/>
  <c r="X868" i="2"/>
  <c r="AN624" i="2"/>
  <c r="AF624" i="2"/>
  <c r="AE624" i="2"/>
  <c r="AD624" i="2"/>
  <c r="AC624" i="2"/>
  <c r="AB624" i="2"/>
  <c r="AA624" i="2"/>
  <c r="Y624" i="2"/>
  <c r="X624" i="2"/>
  <c r="Z624" i="2" s="1"/>
  <c r="AN986" i="2"/>
  <c r="AF986" i="2"/>
  <c r="AE986" i="2"/>
  <c r="AD986" i="2"/>
  <c r="AC986" i="2"/>
  <c r="AB986" i="2"/>
  <c r="AA986" i="2"/>
  <c r="Y986" i="2"/>
  <c r="X986" i="2"/>
  <c r="Z986" i="2" s="1"/>
  <c r="AM986" i="2" s="1"/>
  <c r="AN235" i="2"/>
  <c r="AF235" i="2"/>
  <c r="AE235" i="2"/>
  <c r="AD235" i="2"/>
  <c r="AC235" i="2"/>
  <c r="AB235" i="2"/>
  <c r="AA235" i="2"/>
  <c r="Y235" i="2"/>
  <c r="X235" i="2"/>
  <c r="AN763" i="2"/>
  <c r="AF763" i="2"/>
  <c r="AE763" i="2"/>
  <c r="AD763" i="2"/>
  <c r="AC763" i="2"/>
  <c r="AB763" i="2"/>
  <c r="AA763" i="2"/>
  <c r="Y763" i="2"/>
  <c r="X763" i="2"/>
  <c r="AN144" i="2"/>
  <c r="AF144" i="2"/>
  <c r="AE144" i="2"/>
  <c r="AD144" i="2"/>
  <c r="AC144" i="2"/>
  <c r="AB144" i="2"/>
  <c r="AA144" i="2"/>
  <c r="Y144" i="2"/>
  <c r="X144" i="2"/>
  <c r="AN133" i="2"/>
  <c r="AF133" i="2"/>
  <c r="AE133" i="2"/>
  <c r="AD133" i="2"/>
  <c r="AC133" i="2"/>
  <c r="AB133" i="2"/>
  <c r="AA133" i="2"/>
  <c r="Y133" i="2"/>
  <c r="X133" i="2"/>
  <c r="Z133" i="2" s="1"/>
  <c r="AN959" i="2"/>
  <c r="AF959" i="2"/>
  <c r="AE959" i="2"/>
  <c r="AD959" i="2"/>
  <c r="AC959" i="2"/>
  <c r="AB959" i="2"/>
  <c r="AA959" i="2"/>
  <c r="Y959" i="2"/>
  <c r="X959" i="2"/>
  <c r="AN1017" i="2"/>
  <c r="AF1017" i="2"/>
  <c r="AE1017" i="2"/>
  <c r="AD1017" i="2"/>
  <c r="AC1017" i="2"/>
  <c r="AB1017" i="2"/>
  <c r="AA1017" i="2"/>
  <c r="Y1017" i="2"/>
  <c r="Z1017" i="2" s="1"/>
  <c r="AM1017" i="2" s="1"/>
  <c r="X1017" i="2"/>
  <c r="AN682" i="2"/>
  <c r="AF682" i="2"/>
  <c r="AE682" i="2"/>
  <c r="AD682" i="2"/>
  <c r="AC682" i="2"/>
  <c r="AB682" i="2"/>
  <c r="AA682" i="2"/>
  <c r="Y682" i="2"/>
  <c r="Z682" i="2" s="1"/>
  <c r="X682" i="2"/>
  <c r="AN854" i="2"/>
  <c r="AF854" i="2"/>
  <c r="AE854" i="2"/>
  <c r="AD854" i="2"/>
  <c r="AC854" i="2"/>
  <c r="AB854" i="2"/>
  <c r="AA854" i="2"/>
  <c r="Y854" i="2"/>
  <c r="Z854" i="2" s="1"/>
  <c r="X854" i="2"/>
  <c r="AN587" i="2"/>
  <c r="AF587" i="2"/>
  <c r="AE587" i="2"/>
  <c r="AD587" i="2"/>
  <c r="AC587" i="2"/>
  <c r="AB587" i="2"/>
  <c r="AA587" i="2"/>
  <c r="Y587" i="2"/>
  <c r="X587" i="2"/>
  <c r="Z587" i="2" s="1"/>
  <c r="AM587" i="2" s="1"/>
  <c r="AN387" i="2"/>
  <c r="AF387" i="2"/>
  <c r="AE387" i="2"/>
  <c r="AD387" i="2"/>
  <c r="AC387" i="2"/>
  <c r="AB387" i="2"/>
  <c r="AA387" i="2"/>
  <c r="Y387" i="2"/>
  <c r="X387" i="2"/>
  <c r="Z387" i="2" s="1"/>
  <c r="AN830" i="2"/>
  <c r="AF830" i="2"/>
  <c r="AE830" i="2"/>
  <c r="AD830" i="2"/>
  <c r="AC830" i="2"/>
  <c r="AB830" i="2"/>
  <c r="AA830" i="2"/>
  <c r="Y830" i="2"/>
  <c r="X830" i="2"/>
  <c r="AN982" i="2"/>
  <c r="AF982" i="2"/>
  <c r="AE982" i="2"/>
  <c r="AD982" i="2"/>
  <c r="AC982" i="2"/>
  <c r="AB982" i="2"/>
  <c r="AA982" i="2"/>
  <c r="Y982" i="2"/>
  <c r="X982" i="2"/>
  <c r="AN178" i="2"/>
  <c r="AF178" i="2"/>
  <c r="AE178" i="2"/>
  <c r="AD178" i="2"/>
  <c r="AC178" i="2"/>
  <c r="AB178" i="2"/>
  <c r="AA178" i="2"/>
  <c r="Y178" i="2"/>
  <c r="X178" i="2"/>
  <c r="AN517" i="2"/>
  <c r="AF517" i="2"/>
  <c r="AE517" i="2"/>
  <c r="AD517" i="2"/>
  <c r="AC517" i="2"/>
  <c r="AB517" i="2"/>
  <c r="AA517" i="2"/>
  <c r="Y517" i="2"/>
  <c r="X517" i="2"/>
  <c r="AN68" i="2"/>
  <c r="AF68" i="2"/>
  <c r="AE68" i="2"/>
  <c r="AD68" i="2"/>
  <c r="AC68" i="2"/>
  <c r="AB68" i="2"/>
  <c r="AA68" i="2"/>
  <c r="Y68" i="2"/>
  <c r="X68" i="2"/>
  <c r="Z68" i="2" s="1"/>
  <c r="AN1005" i="2"/>
  <c r="AF1005" i="2"/>
  <c r="AE1005" i="2"/>
  <c r="AD1005" i="2"/>
  <c r="AC1005" i="2"/>
  <c r="AB1005" i="2"/>
  <c r="AA1005" i="2"/>
  <c r="Y1005" i="2"/>
  <c r="Z1005" i="2" s="1"/>
  <c r="AG1005" i="2" s="1"/>
  <c r="X1005" i="2"/>
  <c r="AN863" i="2"/>
  <c r="AF863" i="2"/>
  <c r="AE863" i="2"/>
  <c r="AD863" i="2"/>
  <c r="AC863" i="2"/>
  <c r="AB863" i="2"/>
  <c r="AA863" i="2"/>
  <c r="Y863" i="2"/>
  <c r="Z863" i="2" s="1"/>
  <c r="AK863" i="2" s="1"/>
  <c r="X863" i="2"/>
  <c r="AN432" i="2"/>
  <c r="AF432" i="2"/>
  <c r="AE432" i="2"/>
  <c r="AD432" i="2"/>
  <c r="AC432" i="2"/>
  <c r="AB432" i="2"/>
  <c r="AA432" i="2"/>
  <c r="Y432" i="2"/>
  <c r="X432" i="2"/>
  <c r="Z432" i="2" s="1"/>
  <c r="AN23" i="2"/>
  <c r="AF23" i="2"/>
  <c r="AE23" i="2"/>
  <c r="AD23" i="2"/>
  <c r="AC23" i="2"/>
  <c r="AB23" i="2"/>
  <c r="AA23" i="2"/>
  <c r="Y23" i="2"/>
  <c r="X23" i="2"/>
  <c r="AN1018" i="2"/>
  <c r="AF1018" i="2"/>
  <c r="AE1018" i="2"/>
  <c r="AD1018" i="2"/>
  <c r="AC1018" i="2"/>
  <c r="AB1018" i="2"/>
  <c r="AA1018" i="2"/>
  <c r="Y1018" i="2"/>
  <c r="X1018" i="2"/>
  <c r="Z1018" i="2" s="1"/>
  <c r="AN757" i="2"/>
  <c r="AF757" i="2"/>
  <c r="AE757" i="2"/>
  <c r="AD757" i="2"/>
  <c r="AC757" i="2"/>
  <c r="AB757" i="2"/>
  <c r="AA757" i="2"/>
  <c r="Y757" i="2"/>
  <c r="X757" i="2"/>
  <c r="Z757" i="2" s="1"/>
  <c r="AN964" i="2"/>
  <c r="AF964" i="2"/>
  <c r="AE964" i="2"/>
  <c r="AD964" i="2"/>
  <c r="AC964" i="2"/>
  <c r="AB964" i="2"/>
  <c r="AA964" i="2"/>
  <c r="Y964" i="2"/>
  <c r="X964" i="2"/>
  <c r="AN865" i="2"/>
  <c r="AF865" i="2"/>
  <c r="AE865" i="2"/>
  <c r="AD865" i="2"/>
  <c r="AC865" i="2"/>
  <c r="AB865" i="2"/>
  <c r="AA865" i="2"/>
  <c r="Y865" i="2"/>
  <c r="X865" i="2"/>
  <c r="AN618" i="2"/>
  <c r="AF618" i="2"/>
  <c r="AE618" i="2"/>
  <c r="AD618" i="2"/>
  <c r="AC618" i="2"/>
  <c r="AB618" i="2"/>
  <c r="AA618" i="2"/>
  <c r="Y618" i="2"/>
  <c r="X618" i="2"/>
  <c r="Z618" i="2" s="1"/>
  <c r="AN851" i="2"/>
  <c r="AF851" i="2"/>
  <c r="AE851" i="2"/>
  <c r="AD851" i="2"/>
  <c r="AC851" i="2"/>
  <c r="AB851" i="2"/>
  <c r="AA851" i="2"/>
  <c r="Y851" i="2"/>
  <c r="X851" i="2"/>
  <c r="AN291" i="2"/>
  <c r="AF291" i="2"/>
  <c r="AE291" i="2"/>
  <c r="AD291" i="2"/>
  <c r="AC291" i="2"/>
  <c r="AB291" i="2"/>
  <c r="AA291" i="2"/>
  <c r="Y291" i="2"/>
  <c r="X291" i="2"/>
  <c r="AN872" i="2"/>
  <c r="AF872" i="2"/>
  <c r="AE872" i="2"/>
  <c r="AD872" i="2"/>
  <c r="AC872" i="2"/>
  <c r="AB872" i="2"/>
  <c r="AA872" i="2"/>
  <c r="Y872" i="2"/>
  <c r="X872" i="2"/>
  <c r="AN853" i="2"/>
  <c r="AF853" i="2"/>
  <c r="AE853" i="2"/>
  <c r="AD853" i="2"/>
  <c r="AC853" i="2"/>
  <c r="AB853" i="2"/>
  <c r="AA853" i="2"/>
  <c r="Y853" i="2"/>
  <c r="X853" i="2"/>
  <c r="Z853" i="2" s="1"/>
  <c r="AN850" i="2"/>
  <c r="AF850" i="2"/>
  <c r="AE850" i="2"/>
  <c r="AD850" i="2"/>
  <c r="AC850" i="2"/>
  <c r="AB850" i="2"/>
  <c r="AA850" i="2"/>
  <c r="Y850" i="2"/>
  <c r="X850" i="2"/>
  <c r="AN206" i="2"/>
  <c r="AF206" i="2"/>
  <c r="AE206" i="2"/>
  <c r="AD206" i="2"/>
  <c r="AC206" i="2"/>
  <c r="AB206" i="2"/>
  <c r="AA206" i="2"/>
  <c r="Z206" i="2"/>
  <c r="AL206" i="2" s="1"/>
  <c r="Y206" i="2"/>
  <c r="X206" i="2"/>
  <c r="AN576" i="2"/>
  <c r="AF576" i="2"/>
  <c r="AE576" i="2"/>
  <c r="AD576" i="2"/>
  <c r="AC576" i="2"/>
  <c r="AB576" i="2"/>
  <c r="AA576" i="2"/>
  <c r="Y576" i="2"/>
  <c r="X576" i="2"/>
  <c r="AN366" i="2"/>
  <c r="AF366" i="2"/>
  <c r="AE366" i="2"/>
  <c r="AD366" i="2"/>
  <c r="AC366" i="2"/>
  <c r="AB366" i="2"/>
  <c r="AA366" i="2"/>
  <c r="Y366" i="2"/>
  <c r="X366" i="2"/>
  <c r="AN158" i="2"/>
  <c r="AF158" i="2"/>
  <c r="AE158" i="2"/>
  <c r="AD158" i="2"/>
  <c r="AC158" i="2"/>
  <c r="AB158" i="2"/>
  <c r="AA158" i="2"/>
  <c r="Y158" i="2"/>
  <c r="X158" i="2"/>
  <c r="Z158" i="2" s="1"/>
  <c r="AN848" i="2"/>
  <c r="AF848" i="2"/>
  <c r="AE848" i="2"/>
  <c r="AD848" i="2"/>
  <c r="AC848" i="2"/>
  <c r="AB848" i="2"/>
  <c r="AA848" i="2"/>
  <c r="Y848" i="2"/>
  <c r="X848" i="2"/>
  <c r="AN912" i="2"/>
  <c r="AF912" i="2"/>
  <c r="AE912" i="2"/>
  <c r="AD912" i="2"/>
  <c r="AC912" i="2"/>
  <c r="AB912" i="2"/>
  <c r="AA912" i="2"/>
  <c r="Z912" i="2"/>
  <c r="Y912" i="2"/>
  <c r="X912" i="2"/>
  <c r="AN75" i="2"/>
  <c r="AF75" i="2"/>
  <c r="AE75" i="2"/>
  <c r="AD75" i="2"/>
  <c r="AC75" i="2"/>
  <c r="AB75" i="2"/>
  <c r="AA75" i="2"/>
  <c r="Z75" i="2"/>
  <c r="Y75" i="2"/>
  <c r="X75" i="2"/>
  <c r="AN40" i="2"/>
  <c r="AF40" i="2"/>
  <c r="AE40" i="2"/>
  <c r="AD40" i="2"/>
  <c r="AC40" i="2"/>
  <c r="AB40" i="2"/>
  <c r="AA40" i="2"/>
  <c r="Z40" i="2"/>
  <c r="Y40" i="2"/>
  <c r="X40" i="2"/>
  <c r="AN849" i="2"/>
  <c r="AF849" i="2"/>
  <c r="AE849" i="2"/>
  <c r="AD849" i="2"/>
  <c r="AC849" i="2"/>
  <c r="AB849" i="2"/>
  <c r="AA849" i="2"/>
  <c r="Z849" i="2"/>
  <c r="Y849" i="2"/>
  <c r="X849" i="2"/>
  <c r="AN847" i="2"/>
  <c r="AF847" i="2"/>
  <c r="AE847" i="2"/>
  <c r="AD847" i="2"/>
  <c r="AC847" i="2"/>
  <c r="AB847" i="2"/>
  <c r="AA847" i="2"/>
  <c r="Y847" i="2"/>
  <c r="X847" i="2"/>
  <c r="AN803" i="2"/>
  <c r="AF803" i="2"/>
  <c r="AE803" i="2"/>
  <c r="AD803" i="2"/>
  <c r="AC803" i="2"/>
  <c r="AB803" i="2"/>
  <c r="AA803" i="2"/>
  <c r="Y803" i="2"/>
  <c r="X803" i="2"/>
  <c r="Z803" i="2" s="1"/>
  <c r="AN802" i="2"/>
  <c r="AF802" i="2"/>
  <c r="AE802" i="2"/>
  <c r="AD802" i="2"/>
  <c r="AC802" i="2"/>
  <c r="AB802" i="2"/>
  <c r="AA802" i="2"/>
  <c r="Y802" i="2"/>
  <c r="X802" i="2"/>
  <c r="Z802" i="2" s="1"/>
  <c r="AN130" i="2"/>
  <c r="AF130" i="2"/>
  <c r="AE130" i="2"/>
  <c r="AD130" i="2"/>
  <c r="AC130" i="2"/>
  <c r="AB130" i="2"/>
  <c r="AA130" i="2"/>
  <c r="Y130" i="2"/>
  <c r="X130" i="2"/>
  <c r="AN441" i="2"/>
  <c r="AL441" i="2"/>
  <c r="AF441" i="2"/>
  <c r="AE441" i="2"/>
  <c r="AD441" i="2"/>
  <c r="AC441" i="2"/>
  <c r="AB441" i="2"/>
  <c r="AA441" i="2"/>
  <c r="Z441" i="2"/>
  <c r="AG441" i="2" s="1"/>
  <c r="Y441" i="2"/>
  <c r="X441" i="2"/>
  <c r="AN85" i="2"/>
  <c r="AF85" i="2"/>
  <c r="AE85" i="2"/>
  <c r="AD85" i="2"/>
  <c r="AC85" i="2"/>
  <c r="AB85" i="2"/>
  <c r="AA85" i="2"/>
  <c r="Y85" i="2"/>
  <c r="X85" i="2"/>
  <c r="AN566" i="2"/>
  <c r="AL566" i="2"/>
  <c r="AF566" i="2"/>
  <c r="AE566" i="2"/>
  <c r="AD566" i="2"/>
  <c r="AC566" i="2"/>
  <c r="AB566" i="2"/>
  <c r="AA566" i="2"/>
  <c r="Z566" i="2"/>
  <c r="AK566" i="2" s="1"/>
  <c r="Y566" i="2"/>
  <c r="X566" i="2"/>
  <c r="AN503" i="2"/>
  <c r="AF503" i="2"/>
  <c r="AE503" i="2"/>
  <c r="AD503" i="2"/>
  <c r="AC503" i="2"/>
  <c r="AB503" i="2"/>
  <c r="AA503" i="2"/>
  <c r="Z503" i="2"/>
  <c r="Y503" i="2"/>
  <c r="X503" i="2"/>
  <c r="AN132" i="2"/>
  <c r="AF132" i="2"/>
  <c r="AE132" i="2"/>
  <c r="AD132" i="2"/>
  <c r="AC132" i="2"/>
  <c r="AB132" i="2"/>
  <c r="AA132" i="2"/>
  <c r="Y132" i="2"/>
  <c r="X132" i="2"/>
  <c r="AN948" i="2"/>
  <c r="AF948" i="2"/>
  <c r="AE948" i="2"/>
  <c r="AD948" i="2"/>
  <c r="AC948" i="2"/>
  <c r="AB948" i="2"/>
  <c r="AA948" i="2"/>
  <c r="Y948" i="2"/>
  <c r="X948" i="2"/>
  <c r="Z948" i="2" s="1"/>
  <c r="AN137" i="2"/>
  <c r="AF137" i="2"/>
  <c r="AE137" i="2"/>
  <c r="AD137" i="2"/>
  <c r="AC137" i="2"/>
  <c r="AB137" i="2"/>
  <c r="AA137" i="2"/>
  <c r="Y137" i="2"/>
  <c r="X137" i="2"/>
  <c r="Z137" i="2" s="1"/>
  <c r="AN839" i="2"/>
  <c r="AF839" i="2"/>
  <c r="AE839" i="2"/>
  <c r="AD839" i="2"/>
  <c r="AC839" i="2"/>
  <c r="AB839" i="2"/>
  <c r="AA839" i="2"/>
  <c r="Y839" i="2"/>
  <c r="X839" i="2"/>
  <c r="Z839" i="2" s="1"/>
  <c r="AN79" i="2"/>
  <c r="AF79" i="2"/>
  <c r="AE79" i="2"/>
  <c r="AD79" i="2"/>
  <c r="AC79" i="2"/>
  <c r="AB79" i="2"/>
  <c r="AA79" i="2"/>
  <c r="Y79" i="2"/>
  <c r="X79" i="2"/>
  <c r="AN20" i="2"/>
  <c r="AF20" i="2"/>
  <c r="AE20" i="2"/>
  <c r="AD20" i="2"/>
  <c r="AC20" i="2"/>
  <c r="AB20" i="2"/>
  <c r="AA20" i="2"/>
  <c r="Y20" i="2"/>
  <c r="X20" i="2"/>
  <c r="Z20" i="2" s="1"/>
  <c r="AN784" i="2"/>
  <c r="AF784" i="2"/>
  <c r="AE784" i="2"/>
  <c r="AD784" i="2"/>
  <c r="AC784" i="2"/>
  <c r="AB784" i="2"/>
  <c r="AA784" i="2"/>
  <c r="Y784" i="2"/>
  <c r="X784" i="2"/>
  <c r="Z784" i="2" s="1"/>
  <c r="AN98" i="2"/>
  <c r="AF98" i="2"/>
  <c r="AE98" i="2"/>
  <c r="AD98" i="2"/>
  <c r="AC98" i="2"/>
  <c r="AB98" i="2"/>
  <c r="AA98" i="2"/>
  <c r="Y98" i="2"/>
  <c r="X98" i="2"/>
  <c r="Z98" i="2" s="1"/>
  <c r="AK98" i="2" s="1"/>
  <c r="AN616" i="2"/>
  <c r="AF616" i="2"/>
  <c r="AE616" i="2"/>
  <c r="AD616" i="2"/>
  <c r="AC616" i="2"/>
  <c r="AB616" i="2"/>
  <c r="AA616" i="2"/>
  <c r="Y616" i="2"/>
  <c r="X616" i="2"/>
  <c r="AN348" i="2"/>
  <c r="AF348" i="2"/>
  <c r="AE348" i="2"/>
  <c r="AD348" i="2"/>
  <c r="AC348" i="2"/>
  <c r="AB348" i="2"/>
  <c r="AA348" i="2"/>
  <c r="Y348" i="2"/>
  <c r="X348" i="2"/>
  <c r="AN801" i="2"/>
  <c r="AF801" i="2"/>
  <c r="AE801" i="2"/>
  <c r="AD801" i="2"/>
  <c r="AC801" i="2"/>
  <c r="AB801" i="2"/>
  <c r="AA801" i="2"/>
  <c r="Y801" i="2"/>
  <c r="Z801" i="2" s="1"/>
  <c r="X801" i="2"/>
  <c r="AN342" i="2"/>
  <c r="AF342" i="2"/>
  <c r="AE342" i="2"/>
  <c r="AD342" i="2"/>
  <c r="AC342" i="2"/>
  <c r="AB342" i="2"/>
  <c r="AA342" i="2"/>
  <c r="Y342" i="2"/>
  <c r="X342" i="2"/>
  <c r="Z342" i="2" s="1"/>
  <c r="AN212" i="2"/>
  <c r="AF212" i="2"/>
  <c r="AE212" i="2"/>
  <c r="AD212" i="2"/>
  <c r="AC212" i="2"/>
  <c r="AB212" i="2"/>
  <c r="AA212" i="2"/>
  <c r="Y212" i="2"/>
  <c r="Z212" i="2" s="1"/>
  <c r="X212" i="2"/>
  <c r="AN799" i="2"/>
  <c r="AF799" i="2"/>
  <c r="AE799" i="2"/>
  <c r="AD799" i="2"/>
  <c r="AC799" i="2"/>
  <c r="AB799" i="2"/>
  <c r="AA799" i="2"/>
  <c r="Y799" i="2"/>
  <c r="Z799" i="2" s="1"/>
  <c r="X799" i="2"/>
  <c r="AN800" i="2"/>
  <c r="AF800" i="2"/>
  <c r="AE800" i="2"/>
  <c r="AD800" i="2"/>
  <c r="AC800" i="2"/>
  <c r="AB800" i="2"/>
  <c r="AA800" i="2"/>
  <c r="Y800" i="2"/>
  <c r="X800" i="2"/>
  <c r="AN481" i="2"/>
  <c r="AL481" i="2"/>
  <c r="AF481" i="2"/>
  <c r="AE481" i="2"/>
  <c r="AD481" i="2"/>
  <c r="AC481" i="2"/>
  <c r="AB481" i="2"/>
  <c r="AA481" i="2"/>
  <c r="Z481" i="2"/>
  <c r="Y481" i="2"/>
  <c r="X481" i="2"/>
  <c r="AN260" i="2"/>
  <c r="AF260" i="2"/>
  <c r="AE260" i="2"/>
  <c r="AD260" i="2"/>
  <c r="AC260" i="2"/>
  <c r="AB260" i="2"/>
  <c r="AA260" i="2"/>
  <c r="Z260" i="2"/>
  <c r="Y260" i="2"/>
  <c r="X260" i="2"/>
  <c r="AN796" i="2"/>
  <c r="AF796" i="2"/>
  <c r="AE796" i="2"/>
  <c r="AD796" i="2"/>
  <c r="AC796" i="2"/>
  <c r="AB796" i="2"/>
  <c r="AA796" i="2"/>
  <c r="Z796" i="2"/>
  <c r="Y796" i="2"/>
  <c r="X796" i="2"/>
  <c r="AN160" i="2"/>
  <c r="AF160" i="2"/>
  <c r="AE160" i="2"/>
  <c r="AD160" i="2"/>
  <c r="AC160" i="2"/>
  <c r="AB160" i="2"/>
  <c r="AA160" i="2"/>
  <c r="Y160" i="2"/>
  <c r="X160" i="2"/>
  <c r="AN925" i="2"/>
  <c r="AF925" i="2"/>
  <c r="AE925" i="2"/>
  <c r="AD925" i="2"/>
  <c r="AC925" i="2"/>
  <c r="AB925" i="2"/>
  <c r="AA925" i="2"/>
  <c r="Y925" i="2"/>
  <c r="X925" i="2"/>
  <c r="Z925" i="2" s="1"/>
  <c r="AH925" i="2" s="1"/>
  <c r="AN557" i="2"/>
  <c r="AF557" i="2"/>
  <c r="AE557" i="2"/>
  <c r="AD557" i="2"/>
  <c r="AC557" i="2"/>
  <c r="AB557" i="2"/>
  <c r="AA557" i="2"/>
  <c r="Y557" i="2"/>
  <c r="X557" i="2"/>
  <c r="Z557" i="2" s="1"/>
  <c r="AN389" i="2"/>
  <c r="AF389" i="2"/>
  <c r="AE389" i="2"/>
  <c r="AD389" i="2"/>
  <c r="AC389" i="2"/>
  <c r="AB389" i="2"/>
  <c r="AA389" i="2"/>
  <c r="Y389" i="2"/>
  <c r="X389" i="2"/>
  <c r="Z389" i="2" s="1"/>
  <c r="AN752" i="2"/>
  <c r="AF752" i="2"/>
  <c r="AE752" i="2"/>
  <c r="AD752" i="2"/>
  <c r="AC752" i="2"/>
  <c r="AB752" i="2"/>
  <c r="AA752" i="2"/>
  <c r="Y752" i="2"/>
  <c r="X752" i="2"/>
  <c r="Z752" i="2" s="1"/>
  <c r="AN1013" i="2"/>
  <c r="AF1013" i="2"/>
  <c r="AE1013" i="2"/>
  <c r="AD1013" i="2"/>
  <c r="AC1013" i="2"/>
  <c r="AB1013" i="2"/>
  <c r="AA1013" i="2"/>
  <c r="Y1013" i="2"/>
  <c r="X1013" i="2"/>
  <c r="Z1013" i="2" s="1"/>
  <c r="AN165" i="2"/>
  <c r="AF165" i="2"/>
  <c r="AE165" i="2"/>
  <c r="AD165" i="2"/>
  <c r="AC165" i="2"/>
  <c r="AB165" i="2"/>
  <c r="AA165" i="2"/>
  <c r="Y165" i="2"/>
  <c r="X165" i="2"/>
  <c r="Z165" i="2" s="1"/>
  <c r="AN643" i="2"/>
  <c r="AF643" i="2"/>
  <c r="AE643" i="2"/>
  <c r="AD643" i="2"/>
  <c r="AC643" i="2"/>
  <c r="AB643" i="2"/>
  <c r="AA643" i="2"/>
  <c r="Y643" i="2"/>
  <c r="X643" i="2"/>
  <c r="AN346" i="2"/>
  <c r="AF346" i="2"/>
  <c r="AE346" i="2"/>
  <c r="AD346" i="2"/>
  <c r="AC346" i="2"/>
  <c r="AB346" i="2"/>
  <c r="AA346" i="2"/>
  <c r="Z346" i="2"/>
  <c r="Y346" i="2"/>
  <c r="X346" i="2"/>
  <c r="AN338" i="2"/>
  <c r="AF338" i="2"/>
  <c r="AE338" i="2"/>
  <c r="AD338" i="2"/>
  <c r="AC338" i="2"/>
  <c r="AB338" i="2"/>
  <c r="AA338" i="2"/>
  <c r="Z338" i="2"/>
  <c r="Y338" i="2"/>
  <c r="X338" i="2"/>
  <c r="AN904" i="2"/>
  <c r="AF904" i="2"/>
  <c r="AE904" i="2"/>
  <c r="AD904" i="2"/>
  <c r="AC904" i="2"/>
  <c r="AB904" i="2"/>
  <c r="AA904" i="2"/>
  <c r="Y904" i="2"/>
  <c r="X904" i="2"/>
  <c r="AN579" i="2"/>
  <c r="AF579" i="2"/>
  <c r="AE579" i="2"/>
  <c r="AD579" i="2"/>
  <c r="AC579" i="2"/>
  <c r="AB579" i="2"/>
  <c r="AA579" i="2"/>
  <c r="Z579" i="2"/>
  <c r="AH579" i="2" s="1"/>
  <c r="Y579" i="2"/>
  <c r="X579" i="2"/>
  <c r="AN829" i="2"/>
  <c r="AF829" i="2"/>
  <c r="AE829" i="2"/>
  <c r="AD829" i="2"/>
  <c r="AC829" i="2"/>
  <c r="AB829" i="2"/>
  <c r="AA829" i="2"/>
  <c r="Z829" i="2"/>
  <c r="Y829" i="2"/>
  <c r="X829" i="2"/>
  <c r="AN419" i="2"/>
  <c r="AF419" i="2"/>
  <c r="AE419" i="2"/>
  <c r="AD419" i="2"/>
  <c r="AC419" i="2"/>
  <c r="AB419" i="2"/>
  <c r="AA419" i="2"/>
  <c r="Y419" i="2"/>
  <c r="X419" i="2"/>
  <c r="AN38" i="2"/>
  <c r="AF38" i="2"/>
  <c r="AE38" i="2"/>
  <c r="AD38" i="2"/>
  <c r="AC38" i="2"/>
  <c r="AB38" i="2"/>
  <c r="AA38" i="2"/>
  <c r="Y38" i="2"/>
  <c r="X38" i="2"/>
  <c r="AN447" i="2"/>
  <c r="AF447" i="2"/>
  <c r="AE447" i="2"/>
  <c r="AD447" i="2"/>
  <c r="AC447" i="2"/>
  <c r="AB447" i="2"/>
  <c r="AA447" i="2"/>
  <c r="Y447" i="2"/>
  <c r="X447" i="2"/>
  <c r="Z447" i="2" s="1"/>
  <c r="AN592" i="2"/>
  <c r="AF592" i="2"/>
  <c r="AE592" i="2"/>
  <c r="AD592" i="2"/>
  <c r="AC592" i="2"/>
  <c r="AB592" i="2"/>
  <c r="AA592" i="2"/>
  <c r="Y592" i="2"/>
  <c r="X592" i="2"/>
  <c r="AN186" i="2"/>
  <c r="AF186" i="2"/>
  <c r="AE186" i="2"/>
  <c r="AD186" i="2"/>
  <c r="AC186" i="2"/>
  <c r="AB186" i="2"/>
  <c r="AA186" i="2"/>
  <c r="Y186" i="2"/>
  <c r="Z186" i="2" s="1"/>
  <c r="X186" i="2"/>
  <c r="AN754" i="2"/>
  <c r="AF754" i="2"/>
  <c r="AE754" i="2"/>
  <c r="AD754" i="2"/>
  <c r="AC754" i="2"/>
  <c r="AB754" i="2"/>
  <c r="AA754" i="2"/>
  <c r="Y754" i="2"/>
  <c r="X754" i="2"/>
  <c r="AN424" i="2"/>
  <c r="AF424" i="2"/>
  <c r="AE424" i="2"/>
  <c r="AD424" i="2"/>
  <c r="AC424" i="2"/>
  <c r="AB424" i="2"/>
  <c r="AA424" i="2"/>
  <c r="Y424" i="2"/>
  <c r="X424" i="2"/>
  <c r="AN30" i="2"/>
  <c r="AF30" i="2"/>
  <c r="AE30" i="2"/>
  <c r="AD30" i="2"/>
  <c r="AC30" i="2"/>
  <c r="AB30" i="2"/>
  <c r="AA30" i="2"/>
  <c r="Y30" i="2"/>
  <c r="X30" i="2"/>
  <c r="Z30" i="2" s="1"/>
  <c r="AN840" i="2"/>
  <c r="AF840" i="2"/>
  <c r="AE840" i="2"/>
  <c r="AD840" i="2"/>
  <c r="AC840" i="2"/>
  <c r="AB840" i="2"/>
  <c r="AA840" i="2"/>
  <c r="Y840" i="2"/>
  <c r="X840" i="2"/>
  <c r="Z840" i="2" s="1"/>
  <c r="AN791" i="2"/>
  <c r="AF791" i="2"/>
  <c r="AE791" i="2"/>
  <c r="AD791" i="2"/>
  <c r="AC791" i="2"/>
  <c r="AB791" i="2"/>
  <c r="AA791" i="2"/>
  <c r="Y791" i="2"/>
  <c r="X791" i="2"/>
  <c r="Z791" i="2" s="1"/>
  <c r="AK791" i="2" s="1"/>
  <c r="AN438" i="2"/>
  <c r="AF438" i="2"/>
  <c r="AE438" i="2"/>
  <c r="AD438" i="2"/>
  <c r="AC438" i="2"/>
  <c r="AB438" i="2"/>
  <c r="AA438" i="2"/>
  <c r="Y438" i="2"/>
  <c r="X438" i="2"/>
  <c r="AN126" i="2"/>
  <c r="AF126" i="2"/>
  <c r="AE126" i="2"/>
  <c r="AD126" i="2"/>
  <c r="AC126" i="2"/>
  <c r="AB126" i="2"/>
  <c r="AA126" i="2"/>
  <c r="Y126" i="2"/>
  <c r="X126" i="2"/>
  <c r="AN53" i="2"/>
  <c r="AF53" i="2"/>
  <c r="AE53" i="2"/>
  <c r="AD53" i="2"/>
  <c r="AC53" i="2"/>
  <c r="AB53" i="2"/>
  <c r="AA53" i="2"/>
  <c r="Y53" i="2"/>
  <c r="X53" i="2"/>
  <c r="Z53" i="2" s="1"/>
  <c r="AN771" i="2"/>
  <c r="AF771" i="2"/>
  <c r="AE771" i="2"/>
  <c r="AD771" i="2"/>
  <c r="AC771" i="2"/>
  <c r="AB771" i="2"/>
  <c r="AA771" i="2"/>
  <c r="Y771" i="2"/>
  <c r="X771" i="2"/>
  <c r="AN753" i="2"/>
  <c r="AF753" i="2"/>
  <c r="AE753" i="2"/>
  <c r="AD753" i="2"/>
  <c r="AC753" i="2"/>
  <c r="AB753" i="2"/>
  <c r="AA753" i="2"/>
  <c r="Y753" i="2"/>
  <c r="Z753" i="2" s="1"/>
  <c r="X753" i="2"/>
  <c r="AN152" i="2"/>
  <c r="AF152" i="2"/>
  <c r="AE152" i="2"/>
  <c r="AD152" i="2"/>
  <c r="AC152" i="2"/>
  <c r="AB152" i="2"/>
  <c r="AA152" i="2"/>
  <c r="Y152" i="2"/>
  <c r="X152" i="2"/>
  <c r="Z152" i="2" s="1"/>
  <c r="AN745" i="2"/>
  <c r="AF745" i="2"/>
  <c r="AE745" i="2"/>
  <c r="AD745" i="2"/>
  <c r="AC745" i="2"/>
  <c r="AB745" i="2"/>
  <c r="AA745" i="2"/>
  <c r="Y745" i="2"/>
  <c r="X745" i="2"/>
  <c r="Z745" i="2" s="1"/>
  <c r="AH745" i="2" s="1"/>
  <c r="AN720" i="2"/>
  <c r="AF720" i="2"/>
  <c r="AE720" i="2"/>
  <c r="AD720" i="2"/>
  <c r="AC720" i="2"/>
  <c r="AB720" i="2"/>
  <c r="AA720" i="2"/>
  <c r="Y720" i="2"/>
  <c r="X720" i="2"/>
  <c r="Z720" i="2" s="1"/>
  <c r="AN457" i="2"/>
  <c r="AL457" i="2"/>
  <c r="AF457" i="2"/>
  <c r="AE457" i="2"/>
  <c r="AD457" i="2"/>
  <c r="AC457" i="2"/>
  <c r="AB457" i="2"/>
  <c r="AA457" i="2"/>
  <c r="Y457" i="2"/>
  <c r="X457" i="2"/>
  <c r="Z457" i="2" s="1"/>
  <c r="AM457" i="2" s="1"/>
  <c r="AN209" i="2"/>
  <c r="AF209" i="2"/>
  <c r="AE209" i="2"/>
  <c r="AD209" i="2"/>
  <c r="AC209" i="2"/>
  <c r="AB209" i="2"/>
  <c r="AA209" i="2"/>
  <c r="Y209" i="2"/>
  <c r="X209" i="2"/>
  <c r="Z209" i="2" s="1"/>
  <c r="AN749" i="2"/>
  <c r="AF749" i="2"/>
  <c r="AE749" i="2"/>
  <c r="AD749" i="2"/>
  <c r="AC749" i="2"/>
  <c r="AB749" i="2"/>
  <c r="AA749" i="2"/>
  <c r="Y749" i="2"/>
  <c r="X749" i="2"/>
  <c r="AN37" i="2"/>
  <c r="AF37" i="2"/>
  <c r="AE37" i="2"/>
  <c r="AD37" i="2"/>
  <c r="AC37" i="2"/>
  <c r="AB37" i="2"/>
  <c r="AA37" i="2"/>
  <c r="Y37" i="2"/>
  <c r="X37" i="2"/>
  <c r="AN751" i="2"/>
  <c r="AF751" i="2"/>
  <c r="AE751" i="2"/>
  <c r="AD751" i="2"/>
  <c r="AC751" i="2"/>
  <c r="AB751" i="2"/>
  <c r="AA751" i="2"/>
  <c r="Z751" i="2"/>
  <c r="AK751" i="2" s="1"/>
  <c r="Y751" i="2"/>
  <c r="X751" i="2"/>
  <c r="AN742" i="2"/>
  <c r="AF742" i="2"/>
  <c r="AE742" i="2"/>
  <c r="AD742" i="2"/>
  <c r="AC742" i="2"/>
  <c r="AB742" i="2"/>
  <c r="AA742" i="2"/>
  <c r="Y742" i="2"/>
  <c r="X742" i="2"/>
  <c r="AN746" i="2"/>
  <c r="AF746" i="2"/>
  <c r="AE746" i="2"/>
  <c r="AD746" i="2"/>
  <c r="AC746" i="2"/>
  <c r="AB746" i="2"/>
  <c r="AA746" i="2"/>
  <c r="Y746" i="2"/>
  <c r="Z746" i="2" s="1"/>
  <c r="X746" i="2"/>
  <c r="AN453" i="2"/>
  <c r="AF453" i="2"/>
  <c r="AE453" i="2"/>
  <c r="AD453" i="2"/>
  <c r="AC453" i="2"/>
  <c r="AB453" i="2"/>
  <c r="AA453" i="2"/>
  <c r="Y453" i="2"/>
  <c r="Z453" i="2" s="1"/>
  <c r="X453" i="2"/>
  <c r="AN421" i="2"/>
  <c r="AF421" i="2"/>
  <c r="AE421" i="2"/>
  <c r="AD421" i="2"/>
  <c r="AC421" i="2"/>
  <c r="AB421" i="2"/>
  <c r="AA421" i="2"/>
  <c r="Y421" i="2"/>
  <c r="X421" i="2"/>
  <c r="Z421" i="2" s="1"/>
  <c r="AN909" i="2"/>
  <c r="AF909" i="2"/>
  <c r="AE909" i="2"/>
  <c r="AD909" i="2"/>
  <c r="AC909" i="2"/>
  <c r="AB909" i="2"/>
  <c r="AA909" i="2"/>
  <c r="Y909" i="2"/>
  <c r="X909" i="2"/>
  <c r="Z909" i="2" s="1"/>
  <c r="AN858" i="2"/>
  <c r="AF858" i="2"/>
  <c r="AE858" i="2"/>
  <c r="AD858" i="2"/>
  <c r="AC858" i="2"/>
  <c r="AB858" i="2"/>
  <c r="AA858" i="2"/>
  <c r="Z858" i="2"/>
  <c r="AM858" i="2" s="1"/>
  <c r="Y858" i="2"/>
  <c r="X858" i="2"/>
  <c r="AN806" i="2"/>
  <c r="AF806" i="2"/>
  <c r="AE806" i="2"/>
  <c r="AD806" i="2"/>
  <c r="AC806" i="2"/>
  <c r="AB806" i="2"/>
  <c r="AA806" i="2"/>
  <c r="Y806" i="2"/>
  <c r="Z806" i="2" s="1"/>
  <c r="X806" i="2"/>
  <c r="AN712" i="2"/>
  <c r="AF712" i="2"/>
  <c r="AE712" i="2"/>
  <c r="AD712" i="2"/>
  <c r="AC712" i="2"/>
  <c r="AB712" i="2"/>
  <c r="AA712" i="2"/>
  <c r="Y712" i="2"/>
  <c r="X712" i="2"/>
  <c r="Z712" i="2" s="1"/>
  <c r="AN265" i="2"/>
  <c r="AF265" i="2"/>
  <c r="AE265" i="2"/>
  <c r="AD265" i="2"/>
  <c r="AC265" i="2"/>
  <c r="AB265" i="2"/>
  <c r="AA265" i="2"/>
  <c r="Y265" i="2"/>
  <c r="X265" i="2"/>
  <c r="AN898" i="2"/>
  <c r="AF898" i="2"/>
  <c r="AE898" i="2"/>
  <c r="AD898" i="2"/>
  <c r="AC898" i="2"/>
  <c r="AB898" i="2"/>
  <c r="AA898" i="2"/>
  <c r="Y898" i="2"/>
  <c r="X898" i="2"/>
  <c r="Z898" i="2" s="1"/>
  <c r="AN958" i="2"/>
  <c r="AF958" i="2"/>
  <c r="AE958" i="2"/>
  <c r="AD958" i="2"/>
  <c r="AC958" i="2"/>
  <c r="AB958" i="2"/>
  <c r="AA958" i="2"/>
  <c r="Y958" i="2"/>
  <c r="X958" i="2"/>
  <c r="AN10" i="2"/>
  <c r="AG10" i="2"/>
  <c r="AF10" i="2"/>
  <c r="AE10" i="2"/>
  <c r="AD10" i="2"/>
  <c r="AC10" i="2"/>
  <c r="AB10" i="2"/>
  <c r="AA10" i="2"/>
  <c r="Y10" i="2"/>
  <c r="Z10" i="2" s="1"/>
  <c r="X10" i="2"/>
  <c r="AN700" i="2"/>
  <c r="AF700" i="2"/>
  <c r="AE700" i="2"/>
  <c r="AD700" i="2"/>
  <c r="AC700" i="2"/>
  <c r="AB700" i="2"/>
  <c r="AA700" i="2"/>
  <c r="Y700" i="2"/>
  <c r="X700" i="2"/>
  <c r="Z700" i="2" s="1"/>
  <c r="AN475" i="2"/>
  <c r="AF475" i="2"/>
  <c r="AE475" i="2"/>
  <c r="AD475" i="2"/>
  <c r="AC475" i="2"/>
  <c r="AB475" i="2"/>
  <c r="AA475" i="2"/>
  <c r="Y475" i="2"/>
  <c r="X475" i="2"/>
  <c r="Z475" i="2" s="1"/>
  <c r="AN408" i="2"/>
  <c r="AF408" i="2"/>
  <c r="AE408" i="2"/>
  <c r="AD408" i="2"/>
  <c r="AC408" i="2"/>
  <c r="AB408" i="2"/>
  <c r="AA408" i="2"/>
  <c r="Y408" i="2"/>
  <c r="X408" i="2"/>
  <c r="Z408" i="2" s="1"/>
  <c r="AH408" i="2" s="1"/>
  <c r="AN651" i="2"/>
  <c r="AF651" i="2"/>
  <c r="AE651" i="2"/>
  <c r="AD651" i="2"/>
  <c r="AC651" i="2"/>
  <c r="AB651" i="2"/>
  <c r="AA651" i="2"/>
  <c r="Y651" i="2"/>
  <c r="X651" i="2"/>
  <c r="AN597" i="2"/>
  <c r="AF597" i="2"/>
  <c r="AE597" i="2"/>
  <c r="AD597" i="2"/>
  <c r="AC597" i="2"/>
  <c r="AB597" i="2"/>
  <c r="AA597" i="2"/>
  <c r="Y597" i="2"/>
  <c r="X597" i="2"/>
  <c r="AN747" i="2"/>
  <c r="AF747" i="2"/>
  <c r="AE747" i="2"/>
  <c r="AD747" i="2"/>
  <c r="AC747" i="2"/>
  <c r="AB747" i="2"/>
  <c r="AA747" i="2"/>
  <c r="Y747" i="2"/>
  <c r="X747" i="2"/>
  <c r="AN228" i="2"/>
  <c r="AF228" i="2"/>
  <c r="AE228" i="2"/>
  <c r="AD228" i="2"/>
  <c r="AC228" i="2"/>
  <c r="AB228" i="2"/>
  <c r="AA228" i="2"/>
  <c r="Y228" i="2"/>
  <c r="X228" i="2"/>
  <c r="Z228" i="2" s="1"/>
  <c r="AN190" i="2"/>
  <c r="AF190" i="2"/>
  <c r="AE190" i="2"/>
  <c r="AD190" i="2"/>
  <c r="AC190" i="2"/>
  <c r="AB190" i="2"/>
  <c r="AA190" i="2"/>
  <c r="Y190" i="2"/>
  <c r="X190" i="2"/>
  <c r="Z190" i="2" s="1"/>
  <c r="AN183" i="2"/>
  <c r="AF183" i="2"/>
  <c r="AE183" i="2"/>
  <c r="AD183" i="2"/>
  <c r="AC183" i="2"/>
  <c r="AB183" i="2"/>
  <c r="AA183" i="2"/>
  <c r="Y183" i="2"/>
  <c r="X183" i="2"/>
  <c r="Z183" i="2" s="1"/>
  <c r="AN681" i="2"/>
  <c r="AF681" i="2"/>
  <c r="AE681" i="2"/>
  <c r="AD681" i="2"/>
  <c r="AC681" i="2"/>
  <c r="AB681" i="2"/>
  <c r="AA681" i="2"/>
  <c r="Y681" i="2"/>
  <c r="X681" i="2"/>
  <c r="AN832" i="2"/>
  <c r="AF832" i="2"/>
  <c r="AE832" i="2"/>
  <c r="AD832" i="2"/>
  <c r="AC832" i="2"/>
  <c r="AB832" i="2"/>
  <c r="AA832" i="2"/>
  <c r="Y832" i="2"/>
  <c r="X832" i="2"/>
  <c r="AN605" i="2"/>
  <c r="AF605" i="2"/>
  <c r="AE605" i="2"/>
  <c r="AD605" i="2"/>
  <c r="AC605" i="2"/>
  <c r="AB605" i="2"/>
  <c r="AA605" i="2"/>
  <c r="Y605" i="2"/>
  <c r="X605" i="2"/>
  <c r="AN315" i="2"/>
  <c r="AF315" i="2"/>
  <c r="AE315" i="2"/>
  <c r="AD315" i="2"/>
  <c r="AC315" i="2"/>
  <c r="AB315" i="2"/>
  <c r="AA315" i="2"/>
  <c r="Y315" i="2"/>
  <c r="X315" i="2"/>
  <c r="AN124" i="2"/>
  <c r="AF124" i="2"/>
  <c r="AE124" i="2"/>
  <c r="AD124" i="2"/>
  <c r="AC124" i="2"/>
  <c r="AB124" i="2"/>
  <c r="AA124" i="2"/>
  <c r="Y124" i="2"/>
  <c r="X124" i="2"/>
  <c r="AN179" i="2"/>
  <c r="AF179" i="2"/>
  <c r="AE179" i="2"/>
  <c r="AD179" i="2"/>
  <c r="AC179" i="2"/>
  <c r="AB179" i="2"/>
  <c r="AA179" i="2"/>
  <c r="Y179" i="2"/>
  <c r="X179" i="2"/>
  <c r="AN670" i="2"/>
  <c r="AF670" i="2"/>
  <c r="AE670" i="2"/>
  <c r="AD670" i="2"/>
  <c r="AC670" i="2"/>
  <c r="AB670" i="2"/>
  <c r="AA670" i="2"/>
  <c r="Y670" i="2"/>
  <c r="X670" i="2"/>
  <c r="Z670" i="2" s="1"/>
  <c r="AH670" i="2" s="1"/>
  <c r="AN907" i="2"/>
  <c r="AF907" i="2"/>
  <c r="AE907" i="2"/>
  <c r="AD907" i="2"/>
  <c r="AC907" i="2"/>
  <c r="AB907" i="2"/>
  <c r="AA907" i="2"/>
  <c r="Y907" i="2"/>
  <c r="Z907" i="2" s="1"/>
  <c r="X907" i="2"/>
  <c r="AN812" i="2"/>
  <c r="AF812" i="2"/>
  <c r="AE812" i="2"/>
  <c r="AD812" i="2"/>
  <c r="AC812" i="2"/>
  <c r="AB812" i="2"/>
  <c r="AA812" i="2"/>
  <c r="Y812" i="2"/>
  <c r="X812" i="2"/>
  <c r="Z812" i="2" s="1"/>
  <c r="AN750" i="2"/>
  <c r="AF750" i="2"/>
  <c r="AE750" i="2"/>
  <c r="AD750" i="2"/>
  <c r="AC750" i="2"/>
  <c r="AB750" i="2"/>
  <c r="AA750" i="2"/>
  <c r="Y750" i="2"/>
  <c r="X750" i="2"/>
  <c r="AN308" i="2"/>
  <c r="AF308" i="2"/>
  <c r="AE308" i="2"/>
  <c r="AD308" i="2"/>
  <c r="AC308" i="2"/>
  <c r="AB308" i="2"/>
  <c r="AA308" i="2"/>
  <c r="Y308" i="2"/>
  <c r="X308" i="2"/>
  <c r="Z308" i="2" s="1"/>
  <c r="AN301" i="2"/>
  <c r="AF301" i="2"/>
  <c r="AE301" i="2"/>
  <c r="AD301" i="2"/>
  <c r="AC301" i="2"/>
  <c r="AB301" i="2"/>
  <c r="AA301" i="2"/>
  <c r="Y301" i="2"/>
  <c r="X301" i="2"/>
  <c r="Z301" i="2" s="1"/>
  <c r="AN278" i="2"/>
  <c r="AF278" i="2"/>
  <c r="AE278" i="2"/>
  <c r="AD278" i="2"/>
  <c r="AC278" i="2"/>
  <c r="AB278" i="2"/>
  <c r="AA278" i="2"/>
  <c r="Y278" i="2"/>
  <c r="X278" i="2"/>
  <c r="AN748" i="2"/>
  <c r="AF748" i="2"/>
  <c r="AE748" i="2"/>
  <c r="AD748" i="2"/>
  <c r="AC748" i="2"/>
  <c r="AB748" i="2"/>
  <c r="AA748" i="2"/>
  <c r="Y748" i="2"/>
  <c r="X748" i="2"/>
  <c r="Z748" i="2" s="1"/>
  <c r="AN439" i="2"/>
  <c r="AF439" i="2"/>
  <c r="AE439" i="2"/>
  <c r="AD439" i="2"/>
  <c r="AC439" i="2"/>
  <c r="AB439" i="2"/>
  <c r="AA439" i="2"/>
  <c r="Y439" i="2"/>
  <c r="X439" i="2"/>
  <c r="Z439" i="2" s="1"/>
  <c r="AN156" i="2"/>
  <c r="AF156" i="2"/>
  <c r="AE156" i="2"/>
  <c r="AD156" i="2"/>
  <c r="AC156" i="2"/>
  <c r="AB156" i="2"/>
  <c r="AA156" i="2"/>
  <c r="Y156" i="2"/>
  <c r="X156" i="2"/>
  <c r="Z156" i="2" s="1"/>
  <c r="AN469" i="2"/>
  <c r="AF469" i="2"/>
  <c r="AE469" i="2"/>
  <c r="AD469" i="2"/>
  <c r="AC469" i="2"/>
  <c r="AB469" i="2"/>
  <c r="AA469" i="2"/>
  <c r="Y469" i="2"/>
  <c r="X469" i="2"/>
  <c r="AN381" i="2"/>
  <c r="AF381" i="2"/>
  <c r="AE381" i="2"/>
  <c r="AD381" i="2"/>
  <c r="AC381" i="2"/>
  <c r="AB381" i="2"/>
  <c r="AA381" i="2"/>
  <c r="Y381" i="2"/>
  <c r="X381" i="2"/>
  <c r="Z381" i="2" s="1"/>
  <c r="AN357" i="2"/>
  <c r="AF357" i="2"/>
  <c r="AE357" i="2"/>
  <c r="AD357" i="2"/>
  <c r="AC357" i="2"/>
  <c r="AB357" i="2"/>
  <c r="AA357" i="2"/>
  <c r="Y357" i="2"/>
  <c r="X357" i="2"/>
  <c r="AN873" i="2"/>
  <c r="AF873" i="2"/>
  <c r="AE873" i="2"/>
  <c r="AD873" i="2"/>
  <c r="AC873" i="2"/>
  <c r="AB873" i="2"/>
  <c r="AA873" i="2"/>
  <c r="Y873" i="2"/>
  <c r="X873" i="2"/>
  <c r="Z873" i="2" s="1"/>
  <c r="AN805" i="2"/>
  <c r="AF805" i="2"/>
  <c r="AE805" i="2"/>
  <c r="AD805" i="2"/>
  <c r="AC805" i="2"/>
  <c r="AB805" i="2"/>
  <c r="AA805" i="2"/>
  <c r="Y805" i="2"/>
  <c r="X805" i="2"/>
  <c r="Z805" i="2" s="1"/>
  <c r="AN731" i="2"/>
  <c r="AF731" i="2"/>
  <c r="AE731" i="2"/>
  <c r="AD731" i="2"/>
  <c r="AC731" i="2"/>
  <c r="AB731" i="2"/>
  <c r="AA731" i="2"/>
  <c r="Y731" i="2"/>
  <c r="X731" i="2"/>
  <c r="Z731" i="2" s="1"/>
  <c r="AN3" i="2"/>
  <c r="AF3" i="2"/>
  <c r="AE3" i="2"/>
  <c r="AD3" i="2"/>
  <c r="AC3" i="2"/>
  <c r="AB3" i="2"/>
  <c r="AA3" i="2"/>
  <c r="Z3" i="2"/>
  <c r="Y3" i="2"/>
  <c r="X3" i="2"/>
  <c r="AN436" i="2"/>
  <c r="AF436" i="2"/>
  <c r="AE436" i="2"/>
  <c r="AD436" i="2"/>
  <c r="AC436" i="2"/>
  <c r="AB436" i="2"/>
  <c r="AA436" i="2"/>
  <c r="Z436" i="2"/>
  <c r="Y436" i="2"/>
  <c r="X436" i="2"/>
  <c r="AN170" i="2"/>
  <c r="AF170" i="2"/>
  <c r="AE170" i="2"/>
  <c r="AD170" i="2"/>
  <c r="AC170" i="2"/>
  <c r="AB170" i="2"/>
  <c r="AA170" i="2"/>
  <c r="Z170" i="2"/>
  <c r="Y170" i="2"/>
  <c r="X170" i="2"/>
  <c r="AN859" i="2"/>
  <c r="AF859" i="2"/>
  <c r="AE859" i="2"/>
  <c r="AD859" i="2"/>
  <c r="AC859" i="2"/>
  <c r="AB859" i="2"/>
  <c r="AA859" i="2"/>
  <c r="Y859" i="2"/>
  <c r="Z859" i="2" s="1"/>
  <c r="X859" i="2"/>
  <c r="AN112" i="2"/>
  <c r="AF112" i="2"/>
  <c r="AE112" i="2"/>
  <c r="AD112" i="2"/>
  <c r="AC112" i="2"/>
  <c r="AB112" i="2"/>
  <c r="AA112" i="2"/>
  <c r="Y112" i="2"/>
  <c r="X112" i="2"/>
  <c r="AN733" i="2"/>
  <c r="AF733" i="2"/>
  <c r="AE733" i="2"/>
  <c r="AD733" i="2"/>
  <c r="AC733" i="2"/>
  <c r="AB733" i="2"/>
  <c r="AA733" i="2"/>
  <c r="Y733" i="2"/>
  <c r="X733" i="2"/>
  <c r="Z733" i="2" s="1"/>
  <c r="AG733" i="2" s="1"/>
  <c r="AN552" i="2"/>
  <c r="AF552" i="2"/>
  <c r="AE552" i="2"/>
  <c r="AD552" i="2"/>
  <c r="AC552" i="2"/>
  <c r="AB552" i="2"/>
  <c r="AA552" i="2"/>
  <c r="Y552" i="2"/>
  <c r="X552" i="2"/>
  <c r="Z552" i="2" s="1"/>
  <c r="AN985" i="2"/>
  <c r="AF985" i="2"/>
  <c r="AE985" i="2"/>
  <c r="AD985" i="2"/>
  <c r="AC985" i="2"/>
  <c r="AB985" i="2"/>
  <c r="AA985" i="2"/>
  <c r="Y985" i="2"/>
  <c r="Z985" i="2" s="1"/>
  <c r="X985" i="2"/>
  <c r="AN266" i="2"/>
  <c r="AF266" i="2"/>
  <c r="AE266" i="2"/>
  <c r="AD266" i="2"/>
  <c r="AC266" i="2"/>
  <c r="AB266" i="2"/>
  <c r="AA266" i="2"/>
  <c r="Y266" i="2"/>
  <c r="X266" i="2"/>
  <c r="AN680" i="2"/>
  <c r="AF680" i="2"/>
  <c r="AE680" i="2"/>
  <c r="AD680" i="2"/>
  <c r="AC680" i="2"/>
  <c r="AB680" i="2"/>
  <c r="AA680" i="2"/>
  <c r="Y680" i="2"/>
  <c r="Z680" i="2" s="1"/>
  <c r="X680" i="2"/>
  <c r="AN245" i="2"/>
  <c r="AF245" i="2"/>
  <c r="AE245" i="2"/>
  <c r="AD245" i="2"/>
  <c r="AC245" i="2"/>
  <c r="AB245" i="2"/>
  <c r="AA245" i="2"/>
  <c r="Y245" i="2"/>
  <c r="X245" i="2"/>
  <c r="Z245" i="2" s="1"/>
  <c r="AN547" i="2"/>
  <c r="AF547" i="2"/>
  <c r="AE547" i="2"/>
  <c r="AD547" i="2"/>
  <c r="AC547" i="2"/>
  <c r="AB547" i="2"/>
  <c r="AA547" i="2"/>
  <c r="Y547" i="2"/>
  <c r="X547" i="2"/>
  <c r="Z547" i="2" s="1"/>
  <c r="AN211" i="2"/>
  <c r="AF211" i="2"/>
  <c r="AE211" i="2"/>
  <c r="AD211" i="2"/>
  <c r="AC211" i="2"/>
  <c r="AB211" i="2"/>
  <c r="AA211" i="2"/>
  <c r="Y211" i="2"/>
  <c r="X211" i="2"/>
  <c r="Z211" i="2" s="1"/>
  <c r="AN701" i="2"/>
  <c r="AF701" i="2"/>
  <c r="AE701" i="2"/>
  <c r="AD701" i="2"/>
  <c r="AC701" i="2"/>
  <c r="AB701" i="2"/>
  <c r="AA701" i="2"/>
  <c r="Y701" i="2"/>
  <c r="X701" i="2"/>
  <c r="Z701" i="2" s="1"/>
  <c r="AN732" i="2"/>
  <c r="AF732" i="2"/>
  <c r="AE732" i="2"/>
  <c r="AD732" i="2"/>
  <c r="AC732" i="2"/>
  <c r="AB732" i="2"/>
  <c r="AA732" i="2"/>
  <c r="Y732" i="2"/>
  <c r="X732" i="2"/>
  <c r="AN926" i="2"/>
  <c r="AF926" i="2"/>
  <c r="AE926" i="2"/>
  <c r="AD926" i="2"/>
  <c r="AC926" i="2"/>
  <c r="AB926" i="2"/>
  <c r="AA926" i="2"/>
  <c r="Y926" i="2"/>
  <c r="X926" i="2"/>
  <c r="AN816" i="2"/>
  <c r="AF816" i="2"/>
  <c r="AE816" i="2"/>
  <c r="AD816" i="2"/>
  <c r="AC816" i="2"/>
  <c r="AB816" i="2"/>
  <c r="AA816" i="2"/>
  <c r="Y816" i="2"/>
  <c r="X816" i="2"/>
  <c r="AN423" i="2"/>
  <c r="AF423" i="2"/>
  <c r="AE423" i="2"/>
  <c r="AD423" i="2"/>
  <c r="AC423" i="2"/>
  <c r="AB423" i="2"/>
  <c r="AA423" i="2"/>
  <c r="Y423" i="2"/>
  <c r="X423" i="2"/>
  <c r="AN714" i="2"/>
  <c r="AF714" i="2"/>
  <c r="AE714" i="2"/>
  <c r="AD714" i="2"/>
  <c r="AC714" i="2"/>
  <c r="AB714" i="2"/>
  <c r="AA714" i="2"/>
  <c r="Y714" i="2"/>
  <c r="X714" i="2"/>
  <c r="AN376" i="2"/>
  <c r="AF376" i="2"/>
  <c r="AE376" i="2"/>
  <c r="AD376" i="2"/>
  <c r="AC376" i="2"/>
  <c r="AB376" i="2"/>
  <c r="AA376" i="2"/>
  <c r="Y376" i="2"/>
  <c r="X376" i="2"/>
  <c r="AN139" i="2"/>
  <c r="AF139" i="2"/>
  <c r="AE139" i="2"/>
  <c r="AD139" i="2"/>
  <c r="AC139" i="2"/>
  <c r="AB139" i="2"/>
  <c r="AA139" i="2"/>
  <c r="Y139" i="2"/>
  <c r="X139" i="2"/>
  <c r="Z139" i="2" s="1"/>
  <c r="AN359" i="2"/>
  <c r="AF359" i="2"/>
  <c r="AE359" i="2"/>
  <c r="AD359" i="2"/>
  <c r="AC359" i="2"/>
  <c r="AB359" i="2"/>
  <c r="AA359" i="2"/>
  <c r="Y359" i="2"/>
  <c r="X359" i="2"/>
  <c r="Z359" i="2" s="1"/>
  <c r="AK359" i="2" s="1"/>
  <c r="AN217" i="2"/>
  <c r="AF217" i="2"/>
  <c r="AE217" i="2"/>
  <c r="AD217" i="2"/>
  <c r="AC217" i="2"/>
  <c r="AB217" i="2"/>
  <c r="AA217" i="2"/>
  <c r="Y217" i="2"/>
  <c r="X217" i="2"/>
  <c r="Z217" i="2" s="1"/>
  <c r="AN358" i="2"/>
  <c r="AF358" i="2"/>
  <c r="AE358" i="2"/>
  <c r="AD358" i="2"/>
  <c r="AC358" i="2"/>
  <c r="AB358" i="2"/>
  <c r="AA358" i="2"/>
  <c r="Y358" i="2"/>
  <c r="X358" i="2"/>
  <c r="Z358" i="2" s="1"/>
  <c r="AN194" i="2"/>
  <c r="AF194" i="2"/>
  <c r="AE194" i="2"/>
  <c r="AD194" i="2"/>
  <c r="AC194" i="2"/>
  <c r="AB194" i="2"/>
  <c r="AA194" i="2"/>
  <c r="Y194" i="2"/>
  <c r="X194" i="2"/>
  <c r="Z194" i="2" s="1"/>
  <c r="AN362" i="2"/>
  <c r="AF362" i="2"/>
  <c r="AE362" i="2"/>
  <c r="AD362" i="2"/>
  <c r="AC362" i="2"/>
  <c r="AB362" i="2"/>
  <c r="AA362" i="2"/>
  <c r="Y362" i="2"/>
  <c r="X362" i="2"/>
  <c r="AN734" i="2"/>
  <c r="AF734" i="2"/>
  <c r="AE734" i="2"/>
  <c r="AD734" i="2"/>
  <c r="AC734" i="2"/>
  <c r="AB734" i="2"/>
  <c r="AA734" i="2"/>
  <c r="Y734" i="2"/>
  <c r="X734" i="2"/>
  <c r="Z734" i="2" s="1"/>
  <c r="AN804" i="2"/>
  <c r="AF804" i="2"/>
  <c r="AE804" i="2"/>
  <c r="AD804" i="2"/>
  <c r="AC804" i="2"/>
  <c r="AB804" i="2"/>
  <c r="AA804" i="2"/>
  <c r="Y804" i="2"/>
  <c r="X804" i="2"/>
  <c r="Z804" i="2" s="1"/>
  <c r="AN672" i="2"/>
  <c r="AF672" i="2"/>
  <c r="AE672" i="2"/>
  <c r="AD672" i="2"/>
  <c r="AC672" i="2"/>
  <c r="AB672" i="2"/>
  <c r="AA672" i="2"/>
  <c r="Y672" i="2"/>
  <c r="X672" i="2"/>
  <c r="Z672" i="2" s="1"/>
  <c r="AN608" i="2"/>
  <c r="AF608" i="2"/>
  <c r="AE608" i="2"/>
  <c r="AD608" i="2"/>
  <c r="AC608" i="2"/>
  <c r="AB608" i="2"/>
  <c r="AA608" i="2"/>
  <c r="Y608" i="2"/>
  <c r="X608" i="2"/>
  <c r="Z608" i="2" s="1"/>
  <c r="AN729" i="2"/>
  <c r="AF729" i="2"/>
  <c r="AE729" i="2"/>
  <c r="AD729" i="2"/>
  <c r="AC729" i="2"/>
  <c r="AB729" i="2"/>
  <c r="AA729" i="2"/>
  <c r="Y729" i="2"/>
  <c r="Z729" i="2" s="1"/>
  <c r="X729" i="2"/>
  <c r="AN685" i="2"/>
  <c r="AF685" i="2"/>
  <c r="AE685" i="2"/>
  <c r="AD685" i="2"/>
  <c r="AC685" i="2"/>
  <c r="AB685" i="2"/>
  <c r="AA685" i="2"/>
  <c r="Y685" i="2"/>
  <c r="X685" i="2"/>
  <c r="Z685" i="2" s="1"/>
  <c r="AN530" i="2"/>
  <c r="AF530" i="2"/>
  <c r="AE530" i="2"/>
  <c r="AD530" i="2"/>
  <c r="AC530" i="2"/>
  <c r="AB530" i="2"/>
  <c r="AA530" i="2"/>
  <c r="Y530" i="2"/>
  <c r="Z530" i="2" s="1"/>
  <c r="X530" i="2"/>
  <c r="AN862" i="2"/>
  <c r="AF862" i="2"/>
  <c r="AE862" i="2"/>
  <c r="AD862" i="2"/>
  <c r="AC862" i="2"/>
  <c r="AB862" i="2"/>
  <c r="AA862" i="2"/>
  <c r="Y862" i="2"/>
  <c r="X862" i="2"/>
  <c r="Z862" i="2" s="1"/>
  <c r="AN444" i="2"/>
  <c r="AF444" i="2"/>
  <c r="AE444" i="2"/>
  <c r="AD444" i="2"/>
  <c r="AC444" i="2"/>
  <c r="AB444" i="2"/>
  <c r="AA444" i="2"/>
  <c r="Y444" i="2"/>
  <c r="X444" i="2"/>
  <c r="AN1019" i="2"/>
  <c r="AF1019" i="2"/>
  <c r="AE1019" i="2"/>
  <c r="AD1019" i="2"/>
  <c r="AC1019" i="2"/>
  <c r="AB1019" i="2"/>
  <c r="AA1019" i="2"/>
  <c r="Y1019" i="2"/>
  <c r="X1019" i="2"/>
  <c r="AN353" i="2"/>
  <c r="AF353" i="2"/>
  <c r="AE353" i="2"/>
  <c r="AD353" i="2"/>
  <c r="AC353" i="2"/>
  <c r="AB353" i="2"/>
  <c r="AA353" i="2"/>
  <c r="Y353" i="2"/>
  <c r="X353" i="2"/>
  <c r="Z353" i="2" s="1"/>
  <c r="AN730" i="2"/>
  <c r="AF730" i="2"/>
  <c r="AE730" i="2"/>
  <c r="AD730" i="2"/>
  <c r="AC730" i="2"/>
  <c r="AB730" i="2"/>
  <c r="AA730" i="2"/>
  <c r="Y730" i="2"/>
  <c r="X730" i="2"/>
  <c r="AN955" i="2"/>
  <c r="AF955" i="2"/>
  <c r="AE955" i="2"/>
  <c r="AD955" i="2"/>
  <c r="AC955" i="2"/>
  <c r="AB955" i="2"/>
  <c r="AA955" i="2"/>
  <c r="Y955" i="2"/>
  <c r="X955" i="2"/>
  <c r="Z955" i="2" s="1"/>
  <c r="AH955" i="2" s="1"/>
  <c r="AN13" i="2"/>
  <c r="AF13" i="2"/>
  <c r="AE13" i="2"/>
  <c r="AD13" i="2"/>
  <c r="AC13" i="2"/>
  <c r="AB13" i="2"/>
  <c r="AA13" i="2"/>
  <c r="Y13" i="2"/>
  <c r="X13" i="2"/>
  <c r="AN176" i="2"/>
  <c r="AF176" i="2"/>
  <c r="AE176" i="2"/>
  <c r="AD176" i="2"/>
  <c r="AC176" i="2"/>
  <c r="AB176" i="2"/>
  <c r="AA176" i="2"/>
  <c r="Y176" i="2"/>
  <c r="X176" i="2"/>
  <c r="Z176" i="2" s="1"/>
  <c r="AN756" i="2"/>
  <c r="AF756" i="2"/>
  <c r="AE756" i="2"/>
  <c r="AD756" i="2"/>
  <c r="AC756" i="2"/>
  <c r="AB756" i="2"/>
  <c r="AA756" i="2"/>
  <c r="Y756" i="2"/>
  <c r="X756" i="2"/>
  <c r="AN220" i="2"/>
  <c r="AF220" i="2"/>
  <c r="AE220" i="2"/>
  <c r="AD220" i="2"/>
  <c r="AC220" i="2"/>
  <c r="AB220" i="2"/>
  <c r="AA220" i="2"/>
  <c r="Y220" i="2"/>
  <c r="X220" i="2"/>
  <c r="AN671" i="2"/>
  <c r="AF671" i="2"/>
  <c r="AE671" i="2"/>
  <c r="AD671" i="2"/>
  <c r="AC671" i="2"/>
  <c r="AB671" i="2"/>
  <c r="AA671" i="2"/>
  <c r="Y671" i="2"/>
  <c r="X671" i="2"/>
  <c r="AN134" i="2"/>
  <c r="AF134" i="2"/>
  <c r="AE134" i="2"/>
  <c r="AD134" i="2"/>
  <c r="AC134" i="2"/>
  <c r="AB134" i="2"/>
  <c r="AA134" i="2"/>
  <c r="Y134" i="2"/>
  <c r="X134" i="2"/>
  <c r="Z134" i="2" s="1"/>
  <c r="AN901" i="2"/>
  <c r="AF901" i="2"/>
  <c r="AE901" i="2"/>
  <c r="AD901" i="2"/>
  <c r="AC901" i="2"/>
  <c r="AB901" i="2"/>
  <c r="AA901" i="2"/>
  <c r="Y901" i="2"/>
  <c r="X901" i="2"/>
  <c r="Z901" i="2" s="1"/>
  <c r="AI901" i="2" s="1"/>
  <c r="AN690" i="2"/>
  <c r="AF690" i="2"/>
  <c r="AE690" i="2"/>
  <c r="AD690" i="2"/>
  <c r="AC690" i="2"/>
  <c r="AB690" i="2"/>
  <c r="AA690" i="2"/>
  <c r="Z690" i="2"/>
  <c r="Y690" i="2"/>
  <c r="X690" i="2"/>
  <c r="AN90" i="2"/>
  <c r="AF90" i="2"/>
  <c r="AE90" i="2"/>
  <c r="AD90" i="2"/>
  <c r="AC90" i="2"/>
  <c r="AB90" i="2"/>
  <c r="AA90" i="2"/>
  <c r="Y90" i="2"/>
  <c r="X90" i="2"/>
  <c r="AN957" i="2"/>
  <c r="AF957" i="2"/>
  <c r="AE957" i="2"/>
  <c r="AD957" i="2"/>
  <c r="AC957" i="2"/>
  <c r="AB957" i="2"/>
  <c r="AA957" i="2"/>
  <c r="Y957" i="2"/>
  <c r="Z957" i="2" s="1"/>
  <c r="X957" i="2"/>
  <c r="AN692" i="2"/>
  <c r="AF692" i="2"/>
  <c r="AE692" i="2"/>
  <c r="AD692" i="2"/>
  <c r="AC692" i="2"/>
  <c r="AB692" i="2"/>
  <c r="AA692" i="2"/>
  <c r="Y692" i="2"/>
  <c r="X692" i="2"/>
  <c r="Z692" i="2" s="1"/>
  <c r="AN691" i="2"/>
  <c r="AF691" i="2"/>
  <c r="AE691" i="2"/>
  <c r="AD691" i="2"/>
  <c r="AC691" i="2"/>
  <c r="AB691" i="2"/>
  <c r="AA691" i="2"/>
  <c r="Y691" i="2"/>
  <c r="X691" i="2"/>
  <c r="Z691" i="2" s="1"/>
  <c r="AN855" i="2"/>
  <c r="AF855" i="2"/>
  <c r="AE855" i="2"/>
  <c r="AD855" i="2"/>
  <c r="AC855" i="2"/>
  <c r="AB855" i="2"/>
  <c r="AA855" i="2"/>
  <c r="Y855" i="2"/>
  <c r="X855" i="2"/>
  <c r="Z855" i="2" s="1"/>
  <c r="AN920" i="2"/>
  <c r="AF920" i="2"/>
  <c r="AE920" i="2"/>
  <c r="AD920" i="2"/>
  <c r="AC920" i="2"/>
  <c r="AB920" i="2"/>
  <c r="AA920" i="2"/>
  <c r="Y920" i="2"/>
  <c r="X920" i="2"/>
  <c r="Z920" i="2" s="1"/>
  <c r="AN824" i="2"/>
  <c r="AF824" i="2"/>
  <c r="AE824" i="2"/>
  <c r="AD824" i="2"/>
  <c r="AC824" i="2"/>
  <c r="AB824" i="2"/>
  <c r="AA824" i="2"/>
  <c r="Y824" i="2"/>
  <c r="Z824" i="2" s="1"/>
  <c r="X824" i="2"/>
  <c r="AN648" i="2"/>
  <c r="AF648" i="2"/>
  <c r="AE648" i="2"/>
  <c r="AD648" i="2"/>
  <c r="AC648" i="2"/>
  <c r="AB648" i="2"/>
  <c r="AA648" i="2"/>
  <c r="Y648" i="2"/>
  <c r="X648" i="2"/>
  <c r="AN703" i="2"/>
  <c r="AF703" i="2"/>
  <c r="AE703" i="2"/>
  <c r="AD703" i="2"/>
  <c r="AC703" i="2"/>
  <c r="AB703" i="2"/>
  <c r="AA703" i="2"/>
  <c r="Y703" i="2"/>
  <c r="X703" i="2"/>
  <c r="Z703" i="2" s="1"/>
  <c r="AK703" i="2" s="1"/>
  <c r="AN282" i="2"/>
  <c r="AF282" i="2"/>
  <c r="AE282" i="2"/>
  <c r="AD282" i="2"/>
  <c r="AC282" i="2"/>
  <c r="AB282" i="2"/>
  <c r="AA282" i="2"/>
  <c r="Y282" i="2"/>
  <c r="X282" i="2"/>
  <c r="Z282" i="2" s="1"/>
  <c r="AN610" i="2"/>
  <c r="AF610" i="2"/>
  <c r="AE610" i="2"/>
  <c r="AD610" i="2"/>
  <c r="AC610" i="2"/>
  <c r="AB610" i="2"/>
  <c r="AA610" i="2"/>
  <c r="Y610" i="2"/>
  <c r="X610" i="2"/>
  <c r="Z610" i="2" s="1"/>
  <c r="AH610" i="2" s="1"/>
  <c r="AN167" i="2"/>
  <c r="AF167" i="2"/>
  <c r="AE167" i="2"/>
  <c r="AD167" i="2"/>
  <c r="AC167" i="2"/>
  <c r="AB167" i="2"/>
  <c r="AA167" i="2"/>
  <c r="Y167" i="2"/>
  <c r="Z167" i="2" s="1"/>
  <c r="X167" i="2"/>
  <c r="AN533" i="2"/>
  <c r="AF533" i="2"/>
  <c r="AE533" i="2"/>
  <c r="AD533" i="2"/>
  <c r="AC533" i="2"/>
  <c r="AB533" i="2"/>
  <c r="AA533" i="2"/>
  <c r="Z533" i="2"/>
  <c r="Y533" i="2"/>
  <c r="X533" i="2"/>
  <c r="AN905" i="2"/>
  <c r="AM905" i="2"/>
  <c r="AG905" i="2"/>
  <c r="AF905" i="2"/>
  <c r="AE905" i="2"/>
  <c r="AD905" i="2"/>
  <c r="AC905" i="2"/>
  <c r="AB905" i="2"/>
  <c r="AA905" i="2"/>
  <c r="Y905" i="2"/>
  <c r="X905" i="2"/>
  <c r="Z905" i="2" s="1"/>
  <c r="AN787" i="2"/>
  <c r="AH787" i="2"/>
  <c r="AF787" i="2"/>
  <c r="AE787" i="2"/>
  <c r="AD787" i="2"/>
  <c r="AC787" i="2"/>
  <c r="AB787" i="2"/>
  <c r="AA787" i="2"/>
  <c r="Y787" i="2"/>
  <c r="X787" i="2"/>
  <c r="Z787" i="2" s="1"/>
  <c r="AN420" i="2"/>
  <c r="AF420" i="2"/>
  <c r="AE420" i="2"/>
  <c r="AD420" i="2"/>
  <c r="AC420" i="2"/>
  <c r="AB420" i="2"/>
  <c r="AA420" i="2"/>
  <c r="Y420" i="2"/>
  <c r="X420" i="2"/>
  <c r="Z420" i="2" s="1"/>
  <c r="AN351" i="2"/>
  <c r="AF351" i="2"/>
  <c r="AE351" i="2"/>
  <c r="AD351" i="2"/>
  <c r="AC351" i="2"/>
  <c r="AB351" i="2"/>
  <c r="AA351" i="2"/>
  <c r="Y351" i="2"/>
  <c r="X351" i="2"/>
  <c r="AN264" i="2"/>
  <c r="AF264" i="2"/>
  <c r="AE264" i="2"/>
  <c r="AD264" i="2"/>
  <c r="AC264" i="2"/>
  <c r="AB264" i="2"/>
  <c r="AA264" i="2"/>
  <c r="Y264" i="2"/>
  <c r="X264" i="2"/>
  <c r="AN171" i="2"/>
  <c r="AF171" i="2"/>
  <c r="AE171" i="2"/>
  <c r="AD171" i="2"/>
  <c r="AC171" i="2"/>
  <c r="AB171" i="2"/>
  <c r="AA171" i="2"/>
  <c r="Y171" i="2"/>
  <c r="X171" i="2"/>
  <c r="Z171" i="2" s="1"/>
  <c r="AN611" i="2"/>
  <c r="AF611" i="2"/>
  <c r="AE611" i="2"/>
  <c r="AD611" i="2"/>
  <c r="AC611" i="2"/>
  <c r="AB611" i="2"/>
  <c r="AA611" i="2"/>
  <c r="Y611" i="2"/>
  <c r="X611" i="2"/>
  <c r="AN523" i="2"/>
  <c r="AF523" i="2"/>
  <c r="AE523" i="2"/>
  <c r="AD523" i="2"/>
  <c r="AC523" i="2"/>
  <c r="AB523" i="2"/>
  <c r="AA523" i="2"/>
  <c r="Z523" i="2"/>
  <c r="Y523" i="2"/>
  <c r="X523" i="2"/>
  <c r="AN91" i="2"/>
  <c r="AF91" i="2"/>
  <c r="AE91" i="2"/>
  <c r="AD91" i="2"/>
  <c r="AC91" i="2"/>
  <c r="AB91" i="2"/>
  <c r="AA91" i="2"/>
  <c r="Z91" i="2"/>
  <c r="Y91" i="2"/>
  <c r="X91" i="2"/>
  <c r="AN989" i="2"/>
  <c r="AF989" i="2"/>
  <c r="AE989" i="2"/>
  <c r="AD989" i="2"/>
  <c r="AC989" i="2"/>
  <c r="AB989" i="2"/>
  <c r="AA989" i="2"/>
  <c r="Y989" i="2"/>
  <c r="X989" i="2"/>
  <c r="Z989" i="2" s="1"/>
  <c r="AM989" i="2" s="1"/>
  <c r="AN841" i="2"/>
  <c r="AF841" i="2"/>
  <c r="AE841" i="2"/>
  <c r="AD841" i="2"/>
  <c r="AC841" i="2"/>
  <c r="AB841" i="2"/>
  <c r="AA841" i="2"/>
  <c r="Y841" i="2"/>
  <c r="Z841" i="2" s="1"/>
  <c r="X841" i="2"/>
  <c r="AN836" i="2"/>
  <c r="AF836" i="2"/>
  <c r="AE836" i="2"/>
  <c r="AD836" i="2"/>
  <c r="AC836" i="2"/>
  <c r="AB836" i="2"/>
  <c r="AA836" i="2"/>
  <c r="Z836" i="2"/>
  <c r="AK836" i="2" s="1"/>
  <c r="Y836" i="2"/>
  <c r="X836" i="2"/>
  <c r="AN953" i="2"/>
  <c r="AF953" i="2"/>
  <c r="AE953" i="2"/>
  <c r="AD953" i="2"/>
  <c r="AC953" i="2"/>
  <c r="AB953" i="2"/>
  <c r="AA953" i="2"/>
  <c r="Y953" i="2"/>
  <c r="X953" i="2"/>
  <c r="AN480" i="2"/>
  <c r="AF480" i="2"/>
  <c r="AE480" i="2"/>
  <c r="AD480" i="2"/>
  <c r="AC480" i="2"/>
  <c r="AB480" i="2"/>
  <c r="AA480" i="2"/>
  <c r="Y480" i="2"/>
  <c r="X480" i="2"/>
  <c r="AN918" i="2"/>
  <c r="AF918" i="2"/>
  <c r="AE918" i="2"/>
  <c r="AD918" i="2"/>
  <c r="AC918" i="2"/>
  <c r="AB918" i="2"/>
  <c r="AA918" i="2"/>
  <c r="Y918" i="2"/>
  <c r="X918" i="2"/>
  <c r="AN143" i="2"/>
  <c r="AF143" i="2"/>
  <c r="AE143" i="2"/>
  <c r="AD143" i="2"/>
  <c r="AC143" i="2"/>
  <c r="AB143" i="2"/>
  <c r="AA143" i="2"/>
  <c r="Y143" i="2"/>
  <c r="X143" i="2"/>
  <c r="Z143" i="2" s="1"/>
  <c r="AN828" i="2"/>
  <c r="AF828" i="2"/>
  <c r="AE828" i="2"/>
  <c r="AD828" i="2"/>
  <c r="AC828" i="2"/>
  <c r="AB828" i="2"/>
  <c r="AA828" i="2"/>
  <c r="Y828" i="2"/>
  <c r="X828" i="2"/>
  <c r="Z828" i="2" s="1"/>
  <c r="AN954" i="2"/>
  <c r="AF954" i="2"/>
  <c r="AE954" i="2"/>
  <c r="AD954" i="2"/>
  <c r="AC954" i="2"/>
  <c r="AB954" i="2"/>
  <c r="AA954" i="2"/>
  <c r="Y954" i="2"/>
  <c r="X954" i="2"/>
  <c r="Z954" i="2" s="1"/>
  <c r="AJ954" i="2" s="1"/>
  <c r="AN896" i="2"/>
  <c r="AF896" i="2"/>
  <c r="AE896" i="2"/>
  <c r="AD896" i="2"/>
  <c r="AC896" i="2"/>
  <c r="AB896" i="2"/>
  <c r="AA896" i="2"/>
  <c r="Y896" i="2"/>
  <c r="X896" i="2"/>
  <c r="Z896" i="2" s="1"/>
  <c r="AL896" i="2" s="1"/>
  <c r="AN57" i="2"/>
  <c r="AF57" i="2"/>
  <c r="AE57" i="2"/>
  <c r="AD57" i="2"/>
  <c r="AC57" i="2"/>
  <c r="AB57" i="2"/>
  <c r="AA57" i="2"/>
  <c r="Y57" i="2"/>
  <c r="X57" i="2"/>
  <c r="AN604" i="2"/>
  <c r="AF604" i="2"/>
  <c r="AE604" i="2"/>
  <c r="AD604" i="2"/>
  <c r="AC604" i="2"/>
  <c r="AB604" i="2"/>
  <c r="AA604" i="2"/>
  <c r="Y604" i="2"/>
  <c r="X604" i="2"/>
  <c r="AN539" i="2"/>
  <c r="AF539" i="2"/>
  <c r="AE539" i="2"/>
  <c r="AD539" i="2"/>
  <c r="AC539" i="2"/>
  <c r="AB539" i="2"/>
  <c r="AA539" i="2"/>
  <c r="Y539" i="2"/>
  <c r="X539" i="2"/>
  <c r="AN531" i="2"/>
  <c r="AF531" i="2"/>
  <c r="AE531" i="2"/>
  <c r="AD531" i="2"/>
  <c r="AC531" i="2"/>
  <c r="AB531" i="2"/>
  <c r="AA531" i="2"/>
  <c r="Y531" i="2"/>
  <c r="X531" i="2"/>
  <c r="AN409" i="2"/>
  <c r="AF409" i="2"/>
  <c r="AE409" i="2"/>
  <c r="AD409" i="2"/>
  <c r="AC409" i="2"/>
  <c r="AB409" i="2"/>
  <c r="AA409" i="2"/>
  <c r="Y409" i="2"/>
  <c r="X409" i="2"/>
  <c r="Z409" i="2" s="1"/>
  <c r="AN34" i="2"/>
  <c r="AF34" i="2"/>
  <c r="AE34" i="2"/>
  <c r="AD34" i="2"/>
  <c r="AC34" i="2"/>
  <c r="AB34" i="2"/>
  <c r="AA34" i="2"/>
  <c r="Z34" i="2"/>
  <c r="Y34" i="2"/>
  <c r="X34" i="2"/>
  <c r="AN1006" i="2"/>
  <c r="AF1006" i="2"/>
  <c r="AE1006" i="2"/>
  <c r="AD1006" i="2"/>
  <c r="AC1006" i="2"/>
  <c r="AB1006" i="2"/>
  <c r="AA1006" i="2"/>
  <c r="Y1006" i="2"/>
  <c r="Z1006" i="2" s="1"/>
  <c r="X1006" i="2"/>
  <c r="AN225" i="2"/>
  <c r="AF225" i="2"/>
  <c r="AE225" i="2"/>
  <c r="AD225" i="2"/>
  <c r="AC225" i="2"/>
  <c r="AB225" i="2"/>
  <c r="AA225" i="2"/>
  <c r="Y225" i="2"/>
  <c r="X225" i="2"/>
  <c r="Z225" i="2" s="1"/>
  <c r="AN32" i="2"/>
  <c r="AF32" i="2"/>
  <c r="AE32" i="2"/>
  <c r="AD32" i="2"/>
  <c r="AC32" i="2"/>
  <c r="AB32" i="2"/>
  <c r="AA32" i="2"/>
  <c r="Y32" i="2"/>
  <c r="X32" i="2"/>
  <c r="Z32" i="2" s="1"/>
  <c r="AN686" i="2"/>
  <c r="AF686" i="2"/>
  <c r="AE686" i="2"/>
  <c r="AD686" i="2"/>
  <c r="AC686" i="2"/>
  <c r="AB686" i="2"/>
  <c r="AA686" i="2"/>
  <c r="Y686" i="2"/>
  <c r="X686" i="2"/>
  <c r="AN956" i="2"/>
  <c r="AF956" i="2"/>
  <c r="AE956" i="2"/>
  <c r="AD956" i="2"/>
  <c r="AC956" i="2"/>
  <c r="AB956" i="2"/>
  <c r="AA956" i="2"/>
  <c r="Y956" i="2"/>
  <c r="X956" i="2"/>
  <c r="AN232" i="2"/>
  <c r="AF232" i="2"/>
  <c r="AE232" i="2"/>
  <c r="AD232" i="2"/>
  <c r="AC232" i="2"/>
  <c r="AB232" i="2"/>
  <c r="AA232" i="2"/>
  <c r="Y232" i="2"/>
  <c r="X232" i="2"/>
  <c r="Z232" i="2" s="1"/>
  <c r="AN202" i="2"/>
  <c r="AF202" i="2"/>
  <c r="AE202" i="2"/>
  <c r="AD202" i="2"/>
  <c r="AC202" i="2"/>
  <c r="AB202" i="2"/>
  <c r="AA202" i="2"/>
  <c r="Y202" i="2"/>
  <c r="X202" i="2"/>
  <c r="Z202" i="2" s="1"/>
  <c r="AI202" i="2" s="1"/>
  <c r="AN465" i="2"/>
  <c r="AF465" i="2"/>
  <c r="AE465" i="2"/>
  <c r="AD465" i="2"/>
  <c r="AC465" i="2"/>
  <c r="AB465" i="2"/>
  <c r="AA465" i="2"/>
  <c r="Y465" i="2"/>
  <c r="X465" i="2"/>
  <c r="AN663" i="2"/>
  <c r="AF663" i="2"/>
  <c r="AE663" i="2"/>
  <c r="AD663" i="2"/>
  <c r="AC663" i="2"/>
  <c r="AB663" i="2"/>
  <c r="AA663" i="2"/>
  <c r="Y663" i="2"/>
  <c r="X663" i="2"/>
  <c r="AN78" i="2"/>
  <c r="AF78" i="2"/>
  <c r="AE78" i="2"/>
  <c r="AD78" i="2"/>
  <c r="AC78" i="2"/>
  <c r="AB78" i="2"/>
  <c r="AA78" i="2"/>
  <c r="Y78" i="2"/>
  <c r="Z78" i="2" s="1"/>
  <c r="X78" i="2"/>
  <c r="AN442" i="2"/>
  <c r="AF442" i="2"/>
  <c r="AE442" i="2"/>
  <c r="AD442" i="2"/>
  <c r="AC442" i="2"/>
  <c r="AB442" i="2"/>
  <c r="AA442" i="2"/>
  <c r="Y442" i="2"/>
  <c r="X442" i="2"/>
  <c r="AN695" i="2"/>
  <c r="AF695" i="2"/>
  <c r="AE695" i="2"/>
  <c r="AD695" i="2"/>
  <c r="AC695" i="2"/>
  <c r="AB695" i="2"/>
  <c r="AA695" i="2"/>
  <c r="Y695" i="2"/>
  <c r="X695" i="2"/>
  <c r="Z695" i="2" s="1"/>
  <c r="AN827" i="2"/>
  <c r="AF827" i="2"/>
  <c r="AE827" i="2"/>
  <c r="AD827" i="2"/>
  <c r="AC827" i="2"/>
  <c r="AB827" i="2"/>
  <c r="AA827" i="2"/>
  <c r="Y827" i="2"/>
  <c r="Z827" i="2" s="1"/>
  <c r="X827" i="2"/>
  <c r="AN532" i="2"/>
  <c r="AF532" i="2"/>
  <c r="AE532" i="2"/>
  <c r="AD532" i="2"/>
  <c r="AC532" i="2"/>
  <c r="AB532" i="2"/>
  <c r="AA532" i="2"/>
  <c r="Y532" i="2"/>
  <c r="Z532" i="2" s="1"/>
  <c r="X532" i="2"/>
  <c r="AN324" i="2"/>
  <c r="AF324" i="2"/>
  <c r="AE324" i="2"/>
  <c r="AD324" i="2"/>
  <c r="AC324" i="2"/>
  <c r="AB324" i="2"/>
  <c r="AA324" i="2"/>
  <c r="Y324" i="2"/>
  <c r="X324" i="2"/>
  <c r="Z324" i="2" s="1"/>
  <c r="AN316" i="2"/>
  <c r="AF316" i="2"/>
  <c r="AE316" i="2"/>
  <c r="AD316" i="2"/>
  <c r="AC316" i="2"/>
  <c r="AB316" i="2"/>
  <c r="AA316" i="2"/>
  <c r="Y316" i="2"/>
  <c r="X316" i="2"/>
  <c r="AN263" i="2"/>
  <c r="AF263" i="2"/>
  <c r="AE263" i="2"/>
  <c r="AD263" i="2"/>
  <c r="AC263" i="2"/>
  <c r="AB263" i="2"/>
  <c r="AA263" i="2"/>
  <c r="Y263" i="2"/>
  <c r="X263" i="2"/>
  <c r="AN665" i="2"/>
  <c r="AF665" i="2"/>
  <c r="AE665" i="2"/>
  <c r="AD665" i="2"/>
  <c r="AC665" i="2"/>
  <c r="AB665" i="2"/>
  <c r="AA665" i="2"/>
  <c r="Y665" i="2"/>
  <c r="X665" i="2"/>
  <c r="AN844" i="2"/>
  <c r="AF844" i="2"/>
  <c r="AE844" i="2"/>
  <c r="AD844" i="2"/>
  <c r="AC844" i="2"/>
  <c r="AB844" i="2"/>
  <c r="AA844" i="2"/>
  <c r="Y844" i="2"/>
  <c r="X844" i="2"/>
  <c r="Z844" i="2" s="1"/>
  <c r="AN1003" i="2"/>
  <c r="AF1003" i="2"/>
  <c r="AE1003" i="2"/>
  <c r="AD1003" i="2"/>
  <c r="AC1003" i="2"/>
  <c r="AB1003" i="2"/>
  <c r="AA1003" i="2"/>
  <c r="Y1003" i="2"/>
  <c r="X1003" i="2"/>
  <c r="Z1003" i="2" s="1"/>
  <c r="AN650" i="2"/>
  <c r="AF650" i="2"/>
  <c r="AE650" i="2"/>
  <c r="AD650" i="2"/>
  <c r="AC650" i="2"/>
  <c r="AB650" i="2"/>
  <c r="AA650" i="2"/>
  <c r="Y650" i="2"/>
  <c r="X650" i="2"/>
  <c r="Z650" i="2" s="1"/>
  <c r="AN538" i="2"/>
  <c r="AF538" i="2"/>
  <c r="AE538" i="2"/>
  <c r="AD538" i="2"/>
  <c r="AC538" i="2"/>
  <c r="AB538" i="2"/>
  <c r="AA538" i="2"/>
  <c r="Y538" i="2"/>
  <c r="X538" i="2"/>
  <c r="Z538" i="2" s="1"/>
  <c r="AM538" i="2" s="1"/>
  <c r="AN944" i="2"/>
  <c r="AF944" i="2"/>
  <c r="AE944" i="2"/>
  <c r="AD944" i="2"/>
  <c r="AC944" i="2"/>
  <c r="AB944" i="2"/>
  <c r="AA944" i="2"/>
  <c r="Y944" i="2"/>
  <c r="X944" i="2"/>
  <c r="AN783" i="2"/>
  <c r="AF783" i="2"/>
  <c r="AE783" i="2"/>
  <c r="AD783" i="2"/>
  <c r="AC783" i="2"/>
  <c r="AB783" i="2"/>
  <c r="AA783" i="2"/>
  <c r="Z783" i="2"/>
  <c r="Y783" i="2"/>
  <c r="X783" i="2"/>
  <c r="AN166" i="2"/>
  <c r="AF166" i="2"/>
  <c r="AE166" i="2"/>
  <c r="AD166" i="2"/>
  <c r="AC166" i="2"/>
  <c r="AB166" i="2"/>
  <c r="AA166" i="2"/>
  <c r="Y166" i="2"/>
  <c r="X166" i="2"/>
  <c r="AN43" i="2"/>
  <c r="AF43" i="2"/>
  <c r="AE43" i="2"/>
  <c r="AD43" i="2"/>
  <c r="AC43" i="2"/>
  <c r="AB43" i="2"/>
  <c r="AA43" i="2"/>
  <c r="Z43" i="2"/>
  <c r="AM43" i="2" s="1"/>
  <c r="Y43" i="2"/>
  <c r="X43" i="2"/>
  <c r="AN995" i="2"/>
  <c r="AF995" i="2"/>
  <c r="AE995" i="2"/>
  <c r="AD995" i="2"/>
  <c r="AC995" i="2"/>
  <c r="AB995" i="2"/>
  <c r="AA995" i="2"/>
  <c r="Y995" i="2"/>
  <c r="X995" i="2"/>
  <c r="AN559" i="2"/>
  <c r="AF559" i="2"/>
  <c r="AE559" i="2"/>
  <c r="AD559" i="2"/>
  <c r="AC559" i="2"/>
  <c r="AB559" i="2"/>
  <c r="AA559" i="2"/>
  <c r="Y559" i="2"/>
  <c r="X559" i="2"/>
  <c r="Z559" i="2" s="1"/>
  <c r="AN97" i="2"/>
  <c r="AF97" i="2"/>
  <c r="AE97" i="2"/>
  <c r="AD97" i="2"/>
  <c r="AC97" i="2"/>
  <c r="AB97" i="2"/>
  <c r="AA97" i="2"/>
  <c r="Y97" i="2"/>
  <c r="X97" i="2"/>
  <c r="Z97" i="2" s="1"/>
  <c r="AN883" i="2"/>
  <c r="AF883" i="2"/>
  <c r="AE883" i="2"/>
  <c r="AD883" i="2"/>
  <c r="AC883" i="2"/>
  <c r="AB883" i="2"/>
  <c r="AA883" i="2"/>
  <c r="Y883" i="2"/>
  <c r="X883" i="2"/>
  <c r="Z883" i="2" s="1"/>
  <c r="AN845" i="2"/>
  <c r="AF845" i="2"/>
  <c r="AE845" i="2"/>
  <c r="AD845" i="2"/>
  <c r="AC845" i="2"/>
  <c r="AB845" i="2"/>
  <c r="AA845" i="2"/>
  <c r="Y845" i="2"/>
  <c r="X845" i="2"/>
  <c r="Z845" i="2" s="1"/>
  <c r="AN825" i="2"/>
  <c r="AF825" i="2"/>
  <c r="AE825" i="2"/>
  <c r="AD825" i="2"/>
  <c r="AC825" i="2"/>
  <c r="AB825" i="2"/>
  <c r="AA825" i="2"/>
  <c r="Y825" i="2"/>
  <c r="Z825" i="2" s="1"/>
  <c r="X825" i="2"/>
  <c r="AN215" i="2"/>
  <c r="AF215" i="2"/>
  <c r="AE215" i="2"/>
  <c r="AD215" i="2"/>
  <c r="AC215" i="2"/>
  <c r="AB215" i="2"/>
  <c r="AA215" i="2"/>
  <c r="Y215" i="2"/>
  <c r="X215" i="2"/>
  <c r="AN658" i="2"/>
  <c r="AF658" i="2"/>
  <c r="AE658" i="2"/>
  <c r="AD658" i="2"/>
  <c r="AC658" i="2"/>
  <c r="AB658" i="2"/>
  <c r="AA658" i="2"/>
  <c r="Z658" i="2"/>
  <c r="Y658" i="2"/>
  <c r="X658" i="2"/>
  <c r="AN200" i="2"/>
  <c r="AF200" i="2"/>
  <c r="AE200" i="2"/>
  <c r="AD200" i="2"/>
  <c r="AC200" i="2"/>
  <c r="AB200" i="2"/>
  <c r="AA200" i="2"/>
  <c r="Y200" i="2"/>
  <c r="X200" i="2"/>
  <c r="AN4" i="2"/>
  <c r="AF4" i="2"/>
  <c r="AE4" i="2"/>
  <c r="AD4" i="2"/>
  <c r="AC4" i="2"/>
  <c r="AB4" i="2"/>
  <c r="AA4" i="2"/>
  <c r="Y4" i="2"/>
  <c r="X4" i="2"/>
  <c r="AN603" i="2"/>
  <c r="AF603" i="2"/>
  <c r="AE603" i="2"/>
  <c r="AD603" i="2"/>
  <c r="AC603" i="2"/>
  <c r="AB603" i="2"/>
  <c r="AA603" i="2"/>
  <c r="Y603" i="2"/>
  <c r="X603" i="2"/>
  <c r="AN201" i="2"/>
  <c r="AF201" i="2"/>
  <c r="AE201" i="2"/>
  <c r="AD201" i="2"/>
  <c r="AC201" i="2"/>
  <c r="AB201" i="2"/>
  <c r="AA201" i="2"/>
  <c r="Y201" i="2"/>
  <c r="X201" i="2"/>
  <c r="AN65" i="2"/>
  <c r="AF65" i="2"/>
  <c r="AE65" i="2"/>
  <c r="AD65" i="2"/>
  <c r="AC65" i="2"/>
  <c r="AB65" i="2"/>
  <c r="AA65" i="2"/>
  <c r="Z65" i="2"/>
  <c r="Y65" i="2"/>
  <c r="X65" i="2"/>
  <c r="AN602" i="2"/>
  <c r="AF602" i="2"/>
  <c r="AE602" i="2"/>
  <c r="AD602" i="2"/>
  <c r="AC602" i="2"/>
  <c r="AB602" i="2"/>
  <c r="AA602" i="2"/>
  <c r="Y602" i="2"/>
  <c r="X602" i="2"/>
  <c r="AN476" i="2"/>
  <c r="AF476" i="2"/>
  <c r="AE476" i="2"/>
  <c r="AD476" i="2"/>
  <c r="AC476" i="2"/>
  <c r="AB476" i="2"/>
  <c r="AA476" i="2"/>
  <c r="Y476" i="2"/>
  <c r="X476" i="2"/>
  <c r="AN127" i="2"/>
  <c r="AF127" i="2"/>
  <c r="AE127" i="2"/>
  <c r="AD127" i="2"/>
  <c r="AC127" i="2"/>
  <c r="AB127" i="2"/>
  <c r="AA127" i="2"/>
  <c r="Y127" i="2"/>
  <c r="X127" i="2"/>
  <c r="AN372" i="2"/>
  <c r="AF372" i="2"/>
  <c r="AE372" i="2"/>
  <c r="AD372" i="2"/>
  <c r="AC372" i="2"/>
  <c r="AB372" i="2"/>
  <c r="AA372" i="2"/>
  <c r="Y372" i="2"/>
  <c r="X372" i="2"/>
  <c r="AN928" i="2"/>
  <c r="AF928" i="2"/>
  <c r="AE928" i="2"/>
  <c r="AD928" i="2"/>
  <c r="AC928" i="2"/>
  <c r="AB928" i="2"/>
  <c r="AA928" i="2"/>
  <c r="Y928" i="2"/>
  <c r="X928" i="2"/>
  <c r="Z928" i="2" s="1"/>
  <c r="AN613" i="2"/>
  <c r="AF613" i="2"/>
  <c r="AE613" i="2"/>
  <c r="AD613" i="2"/>
  <c r="AC613" i="2"/>
  <c r="AB613" i="2"/>
  <c r="AA613" i="2"/>
  <c r="Y613" i="2"/>
  <c r="X613" i="2"/>
  <c r="AN323" i="2"/>
  <c r="AF323" i="2"/>
  <c r="AE323" i="2"/>
  <c r="AD323" i="2"/>
  <c r="AC323" i="2"/>
  <c r="AB323" i="2"/>
  <c r="AA323" i="2"/>
  <c r="Y323" i="2"/>
  <c r="X323" i="2"/>
  <c r="AN208" i="2"/>
  <c r="AF208" i="2"/>
  <c r="AE208" i="2"/>
  <c r="AD208" i="2"/>
  <c r="AC208" i="2"/>
  <c r="AB208" i="2"/>
  <c r="AA208" i="2"/>
  <c r="Y208" i="2"/>
  <c r="X208" i="2"/>
  <c r="AN793" i="2"/>
  <c r="AF793" i="2"/>
  <c r="AE793" i="2"/>
  <c r="AD793" i="2"/>
  <c r="AC793" i="2"/>
  <c r="AB793" i="2"/>
  <c r="AA793" i="2"/>
  <c r="Y793" i="2"/>
  <c r="X793" i="2"/>
  <c r="Z793" i="2" s="1"/>
  <c r="AN876" i="2"/>
  <c r="AF876" i="2"/>
  <c r="AE876" i="2"/>
  <c r="AD876" i="2"/>
  <c r="AC876" i="2"/>
  <c r="AB876" i="2"/>
  <c r="AA876" i="2"/>
  <c r="Y876" i="2"/>
  <c r="X876" i="2"/>
  <c r="AN875" i="2"/>
  <c r="AF875" i="2"/>
  <c r="AE875" i="2"/>
  <c r="AD875" i="2"/>
  <c r="AC875" i="2"/>
  <c r="AB875" i="2"/>
  <c r="AA875" i="2"/>
  <c r="Y875" i="2"/>
  <c r="X875" i="2"/>
  <c r="AN370" i="2"/>
  <c r="AF370" i="2"/>
  <c r="AE370" i="2"/>
  <c r="AD370" i="2"/>
  <c r="AC370" i="2"/>
  <c r="AB370" i="2"/>
  <c r="AA370" i="2"/>
  <c r="Y370" i="2"/>
  <c r="X370" i="2"/>
  <c r="AN790" i="2"/>
  <c r="AF790" i="2"/>
  <c r="AE790" i="2"/>
  <c r="AD790" i="2"/>
  <c r="AC790" i="2"/>
  <c r="AB790" i="2"/>
  <c r="AA790" i="2"/>
  <c r="Y790" i="2"/>
  <c r="X790" i="2"/>
  <c r="Z790" i="2" s="1"/>
  <c r="AN284" i="2"/>
  <c r="AF284" i="2"/>
  <c r="AE284" i="2"/>
  <c r="AD284" i="2"/>
  <c r="AC284" i="2"/>
  <c r="AB284" i="2"/>
  <c r="AA284" i="2"/>
  <c r="Y284" i="2"/>
  <c r="X284" i="2"/>
  <c r="Z284" i="2" s="1"/>
  <c r="AN594" i="2"/>
  <c r="AF594" i="2"/>
  <c r="AE594" i="2"/>
  <c r="AD594" i="2"/>
  <c r="AC594" i="2"/>
  <c r="AB594" i="2"/>
  <c r="AA594" i="2"/>
  <c r="Y594" i="2"/>
  <c r="X594" i="2"/>
  <c r="AN279" i="2"/>
  <c r="AF279" i="2"/>
  <c r="AE279" i="2"/>
  <c r="AD279" i="2"/>
  <c r="AC279" i="2"/>
  <c r="AB279" i="2"/>
  <c r="AA279" i="2"/>
  <c r="Y279" i="2"/>
  <c r="X279" i="2"/>
  <c r="Z279" i="2" s="1"/>
  <c r="AN794" i="2"/>
  <c r="AF794" i="2"/>
  <c r="AE794" i="2"/>
  <c r="AD794" i="2"/>
  <c r="AC794" i="2"/>
  <c r="AB794" i="2"/>
  <c r="AA794" i="2"/>
  <c r="Y794" i="2"/>
  <c r="X794" i="2"/>
  <c r="Z794" i="2" s="1"/>
  <c r="AN374" i="2"/>
  <c r="AF374" i="2"/>
  <c r="AE374" i="2"/>
  <c r="AD374" i="2"/>
  <c r="AC374" i="2"/>
  <c r="AB374" i="2"/>
  <c r="AA374" i="2"/>
  <c r="Y374" i="2"/>
  <c r="X374" i="2"/>
  <c r="AN309" i="2"/>
  <c r="AF309" i="2"/>
  <c r="AE309" i="2"/>
  <c r="AD309" i="2"/>
  <c r="AC309" i="2"/>
  <c r="AB309" i="2"/>
  <c r="AA309" i="2"/>
  <c r="Y309" i="2"/>
  <c r="Z309" i="2" s="1"/>
  <c r="X309" i="2"/>
  <c r="AN213" i="2"/>
  <c r="AF213" i="2"/>
  <c r="AE213" i="2"/>
  <c r="AD213" i="2"/>
  <c r="AC213" i="2"/>
  <c r="AB213" i="2"/>
  <c r="AA213" i="2"/>
  <c r="Y213" i="2"/>
  <c r="X213" i="2"/>
  <c r="Z213" i="2" s="1"/>
  <c r="AN910" i="2"/>
  <c r="AF910" i="2"/>
  <c r="AE910" i="2"/>
  <c r="AD910" i="2"/>
  <c r="AC910" i="2"/>
  <c r="AB910" i="2"/>
  <c r="AA910" i="2"/>
  <c r="Y910" i="2"/>
  <c r="X910" i="2"/>
  <c r="Z910" i="2" s="1"/>
  <c r="AK910" i="2" s="1"/>
  <c r="AN810" i="2"/>
  <c r="AF810" i="2"/>
  <c r="AE810" i="2"/>
  <c r="AD810" i="2"/>
  <c r="AC810" i="2"/>
  <c r="AB810" i="2"/>
  <c r="AA810" i="2"/>
  <c r="Y810" i="2"/>
  <c r="X810" i="2"/>
  <c r="Z810" i="2" s="1"/>
  <c r="AN257" i="2"/>
  <c r="AF257" i="2"/>
  <c r="AE257" i="2"/>
  <c r="AD257" i="2"/>
  <c r="AC257" i="2"/>
  <c r="AB257" i="2"/>
  <c r="AA257" i="2"/>
  <c r="Y257" i="2"/>
  <c r="X257" i="2"/>
  <c r="AN977" i="2"/>
  <c r="AF977" i="2"/>
  <c r="AE977" i="2"/>
  <c r="AD977" i="2"/>
  <c r="AC977" i="2"/>
  <c r="AB977" i="2"/>
  <c r="AA977" i="2"/>
  <c r="Y977" i="2"/>
  <c r="X977" i="2"/>
  <c r="Z977" i="2" s="1"/>
  <c r="AN664" i="2"/>
  <c r="AF664" i="2"/>
  <c r="AE664" i="2"/>
  <c r="AD664" i="2"/>
  <c r="AC664" i="2"/>
  <c r="AB664" i="2"/>
  <c r="AA664" i="2"/>
  <c r="Y664" i="2"/>
  <c r="X664" i="2"/>
  <c r="Z664" i="2" s="1"/>
  <c r="AN71" i="2"/>
  <c r="AF71" i="2"/>
  <c r="AE71" i="2"/>
  <c r="AD71" i="2"/>
  <c r="AC71" i="2"/>
  <c r="AB71" i="2"/>
  <c r="AA71" i="2"/>
  <c r="Y71" i="2"/>
  <c r="X71" i="2"/>
  <c r="AN814" i="2"/>
  <c r="AF814" i="2"/>
  <c r="AE814" i="2"/>
  <c r="AD814" i="2"/>
  <c r="AC814" i="2"/>
  <c r="AB814" i="2"/>
  <c r="AA814" i="2"/>
  <c r="Y814" i="2"/>
  <c r="X814" i="2"/>
  <c r="AN493" i="2"/>
  <c r="AF493" i="2"/>
  <c r="AE493" i="2"/>
  <c r="AD493" i="2"/>
  <c r="AC493" i="2"/>
  <c r="AB493" i="2"/>
  <c r="AA493" i="2"/>
  <c r="Y493" i="2"/>
  <c r="X493" i="2"/>
  <c r="Z493" i="2" s="1"/>
  <c r="AN571" i="2"/>
  <c r="AF571" i="2"/>
  <c r="AE571" i="2"/>
  <c r="AD571" i="2"/>
  <c r="AC571" i="2"/>
  <c r="AB571" i="2"/>
  <c r="AA571" i="2"/>
  <c r="Y571" i="2"/>
  <c r="X571" i="2"/>
  <c r="Z571" i="2" s="1"/>
  <c r="AN739" i="2"/>
  <c r="AF739" i="2"/>
  <c r="AE739" i="2"/>
  <c r="AD739" i="2"/>
  <c r="AC739" i="2"/>
  <c r="AB739" i="2"/>
  <c r="AA739" i="2"/>
  <c r="Y739" i="2"/>
  <c r="X739" i="2"/>
  <c r="Z739" i="2" s="1"/>
  <c r="AG739" i="2" s="1"/>
  <c r="AN227" i="2"/>
  <c r="AF227" i="2"/>
  <c r="AE227" i="2"/>
  <c r="AD227" i="2"/>
  <c r="AC227" i="2"/>
  <c r="AB227" i="2"/>
  <c r="AA227" i="2"/>
  <c r="Y227" i="2"/>
  <c r="X227" i="2"/>
  <c r="AN169" i="2"/>
  <c r="AF169" i="2"/>
  <c r="AE169" i="2"/>
  <c r="AD169" i="2"/>
  <c r="AC169" i="2"/>
  <c r="AB169" i="2"/>
  <c r="AA169" i="2"/>
  <c r="Y169" i="2"/>
  <c r="X169" i="2"/>
  <c r="Z169" i="2" s="1"/>
  <c r="AN527" i="2"/>
  <c r="AF527" i="2"/>
  <c r="AE527" i="2"/>
  <c r="AD527" i="2"/>
  <c r="AC527" i="2"/>
  <c r="AB527" i="2"/>
  <c r="AA527" i="2"/>
  <c r="Y527" i="2"/>
  <c r="X527" i="2"/>
  <c r="AN525" i="2"/>
  <c r="AM525" i="2"/>
  <c r="AF525" i="2"/>
  <c r="AE525" i="2"/>
  <c r="AD525" i="2"/>
  <c r="AC525" i="2"/>
  <c r="AB525" i="2"/>
  <c r="AA525" i="2"/>
  <c r="Y525" i="2"/>
  <c r="X525" i="2"/>
  <c r="Z525" i="2" s="1"/>
  <c r="AH525" i="2" s="1"/>
  <c r="AN526" i="2"/>
  <c r="AF526" i="2"/>
  <c r="AE526" i="2"/>
  <c r="AD526" i="2"/>
  <c r="AC526" i="2"/>
  <c r="AB526" i="2"/>
  <c r="AA526" i="2"/>
  <c r="Y526" i="2"/>
  <c r="X526" i="2"/>
  <c r="Z526" i="2" s="1"/>
  <c r="AN857" i="2"/>
  <c r="AF857" i="2"/>
  <c r="AE857" i="2"/>
  <c r="AD857" i="2"/>
  <c r="AC857" i="2"/>
  <c r="AB857" i="2"/>
  <c r="AA857" i="2"/>
  <c r="Y857" i="2"/>
  <c r="X857" i="2"/>
  <c r="AN813" i="2"/>
  <c r="AF813" i="2"/>
  <c r="AE813" i="2"/>
  <c r="AD813" i="2"/>
  <c r="AC813" i="2"/>
  <c r="AB813" i="2"/>
  <c r="AA813" i="2"/>
  <c r="Y813" i="2"/>
  <c r="X813" i="2"/>
  <c r="Z813" i="2" s="1"/>
  <c r="AN740" i="2"/>
  <c r="AM740" i="2"/>
  <c r="AF740" i="2"/>
  <c r="AE740" i="2"/>
  <c r="AD740" i="2"/>
  <c r="AC740" i="2"/>
  <c r="AB740" i="2"/>
  <c r="AA740" i="2"/>
  <c r="Y740" i="2"/>
  <c r="X740" i="2"/>
  <c r="Z740" i="2" s="1"/>
  <c r="AK740" i="2" s="1"/>
  <c r="AN418" i="2"/>
  <c r="AF418" i="2"/>
  <c r="AE418" i="2"/>
  <c r="AD418" i="2"/>
  <c r="AC418" i="2"/>
  <c r="AB418" i="2"/>
  <c r="AA418" i="2"/>
  <c r="Y418" i="2"/>
  <c r="X418" i="2"/>
  <c r="AN788" i="2"/>
  <c r="AF788" i="2"/>
  <c r="AE788" i="2"/>
  <c r="AD788" i="2"/>
  <c r="AC788" i="2"/>
  <c r="AB788" i="2"/>
  <c r="AA788" i="2"/>
  <c r="Y788" i="2"/>
  <c r="X788" i="2"/>
  <c r="Z788" i="2" s="1"/>
  <c r="AL788" i="2" s="1"/>
  <c r="AN356" i="2"/>
  <c r="AF356" i="2"/>
  <c r="AE356" i="2"/>
  <c r="AD356" i="2"/>
  <c r="AC356" i="2"/>
  <c r="AB356" i="2"/>
  <c r="AA356" i="2"/>
  <c r="Y356" i="2"/>
  <c r="X356" i="2"/>
  <c r="AN864" i="2"/>
  <c r="AF864" i="2"/>
  <c r="AE864" i="2"/>
  <c r="AD864" i="2"/>
  <c r="AC864" i="2"/>
  <c r="AB864" i="2"/>
  <c r="AA864" i="2"/>
  <c r="Y864" i="2"/>
  <c r="X864" i="2"/>
  <c r="AN606" i="2"/>
  <c r="AF606" i="2"/>
  <c r="AE606" i="2"/>
  <c r="AD606" i="2"/>
  <c r="AC606" i="2"/>
  <c r="AB606" i="2"/>
  <c r="AA606" i="2"/>
  <c r="Y606" i="2"/>
  <c r="X606" i="2"/>
  <c r="AN311" i="2"/>
  <c r="AF311" i="2"/>
  <c r="AE311" i="2"/>
  <c r="AD311" i="2"/>
  <c r="AC311" i="2"/>
  <c r="AB311" i="2"/>
  <c r="AA311" i="2"/>
  <c r="Z311" i="2"/>
  <c r="Y311" i="2"/>
  <c r="X311" i="2"/>
  <c r="AN255" i="2"/>
  <c r="AF255" i="2"/>
  <c r="AE255" i="2"/>
  <c r="AD255" i="2"/>
  <c r="AC255" i="2"/>
  <c r="AB255" i="2"/>
  <c r="AA255" i="2"/>
  <c r="Y255" i="2"/>
  <c r="X255" i="2"/>
  <c r="Z255" i="2" s="1"/>
  <c r="AN115" i="2"/>
  <c r="AF115" i="2"/>
  <c r="AE115" i="2"/>
  <c r="AD115" i="2"/>
  <c r="AC115" i="2"/>
  <c r="AB115" i="2"/>
  <c r="AA115" i="2"/>
  <c r="Y115" i="2"/>
  <c r="X115" i="2"/>
  <c r="AN893" i="2"/>
  <c r="AF893" i="2"/>
  <c r="AE893" i="2"/>
  <c r="AD893" i="2"/>
  <c r="AC893" i="2"/>
  <c r="AB893" i="2"/>
  <c r="AA893" i="2"/>
  <c r="Y893" i="2"/>
  <c r="X893" i="2"/>
  <c r="Z893" i="2" s="1"/>
  <c r="AI893" i="2" s="1"/>
  <c r="AN713" i="2"/>
  <c r="AF713" i="2"/>
  <c r="AE713" i="2"/>
  <c r="AD713" i="2"/>
  <c r="AC713" i="2"/>
  <c r="AB713" i="2"/>
  <c r="AA713" i="2"/>
  <c r="Y713" i="2"/>
  <c r="X713" i="2"/>
  <c r="Z713" i="2" s="1"/>
  <c r="AN249" i="2"/>
  <c r="AF249" i="2"/>
  <c r="AE249" i="2"/>
  <c r="AD249" i="2"/>
  <c r="AC249" i="2"/>
  <c r="AB249" i="2"/>
  <c r="AA249" i="2"/>
  <c r="Y249" i="2"/>
  <c r="X249" i="2"/>
  <c r="Z249" i="2" s="1"/>
  <c r="AN881" i="2"/>
  <c r="AF881" i="2"/>
  <c r="AE881" i="2"/>
  <c r="AD881" i="2"/>
  <c r="AC881" i="2"/>
  <c r="AB881" i="2"/>
  <c r="AA881" i="2"/>
  <c r="Y881" i="2"/>
  <c r="Z881" i="2" s="1"/>
  <c r="X881" i="2"/>
  <c r="AN241" i="2"/>
  <c r="AL241" i="2"/>
  <c r="AI241" i="2"/>
  <c r="AF241" i="2"/>
  <c r="AE241" i="2"/>
  <c r="AD241" i="2"/>
  <c r="AC241" i="2"/>
  <c r="AB241" i="2"/>
  <c r="AA241" i="2"/>
  <c r="Y241" i="2"/>
  <c r="X241" i="2"/>
  <c r="Z241" i="2" s="1"/>
  <c r="AN231" i="2"/>
  <c r="AF231" i="2"/>
  <c r="AE231" i="2"/>
  <c r="AD231" i="2"/>
  <c r="AC231" i="2"/>
  <c r="AB231" i="2"/>
  <c r="AA231" i="2"/>
  <c r="Y231" i="2"/>
  <c r="X231" i="2"/>
  <c r="AN945" i="2"/>
  <c r="AF945" i="2"/>
  <c r="AE945" i="2"/>
  <c r="AD945" i="2"/>
  <c r="AC945" i="2"/>
  <c r="AB945" i="2"/>
  <c r="AA945" i="2"/>
  <c r="Y945" i="2"/>
  <c r="X945" i="2"/>
  <c r="AN288" i="2"/>
  <c r="AF288" i="2"/>
  <c r="AE288" i="2"/>
  <c r="AD288" i="2"/>
  <c r="AC288" i="2"/>
  <c r="AB288" i="2"/>
  <c r="AA288" i="2"/>
  <c r="Y288" i="2"/>
  <c r="Z288" i="2" s="1"/>
  <c r="X288" i="2"/>
  <c r="AN1016" i="2"/>
  <c r="AJ1016" i="2"/>
  <c r="AG1016" i="2"/>
  <c r="AF1016" i="2"/>
  <c r="AE1016" i="2"/>
  <c r="AD1016" i="2"/>
  <c r="AC1016" i="2"/>
  <c r="AB1016" i="2"/>
  <c r="AA1016" i="2"/>
  <c r="Y1016" i="2"/>
  <c r="X1016" i="2"/>
  <c r="Z1016" i="2" s="1"/>
  <c r="AL1016" i="2" s="1"/>
  <c r="AN588" i="2"/>
  <c r="AF588" i="2"/>
  <c r="AE588" i="2"/>
  <c r="AD588" i="2"/>
  <c r="AC588" i="2"/>
  <c r="AB588" i="2"/>
  <c r="AA588" i="2"/>
  <c r="Y588" i="2"/>
  <c r="X588" i="2"/>
  <c r="AN426" i="2"/>
  <c r="AK426" i="2"/>
  <c r="AF426" i="2"/>
  <c r="AE426" i="2"/>
  <c r="AD426" i="2"/>
  <c r="AC426" i="2"/>
  <c r="AB426" i="2"/>
  <c r="AA426" i="2"/>
  <c r="Y426" i="2"/>
  <c r="X426" i="2"/>
  <c r="Z426" i="2" s="1"/>
  <c r="AN422" i="2"/>
  <c r="AF422" i="2"/>
  <c r="AE422" i="2"/>
  <c r="AD422" i="2"/>
  <c r="AC422" i="2"/>
  <c r="AB422" i="2"/>
  <c r="AA422" i="2"/>
  <c r="Y422" i="2"/>
  <c r="X422" i="2"/>
  <c r="AN367" i="2"/>
  <c r="AF367" i="2"/>
  <c r="AE367" i="2"/>
  <c r="AD367" i="2"/>
  <c r="AC367" i="2"/>
  <c r="AB367" i="2"/>
  <c r="AA367" i="2"/>
  <c r="Z367" i="2"/>
  <c r="Y367" i="2"/>
  <c r="X367" i="2"/>
  <c r="AN524" i="2"/>
  <c r="AF524" i="2"/>
  <c r="AE524" i="2"/>
  <c r="AD524" i="2"/>
  <c r="AC524" i="2"/>
  <c r="AB524" i="2"/>
  <c r="AA524" i="2"/>
  <c r="Y524" i="2"/>
  <c r="X524" i="2"/>
  <c r="AN332" i="2"/>
  <c r="AF332" i="2"/>
  <c r="AE332" i="2"/>
  <c r="AD332" i="2"/>
  <c r="AC332" i="2"/>
  <c r="AB332" i="2"/>
  <c r="AA332" i="2"/>
  <c r="Y332" i="2"/>
  <c r="X332" i="2"/>
  <c r="AN660" i="2"/>
  <c r="AF660" i="2"/>
  <c r="AE660" i="2"/>
  <c r="AD660" i="2"/>
  <c r="AC660" i="2"/>
  <c r="AB660" i="2"/>
  <c r="AA660" i="2"/>
  <c r="Z660" i="2"/>
  <c r="Y660" i="2"/>
  <c r="X660" i="2"/>
  <c r="AN504" i="2"/>
  <c r="AF504" i="2"/>
  <c r="AE504" i="2"/>
  <c r="AD504" i="2"/>
  <c r="AC504" i="2"/>
  <c r="AB504" i="2"/>
  <c r="AA504" i="2"/>
  <c r="Y504" i="2"/>
  <c r="X504" i="2"/>
  <c r="AN106" i="2"/>
  <c r="AF106" i="2"/>
  <c r="AE106" i="2"/>
  <c r="AD106" i="2"/>
  <c r="AC106" i="2"/>
  <c r="AB106" i="2"/>
  <c r="AA106" i="2"/>
  <c r="Y106" i="2"/>
  <c r="Z106" i="2" s="1"/>
  <c r="X106" i="2"/>
  <c r="AN502" i="2"/>
  <c r="AF502" i="2"/>
  <c r="AE502" i="2"/>
  <c r="AD502" i="2"/>
  <c r="AC502" i="2"/>
  <c r="AB502" i="2"/>
  <c r="AA502" i="2"/>
  <c r="Y502" i="2"/>
  <c r="Z502" i="2" s="1"/>
  <c r="X502" i="2"/>
  <c r="AN522" i="2"/>
  <c r="AF522" i="2"/>
  <c r="AE522" i="2"/>
  <c r="AD522" i="2"/>
  <c r="AC522" i="2"/>
  <c r="AB522" i="2"/>
  <c r="AA522" i="2"/>
  <c r="Y522" i="2"/>
  <c r="X522" i="2"/>
  <c r="AN193" i="2"/>
  <c r="AF193" i="2"/>
  <c r="AE193" i="2"/>
  <c r="AD193" i="2"/>
  <c r="AC193" i="2"/>
  <c r="AB193" i="2"/>
  <c r="AA193" i="2"/>
  <c r="Y193" i="2"/>
  <c r="X193" i="2"/>
  <c r="Z193" i="2" s="1"/>
  <c r="AN779" i="2"/>
  <c r="AF779" i="2"/>
  <c r="AE779" i="2"/>
  <c r="AD779" i="2"/>
  <c r="AC779" i="2"/>
  <c r="AB779" i="2"/>
  <c r="AA779" i="2"/>
  <c r="Y779" i="2"/>
  <c r="X779" i="2"/>
  <c r="Z779" i="2" s="1"/>
  <c r="AN558" i="2"/>
  <c r="AF558" i="2"/>
  <c r="AE558" i="2"/>
  <c r="AD558" i="2"/>
  <c r="AC558" i="2"/>
  <c r="AB558" i="2"/>
  <c r="AA558" i="2"/>
  <c r="Y558" i="2"/>
  <c r="X558" i="2"/>
  <c r="AN842" i="2"/>
  <c r="AF842" i="2"/>
  <c r="AE842" i="2"/>
  <c r="AD842" i="2"/>
  <c r="AC842" i="2"/>
  <c r="AB842" i="2"/>
  <c r="AA842" i="2"/>
  <c r="Y842" i="2"/>
  <c r="X842" i="2"/>
  <c r="Z842" i="2" s="1"/>
  <c r="AI842" i="2" s="1"/>
  <c r="AN773" i="2"/>
  <c r="AF773" i="2"/>
  <c r="AE773" i="2"/>
  <c r="AD773" i="2"/>
  <c r="AC773" i="2"/>
  <c r="AB773" i="2"/>
  <c r="AA773" i="2"/>
  <c r="Y773" i="2"/>
  <c r="X773" i="2"/>
  <c r="AN760" i="2"/>
  <c r="AF760" i="2"/>
  <c r="AE760" i="2"/>
  <c r="AD760" i="2"/>
  <c r="AC760" i="2"/>
  <c r="AB760" i="2"/>
  <c r="AA760" i="2"/>
  <c r="Y760" i="2"/>
  <c r="X760" i="2"/>
  <c r="Z760" i="2" s="1"/>
  <c r="AN705" i="2"/>
  <c r="AF705" i="2"/>
  <c r="AE705" i="2"/>
  <c r="AD705" i="2"/>
  <c r="AC705" i="2"/>
  <c r="AB705" i="2"/>
  <c r="AA705" i="2"/>
  <c r="Y705" i="2"/>
  <c r="X705" i="2"/>
  <c r="Z705" i="2" s="1"/>
  <c r="AN586" i="2"/>
  <c r="AF586" i="2"/>
  <c r="AE586" i="2"/>
  <c r="AD586" i="2"/>
  <c r="AC586" i="2"/>
  <c r="AB586" i="2"/>
  <c r="AA586" i="2"/>
  <c r="Y586" i="2"/>
  <c r="X586" i="2"/>
  <c r="Z586" i="2" s="1"/>
  <c r="AN546" i="2"/>
  <c r="AF546" i="2"/>
  <c r="AE546" i="2"/>
  <c r="AD546" i="2"/>
  <c r="AC546" i="2"/>
  <c r="AB546" i="2"/>
  <c r="AA546" i="2"/>
  <c r="Y546" i="2"/>
  <c r="X546" i="2"/>
  <c r="AN428" i="2"/>
  <c r="AF428" i="2"/>
  <c r="AE428" i="2"/>
  <c r="AD428" i="2"/>
  <c r="AC428" i="2"/>
  <c r="AB428" i="2"/>
  <c r="AA428" i="2"/>
  <c r="Y428" i="2"/>
  <c r="X428" i="2"/>
  <c r="AN1014" i="2"/>
  <c r="AF1014" i="2"/>
  <c r="AE1014" i="2"/>
  <c r="AD1014" i="2"/>
  <c r="AC1014" i="2"/>
  <c r="AB1014" i="2"/>
  <c r="AA1014" i="2"/>
  <c r="Y1014" i="2"/>
  <c r="X1014" i="2"/>
  <c r="Z1014" i="2" s="1"/>
  <c r="AN520" i="2"/>
  <c r="AF520" i="2"/>
  <c r="AE520" i="2"/>
  <c r="AD520" i="2"/>
  <c r="AC520" i="2"/>
  <c r="AB520" i="2"/>
  <c r="AA520" i="2"/>
  <c r="Y520" i="2"/>
  <c r="X520" i="2"/>
  <c r="AN488" i="2"/>
  <c r="AF488" i="2"/>
  <c r="AE488" i="2"/>
  <c r="AD488" i="2"/>
  <c r="AC488" i="2"/>
  <c r="AB488" i="2"/>
  <c r="AA488" i="2"/>
  <c r="Y488" i="2"/>
  <c r="X488" i="2"/>
  <c r="AN395" i="2"/>
  <c r="AF395" i="2"/>
  <c r="AE395" i="2"/>
  <c r="AD395" i="2"/>
  <c r="AC395" i="2"/>
  <c r="AB395" i="2"/>
  <c r="AA395" i="2"/>
  <c r="Y395" i="2"/>
  <c r="X395" i="2"/>
  <c r="Z395" i="2" s="1"/>
  <c r="AN515" i="2"/>
  <c r="AF515" i="2"/>
  <c r="AE515" i="2"/>
  <c r="AD515" i="2"/>
  <c r="AC515" i="2"/>
  <c r="AB515" i="2"/>
  <c r="AA515" i="2"/>
  <c r="Y515" i="2"/>
  <c r="X515" i="2"/>
  <c r="Z515" i="2" s="1"/>
  <c r="AN312" i="2"/>
  <c r="AF312" i="2"/>
  <c r="AE312" i="2"/>
  <c r="AD312" i="2"/>
  <c r="AC312" i="2"/>
  <c r="AB312" i="2"/>
  <c r="AA312" i="2"/>
  <c r="Y312" i="2"/>
  <c r="X312" i="2"/>
  <c r="Z312" i="2" s="1"/>
  <c r="AN450" i="2"/>
  <c r="AF450" i="2"/>
  <c r="AE450" i="2"/>
  <c r="AD450" i="2"/>
  <c r="AC450" i="2"/>
  <c r="AB450" i="2"/>
  <c r="AA450" i="2"/>
  <c r="Y450" i="2"/>
  <c r="X450" i="2"/>
  <c r="AN238" i="2"/>
  <c r="AF238" i="2"/>
  <c r="AE238" i="2"/>
  <c r="AD238" i="2"/>
  <c r="AC238" i="2"/>
  <c r="AB238" i="2"/>
  <c r="AA238" i="2"/>
  <c r="Z238" i="2"/>
  <c r="AK238" i="2" s="1"/>
  <c r="Y238" i="2"/>
  <c r="X238" i="2"/>
  <c r="AN514" i="2"/>
  <c r="AF514" i="2"/>
  <c r="AE514" i="2"/>
  <c r="AD514" i="2"/>
  <c r="AC514" i="2"/>
  <c r="AB514" i="2"/>
  <c r="AA514" i="2"/>
  <c r="Z514" i="2"/>
  <c r="Y514" i="2"/>
  <c r="X514" i="2"/>
  <c r="AN880" i="2"/>
  <c r="AF880" i="2"/>
  <c r="AE880" i="2"/>
  <c r="AD880" i="2"/>
  <c r="AC880" i="2"/>
  <c r="AB880" i="2"/>
  <c r="AA880" i="2"/>
  <c r="Y880" i="2"/>
  <c r="X880" i="2"/>
  <c r="AN725" i="2"/>
  <c r="AF725" i="2"/>
  <c r="AE725" i="2"/>
  <c r="AD725" i="2"/>
  <c r="AC725" i="2"/>
  <c r="AB725" i="2"/>
  <c r="AA725" i="2"/>
  <c r="Y725" i="2"/>
  <c r="Z725" i="2" s="1"/>
  <c r="AL725" i="2" s="1"/>
  <c r="X725" i="2"/>
  <c r="AN313" i="2"/>
  <c r="AF313" i="2"/>
  <c r="AE313" i="2"/>
  <c r="AD313" i="2"/>
  <c r="AC313" i="2"/>
  <c r="AB313" i="2"/>
  <c r="AA313" i="2"/>
  <c r="Y313" i="2"/>
  <c r="X313" i="2"/>
  <c r="Z313" i="2" s="1"/>
  <c r="AN460" i="2"/>
  <c r="AF460" i="2"/>
  <c r="AE460" i="2"/>
  <c r="AD460" i="2"/>
  <c r="AC460" i="2"/>
  <c r="AB460" i="2"/>
  <c r="AA460" i="2"/>
  <c r="Y460" i="2"/>
  <c r="X460" i="2"/>
  <c r="AN28" i="2"/>
  <c r="AI28" i="2"/>
  <c r="AG28" i="2"/>
  <c r="AF28" i="2"/>
  <c r="AE28" i="2"/>
  <c r="AD28" i="2"/>
  <c r="AC28" i="2"/>
  <c r="AB28" i="2"/>
  <c r="AA28" i="2"/>
  <c r="Y28" i="2"/>
  <c r="X28" i="2"/>
  <c r="Z28" i="2" s="1"/>
  <c r="AN513" i="2"/>
  <c r="AF513" i="2"/>
  <c r="AE513" i="2"/>
  <c r="AD513" i="2"/>
  <c r="AC513" i="2"/>
  <c r="AB513" i="2"/>
  <c r="AA513" i="2"/>
  <c r="Y513" i="2"/>
  <c r="X513" i="2"/>
  <c r="AN320" i="2"/>
  <c r="AF320" i="2"/>
  <c r="AE320" i="2"/>
  <c r="AD320" i="2"/>
  <c r="AC320" i="2"/>
  <c r="AB320" i="2"/>
  <c r="AA320" i="2"/>
  <c r="Y320" i="2"/>
  <c r="X320" i="2"/>
  <c r="Z320" i="2" s="1"/>
  <c r="AN1021" i="2"/>
  <c r="AF1021" i="2"/>
  <c r="AE1021" i="2"/>
  <c r="AD1021" i="2"/>
  <c r="AC1021" i="2"/>
  <c r="AB1021" i="2"/>
  <c r="AA1021" i="2"/>
  <c r="Y1021" i="2"/>
  <c r="X1021" i="2"/>
  <c r="Z1021" i="2" s="1"/>
  <c r="AH1021" i="2" s="1"/>
  <c r="AN582" i="2"/>
  <c r="AF582" i="2"/>
  <c r="AE582" i="2"/>
  <c r="AD582" i="2"/>
  <c r="AC582" i="2"/>
  <c r="AB582" i="2"/>
  <c r="AA582" i="2"/>
  <c r="Y582" i="2"/>
  <c r="X582" i="2"/>
  <c r="Z582" i="2" s="1"/>
  <c r="AK582" i="2" s="1"/>
  <c r="AN402" i="2"/>
  <c r="AF402" i="2"/>
  <c r="AE402" i="2"/>
  <c r="AD402" i="2"/>
  <c r="AC402" i="2"/>
  <c r="AB402" i="2"/>
  <c r="AA402" i="2"/>
  <c r="Y402" i="2"/>
  <c r="X402" i="2"/>
  <c r="Z402" i="2" s="1"/>
  <c r="AN378" i="2"/>
  <c r="AF378" i="2"/>
  <c r="AE378" i="2"/>
  <c r="AD378" i="2"/>
  <c r="AC378" i="2"/>
  <c r="AB378" i="2"/>
  <c r="AA378" i="2"/>
  <c r="Y378" i="2"/>
  <c r="X378" i="2"/>
  <c r="AN240" i="2"/>
  <c r="AF240" i="2"/>
  <c r="AE240" i="2"/>
  <c r="AD240" i="2"/>
  <c r="AC240" i="2"/>
  <c r="AB240" i="2"/>
  <c r="AA240" i="2"/>
  <c r="Y240" i="2"/>
  <c r="X240" i="2"/>
  <c r="Z240" i="2" s="1"/>
  <c r="AK240" i="2" s="1"/>
  <c r="AN946" i="2"/>
  <c r="AF946" i="2"/>
  <c r="AE946" i="2"/>
  <c r="AD946" i="2"/>
  <c r="AC946" i="2"/>
  <c r="AB946" i="2"/>
  <c r="AA946" i="2"/>
  <c r="Y946" i="2"/>
  <c r="X946" i="2"/>
  <c r="Z946" i="2" s="1"/>
  <c r="AJ946" i="2" s="1"/>
  <c r="AN345" i="2"/>
  <c r="AF345" i="2"/>
  <c r="AE345" i="2"/>
  <c r="AD345" i="2"/>
  <c r="AC345" i="2"/>
  <c r="AB345" i="2"/>
  <c r="AA345" i="2"/>
  <c r="Y345" i="2"/>
  <c r="X345" i="2"/>
  <c r="AN509" i="2"/>
  <c r="AF509" i="2"/>
  <c r="AE509" i="2"/>
  <c r="AD509" i="2"/>
  <c r="AC509" i="2"/>
  <c r="AB509" i="2"/>
  <c r="AA509" i="2"/>
  <c r="Y509" i="2"/>
  <c r="X509" i="2"/>
  <c r="AN914" i="2"/>
  <c r="AF914" i="2"/>
  <c r="AE914" i="2"/>
  <c r="AD914" i="2"/>
  <c r="AC914" i="2"/>
  <c r="AB914" i="2"/>
  <c r="AA914" i="2"/>
  <c r="Y914" i="2"/>
  <c r="X914" i="2"/>
  <c r="Z914" i="2" s="1"/>
  <c r="AN767" i="2"/>
  <c r="AF767" i="2"/>
  <c r="AE767" i="2"/>
  <c r="AD767" i="2"/>
  <c r="AC767" i="2"/>
  <c r="AB767" i="2"/>
  <c r="AA767" i="2"/>
  <c r="Y767" i="2"/>
  <c r="X767" i="2"/>
  <c r="AN302" i="2"/>
  <c r="AF302" i="2"/>
  <c r="AE302" i="2"/>
  <c r="AD302" i="2"/>
  <c r="AC302" i="2"/>
  <c r="AB302" i="2"/>
  <c r="AA302" i="2"/>
  <c r="Y302" i="2"/>
  <c r="X302" i="2"/>
  <c r="AN490" i="2"/>
  <c r="AF490" i="2"/>
  <c r="AE490" i="2"/>
  <c r="AD490" i="2"/>
  <c r="AC490" i="2"/>
  <c r="AB490" i="2"/>
  <c r="AA490" i="2"/>
  <c r="Y490" i="2"/>
  <c r="X490" i="2"/>
  <c r="AN159" i="2"/>
  <c r="AF159" i="2"/>
  <c r="AE159" i="2"/>
  <c r="AD159" i="2"/>
  <c r="AC159" i="2"/>
  <c r="AB159" i="2"/>
  <c r="AA159" i="2"/>
  <c r="Y159" i="2"/>
  <c r="X159" i="2"/>
  <c r="Z159" i="2" s="1"/>
  <c r="AN354" i="2"/>
  <c r="AF354" i="2"/>
  <c r="AE354" i="2"/>
  <c r="AD354" i="2"/>
  <c r="AC354" i="2"/>
  <c r="AB354" i="2"/>
  <c r="AA354" i="2"/>
  <c r="Y354" i="2"/>
  <c r="X354" i="2"/>
  <c r="Z354" i="2" s="1"/>
  <c r="AN103" i="2"/>
  <c r="AF103" i="2"/>
  <c r="AE103" i="2"/>
  <c r="AD103" i="2"/>
  <c r="AC103" i="2"/>
  <c r="AB103" i="2"/>
  <c r="AA103" i="2"/>
  <c r="Y103" i="2"/>
  <c r="X103" i="2"/>
  <c r="Z103" i="2" s="1"/>
  <c r="AN500" i="2"/>
  <c r="AF500" i="2"/>
  <c r="AE500" i="2"/>
  <c r="AD500" i="2"/>
  <c r="AC500" i="2"/>
  <c r="AB500" i="2"/>
  <c r="AA500" i="2"/>
  <c r="Y500" i="2"/>
  <c r="X500" i="2"/>
  <c r="Z500" i="2" s="1"/>
  <c r="AN545" i="2"/>
  <c r="AF545" i="2"/>
  <c r="AE545" i="2"/>
  <c r="AD545" i="2"/>
  <c r="AC545" i="2"/>
  <c r="AB545" i="2"/>
  <c r="AA545" i="2"/>
  <c r="Y545" i="2"/>
  <c r="X545" i="2"/>
  <c r="AN293" i="2"/>
  <c r="AF293" i="2"/>
  <c r="AE293" i="2"/>
  <c r="AD293" i="2"/>
  <c r="AC293" i="2"/>
  <c r="AB293" i="2"/>
  <c r="AA293" i="2"/>
  <c r="Y293" i="2"/>
  <c r="X293" i="2"/>
  <c r="AN507" i="2"/>
  <c r="AF507" i="2"/>
  <c r="AE507" i="2"/>
  <c r="AD507" i="2"/>
  <c r="AC507" i="2"/>
  <c r="AB507" i="2"/>
  <c r="AA507" i="2"/>
  <c r="Y507" i="2"/>
  <c r="X507" i="2"/>
  <c r="Z507" i="2" s="1"/>
  <c r="AN727" i="2"/>
  <c r="AH727" i="2"/>
  <c r="AF727" i="2"/>
  <c r="AE727" i="2"/>
  <c r="AD727" i="2"/>
  <c r="AC727" i="2"/>
  <c r="AB727" i="2"/>
  <c r="AA727" i="2"/>
  <c r="Y727" i="2"/>
  <c r="X727" i="2"/>
  <c r="Z727" i="2" s="1"/>
  <c r="AG727" i="2" s="1"/>
  <c r="AN486" i="2"/>
  <c r="AF486" i="2"/>
  <c r="AE486" i="2"/>
  <c r="AD486" i="2"/>
  <c r="AC486" i="2"/>
  <c r="AB486" i="2"/>
  <c r="AA486" i="2"/>
  <c r="Y486" i="2"/>
  <c r="X486" i="2"/>
  <c r="Z486" i="2" s="1"/>
  <c r="AN952" i="2"/>
  <c r="AF952" i="2"/>
  <c r="AE952" i="2"/>
  <c r="AD952" i="2"/>
  <c r="AC952" i="2"/>
  <c r="AB952" i="2"/>
  <c r="AA952" i="2"/>
  <c r="Y952" i="2"/>
  <c r="Z952" i="2" s="1"/>
  <c r="X952" i="2"/>
  <c r="AN679" i="2"/>
  <c r="AF679" i="2"/>
  <c r="AE679" i="2"/>
  <c r="AD679" i="2"/>
  <c r="AC679" i="2"/>
  <c r="AB679" i="2"/>
  <c r="AA679" i="2"/>
  <c r="Y679" i="2"/>
  <c r="X679" i="2"/>
  <c r="AN274" i="2"/>
  <c r="AF274" i="2"/>
  <c r="AE274" i="2"/>
  <c r="AD274" i="2"/>
  <c r="AC274" i="2"/>
  <c r="AB274" i="2"/>
  <c r="AA274" i="2"/>
  <c r="Y274" i="2"/>
  <c r="X274" i="2"/>
  <c r="Z274" i="2" s="1"/>
  <c r="AN239" i="2"/>
  <c r="AF239" i="2"/>
  <c r="AE239" i="2"/>
  <c r="AD239" i="2"/>
  <c r="AC239" i="2"/>
  <c r="AB239" i="2"/>
  <c r="AA239" i="2"/>
  <c r="Y239" i="2"/>
  <c r="X239" i="2"/>
  <c r="Z239" i="2" s="1"/>
  <c r="AJ239" i="2" s="1"/>
  <c r="AN88" i="2"/>
  <c r="AF88" i="2"/>
  <c r="AE88" i="2"/>
  <c r="AD88" i="2"/>
  <c r="AC88" i="2"/>
  <c r="AB88" i="2"/>
  <c r="AA88" i="2"/>
  <c r="Y88" i="2"/>
  <c r="X88" i="2"/>
  <c r="AN817" i="2"/>
  <c r="AF817" i="2"/>
  <c r="AE817" i="2"/>
  <c r="AD817" i="2"/>
  <c r="AC817" i="2"/>
  <c r="AB817" i="2"/>
  <c r="AA817" i="2"/>
  <c r="Y817" i="2"/>
  <c r="X817" i="2"/>
  <c r="Z817" i="2" s="1"/>
  <c r="AN487" i="2"/>
  <c r="AF487" i="2"/>
  <c r="AE487" i="2"/>
  <c r="AD487" i="2"/>
  <c r="AC487" i="2"/>
  <c r="AB487" i="2"/>
  <c r="AA487" i="2"/>
  <c r="Y487" i="2"/>
  <c r="X487" i="2"/>
  <c r="AN623" i="2"/>
  <c r="AF623" i="2"/>
  <c r="AE623" i="2"/>
  <c r="AD623" i="2"/>
  <c r="AC623" i="2"/>
  <c r="AB623" i="2"/>
  <c r="AA623" i="2"/>
  <c r="Y623" i="2"/>
  <c r="Z623" i="2" s="1"/>
  <c r="X623" i="2"/>
  <c r="AN477" i="2"/>
  <c r="AF477" i="2"/>
  <c r="AE477" i="2"/>
  <c r="AD477" i="2"/>
  <c r="AC477" i="2"/>
  <c r="AB477" i="2"/>
  <c r="AA477" i="2"/>
  <c r="Y477" i="2"/>
  <c r="X477" i="2"/>
  <c r="AN455" i="2"/>
  <c r="AF455" i="2"/>
  <c r="AE455" i="2"/>
  <c r="AD455" i="2"/>
  <c r="AC455" i="2"/>
  <c r="AB455" i="2"/>
  <c r="AA455" i="2"/>
  <c r="Y455" i="2"/>
  <c r="X455" i="2"/>
  <c r="Z455" i="2" s="1"/>
  <c r="AN483" i="2"/>
  <c r="AF483" i="2"/>
  <c r="AE483" i="2"/>
  <c r="AD483" i="2"/>
  <c r="AC483" i="2"/>
  <c r="AB483" i="2"/>
  <c r="AA483" i="2"/>
  <c r="Y483" i="2"/>
  <c r="X483" i="2"/>
  <c r="Z483" i="2" s="1"/>
  <c r="AN458" i="2"/>
  <c r="AF458" i="2"/>
  <c r="AE458" i="2"/>
  <c r="AD458" i="2"/>
  <c r="AC458" i="2"/>
  <c r="AB458" i="2"/>
  <c r="AA458" i="2"/>
  <c r="Y458" i="2"/>
  <c r="X458" i="2"/>
  <c r="Z458" i="2" s="1"/>
  <c r="AN744" i="2"/>
  <c r="AF744" i="2"/>
  <c r="AE744" i="2"/>
  <c r="AD744" i="2"/>
  <c r="AC744" i="2"/>
  <c r="AB744" i="2"/>
  <c r="AA744" i="2"/>
  <c r="Y744" i="2"/>
  <c r="X744" i="2"/>
  <c r="AN446" i="2"/>
  <c r="AF446" i="2"/>
  <c r="AE446" i="2"/>
  <c r="AD446" i="2"/>
  <c r="AC446" i="2"/>
  <c r="AB446" i="2"/>
  <c r="AA446" i="2"/>
  <c r="Y446" i="2"/>
  <c r="Z446" i="2" s="1"/>
  <c r="X446" i="2"/>
  <c r="AN416" i="2"/>
  <c r="AF416" i="2"/>
  <c r="AE416" i="2"/>
  <c r="AD416" i="2"/>
  <c r="AC416" i="2"/>
  <c r="AB416" i="2"/>
  <c r="AA416" i="2"/>
  <c r="Y416" i="2"/>
  <c r="X416" i="2"/>
  <c r="Z416" i="2" s="1"/>
  <c r="AN687" i="2"/>
  <c r="AF687" i="2"/>
  <c r="AE687" i="2"/>
  <c r="AD687" i="2"/>
  <c r="AC687" i="2"/>
  <c r="AB687" i="2"/>
  <c r="AA687" i="2"/>
  <c r="Y687" i="2"/>
  <c r="Z687" i="2" s="1"/>
  <c r="X687" i="2"/>
  <c r="AN431" i="2"/>
  <c r="AF431" i="2"/>
  <c r="AE431" i="2"/>
  <c r="AD431" i="2"/>
  <c r="AC431" i="2"/>
  <c r="AB431" i="2"/>
  <c r="AA431" i="2"/>
  <c r="Y431" i="2"/>
  <c r="X431" i="2"/>
  <c r="AN449" i="2"/>
  <c r="AF449" i="2"/>
  <c r="AE449" i="2"/>
  <c r="AD449" i="2"/>
  <c r="AC449" i="2"/>
  <c r="AB449" i="2"/>
  <c r="AA449" i="2"/>
  <c r="Y449" i="2"/>
  <c r="X449" i="2"/>
  <c r="AN895" i="2"/>
  <c r="AF895" i="2"/>
  <c r="AE895" i="2"/>
  <c r="AD895" i="2"/>
  <c r="AC895" i="2"/>
  <c r="AB895" i="2"/>
  <c r="AA895" i="2"/>
  <c r="Y895" i="2"/>
  <c r="Z895" i="2" s="1"/>
  <c r="X895" i="2"/>
  <c r="AN647" i="2"/>
  <c r="AF647" i="2"/>
  <c r="AE647" i="2"/>
  <c r="AD647" i="2"/>
  <c r="AC647" i="2"/>
  <c r="AB647" i="2"/>
  <c r="AA647" i="2"/>
  <c r="Y647" i="2"/>
  <c r="Z647" i="2" s="1"/>
  <c r="X647" i="2"/>
  <c r="AN472" i="2"/>
  <c r="AF472" i="2"/>
  <c r="AE472" i="2"/>
  <c r="AD472" i="2"/>
  <c r="AC472" i="2"/>
  <c r="AB472" i="2"/>
  <c r="AA472" i="2"/>
  <c r="Y472" i="2"/>
  <c r="X472" i="2"/>
  <c r="AN819" i="2"/>
  <c r="AF819" i="2"/>
  <c r="AE819" i="2"/>
  <c r="AD819" i="2"/>
  <c r="AC819" i="2"/>
  <c r="AB819" i="2"/>
  <c r="AA819" i="2"/>
  <c r="Y819" i="2"/>
  <c r="X819" i="2"/>
  <c r="AN495" i="2"/>
  <c r="AF495" i="2"/>
  <c r="AE495" i="2"/>
  <c r="AD495" i="2"/>
  <c r="AC495" i="2"/>
  <c r="AB495" i="2"/>
  <c r="AA495" i="2"/>
  <c r="Y495" i="2"/>
  <c r="X495" i="2"/>
  <c r="AN377" i="2"/>
  <c r="AF377" i="2"/>
  <c r="AE377" i="2"/>
  <c r="AD377" i="2"/>
  <c r="AC377" i="2"/>
  <c r="AB377" i="2"/>
  <c r="AA377" i="2"/>
  <c r="Z377" i="2"/>
  <c r="Y377" i="2"/>
  <c r="X377" i="2"/>
  <c r="AN344" i="2"/>
  <c r="AF344" i="2"/>
  <c r="AE344" i="2"/>
  <c r="AD344" i="2"/>
  <c r="AC344" i="2"/>
  <c r="AB344" i="2"/>
  <c r="AA344" i="2"/>
  <c r="Y344" i="2"/>
  <c r="X344" i="2"/>
  <c r="AN283" i="2"/>
  <c r="AF283" i="2"/>
  <c r="AE283" i="2"/>
  <c r="AD283" i="2"/>
  <c r="AC283" i="2"/>
  <c r="AB283" i="2"/>
  <c r="AA283" i="2"/>
  <c r="Y283" i="2"/>
  <c r="X283" i="2"/>
  <c r="AN384" i="2"/>
  <c r="AF384" i="2"/>
  <c r="AE384" i="2"/>
  <c r="AD384" i="2"/>
  <c r="AC384" i="2"/>
  <c r="AB384" i="2"/>
  <c r="AA384" i="2"/>
  <c r="Y384" i="2"/>
  <c r="X384" i="2"/>
  <c r="Z384" i="2" s="1"/>
  <c r="AN243" i="2"/>
  <c r="AF243" i="2"/>
  <c r="AE243" i="2"/>
  <c r="AD243" i="2"/>
  <c r="AC243" i="2"/>
  <c r="AB243" i="2"/>
  <c r="AA243" i="2"/>
  <c r="Y243" i="2"/>
  <c r="X243" i="2"/>
  <c r="AN192" i="2"/>
  <c r="AF192" i="2"/>
  <c r="AE192" i="2"/>
  <c r="AD192" i="2"/>
  <c r="AC192" i="2"/>
  <c r="AB192" i="2"/>
  <c r="AA192" i="2"/>
  <c r="Y192" i="2"/>
  <c r="X192" i="2"/>
  <c r="AN549" i="2"/>
  <c r="AF549" i="2"/>
  <c r="AE549" i="2"/>
  <c r="AD549" i="2"/>
  <c r="AC549" i="2"/>
  <c r="AB549" i="2"/>
  <c r="AA549" i="2"/>
  <c r="Y549" i="2"/>
  <c r="X549" i="2"/>
  <c r="Z549" i="2" s="1"/>
  <c r="AG549" i="2" s="1"/>
  <c r="AN150" i="2"/>
  <c r="AF150" i="2"/>
  <c r="AE150" i="2"/>
  <c r="AD150" i="2"/>
  <c r="AC150" i="2"/>
  <c r="AB150" i="2"/>
  <c r="AA150" i="2"/>
  <c r="Y150" i="2"/>
  <c r="X150" i="2"/>
  <c r="Z150" i="2" s="1"/>
  <c r="AN404" i="2"/>
  <c r="AF404" i="2"/>
  <c r="AE404" i="2"/>
  <c r="AD404" i="2"/>
  <c r="AC404" i="2"/>
  <c r="AB404" i="2"/>
  <c r="AA404" i="2"/>
  <c r="Y404" i="2"/>
  <c r="X404" i="2"/>
  <c r="Z404" i="2" s="1"/>
  <c r="AN396" i="2"/>
  <c r="AF396" i="2"/>
  <c r="AE396" i="2"/>
  <c r="AD396" i="2"/>
  <c r="AC396" i="2"/>
  <c r="AB396" i="2"/>
  <c r="AA396" i="2"/>
  <c r="Y396" i="2"/>
  <c r="X396" i="2"/>
  <c r="Z396" i="2" s="1"/>
  <c r="AK396" i="2" s="1"/>
  <c r="AN774" i="2"/>
  <c r="AF774" i="2"/>
  <c r="AE774" i="2"/>
  <c r="AD774" i="2"/>
  <c r="AC774" i="2"/>
  <c r="AB774" i="2"/>
  <c r="AA774" i="2"/>
  <c r="Y774" i="2"/>
  <c r="X774" i="2"/>
  <c r="AN544" i="2"/>
  <c r="AF544" i="2"/>
  <c r="AE544" i="2"/>
  <c r="AD544" i="2"/>
  <c r="AC544" i="2"/>
  <c r="AB544" i="2"/>
  <c r="AA544" i="2"/>
  <c r="Y544" i="2"/>
  <c r="X544" i="2"/>
  <c r="AN470" i="2"/>
  <c r="AF470" i="2"/>
  <c r="AE470" i="2"/>
  <c r="AD470" i="2"/>
  <c r="AC470" i="2"/>
  <c r="AB470" i="2"/>
  <c r="AA470" i="2"/>
  <c r="Y470" i="2"/>
  <c r="X470" i="2"/>
  <c r="Z470" i="2" s="1"/>
  <c r="AN44" i="2"/>
  <c r="AF44" i="2"/>
  <c r="AE44" i="2"/>
  <c r="AD44" i="2"/>
  <c r="AC44" i="2"/>
  <c r="AB44" i="2"/>
  <c r="AA44" i="2"/>
  <c r="Y44" i="2"/>
  <c r="X44" i="2"/>
  <c r="Z44" i="2" s="1"/>
  <c r="AN394" i="2"/>
  <c r="AF394" i="2"/>
  <c r="AE394" i="2"/>
  <c r="AD394" i="2"/>
  <c r="AC394" i="2"/>
  <c r="AB394" i="2"/>
  <c r="AA394" i="2"/>
  <c r="Y394" i="2"/>
  <c r="X394" i="2"/>
  <c r="AN286" i="2"/>
  <c r="AF286" i="2"/>
  <c r="AE286" i="2"/>
  <c r="AD286" i="2"/>
  <c r="AC286" i="2"/>
  <c r="AB286" i="2"/>
  <c r="AA286" i="2"/>
  <c r="Y286" i="2"/>
  <c r="X286" i="2"/>
  <c r="Z286" i="2" s="1"/>
  <c r="AN1002" i="2"/>
  <c r="AF1002" i="2"/>
  <c r="AE1002" i="2"/>
  <c r="AD1002" i="2"/>
  <c r="AC1002" i="2"/>
  <c r="AB1002" i="2"/>
  <c r="AA1002" i="2"/>
  <c r="Y1002" i="2"/>
  <c r="X1002" i="2"/>
  <c r="AN114" i="2"/>
  <c r="AF114" i="2"/>
  <c r="AE114" i="2"/>
  <c r="AD114" i="2"/>
  <c r="AC114" i="2"/>
  <c r="AB114" i="2"/>
  <c r="AA114" i="2"/>
  <c r="Y114" i="2"/>
  <c r="X114" i="2"/>
  <c r="Z114" i="2" s="1"/>
  <c r="AN5" i="2"/>
  <c r="AF5" i="2"/>
  <c r="AE5" i="2"/>
  <c r="AD5" i="2"/>
  <c r="AC5" i="2"/>
  <c r="AB5" i="2"/>
  <c r="AA5" i="2"/>
  <c r="Y5" i="2"/>
  <c r="X5" i="2"/>
  <c r="AN768" i="2"/>
  <c r="AF768" i="2"/>
  <c r="AE768" i="2"/>
  <c r="AD768" i="2"/>
  <c r="AC768" i="2"/>
  <c r="AB768" i="2"/>
  <c r="AA768" i="2"/>
  <c r="Z768" i="2"/>
  <c r="Y768" i="2"/>
  <c r="X768" i="2"/>
  <c r="AN11" i="2"/>
  <c r="AF11" i="2"/>
  <c r="AE11" i="2"/>
  <c r="AD11" i="2"/>
  <c r="AC11" i="2"/>
  <c r="AB11" i="2"/>
  <c r="AA11" i="2"/>
  <c r="Z11" i="2"/>
  <c r="Y11" i="2"/>
  <c r="X11" i="2"/>
  <c r="AN73" i="2"/>
  <c r="AF73" i="2"/>
  <c r="AE73" i="2"/>
  <c r="AD73" i="2"/>
  <c r="AC73" i="2"/>
  <c r="AB73" i="2"/>
  <c r="AA73" i="2"/>
  <c r="Y73" i="2"/>
  <c r="X73" i="2"/>
  <c r="AN998" i="2"/>
  <c r="AF998" i="2"/>
  <c r="AE998" i="2"/>
  <c r="AD998" i="2"/>
  <c r="AC998" i="2"/>
  <c r="AB998" i="2"/>
  <c r="AA998" i="2"/>
  <c r="Y998" i="2"/>
  <c r="X998" i="2"/>
  <c r="AN866" i="2"/>
  <c r="AF866" i="2"/>
  <c r="AE866" i="2"/>
  <c r="AD866" i="2"/>
  <c r="AC866" i="2"/>
  <c r="AB866" i="2"/>
  <c r="AA866" i="2"/>
  <c r="Y866" i="2"/>
  <c r="X866" i="2"/>
  <c r="AN52" i="2"/>
  <c r="AF52" i="2"/>
  <c r="AE52" i="2"/>
  <c r="AD52" i="2"/>
  <c r="AC52" i="2"/>
  <c r="AB52" i="2"/>
  <c r="AA52" i="2"/>
  <c r="Y52" i="2"/>
  <c r="X52" i="2"/>
  <c r="AN8" i="2"/>
  <c r="AF8" i="2"/>
  <c r="AE8" i="2"/>
  <c r="AD8" i="2"/>
  <c r="AC8" i="2"/>
  <c r="AB8" i="2"/>
  <c r="AA8" i="2"/>
  <c r="Y8" i="2"/>
  <c r="Z8" i="2" s="1"/>
  <c r="X8" i="2"/>
  <c r="AN349" i="2"/>
  <c r="AF349" i="2"/>
  <c r="AE349" i="2"/>
  <c r="AD349" i="2"/>
  <c r="AC349" i="2"/>
  <c r="AB349" i="2"/>
  <c r="AA349" i="2"/>
  <c r="Y349" i="2"/>
  <c r="X349" i="2"/>
  <c r="Z349" i="2" s="1"/>
  <c r="AN831" i="2"/>
  <c r="AF831" i="2"/>
  <c r="AE831" i="2"/>
  <c r="AD831" i="2"/>
  <c r="AC831" i="2"/>
  <c r="AB831" i="2"/>
  <c r="AA831" i="2"/>
  <c r="Y831" i="2"/>
  <c r="X831" i="2"/>
  <c r="AN155" i="2"/>
  <c r="AF155" i="2"/>
  <c r="AE155" i="2"/>
  <c r="AD155" i="2"/>
  <c r="AC155" i="2"/>
  <c r="AB155" i="2"/>
  <c r="AA155" i="2"/>
  <c r="Y155" i="2"/>
  <c r="X155" i="2"/>
  <c r="Z155" i="2" s="1"/>
  <c r="AN518" i="2"/>
  <c r="AF518" i="2"/>
  <c r="AE518" i="2"/>
  <c r="AD518" i="2"/>
  <c r="AC518" i="2"/>
  <c r="AB518" i="2"/>
  <c r="AA518" i="2"/>
  <c r="Y518" i="2"/>
  <c r="X518" i="2"/>
  <c r="Z518" i="2" s="1"/>
  <c r="AN916" i="2"/>
  <c r="AF916" i="2"/>
  <c r="AE916" i="2"/>
  <c r="AD916" i="2"/>
  <c r="AC916" i="2"/>
  <c r="AB916" i="2"/>
  <c r="AA916" i="2"/>
  <c r="Y916" i="2"/>
  <c r="X916" i="2"/>
  <c r="Z916" i="2" s="1"/>
  <c r="AN364" i="2"/>
  <c r="AF364" i="2"/>
  <c r="AE364" i="2"/>
  <c r="AD364" i="2"/>
  <c r="AC364" i="2"/>
  <c r="AB364" i="2"/>
  <c r="AA364" i="2"/>
  <c r="Y364" i="2"/>
  <c r="X364" i="2"/>
  <c r="Z364" i="2" s="1"/>
  <c r="AN198" i="2"/>
  <c r="AF198" i="2"/>
  <c r="AE198" i="2"/>
  <c r="AD198" i="2"/>
  <c r="AC198" i="2"/>
  <c r="AB198" i="2"/>
  <c r="AA198" i="2"/>
  <c r="Y198" i="2"/>
  <c r="X198" i="2"/>
  <c r="Z198" i="2" s="1"/>
  <c r="AN9" i="2"/>
  <c r="AF9" i="2"/>
  <c r="AE9" i="2"/>
  <c r="AD9" i="2"/>
  <c r="AC9" i="2"/>
  <c r="AB9" i="2"/>
  <c r="AA9" i="2"/>
  <c r="Y9" i="2"/>
  <c r="X9" i="2"/>
  <c r="Z9" i="2" s="1"/>
  <c r="AK9" i="2" s="1"/>
  <c r="AN294" i="2"/>
  <c r="AF294" i="2"/>
  <c r="AE294" i="2"/>
  <c r="AD294" i="2"/>
  <c r="AC294" i="2"/>
  <c r="AB294" i="2"/>
  <c r="AA294" i="2"/>
  <c r="Y294" i="2"/>
  <c r="X294" i="2"/>
  <c r="AN2" i="2"/>
  <c r="AF2" i="2"/>
  <c r="AE2" i="2"/>
  <c r="AD2" i="2"/>
  <c r="AC2" i="2"/>
  <c r="AB2" i="2"/>
  <c r="AA2" i="2"/>
  <c r="Y2" i="2"/>
  <c r="X2" i="2"/>
  <c r="AN818" i="2"/>
  <c r="AF818" i="2"/>
  <c r="AE818" i="2"/>
  <c r="AD818" i="2"/>
  <c r="AC818" i="2"/>
  <c r="AB818" i="2"/>
  <c r="AA818" i="2"/>
  <c r="Y818" i="2"/>
  <c r="X818" i="2"/>
  <c r="AN861" i="2"/>
  <c r="AF861" i="2"/>
  <c r="AE861" i="2"/>
  <c r="AD861" i="2"/>
  <c r="AC861" i="2"/>
  <c r="AB861" i="2"/>
  <c r="AA861" i="2"/>
  <c r="Y861" i="2"/>
  <c r="X861" i="2"/>
  <c r="Z861" i="2" s="1"/>
  <c r="AJ861" i="2" s="1"/>
  <c r="AN300" i="2"/>
  <c r="AF300" i="2"/>
  <c r="AE300" i="2"/>
  <c r="AD300" i="2"/>
  <c r="AC300" i="2"/>
  <c r="AB300" i="2"/>
  <c r="AA300" i="2"/>
  <c r="Y300" i="2"/>
  <c r="X300" i="2"/>
  <c r="Z300" i="2" s="1"/>
  <c r="AN350" i="2"/>
  <c r="AF350" i="2"/>
  <c r="AE350" i="2"/>
  <c r="AD350" i="2"/>
  <c r="AC350" i="2"/>
  <c r="AB350" i="2"/>
  <c r="AA350" i="2"/>
  <c r="Y350" i="2"/>
  <c r="X350" i="2"/>
  <c r="Z350" i="2" s="1"/>
  <c r="AN992" i="2"/>
  <c r="AF992" i="2"/>
  <c r="AE992" i="2"/>
  <c r="AD992" i="2"/>
  <c r="AC992" i="2"/>
  <c r="AB992" i="2"/>
  <c r="AA992" i="2"/>
  <c r="Y992" i="2"/>
  <c r="X992" i="2"/>
  <c r="Z992" i="2" s="1"/>
  <c r="AN976" i="2"/>
  <c r="AF976" i="2"/>
  <c r="AE976" i="2"/>
  <c r="AD976" i="2"/>
  <c r="AC976" i="2"/>
  <c r="AB976" i="2"/>
  <c r="AA976" i="2"/>
  <c r="Y976" i="2"/>
  <c r="X976" i="2"/>
  <c r="Z976" i="2" s="1"/>
  <c r="AN181" i="2"/>
  <c r="AF181" i="2"/>
  <c r="AE181" i="2"/>
  <c r="AD181" i="2"/>
  <c r="AC181" i="2"/>
  <c r="AB181" i="2"/>
  <c r="AA181" i="2"/>
  <c r="Y181" i="2"/>
  <c r="X181" i="2"/>
  <c r="Z181" i="2" s="1"/>
  <c r="AN693" i="2"/>
  <c r="AF693" i="2"/>
  <c r="AE693" i="2"/>
  <c r="AD693" i="2"/>
  <c r="AC693" i="2"/>
  <c r="AB693" i="2"/>
  <c r="AA693" i="2"/>
  <c r="Z693" i="2"/>
  <c r="Y693" i="2"/>
  <c r="X693" i="2"/>
  <c r="AN833" i="2"/>
  <c r="AF833" i="2"/>
  <c r="AE833" i="2"/>
  <c r="AD833" i="2"/>
  <c r="AC833" i="2"/>
  <c r="AB833" i="2"/>
  <c r="AA833" i="2"/>
  <c r="Y833" i="2"/>
  <c r="X833" i="2"/>
  <c r="AN250" i="2"/>
  <c r="AF250" i="2"/>
  <c r="AE250" i="2"/>
  <c r="AD250" i="2"/>
  <c r="AC250" i="2"/>
  <c r="AB250" i="2"/>
  <c r="AA250" i="2"/>
  <c r="Y250" i="2"/>
  <c r="Z250" i="2" s="1"/>
  <c r="X250" i="2"/>
  <c r="AN72" i="2"/>
  <c r="AF72" i="2"/>
  <c r="AE72" i="2"/>
  <c r="AD72" i="2"/>
  <c r="AC72" i="2"/>
  <c r="AB72" i="2"/>
  <c r="AA72" i="2"/>
  <c r="Y72" i="2"/>
  <c r="X72" i="2"/>
  <c r="Z72" i="2" s="1"/>
  <c r="AN299" i="2"/>
  <c r="AF299" i="2"/>
  <c r="AE299" i="2"/>
  <c r="AD299" i="2"/>
  <c r="AC299" i="2"/>
  <c r="AB299" i="2"/>
  <c r="AA299" i="2"/>
  <c r="Y299" i="2"/>
  <c r="X299" i="2"/>
  <c r="Z299" i="2" s="1"/>
  <c r="AN84" i="2"/>
  <c r="AF84" i="2"/>
  <c r="AE84" i="2"/>
  <c r="AD84" i="2"/>
  <c r="AC84" i="2"/>
  <c r="AB84" i="2"/>
  <c r="AA84" i="2"/>
  <c r="Y84" i="2"/>
  <c r="X84" i="2"/>
  <c r="AN815" i="2"/>
  <c r="AF815" i="2"/>
  <c r="AE815" i="2"/>
  <c r="AD815" i="2"/>
  <c r="AC815" i="2"/>
  <c r="AB815" i="2"/>
  <c r="AA815" i="2"/>
  <c r="Y815" i="2"/>
  <c r="X815" i="2"/>
  <c r="AN659" i="2"/>
  <c r="AF659" i="2"/>
  <c r="AE659" i="2"/>
  <c r="AD659" i="2"/>
  <c r="AC659" i="2"/>
  <c r="AB659" i="2"/>
  <c r="AA659" i="2"/>
  <c r="Y659" i="2"/>
  <c r="X659" i="2"/>
  <c r="Z659" i="2" s="1"/>
  <c r="AN76" i="2"/>
  <c r="AF76" i="2"/>
  <c r="AE76" i="2"/>
  <c r="AD76" i="2"/>
  <c r="AC76" i="2"/>
  <c r="AB76" i="2"/>
  <c r="AA76" i="2"/>
  <c r="Y76" i="2"/>
  <c r="X76" i="2"/>
  <c r="Z76" i="2" s="1"/>
  <c r="AN639" i="2"/>
  <c r="AK639" i="2"/>
  <c r="AF639" i="2"/>
  <c r="AE639" i="2"/>
  <c r="AD639" i="2"/>
  <c r="AC639" i="2"/>
  <c r="AB639" i="2"/>
  <c r="AA639" i="2"/>
  <c r="Y639" i="2"/>
  <c r="Z639" i="2" s="1"/>
  <c r="AM639" i="2" s="1"/>
  <c r="X639" i="2"/>
  <c r="AN534" i="2"/>
  <c r="AF534" i="2"/>
  <c r="AE534" i="2"/>
  <c r="AD534" i="2"/>
  <c r="AC534" i="2"/>
  <c r="AB534" i="2"/>
  <c r="AA534" i="2"/>
  <c r="Y534" i="2"/>
  <c r="X534" i="2"/>
  <c r="Z534" i="2" s="1"/>
  <c r="AN619" i="2"/>
  <c r="AF619" i="2"/>
  <c r="AE619" i="2"/>
  <c r="AD619" i="2"/>
  <c r="AC619" i="2"/>
  <c r="AB619" i="2"/>
  <c r="AA619" i="2"/>
  <c r="Y619" i="2"/>
  <c r="X619" i="2"/>
  <c r="AN529" i="2"/>
  <c r="AF529" i="2"/>
  <c r="AE529" i="2"/>
  <c r="AD529" i="2"/>
  <c r="AC529" i="2"/>
  <c r="AB529" i="2"/>
  <c r="AA529" i="2"/>
  <c r="Y529" i="2"/>
  <c r="X529" i="2"/>
  <c r="Z529" i="2" s="1"/>
  <c r="AN191" i="2"/>
  <c r="AF191" i="2"/>
  <c r="AE191" i="2"/>
  <c r="AD191" i="2"/>
  <c r="AC191" i="2"/>
  <c r="AB191" i="2"/>
  <c r="AA191" i="2"/>
  <c r="Y191" i="2"/>
  <c r="X191" i="2"/>
  <c r="AN719" i="2"/>
  <c r="AF719" i="2"/>
  <c r="AE719" i="2"/>
  <c r="AD719" i="2"/>
  <c r="AC719" i="2"/>
  <c r="AB719" i="2"/>
  <c r="AA719" i="2"/>
  <c r="Y719" i="2"/>
  <c r="X719" i="2"/>
  <c r="AN146" i="2"/>
  <c r="AF146" i="2"/>
  <c r="AE146" i="2"/>
  <c r="AD146" i="2"/>
  <c r="AC146" i="2"/>
  <c r="AB146" i="2"/>
  <c r="AA146" i="2"/>
  <c r="Z146" i="2"/>
  <c r="Y146" i="2"/>
  <c r="X146" i="2"/>
  <c r="AN405" i="2"/>
  <c r="AF405" i="2"/>
  <c r="AE405" i="2"/>
  <c r="AD405" i="2"/>
  <c r="AC405" i="2"/>
  <c r="AB405" i="2"/>
  <c r="AA405" i="2"/>
  <c r="Y405" i="2"/>
  <c r="X405" i="2"/>
  <c r="AN125" i="2"/>
  <c r="AF125" i="2"/>
  <c r="AE125" i="2"/>
  <c r="AD125" i="2"/>
  <c r="AC125" i="2"/>
  <c r="AB125" i="2"/>
  <c r="AA125" i="2"/>
  <c r="Z125" i="2"/>
  <c r="Y125" i="2"/>
  <c r="X125" i="2"/>
  <c r="AN25" i="2"/>
  <c r="AF25" i="2"/>
  <c r="AE25" i="2"/>
  <c r="AD25" i="2"/>
  <c r="AC25" i="2"/>
  <c r="AB25" i="2"/>
  <c r="AA25" i="2"/>
  <c r="Y25" i="2"/>
  <c r="Z25" i="2" s="1"/>
  <c r="X25" i="2"/>
  <c r="AN148" i="2"/>
  <c r="AF148" i="2"/>
  <c r="AE148" i="2"/>
  <c r="AD148" i="2"/>
  <c r="AC148" i="2"/>
  <c r="AB148" i="2"/>
  <c r="AA148" i="2"/>
  <c r="Y148" i="2"/>
  <c r="X148" i="2"/>
  <c r="Z148" i="2" s="1"/>
  <c r="AN482" i="2"/>
  <c r="AF482" i="2"/>
  <c r="AE482" i="2"/>
  <c r="AD482" i="2"/>
  <c r="AC482" i="2"/>
  <c r="AB482" i="2"/>
  <c r="AA482" i="2"/>
  <c r="Y482" i="2"/>
  <c r="X482" i="2"/>
  <c r="AN333" i="2"/>
  <c r="AF333" i="2"/>
  <c r="AE333" i="2"/>
  <c r="AD333" i="2"/>
  <c r="AC333" i="2"/>
  <c r="AB333" i="2"/>
  <c r="AA333" i="2"/>
  <c r="Y333" i="2"/>
  <c r="X333" i="2"/>
  <c r="AN361" i="2"/>
  <c r="AF361" i="2"/>
  <c r="AE361" i="2"/>
  <c r="AD361" i="2"/>
  <c r="AC361" i="2"/>
  <c r="AB361" i="2"/>
  <c r="AA361" i="2"/>
  <c r="Y361" i="2"/>
  <c r="X361" i="2"/>
  <c r="Z361" i="2" s="1"/>
  <c r="AN706" i="2"/>
  <c r="AF706" i="2"/>
  <c r="AE706" i="2"/>
  <c r="AD706" i="2"/>
  <c r="AC706" i="2"/>
  <c r="AB706" i="2"/>
  <c r="AA706" i="2"/>
  <c r="Y706" i="2"/>
  <c r="X706" i="2"/>
  <c r="AN341" i="2"/>
  <c r="AF341" i="2"/>
  <c r="AE341" i="2"/>
  <c r="AD341" i="2"/>
  <c r="AC341" i="2"/>
  <c r="AB341" i="2"/>
  <c r="AA341" i="2"/>
  <c r="Y341" i="2"/>
  <c r="X341" i="2"/>
  <c r="Z341" i="2" s="1"/>
  <c r="AN697" i="2"/>
  <c r="AF697" i="2"/>
  <c r="AE697" i="2"/>
  <c r="AD697" i="2"/>
  <c r="AC697" i="2"/>
  <c r="AB697" i="2"/>
  <c r="AA697" i="2"/>
  <c r="Y697" i="2"/>
  <c r="X697" i="2"/>
  <c r="AN205" i="2"/>
  <c r="AF205" i="2"/>
  <c r="AE205" i="2"/>
  <c r="AD205" i="2"/>
  <c r="AC205" i="2"/>
  <c r="AB205" i="2"/>
  <c r="AA205" i="2"/>
  <c r="Y205" i="2"/>
  <c r="X205" i="2"/>
  <c r="Z205" i="2" s="1"/>
  <c r="AN565" i="2"/>
  <c r="AG565" i="2"/>
  <c r="AF565" i="2"/>
  <c r="AE565" i="2"/>
  <c r="AD565" i="2"/>
  <c r="AC565" i="2"/>
  <c r="AB565" i="2"/>
  <c r="AA565" i="2"/>
  <c r="Y565" i="2"/>
  <c r="X565" i="2"/>
  <c r="Z565" i="2" s="1"/>
  <c r="AH565" i="2" s="1"/>
  <c r="AN56" i="2"/>
  <c r="AF56" i="2"/>
  <c r="AE56" i="2"/>
  <c r="AD56" i="2"/>
  <c r="AC56" i="2"/>
  <c r="AB56" i="2"/>
  <c r="AA56" i="2"/>
  <c r="Y56" i="2"/>
  <c r="X56" i="2"/>
  <c r="Z56" i="2" s="1"/>
  <c r="AN147" i="2"/>
  <c r="AF147" i="2"/>
  <c r="AE147" i="2"/>
  <c r="AD147" i="2"/>
  <c r="AC147" i="2"/>
  <c r="AB147" i="2"/>
  <c r="AA147" i="2"/>
  <c r="Y147" i="2"/>
  <c r="X147" i="2"/>
  <c r="AN516" i="2"/>
  <c r="AJ516" i="2"/>
  <c r="AF516" i="2"/>
  <c r="AE516" i="2"/>
  <c r="AD516" i="2"/>
  <c r="AC516" i="2"/>
  <c r="AB516" i="2"/>
  <c r="AA516" i="2"/>
  <c r="Y516" i="2"/>
  <c r="X516" i="2"/>
  <c r="Z516" i="2" s="1"/>
  <c r="AN339" i="2"/>
  <c r="AF339" i="2"/>
  <c r="AE339" i="2"/>
  <c r="AD339" i="2"/>
  <c r="AC339" i="2"/>
  <c r="AB339" i="2"/>
  <c r="AA339" i="2"/>
  <c r="Y339" i="2"/>
  <c r="X339" i="2"/>
  <c r="Z339" i="2" s="1"/>
  <c r="AN180" i="2"/>
  <c r="AF180" i="2"/>
  <c r="AE180" i="2"/>
  <c r="AD180" i="2"/>
  <c r="AC180" i="2"/>
  <c r="AB180" i="2"/>
  <c r="AA180" i="2"/>
  <c r="Y180" i="2"/>
  <c r="X180" i="2"/>
  <c r="AN923" i="2"/>
  <c r="AF923" i="2"/>
  <c r="AE923" i="2"/>
  <c r="AD923" i="2"/>
  <c r="AC923" i="2"/>
  <c r="AB923" i="2"/>
  <c r="AA923" i="2"/>
  <c r="Y923" i="2"/>
  <c r="X923" i="2"/>
  <c r="AN894" i="2"/>
  <c r="AF894" i="2"/>
  <c r="AE894" i="2"/>
  <c r="AD894" i="2"/>
  <c r="AC894" i="2"/>
  <c r="AB894" i="2"/>
  <c r="AA894" i="2"/>
  <c r="Y894" i="2"/>
  <c r="X894" i="2"/>
  <c r="AN666" i="2"/>
  <c r="AF666" i="2"/>
  <c r="AE666" i="2"/>
  <c r="AD666" i="2"/>
  <c r="AC666" i="2"/>
  <c r="AB666" i="2"/>
  <c r="AA666" i="2"/>
  <c r="Y666" i="2"/>
  <c r="X666" i="2"/>
  <c r="Z666" i="2" s="1"/>
  <c r="AN298" i="2"/>
  <c r="AF298" i="2"/>
  <c r="AE298" i="2"/>
  <c r="AD298" i="2"/>
  <c r="AC298" i="2"/>
  <c r="AB298" i="2"/>
  <c r="AA298" i="2"/>
  <c r="Y298" i="2"/>
  <c r="X298" i="2"/>
  <c r="Z298" i="2" s="1"/>
  <c r="AN110" i="2"/>
  <c r="AF110" i="2"/>
  <c r="AE110" i="2"/>
  <c r="AD110" i="2"/>
  <c r="AC110" i="2"/>
  <c r="AB110" i="2"/>
  <c r="AA110" i="2"/>
  <c r="Y110" i="2"/>
  <c r="X110" i="2"/>
  <c r="AN625" i="2"/>
  <c r="AF625" i="2"/>
  <c r="AE625" i="2"/>
  <c r="AD625" i="2"/>
  <c r="AC625" i="2"/>
  <c r="AB625" i="2"/>
  <c r="AA625" i="2"/>
  <c r="Y625" i="2"/>
  <c r="X625" i="2"/>
  <c r="AN340" i="2"/>
  <c r="AF340" i="2"/>
  <c r="AE340" i="2"/>
  <c r="AD340" i="2"/>
  <c r="AC340" i="2"/>
  <c r="AB340" i="2"/>
  <c r="AA340" i="2"/>
  <c r="Y340" i="2"/>
  <c r="X340" i="2"/>
  <c r="AN262" i="2"/>
  <c r="AF262" i="2"/>
  <c r="AE262" i="2"/>
  <c r="AD262" i="2"/>
  <c r="AC262" i="2"/>
  <c r="AB262" i="2"/>
  <c r="AA262" i="2"/>
  <c r="Y262" i="2"/>
  <c r="X262" i="2"/>
  <c r="AN464" i="2"/>
  <c r="AF464" i="2"/>
  <c r="AE464" i="2"/>
  <c r="AD464" i="2"/>
  <c r="AC464" i="2"/>
  <c r="AB464" i="2"/>
  <c r="AA464" i="2"/>
  <c r="Y464" i="2"/>
  <c r="X464" i="2"/>
  <c r="AN1015" i="2"/>
  <c r="AF1015" i="2"/>
  <c r="AE1015" i="2"/>
  <c r="AD1015" i="2"/>
  <c r="AC1015" i="2"/>
  <c r="AB1015" i="2"/>
  <c r="AA1015" i="2"/>
  <c r="Y1015" i="2"/>
  <c r="X1015" i="2"/>
  <c r="Z1015" i="2" s="1"/>
  <c r="AN656" i="2"/>
  <c r="AF656" i="2"/>
  <c r="AE656" i="2"/>
  <c r="AD656" i="2"/>
  <c r="AC656" i="2"/>
  <c r="AB656" i="2"/>
  <c r="AA656" i="2"/>
  <c r="Y656" i="2"/>
  <c r="X656" i="2"/>
  <c r="AN983" i="2"/>
  <c r="AF983" i="2"/>
  <c r="AE983" i="2"/>
  <c r="AD983" i="2"/>
  <c r="AC983" i="2"/>
  <c r="AB983" i="2"/>
  <c r="AA983" i="2"/>
  <c r="Y983" i="2"/>
  <c r="Z983" i="2" s="1"/>
  <c r="AM983" i="2" s="1"/>
  <c r="X983" i="2"/>
  <c r="AN758" i="2"/>
  <c r="AF758" i="2"/>
  <c r="AE758" i="2"/>
  <c r="AD758" i="2"/>
  <c r="AC758" i="2"/>
  <c r="AB758" i="2"/>
  <c r="AA758" i="2"/>
  <c r="Y758" i="2"/>
  <c r="X758" i="2"/>
  <c r="Z758" i="2" s="1"/>
  <c r="AI758" i="2" s="1"/>
  <c r="AN591" i="2"/>
  <c r="AF591" i="2"/>
  <c r="AE591" i="2"/>
  <c r="AD591" i="2"/>
  <c r="AC591" i="2"/>
  <c r="AB591" i="2"/>
  <c r="AA591" i="2"/>
  <c r="Y591" i="2"/>
  <c r="X591" i="2"/>
  <c r="AN491" i="2"/>
  <c r="AF491" i="2"/>
  <c r="AE491" i="2"/>
  <c r="AD491" i="2"/>
  <c r="AC491" i="2"/>
  <c r="AB491" i="2"/>
  <c r="AA491" i="2"/>
  <c r="Y491" i="2"/>
  <c r="X491" i="2"/>
  <c r="Z491" i="2" s="1"/>
  <c r="AN224" i="2"/>
  <c r="AF224" i="2"/>
  <c r="AE224" i="2"/>
  <c r="AD224" i="2"/>
  <c r="AC224" i="2"/>
  <c r="AB224" i="2"/>
  <c r="AA224" i="2"/>
  <c r="Y224" i="2"/>
  <c r="X224" i="2"/>
  <c r="AN328" i="2"/>
  <c r="AF328" i="2"/>
  <c r="AE328" i="2"/>
  <c r="AD328" i="2"/>
  <c r="AC328" i="2"/>
  <c r="AB328" i="2"/>
  <c r="AA328" i="2"/>
  <c r="Y328" i="2"/>
  <c r="X328" i="2"/>
  <c r="Z328" i="2" s="1"/>
  <c r="AN145" i="2"/>
  <c r="AK145" i="2"/>
  <c r="AG145" i="2"/>
  <c r="AF145" i="2"/>
  <c r="AE145" i="2"/>
  <c r="AD145" i="2"/>
  <c r="AC145" i="2"/>
  <c r="AB145" i="2"/>
  <c r="AA145" i="2"/>
  <c r="Y145" i="2"/>
  <c r="X145" i="2"/>
  <c r="Z145" i="2" s="1"/>
  <c r="AJ145" i="2" s="1"/>
  <c r="AN83" i="2"/>
  <c r="AF83" i="2"/>
  <c r="AE83" i="2"/>
  <c r="AD83" i="2"/>
  <c r="AC83" i="2"/>
  <c r="AB83" i="2"/>
  <c r="AA83" i="2"/>
  <c r="Y83" i="2"/>
  <c r="X83" i="2"/>
  <c r="AN919" i="2"/>
  <c r="AF919" i="2"/>
  <c r="AE919" i="2"/>
  <c r="AD919" i="2"/>
  <c r="AC919" i="2"/>
  <c r="AB919" i="2"/>
  <c r="AA919" i="2"/>
  <c r="Y919" i="2"/>
  <c r="X919" i="2"/>
  <c r="AN762" i="2"/>
  <c r="AF762" i="2"/>
  <c r="AE762" i="2"/>
  <c r="AD762" i="2"/>
  <c r="AC762" i="2"/>
  <c r="AB762" i="2"/>
  <c r="AA762" i="2"/>
  <c r="Y762" i="2"/>
  <c r="X762" i="2"/>
  <c r="Z762" i="2" s="1"/>
  <c r="AN141" i="2"/>
  <c r="AF141" i="2"/>
  <c r="AE141" i="2"/>
  <c r="AD141" i="2"/>
  <c r="AC141" i="2"/>
  <c r="AB141" i="2"/>
  <c r="AA141" i="2"/>
  <c r="Y141" i="2"/>
  <c r="X141" i="2"/>
  <c r="AN911" i="2"/>
  <c r="AF911" i="2"/>
  <c r="AE911" i="2"/>
  <c r="AD911" i="2"/>
  <c r="AC911" i="2"/>
  <c r="AB911" i="2"/>
  <c r="AA911" i="2"/>
  <c r="Y911" i="2"/>
  <c r="Z911" i="2" s="1"/>
  <c r="AK911" i="2" s="1"/>
  <c r="X911" i="2"/>
  <c r="AN879" i="2"/>
  <c r="AF879" i="2"/>
  <c r="AE879" i="2"/>
  <c r="AD879" i="2"/>
  <c r="AC879" i="2"/>
  <c r="AB879" i="2"/>
  <c r="AA879" i="2"/>
  <c r="Y879" i="2"/>
  <c r="X879" i="2"/>
  <c r="Z879" i="2" s="1"/>
  <c r="AN674" i="2"/>
  <c r="AF674" i="2"/>
  <c r="AE674" i="2"/>
  <c r="AD674" i="2"/>
  <c r="AC674" i="2"/>
  <c r="AB674" i="2"/>
  <c r="AA674" i="2"/>
  <c r="Y674" i="2"/>
  <c r="X674" i="2"/>
  <c r="Z674" i="2" s="1"/>
  <c r="AN519" i="2"/>
  <c r="AF519" i="2"/>
  <c r="AE519" i="2"/>
  <c r="AD519" i="2"/>
  <c r="AC519" i="2"/>
  <c r="AB519" i="2"/>
  <c r="AA519" i="2"/>
  <c r="Y519" i="2"/>
  <c r="X519" i="2"/>
  <c r="Z519" i="2" s="1"/>
  <c r="AN219" i="2"/>
  <c r="AF219" i="2"/>
  <c r="AE219" i="2"/>
  <c r="AD219" i="2"/>
  <c r="AC219" i="2"/>
  <c r="AB219" i="2"/>
  <c r="AA219" i="2"/>
  <c r="Y219" i="2"/>
  <c r="Z219" i="2" s="1"/>
  <c r="X219" i="2"/>
  <c r="AN42" i="2"/>
  <c r="AF42" i="2"/>
  <c r="AE42" i="2"/>
  <c r="AD42" i="2"/>
  <c r="AC42" i="2"/>
  <c r="AB42" i="2"/>
  <c r="AA42" i="2"/>
  <c r="Y42" i="2"/>
  <c r="X42" i="2"/>
  <c r="Z42" i="2" s="1"/>
  <c r="AN462" i="2"/>
  <c r="AF462" i="2"/>
  <c r="AE462" i="2"/>
  <c r="AD462" i="2"/>
  <c r="AC462" i="2"/>
  <c r="AB462" i="2"/>
  <c r="AA462" i="2"/>
  <c r="Y462" i="2"/>
  <c r="X462" i="2"/>
  <c r="AN634" i="2"/>
  <c r="AF634" i="2"/>
  <c r="AE634" i="2"/>
  <c r="AD634" i="2"/>
  <c r="AC634" i="2"/>
  <c r="AB634" i="2"/>
  <c r="AA634" i="2"/>
  <c r="Y634" i="2"/>
  <c r="X634" i="2"/>
  <c r="AN113" i="2"/>
  <c r="AF113" i="2"/>
  <c r="AE113" i="2"/>
  <c r="AD113" i="2"/>
  <c r="AC113" i="2"/>
  <c r="AB113" i="2"/>
  <c r="AA113" i="2"/>
  <c r="Y113" i="2"/>
  <c r="X113" i="2"/>
  <c r="AN950" i="2"/>
  <c r="AF950" i="2"/>
  <c r="AE950" i="2"/>
  <c r="AD950" i="2"/>
  <c r="AC950" i="2"/>
  <c r="AB950" i="2"/>
  <c r="AA950" i="2"/>
  <c r="Y950" i="2"/>
  <c r="X950" i="2"/>
  <c r="AN310" i="2"/>
  <c r="AF310" i="2"/>
  <c r="AE310" i="2"/>
  <c r="AD310" i="2"/>
  <c r="AC310" i="2"/>
  <c r="AB310" i="2"/>
  <c r="AA310" i="2"/>
  <c r="Y310" i="2"/>
  <c r="X310" i="2"/>
  <c r="Z310" i="2" s="1"/>
  <c r="AN369" i="2"/>
  <c r="AF369" i="2"/>
  <c r="AE369" i="2"/>
  <c r="AD369" i="2"/>
  <c r="AC369" i="2"/>
  <c r="AB369" i="2"/>
  <c r="AA369" i="2"/>
  <c r="Y369" i="2"/>
  <c r="X369" i="2"/>
  <c r="Z369" i="2" s="1"/>
  <c r="AN253" i="2"/>
  <c r="AF253" i="2"/>
  <c r="AE253" i="2"/>
  <c r="AD253" i="2"/>
  <c r="AC253" i="2"/>
  <c r="AB253" i="2"/>
  <c r="AA253" i="2"/>
  <c r="Y253" i="2"/>
  <c r="X253" i="2"/>
  <c r="Z253" i="2" s="1"/>
  <c r="AN669" i="2"/>
  <c r="AF669" i="2"/>
  <c r="AE669" i="2"/>
  <c r="AD669" i="2"/>
  <c r="AC669" i="2"/>
  <c r="AB669" i="2"/>
  <c r="AA669" i="2"/>
  <c r="Y669" i="2"/>
  <c r="Z669" i="2" s="1"/>
  <c r="AL669" i="2" s="1"/>
  <c r="X669" i="2"/>
  <c r="AN138" i="2"/>
  <c r="AF138" i="2"/>
  <c r="AE138" i="2"/>
  <c r="AD138" i="2"/>
  <c r="AC138" i="2"/>
  <c r="AB138" i="2"/>
  <c r="AA138" i="2"/>
  <c r="Y138" i="2"/>
  <c r="X138" i="2"/>
  <c r="AN295" i="2"/>
  <c r="AF295" i="2"/>
  <c r="AE295" i="2"/>
  <c r="AD295" i="2"/>
  <c r="AC295" i="2"/>
  <c r="AB295" i="2"/>
  <c r="AA295" i="2"/>
  <c r="Y295" i="2"/>
  <c r="X295" i="2"/>
  <c r="Z295" i="2" s="1"/>
  <c r="AL295" i="2" s="1"/>
  <c r="AN305" i="2"/>
  <c r="AF305" i="2"/>
  <c r="AE305" i="2"/>
  <c r="AD305" i="2"/>
  <c r="AC305" i="2"/>
  <c r="AB305" i="2"/>
  <c r="AA305" i="2"/>
  <c r="Y305" i="2"/>
  <c r="Z305" i="2" s="1"/>
  <c r="X305" i="2"/>
  <c r="AN119" i="2"/>
  <c r="AF119" i="2"/>
  <c r="AE119" i="2"/>
  <c r="AD119" i="2"/>
  <c r="AC119" i="2"/>
  <c r="AB119" i="2"/>
  <c r="AA119" i="2"/>
  <c r="Y119" i="2"/>
  <c r="Z119" i="2" s="1"/>
  <c r="X119" i="2"/>
  <c r="AN987" i="2"/>
  <c r="AF987" i="2"/>
  <c r="AE987" i="2"/>
  <c r="AD987" i="2"/>
  <c r="AC987" i="2"/>
  <c r="AB987" i="2"/>
  <c r="AA987" i="2"/>
  <c r="Y987" i="2"/>
  <c r="X987" i="2"/>
  <c r="AN891" i="2"/>
  <c r="AF891" i="2"/>
  <c r="AE891" i="2"/>
  <c r="AD891" i="2"/>
  <c r="AC891" i="2"/>
  <c r="AB891" i="2"/>
  <c r="AA891" i="2"/>
  <c r="Y891" i="2"/>
  <c r="X891" i="2"/>
  <c r="AN393" i="2"/>
  <c r="AF393" i="2"/>
  <c r="AE393" i="2"/>
  <c r="AD393" i="2"/>
  <c r="AC393" i="2"/>
  <c r="AB393" i="2"/>
  <c r="AA393" i="2"/>
  <c r="Y393" i="2"/>
  <c r="X393" i="2"/>
  <c r="AN93" i="2"/>
  <c r="AF93" i="2"/>
  <c r="AE93" i="2"/>
  <c r="AD93" i="2"/>
  <c r="AC93" i="2"/>
  <c r="AB93" i="2"/>
  <c r="AA93" i="2"/>
  <c r="Y93" i="2"/>
  <c r="X93" i="2"/>
  <c r="Z93" i="2" s="1"/>
  <c r="AN33" i="2"/>
  <c r="AF33" i="2"/>
  <c r="AE33" i="2"/>
  <c r="AD33" i="2"/>
  <c r="AC33" i="2"/>
  <c r="AB33" i="2"/>
  <c r="AA33" i="2"/>
  <c r="Y33" i="2"/>
  <c r="X33" i="2"/>
  <c r="Z33" i="2" s="1"/>
  <c r="AN415" i="2"/>
  <c r="AF415" i="2"/>
  <c r="AE415" i="2"/>
  <c r="AD415" i="2"/>
  <c r="AC415" i="2"/>
  <c r="AB415" i="2"/>
  <c r="AA415" i="2"/>
  <c r="Y415" i="2"/>
  <c r="Z415" i="2" s="1"/>
  <c r="AM415" i="2" s="1"/>
  <c r="X415" i="2"/>
  <c r="AN285" i="2"/>
  <c r="AF285" i="2"/>
  <c r="AE285" i="2"/>
  <c r="AD285" i="2"/>
  <c r="AC285" i="2"/>
  <c r="AB285" i="2"/>
  <c r="AA285" i="2"/>
  <c r="Y285" i="2"/>
  <c r="X285" i="2"/>
  <c r="AN373" i="2"/>
  <c r="AF373" i="2"/>
  <c r="AE373" i="2"/>
  <c r="AD373" i="2"/>
  <c r="AC373" i="2"/>
  <c r="AB373" i="2"/>
  <c r="AA373" i="2"/>
  <c r="Y373" i="2"/>
  <c r="X373" i="2"/>
  <c r="Z373" i="2" s="1"/>
  <c r="AN943" i="2"/>
  <c r="AF943" i="2"/>
  <c r="AE943" i="2"/>
  <c r="AD943" i="2"/>
  <c r="AC943" i="2"/>
  <c r="AB943" i="2"/>
  <c r="AA943" i="2"/>
  <c r="Y943" i="2"/>
  <c r="X943" i="2"/>
  <c r="Z943" i="2" s="1"/>
  <c r="AM943" i="2" s="1"/>
  <c r="AN761" i="2"/>
  <c r="AF761" i="2"/>
  <c r="AE761" i="2"/>
  <c r="AD761" i="2"/>
  <c r="AC761" i="2"/>
  <c r="AB761" i="2"/>
  <c r="AA761" i="2"/>
  <c r="Y761" i="2"/>
  <c r="X761" i="2"/>
  <c r="AN59" i="2"/>
  <c r="AF59" i="2"/>
  <c r="AE59" i="2"/>
  <c r="AD59" i="2"/>
  <c r="AC59" i="2"/>
  <c r="AB59" i="2"/>
  <c r="AA59" i="2"/>
  <c r="Y59" i="2"/>
  <c r="X59" i="2"/>
  <c r="AN273" i="2"/>
  <c r="AF273" i="2"/>
  <c r="AE273" i="2"/>
  <c r="AD273" i="2"/>
  <c r="AC273" i="2"/>
  <c r="AB273" i="2"/>
  <c r="AA273" i="2"/>
  <c r="Y273" i="2"/>
  <c r="X273" i="2"/>
  <c r="AN398" i="2"/>
  <c r="AF398" i="2"/>
  <c r="AE398" i="2"/>
  <c r="AD398" i="2"/>
  <c r="AC398" i="2"/>
  <c r="AB398" i="2"/>
  <c r="AA398" i="2"/>
  <c r="Y398" i="2"/>
  <c r="X398" i="2"/>
  <c r="Z398" i="2" s="1"/>
  <c r="AN140" i="2"/>
  <c r="AF140" i="2"/>
  <c r="AE140" i="2"/>
  <c r="AD140" i="2"/>
  <c r="AC140" i="2"/>
  <c r="AB140" i="2"/>
  <c r="AA140" i="2"/>
  <c r="Y140" i="2"/>
  <c r="X140" i="2"/>
  <c r="Z140" i="2" s="1"/>
  <c r="AN965" i="2"/>
  <c r="AF965" i="2"/>
  <c r="AE965" i="2"/>
  <c r="AD965" i="2"/>
  <c r="AC965" i="2"/>
  <c r="AB965" i="2"/>
  <c r="AA965" i="2"/>
  <c r="Y965" i="2"/>
  <c r="X965" i="2"/>
  <c r="AN270" i="2"/>
  <c r="AF270" i="2"/>
  <c r="AE270" i="2"/>
  <c r="AD270" i="2"/>
  <c r="AC270" i="2"/>
  <c r="AB270" i="2"/>
  <c r="AA270" i="2"/>
  <c r="Y270" i="2"/>
  <c r="X270" i="2"/>
  <c r="AN789" i="2"/>
  <c r="AM789" i="2"/>
  <c r="AF789" i="2"/>
  <c r="AE789" i="2"/>
  <c r="AD789" i="2"/>
  <c r="AC789" i="2"/>
  <c r="AB789" i="2"/>
  <c r="AA789" i="2"/>
  <c r="Y789" i="2"/>
  <c r="Z789" i="2" s="1"/>
  <c r="AI789" i="2" s="1"/>
  <c r="X789" i="2"/>
  <c r="AN120" i="2"/>
  <c r="AF120" i="2"/>
  <c r="AE120" i="2"/>
  <c r="AD120" i="2"/>
  <c r="AC120" i="2"/>
  <c r="AB120" i="2"/>
  <c r="AA120" i="2"/>
  <c r="Y120" i="2"/>
  <c r="X120" i="2"/>
  <c r="AN581" i="2"/>
  <c r="AF581" i="2"/>
  <c r="AE581" i="2"/>
  <c r="AD581" i="2"/>
  <c r="AC581" i="2"/>
  <c r="AB581" i="2"/>
  <c r="AA581" i="2"/>
  <c r="Y581" i="2"/>
  <c r="X581" i="2"/>
  <c r="Z581" i="2" s="1"/>
  <c r="AL581" i="2" s="1"/>
  <c r="AN553" i="2"/>
  <c r="AF553" i="2"/>
  <c r="AE553" i="2"/>
  <c r="AD553" i="2"/>
  <c r="AC553" i="2"/>
  <c r="AB553" i="2"/>
  <c r="AA553" i="2"/>
  <c r="Y553" i="2"/>
  <c r="X553" i="2"/>
  <c r="Z553" i="2" s="1"/>
  <c r="AN921" i="2"/>
  <c r="AF921" i="2"/>
  <c r="AE921" i="2"/>
  <c r="AD921" i="2"/>
  <c r="AC921" i="2"/>
  <c r="AB921" i="2"/>
  <c r="AA921" i="2"/>
  <c r="Y921" i="2"/>
  <c r="X921" i="2"/>
  <c r="AN721" i="2"/>
  <c r="AF721" i="2"/>
  <c r="AE721" i="2"/>
  <c r="AD721" i="2"/>
  <c r="AC721" i="2"/>
  <c r="AB721" i="2"/>
  <c r="AA721" i="2"/>
  <c r="Y721" i="2"/>
  <c r="X721" i="2"/>
  <c r="AN39" i="2"/>
  <c r="AF39" i="2"/>
  <c r="AE39" i="2"/>
  <c r="AD39" i="2"/>
  <c r="AC39" i="2"/>
  <c r="AB39" i="2"/>
  <c r="AA39" i="2"/>
  <c r="Y39" i="2"/>
  <c r="X39" i="2"/>
  <c r="Z39" i="2" s="1"/>
  <c r="AN726" i="2"/>
  <c r="AF726" i="2"/>
  <c r="AE726" i="2"/>
  <c r="AD726" i="2"/>
  <c r="AC726" i="2"/>
  <c r="AB726" i="2"/>
  <c r="AA726" i="2"/>
  <c r="Y726" i="2"/>
  <c r="X726" i="2"/>
  <c r="AN36" i="2"/>
  <c r="AF36" i="2"/>
  <c r="AE36" i="2"/>
  <c r="AD36" i="2"/>
  <c r="AC36" i="2"/>
  <c r="AB36" i="2"/>
  <c r="AA36" i="2"/>
  <c r="Y36" i="2"/>
  <c r="X36" i="2"/>
  <c r="Z36" i="2" s="1"/>
  <c r="AL36" i="2" s="1"/>
  <c r="AN961" i="2"/>
  <c r="AF961" i="2"/>
  <c r="AE961" i="2"/>
  <c r="AD961" i="2"/>
  <c r="AC961" i="2"/>
  <c r="AB961" i="2"/>
  <c r="AA961" i="2"/>
  <c r="Y961" i="2"/>
  <c r="X961" i="2"/>
  <c r="Z961" i="2" s="1"/>
  <c r="AH961" i="2" s="1"/>
  <c r="AN268" i="2"/>
  <c r="AF268" i="2"/>
  <c r="AE268" i="2"/>
  <c r="AD268" i="2"/>
  <c r="AC268" i="2"/>
  <c r="AB268" i="2"/>
  <c r="AA268" i="2"/>
  <c r="Y268" i="2"/>
  <c r="X268" i="2"/>
  <c r="AN568" i="2"/>
  <c r="AF568" i="2"/>
  <c r="AE568" i="2"/>
  <c r="AD568" i="2"/>
  <c r="AC568" i="2"/>
  <c r="AB568" i="2"/>
  <c r="AA568" i="2"/>
  <c r="Y568" i="2"/>
  <c r="X568" i="2"/>
  <c r="AN499" i="2"/>
  <c r="AF499" i="2"/>
  <c r="AE499" i="2"/>
  <c r="AD499" i="2"/>
  <c r="AC499" i="2"/>
  <c r="AB499" i="2"/>
  <c r="AA499" i="2"/>
  <c r="Y499" i="2"/>
  <c r="X499" i="2"/>
  <c r="Z499" i="2" s="1"/>
  <c r="AN548" i="2"/>
  <c r="AF548" i="2"/>
  <c r="AE548" i="2"/>
  <c r="AD548" i="2"/>
  <c r="AC548" i="2"/>
  <c r="AB548" i="2"/>
  <c r="AA548" i="2"/>
  <c r="Y548" i="2"/>
  <c r="X548" i="2"/>
  <c r="Z548" i="2" s="1"/>
  <c r="AN129" i="2"/>
  <c r="AF129" i="2"/>
  <c r="AE129" i="2"/>
  <c r="AD129" i="2"/>
  <c r="AC129" i="2"/>
  <c r="AB129" i="2"/>
  <c r="AA129" i="2"/>
  <c r="Y129" i="2"/>
  <c r="X129" i="2"/>
  <c r="AN122" i="2"/>
  <c r="AF122" i="2"/>
  <c r="AE122" i="2"/>
  <c r="AD122" i="2"/>
  <c r="AC122" i="2"/>
  <c r="AB122" i="2"/>
  <c r="AA122" i="2"/>
  <c r="Y122" i="2"/>
  <c r="X122" i="2"/>
  <c r="AN860" i="2"/>
  <c r="AM860" i="2"/>
  <c r="AI860" i="2"/>
  <c r="AF860" i="2"/>
  <c r="AE860" i="2"/>
  <c r="AD860" i="2"/>
  <c r="AC860" i="2"/>
  <c r="AB860" i="2"/>
  <c r="AA860" i="2"/>
  <c r="Y860" i="2"/>
  <c r="X860" i="2"/>
  <c r="Z860" i="2" s="1"/>
  <c r="AN821" i="2"/>
  <c r="AF821" i="2"/>
  <c r="AE821" i="2"/>
  <c r="AD821" i="2"/>
  <c r="AC821" i="2"/>
  <c r="AB821" i="2"/>
  <c r="AA821" i="2"/>
  <c r="Y821" i="2"/>
  <c r="X821" i="2"/>
  <c r="Z821" i="2" s="1"/>
  <c r="AN86" i="2"/>
  <c r="AF86" i="2"/>
  <c r="AE86" i="2"/>
  <c r="AD86" i="2"/>
  <c r="AC86" i="2"/>
  <c r="AB86" i="2"/>
  <c r="AA86" i="2"/>
  <c r="Y86" i="2"/>
  <c r="Z86" i="2" s="1"/>
  <c r="X86" i="2"/>
  <c r="AN708" i="2"/>
  <c r="AF708" i="2"/>
  <c r="AE708" i="2"/>
  <c r="AD708" i="2"/>
  <c r="AC708" i="2"/>
  <c r="AB708" i="2"/>
  <c r="AA708" i="2"/>
  <c r="Z708" i="2"/>
  <c r="Y708" i="2"/>
  <c r="X708" i="2"/>
  <c r="AN303" i="2"/>
  <c r="AF303" i="2"/>
  <c r="AE303" i="2"/>
  <c r="AD303" i="2"/>
  <c r="AC303" i="2"/>
  <c r="AB303" i="2"/>
  <c r="AA303" i="2"/>
  <c r="Y303" i="2"/>
  <c r="Z303" i="2" s="1"/>
  <c r="X303" i="2"/>
  <c r="AN223" i="2"/>
  <c r="AF223" i="2"/>
  <c r="AE223" i="2"/>
  <c r="AD223" i="2"/>
  <c r="AC223" i="2"/>
  <c r="AB223" i="2"/>
  <c r="AA223" i="2"/>
  <c r="Z223" i="2"/>
  <c r="Y223" i="2"/>
  <c r="X223" i="2"/>
  <c r="AN631" i="2"/>
  <c r="AF631" i="2"/>
  <c r="AE631" i="2"/>
  <c r="AD631" i="2"/>
  <c r="AC631" i="2"/>
  <c r="AB631" i="2"/>
  <c r="AA631" i="2"/>
  <c r="Y631" i="2"/>
  <c r="X631" i="2"/>
  <c r="AN35" i="2"/>
  <c r="AF35" i="2"/>
  <c r="AE35" i="2"/>
  <c r="AD35" i="2"/>
  <c r="AC35" i="2"/>
  <c r="AB35" i="2"/>
  <c r="AA35" i="2"/>
  <c r="Z35" i="2"/>
  <c r="Y35" i="2"/>
  <c r="X35" i="2"/>
  <c r="AN258" i="2"/>
  <c r="AF258" i="2"/>
  <c r="AE258" i="2"/>
  <c r="AD258" i="2"/>
  <c r="AC258" i="2"/>
  <c r="AB258" i="2"/>
  <c r="AA258" i="2"/>
  <c r="Y258" i="2"/>
  <c r="Z258" i="2" s="1"/>
  <c r="X258" i="2"/>
  <c r="AN951" i="2"/>
  <c r="AF951" i="2"/>
  <c r="AE951" i="2"/>
  <c r="AD951" i="2"/>
  <c r="AC951" i="2"/>
  <c r="AB951" i="2"/>
  <c r="AA951" i="2"/>
  <c r="Y951" i="2"/>
  <c r="X951" i="2"/>
  <c r="Z951" i="2" s="1"/>
  <c r="AI951" i="2" s="1"/>
  <c r="AN102" i="2"/>
  <c r="AF102" i="2"/>
  <c r="AE102" i="2"/>
  <c r="AD102" i="2"/>
  <c r="AC102" i="2"/>
  <c r="AB102" i="2"/>
  <c r="AA102" i="2"/>
  <c r="Y102" i="2"/>
  <c r="X102" i="2"/>
  <c r="AN960" i="2"/>
  <c r="AF960" i="2"/>
  <c r="AE960" i="2"/>
  <c r="AD960" i="2"/>
  <c r="AC960" i="2"/>
  <c r="AB960" i="2"/>
  <c r="AA960" i="2"/>
  <c r="Z960" i="2"/>
  <c r="Y960" i="2"/>
  <c r="X960" i="2"/>
  <c r="AN856" i="2"/>
  <c r="AF856" i="2"/>
  <c r="AE856" i="2"/>
  <c r="AD856" i="2"/>
  <c r="AC856" i="2"/>
  <c r="AB856" i="2"/>
  <c r="AA856" i="2"/>
  <c r="Y856" i="2"/>
  <c r="X856" i="2"/>
  <c r="AN684" i="2"/>
  <c r="AF684" i="2"/>
  <c r="AE684" i="2"/>
  <c r="AD684" i="2"/>
  <c r="AC684" i="2"/>
  <c r="AB684" i="2"/>
  <c r="AA684" i="2"/>
  <c r="Y684" i="2"/>
  <c r="X684" i="2"/>
  <c r="Z684" i="2" s="1"/>
  <c r="AN994" i="2"/>
  <c r="AI994" i="2"/>
  <c r="AG994" i="2"/>
  <c r="AF994" i="2"/>
  <c r="AE994" i="2"/>
  <c r="AD994" i="2"/>
  <c r="AC994" i="2"/>
  <c r="AB994" i="2"/>
  <c r="AA994" i="2"/>
  <c r="Y994" i="2"/>
  <c r="Z994" i="2" s="1"/>
  <c r="AK994" i="2" s="1"/>
  <c r="X994" i="2"/>
  <c r="AN541" i="2"/>
  <c r="AF541" i="2"/>
  <c r="AE541" i="2"/>
  <c r="AD541" i="2"/>
  <c r="AC541" i="2"/>
  <c r="AB541" i="2"/>
  <c r="AA541" i="2"/>
  <c r="Z541" i="2"/>
  <c r="Y541" i="2"/>
  <c r="X541" i="2"/>
  <c r="AN902" i="2"/>
  <c r="AH902" i="2"/>
  <c r="AG902" i="2"/>
  <c r="AF902" i="2"/>
  <c r="AE902" i="2"/>
  <c r="AD902" i="2"/>
  <c r="AC902" i="2"/>
  <c r="AB902" i="2"/>
  <c r="AA902" i="2"/>
  <c r="Y902" i="2"/>
  <c r="X902" i="2"/>
  <c r="Z902" i="2" s="1"/>
  <c r="AN999" i="2"/>
  <c r="AF999" i="2"/>
  <c r="AE999" i="2"/>
  <c r="AD999" i="2"/>
  <c r="AC999" i="2"/>
  <c r="AB999" i="2"/>
  <c r="AA999" i="2"/>
  <c r="Y999" i="2"/>
  <c r="X999" i="2"/>
  <c r="Z999" i="2" s="1"/>
  <c r="AL999" i="2" s="1"/>
  <c r="AN978" i="2"/>
  <c r="AF978" i="2"/>
  <c r="AE978" i="2"/>
  <c r="AD978" i="2"/>
  <c r="AC978" i="2"/>
  <c r="AB978" i="2"/>
  <c r="AA978" i="2"/>
  <c r="Y978" i="2"/>
  <c r="X978" i="2"/>
  <c r="AN296" i="2"/>
  <c r="AF296" i="2"/>
  <c r="AE296" i="2"/>
  <c r="AD296" i="2"/>
  <c r="AC296" i="2"/>
  <c r="AB296" i="2"/>
  <c r="AA296" i="2"/>
  <c r="Y296" i="2"/>
  <c r="X296" i="2"/>
  <c r="Z296" i="2" s="1"/>
  <c r="AI296" i="2" s="1"/>
  <c r="AN337" i="2"/>
  <c r="AK337" i="2"/>
  <c r="AI337" i="2"/>
  <c r="AF337" i="2"/>
  <c r="AE337" i="2"/>
  <c r="AD337" i="2"/>
  <c r="AC337" i="2"/>
  <c r="AB337" i="2"/>
  <c r="AA337" i="2"/>
  <c r="Y337" i="2"/>
  <c r="X337" i="2"/>
  <c r="Z337" i="2" s="1"/>
  <c r="AN657" i="2"/>
  <c r="AF657" i="2"/>
  <c r="AE657" i="2"/>
  <c r="AD657" i="2"/>
  <c r="AC657" i="2"/>
  <c r="AB657" i="2"/>
  <c r="AA657" i="2"/>
  <c r="Y657" i="2"/>
  <c r="X657" i="2"/>
  <c r="Z657" i="2" s="1"/>
  <c r="AN174" i="2"/>
  <c r="AF174" i="2"/>
  <c r="AE174" i="2"/>
  <c r="AD174" i="2"/>
  <c r="AC174" i="2"/>
  <c r="AB174" i="2"/>
  <c r="AA174" i="2"/>
  <c r="Y174" i="2"/>
  <c r="X174" i="2"/>
  <c r="AN769" i="2"/>
  <c r="AJ769" i="2"/>
  <c r="AG769" i="2"/>
  <c r="AF769" i="2"/>
  <c r="AE769" i="2"/>
  <c r="AD769" i="2"/>
  <c r="AC769" i="2"/>
  <c r="AB769" i="2"/>
  <c r="AA769" i="2"/>
  <c r="Y769" i="2"/>
  <c r="X769" i="2"/>
  <c r="Z769" i="2" s="1"/>
  <c r="AL769" i="2" s="1"/>
  <c r="AN116" i="2"/>
  <c r="AF116" i="2"/>
  <c r="AE116" i="2"/>
  <c r="AD116" i="2"/>
  <c r="AC116" i="2"/>
  <c r="AB116" i="2"/>
  <c r="AA116" i="2"/>
  <c r="Y116" i="2"/>
  <c r="X116" i="2"/>
  <c r="Z116" i="2" s="1"/>
  <c r="AN1001" i="2"/>
  <c r="AF1001" i="2"/>
  <c r="AE1001" i="2"/>
  <c r="AD1001" i="2"/>
  <c r="AC1001" i="2"/>
  <c r="AB1001" i="2"/>
  <c r="AA1001" i="2"/>
  <c r="Y1001" i="2"/>
  <c r="X1001" i="2"/>
  <c r="Z1001" i="2" s="1"/>
  <c r="AN248" i="2"/>
  <c r="AF248" i="2"/>
  <c r="AE248" i="2"/>
  <c r="AD248" i="2"/>
  <c r="AC248" i="2"/>
  <c r="AB248" i="2"/>
  <c r="AA248" i="2"/>
  <c r="Y248" i="2"/>
  <c r="X248" i="2"/>
  <c r="Z248" i="2" s="1"/>
  <c r="AK248" i="2" s="1"/>
  <c r="AN573" i="2"/>
  <c r="AF573" i="2"/>
  <c r="AE573" i="2"/>
  <c r="AD573" i="2"/>
  <c r="AC573" i="2"/>
  <c r="AB573" i="2"/>
  <c r="AA573" i="2"/>
  <c r="Y573" i="2"/>
  <c r="X573" i="2"/>
  <c r="AN580" i="2"/>
  <c r="AF580" i="2"/>
  <c r="AE580" i="2"/>
  <c r="AD580" i="2"/>
  <c r="AC580" i="2"/>
  <c r="AB580" i="2"/>
  <c r="AA580" i="2"/>
  <c r="Y580" i="2"/>
  <c r="X580" i="2"/>
  <c r="AN766" i="2"/>
  <c r="AF766" i="2"/>
  <c r="AE766" i="2"/>
  <c r="AD766" i="2"/>
  <c r="AC766" i="2"/>
  <c r="AB766" i="2"/>
  <c r="AA766" i="2"/>
  <c r="Y766" i="2"/>
  <c r="X766" i="2"/>
  <c r="AN621" i="2"/>
  <c r="AF621" i="2"/>
  <c r="AE621" i="2"/>
  <c r="AD621" i="2"/>
  <c r="AC621" i="2"/>
  <c r="AB621" i="2"/>
  <c r="AA621" i="2"/>
  <c r="Y621" i="2"/>
  <c r="Z621" i="2" s="1"/>
  <c r="AM621" i="2" s="1"/>
  <c r="X621" i="2"/>
  <c r="AN371" i="2"/>
  <c r="AF371" i="2"/>
  <c r="AE371" i="2"/>
  <c r="AD371" i="2"/>
  <c r="AC371" i="2"/>
  <c r="AB371" i="2"/>
  <c r="AA371" i="2"/>
  <c r="Y371" i="2"/>
  <c r="Z371" i="2" s="1"/>
  <c r="X371" i="2"/>
  <c r="AN272" i="2"/>
  <c r="AF272" i="2"/>
  <c r="AE272" i="2"/>
  <c r="AD272" i="2"/>
  <c r="AC272" i="2"/>
  <c r="AB272" i="2"/>
  <c r="AA272" i="2"/>
  <c r="Y272" i="2"/>
  <c r="Z272" i="2" s="1"/>
  <c r="X272" i="2"/>
  <c r="AN653" i="2"/>
  <c r="AF653" i="2"/>
  <c r="AE653" i="2"/>
  <c r="AD653" i="2"/>
  <c r="AC653" i="2"/>
  <c r="AB653" i="2"/>
  <c r="AA653" i="2"/>
  <c r="Y653" i="2"/>
  <c r="Z653" i="2" s="1"/>
  <c r="X653" i="2"/>
  <c r="AN289" i="2"/>
  <c r="AF289" i="2"/>
  <c r="AE289" i="2"/>
  <c r="AD289" i="2"/>
  <c r="AC289" i="2"/>
  <c r="AB289" i="2"/>
  <c r="AA289" i="2"/>
  <c r="Y289" i="2"/>
  <c r="X289" i="2"/>
  <c r="Z289" i="2" s="1"/>
  <c r="AN835" i="2"/>
  <c r="AF835" i="2"/>
  <c r="AE835" i="2"/>
  <c r="AD835" i="2"/>
  <c r="AC835" i="2"/>
  <c r="AB835" i="2"/>
  <c r="AA835" i="2"/>
  <c r="Y835" i="2"/>
  <c r="X835" i="2"/>
  <c r="AN593" i="2"/>
  <c r="AF593" i="2"/>
  <c r="AE593" i="2"/>
  <c r="AD593" i="2"/>
  <c r="AC593" i="2"/>
  <c r="AB593" i="2"/>
  <c r="AA593" i="2"/>
  <c r="Y593" i="2"/>
  <c r="X593" i="2"/>
  <c r="Z593" i="2" s="1"/>
  <c r="AN319" i="2"/>
  <c r="AF319" i="2"/>
  <c r="AE319" i="2"/>
  <c r="AD319" i="2"/>
  <c r="AC319" i="2"/>
  <c r="AB319" i="2"/>
  <c r="AA319" i="2"/>
  <c r="Y319" i="2"/>
  <c r="X319" i="2"/>
  <c r="Z319" i="2" s="1"/>
  <c r="AI319" i="2" s="1"/>
  <c r="AN247" i="2"/>
  <c r="AF247" i="2"/>
  <c r="AE247" i="2"/>
  <c r="AD247" i="2"/>
  <c r="AC247" i="2"/>
  <c r="AB247" i="2"/>
  <c r="AA247" i="2"/>
  <c r="Y247" i="2"/>
  <c r="X247" i="2"/>
  <c r="AN688" i="2"/>
  <c r="AF688" i="2"/>
  <c r="AE688" i="2"/>
  <c r="AD688" i="2"/>
  <c r="AC688" i="2"/>
  <c r="AB688" i="2"/>
  <c r="AA688" i="2"/>
  <c r="Y688" i="2"/>
  <c r="X688" i="2"/>
  <c r="Z688" i="2" s="1"/>
  <c r="AN561" i="2"/>
  <c r="AF561" i="2"/>
  <c r="AE561" i="2"/>
  <c r="AD561" i="2"/>
  <c r="AC561" i="2"/>
  <c r="AB561" i="2"/>
  <c r="AA561" i="2"/>
  <c r="Y561" i="2"/>
  <c r="X561" i="2"/>
  <c r="Z561" i="2" s="1"/>
  <c r="AN676" i="2"/>
  <c r="AF676" i="2"/>
  <c r="AE676" i="2"/>
  <c r="AD676" i="2"/>
  <c r="AC676" i="2"/>
  <c r="AB676" i="2"/>
  <c r="AA676" i="2"/>
  <c r="Y676" i="2"/>
  <c r="X676" i="2"/>
  <c r="AN578" i="2"/>
  <c r="AF578" i="2"/>
  <c r="AE578" i="2"/>
  <c r="AD578" i="2"/>
  <c r="AC578" i="2"/>
  <c r="AB578" i="2"/>
  <c r="AA578" i="2"/>
  <c r="Y578" i="2"/>
  <c r="X578" i="2"/>
  <c r="Z578" i="2" s="1"/>
  <c r="AJ578" i="2" s="1"/>
  <c r="AN537" i="2"/>
  <c r="AK537" i="2"/>
  <c r="AF537" i="2"/>
  <c r="AE537" i="2"/>
  <c r="AD537" i="2"/>
  <c r="AC537" i="2"/>
  <c r="AB537" i="2"/>
  <c r="AA537" i="2"/>
  <c r="Z537" i="2"/>
  <c r="AM537" i="2" s="1"/>
  <c r="Y537" i="2"/>
  <c r="X537" i="2"/>
  <c r="AN221" i="2"/>
  <c r="AF221" i="2"/>
  <c r="AE221" i="2"/>
  <c r="AD221" i="2"/>
  <c r="AC221" i="2"/>
  <c r="AB221" i="2"/>
  <c r="AA221" i="2"/>
  <c r="Y221" i="2"/>
  <c r="X221" i="2"/>
  <c r="AN203" i="2"/>
  <c r="AF203" i="2"/>
  <c r="AE203" i="2"/>
  <c r="AD203" i="2"/>
  <c r="AC203" i="2"/>
  <c r="AB203" i="2"/>
  <c r="AA203" i="2"/>
  <c r="Y203" i="2"/>
  <c r="X203" i="2"/>
  <c r="Z203" i="2" s="1"/>
  <c r="AN775" i="2"/>
  <c r="AF775" i="2"/>
  <c r="AE775" i="2"/>
  <c r="AD775" i="2"/>
  <c r="AC775" i="2"/>
  <c r="AB775" i="2"/>
  <c r="AA775" i="2"/>
  <c r="Y775" i="2"/>
  <c r="X775" i="2"/>
  <c r="Z775" i="2" s="1"/>
  <c r="AK775" i="2" s="1"/>
  <c r="AN173" i="2"/>
  <c r="AF173" i="2"/>
  <c r="AE173" i="2"/>
  <c r="AD173" i="2"/>
  <c r="AC173" i="2"/>
  <c r="AB173" i="2"/>
  <c r="AA173" i="2"/>
  <c r="Y173" i="2"/>
  <c r="X173" i="2"/>
  <c r="Z173" i="2" s="1"/>
  <c r="AL173" i="2" s="1"/>
  <c r="AN781" i="2"/>
  <c r="AF781" i="2"/>
  <c r="AE781" i="2"/>
  <c r="AD781" i="2"/>
  <c r="AC781" i="2"/>
  <c r="AB781" i="2"/>
  <c r="AA781" i="2"/>
  <c r="Y781" i="2"/>
  <c r="X781" i="2"/>
  <c r="Z781" i="2" s="1"/>
  <c r="AN673" i="2"/>
  <c r="AF673" i="2"/>
  <c r="AE673" i="2"/>
  <c r="AD673" i="2"/>
  <c r="AC673" i="2"/>
  <c r="AB673" i="2"/>
  <c r="AA673" i="2"/>
  <c r="Y673" i="2"/>
  <c r="X673" i="2"/>
  <c r="Z673" i="2" s="1"/>
  <c r="AL673" i="2" s="1"/>
  <c r="AN216" i="2"/>
  <c r="AF216" i="2"/>
  <c r="AE216" i="2"/>
  <c r="AD216" i="2"/>
  <c r="AC216" i="2"/>
  <c r="AB216" i="2"/>
  <c r="AA216" i="2"/>
  <c r="Y216" i="2"/>
  <c r="Z216" i="2" s="1"/>
  <c r="X216" i="2"/>
  <c r="AN50" i="2"/>
  <c r="AF50" i="2"/>
  <c r="AE50" i="2"/>
  <c r="AD50" i="2"/>
  <c r="AC50" i="2"/>
  <c r="AB50" i="2"/>
  <c r="AA50" i="2"/>
  <c r="Y50" i="2"/>
  <c r="X50" i="2"/>
  <c r="AN528" i="2"/>
  <c r="AF528" i="2"/>
  <c r="AE528" i="2"/>
  <c r="AD528" i="2"/>
  <c r="AC528" i="2"/>
  <c r="AB528" i="2"/>
  <c r="AA528" i="2"/>
  <c r="Y528" i="2"/>
  <c r="X528" i="2"/>
  <c r="Z528" i="2" s="1"/>
  <c r="AN425" i="2"/>
  <c r="AF425" i="2"/>
  <c r="AE425" i="2"/>
  <c r="AD425" i="2"/>
  <c r="AC425" i="2"/>
  <c r="AB425" i="2"/>
  <c r="AA425" i="2"/>
  <c r="Z425" i="2"/>
  <c r="AM425" i="2" s="1"/>
  <c r="Y425" i="2"/>
  <c r="X425" i="2"/>
  <c r="AN210" i="2"/>
  <c r="AF210" i="2"/>
  <c r="AE210" i="2"/>
  <c r="AD210" i="2"/>
  <c r="AC210" i="2"/>
  <c r="AB210" i="2"/>
  <c r="AA210" i="2"/>
  <c r="Z210" i="2"/>
  <c r="Y210" i="2"/>
  <c r="X210" i="2"/>
  <c r="AN917" i="2"/>
  <c r="AF917" i="2"/>
  <c r="AE917" i="2"/>
  <c r="AD917" i="2"/>
  <c r="AC917" i="2"/>
  <c r="AB917" i="2"/>
  <c r="AA917" i="2"/>
  <c r="Y917" i="2"/>
  <c r="Z917" i="2" s="1"/>
  <c r="X917" i="2"/>
  <c r="AN199" i="2"/>
  <c r="AF199" i="2"/>
  <c r="AE199" i="2"/>
  <c r="AD199" i="2"/>
  <c r="AC199" i="2"/>
  <c r="AB199" i="2"/>
  <c r="AA199" i="2"/>
  <c r="Y199" i="2"/>
  <c r="X199" i="2"/>
  <c r="AN792" i="2"/>
  <c r="AF792" i="2"/>
  <c r="AE792" i="2"/>
  <c r="AD792" i="2"/>
  <c r="AC792" i="2"/>
  <c r="AB792" i="2"/>
  <c r="AA792" i="2"/>
  <c r="Y792" i="2"/>
  <c r="X792" i="2"/>
  <c r="Z792" i="2" s="1"/>
  <c r="AH792" i="2" s="1"/>
  <c r="AN718" i="2"/>
  <c r="AF718" i="2"/>
  <c r="AE718" i="2"/>
  <c r="AD718" i="2"/>
  <c r="AC718" i="2"/>
  <c r="AB718" i="2"/>
  <c r="AA718" i="2"/>
  <c r="Y718" i="2"/>
  <c r="X718" i="2"/>
  <c r="AN233" i="2"/>
  <c r="AF233" i="2"/>
  <c r="AE233" i="2"/>
  <c r="AD233" i="2"/>
  <c r="AC233" i="2"/>
  <c r="AB233" i="2"/>
  <c r="AA233" i="2"/>
  <c r="Y233" i="2"/>
  <c r="X233" i="2"/>
  <c r="Z233" i="2" s="1"/>
  <c r="AN187" i="2"/>
  <c r="AF187" i="2"/>
  <c r="AE187" i="2"/>
  <c r="AD187" i="2"/>
  <c r="AC187" i="2"/>
  <c r="AB187" i="2"/>
  <c r="AA187" i="2"/>
  <c r="Y187" i="2"/>
  <c r="X187" i="2"/>
  <c r="AN196" i="2"/>
  <c r="AF196" i="2"/>
  <c r="AE196" i="2"/>
  <c r="AD196" i="2"/>
  <c r="AC196" i="2"/>
  <c r="AB196" i="2"/>
  <c r="AA196" i="2"/>
  <c r="Y196" i="2"/>
  <c r="X196" i="2"/>
  <c r="AN702" i="2"/>
  <c r="AF702" i="2"/>
  <c r="AE702" i="2"/>
  <c r="AD702" i="2"/>
  <c r="AC702" i="2"/>
  <c r="AB702" i="2"/>
  <c r="AA702" i="2"/>
  <c r="Z702" i="2"/>
  <c r="Y702" i="2"/>
  <c r="X702" i="2"/>
  <c r="AN292" i="2"/>
  <c r="AF292" i="2"/>
  <c r="AE292" i="2"/>
  <c r="AD292" i="2"/>
  <c r="AC292" i="2"/>
  <c r="AB292" i="2"/>
  <c r="AA292" i="2"/>
  <c r="Z292" i="2"/>
  <c r="Y292" i="2"/>
  <c r="X292" i="2"/>
  <c r="AN276" i="2"/>
  <c r="AF276" i="2"/>
  <c r="AE276" i="2"/>
  <c r="AD276" i="2"/>
  <c r="AC276" i="2"/>
  <c r="AB276" i="2"/>
  <c r="AA276" i="2"/>
  <c r="Y276" i="2"/>
  <c r="X276" i="2"/>
  <c r="AN640" i="2"/>
  <c r="AF640" i="2"/>
  <c r="AE640" i="2"/>
  <c r="AD640" i="2"/>
  <c r="AC640" i="2"/>
  <c r="AB640" i="2"/>
  <c r="AA640" i="2"/>
  <c r="Y640" i="2"/>
  <c r="X640" i="2"/>
  <c r="Z640" i="2" s="1"/>
  <c r="AL640" i="2" s="1"/>
  <c r="AN347" i="2"/>
  <c r="AF347" i="2"/>
  <c r="AE347" i="2"/>
  <c r="AD347" i="2"/>
  <c r="AC347" i="2"/>
  <c r="AB347" i="2"/>
  <c r="AA347" i="2"/>
  <c r="Y347" i="2"/>
  <c r="X347" i="2"/>
  <c r="Z347" i="2" s="1"/>
  <c r="AN229" i="2"/>
  <c r="AF229" i="2"/>
  <c r="AE229" i="2"/>
  <c r="AD229" i="2"/>
  <c r="AC229" i="2"/>
  <c r="AB229" i="2"/>
  <c r="AA229" i="2"/>
  <c r="Y229" i="2"/>
  <c r="X229" i="2"/>
  <c r="AN100" i="2"/>
  <c r="AF100" i="2"/>
  <c r="AE100" i="2"/>
  <c r="AD100" i="2"/>
  <c r="AC100" i="2"/>
  <c r="AB100" i="2"/>
  <c r="AA100" i="2"/>
  <c r="Y100" i="2"/>
  <c r="Z100" i="2" s="1"/>
  <c r="X100" i="2"/>
  <c r="AN1020" i="2"/>
  <c r="AF1020" i="2"/>
  <c r="AE1020" i="2"/>
  <c r="AD1020" i="2"/>
  <c r="AC1020" i="2"/>
  <c r="AB1020" i="2"/>
  <c r="AA1020" i="2"/>
  <c r="Z1020" i="2"/>
  <c r="AM1020" i="2" s="1"/>
  <c r="Y1020" i="2"/>
  <c r="X1020" i="2"/>
  <c r="AN281" i="2"/>
  <c r="AF281" i="2"/>
  <c r="AE281" i="2"/>
  <c r="AD281" i="2"/>
  <c r="AC281" i="2"/>
  <c r="AB281" i="2"/>
  <c r="AA281" i="2"/>
  <c r="Y281" i="2"/>
  <c r="Z281" i="2" s="1"/>
  <c r="X281" i="2"/>
  <c r="AN195" i="2"/>
  <c r="AF195" i="2"/>
  <c r="AE195" i="2"/>
  <c r="AD195" i="2"/>
  <c r="AC195" i="2"/>
  <c r="AB195" i="2"/>
  <c r="AA195" i="2"/>
  <c r="Y195" i="2"/>
  <c r="X195" i="2"/>
  <c r="AN877" i="2"/>
  <c r="AF877" i="2"/>
  <c r="AE877" i="2"/>
  <c r="AD877" i="2"/>
  <c r="AC877" i="2"/>
  <c r="AB877" i="2"/>
  <c r="AA877" i="2"/>
  <c r="Z877" i="2"/>
  <c r="AM877" i="2" s="1"/>
  <c r="Y877" i="2"/>
  <c r="X877" i="2"/>
  <c r="AN736" i="2"/>
  <c r="AF736" i="2"/>
  <c r="AE736" i="2"/>
  <c r="AD736" i="2"/>
  <c r="AC736" i="2"/>
  <c r="AB736" i="2"/>
  <c r="AA736" i="2"/>
  <c r="Z736" i="2"/>
  <c r="AK736" i="2" s="1"/>
  <c r="Y736" i="2"/>
  <c r="X736" i="2"/>
  <c r="AN759" i="2"/>
  <c r="AF759" i="2"/>
  <c r="AE759" i="2"/>
  <c r="AD759" i="2"/>
  <c r="AC759" i="2"/>
  <c r="AB759" i="2"/>
  <c r="AA759" i="2"/>
  <c r="Y759" i="2"/>
  <c r="X759" i="2"/>
  <c r="AN924" i="2"/>
  <c r="AF924" i="2"/>
  <c r="AE924" i="2"/>
  <c r="AD924" i="2"/>
  <c r="AC924" i="2"/>
  <c r="AB924" i="2"/>
  <c r="AA924" i="2"/>
  <c r="Y924" i="2"/>
  <c r="X924" i="2"/>
  <c r="AN741" i="2"/>
  <c r="AF741" i="2"/>
  <c r="AE741" i="2"/>
  <c r="AD741" i="2"/>
  <c r="AC741" i="2"/>
  <c r="AB741" i="2"/>
  <c r="AA741" i="2"/>
  <c r="Y741" i="2"/>
  <c r="X741" i="2"/>
  <c r="Z741" i="2" s="1"/>
  <c r="AI741" i="2" s="1"/>
  <c r="AN484" i="2"/>
  <c r="AF484" i="2"/>
  <c r="AE484" i="2"/>
  <c r="AD484" i="2"/>
  <c r="AC484" i="2"/>
  <c r="AB484" i="2"/>
  <c r="AA484" i="2"/>
  <c r="Y484" i="2"/>
  <c r="X484" i="2"/>
  <c r="AN445" i="2"/>
  <c r="AF445" i="2"/>
  <c r="AE445" i="2"/>
  <c r="AD445" i="2"/>
  <c r="AC445" i="2"/>
  <c r="AB445" i="2"/>
  <c r="AA445" i="2"/>
  <c r="Y445" i="2"/>
  <c r="X445" i="2"/>
  <c r="AN226" i="2"/>
  <c r="AF226" i="2"/>
  <c r="AE226" i="2"/>
  <c r="AD226" i="2"/>
  <c r="AC226" i="2"/>
  <c r="AB226" i="2"/>
  <c r="AA226" i="2"/>
  <c r="Y226" i="2"/>
  <c r="X226" i="2"/>
  <c r="Z226" i="2" s="1"/>
  <c r="AM226" i="2" s="1"/>
  <c r="AN782" i="2"/>
  <c r="AF782" i="2"/>
  <c r="AE782" i="2"/>
  <c r="AD782" i="2"/>
  <c r="AC782" i="2"/>
  <c r="AB782" i="2"/>
  <c r="AA782" i="2"/>
  <c r="Y782" i="2"/>
  <c r="X782" i="2"/>
  <c r="Z782" i="2" s="1"/>
  <c r="AN543" i="2"/>
  <c r="AG543" i="2"/>
  <c r="AF543" i="2"/>
  <c r="AE543" i="2"/>
  <c r="AD543" i="2"/>
  <c r="AC543" i="2"/>
  <c r="AB543" i="2"/>
  <c r="AA543" i="2"/>
  <c r="Y543" i="2"/>
  <c r="X543" i="2"/>
  <c r="Z543" i="2" s="1"/>
  <c r="AN1012" i="2"/>
  <c r="AF1012" i="2"/>
  <c r="AE1012" i="2"/>
  <c r="AD1012" i="2"/>
  <c r="AC1012" i="2"/>
  <c r="AB1012" i="2"/>
  <c r="AA1012" i="2"/>
  <c r="Y1012" i="2"/>
  <c r="Z1012" i="2" s="1"/>
  <c r="X1012" i="2"/>
  <c r="AN136" i="2"/>
  <c r="AF136" i="2"/>
  <c r="AE136" i="2"/>
  <c r="AD136" i="2"/>
  <c r="AC136" i="2"/>
  <c r="AB136" i="2"/>
  <c r="AA136" i="2"/>
  <c r="Y136" i="2"/>
  <c r="Z136" i="2" s="1"/>
  <c r="X136" i="2"/>
  <c r="AN400" i="2"/>
  <c r="AF400" i="2"/>
  <c r="AE400" i="2"/>
  <c r="AD400" i="2"/>
  <c r="AC400" i="2"/>
  <c r="AB400" i="2"/>
  <c r="AA400" i="2"/>
  <c r="Y400" i="2"/>
  <c r="X400" i="2"/>
  <c r="Z400" i="2" s="1"/>
  <c r="AN246" i="2"/>
  <c r="AF246" i="2"/>
  <c r="AE246" i="2"/>
  <c r="AD246" i="2"/>
  <c r="AC246" i="2"/>
  <c r="AB246" i="2"/>
  <c r="AA246" i="2"/>
  <c r="Y246" i="2"/>
  <c r="X246" i="2"/>
  <c r="Z246" i="2" s="1"/>
  <c r="AN463" i="2"/>
  <c r="AF463" i="2"/>
  <c r="AE463" i="2"/>
  <c r="AD463" i="2"/>
  <c r="AC463" i="2"/>
  <c r="AB463" i="2"/>
  <c r="AA463" i="2"/>
  <c r="Y463" i="2"/>
  <c r="X463" i="2"/>
  <c r="AN175" i="2"/>
  <c r="AF175" i="2"/>
  <c r="AE175" i="2"/>
  <c r="AD175" i="2"/>
  <c r="AC175" i="2"/>
  <c r="AB175" i="2"/>
  <c r="AA175" i="2"/>
  <c r="Y175" i="2"/>
  <c r="X175" i="2"/>
  <c r="AN189" i="2"/>
  <c r="AM189" i="2"/>
  <c r="AF189" i="2"/>
  <c r="AE189" i="2"/>
  <c r="AD189" i="2"/>
  <c r="AC189" i="2"/>
  <c r="AB189" i="2"/>
  <c r="AA189" i="2"/>
  <c r="Y189" i="2"/>
  <c r="Z189" i="2" s="1"/>
  <c r="X189" i="2"/>
  <c r="AN696" i="2"/>
  <c r="AF696" i="2"/>
  <c r="AE696" i="2"/>
  <c r="AD696" i="2"/>
  <c r="AC696" i="2"/>
  <c r="AB696" i="2"/>
  <c r="AA696" i="2"/>
  <c r="Y696" i="2"/>
  <c r="X696" i="2"/>
  <c r="Z696" i="2" s="1"/>
  <c r="AN391" i="2"/>
  <c r="AF391" i="2"/>
  <c r="AE391" i="2"/>
  <c r="AD391" i="2"/>
  <c r="AC391" i="2"/>
  <c r="AB391" i="2"/>
  <c r="AA391" i="2"/>
  <c r="Y391" i="2"/>
  <c r="X391" i="2"/>
  <c r="AN882" i="2"/>
  <c r="AG882" i="2"/>
  <c r="AF882" i="2"/>
  <c r="AE882" i="2"/>
  <c r="AD882" i="2"/>
  <c r="AC882" i="2"/>
  <c r="AB882" i="2"/>
  <c r="AA882" i="2"/>
  <c r="Y882" i="2"/>
  <c r="X882" i="2"/>
  <c r="Z882" i="2" s="1"/>
  <c r="AN382" i="2"/>
  <c r="AF382" i="2"/>
  <c r="AE382" i="2"/>
  <c r="AD382" i="2"/>
  <c r="AC382" i="2"/>
  <c r="AB382" i="2"/>
  <c r="AA382" i="2"/>
  <c r="Y382" i="2"/>
  <c r="X382" i="2"/>
  <c r="AN595" i="2"/>
  <c r="AF595" i="2"/>
  <c r="AE595" i="2"/>
  <c r="AD595" i="2"/>
  <c r="AC595" i="2"/>
  <c r="AB595" i="2"/>
  <c r="AA595" i="2"/>
  <c r="Y595" i="2"/>
  <c r="X595" i="2"/>
  <c r="Z595" i="2" s="1"/>
  <c r="AN683" i="2"/>
  <c r="AF683" i="2"/>
  <c r="AE683" i="2"/>
  <c r="AD683" i="2"/>
  <c r="AC683" i="2"/>
  <c r="AB683" i="2"/>
  <c r="AA683" i="2"/>
  <c r="Y683" i="2"/>
  <c r="X683" i="2"/>
  <c r="AN259" i="2"/>
  <c r="AF259" i="2"/>
  <c r="AE259" i="2"/>
  <c r="AD259" i="2"/>
  <c r="AC259" i="2"/>
  <c r="AB259" i="2"/>
  <c r="AA259" i="2"/>
  <c r="Y259" i="2"/>
  <c r="X259" i="2"/>
  <c r="AN661" i="2"/>
  <c r="AF661" i="2"/>
  <c r="AE661" i="2"/>
  <c r="AD661" i="2"/>
  <c r="AC661" i="2"/>
  <c r="AB661" i="2"/>
  <c r="AA661" i="2"/>
  <c r="Y661" i="2"/>
  <c r="X661" i="2"/>
  <c r="Z661" i="2" s="1"/>
  <c r="AN401" i="2"/>
  <c r="AF401" i="2"/>
  <c r="AE401" i="2"/>
  <c r="AD401" i="2"/>
  <c r="AC401" i="2"/>
  <c r="AB401" i="2"/>
  <c r="AA401" i="2"/>
  <c r="Y401" i="2"/>
  <c r="X401" i="2"/>
  <c r="Z401" i="2" s="1"/>
  <c r="AN638" i="2"/>
  <c r="AF638" i="2"/>
  <c r="AE638" i="2"/>
  <c r="AD638" i="2"/>
  <c r="AC638" i="2"/>
  <c r="AB638" i="2"/>
  <c r="AA638" i="2"/>
  <c r="Y638" i="2"/>
  <c r="Z638" i="2" s="1"/>
  <c r="AM638" i="2" s="1"/>
  <c r="X638" i="2"/>
  <c r="AN635" i="2"/>
  <c r="AM635" i="2"/>
  <c r="AJ635" i="2"/>
  <c r="AF635" i="2"/>
  <c r="AE635" i="2"/>
  <c r="AD635" i="2"/>
  <c r="AC635" i="2"/>
  <c r="AB635" i="2"/>
  <c r="AA635" i="2"/>
  <c r="Y635" i="2"/>
  <c r="X635" i="2"/>
  <c r="Z635" i="2" s="1"/>
  <c r="AN414" i="2"/>
  <c r="AF414" i="2"/>
  <c r="AE414" i="2"/>
  <c r="AD414" i="2"/>
  <c r="AC414" i="2"/>
  <c r="AB414" i="2"/>
  <c r="AA414" i="2"/>
  <c r="Y414" i="2"/>
  <c r="X414" i="2"/>
  <c r="AN536" i="2"/>
  <c r="AF536" i="2"/>
  <c r="AE536" i="2"/>
  <c r="AD536" i="2"/>
  <c r="AC536" i="2"/>
  <c r="AB536" i="2"/>
  <c r="AA536" i="2"/>
  <c r="Y536" i="2"/>
  <c r="X536" i="2"/>
  <c r="AN443" i="2"/>
  <c r="AF443" i="2"/>
  <c r="AE443" i="2"/>
  <c r="AD443" i="2"/>
  <c r="AC443" i="2"/>
  <c r="AB443" i="2"/>
  <c r="AA443" i="2"/>
  <c r="Y443" i="2"/>
  <c r="X443" i="2"/>
  <c r="AN101" i="2"/>
  <c r="AF101" i="2"/>
  <c r="AE101" i="2"/>
  <c r="AD101" i="2"/>
  <c r="AC101" i="2"/>
  <c r="AB101" i="2"/>
  <c r="AA101" i="2"/>
  <c r="Y101" i="2"/>
  <c r="X101" i="2"/>
  <c r="Z101" i="2" s="1"/>
  <c r="AN390" i="2"/>
  <c r="AF390" i="2"/>
  <c r="AE390" i="2"/>
  <c r="AD390" i="2"/>
  <c r="AC390" i="2"/>
  <c r="AB390" i="2"/>
  <c r="AA390" i="2"/>
  <c r="Y390" i="2"/>
  <c r="X390" i="2"/>
  <c r="Z390" i="2" s="1"/>
  <c r="AH390" i="2" s="1"/>
  <c r="AN252" i="2"/>
  <c r="AF252" i="2"/>
  <c r="AE252" i="2"/>
  <c r="AD252" i="2"/>
  <c r="AC252" i="2"/>
  <c r="AB252" i="2"/>
  <c r="AA252" i="2"/>
  <c r="Y252" i="2"/>
  <c r="X252" i="2"/>
  <c r="AN27" i="2"/>
  <c r="AF27" i="2"/>
  <c r="AE27" i="2"/>
  <c r="AD27" i="2"/>
  <c r="AC27" i="2"/>
  <c r="AB27" i="2"/>
  <c r="AA27" i="2"/>
  <c r="Y27" i="2"/>
  <c r="X27" i="2"/>
  <c r="AN479" i="2"/>
  <c r="AF479" i="2"/>
  <c r="AE479" i="2"/>
  <c r="AD479" i="2"/>
  <c r="AC479" i="2"/>
  <c r="AB479" i="2"/>
  <c r="AA479" i="2"/>
  <c r="Y479" i="2"/>
  <c r="X479" i="2"/>
  <c r="AN427" i="2"/>
  <c r="AF427" i="2"/>
  <c r="AE427" i="2"/>
  <c r="AD427" i="2"/>
  <c r="AC427" i="2"/>
  <c r="AB427" i="2"/>
  <c r="AA427" i="2"/>
  <c r="Y427" i="2"/>
  <c r="X427" i="2"/>
  <c r="AN157" i="2"/>
  <c r="AF157" i="2"/>
  <c r="AE157" i="2"/>
  <c r="AD157" i="2"/>
  <c r="AC157" i="2"/>
  <c r="AB157" i="2"/>
  <c r="AA157" i="2"/>
  <c r="Z157" i="2"/>
  <c r="Y157" i="2"/>
  <c r="X157" i="2"/>
  <c r="AN105" i="2"/>
  <c r="AF105" i="2"/>
  <c r="AE105" i="2"/>
  <c r="AD105" i="2"/>
  <c r="AC105" i="2"/>
  <c r="AB105" i="2"/>
  <c r="AA105" i="2"/>
  <c r="Z105" i="2"/>
  <c r="Y105" i="2"/>
  <c r="X105" i="2"/>
  <c r="AN975" i="2"/>
  <c r="AF975" i="2"/>
  <c r="AE975" i="2"/>
  <c r="AD975" i="2"/>
  <c r="AC975" i="2"/>
  <c r="AB975" i="2"/>
  <c r="AA975" i="2"/>
  <c r="Y975" i="2"/>
  <c r="X975" i="2"/>
  <c r="AN772" i="2"/>
  <c r="AF772" i="2"/>
  <c r="AE772" i="2"/>
  <c r="AD772" i="2"/>
  <c r="AC772" i="2"/>
  <c r="AB772" i="2"/>
  <c r="AA772" i="2"/>
  <c r="Z772" i="2"/>
  <c r="Y772" i="2"/>
  <c r="X772" i="2"/>
  <c r="AN467" i="2"/>
  <c r="AF467" i="2"/>
  <c r="AE467" i="2"/>
  <c r="AD467" i="2"/>
  <c r="AC467" i="2"/>
  <c r="AB467" i="2"/>
  <c r="AA467" i="2"/>
  <c r="Y467" i="2"/>
  <c r="X467" i="2"/>
  <c r="AN188" i="2"/>
  <c r="AF188" i="2"/>
  <c r="AE188" i="2"/>
  <c r="AD188" i="2"/>
  <c r="AC188" i="2"/>
  <c r="AB188" i="2"/>
  <c r="AA188" i="2"/>
  <c r="Y188" i="2"/>
  <c r="X188" i="2"/>
  <c r="AN560" i="2"/>
  <c r="AF560" i="2"/>
  <c r="AE560" i="2"/>
  <c r="AD560" i="2"/>
  <c r="AC560" i="2"/>
  <c r="AB560" i="2"/>
  <c r="AA560" i="2"/>
  <c r="Y560" i="2"/>
  <c r="X560" i="2"/>
  <c r="AN411" i="2"/>
  <c r="AF411" i="2"/>
  <c r="AE411" i="2"/>
  <c r="AD411" i="2"/>
  <c r="AC411" i="2"/>
  <c r="AB411" i="2"/>
  <c r="AA411" i="2"/>
  <c r="Y411" i="2"/>
  <c r="Z411" i="2" s="1"/>
  <c r="X411" i="2"/>
  <c r="AN131" i="2"/>
  <c r="AF131" i="2"/>
  <c r="AE131" i="2"/>
  <c r="AD131" i="2"/>
  <c r="AC131" i="2"/>
  <c r="AB131" i="2"/>
  <c r="AA131" i="2"/>
  <c r="Y131" i="2"/>
  <c r="X131" i="2"/>
  <c r="Z131" i="2" s="1"/>
  <c r="AN871" i="2"/>
  <c r="AF871" i="2"/>
  <c r="AE871" i="2"/>
  <c r="AD871" i="2"/>
  <c r="AC871" i="2"/>
  <c r="AB871" i="2"/>
  <c r="AA871" i="2"/>
  <c r="Y871" i="2"/>
  <c r="X871" i="2"/>
  <c r="AN117" i="2"/>
  <c r="AF117" i="2"/>
  <c r="AE117" i="2"/>
  <c r="AD117" i="2"/>
  <c r="AC117" i="2"/>
  <c r="AB117" i="2"/>
  <c r="AA117" i="2"/>
  <c r="Z117" i="2"/>
  <c r="Y117" i="2"/>
  <c r="X117" i="2"/>
  <c r="AN778" i="2"/>
  <c r="AF778" i="2"/>
  <c r="AE778" i="2"/>
  <c r="AD778" i="2"/>
  <c r="AC778" i="2"/>
  <c r="AB778" i="2"/>
  <c r="AA778" i="2"/>
  <c r="Z778" i="2"/>
  <c r="Y778" i="2"/>
  <c r="X778" i="2"/>
  <c r="AN468" i="2"/>
  <c r="AF468" i="2"/>
  <c r="AE468" i="2"/>
  <c r="AD468" i="2"/>
  <c r="AC468" i="2"/>
  <c r="AB468" i="2"/>
  <c r="AA468" i="2"/>
  <c r="Y468" i="2"/>
  <c r="X468" i="2"/>
  <c r="AN267" i="2"/>
  <c r="AF267" i="2"/>
  <c r="AE267" i="2"/>
  <c r="AD267" i="2"/>
  <c r="AC267" i="2"/>
  <c r="AB267" i="2"/>
  <c r="AA267" i="2"/>
  <c r="Y267" i="2"/>
  <c r="Z267" i="2" s="1"/>
  <c r="X267" i="2"/>
  <c r="AN473" i="2"/>
  <c r="AF473" i="2"/>
  <c r="AE473" i="2"/>
  <c r="AD473" i="2"/>
  <c r="AC473" i="2"/>
  <c r="AB473" i="2"/>
  <c r="AA473" i="2"/>
  <c r="Y473" i="2"/>
  <c r="X473" i="2"/>
  <c r="Z473" i="2" s="1"/>
  <c r="AN780" i="2"/>
  <c r="AF780" i="2"/>
  <c r="AE780" i="2"/>
  <c r="AD780" i="2"/>
  <c r="AC780" i="2"/>
  <c r="AB780" i="2"/>
  <c r="AA780" i="2"/>
  <c r="Y780" i="2"/>
  <c r="X780" i="2"/>
  <c r="Z780" i="2" s="1"/>
  <c r="AN649" i="2"/>
  <c r="AF649" i="2"/>
  <c r="AE649" i="2"/>
  <c r="AD649" i="2"/>
  <c r="AC649" i="2"/>
  <c r="AB649" i="2"/>
  <c r="AA649" i="2"/>
  <c r="Y649" i="2"/>
  <c r="X649" i="2"/>
  <c r="Z649" i="2" s="1"/>
  <c r="AK649" i="2" s="1"/>
  <c r="AN512" i="2"/>
  <c r="AF512" i="2"/>
  <c r="AE512" i="2"/>
  <c r="AD512" i="2"/>
  <c r="AC512" i="2"/>
  <c r="AB512" i="2"/>
  <c r="AA512" i="2"/>
  <c r="Y512" i="2"/>
  <c r="X512" i="2"/>
  <c r="Z512" i="2" s="1"/>
  <c r="AN360" i="2"/>
  <c r="AF360" i="2"/>
  <c r="AE360" i="2"/>
  <c r="AD360" i="2"/>
  <c r="AC360" i="2"/>
  <c r="AB360" i="2"/>
  <c r="AA360" i="2"/>
  <c r="Y360" i="2"/>
  <c r="X360" i="2"/>
  <c r="Z360" i="2" s="1"/>
  <c r="AN722" i="2"/>
  <c r="AF722" i="2"/>
  <c r="AE722" i="2"/>
  <c r="AD722" i="2"/>
  <c r="AC722" i="2"/>
  <c r="AB722" i="2"/>
  <c r="AA722" i="2"/>
  <c r="Y722" i="2"/>
  <c r="X722" i="2"/>
  <c r="AN12" i="2"/>
  <c r="AF12" i="2"/>
  <c r="AE12" i="2"/>
  <c r="AD12" i="2"/>
  <c r="AC12" i="2"/>
  <c r="AB12" i="2"/>
  <c r="AA12" i="2"/>
  <c r="Y12" i="2"/>
  <c r="X12" i="2"/>
  <c r="Z12" i="2" s="1"/>
  <c r="AN49" i="2"/>
  <c r="AF49" i="2"/>
  <c r="AE49" i="2"/>
  <c r="AD49" i="2"/>
  <c r="AC49" i="2"/>
  <c r="AB49" i="2"/>
  <c r="AA49" i="2"/>
  <c r="Y49" i="2"/>
  <c r="X49" i="2"/>
  <c r="AN118" i="2"/>
  <c r="AF118" i="2"/>
  <c r="AE118" i="2"/>
  <c r="AD118" i="2"/>
  <c r="AC118" i="2"/>
  <c r="AB118" i="2"/>
  <c r="AA118" i="2"/>
  <c r="Z118" i="2"/>
  <c r="AJ118" i="2" s="1"/>
  <c r="Y118" i="2"/>
  <c r="X118" i="2"/>
  <c r="AN434" i="2"/>
  <c r="AF434" i="2"/>
  <c r="AE434" i="2"/>
  <c r="AD434" i="2"/>
  <c r="AC434" i="2"/>
  <c r="AB434" i="2"/>
  <c r="AA434" i="2"/>
  <c r="Z434" i="2"/>
  <c r="Y434" i="2"/>
  <c r="X434" i="2"/>
  <c r="AN321" i="2"/>
  <c r="AF321" i="2"/>
  <c r="AE321" i="2"/>
  <c r="AD321" i="2"/>
  <c r="AC321" i="2"/>
  <c r="AB321" i="2"/>
  <c r="AA321" i="2"/>
  <c r="Y321" i="2"/>
  <c r="X321" i="2"/>
  <c r="AN435" i="2"/>
  <c r="AF435" i="2"/>
  <c r="AE435" i="2"/>
  <c r="AD435" i="2"/>
  <c r="AC435" i="2"/>
  <c r="AB435" i="2"/>
  <c r="AA435" i="2"/>
  <c r="Y435" i="2"/>
  <c r="X435" i="2"/>
  <c r="AN290" i="2"/>
  <c r="AF290" i="2"/>
  <c r="AE290" i="2"/>
  <c r="AD290" i="2"/>
  <c r="AC290" i="2"/>
  <c r="AB290" i="2"/>
  <c r="AA290" i="2"/>
  <c r="Y290" i="2"/>
  <c r="X290" i="2"/>
  <c r="Z290" i="2" s="1"/>
  <c r="AN31" i="2"/>
  <c r="AF31" i="2"/>
  <c r="AE31" i="2"/>
  <c r="AD31" i="2"/>
  <c r="AC31" i="2"/>
  <c r="AB31" i="2"/>
  <c r="AA31" i="2"/>
  <c r="Z31" i="2"/>
  <c r="Y31" i="2"/>
  <c r="X31" i="2"/>
  <c r="AN123" i="2"/>
  <c r="AF123" i="2"/>
  <c r="AE123" i="2"/>
  <c r="AD123" i="2"/>
  <c r="AC123" i="2"/>
  <c r="AB123" i="2"/>
  <c r="AA123" i="2"/>
  <c r="Y123" i="2"/>
  <c r="X123" i="2"/>
  <c r="AN550" i="2"/>
  <c r="AF550" i="2"/>
  <c r="AE550" i="2"/>
  <c r="AD550" i="2"/>
  <c r="AC550" i="2"/>
  <c r="AB550" i="2"/>
  <c r="AA550" i="2"/>
  <c r="Y550" i="2"/>
  <c r="X550" i="2"/>
  <c r="AN326" i="2"/>
  <c r="AF326" i="2"/>
  <c r="AE326" i="2"/>
  <c r="AD326" i="2"/>
  <c r="AC326" i="2"/>
  <c r="AB326" i="2"/>
  <c r="AA326" i="2"/>
  <c r="Y326" i="2"/>
  <c r="X326" i="2"/>
  <c r="Z326" i="2" s="1"/>
  <c r="AN182" i="2"/>
  <c r="AF182" i="2"/>
  <c r="AE182" i="2"/>
  <c r="AD182" i="2"/>
  <c r="AC182" i="2"/>
  <c r="AB182" i="2"/>
  <c r="AA182" i="2"/>
  <c r="Y182" i="2"/>
  <c r="X182" i="2"/>
  <c r="Z182" i="2" s="1"/>
  <c r="AN846" i="2"/>
  <c r="AF846" i="2"/>
  <c r="AE846" i="2"/>
  <c r="AD846" i="2"/>
  <c r="AC846" i="2"/>
  <c r="AB846" i="2"/>
  <c r="AA846" i="2"/>
  <c r="Y846" i="2"/>
  <c r="X846" i="2"/>
  <c r="Z846" i="2" s="1"/>
  <c r="AN399" i="2"/>
  <c r="AF399" i="2"/>
  <c r="AE399" i="2"/>
  <c r="AD399" i="2"/>
  <c r="AC399" i="2"/>
  <c r="AB399" i="2"/>
  <c r="AA399" i="2"/>
  <c r="Y399" i="2"/>
  <c r="X399" i="2"/>
  <c r="Z399" i="2" s="1"/>
  <c r="AN506" i="2"/>
  <c r="AF506" i="2"/>
  <c r="AE506" i="2"/>
  <c r="AD506" i="2"/>
  <c r="AC506" i="2"/>
  <c r="AB506" i="2"/>
  <c r="AA506" i="2"/>
  <c r="Y506" i="2"/>
  <c r="X506" i="2"/>
  <c r="Z506" i="2" s="1"/>
  <c r="AN646" i="2"/>
  <c r="AF646" i="2"/>
  <c r="AE646" i="2"/>
  <c r="AD646" i="2"/>
  <c r="AC646" i="2"/>
  <c r="AB646" i="2"/>
  <c r="AA646" i="2"/>
  <c r="Y646" i="2"/>
  <c r="X646" i="2"/>
  <c r="Z646" i="2" s="1"/>
  <c r="AH646" i="2" s="1"/>
  <c r="AN575" i="2"/>
  <c r="AF575" i="2"/>
  <c r="AE575" i="2"/>
  <c r="AD575" i="2"/>
  <c r="AC575" i="2"/>
  <c r="AB575" i="2"/>
  <c r="AA575" i="2"/>
  <c r="Y575" i="2"/>
  <c r="X575" i="2"/>
  <c r="AN508" i="2"/>
  <c r="AF508" i="2"/>
  <c r="AE508" i="2"/>
  <c r="AD508" i="2"/>
  <c r="AC508" i="2"/>
  <c r="AB508" i="2"/>
  <c r="AA508" i="2"/>
  <c r="Y508" i="2"/>
  <c r="X508" i="2"/>
  <c r="AN352" i="2"/>
  <c r="AF352" i="2"/>
  <c r="AE352" i="2"/>
  <c r="AD352" i="2"/>
  <c r="AC352" i="2"/>
  <c r="AB352" i="2"/>
  <c r="AA352" i="2"/>
  <c r="Y352" i="2"/>
  <c r="X352" i="2"/>
  <c r="Z352" i="2" s="1"/>
  <c r="AN45" i="2"/>
  <c r="AF45" i="2"/>
  <c r="AE45" i="2"/>
  <c r="AD45" i="2"/>
  <c r="AC45" i="2"/>
  <c r="AB45" i="2"/>
  <c r="AA45" i="2"/>
  <c r="Y45" i="2"/>
  <c r="Q6" i="4" s="1"/>
  <c r="X45" i="2"/>
  <c r="AN710" i="2"/>
  <c r="AF710" i="2"/>
  <c r="AE710" i="2"/>
  <c r="AD710" i="2"/>
  <c r="AC710" i="2"/>
  <c r="AB710" i="2"/>
  <c r="AA710" i="2"/>
  <c r="Y710" i="2"/>
  <c r="Z710" i="2" s="1"/>
  <c r="AH710" i="2" s="1"/>
  <c r="X710" i="2"/>
  <c r="AN82" i="2"/>
  <c r="AF82" i="2"/>
  <c r="AE82" i="2"/>
  <c r="AD82" i="2"/>
  <c r="AC82" i="2"/>
  <c r="AB82" i="2"/>
  <c r="AA82" i="2"/>
  <c r="Y82" i="2"/>
  <c r="X82" i="2"/>
  <c r="Z82" i="2" s="1"/>
  <c r="AN17" i="2"/>
  <c r="AF17" i="2"/>
  <c r="AE17" i="2"/>
  <c r="AD17" i="2"/>
  <c r="AC17" i="2"/>
  <c r="AB17" i="2"/>
  <c r="AA17" i="2"/>
  <c r="Y17" i="2"/>
  <c r="Z17" i="2" s="1"/>
  <c r="X17" i="2"/>
  <c r="AN162" i="2"/>
  <c r="AF162" i="2"/>
  <c r="AE162" i="2"/>
  <c r="AD162" i="2"/>
  <c r="AC162" i="2"/>
  <c r="AB162" i="2"/>
  <c r="AA162" i="2"/>
  <c r="Y162" i="2"/>
  <c r="X162" i="2"/>
  <c r="Z162" i="2" s="1"/>
  <c r="AN600" i="2"/>
  <c r="AF600" i="2"/>
  <c r="AE600" i="2"/>
  <c r="AD600" i="2"/>
  <c r="AC600" i="2"/>
  <c r="AB600" i="2"/>
  <c r="AA600" i="2"/>
  <c r="Y600" i="2"/>
  <c r="X600" i="2"/>
  <c r="Z600" i="2" s="1"/>
  <c r="AN331" i="2"/>
  <c r="AF331" i="2"/>
  <c r="AE331" i="2"/>
  <c r="AD331" i="2"/>
  <c r="AC331" i="2"/>
  <c r="AB331" i="2"/>
  <c r="AA331" i="2"/>
  <c r="Y331" i="2"/>
  <c r="X331" i="2"/>
  <c r="Z331" i="2" s="1"/>
  <c r="AH331" i="2" s="1"/>
  <c r="AN163" i="2"/>
  <c r="AF163" i="2"/>
  <c r="AE163" i="2"/>
  <c r="AD163" i="2"/>
  <c r="AC163" i="2"/>
  <c r="AB163" i="2"/>
  <c r="AA163" i="2"/>
  <c r="Y163" i="2"/>
  <c r="X163" i="2"/>
  <c r="Z163" i="2" s="1"/>
  <c r="AN599" i="2"/>
  <c r="AF599" i="2"/>
  <c r="AE599" i="2"/>
  <c r="AD599" i="2"/>
  <c r="AC599" i="2"/>
  <c r="AB599" i="2"/>
  <c r="AA599" i="2"/>
  <c r="Y599" i="2"/>
  <c r="X599" i="2"/>
  <c r="Z599" i="2" s="1"/>
  <c r="AN555" i="2"/>
  <c r="AF555" i="2"/>
  <c r="AE555" i="2"/>
  <c r="AD555" i="2"/>
  <c r="AC555" i="2"/>
  <c r="AB555" i="2"/>
  <c r="AA555" i="2"/>
  <c r="Y555" i="2"/>
  <c r="X555" i="2"/>
  <c r="Z555" i="2" s="1"/>
  <c r="AN80" i="2"/>
  <c r="AF80" i="2"/>
  <c r="AE80" i="2"/>
  <c r="AD80" i="2"/>
  <c r="AC80" i="2"/>
  <c r="AB80" i="2"/>
  <c r="AA80" i="2"/>
  <c r="Y80" i="2"/>
  <c r="X80" i="2"/>
  <c r="AN6" i="2"/>
  <c r="AF6" i="2"/>
  <c r="AE6" i="2"/>
  <c r="AD6" i="2"/>
  <c r="AC6" i="2"/>
  <c r="AB6" i="2"/>
  <c r="AA6" i="2"/>
  <c r="Y6" i="2"/>
  <c r="X6" i="2"/>
  <c r="AN949" i="2"/>
  <c r="AF949" i="2"/>
  <c r="AE949" i="2"/>
  <c r="AD949" i="2"/>
  <c r="AC949" i="2"/>
  <c r="AB949" i="2"/>
  <c r="AA949" i="2"/>
  <c r="Z949" i="2"/>
  <c r="AL949" i="2" s="1"/>
  <c r="Y949" i="2"/>
  <c r="X949" i="2"/>
  <c r="AN807" i="2"/>
  <c r="AF807" i="2"/>
  <c r="AE807" i="2"/>
  <c r="AD807" i="2"/>
  <c r="AC807" i="2"/>
  <c r="AB807" i="2"/>
  <c r="AA807" i="2"/>
  <c r="Z807" i="2"/>
  <c r="Y807" i="2"/>
  <c r="X807" i="2"/>
  <c r="AN755" i="2"/>
  <c r="AF755" i="2"/>
  <c r="AE755" i="2"/>
  <c r="AD755" i="2"/>
  <c r="AC755" i="2"/>
  <c r="AB755" i="2"/>
  <c r="AA755" i="2"/>
  <c r="Z755" i="2"/>
  <c r="Y755" i="2"/>
  <c r="X755" i="2"/>
  <c r="AN654" i="2"/>
  <c r="AF654" i="2"/>
  <c r="AE654" i="2"/>
  <c r="AD654" i="2"/>
  <c r="AC654" i="2"/>
  <c r="AB654" i="2"/>
  <c r="AA654" i="2"/>
  <c r="Y654" i="2"/>
  <c r="X654" i="2"/>
  <c r="AN478" i="2"/>
  <c r="AF478" i="2"/>
  <c r="AE478" i="2"/>
  <c r="AD478" i="2"/>
  <c r="AC478" i="2"/>
  <c r="AB478" i="2"/>
  <c r="AA478" i="2"/>
  <c r="Y478" i="2"/>
  <c r="X478" i="2"/>
  <c r="Z478" i="2" s="1"/>
  <c r="AN81" i="2"/>
  <c r="AF81" i="2"/>
  <c r="AE81" i="2"/>
  <c r="AD81" i="2"/>
  <c r="AC81" i="2"/>
  <c r="AB81" i="2"/>
  <c r="AA81" i="2"/>
  <c r="Y81" i="2"/>
  <c r="X81" i="2"/>
  <c r="Z81" i="2" s="1"/>
  <c r="AN41" i="2"/>
  <c r="AF41" i="2"/>
  <c r="AE41" i="2"/>
  <c r="AD41" i="2"/>
  <c r="AC41" i="2"/>
  <c r="AB41" i="2"/>
  <c r="AA41" i="2"/>
  <c r="Z41" i="2"/>
  <c r="Y41" i="2"/>
  <c r="X41" i="2"/>
  <c r="AN567" i="2"/>
  <c r="AF567" i="2"/>
  <c r="AE567" i="2"/>
  <c r="AD567" i="2"/>
  <c r="AC567" i="2"/>
  <c r="AB567" i="2"/>
  <c r="AA567" i="2"/>
  <c r="Y567" i="2"/>
  <c r="X567" i="2"/>
  <c r="AN716" i="2"/>
  <c r="AF716" i="2"/>
  <c r="AE716" i="2"/>
  <c r="AD716" i="2"/>
  <c r="AC716" i="2"/>
  <c r="AB716" i="2"/>
  <c r="AA716" i="2"/>
  <c r="Y716" i="2"/>
  <c r="X716" i="2"/>
  <c r="Z716" i="2" s="1"/>
  <c r="AN598" i="2"/>
  <c r="AF598" i="2"/>
  <c r="AE598" i="2"/>
  <c r="AD598" i="2"/>
  <c r="AC598" i="2"/>
  <c r="AB598" i="2"/>
  <c r="AA598" i="2"/>
  <c r="Y598" i="2"/>
  <c r="X598" i="2"/>
  <c r="AN121" i="2"/>
  <c r="AF121" i="2"/>
  <c r="AE121" i="2"/>
  <c r="AD121" i="2"/>
  <c r="AC121" i="2"/>
  <c r="AB121" i="2"/>
  <c r="AA121" i="2"/>
  <c r="Y121" i="2"/>
  <c r="X121" i="2"/>
  <c r="Z121" i="2" s="1"/>
  <c r="AN991" i="2"/>
  <c r="AF991" i="2"/>
  <c r="AE991" i="2"/>
  <c r="AD991" i="2"/>
  <c r="AC991" i="2"/>
  <c r="AB991" i="2"/>
  <c r="AA991" i="2"/>
  <c r="Y991" i="2"/>
  <c r="X991" i="2"/>
  <c r="Z991" i="2" s="1"/>
  <c r="AN61" i="2"/>
  <c r="AF61" i="2"/>
  <c r="AE61" i="2"/>
  <c r="AD61" i="2"/>
  <c r="AC61" i="2"/>
  <c r="AB61" i="2"/>
  <c r="AA61" i="2"/>
  <c r="Y61" i="2"/>
  <c r="X61" i="2"/>
  <c r="Z61" i="2" s="1"/>
  <c r="AN62" i="2"/>
  <c r="AF62" i="2"/>
  <c r="AE62" i="2"/>
  <c r="AD62" i="2"/>
  <c r="AC62" i="2"/>
  <c r="AB62" i="2"/>
  <c r="AA62" i="2"/>
  <c r="Y62" i="2"/>
  <c r="X62" i="2"/>
  <c r="Z62" i="2" s="1"/>
  <c r="AM62" i="2" s="1"/>
  <c r="AN596" i="2"/>
  <c r="AF596" i="2"/>
  <c r="AE596" i="2"/>
  <c r="AD596" i="2"/>
  <c r="AC596" i="2"/>
  <c r="AB596" i="2"/>
  <c r="AA596" i="2"/>
  <c r="Y596" i="2"/>
  <c r="X596" i="2"/>
  <c r="Z596" i="2" s="1"/>
  <c r="AN164" i="2"/>
  <c r="AF164" i="2"/>
  <c r="AE164" i="2"/>
  <c r="AD164" i="2"/>
  <c r="AC164" i="2"/>
  <c r="AB164" i="2"/>
  <c r="AA164" i="2"/>
  <c r="Y164" i="2"/>
  <c r="X164" i="2"/>
  <c r="AN980" i="2"/>
  <c r="AF980" i="2"/>
  <c r="AE980" i="2"/>
  <c r="AD980" i="2"/>
  <c r="AC980" i="2"/>
  <c r="AB980" i="2"/>
  <c r="AA980" i="2"/>
  <c r="Y980" i="2"/>
  <c r="X980" i="2"/>
  <c r="Z980" i="2" s="1"/>
  <c r="AN869" i="2"/>
  <c r="AF869" i="2"/>
  <c r="AE869" i="2"/>
  <c r="AD869" i="2"/>
  <c r="AC869" i="2"/>
  <c r="AB869" i="2"/>
  <c r="AA869" i="2"/>
  <c r="Y869" i="2"/>
  <c r="X869" i="2"/>
  <c r="AN577" i="2"/>
  <c r="AF577" i="2"/>
  <c r="AE577" i="2"/>
  <c r="AD577" i="2"/>
  <c r="AC577" i="2"/>
  <c r="AB577" i="2"/>
  <c r="AA577" i="2"/>
  <c r="Y577" i="2"/>
  <c r="Z577" i="2" s="1"/>
  <c r="AK577" i="2" s="1"/>
  <c r="X577" i="2"/>
  <c r="AN184" i="2"/>
  <c r="AF184" i="2"/>
  <c r="AE184" i="2"/>
  <c r="AD184" i="2"/>
  <c r="AC184" i="2"/>
  <c r="AB184" i="2"/>
  <c r="AA184" i="2"/>
  <c r="Y184" i="2"/>
  <c r="Z184" i="2" s="1"/>
  <c r="AH184" i="2" s="1"/>
  <c r="X184" i="2"/>
  <c r="AN55" i="2"/>
  <c r="AF55" i="2"/>
  <c r="AE55" i="2"/>
  <c r="AD55" i="2"/>
  <c r="AC55" i="2"/>
  <c r="AB55" i="2"/>
  <c r="AA55" i="2"/>
  <c r="Y55" i="2"/>
  <c r="X55" i="2"/>
  <c r="Z55" i="2" s="1"/>
  <c r="AN14" i="2"/>
  <c r="AF14" i="2"/>
  <c r="AE14" i="2"/>
  <c r="AD14" i="2"/>
  <c r="AC14" i="2"/>
  <c r="AB14" i="2"/>
  <c r="AA14" i="2"/>
  <c r="Y14" i="2"/>
  <c r="X14" i="2"/>
  <c r="AN492" i="2"/>
  <c r="AF492" i="2"/>
  <c r="AE492" i="2"/>
  <c r="AD492" i="2"/>
  <c r="AC492" i="2"/>
  <c r="AB492" i="2"/>
  <c r="AA492" i="2"/>
  <c r="Y492" i="2"/>
  <c r="X492" i="2"/>
  <c r="Z492" i="2" s="1"/>
  <c r="AN694" i="2"/>
  <c r="AF694" i="2"/>
  <c r="AE694" i="2"/>
  <c r="AD694" i="2"/>
  <c r="AC694" i="2"/>
  <c r="AB694" i="2"/>
  <c r="AA694" i="2"/>
  <c r="Y694" i="2"/>
  <c r="X694" i="2"/>
  <c r="Z694" i="2" s="1"/>
  <c r="AN496" i="2"/>
  <c r="AF496" i="2"/>
  <c r="AE496" i="2"/>
  <c r="AD496" i="2"/>
  <c r="AC496" i="2"/>
  <c r="AB496" i="2"/>
  <c r="AA496" i="2"/>
  <c r="Y496" i="2"/>
  <c r="X496" i="2"/>
  <c r="Z496" i="2" s="1"/>
  <c r="AN54" i="2"/>
  <c r="AF54" i="2"/>
  <c r="AE54" i="2"/>
  <c r="AD54" i="2"/>
  <c r="AC54" i="2"/>
  <c r="AB54" i="2"/>
  <c r="AA54" i="2"/>
  <c r="Y54" i="2"/>
  <c r="X54" i="2"/>
  <c r="Z54" i="2" s="1"/>
  <c r="AN707" i="2"/>
  <c r="AF707" i="2"/>
  <c r="AE707" i="2"/>
  <c r="AD707" i="2"/>
  <c r="AC707" i="2"/>
  <c r="AB707" i="2"/>
  <c r="AA707" i="2"/>
  <c r="Y707" i="2"/>
  <c r="X707" i="2"/>
  <c r="AN412" i="2"/>
  <c r="AF412" i="2"/>
  <c r="AE412" i="2"/>
  <c r="AD412" i="2"/>
  <c r="AC412" i="2"/>
  <c r="AB412" i="2"/>
  <c r="AA412" i="2"/>
  <c r="Y412" i="2"/>
  <c r="X412" i="2"/>
  <c r="Z412" i="2" s="1"/>
  <c r="AN554" i="2"/>
  <c r="AF554" i="2"/>
  <c r="AE554" i="2"/>
  <c r="AD554" i="2"/>
  <c r="AC554" i="2"/>
  <c r="AB554" i="2"/>
  <c r="AA554" i="2"/>
  <c r="Y554" i="2"/>
  <c r="X554" i="2"/>
  <c r="Z554" i="2" s="1"/>
  <c r="AN51" i="2"/>
  <c r="AF51" i="2"/>
  <c r="AE51" i="2"/>
  <c r="AD51" i="2"/>
  <c r="AC51" i="2"/>
  <c r="AB51" i="2"/>
  <c r="AA51" i="2"/>
  <c r="Y51" i="2"/>
  <c r="Z51" i="2" s="1"/>
  <c r="X51" i="2"/>
  <c r="AN699" i="2"/>
  <c r="AF699" i="2"/>
  <c r="AE699" i="2"/>
  <c r="AD699" i="2"/>
  <c r="AC699" i="2"/>
  <c r="AB699" i="2"/>
  <c r="AA699" i="2"/>
  <c r="Y699" i="2"/>
  <c r="Z699" i="2" s="1"/>
  <c r="X699" i="2"/>
  <c r="AN287" i="2"/>
  <c r="AF287" i="2"/>
  <c r="AE287" i="2"/>
  <c r="AD287" i="2"/>
  <c r="AC287" i="2"/>
  <c r="AB287" i="2"/>
  <c r="AA287" i="2"/>
  <c r="Y287" i="2"/>
  <c r="X287" i="2"/>
  <c r="Z287" i="2" s="1"/>
  <c r="AN590" i="2"/>
  <c r="AF590" i="2"/>
  <c r="AE590" i="2"/>
  <c r="AD590" i="2"/>
  <c r="AC590" i="2"/>
  <c r="AB590" i="2"/>
  <c r="AA590" i="2"/>
  <c r="Y590" i="2"/>
  <c r="X590" i="2"/>
  <c r="Z590" i="2" s="1"/>
  <c r="AN922" i="2"/>
  <c r="AF922" i="2"/>
  <c r="AE922" i="2"/>
  <c r="AD922" i="2"/>
  <c r="AC922" i="2"/>
  <c r="AB922" i="2"/>
  <c r="AA922" i="2"/>
  <c r="Y922" i="2"/>
  <c r="X922" i="2"/>
  <c r="Z889" i="3" l="1"/>
  <c r="Z1255" i="3"/>
  <c r="Z813" i="3"/>
  <c r="Z936" i="3"/>
  <c r="Z771" i="3"/>
  <c r="Z1085" i="3"/>
  <c r="Z626" i="3"/>
  <c r="Z966" i="3"/>
  <c r="Z1416" i="3"/>
  <c r="Z873" i="3"/>
  <c r="AG873" i="3" s="1"/>
  <c r="Z613" i="3"/>
  <c r="Z971" i="3"/>
  <c r="Z1160" i="3"/>
  <c r="Z720" i="3"/>
  <c r="Z846" i="3"/>
  <c r="Z843" i="3"/>
  <c r="Z826" i="3"/>
  <c r="AM826" i="3" s="1"/>
  <c r="Z1263" i="3"/>
  <c r="AL1263" i="3" s="1"/>
  <c r="Z1033" i="3"/>
  <c r="AJ1033" i="3" s="1"/>
  <c r="Z602" i="3"/>
  <c r="Z907" i="3"/>
  <c r="Z638" i="3"/>
  <c r="Z944" i="3"/>
  <c r="AJ944" i="3" s="1"/>
  <c r="Z1062" i="3"/>
  <c r="Z1146" i="3"/>
  <c r="Z1067" i="3"/>
  <c r="Z722" i="3"/>
  <c r="AM722" i="3" s="1"/>
  <c r="Z997" i="3"/>
  <c r="Z1321" i="3"/>
  <c r="AM1321" i="3" s="1"/>
  <c r="Z1088" i="3"/>
  <c r="AJ1088" i="3" s="1"/>
  <c r="Z865" i="3"/>
  <c r="Z775" i="3"/>
  <c r="Z1083" i="3"/>
  <c r="Z1234" i="3"/>
  <c r="Z1180" i="3"/>
  <c r="Z1397" i="3"/>
  <c r="Z712" i="3"/>
  <c r="AI712" i="3" s="1"/>
  <c r="Z647" i="3"/>
  <c r="AG647" i="3" s="1"/>
  <c r="Z906" i="3"/>
  <c r="Z1370" i="3"/>
  <c r="Z787" i="3"/>
  <c r="Z1122" i="3"/>
  <c r="Z1115" i="3"/>
  <c r="Z933" i="3"/>
  <c r="Z1205" i="3"/>
  <c r="Z1126" i="3"/>
  <c r="AN1126" i="3" s="1"/>
  <c r="Z648" i="3"/>
  <c r="Z730" i="3"/>
  <c r="Z1185" i="3"/>
  <c r="Z1112" i="3"/>
  <c r="Z646" i="3"/>
  <c r="Z1374" i="3"/>
  <c r="Z1103" i="3"/>
  <c r="AG1103" i="3" s="1"/>
  <c r="Z598" i="3"/>
  <c r="AH598" i="3" s="1"/>
  <c r="Z718" i="3"/>
  <c r="Z881" i="3"/>
  <c r="AM881" i="3" s="1"/>
  <c r="Z622" i="3"/>
  <c r="AL622" i="3" s="1"/>
  <c r="Z942" i="3"/>
  <c r="Z1377" i="3"/>
  <c r="Z1017" i="3"/>
  <c r="Z1282" i="3"/>
  <c r="Z1385" i="3"/>
  <c r="AJ1385" i="3" s="1"/>
  <c r="Z1069" i="3"/>
  <c r="Z1086" i="3"/>
  <c r="AJ1086" i="3" s="1"/>
  <c r="Z736" i="3"/>
  <c r="Z1138" i="3"/>
  <c r="AH1138" i="3" s="1"/>
  <c r="Z837" i="3"/>
  <c r="AG837" i="3" s="1"/>
  <c r="Z791" i="3"/>
  <c r="Z1050" i="3"/>
  <c r="Z794" i="3"/>
  <c r="Z1142" i="3"/>
  <c r="Z891" i="3"/>
  <c r="AJ891" i="3" s="1"/>
  <c r="Z953" i="3"/>
  <c r="AN953" i="3" s="1"/>
  <c r="Z839" i="3"/>
  <c r="AL839" i="3" s="1"/>
  <c r="Z1244" i="3"/>
  <c r="AN1244" i="3" s="1"/>
  <c r="Z796" i="3"/>
  <c r="Z994" i="3"/>
  <c r="Z673" i="3"/>
  <c r="Z831" i="3"/>
  <c r="Z1213" i="3"/>
  <c r="Z761" i="3"/>
  <c r="AK761" i="3" s="1"/>
  <c r="Z1413" i="3"/>
  <c r="AK1413" i="3" s="1"/>
  <c r="Z1172" i="3"/>
  <c r="Z664" i="3"/>
  <c r="AL664" i="3" s="1"/>
  <c r="Z903" i="3"/>
  <c r="Z662" i="3"/>
  <c r="Z767" i="3"/>
  <c r="Z430" i="3"/>
  <c r="Z840" i="3"/>
  <c r="AK840" i="3" s="1"/>
  <c r="Z186" i="3"/>
  <c r="AH186" i="3" s="1"/>
  <c r="Z271" i="3"/>
  <c r="AK271" i="3" s="1"/>
  <c r="Z425" i="3"/>
  <c r="AJ425" i="3" s="1"/>
  <c r="Z1637" i="3"/>
  <c r="AK1637" i="3" s="1"/>
  <c r="Z81" i="3"/>
  <c r="AI81" i="3" s="1"/>
  <c r="Z1388" i="3"/>
  <c r="Z692" i="3"/>
  <c r="AN692" i="3" s="1"/>
  <c r="Z1177" i="3"/>
  <c r="Z824" i="3"/>
  <c r="Z311" i="3"/>
  <c r="Z1064" i="3"/>
  <c r="AM1064" i="3" s="1"/>
  <c r="Z1072" i="3"/>
  <c r="Z1156" i="3"/>
  <c r="Z1368" i="3"/>
  <c r="AM1368" i="3" s="1"/>
  <c r="Z113" i="3"/>
  <c r="AI113" i="3" s="1"/>
  <c r="AN104" i="3"/>
  <c r="Z1390" i="3"/>
  <c r="AI1390" i="3" s="1"/>
  <c r="Z1496" i="3"/>
  <c r="AM1496" i="3" s="1"/>
  <c r="Z1236" i="3"/>
  <c r="AH1236" i="3" s="1"/>
  <c r="Z252" i="3"/>
  <c r="Z1212" i="3"/>
  <c r="Z112" i="3"/>
  <c r="Z459" i="3"/>
  <c r="Z449" i="3"/>
  <c r="Z528" i="3"/>
  <c r="AH528" i="3" s="1"/>
  <c r="Z1399" i="3"/>
  <c r="Z1398" i="3"/>
  <c r="Z1585" i="3"/>
  <c r="Z390" i="3"/>
  <c r="Z267" i="3"/>
  <c r="Z38" i="3"/>
  <c r="Z1035" i="3"/>
  <c r="Z1532" i="3"/>
  <c r="AM1532" i="3" s="1"/>
  <c r="Z848" i="3"/>
  <c r="Z807" i="3"/>
  <c r="Z651" i="3"/>
  <c r="AH651" i="3" s="1"/>
  <c r="Z1528" i="3"/>
  <c r="AK1528" i="3" s="1"/>
  <c r="Z1221" i="3"/>
  <c r="Z721" i="3"/>
  <c r="AN721" i="3" s="1"/>
  <c r="Z1454" i="3"/>
  <c r="AM1454" i="3" s="1"/>
  <c r="Z1051" i="3"/>
  <c r="Z672" i="3"/>
  <c r="Z1058" i="3"/>
  <c r="AG1058" i="3" s="1"/>
  <c r="Z694" i="3"/>
  <c r="Z144" i="3"/>
  <c r="AI144" i="3" s="1"/>
  <c r="Z1128" i="3"/>
  <c r="Z815" i="3"/>
  <c r="Z1640" i="3"/>
  <c r="AH1640" i="3" s="1"/>
  <c r="Z1075" i="3"/>
  <c r="Z22" i="3"/>
  <c r="Z226" i="3"/>
  <c r="Z992" i="3"/>
  <c r="Z25" i="3"/>
  <c r="AG25" i="3" s="1"/>
  <c r="Z1299" i="3"/>
  <c r="AG1299" i="3" s="1"/>
  <c r="Z1363" i="3"/>
  <c r="Z1575" i="3"/>
  <c r="AL1575" i="3" s="1"/>
  <c r="Z1215" i="3"/>
  <c r="Z1435" i="3"/>
  <c r="Z1449" i="3"/>
  <c r="Z477" i="3"/>
  <c r="Z262" i="3"/>
  <c r="AN262" i="3" s="1"/>
  <c r="Z1101" i="3"/>
  <c r="AG1101" i="3" s="1"/>
  <c r="Z1028" i="3"/>
  <c r="Z395" i="3"/>
  <c r="Z481" i="3"/>
  <c r="AM481" i="3" s="1"/>
  <c r="Z253" i="3"/>
  <c r="Z221" i="3"/>
  <c r="AI221" i="3" s="1"/>
  <c r="Z579" i="3"/>
  <c r="AN579" i="3" s="1"/>
  <c r="Z842" i="3"/>
  <c r="AK842" i="3" s="1"/>
  <c r="Z1305" i="3"/>
  <c r="AM1305" i="3" s="1"/>
  <c r="Z776" i="3"/>
  <c r="Z511" i="3"/>
  <c r="AN6" i="3"/>
  <c r="Z1595" i="3"/>
  <c r="AI1595" i="3" s="1"/>
  <c r="Z1029" i="3"/>
  <c r="Z605" i="3"/>
  <c r="AJ605" i="3" s="1"/>
  <c r="Z63" i="3"/>
  <c r="AJ63" i="3" s="1"/>
  <c r="Z170" i="3"/>
  <c r="AN170" i="3" s="1"/>
  <c r="Z501" i="3"/>
  <c r="AM501" i="3" s="1"/>
  <c r="Z1052" i="3"/>
  <c r="Z1188" i="3"/>
  <c r="Z1659" i="3"/>
  <c r="Z879" i="3"/>
  <c r="AL879" i="3" s="1"/>
  <c r="Z1662" i="3"/>
  <c r="AJ1662" i="3" s="1"/>
  <c r="Z521" i="3"/>
  <c r="Z968" i="3"/>
  <c r="Z270" i="3"/>
  <c r="Z134" i="3"/>
  <c r="Z218" i="3"/>
  <c r="AN218" i="3" s="1"/>
  <c r="Z1225" i="3"/>
  <c r="AN1225" i="3" s="1"/>
  <c r="Z29" i="3"/>
  <c r="AN29" i="3" s="1"/>
  <c r="Z129" i="3"/>
  <c r="Z895" i="3"/>
  <c r="AN895" i="3" s="1"/>
  <c r="Z1352" i="3"/>
  <c r="Z426" i="3"/>
  <c r="Z731" i="3"/>
  <c r="AI731" i="3" s="1"/>
  <c r="Z548" i="3"/>
  <c r="Z1061" i="3"/>
  <c r="Z1315" i="3"/>
  <c r="AM1315" i="3" s="1"/>
  <c r="Z929" i="3"/>
  <c r="Z1520" i="3"/>
  <c r="Z797" i="3"/>
  <c r="AK797" i="3" s="1"/>
  <c r="Z100" i="3"/>
  <c r="Z1179" i="3"/>
  <c r="Z1613" i="3"/>
  <c r="AK1613" i="3" s="1"/>
  <c r="Z946" i="3"/>
  <c r="Z1629" i="3"/>
  <c r="Z1203" i="3"/>
  <c r="Z802" i="3"/>
  <c r="Z254" i="3"/>
  <c r="AM254" i="3" s="1"/>
  <c r="Z1191" i="3"/>
  <c r="AL1191" i="3" s="1"/>
  <c r="Z1381" i="3"/>
  <c r="Z1091" i="3"/>
  <c r="Z1127" i="3"/>
  <c r="Z457" i="3"/>
  <c r="Z1574" i="3"/>
  <c r="AK1574" i="3" s="1"/>
  <c r="Z91" i="3"/>
  <c r="Z1351" i="3"/>
  <c r="Z125" i="3"/>
  <c r="AJ125" i="3" s="1"/>
  <c r="Z666" i="3"/>
  <c r="Z754" i="3"/>
  <c r="Z675" i="3"/>
  <c r="Z706" i="3"/>
  <c r="Z47" i="3"/>
  <c r="AJ47" i="3" s="1"/>
  <c r="Z1349" i="3"/>
  <c r="AM1349" i="3" s="1"/>
  <c r="Z282" i="3"/>
  <c r="Z763" i="3"/>
  <c r="Z808" i="3"/>
  <c r="AK808" i="3" s="1"/>
  <c r="Z991" i="3"/>
  <c r="Z972" i="3"/>
  <c r="Z1557" i="3"/>
  <c r="AL1557" i="3" s="1"/>
  <c r="Z1563" i="3"/>
  <c r="Z1361" i="3"/>
  <c r="Z146" i="3"/>
  <c r="AJ146" i="3" s="1"/>
  <c r="Z958" i="3"/>
  <c r="Z101" i="3"/>
  <c r="Z323" i="3"/>
  <c r="Z468" i="3"/>
  <c r="Z51" i="3"/>
  <c r="Z1195" i="3"/>
  <c r="Z1355" i="3"/>
  <c r="Z167" i="3"/>
  <c r="Z1530" i="3"/>
  <c r="AJ1530" i="3" s="1"/>
  <c r="Z1395" i="3"/>
  <c r="Z1627" i="3"/>
  <c r="AH1627" i="3" s="1"/>
  <c r="Z1057" i="3"/>
  <c r="AL1057" i="3" s="1"/>
  <c r="Z66" i="3"/>
  <c r="Z1200" i="3"/>
  <c r="Z1569" i="3"/>
  <c r="Z897" i="3"/>
  <c r="AM897" i="3" s="1"/>
  <c r="Z1104" i="3"/>
  <c r="Z53" i="3"/>
  <c r="AI53" i="3" s="1"/>
  <c r="Z814" i="3"/>
  <c r="Z1013" i="3"/>
  <c r="AK1013" i="3" s="1"/>
  <c r="Z132" i="3"/>
  <c r="AH132" i="3" s="1"/>
  <c r="Z685" i="3"/>
  <c r="AI685" i="3" s="1"/>
  <c r="Z1524" i="3"/>
  <c r="AK1524" i="3" s="1"/>
  <c r="Z431" i="3"/>
  <c r="Z1560" i="3"/>
  <c r="AL1560" i="3" s="1"/>
  <c r="Z1402" i="3"/>
  <c r="Z1079" i="3"/>
  <c r="Z177" i="3"/>
  <c r="Z325" i="3"/>
  <c r="AM325" i="3" s="1"/>
  <c r="Z1350" i="3"/>
  <c r="AL1350" i="3" s="1"/>
  <c r="Z118" i="3"/>
  <c r="Z952" i="3"/>
  <c r="Z1344" i="3"/>
  <c r="AJ1344" i="3" s="1"/>
  <c r="Z346" i="3"/>
  <c r="Z1601" i="3"/>
  <c r="Z862" i="3"/>
  <c r="Z128" i="3"/>
  <c r="Z1593" i="3"/>
  <c r="AG1593" i="3" s="1"/>
  <c r="Z532" i="3"/>
  <c r="Z1573" i="3"/>
  <c r="Z384" i="3"/>
  <c r="AJ384" i="3" s="1"/>
  <c r="Z1656" i="3"/>
  <c r="AG280" i="3"/>
  <c r="Z629" i="3"/>
  <c r="AK629" i="3" s="1"/>
  <c r="Z78" i="3"/>
  <c r="Z667" i="3"/>
  <c r="Z273" i="3"/>
  <c r="Z114" i="3"/>
  <c r="AG114" i="3" s="1"/>
  <c r="Z1287" i="3"/>
  <c r="AG1287" i="3" s="1"/>
  <c r="Z156" i="3"/>
  <c r="Z546" i="3"/>
  <c r="Z607" i="3"/>
  <c r="Z601" i="3"/>
  <c r="AJ601" i="3" s="1"/>
  <c r="Z1300" i="3"/>
  <c r="AJ1300" i="3" s="1"/>
  <c r="Z304" i="3"/>
  <c r="AL304" i="3" s="1"/>
  <c r="Z732" i="3"/>
  <c r="Z857" i="3"/>
  <c r="Z40" i="3"/>
  <c r="Z55" i="3"/>
  <c r="AK55" i="3" s="1"/>
  <c r="Z412" i="3"/>
  <c r="Z852" i="3"/>
  <c r="Z702" i="3"/>
  <c r="AG702" i="3" s="1"/>
  <c r="Z819" i="3"/>
  <c r="Z1183" i="3"/>
  <c r="Z1002" i="3"/>
  <c r="Z207" i="3"/>
  <c r="AJ207" i="3" s="1"/>
  <c r="Z822" i="3"/>
  <c r="Z1325" i="3"/>
  <c r="Z377" i="3"/>
  <c r="AI377" i="3" s="1"/>
  <c r="Z75" i="3"/>
  <c r="Z1026" i="3"/>
  <c r="Z202" i="3"/>
  <c r="AN202" i="3" s="1"/>
  <c r="Z749" i="3"/>
  <c r="Z20" i="3"/>
  <c r="Z530" i="3"/>
  <c r="Z383" i="3"/>
  <c r="Z1543" i="3"/>
  <c r="AG1543" i="3" s="1"/>
  <c r="Z1584" i="3"/>
  <c r="AG1584" i="3" s="1"/>
  <c r="Z405" i="3"/>
  <c r="Z961" i="3"/>
  <c r="Z1343" i="3"/>
  <c r="AH1343" i="3" s="1"/>
  <c r="Z1261" i="3"/>
  <c r="Z83" i="3"/>
  <c r="AM83" i="3" s="1"/>
  <c r="Z1250" i="3"/>
  <c r="Z753" i="3"/>
  <c r="Z773" i="3"/>
  <c r="Z738" i="3"/>
  <c r="AJ738" i="3" s="1"/>
  <c r="Z778" i="3"/>
  <c r="Z330" i="3"/>
  <c r="AK330" i="3" s="1"/>
  <c r="Z786" i="3"/>
  <c r="AK786" i="3" s="1"/>
  <c r="Z1243" i="3"/>
  <c r="AH1243" i="3" s="1"/>
  <c r="Z1331" i="3"/>
  <c r="Z172" i="3"/>
  <c r="Z938" i="3"/>
  <c r="Z1007" i="3"/>
  <c r="AN1007" i="3" s="1"/>
  <c r="Z943" i="3"/>
  <c r="Z894" i="3"/>
  <c r="AK894" i="3" s="1"/>
  <c r="Z510" i="3"/>
  <c r="Z1606" i="3"/>
  <c r="AK1606" i="3" s="1"/>
  <c r="Z1274" i="3"/>
  <c r="Z274" i="3"/>
  <c r="AK274" i="3" s="1"/>
  <c r="Z256" i="3"/>
  <c r="AK256" i="3" s="1"/>
  <c r="Z1194" i="3"/>
  <c r="Z1590" i="3"/>
  <c r="Z999" i="3"/>
  <c r="Z1223" i="3"/>
  <c r="Z1512" i="3"/>
  <c r="AN1512" i="3" s="1"/>
  <c r="Z73" i="3"/>
  <c r="AM73" i="3" s="1"/>
  <c r="Z1214" i="3"/>
  <c r="Z586" i="3"/>
  <c r="Z478" i="3"/>
  <c r="Z592" i="3"/>
  <c r="Z1409" i="3"/>
  <c r="AK1409" i="3" s="1"/>
  <c r="Z1407" i="3"/>
  <c r="Z679" i="3"/>
  <c r="AN679" i="3" s="1"/>
  <c r="Z1501" i="3"/>
  <c r="AG1501" i="3" s="1"/>
  <c r="Z1535" i="3"/>
  <c r="Z1536" i="3"/>
  <c r="AJ1536" i="3" s="1"/>
  <c r="Z554" i="3"/>
  <c r="AG554" i="3" s="1"/>
  <c r="Z1271" i="3"/>
  <c r="Z556" i="3"/>
  <c r="Z919" i="3"/>
  <c r="Z448" i="3"/>
  <c r="Z1248" i="3"/>
  <c r="AN1248" i="3" s="1"/>
  <c r="Z888" i="3"/>
  <c r="AH888" i="3" s="1"/>
  <c r="Z1415" i="3"/>
  <c r="Z1021" i="3"/>
  <c r="Z31" i="3"/>
  <c r="Z716" i="3"/>
  <c r="Z795" i="3"/>
  <c r="Z821" i="3"/>
  <c r="Z1313" i="3"/>
  <c r="Z1117" i="3"/>
  <c r="Z531" i="3"/>
  <c r="AI1138" i="3"/>
  <c r="Z1545" i="3"/>
  <c r="AI1545" i="3" s="1"/>
  <c r="Z630" i="3"/>
  <c r="Z372" i="3"/>
  <c r="AG372" i="3" s="1"/>
  <c r="Z1289" i="3"/>
  <c r="Z1345" i="3"/>
  <c r="Z309" i="3"/>
  <c r="AM309" i="3" s="1"/>
  <c r="Z131" i="3"/>
  <c r="AM131" i="3" s="1"/>
  <c r="Z1359" i="3"/>
  <c r="AI1359" i="3" s="1"/>
  <c r="Z352" i="3"/>
  <c r="Z932" i="3"/>
  <c r="AJ1432" i="3"/>
  <c r="AG598" i="3"/>
  <c r="Z329" i="3"/>
  <c r="Z495" i="3"/>
  <c r="Z464" i="3"/>
  <c r="Z1354" i="3"/>
  <c r="Z801" i="3"/>
  <c r="Z1348" i="3"/>
  <c r="Z589" i="3"/>
  <c r="Z965" i="3"/>
  <c r="Z196" i="3"/>
  <c r="AL196" i="3" s="1"/>
  <c r="Z1253" i="3"/>
  <c r="AJ1253" i="3" s="1"/>
  <c r="Z260" i="3"/>
  <c r="AL260" i="3" s="1"/>
  <c r="Z3" i="3"/>
  <c r="Z1554" i="3"/>
  <c r="AJ1554" i="3" s="1"/>
  <c r="Z1465" i="3"/>
  <c r="AL1465" i="3" s="1"/>
  <c r="Z258" i="3"/>
  <c r="Z1170" i="3"/>
  <c r="Z612" i="3"/>
  <c r="Z247" i="3"/>
  <c r="AK247" i="3" s="1"/>
  <c r="Z1078" i="3"/>
  <c r="Z1612" i="3"/>
  <c r="Z1567" i="3"/>
  <c r="AG1567" i="3" s="1"/>
  <c r="Z910" i="3"/>
  <c r="AK104" i="3"/>
  <c r="Z748" i="3"/>
  <c r="Z1497" i="3"/>
  <c r="Z1488" i="3"/>
  <c r="Z1611" i="3"/>
  <c r="Z1211" i="3"/>
  <c r="Z1379" i="3"/>
  <c r="Z1222" i="3"/>
  <c r="Z830" i="3"/>
  <c r="Z633" i="3"/>
  <c r="Z1423" i="3"/>
  <c r="Z1074" i="3"/>
  <c r="Z69" i="3"/>
  <c r="Z150" i="3"/>
  <c r="AM150" i="3" s="1"/>
  <c r="Z1605" i="3"/>
  <c r="Z655" i="3"/>
  <c r="Z683" i="3"/>
  <c r="Z1011" i="3"/>
  <c r="AH1011" i="3" s="1"/>
  <c r="Z482" i="3"/>
  <c r="Z1279" i="3"/>
  <c r="Z836" i="3"/>
  <c r="AJ836" i="3" s="1"/>
  <c r="Z920" i="3"/>
  <c r="Z182" i="3"/>
  <c r="Z462" i="3"/>
  <c r="Z1382" i="3"/>
  <c r="AG1382" i="3" s="1"/>
  <c r="Z1089" i="3"/>
  <c r="AK1089" i="3" s="1"/>
  <c r="Z1040" i="3"/>
  <c r="Z1207" i="3"/>
  <c r="Z1334" i="3"/>
  <c r="Z80" i="3"/>
  <c r="AK80" i="3" s="1"/>
  <c r="Z1068" i="3"/>
  <c r="Z1477" i="3"/>
  <c r="Z1019" i="3"/>
  <c r="AM1019" i="3" s="1"/>
  <c r="Z774" i="3"/>
  <c r="AG774" i="3" s="1"/>
  <c r="Z1286" i="3"/>
  <c r="AM1286" i="3" s="1"/>
  <c r="Z1110" i="3"/>
  <c r="AK1110" i="3" s="1"/>
  <c r="Z1239" i="3"/>
  <c r="AL1239" i="3" s="1"/>
  <c r="Z1082" i="3"/>
  <c r="Z1592" i="3"/>
  <c r="Z1455" i="3"/>
  <c r="Z364" i="3"/>
  <c r="AJ364" i="3" s="1"/>
  <c r="Z1003" i="3"/>
  <c r="AN1003" i="3" s="1"/>
  <c r="Z103" i="3"/>
  <c r="Z902" i="3"/>
  <c r="Z1168" i="3"/>
  <c r="Z295" i="3"/>
  <c r="AM295" i="3" s="1"/>
  <c r="Z696" i="3"/>
  <c r="Z1444" i="3"/>
  <c r="AL1444" i="3" s="1"/>
  <c r="Z1210" i="3"/>
  <c r="Z1392" i="3"/>
  <c r="Z1023" i="3"/>
  <c r="Z567" i="3"/>
  <c r="AH1521" i="3"/>
  <c r="Z1264" i="3"/>
  <c r="AL1264" i="3" s="1"/>
  <c r="Z1106" i="3"/>
  <c r="AG1106" i="3" s="1"/>
  <c r="Z115" i="3"/>
  <c r="Z744" i="3"/>
  <c r="AI744" i="3" s="1"/>
  <c r="Z1006" i="3"/>
  <c r="Z362" i="3"/>
  <c r="AI362" i="3" s="1"/>
  <c r="AH32" i="3"/>
  <c r="AK32" i="3"/>
  <c r="Z65" i="3"/>
  <c r="AK65" i="3" s="1"/>
  <c r="Z240" i="3"/>
  <c r="Z439" i="3"/>
  <c r="Z231" i="3"/>
  <c r="AK231" i="3" s="1"/>
  <c r="Z315" i="3"/>
  <c r="AK315" i="3" s="1"/>
  <c r="Z1646" i="3"/>
  <c r="AM1646" i="3" s="1"/>
  <c r="Z1125" i="3"/>
  <c r="Z1290" i="3"/>
  <c r="Z759" i="3"/>
  <c r="AI759" i="3" s="1"/>
  <c r="Z1371" i="3"/>
  <c r="Z781" i="3"/>
  <c r="AL781" i="3" s="1"/>
  <c r="Z1587" i="3"/>
  <c r="AG1587" i="3" s="1"/>
  <c r="Z1109" i="3"/>
  <c r="AL1109" i="3" s="1"/>
  <c r="Z396" i="3"/>
  <c r="Z1599" i="3"/>
  <c r="AI1599" i="3" s="1"/>
  <c r="Z1586" i="3"/>
  <c r="AK1586" i="3" s="1"/>
  <c r="Z513" i="3"/>
  <c r="Z319" i="3"/>
  <c r="AN319" i="3" s="1"/>
  <c r="Z307" i="3"/>
  <c r="AJ307" i="3" s="1"/>
  <c r="Z432" i="3"/>
  <c r="Z70" i="3"/>
  <c r="AN70" i="3" s="1"/>
  <c r="Z210" i="3"/>
  <c r="Z707" i="3"/>
  <c r="Z71" i="3"/>
  <c r="AJ71" i="3" s="1"/>
  <c r="Z1558" i="3"/>
  <c r="AJ1558" i="3" s="1"/>
  <c r="Z424" i="3"/>
  <c r="Z418" i="3"/>
  <c r="AJ418" i="3" s="1"/>
  <c r="Z703" i="3"/>
  <c r="Z1036" i="3"/>
  <c r="Z834" i="3"/>
  <c r="AN834" i="3" s="1"/>
  <c r="Z670" i="3"/>
  <c r="AJ670" i="3" s="1"/>
  <c r="Z1335" i="3"/>
  <c r="Z845" i="3"/>
  <c r="Z1541" i="3"/>
  <c r="AN1541" i="3" s="1"/>
  <c r="Z746" i="3"/>
  <c r="Z93" i="3"/>
  <c r="AH1595" i="3"/>
  <c r="Z1516" i="3"/>
  <c r="Z1022" i="3"/>
  <c r="Z1004" i="3"/>
  <c r="Z435" i="3"/>
  <c r="AM435" i="3" s="1"/>
  <c r="Z615" i="3"/>
  <c r="AN615" i="3" s="1"/>
  <c r="Z39" i="3"/>
  <c r="Z1071" i="3"/>
  <c r="Z700" i="3"/>
  <c r="Z359" i="3"/>
  <c r="AG359" i="3" s="1"/>
  <c r="Z1163" i="3"/>
  <c r="AN1163" i="3" s="1"/>
  <c r="Z687" i="3"/>
  <c r="AM687" i="3" s="1"/>
  <c r="Z178" i="3"/>
  <c r="Z1024" i="3"/>
  <c r="Z1267" i="3"/>
  <c r="Z1280" i="3"/>
  <c r="Z618" i="3"/>
  <c r="Z1562" i="3"/>
  <c r="Z492" i="3"/>
  <c r="Z905" i="3"/>
  <c r="Z551" i="3"/>
  <c r="Z1292" i="3"/>
  <c r="Z461" i="3"/>
  <c r="AH461" i="3" s="1"/>
  <c r="Z291" i="3"/>
  <c r="Z911" i="3"/>
  <c r="AJ911" i="3" s="1"/>
  <c r="Z458" i="3"/>
  <c r="Z484" i="3"/>
  <c r="Z1018" i="3"/>
  <c r="Z391" i="3"/>
  <c r="AI391" i="3" s="1"/>
  <c r="Z642" i="3"/>
  <c r="Z645" i="3"/>
  <c r="Z1173" i="3"/>
  <c r="AK1173" i="3" s="1"/>
  <c r="AL720" i="3"/>
  <c r="AN720" i="3"/>
  <c r="AG720" i="3"/>
  <c r="Z246" i="3"/>
  <c r="AM246" i="3" s="1"/>
  <c r="Z142" i="3"/>
  <c r="AK142" i="3" s="1"/>
  <c r="Z166" i="3"/>
  <c r="Z760" i="3"/>
  <c r="Z275" i="3"/>
  <c r="AG275" i="3" s="1"/>
  <c r="Z637" i="3"/>
  <c r="AI637" i="3" s="1"/>
  <c r="Z688" i="3"/>
  <c r="Z211" i="3"/>
  <c r="Z825" i="3"/>
  <c r="Z417" i="3"/>
  <c r="Z1049" i="3"/>
  <c r="Z1523" i="3"/>
  <c r="AK1523" i="3" s="1"/>
  <c r="Z1246" i="3"/>
  <c r="AM1246" i="3" s="1"/>
  <c r="Z1327" i="3"/>
  <c r="AL1327" i="3" s="1"/>
  <c r="Z653" i="3"/>
  <c r="AI653" i="3" s="1"/>
  <c r="Z1077" i="3"/>
  <c r="Z1181" i="3"/>
  <c r="Z68" i="3"/>
  <c r="Z1598" i="3"/>
  <c r="Z59" i="3"/>
  <c r="AG59" i="3" s="1"/>
  <c r="Z1394" i="3"/>
  <c r="AI1394" i="3" s="1"/>
  <c r="Z869" i="3"/>
  <c r="Z520" i="3"/>
  <c r="AI520" i="3" s="1"/>
  <c r="Z1326" i="3"/>
  <c r="AM1326" i="3" s="1"/>
  <c r="Z1603" i="3"/>
  <c r="AK1603" i="3" s="1"/>
  <c r="Z401" i="3"/>
  <c r="Z987" i="3"/>
  <c r="AK843" i="3"/>
  <c r="AG843" i="3"/>
  <c r="Z1458" i="3"/>
  <c r="AN1458" i="3" s="1"/>
  <c r="Z298" i="3"/>
  <c r="Z849" i="3"/>
  <c r="Z399" i="3"/>
  <c r="Z397" i="3"/>
  <c r="Z1324" i="3"/>
  <c r="AM1324" i="3" s="1"/>
  <c r="Z599" i="3"/>
  <c r="AJ599" i="3" s="1"/>
  <c r="Z880" i="3"/>
  <c r="Z864" i="3"/>
  <c r="Z1174" i="3"/>
  <c r="Z527" i="3"/>
  <c r="Z816" i="3"/>
  <c r="Z1159" i="3"/>
  <c r="AN1159" i="3" s="1"/>
  <c r="Z422" i="3"/>
  <c r="AG422" i="3" s="1"/>
  <c r="Z838" i="3"/>
  <c r="AL838" i="3" s="1"/>
  <c r="Z1589" i="3"/>
  <c r="AN1589" i="3" s="1"/>
  <c r="Z1242" i="3"/>
  <c r="AN1242" i="3" s="1"/>
  <c r="Z12" i="3"/>
  <c r="AM12" i="3" s="1"/>
  <c r="Z523" i="3"/>
  <c r="Z385" i="3"/>
  <c r="AM385" i="3" s="1"/>
  <c r="Z1342" i="3"/>
  <c r="Z1353" i="3"/>
  <c r="AK1353" i="3" s="1"/>
  <c r="Z756" i="3"/>
  <c r="AJ756" i="3" s="1"/>
  <c r="Z1460" i="3"/>
  <c r="AL1460" i="3" s="1"/>
  <c r="Z1318" i="3"/>
  <c r="AJ1318" i="3" s="1"/>
  <c r="Z287" i="3"/>
  <c r="AN287" i="3" s="1"/>
  <c r="Z1542" i="3"/>
  <c r="Z198" i="3"/>
  <c r="AK198" i="3" s="1"/>
  <c r="Z1155" i="3"/>
  <c r="Z1265" i="3"/>
  <c r="AH1265" i="3" s="1"/>
  <c r="Z375" i="3"/>
  <c r="AJ375" i="3" s="1"/>
  <c r="Z1591" i="3"/>
  <c r="AM1591" i="3" s="1"/>
  <c r="Z1076" i="3"/>
  <c r="Z1373" i="3"/>
  <c r="Z735" i="3"/>
  <c r="Z1652" i="3"/>
  <c r="AI1652" i="3" s="1"/>
  <c r="Z1037" i="3"/>
  <c r="Z708" i="3"/>
  <c r="AL708" i="3" s="1"/>
  <c r="Z241" i="3"/>
  <c r="Z1193" i="3"/>
  <c r="Z727" i="3"/>
  <c r="AG727" i="3" s="1"/>
  <c r="Z526" i="3"/>
  <c r="AG526" i="3" s="1"/>
  <c r="Z208" i="3"/>
  <c r="Z1418" i="3"/>
  <c r="Z1293" i="3"/>
  <c r="AH1293" i="3" s="1"/>
  <c r="Z1422" i="3"/>
  <c r="AK1422" i="3" s="1"/>
  <c r="Z1129" i="3"/>
  <c r="Z1148" i="3"/>
  <c r="AG1148" i="3" s="1"/>
  <c r="Z1230" i="3"/>
  <c r="Z595" i="3"/>
  <c r="AN595" i="3" s="1"/>
  <c r="Z597" i="3"/>
  <c r="Z1498" i="3"/>
  <c r="AM1498" i="3" s="1"/>
  <c r="Z1493" i="3"/>
  <c r="Z109" i="3"/>
  <c r="Z92" i="3"/>
  <c r="AM92" i="3" s="1"/>
  <c r="Z829" i="3"/>
  <c r="Z204" i="3"/>
  <c r="AL204" i="3" s="1"/>
  <c r="Z1114" i="3"/>
  <c r="AI1114" i="3" s="1"/>
  <c r="Z21" i="3"/>
  <c r="Z1479" i="3"/>
  <c r="AJ1479" i="3" s="1"/>
  <c r="Z726" i="3"/>
  <c r="Z251" i="3"/>
  <c r="Z799" i="3"/>
  <c r="AH799" i="3" s="1"/>
  <c r="Z930" i="3"/>
  <c r="Z1347" i="3"/>
  <c r="Z856" i="3"/>
  <c r="Z600" i="3"/>
  <c r="Z1419" i="3"/>
  <c r="Z467" i="3"/>
  <c r="Z644" i="3"/>
  <c r="Z1582" i="3"/>
  <c r="Z217" i="3"/>
  <c r="Z1237" i="3"/>
  <c r="Z296" i="3"/>
  <c r="Z690" i="3"/>
  <c r="Z1332" i="3"/>
  <c r="Z1655" i="3"/>
  <c r="Z614" i="3"/>
  <c r="AK614" i="3" s="1"/>
  <c r="Z1609" i="3"/>
  <c r="Z376" i="3"/>
  <c r="Z1070" i="3"/>
  <c r="Z1564" i="3"/>
  <c r="AJ1564" i="3" s="1"/>
  <c r="Z751" i="3"/>
  <c r="AH751" i="3" s="1"/>
  <c r="Z741" i="3"/>
  <c r="Z161" i="3"/>
  <c r="AM161" i="3" s="1"/>
  <c r="Z212" i="3"/>
  <c r="Z1111" i="3"/>
  <c r="AM1111" i="3" s="1"/>
  <c r="Z811" i="3"/>
  <c r="Z1424" i="3"/>
  <c r="AJ1424" i="3" s="1"/>
  <c r="Z536" i="3"/>
  <c r="AN536" i="3" s="1"/>
  <c r="Z1376" i="3"/>
  <c r="Z342" i="3"/>
  <c r="AJ342" i="3" s="1"/>
  <c r="Z1161" i="3"/>
  <c r="Z1663" i="3"/>
  <c r="Z611" i="3"/>
  <c r="Z1360" i="3"/>
  <c r="Z1042" i="3"/>
  <c r="Z1256" i="3"/>
  <c r="Z243" i="3"/>
  <c r="Z414" i="3"/>
  <c r="AN414" i="3" s="1"/>
  <c r="Z980" i="3"/>
  <c r="Z1169" i="3"/>
  <c r="AK1169" i="3" s="1"/>
  <c r="Z691" i="3"/>
  <c r="Z1217" i="3"/>
  <c r="Z1428" i="3"/>
  <c r="Z447" i="3"/>
  <c r="Z1251" i="3"/>
  <c r="AI1251" i="3" s="1"/>
  <c r="Z534" i="3"/>
  <c r="AK1621" i="3"/>
  <c r="Z1132" i="3"/>
  <c r="Z147" i="3"/>
  <c r="AL147" i="3" s="1"/>
  <c r="Z1384" i="3"/>
  <c r="Z1005" i="3"/>
  <c r="Z1333" i="3"/>
  <c r="Z698" i="3"/>
  <c r="Z1514" i="3"/>
  <c r="Z956" i="3"/>
  <c r="AG956" i="3" s="1"/>
  <c r="Z1366" i="3"/>
  <c r="AK1366" i="3" s="1"/>
  <c r="Z98" i="3"/>
  <c r="Z1001" i="3"/>
  <c r="Z1616" i="3"/>
  <c r="AJ1616" i="3" s="1"/>
  <c r="Z1634" i="3"/>
  <c r="AM1634" i="3" s="1"/>
  <c r="Z1410" i="3"/>
  <c r="AM1410" i="3" s="1"/>
  <c r="Z884" i="3"/>
  <c r="AJ884" i="3" s="1"/>
  <c r="Z1047" i="3"/>
  <c r="Z199" i="3"/>
  <c r="AK199" i="3" s="1"/>
  <c r="Z1666" i="3"/>
  <c r="Z1314" i="3"/>
  <c r="Z522" i="3"/>
  <c r="AL522" i="3" s="1"/>
  <c r="Z445" i="3"/>
  <c r="Z137" i="3"/>
  <c r="Z1219" i="3"/>
  <c r="Z1269" i="3"/>
  <c r="AI1269" i="3" s="1"/>
  <c r="Z185" i="3"/>
  <c r="Z99" i="3"/>
  <c r="AJ99" i="3" s="1"/>
  <c r="Z1649" i="3"/>
  <c r="Z284" i="3"/>
  <c r="AK284" i="3" s="1"/>
  <c r="Z697" i="3"/>
  <c r="Z1113" i="3"/>
  <c r="Z1322" i="3"/>
  <c r="Z657" i="3"/>
  <c r="AL657" i="3" s="1"/>
  <c r="Z1638" i="3"/>
  <c r="Z733" i="3"/>
  <c r="Z983" i="3"/>
  <c r="Z1141" i="3"/>
  <c r="Z777" i="3"/>
  <c r="Z656" i="3"/>
  <c r="Z742" i="3"/>
  <c r="Z300" i="3"/>
  <c r="Z900" i="3"/>
  <c r="Z1025" i="3"/>
  <c r="Z1665" i="3"/>
  <c r="Z1658" i="3"/>
  <c r="AL1658" i="3" s="1"/>
  <c r="Z1452" i="3"/>
  <c r="AJ1452" i="3" s="1"/>
  <c r="Z1009" i="3"/>
  <c r="Z1427" i="3"/>
  <c r="Z1553" i="3"/>
  <c r="Z43" i="3"/>
  <c r="Z973" i="3"/>
  <c r="Z563" i="3"/>
  <c r="AK563" i="3" s="1"/>
  <c r="Z603" i="3"/>
  <c r="AG603" i="3" s="1"/>
  <c r="Z239" i="3"/>
  <c r="Z1295" i="3"/>
  <c r="AN1295" i="3" s="1"/>
  <c r="Z1140" i="3"/>
  <c r="AN1140" i="3" s="1"/>
  <c r="Z229" i="3"/>
  <c r="AJ229" i="3" s="1"/>
  <c r="Z1254" i="3"/>
  <c r="AH1254" i="3" s="1"/>
  <c r="Z169" i="3"/>
  <c r="Z695" i="3"/>
  <c r="Z678" i="3"/>
  <c r="Z709" i="3"/>
  <c r="AI709" i="3" s="1"/>
  <c r="Z1597" i="3"/>
  <c r="AJ1597" i="3" s="1"/>
  <c r="Z918" i="3"/>
  <c r="AK918" i="3" s="1"/>
  <c r="Z1480" i="3"/>
  <c r="AJ1480" i="3" s="1"/>
  <c r="Z783" i="3"/>
  <c r="AM783" i="3" s="1"/>
  <c r="Z909" i="3"/>
  <c r="Z1097" i="3"/>
  <c r="Z153" i="3"/>
  <c r="Z988" i="3"/>
  <c r="Z1588" i="3"/>
  <c r="Z1116" i="3"/>
  <c r="Z543" i="3"/>
  <c r="Z518" i="3"/>
  <c r="Z1566" i="3"/>
  <c r="AK1566" i="3" s="1"/>
  <c r="Z915" i="3"/>
  <c r="Z552" i="3"/>
  <c r="Z734" i="3"/>
  <c r="AM734" i="3" s="1"/>
  <c r="Z861" i="3"/>
  <c r="Z710" i="3"/>
  <c r="Z713" i="3"/>
  <c r="Z292" i="3"/>
  <c r="Z583" i="3"/>
  <c r="Z935" i="3"/>
  <c r="Z937" i="3"/>
  <c r="AN937" i="3" s="1"/>
  <c r="Z1642" i="3"/>
  <c r="Z162" i="3"/>
  <c r="Z854" i="3"/>
  <c r="Z537" i="3"/>
  <c r="Z1202" i="3"/>
  <c r="Z1317" i="3"/>
  <c r="Z48" i="3"/>
  <c r="AH48" i="3" s="1"/>
  <c r="Z1453" i="3"/>
  <c r="AK1453" i="3" s="1"/>
  <c r="Z904" i="3"/>
  <c r="Z437" i="3"/>
  <c r="AH437" i="3" s="1"/>
  <c r="Z1644" i="3"/>
  <c r="AG1644" i="3" s="1"/>
  <c r="Z191" i="3"/>
  <c r="Z1149" i="3"/>
  <c r="Z555" i="3"/>
  <c r="Z1492" i="3"/>
  <c r="Z1441" i="3"/>
  <c r="AJ1441" i="3" s="1"/>
  <c r="Z214" i="3"/>
  <c r="AK214" i="3" s="1"/>
  <c r="Z370" i="3"/>
  <c r="Z1273" i="3"/>
  <c r="Z827" i="3"/>
  <c r="Z1369" i="3"/>
  <c r="AK1369" i="3" s="1"/>
  <c r="Z1438" i="3"/>
  <c r="Z1356" i="3"/>
  <c r="Z1184" i="3"/>
  <c r="AN1184" i="3" s="1"/>
  <c r="Z184" i="3"/>
  <c r="Z591" i="3"/>
  <c r="Z998" i="3"/>
  <c r="Z596" i="3"/>
  <c r="Z640" i="3"/>
  <c r="AH640" i="3" s="1"/>
  <c r="Z1495" i="3"/>
  <c r="AG1495" i="3" s="1"/>
  <c r="Z318" i="3"/>
  <c r="Z714" i="3"/>
  <c r="Z160" i="3"/>
  <c r="Z1189" i="3"/>
  <c r="Z37" i="3"/>
  <c r="AK37" i="3" s="1"/>
  <c r="Z1624" i="3"/>
  <c r="Z293" i="3"/>
  <c r="AM293" i="3" s="1"/>
  <c r="Z1467" i="3"/>
  <c r="Z79" i="3"/>
  <c r="Z1401" i="3"/>
  <c r="AG1401" i="3" s="1"/>
  <c r="Z674" i="3"/>
  <c r="Z1120" i="3"/>
  <c r="Z989" i="3"/>
  <c r="Z538" i="3"/>
  <c r="Z823" i="3"/>
  <c r="Z1260" i="3"/>
  <c r="AH1260" i="3" s="1"/>
  <c r="Z18" i="3"/>
  <c r="AH18" i="3" s="1"/>
  <c r="Z850" i="3"/>
  <c r="Z163" i="3"/>
  <c r="Z975" i="3"/>
  <c r="Z408" i="3"/>
  <c r="Z1107" i="3"/>
  <c r="Z959" i="3"/>
  <c r="AN959" i="3" s="1"/>
  <c r="Z34" i="3"/>
  <c r="AN34" i="3" s="1"/>
  <c r="Z668" i="3"/>
  <c r="Z1494" i="3"/>
  <c r="AM1494" i="3" s="1"/>
  <c r="Z585" i="3"/>
  <c r="AL1545" i="3"/>
  <c r="Z1014" i="3"/>
  <c r="AK1014" i="3" s="1"/>
  <c r="Z962" i="3"/>
  <c r="AL962" i="3" s="1"/>
  <c r="Z1429" i="3"/>
  <c r="AH1429" i="3" s="1"/>
  <c r="Z340" i="3"/>
  <c r="AM340" i="3" s="1"/>
  <c r="Z497" i="3"/>
  <c r="Z1134" i="3"/>
  <c r="Z977" i="3"/>
  <c r="Z504" i="3"/>
  <c r="AK504" i="3" s="1"/>
  <c r="Z45" i="3"/>
  <c r="AH45" i="3" s="1"/>
  <c r="Z1614" i="3"/>
  <c r="AM1614" i="3" s="1"/>
  <c r="Z50" i="3"/>
  <c r="Z1303" i="3"/>
  <c r="AN1303" i="3" s="1"/>
  <c r="Z1032" i="3"/>
  <c r="Z1619" i="3"/>
  <c r="AI1619" i="3" s="1"/>
  <c r="Z316" i="3"/>
  <c r="Z192" i="3"/>
  <c r="AI192" i="3" s="1"/>
  <c r="Z610" i="3"/>
  <c r="AH610" i="3" s="1"/>
  <c r="Z1328" i="3"/>
  <c r="Z1544" i="3"/>
  <c r="Z294" i="3"/>
  <c r="AI294" i="3" s="1"/>
  <c r="Z1550" i="3"/>
  <c r="Z1487" i="3"/>
  <c r="AN1487" i="3" s="1"/>
  <c r="Z671" i="3"/>
  <c r="Z681" i="3"/>
  <c r="Z558" i="3"/>
  <c r="AM558" i="3" s="1"/>
  <c r="Z803" i="3"/>
  <c r="Z621" i="3"/>
  <c r="AH621" i="3" s="1"/>
  <c r="AH702" i="3"/>
  <c r="Z365" i="3"/>
  <c r="AJ365" i="3" s="1"/>
  <c r="Z1505" i="3"/>
  <c r="AK1505" i="3" s="1"/>
  <c r="Z1578" i="3"/>
  <c r="AN1578" i="3" s="1"/>
  <c r="Z441" i="3"/>
  <c r="AL441" i="3" s="1"/>
  <c r="Z876" i="3"/>
  <c r="AM876" i="3" s="1"/>
  <c r="Z812" i="3"/>
  <c r="AJ812" i="3" s="1"/>
  <c r="Z784" i="3"/>
  <c r="Z124" i="3"/>
  <c r="Z380" i="3"/>
  <c r="AN380" i="3" s="1"/>
  <c r="Z1336" i="3"/>
  <c r="AK1336" i="3" s="1"/>
  <c r="Z818" i="3"/>
  <c r="AM818" i="3" s="1"/>
  <c r="Z934" i="3"/>
  <c r="Z1308" i="3"/>
  <c r="AL1308" i="3" s="1"/>
  <c r="Z1330" i="3"/>
  <c r="AL1330" i="3" s="1"/>
  <c r="Z1549" i="3"/>
  <c r="AL1549" i="3" s="1"/>
  <c r="Z1375" i="3"/>
  <c r="Z1296" i="3"/>
  <c r="Z1298" i="3"/>
  <c r="AI1298" i="3" s="1"/>
  <c r="AI1012" i="2"/>
  <c r="AM1012" i="2"/>
  <c r="AK1012" i="2"/>
  <c r="AG1012" i="2"/>
  <c r="AK305" i="2"/>
  <c r="AH305" i="2"/>
  <c r="AK879" i="2"/>
  <c r="AG879" i="2"/>
  <c r="AI976" i="2"/>
  <c r="AL976" i="2"/>
  <c r="AM976" i="2"/>
  <c r="AJ976" i="2"/>
  <c r="AG976" i="2"/>
  <c r="AJ17" i="2"/>
  <c r="AM17" i="2"/>
  <c r="AM674" i="2"/>
  <c r="AK674" i="2"/>
  <c r="Z14" i="2"/>
  <c r="Z598" i="2"/>
  <c r="AG152" i="2"/>
  <c r="AM152" i="2"/>
  <c r="AL152" i="2"/>
  <c r="AK152" i="2"/>
  <c r="AG930" i="2"/>
  <c r="AJ930" i="2"/>
  <c r="AL963" i="2"/>
  <c r="AJ963" i="2"/>
  <c r="AI963" i="2"/>
  <c r="Z445" i="2"/>
  <c r="Z120" i="2"/>
  <c r="Z333" i="2"/>
  <c r="Z344" i="2"/>
  <c r="AJ143" i="2"/>
  <c r="AM143" i="2"/>
  <c r="AL143" i="2"/>
  <c r="AK143" i="2"/>
  <c r="AG143" i="2"/>
  <c r="AM1013" i="2"/>
  <c r="AL1013" i="2"/>
  <c r="AK1013" i="2"/>
  <c r="Z270" i="2"/>
  <c r="AG415" i="2"/>
  <c r="AG377" i="2"/>
  <c r="AM377" i="2"/>
  <c r="AK377" i="2"/>
  <c r="AH957" i="2"/>
  <c r="AG957" i="2"/>
  <c r="AM957" i="2"/>
  <c r="AL957" i="2"/>
  <c r="AI957" i="2"/>
  <c r="AH672" i="2"/>
  <c r="AL672" i="2"/>
  <c r="AG672" i="2"/>
  <c r="AK985" i="2"/>
  <c r="AL985" i="2"/>
  <c r="AG961" i="2"/>
  <c r="AK415" i="2"/>
  <c r="Z891" i="2"/>
  <c r="AK666" i="2"/>
  <c r="AG666" i="2"/>
  <c r="AG181" i="2"/>
  <c r="AH181" i="2"/>
  <c r="AH549" i="2"/>
  <c r="AI384" i="2"/>
  <c r="AG384" i="2"/>
  <c r="AH840" i="2"/>
  <c r="AM840" i="2"/>
  <c r="AL840" i="2"/>
  <c r="AG840" i="2"/>
  <c r="Z922" i="2"/>
  <c r="AM922" i="2" s="1"/>
  <c r="Z479" i="2"/>
  <c r="Z975" i="2"/>
  <c r="Z427" i="2"/>
  <c r="Z382" i="2"/>
  <c r="Z391" i="2"/>
  <c r="Z221" i="2"/>
  <c r="Z568" i="2"/>
  <c r="AJ568" i="2" s="1"/>
  <c r="Z726" i="2"/>
  <c r="Z721" i="2"/>
  <c r="Z393" i="2"/>
  <c r="AK518" i="2"/>
  <c r="AM518" i="2"/>
  <c r="AI855" i="2"/>
  <c r="AL855" i="2"/>
  <c r="AK898" i="2"/>
  <c r="AL898" i="2"/>
  <c r="AI137" i="2"/>
  <c r="AJ137" i="2"/>
  <c r="Z550" i="2"/>
  <c r="Z508" i="2"/>
  <c r="Z435" i="2"/>
  <c r="AH435" i="2" s="1"/>
  <c r="Z467" i="2"/>
  <c r="AK877" i="2"/>
  <c r="AJ1020" i="2"/>
  <c r="AG537" i="2"/>
  <c r="AJ537" i="2"/>
  <c r="Z856" i="2"/>
  <c r="AJ992" i="2"/>
  <c r="AM992" i="2"/>
  <c r="AG992" i="2"/>
  <c r="AJ500" i="2"/>
  <c r="AG500" i="2"/>
  <c r="AL946" i="2"/>
  <c r="AK946" i="2"/>
  <c r="AI685" i="2"/>
  <c r="AM685" i="2"/>
  <c r="AL1018" i="2"/>
  <c r="AK1018" i="2"/>
  <c r="AJ715" i="2"/>
  <c r="AK715" i="2"/>
  <c r="AM715" i="2"/>
  <c r="AL715" i="2"/>
  <c r="AG715" i="2"/>
  <c r="AL908" i="2"/>
  <c r="AG908" i="2"/>
  <c r="AM908" i="2"/>
  <c r="AK908" i="2"/>
  <c r="AG638" i="2"/>
  <c r="AL1020" i="2"/>
  <c r="AK425" i="2"/>
  <c r="AJ367" i="2"/>
  <c r="AH367" i="2"/>
  <c r="AL255" i="2"/>
  <c r="AJ255" i="2"/>
  <c r="AG255" i="2"/>
  <c r="AM217" i="2"/>
  <c r="AG217" i="2"/>
  <c r="AM799" i="2"/>
  <c r="AL799" i="2"/>
  <c r="AK799" i="2"/>
  <c r="AK886" i="2"/>
  <c r="AI886" i="2"/>
  <c r="AG331" i="2"/>
  <c r="Z869" i="2"/>
  <c r="Z567" i="2"/>
  <c r="AJ567" i="2" s="1"/>
  <c r="Z123" i="2"/>
  <c r="Z468" i="2"/>
  <c r="Z871" i="2"/>
  <c r="Z560" i="2"/>
  <c r="AM560" i="2" s="1"/>
  <c r="Z443" i="2"/>
  <c r="Z759" i="2"/>
  <c r="Z229" i="2"/>
  <c r="Z676" i="2"/>
  <c r="Z83" i="2"/>
  <c r="Z998" i="2"/>
  <c r="AL53" i="2"/>
  <c r="AK53" i="2"/>
  <c r="AJ53" i="2"/>
  <c r="Z924" i="2"/>
  <c r="AL924" i="2" s="1"/>
  <c r="AI877" i="2"/>
  <c r="AG877" i="2"/>
  <c r="Z195" i="2"/>
  <c r="AG195" i="2" s="1"/>
  <c r="Z50" i="2"/>
  <c r="AK789" i="2"/>
  <c r="Z919" i="2"/>
  <c r="AI516" i="2"/>
  <c r="AG516" i="2"/>
  <c r="AL516" i="2"/>
  <c r="AH977" i="2"/>
  <c r="AM977" i="2"/>
  <c r="AJ841" i="2"/>
  <c r="AI841" i="2"/>
  <c r="AK557" i="2"/>
  <c r="AJ557" i="2"/>
  <c r="Z819" i="2"/>
  <c r="Z472" i="2"/>
  <c r="AM664" i="2"/>
  <c r="AL664" i="2"/>
  <c r="AG620" i="2"/>
  <c r="AH620" i="2"/>
  <c r="AM620" i="2"/>
  <c r="AL620" i="2"/>
  <c r="Z268" i="2"/>
  <c r="Z285" i="2"/>
  <c r="AG285" i="2" s="1"/>
  <c r="Z634" i="2"/>
  <c r="AL634" i="2" s="1"/>
  <c r="Z141" i="2"/>
  <c r="Z224" i="2"/>
  <c r="Z591" i="2"/>
  <c r="Z544" i="2"/>
  <c r="Z520" i="2"/>
  <c r="Z546" i="2"/>
  <c r="AK893" i="2"/>
  <c r="Z418" i="2"/>
  <c r="Z215" i="2"/>
  <c r="Z316" i="2"/>
  <c r="Z686" i="2"/>
  <c r="AG896" i="2"/>
  <c r="Z444" i="2"/>
  <c r="Z362" i="2"/>
  <c r="Z266" i="2"/>
  <c r="Z278" i="2"/>
  <c r="Z750" i="2"/>
  <c r="Z747" i="2"/>
  <c r="Z597" i="2"/>
  <c r="AJ481" i="2"/>
  <c r="AM481" i="2"/>
  <c r="F7" i="6"/>
  <c r="E7" i="6"/>
  <c r="D7" i="6"/>
  <c r="AM218" i="2"/>
  <c r="AH967" i="2"/>
  <c r="AI967" i="2"/>
  <c r="AG967" i="2"/>
  <c r="AM1000" i="2"/>
  <c r="AJ990" i="2"/>
  <c r="AG990" i="2"/>
  <c r="Z697" i="2"/>
  <c r="Z815" i="2"/>
  <c r="Z84" i="2"/>
  <c r="Z831" i="2"/>
  <c r="Z394" i="2"/>
  <c r="Z302" i="2"/>
  <c r="Z767" i="2"/>
  <c r="Z488" i="2"/>
  <c r="AM893" i="2"/>
  <c r="Z323" i="2"/>
  <c r="Z200" i="2"/>
  <c r="Z263" i="2"/>
  <c r="Z956" i="2"/>
  <c r="Z90" i="2"/>
  <c r="AL90" i="2" s="1"/>
  <c r="Z79" i="2"/>
  <c r="Z291" i="2"/>
  <c r="Z851" i="2"/>
  <c r="AI851" i="2" s="1"/>
  <c r="Z363" i="2"/>
  <c r="AL251" i="2"/>
  <c r="Z511" i="2"/>
  <c r="Z874" i="2"/>
  <c r="AH168" i="2"/>
  <c r="AG168" i="2"/>
  <c r="Z939" i="2"/>
  <c r="AJ280" i="2"/>
  <c r="AL280" i="2"/>
  <c r="Z1019" i="2"/>
  <c r="AM251" i="2"/>
  <c r="AG870" i="2"/>
  <c r="AH870" i="2"/>
  <c r="Z244" i="2"/>
  <c r="Z937" i="2"/>
  <c r="Z718" i="2"/>
  <c r="Z965" i="2"/>
  <c r="Z273" i="2"/>
  <c r="Z950" i="2"/>
  <c r="Z110" i="2"/>
  <c r="Z894" i="2"/>
  <c r="Z147" i="2"/>
  <c r="Z477" i="2"/>
  <c r="Z545" i="2"/>
  <c r="AL545" i="2" s="1"/>
  <c r="Z490" i="2"/>
  <c r="AL43" i="2"/>
  <c r="Z665" i="2"/>
  <c r="AL751" i="2"/>
  <c r="AG579" i="2"/>
  <c r="AL1005" i="2"/>
  <c r="AI797" i="2"/>
  <c r="AM797" i="2"/>
  <c r="AL797" i="2"/>
  <c r="Z461" i="2"/>
  <c r="AJ94" i="2"/>
  <c r="Z368" i="2"/>
  <c r="Z80" i="2"/>
  <c r="AH80" i="2" s="1"/>
  <c r="Z49" i="2"/>
  <c r="Z722" i="2"/>
  <c r="Z252" i="2"/>
  <c r="Z196" i="2"/>
  <c r="Z187" i="2"/>
  <c r="AM187" i="2" s="1"/>
  <c r="Z573" i="2"/>
  <c r="Z631" i="2"/>
  <c r="AI631" i="2" s="1"/>
  <c r="Z129" i="2"/>
  <c r="Z625" i="2"/>
  <c r="Z431" i="2"/>
  <c r="Z524" i="2"/>
  <c r="Z606" i="2"/>
  <c r="AM606" i="2" s="1"/>
  <c r="Z257" i="2"/>
  <c r="Z876" i="2"/>
  <c r="Z201" i="2"/>
  <c r="Z944" i="2"/>
  <c r="Z465" i="2"/>
  <c r="AG465" i="2" s="1"/>
  <c r="Z604" i="2"/>
  <c r="Z57" i="2"/>
  <c r="Z953" i="2"/>
  <c r="Z351" i="2"/>
  <c r="Z13" i="2"/>
  <c r="Z730" i="2"/>
  <c r="Z926" i="2"/>
  <c r="AL858" i="2"/>
  <c r="Z742" i="2"/>
  <c r="Z749" i="2"/>
  <c r="AH749" i="2" s="1"/>
  <c r="Z771" i="2"/>
  <c r="AK579" i="2"/>
  <c r="AM1005" i="2"/>
  <c r="AG889" i="2"/>
  <c r="Z24" i="2"/>
  <c r="AK94" i="2"/>
  <c r="AH764" i="2"/>
  <c r="AM997" i="2"/>
  <c r="AJ997" i="2"/>
  <c r="AG997" i="2"/>
  <c r="Z809" i="2"/>
  <c r="AL809" i="2" s="1"/>
  <c r="Z707" i="2"/>
  <c r="Z164" i="2"/>
  <c r="Z654" i="2"/>
  <c r="Z6" i="2"/>
  <c r="Z575" i="2"/>
  <c r="Z321" i="2"/>
  <c r="Z27" i="2"/>
  <c r="AK27" i="2" s="1"/>
  <c r="Z536" i="2"/>
  <c r="Z414" i="2"/>
  <c r="Z259" i="2"/>
  <c r="Z276" i="2"/>
  <c r="Z835" i="2"/>
  <c r="Z174" i="2"/>
  <c r="Z102" i="2"/>
  <c r="Z138" i="2"/>
  <c r="Z449" i="2"/>
  <c r="Z945" i="2"/>
  <c r="Z814" i="2"/>
  <c r="Z875" i="2"/>
  <c r="Z602" i="2"/>
  <c r="Z166" i="2"/>
  <c r="Z539" i="2"/>
  <c r="AH989" i="2"/>
  <c r="AM670" i="2"/>
  <c r="Z315" i="2"/>
  <c r="Z605" i="2"/>
  <c r="AG408" i="2"/>
  <c r="Z37" i="2"/>
  <c r="Z438" i="2"/>
  <c r="Z592" i="2"/>
  <c r="Z419" i="2"/>
  <c r="AL579" i="2"/>
  <c r="AK925" i="2"/>
  <c r="Z178" i="2"/>
  <c r="Z982" i="2"/>
  <c r="Z830" i="2"/>
  <c r="AI275" i="2"/>
  <c r="AL275" i="2"/>
  <c r="AL645" i="2"/>
  <c r="AM889" i="2"/>
  <c r="AH913" i="2"/>
  <c r="AM913" i="2"/>
  <c r="AL913" i="2"/>
  <c r="Z628" i="2"/>
  <c r="AJ1008" i="2"/>
  <c r="AM1008" i="2"/>
  <c r="Z124" i="2"/>
  <c r="Z126" i="2"/>
  <c r="Z38" i="2"/>
  <c r="AM579" i="2"/>
  <c r="AL925" i="2"/>
  <c r="AG765" i="2"/>
  <c r="AK765" i="2"/>
  <c r="Z724" i="2"/>
  <c r="AJ675" i="2"/>
  <c r="AG675" i="2"/>
  <c r="AM675" i="2"/>
  <c r="AK892" i="2"/>
  <c r="AH892" i="2"/>
  <c r="AL521" i="2"/>
  <c r="AJ521" i="2"/>
  <c r="AG521" i="2"/>
  <c r="Z227" i="2"/>
  <c r="AL227" i="2" s="1"/>
  <c r="Z370" i="2"/>
  <c r="Z476" i="2"/>
  <c r="Z442" i="2"/>
  <c r="Z531" i="2"/>
  <c r="Z918" i="2"/>
  <c r="AH858" i="2"/>
  <c r="AG858" i="2"/>
  <c r="AM925" i="2"/>
  <c r="Z517" i="2"/>
  <c r="Z304" i="2"/>
  <c r="AL967" i="2"/>
  <c r="Z70" i="2"/>
  <c r="Z617" i="2"/>
  <c r="AI938" i="2"/>
  <c r="AK927" i="2"/>
  <c r="AM927" i="2"/>
  <c r="Z482" i="2"/>
  <c r="Z833" i="2"/>
  <c r="AI833" i="2" s="1"/>
  <c r="Z52" i="2"/>
  <c r="Z774" i="2"/>
  <c r="Z243" i="2"/>
  <c r="AK243" i="2" s="1"/>
  <c r="Z283" i="2"/>
  <c r="Z495" i="2"/>
  <c r="Z88" i="2"/>
  <c r="Z378" i="2"/>
  <c r="Z428" i="2"/>
  <c r="Z773" i="2"/>
  <c r="Z558" i="2"/>
  <c r="Z857" i="2"/>
  <c r="Z527" i="2"/>
  <c r="AH527" i="2" s="1"/>
  <c r="Z594" i="2"/>
  <c r="Z372" i="2"/>
  <c r="AL372" i="2" s="1"/>
  <c r="Z127" i="2"/>
  <c r="Z671" i="2"/>
  <c r="AG671" i="2" s="1"/>
  <c r="Z220" i="2"/>
  <c r="Z376" i="2"/>
  <c r="Z714" i="2"/>
  <c r="Z179" i="2"/>
  <c r="Z651" i="2"/>
  <c r="Z958" i="2"/>
  <c r="Z265" i="2"/>
  <c r="AM265" i="2" s="1"/>
  <c r="Z424" i="2"/>
  <c r="Z754" i="2"/>
  <c r="Z904" i="2"/>
  <c r="AM441" i="2"/>
  <c r="Z848" i="2"/>
  <c r="Z763" i="2"/>
  <c r="AJ466" i="2"/>
  <c r="AG218" i="2"/>
  <c r="AM967" i="2"/>
  <c r="Z785" i="2"/>
  <c r="AJ407" i="2"/>
  <c r="Z931" i="2"/>
  <c r="AJ1000" i="2"/>
  <c r="AJ612" i="2"/>
  <c r="AL612" i="2"/>
  <c r="AI834" i="2"/>
  <c r="AH834" i="2"/>
  <c r="Z132" i="2"/>
  <c r="Z85" i="2"/>
  <c r="Z847" i="2"/>
  <c r="Z865" i="2"/>
  <c r="Z144" i="2"/>
  <c r="Z235" i="2"/>
  <c r="AK235" i="2" s="1"/>
  <c r="AL218" i="2"/>
  <c r="Z843" i="2"/>
  <c r="Z7" i="2"/>
  <c r="AL168" i="2"/>
  <c r="AK1000" i="2"/>
  <c r="Z437" i="2"/>
  <c r="AH564" i="2"/>
  <c r="AJ365" i="2"/>
  <c r="Z21" i="2"/>
  <c r="Z971" i="2"/>
  <c r="AI971" i="2" s="1"/>
  <c r="Z452" i="2"/>
  <c r="AL365" i="2"/>
  <c r="Z242" i="2"/>
  <c r="Z884" i="2"/>
  <c r="Z838" i="2"/>
  <c r="Z142" i="2"/>
  <c r="Z153" i="2"/>
  <c r="Z723" i="2"/>
  <c r="Z562" i="2"/>
  <c r="Z459" i="2"/>
  <c r="Z607" i="2"/>
  <c r="AH607" i="2" s="1"/>
  <c r="Z497" i="2"/>
  <c r="Z271" i="2"/>
  <c r="Z717" i="2"/>
  <c r="Z430" i="2"/>
  <c r="Z261" i="2"/>
  <c r="Z269" i="2"/>
  <c r="Z969" i="2"/>
  <c r="Z795" i="2"/>
  <c r="AH795" i="2" s="1"/>
  <c r="Z207" i="2"/>
  <c r="Z941" i="2"/>
  <c r="Z826" i="2"/>
  <c r="Z1022" i="2"/>
  <c r="AH1022" i="2" s="1"/>
  <c r="Z709" i="2"/>
  <c r="Z934" i="2"/>
  <c r="AG934" i="2" s="1"/>
  <c r="Z204" i="2"/>
  <c r="Z837" i="2"/>
  <c r="AJ837" i="2" s="1"/>
  <c r="Z448" i="2"/>
  <c r="AH1010" i="2"/>
  <c r="Z66" i="2"/>
  <c r="Z149" i="2"/>
  <c r="Z485" i="2"/>
  <c r="Z899" i="2"/>
  <c r="Z67" i="2"/>
  <c r="AK811" i="2"/>
  <c r="Z464" i="2"/>
  <c r="AL464" i="2" s="1"/>
  <c r="Z262" i="2"/>
  <c r="Z340" i="2"/>
  <c r="Z405" i="2"/>
  <c r="Z719" i="2"/>
  <c r="Z5" i="2"/>
  <c r="AG5" i="2" s="1"/>
  <c r="Z1002" i="2"/>
  <c r="AK1002" i="2" s="1"/>
  <c r="Z744" i="2"/>
  <c r="Z345" i="2"/>
  <c r="AL345" i="2" s="1"/>
  <c r="Z513" i="2"/>
  <c r="Z460" i="2"/>
  <c r="Z450" i="2"/>
  <c r="Z504" i="2"/>
  <c r="AH504" i="2" s="1"/>
  <c r="Z231" i="2"/>
  <c r="Z374" i="2"/>
  <c r="Z613" i="2"/>
  <c r="Z611" i="2"/>
  <c r="Z756" i="2"/>
  <c r="Z423" i="2"/>
  <c r="Z816" i="2"/>
  <c r="Z357" i="2"/>
  <c r="Z832" i="2"/>
  <c r="Z681" i="2"/>
  <c r="Z643" i="2"/>
  <c r="Z616" i="2"/>
  <c r="Z850" i="2"/>
  <c r="Z872" i="2"/>
  <c r="Z868" i="2"/>
  <c r="Z996" i="2"/>
  <c r="AM996" i="2" s="1"/>
  <c r="Z668" i="2"/>
  <c r="AK668" i="2" s="1"/>
  <c r="Z627" i="2"/>
  <c r="Z601" i="2"/>
  <c r="AH601" i="2" s="1"/>
  <c r="Z735" i="2"/>
  <c r="Z622" i="2"/>
  <c r="Z406" i="2"/>
  <c r="Z69" i="2"/>
  <c r="Z330" i="2"/>
  <c r="Z154" i="2"/>
  <c r="Z160" i="2"/>
  <c r="Z348" i="2"/>
  <c r="Z576" i="2"/>
  <c r="Z988" i="2"/>
  <c r="AI988" i="2" s="1"/>
  <c r="Z642" i="2"/>
  <c r="Z26" i="2"/>
  <c r="Z737" i="2"/>
  <c r="AM737" i="2" s="1"/>
  <c r="Z329" i="2"/>
  <c r="Z318" i="2"/>
  <c r="Z92" i="2"/>
  <c r="Z322" i="2"/>
  <c r="Z19" i="2"/>
  <c r="Z15" i="2"/>
  <c r="Z306" i="2"/>
  <c r="Z343" i="2"/>
  <c r="AI343" i="2" s="1"/>
  <c r="Z940" i="2"/>
  <c r="Z974" i="2"/>
  <c r="Z738" i="2"/>
  <c r="AI738" i="2" s="1"/>
  <c r="Z867" i="2"/>
  <c r="AM281" i="2"/>
  <c r="AL281" i="2"/>
  <c r="AK281" i="2"/>
  <c r="AH281" i="2"/>
  <c r="AI281" i="2"/>
  <c r="AG281" i="2"/>
  <c r="AJ281" i="2"/>
  <c r="AK590" i="2"/>
  <c r="AJ590" i="2"/>
  <c r="AI590" i="2"/>
  <c r="AG590" i="2"/>
  <c r="AM590" i="2"/>
  <c r="AL590" i="2"/>
  <c r="AH590" i="2"/>
  <c r="AH55" i="2"/>
  <c r="AL55" i="2"/>
  <c r="AG55" i="2"/>
  <c r="AK55" i="2"/>
  <c r="AJ55" i="2"/>
  <c r="AM55" i="2"/>
  <c r="AI55" i="2"/>
  <c r="AH922" i="2"/>
  <c r="AG922" i="2"/>
  <c r="AH598" i="2"/>
  <c r="AG598" i="2"/>
  <c r="AM598" i="2"/>
  <c r="AL598" i="2"/>
  <c r="AK598" i="2"/>
  <c r="AJ598" i="2"/>
  <c r="AI598" i="2"/>
  <c r="AG599" i="2"/>
  <c r="AH599" i="2"/>
  <c r="AM599" i="2"/>
  <c r="AL599" i="2"/>
  <c r="AK599" i="2"/>
  <c r="AJ599" i="2"/>
  <c r="AI599" i="2"/>
  <c r="AL846" i="2"/>
  <c r="AK846" i="2"/>
  <c r="AI846" i="2"/>
  <c r="AM846" i="2"/>
  <c r="AG846" i="2"/>
  <c r="AJ846" i="2"/>
  <c r="AH846" i="2"/>
  <c r="AL991" i="2"/>
  <c r="AJ991" i="2"/>
  <c r="AI991" i="2"/>
  <c r="AH991" i="2"/>
  <c r="AK991" i="2"/>
  <c r="AM991" i="2"/>
  <c r="AG991" i="2"/>
  <c r="AK555" i="2"/>
  <c r="AM555" i="2"/>
  <c r="AL555" i="2"/>
  <c r="AJ555" i="2"/>
  <c r="AI555" i="2"/>
  <c r="AH555" i="2"/>
  <c r="AG555" i="2"/>
  <c r="AM506" i="2"/>
  <c r="AH506" i="2"/>
  <c r="AG506" i="2"/>
  <c r="AL506" i="2"/>
  <c r="AI506" i="2"/>
  <c r="AK506" i="2"/>
  <c r="AJ506" i="2"/>
  <c r="AG512" i="2"/>
  <c r="AI512" i="2"/>
  <c r="AH512" i="2"/>
  <c r="AM512" i="2"/>
  <c r="AL512" i="2"/>
  <c r="AK512" i="2"/>
  <c r="AJ512" i="2"/>
  <c r="AM595" i="2"/>
  <c r="AI595" i="2"/>
  <c r="AG595" i="2"/>
  <c r="AL595" i="2"/>
  <c r="AK595" i="2"/>
  <c r="AJ595" i="2"/>
  <c r="AH595" i="2"/>
  <c r="AL187" i="2"/>
  <c r="AK187" i="2"/>
  <c r="AH187" i="2"/>
  <c r="AJ187" i="2"/>
  <c r="AI187" i="2"/>
  <c r="AG187" i="2"/>
  <c r="AK567" i="2"/>
  <c r="AL567" i="2"/>
  <c r="AG567" i="2"/>
  <c r="AH567" i="2"/>
  <c r="AM567" i="2"/>
  <c r="AI162" i="2"/>
  <c r="AM162" i="2"/>
  <c r="AL162" i="2"/>
  <c r="AK162" i="2"/>
  <c r="AJ162" i="2"/>
  <c r="AG162" i="2"/>
  <c r="AH162" i="2"/>
  <c r="AM596" i="2"/>
  <c r="AI596" i="2"/>
  <c r="AG596" i="2"/>
  <c r="AH596" i="2"/>
  <c r="AL596" i="2"/>
  <c r="AJ596" i="2"/>
  <c r="AK596" i="2"/>
  <c r="AK80" i="2"/>
  <c r="AL49" i="2"/>
  <c r="AM49" i="2"/>
  <c r="AK49" i="2"/>
  <c r="AJ49" i="2"/>
  <c r="AG49" i="2"/>
  <c r="AI49" i="2"/>
  <c r="AH49" i="2"/>
  <c r="AM654" i="2"/>
  <c r="AL654" i="2"/>
  <c r="AK654" i="2"/>
  <c r="AJ654" i="2"/>
  <c r="AI654" i="2"/>
  <c r="AH654" i="2"/>
  <c r="AG654" i="2"/>
  <c r="AG980" i="2"/>
  <c r="AM980" i="2"/>
  <c r="AK980" i="2"/>
  <c r="AJ980" i="2"/>
  <c r="AI980" i="2"/>
  <c r="AL980" i="2"/>
  <c r="AH980" i="2"/>
  <c r="AL287" i="2"/>
  <c r="AM287" i="2"/>
  <c r="AJ287" i="2"/>
  <c r="AI287" i="2"/>
  <c r="AG287" i="2"/>
  <c r="AH287" i="2"/>
  <c r="AK287" i="2"/>
  <c r="AM467" i="2"/>
  <c r="AG467" i="2"/>
  <c r="AL467" i="2"/>
  <c r="AK467" i="2"/>
  <c r="AJ467" i="2"/>
  <c r="AI467" i="2"/>
  <c r="AH467" i="2"/>
  <c r="AM184" i="2"/>
  <c r="AM331" i="2"/>
  <c r="AJ331" i="2"/>
  <c r="AI331" i="2"/>
  <c r="AL710" i="2"/>
  <c r="AG435" i="2"/>
  <c r="AI27" i="2"/>
  <c r="AG741" i="2"/>
  <c r="AM741" i="2"/>
  <c r="AJ741" i="2"/>
  <c r="AH741" i="2"/>
  <c r="AL741" i="2"/>
  <c r="AM792" i="2"/>
  <c r="AL792" i="2"/>
  <c r="AK792" i="2"/>
  <c r="AJ792" i="2"/>
  <c r="AG792" i="2"/>
  <c r="AL578" i="2"/>
  <c r="AK578" i="2"/>
  <c r="AH578" i="2"/>
  <c r="AI578" i="2"/>
  <c r="AH319" i="2"/>
  <c r="Z766" i="2"/>
  <c r="AH248" i="2"/>
  <c r="AL285" i="2"/>
  <c r="AM285" i="2"/>
  <c r="AK285" i="2"/>
  <c r="AH285" i="2"/>
  <c r="AJ285" i="2"/>
  <c r="AK93" i="2"/>
  <c r="AM93" i="2"/>
  <c r="AI93" i="2"/>
  <c r="AG93" i="2"/>
  <c r="AH93" i="2"/>
  <c r="AL93" i="2"/>
  <c r="AJ93" i="2"/>
  <c r="AJ577" i="2"/>
  <c r="AJ62" i="2"/>
  <c r="AM710" i="2"/>
  <c r="AH635" i="2"/>
  <c r="AG635" i="2"/>
  <c r="AK635" i="2"/>
  <c r="AI635" i="2"/>
  <c r="Z199" i="2"/>
  <c r="AJ775" i="2"/>
  <c r="AI775" i="2"/>
  <c r="AM775" i="2"/>
  <c r="AH775" i="2"/>
  <c r="AL775" i="2"/>
  <c r="AG960" i="2"/>
  <c r="AK960" i="2"/>
  <c r="AI960" i="2"/>
  <c r="AL960" i="2"/>
  <c r="AJ960" i="2"/>
  <c r="AH960" i="2"/>
  <c r="AK949" i="2"/>
  <c r="AG577" i="2"/>
  <c r="AK331" i="2"/>
  <c r="AH62" i="2"/>
  <c r="AM435" i="2"/>
  <c r="AL435" i="2"/>
  <c r="AJ435" i="2"/>
  <c r="AI435" i="2"/>
  <c r="AK722" i="2"/>
  <c r="AJ722" i="2"/>
  <c r="AH722" i="2"/>
  <c r="AM722" i="2"/>
  <c r="AG27" i="2"/>
  <c r="AL27" i="2"/>
  <c r="AK676" i="2"/>
  <c r="AL676" i="2"/>
  <c r="AJ676" i="2"/>
  <c r="AI676" i="2"/>
  <c r="AH676" i="2"/>
  <c r="AG676" i="2"/>
  <c r="AM676" i="2"/>
  <c r="AG319" i="2"/>
  <c r="AM319" i="2"/>
  <c r="AL319" i="2"/>
  <c r="AK319" i="2"/>
  <c r="AJ319" i="2"/>
  <c r="AJ248" i="2"/>
  <c r="AI248" i="2"/>
  <c r="AM248" i="2"/>
  <c r="AL248" i="2"/>
  <c r="AG248" i="2"/>
  <c r="AK184" i="2"/>
  <c r="F6" i="6"/>
  <c r="E6" i="6"/>
  <c r="D6" i="6"/>
  <c r="C6" i="6"/>
  <c r="B6" i="6"/>
  <c r="AG62" i="2"/>
  <c r="AM949" i="2"/>
  <c r="AH577" i="2"/>
  <c r="AL331" i="2"/>
  <c r="AG646" i="2"/>
  <c r="AJ924" i="2"/>
  <c r="AI924" i="2"/>
  <c r="AH924" i="2"/>
  <c r="AG924" i="2"/>
  <c r="AM924" i="2"/>
  <c r="AK924" i="2"/>
  <c r="AH736" i="2"/>
  <c r="AI577" i="2"/>
  <c r="AI62" i="2"/>
  <c r="AK435" i="2"/>
  <c r="AH649" i="2"/>
  <c r="AM27" i="2"/>
  <c r="AG390" i="2"/>
  <c r="AK638" i="2"/>
  <c r="AJ638" i="2"/>
  <c r="AI638" i="2"/>
  <c r="AH638" i="2"/>
  <c r="AL638" i="2"/>
  <c r="Z175" i="2"/>
  <c r="AL543" i="2"/>
  <c r="AK543" i="2"/>
  <c r="AJ543" i="2"/>
  <c r="AI543" i="2"/>
  <c r="AH543" i="2"/>
  <c r="AM543" i="2"/>
  <c r="AJ736" i="2"/>
  <c r="AM835" i="2"/>
  <c r="AL835" i="2"/>
  <c r="AI835" i="2"/>
  <c r="AG835" i="2"/>
  <c r="AM646" i="2"/>
  <c r="AJ646" i="2"/>
  <c r="AI646" i="2"/>
  <c r="AK189" i="2"/>
  <c r="AJ189" i="2"/>
  <c r="AI189" i="2"/>
  <c r="AH189" i="2"/>
  <c r="AG189" i="2"/>
  <c r="AL189" i="2"/>
  <c r="Z463" i="2"/>
  <c r="AH1020" i="2"/>
  <c r="AG1020" i="2"/>
  <c r="AK1020" i="2"/>
  <c r="AI1020" i="2"/>
  <c r="AG118" i="2"/>
  <c r="AJ649" i="2"/>
  <c r="AI649" i="2"/>
  <c r="AG649" i="2"/>
  <c r="AL649" i="2"/>
  <c r="AM390" i="2"/>
  <c r="AL390" i="2"/>
  <c r="AK390" i="2"/>
  <c r="AJ390" i="2"/>
  <c r="AI390" i="2"/>
  <c r="AJ226" i="2"/>
  <c r="AM736" i="2"/>
  <c r="AL736" i="2"/>
  <c r="AI736" i="2"/>
  <c r="AG736" i="2"/>
  <c r="AL62" i="2"/>
  <c r="AG949" i="2"/>
  <c r="AH17" i="2"/>
  <c r="AG710" i="2"/>
  <c r="AL226" i="2"/>
  <c r="AG184" i="2"/>
  <c r="AL577" i="2"/>
  <c r="AK62" i="2"/>
  <c r="AG17" i="2"/>
  <c r="Z45" i="2"/>
  <c r="AK646" i="2"/>
  <c r="AI184" i="2"/>
  <c r="AM577" i="2"/>
  <c r="AL646" i="2"/>
  <c r="AH118" i="2"/>
  <c r="AM649" i="2"/>
  <c r="AL560" i="2"/>
  <c r="AJ184" i="2"/>
  <c r="AH949" i="2"/>
  <c r="AI710" i="2"/>
  <c r="AK871" i="2"/>
  <c r="AJ871" i="2"/>
  <c r="AH871" i="2"/>
  <c r="AL871" i="2"/>
  <c r="AL882" i="2"/>
  <c r="AK882" i="2"/>
  <c r="AJ882" i="2"/>
  <c r="AI882" i="2"/>
  <c r="AH882" i="2"/>
  <c r="AM882" i="2"/>
  <c r="AI425" i="2"/>
  <c r="AH425" i="2"/>
  <c r="AG425" i="2"/>
  <c r="AL425" i="2"/>
  <c r="AJ425" i="2"/>
  <c r="AG578" i="2"/>
  <c r="AI999" i="2"/>
  <c r="AG999" i="2"/>
  <c r="AM999" i="2"/>
  <c r="AK999" i="2"/>
  <c r="AJ999" i="2"/>
  <c r="AH999" i="2"/>
  <c r="AI285" i="2"/>
  <c r="AI949" i="2"/>
  <c r="AL17" i="2"/>
  <c r="AI17" i="2"/>
  <c r="AK17" i="2"/>
  <c r="AJ710" i="2"/>
  <c r="AL118" i="2"/>
  <c r="AK118" i="2"/>
  <c r="AI118" i="2"/>
  <c r="AM118" i="2"/>
  <c r="AJ560" i="2"/>
  <c r="AI560" i="2"/>
  <c r="AH560" i="2"/>
  <c r="AG560" i="2"/>
  <c r="AK560" i="2"/>
  <c r="AH226" i="2"/>
  <c r="AG226" i="2"/>
  <c r="AK226" i="2"/>
  <c r="AI226" i="2"/>
  <c r="AJ640" i="2"/>
  <c r="AI640" i="2"/>
  <c r="AH640" i="2"/>
  <c r="AG640" i="2"/>
  <c r="AM640" i="2"/>
  <c r="AK640" i="2"/>
  <c r="AM960" i="2"/>
  <c r="AM568" i="2"/>
  <c r="AI568" i="2"/>
  <c r="AG568" i="2"/>
  <c r="AK568" i="2"/>
  <c r="AH568" i="2"/>
  <c r="AM1015" i="2"/>
  <c r="AL1015" i="2"/>
  <c r="AI1015" i="2"/>
  <c r="AG1015" i="2"/>
  <c r="AK1015" i="2"/>
  <c r="AJ1015" i="2"/>
  <c r="AH1015" i="2"/>
  <c r="AL184" i="2"/>
  <c r="AJ949" i="2"/>
  <c r="AK710" i="2"/>
  <c r="Z188" i="2"/>
  <c r="AL975" i="2"/>
  <c r="AK975" i="2"/>
  <c r="AJ975" i="2"/>
  <c r="AI975" i="2"/>
  <c r="AM975" i="2"/>
  <c r="AK427" i="2"/>
  <c r="AJ427" i="2"/>
  <c r="AI427" i="2"/>
  <c r="AH427" i="2"/>
  <c r="AL427" i="2"/>
  <c r="AL635" i="2"/>
  <c r="Z683" i="2"/>
  <c r="Z484" i="2"/>
  <c r="AK741" i="2"/>
  <c r="AL195" i="2"/>
  <c r="AK195" i="2"/>
  <c r="AJ195" i="2"/>
  <c r="AI195" i="2"/>
  <c r="AH195" i="2"/>
  <c r="AM195" i="2"/>
  <c r="AI792" i="2"/>
  <c r="AK673" i="2"/>
  <c r="AJ673" i="2"/>
  <c r="AG673" i="2"/>
  <c r="AH673" i="2"/>
  <c r="AM673" i="2"/>
  <c r="AI673" i="2"/>
  <c r="AG775" i="2"/>
  <c r="AM578" i="2"/>
  <c r="AJ443" i="2"/>
  <c r="AJ1012" i="2"/>
  <c r="AJ877" i="2"/>
  <c r="F5" i="6"/>
  <c r="E5" i="6"/>
  <c r="D5" i="6"/>
  <c r="C5" i="6"/>
  <c r="B5" i="6"/>
  <c r="AG173" i="2"/>
  <c r="AM173" i="2"/>
  <c r="AK173" i="2"/>
  <c r="Z247" i="2"/>
  <c r="AH621" i="2"/>
  <c r="AG621" i="2"/>
  <c r="AL621" i="2"/>
  <c r="AM1001" i="2"/>
  <c r="AL1001" i="2"/>
  <c r="AI1001" i="2"/>
  <c r="AG1001" i="2"/>
  <c r="AM223" i="2"/>
  <c r="AL223" i="2"/>
  <c r="AI223" i="2"/>
  <c r="AG223" i="2"/>
  <c r="AH491" i="2"/>
  <c r="AM491" i="2"/>
  <c r="AJ491" i="2"/>
  <c r="AG491" i="2"/>
  <c r="AJ983" i="2"/>
  <c r="AK815" i="2"/>
  <c r="AI815" i="2"/>
  <c r="AH815" i="2"/>
  <c r="AG815" i="2"/>
  <c r="AM815" i="2"/>
  <c r="AL815" i="2"/>
  <c r="AJ815" i="2"/>
  <c r="AH1002" i="2"/>
  <c r="AJ1002" i="2"/>
  <c r="AI1002" i="2"/>
  <c r="AL495" i="2"/>
  <c r="AH495" i="2"/>
  <c r="AG495" i="2"/>
  <c r="AM495" i="2"/>
  <c r="AK495" i="2"/>
  <c r="AI495" i="2"/>
  <c r="AM687" i="2"/>
  <c r="AK687" i="2"/>
  <c r="AL687" i="2"/>
  <c r="AJ687" i="2"/>
  <c r="AI687" i="2"/>
  <c r="AH687" i="2"/>
  <c r="AG687" i="2"/>
  <c r="AH36" i="2"/>
  <c r="AM36" i="2"/>
  <c r="AJ36" i="2"/>
  <c r="AG36" i="2"/>
  <c r="AI581" i="2"/>
  <c r="AG581" i="2"/>
  <c r="AM581" i="2"/>
  <c r="AK581" i="2"/>
  <c r="AJ581" i="2"/>
  <c r="AG943" i="2"/>
  <c r="AK943" i="2"/>
  <c r="AI943" i="2"/>
  <c r="AH943" i="2"/>
  <c r="AM669" i="2"/>
  <c r="AJ669" i="2"/>
  <c r="AH669" i="2"/>
  <c r="AG669" i="2"/>
  <c r="AK591" i="2"/>
  <c r="AI591" i="2"/>
  <c r="AH591" i="2"/>
  <c r="AG591" i="2"/>
  <c r="AL591" i="2"/>
  <c r="AJ591" i="2"/>
  <c r="AM758" i="2"/>
  <c r="AL758" i="2"/>
  <c r="AK758" i="2"/>
  <c r="AJ758" i="2"/>
  <c r="AG758" i="2"/>
  <c r="AL983" i="2"/>
  <c r="AJ625" i="2"/>
  <c r="AI625" i="2"/>
  <c r="AH625" i="2"/>
  <c r="AG625" i="2"/>
  <c r="AL625" i="2"/>
  <c r="AK625" i="2"/>
  <c r="AH110" i="2"/>
  <c r="AM110" i="2"/>
  <c r="AL110" i="2"/>
  <c r="AK110" i="2"/>
  <c r="AG110" i="2"/>
  <c r="AJ833" i="2"/>
  <c r="AM833" i="2"/>
  <c r="AL833" i="2"/>
  <c r="AK833" i="2"/>
  <c r="AG833" i="2"/>
  <c r="AK861" i="2"/>
  <c r="AG861" i="2"/>
  <c r="AM861" i="2"/>
  <c r="AL861" i="2"/>
  <c r="AH861" i="2"/>
  <c r="AL768" i="2"/>
  <c r="AM768" i="2"/>
  <c r="AK768" i="2"/>
  <c r="AG768" i="2"/>
  <c r="AJ768" i="2"/>
  <c r="AI768" i="2"/>
  <c r="AH768" i="2"/>
  <c r="AM545" i="2"/>
  <c r="AG545" i="2"/>
  <c r="AI545" i="2"/>
  <c r="AL443" i="2"/>
  <c r="AL1012" i="2"/>
  <c r="AL877" i="2"/>
  <c r="AH994" i="2"/>
  <c r="AL994" i="2"/>
  <c r="AJ994" i="2"/>
  <c r="AM994" i="2"/>
  <c r="AK726" i="2"/>
  <c r="AI726" i="2"/>
  <c r="AG726" i="2"/>
  <c r="AL726" i="2"/>
  <c r="AJ726" i="2"/>
  <c r="AL181" i="2"/>
  <c r="AM181" i="2"/>
  <c r="AK181" i="2"/>
  <c r="AJ181" i="2"/>
  <c r="AI181" i="2"/>
  <c r="AM9" i="2"/>
  <c r="AI9" i="2"/>
  <c r="AL9" i="2"/>
  <c r="AJ9" i="2"/>
  <c r="AH9" i="2"/>
  <c r="AG9" i="2"/>
  <c r="AL219" i="2"/>
  <c r="AJ219" i="2"/>
  <c r="AI219" i="2"/>
  <c r="AH219" i="2"/>
  <c r="AG219" i="2"/>
  <c r="AM219" i="2"/>
  <c r="AK219" i="2"/>
  <c r="AG983" i="2"/>
  <c r="AK983" i="2"/>
  <c r="AI983" i="2"/>
  <c r="AH983" i="2"/>
  <c r="AL831" i="2"/>
  <c r="AK831" i="2"/>
  <c r="AG831" i="2"/>
  <c r="AM831" i="2"/>
  <c r="AJ831" i="2"/>
  <c r="AI831" i="2"/>
  <c r="AH831" i="2"/>
  <c r="AK405" i="2"/>
  <c r="AM405" i="2"/>
  <c r="AL405" i="2"/>
  <c r="AJ405" i="2"/>
  <c r="AG405" i="2"/>
  <c r="AJ337" i="2"/>
  <c r="AH337" i="2"/>
  <c r="AG337" i="2"/>
  <c r="AL337" i="2"/>
  <c r="AM337" i="2"/>
  <c r="AH296" i="2"/>
  <c r="AL902" i="2"/>
  <c r="AJ902" i="2"/>
  <c r="AI902" i="2"/>
  <c r="AK902" i="2"/>
  <c r="AJ102" i="2"/>
  <c r="AH102" i="2"/>
  <c r="AG102" i="2"/>
  <c r="AL102" i="2"/>
  <c r="AM102" i="2"/>
  <c r="AH951" i="2"/>
  <c r="AL631" i="2"/>
  <c r="AJ631" i="2"/>
  <c r="AJ860" i="2"/>
  <c r="AH860" i="2"/>
  <c r="AG860" i="2"/>
  <c r="AL860" i="2"/>
  <c r="AK860" i="2"/>
  <c r="AL789" i="2"/>
  <c r="AJ789" i="2"/>
  <c r="AH789" i="2"/>
  <c r="AG789" i="2"/>
  <c r="P6" i="4"/>
  <c r="Z580" i="2"/>
  <c r="AK769" i="2"/>
  <c r="AI769" i="2"/>
  <c r="AH769" i="2"/>
  <c r="AM769" i="2"/>
  <c r="AM902" i="2"/>
  <c r="AM631" i="2"/>
  <c r="Z122" i="2"/>
  <c r="AL268" i="2"/>
  <c r="AH268" i="2"/>
  <c r="AM268" i="2"/>
  <c r="AJ268" i="2"/>
  <c r="AI268" i="2"/>
  <c r="AG721" i="2"/>
  <c r="AK721" i="2"/>
  <c r="AI721" i="2"/>
  <c r="AH721" i="2"/>
  <c r="AJ965" i="2"/>
  <c r="AJ305" i="2"/>
  <c r="AH674" i="2"/>
  <c r="AG674" i="2"/>
  <c r="AL674" i="2"/>
  <c r="AJ674" i="2"/>
  <c r="AI674" i="2"/>
  <c r="AH911" i="2"/>
  <c r="AI145" i="2"/>
  <c r="AM145" i="2"/>
  <c r="AL145" i="2"/>
  <c r="AH145" i="2"/>
  <c r="AL396" i="2"/>
  <c r="AJ396" i="2"/>
  <c r="AI396" i="2"/>
  <c r="AM396" i="2"/>
  <c r="AH396" i="2"/>
  <c r="AG396" i="2"/>
  <c r="AH173" i="2"/>
  <c r="AI621" i="2"/>
  <c r="AH1001" i="2"/>
  <c r="AM296" i="2"/>
  <c r="AK296" i="2"/>
  <c r="AJ296" i="2"/>
  <c r="AG296" i="2"/>
  <c r="AL296" i="2"/>
  <c r="AM951" i="2"/>
  <c r="AK951" i="2"/>
  <c r="AJ951" i="2"/>
  <c r="AG951" i="2"/>
  <c r="AL951" i="2"/>
  <c r="AH223" i="2"/>
  <c r="AL961" i="2"/>
  <c r="AJ961" i="2"/>
  <c r="AI961" i="2"/>
  <c r="AM961" i="2"/>
  <c r="AK961" i="2"/>
  <c r="AJ270" i="2"/>
  <c r="AH270" i="2"/>
  <c r="AG270" i="2"/>
  <c r="AL270" i="2"/>
  <c r="AK270" i="2"/>
  <c r="Z761" i="2"/>
  <c r="AH415" i="2"/>
  <c r="AL415" i="2"/>
  <c r="AJ415" i="2"/>
  <c r="AI415" i="2"/>
  <c r="AJ911" i="2"/>
  <c r="AL224" i="2"/>
  <c r="AK224" i="2"/>
  <c r="AJ224" i="2"/>
  <c r="AI224" i="2"/>
  <c r="AM224" i="2"/>
  <c r="AI491" i="2"/>
  <c r="AI464" i="2"/>
  <c r="AH464" i="2"/>
  <c r="AG464" i="2"/>
  <c r="AM464" i="2"/>
  <c r="AK464" i="2"/>
  <c r="AJ464" i="2"/>
  <c r="Z180" i="2"/>
  <c r="AJ495" i="2"/>
  <c r="AH443" i="2"/>
  <c r="AH1012" i="2"/>
  <c r="AH877" i="2"/>
  <c r="AI173" i="2"/>
  <c r="AJ621" i="2"/>
  <c r="AJ1001" i="2"/>
  <c r="AJ223" i="2"/>
  <c r="AI36" i="2"/>
  <c r="AH965" i="2"/>
  <c r="AL965" i="2"/>
  <c r="AK965" i="2"/>
  <c r="AG965" i="2"/>
  <c r="AJ943" i="2"/>
  <c r="AM305" i="2"/>
  <c r="AL305" i="2"/>
  <c r="AI305" i="2"/>
  <c r="AG305" i="2"/>
  <c r="AI669" i="2"/>
  <c r="AG950" i="2"/>
  <c r="AK950" i="2"/>
  <c r="AJ950" i="2"/>
  <c r="AI950" i="2"/>
  <c r="AH950" i="2"/>
  <c r="AM950" i="2"/>
  <c r="AL950" i="2"/>
  <c r="AM634" i="2"/>
  <c r="AI634" i="2"/>
  <c r="AH634" i="2"/>
  <c r="AG634" i="2"/>
  <c r="AK634" i="2"/>
  <c r="AJ634" i="2"/>
  <c r="Z462" i="2"/>
  <c r="AK491" i="2"/>
  <c r="AM625" i="2"/>
  <c r="AI110" i="2"/>
  <c r="AL639" i="2"/>
  <c r="AJ639" i="2"/>
  <c r="AI639" i="2"/>
  <c r="AH639" i="2"/>
  <c r="AG639" i="2"/>
  <c r="AG243" i="2"/>
  <c r="AI243" i="2"/>
  <c r="AH243" i="2"/>
  <c r="AM243" i="2"/>
  <c r="AL243" i="2"/>
  <c r="AJ243" i="2"/>
  <c r="AJ173" i="2"/>
  <c r="AI537" i="2"/>
  <c r="AH537" i="2"/>
  <c r="AL537" i="2"/>
  <c r="AK621" i="2"/>
  <c r="AK1001" i="2"/>
  <c r="Z978" i="2"/>
  <c r="AK223" i="2"/>
  <c r="AK36" i="2"/>
  <c r="AH581" i="2"/>
  <c r="AL943" i="2"/>
  <c r="AI295" i="2"/>
  <c r="AH295" i="2"/>
  <c r="AG295" i="2"/>
  <c r="AM295" i="2"/>
  <c r="AK295" i="2"/>
  <c r="AJ295" i="2"/>
  <c r="AK669" i="2"/>
  <c r="AM911" i="2"/>
  <c r="AL911" i="2"/>
  <c r="AI911" i="2"/>
  <c r="AG911" i="2"/>
  <c r="AL491" i="2"/>
  <c r="AM591" i="2"/>
  <c r="AH758" i="2"/>
  <c r="AJ110" i="2"/>
  <c r="AH833" i="2"/>
  <c r="AI861" i="2"/>
  <c r="AK5" i="2"/>
  <c r="AM5" i="2"/>
  <c r="AL5" i="2"/>
  <c r="AJ5" i="2"/>
  <c r="AI5" i="2"/>
  <c r="AH5" i="2"/>
  <c r="AL477" i="2"/>
  <c r="AH477" i="2"/>
  <c r="AG477" i="2"/>
  <c r="AM477" i="2"/>
  <c r="AK477" i="2"/>
  <c r="AJ477" i="2"/>
  <c r="AI477" i="2"/>
  <c r="AM879" i="2"/>
  <c r="AL666" i="2"/>
  <c r="AM565" i="2"/>
  <c r="AH518" i="2"/>
  <c r="AM998" i="2"/>
  <c r="AK998" i="2"/>
  <c r="AJ998" i="2"/>
  <c r="AI998" i="2"/>
  <c r="AI11" i="2"/>
  <c r="AH11" i="2"/>
  <c r="AG11" i="2"/>
  <c r="AM11" i="2"/>
  <c r="AH239" i="2"/>
  <c r="AH952" i="2"/>
  <c r="AL952" i="2"/>
  <c r="AK952" i="2"/>
  <c r="AM952" i="2"/>
  <c r="AI103" i="2"/>
  <c r="AG103" i="2"/>
  <c r="AM103" i="2"/>
  <c r="AL103" i="2"/>
  <c r="AI582" i="2"/>
  <c r="AM546" i="2"/>
  <c r="AL546" i="2"/>
  <c r="AK546" i="2"/>
  <c r="AJ546" i="2"/>
  <c r="AI546" i="2"/>
  <c r="AH546" i="2"/>
  <c r="AG546" i="2"/>
  <c r="AK705" i="2"/>
  <c r="AI705" i="2"/>
  <c r="AM705" i="2"/>
  <c r="AL705" i="2"/>
  <c r="AJ705" i="2"/>
  <c r="AH705" i="2"/>
  <c r="AG705" i="2"/>
  <c r="C14" i="6"/>
  <c r="Z987" i="2"/>
  <c r="AM666" i="2"/>
  <c r="AM516" i="2"/>
  <c r="Z706" i="2"/>
  <c r="Z191" i="2"/>
  <c r="Z619" i="2"/>
  <c r="AH976" i="2"/>
  <c r="AI518" i="2"/>
  <c r="AL998" i="2"/>
  <c r="AI377" i="2"/>
  <c r="AJ377" i="2"/>
  <c r="AL377" i="2"/>
  <c r="AJ582" i="2"/>
  <c r="AK725" i="2"/>
  <c r="AH586" i="2"/>
  <c r="AK586" i="2"/>
  <c r="AJ586" i="2"/>
  <c r="AI586" i="2"/>
  <c r="AG586" i="2"/>
  <c r="AM586" i="2"/>
  <c r="AL760" i="2"/>
  <c r="AG760" i="2"/>
  <c r="AJ760" i="2"/>
  <c r="AI760" i="2"/>
  <c r="AH760" i="2"/>
  <c r="AM760" i="2"/>
  <c r="AJ518" i="2"/>
  <c r="AI239" i="2"/>
  <c r="AG239" i="2"/>
  <c r="AL239" i="2"/>
  <c r="AK239" i="2"/>
  <c r="AM239" i="2"/>
  <c r="AG345" i="2"/>
  <c r="AM402" i="2"/>
  <c r="AL402" i="2"/>
  <c r="AK402" i="2"/>
  <c r="AI402" i="2"/>
  <c r="AH402" i="2"/>
  <c r="AG402" i="2"/>
  <c r="Z113" i="2"/>
  <c r="AK976" i="2"/>
  <c r="AL518" i="2"/>
  <c r="Z73" i="2"/>
  <c r="Z487" i="2"/>
  <c r="AH582" i="2"/>
  <c r="AG582" i="2"/>
  <c r="AM582" i="2"/>
  <c r="AL582" i="2"/>
  <c r="AM345" i="2"/>
  <c r="AK345" i="2"/>
  <c r="AJ345" i="2"/>
  <c r="AI345" i="2"/>
  <c r="AH345" i="2"/>
  <c r="AK1021" i="2"/>
  <c r="AI1021" i="2"/>
  <c r="AM1021" i="2"/>
  <c r="AL1021" i="2"/>
  <c r="AJ1021" i="2"/>
  <c r="AG1021" i="2"/>
  <c r="AI725" i="2"/>
  <c r="AG725" i="2"/>
  <c r="AJ725" i="2"/>
  <c r="AH725" i="2"/>
  <c r="AM725" i="2"/>
  <c r="Q16" i="4"/>
  <c r="AL727" i="2"/>
  <c r="AJ727" i="2"/>
  <c r="AI727" i="2"/>
  <c r="AK727" i="2"/>
  <c r="AH879" i="2"/>
  <c r="AH666" i="2"/>
  <c r="AI565" i="2"/>
  <c r="Z2" i="2"/>
  <c r="AK549" i="2"/>
  <c r="AL549" i="2"/>
  <c r="AJ549" i="2"/>
  <c r="AI549" i="2"/>
  <c r="AM727" i="2"/>
  <c r="Z921" i="2"/>
  <c r="AI879" i="2"/>
  <c r="Z656" i="2"/>
  <c r="AI666" i="2"/>
  <c r="AH516" i="2"/>
  <c r="AJ565" i="2"/>
  <c r="AI992" i="2"/>
  <c r="F16" i="6"/>
  <c r="E16" i="6"/>
  <c r="D16" i="6"/>
  <c r="C16" i="6"/>
  <c r="B16" i="6"/>
  <c r="Z866" i="2"/>
  <c r="AJ11" i="2"/>
  <c r="AM549" i="2"/>
  <c r="Z679" i="2"/>
  <c r="AG952" i="2"/>
  <c r="AH103" i="2"/>
  <c r="AK302" i="2"/>
  <c r="AI302" i="2"/>
  <c r="AM302" i="2"/>
  <c r="AL302" i="2"/>
  <c r="AJ302" i="2"/>
  <c r="AI946" i="2"/>
  <c r="AH946" i="2"/>
  <c r="AG946" i="2"/>
  <c r="AM946" i="2"/>
  <c r="AJ879" i="2"/>
  <c r="AJ666" i="2"/>
  <c r="AK565" i="2"/>
  <c r="Z294" i="2"/>
  <c r="AG998" i="2"/>
  <c r="AK11" i="2"/>
  <c r="AJ384" i="2"/>
  <c r="AM384" i="2"/>
  <c r="AH384" i="2"/>
  <c r="AK384" i="2"/>
  <c r="AI952" i="2"/>
  <c r="AM500" i="2"/>
  <c r="AL500" i="2"/>
  <c r="AK500" i="2"/>
  <c r="AI500" i="2"/>
  <c r="AH500" i="2"/>
  <c r="AJ103" i="2"/>
  <c r="AI240" i="2"/>
  <c r="AG240" i="2"/>
  <c r="AM240" i="2"/>
  <c r="AL240" i="2"/>
  <c r="AJ240" i="2"/>
  <c r="AH240" i="2"/>
  <c r="AL378" i="2"/>
  <c r="AJ378" i="2"/>
  <c r="AH378" i="2"/>
  <c r="AG378" i="2"/>
  <c r="AM378" i="2"/>
  <c r="AH238" i="2"/>
  <c r="AM238" i="2"/>
  <c r="AL238" i="2"/>
  <c r="AJ238" i="2"/>
  <c r="AI238" i="2"/>
  <c r="AG238" i="2"/>
  <c r="AL586" i="2"/>
  <c r="AK760" i="2"/>
  <c r="Z59" i="2"/>
  <c r="AL879" i="2"/>
  <c r="Z923" i="2"/>
  <c r="AK516" i="2"/>
  <c r="AL565" i="2"/>
  <c r="AL992" i="2"/>
  <c r="AH992" i="2"/>
  <c r="AK992" i="2"/>
  <c r="Z818" i="2"/>
  <c r="AG518" i="2"/>
  <c r="AH998" i="2"/>
  <c r="AL11" i="2"/>
  <c r="Z192" i="2"/>
  <c r="AL384" i="2"/>
  <c r="AH377" i="2"/>
  <c r="AJ431" i="2"/>
  <c r="AH431" i="2"/>
  <c r="AM431" i="2"/>
  <c r="AL431" i="2"/>
  <c r="AK431" i="2"/>
  <c r="AJ952" i="2"/>
  <c r="AK103" i="2"/>
  <c r="AJ402" i="2"/>
  <c r="AM460" i="2"/>
  <c r="AK460" i="2"/>
  <c r="AJ460" i="2"/>
  <c r="AI460" i="2"/>
  <c r="AH460" i="2"/>
  <c r="AI1014" i="2"/>
  <c r="AG1014" i="2"/>
  <c r="AM1014" i="2"/>
  <c r="AL1014" i="2"/>
  <c r="AK1014" i="2"/>
  <c r="AJ1014" i="2"/>
  <c r="AH1014" i="2"/>
  <c r="P10" i="4"/>
  <c r="Z422" i="2"/>
  <c r="AK945" i="2"/>
  <c r="AJ945" i="2"/>
  <c r="AI945" i="2"/>
  <c r="AG945" i="2"/>
  <c r="AL945" i="2"/>
  <c r="Z115" i="2"/>
  <c r="AG793" i="2"/>
  <c r="AM793" i="2"/>
  <c r="AL793" i="2"/>
  <c r="AK793" i="2"/>
  <c r="AJ793" i="2"/>
  <c r="AI793" i="2"/>
  <c r="AH793" i="2"/>
  <c r="AM956" i="2"/>
  <c r="AL956" i="2"/>
  <c r="AK956" i="2"/>
  <c r="AI956" i="2"/>
  <c r="AH956" i="2"/>
  <c r="AG956" i="2"/>
  <c r="AJ956" i="2"/>
  <c r="AJ876" i="2"/>
  <c r="AI876" i="2"/>
  <c r="AH876" i="2"/>
  <c r="AG876" i="2"/>
  <c r="AM876" i="2"/>
  <c r="AL876" i="2"/>
  <c r="AK876" i="2"/>
  <c r="AJ28" i="2"/>
  <c r="AH28" i="2"/>
  <c r="AK28" i="2"/>
  <c r="AG773" i="2"/>
  <c r="AJ773" i="2"/>
  <c r="AK773" i="2"/>
  <c r="AG241" i="2"/>
  <c r="AM241" i="2"/>
  <c r="AK241" i="2"/>
  <c r="AJ241" i="2"/>
  <c r="AH241" i="2"/>
  <c r="AL740" i="2"/>
  <c r="AJ740" i="2"/>
  <c r="AI740" i="2"/>
  <c r="AH740" i="2"/>
  <c r="AG740" i="2"/>
  <c r="AK1003" i="2"/>
  <c r="AJ1003" i="2"/>
  <c r="AI1003" i="2"/>
  <c r="AH1003" i="2"/>
  <c r="AG1003" i="2"/>
  <c r="AM1003" i="2"/>
  <c r="AL1003" i="2"/>
  <c r="AL28" i="2"/>
  <c r="Z880" i="2"/>
  <c r="AL773" i="2"/>
  <c r="Z332" i="2"/>
  <c r="AI426" i="2"/>
  <c r="AH426" i="2"/>
  <c r="AG426" i="2"/>
  <c r="AM426" i="2"/>
  <c r="AL426" i="2"/>
  <c r="AJ426" i="2"/>
  <c r="Z588" i="2"/>
  <c r="AM255" i="2"/>
  <c r="AK255" i="2"/>
  <c r="AI255" i="2"/>
  <c r="AH255" i="2"/>
  <c r="AI813" i="2"/>
  <c r="AH813" i="2"/>
  <c r="AG813" i="2"/>
  <c r="AM813" i="2"/>
  <c r="AL813" i="2"/>
  <c r="AK813" i="2"/>
  <c r="AJ813" i="2"/>
  <c r="AL944" i="2"/>
  <c r="AI944" i="2"/>
  <c r="AH944" i="2"/>
  <c r="AG944" i="2"/>
  <c r="AM944" i="2"/>
  <c r="AK944" i="2"/>
  <c r="AJ944" i="2"/>
  <c r="AM465" i="2"/>
  <c r="AL465" i="2"/>
  <c r="AK465" i="2"/>
  <c r="AJ465" i="2"/>
  <c r="AI465" i="2"/>
  <c r="AH465" i="2"/>
  <c r="Z293" i="2"/>
  <c r="AM28" i="2"/>
  <c r="AM773" i="2"/>
  <c r="AG842" i="2"/>
  <c r="Z522" i="2"/>
  <c r="AG504" i="2"/>
  <c r="AH606" i="2"/>
  <c r="AI790" i="2"/>
  <c r="AH790" i="2"/>
  <c r="AG790" i="2"/>
  <c r="AM790" i="2"/>
  <c r="AL790" i="2"/>
  <c r="AK790" i="2"/>
  <c r="AJ790" i="2"/>
  <c r="AH476" i="2"/>
  <c r="AK476" i="2"/>
  <c r="AJ476" i="2"/>
  <c r="AI476" i="2"/>
  <c r="AG476" i="2"/>
  <c r="AM476" i="2"/>
  <c r="AL476" i="2"/>
  <c r="AG559" i="2"/>
  <c r="AJ559" i="2"/>
  <c r="AI559" i="2"/>
  <c r="AH559" i="2"/>
  <c r="AM559" i="2"/>
  <c r="AL559" i="2"/>
  <c r="AK559" i="2"/>
  <c r="AJ842" i="2"/>
  <c r="AH842" i="2"/>
  <c r="AM842" i="2"/>
  <c r="AK842" i="2"/>
  <c r="AK504" i="2"/>
  <c r="AJ504" i="2"/>
  <c r="AI504" i="2"/>
  <c r="AL504" i="2"/>
  <c r="AK606" i="2"/>
  <c r="AJ606" i="2"/>
  <c r="AI606" i="2"/>
  <c r="AG606" i="2"/>
  <c r="AL606" i="2"/>
  <c r="AK527" i="2"/>
  <c r="AJ527" i="2"/>
  <c r="AI527" i="2"/>
  <c r="AG527" i="2"/>
  <c r="AM527" i="2"/>
  <c r="AL527" i="2"/>
  <c r="AM794" i="2"/>
  <c r="AL794" i="2"/>
  <c r="AK794" i="2"/>
  <c r="AJ794" i="2"/>
  <c r="AI794" i="2"/>
  <c r="AH794" i="2"/>
  <c r="AG794" i="2"/>
  <c r="AI928" i="2"/>
  <c r="AJ928" i="2"/>
  <c r="AH928" i="2"/>
  <c r="AG928" i="2"/>
  <c r="AM928" i="2"/>
  <c r="AL928" i="2"/>
  <c r="AK928" i="2"/>
  <c r="AK883" i="2"/>
  <c r="AM883" i="2"/>
  <c r="AL883" i="2"/>
  <c r="AJ883" i="2"/>
  <c r="AI883" i="2"/>
  <c r="AH883" i="2"/>
  <c r="AG883" i="2"/>
  <c r="AK695" i="2"/>
  <c r="AL695" i="2"/>
  <c r="AJ695" i="2"/>
  <c r="AI695" i="2"/>
  <c r="AH695" i="2"/>
  <c r="AG695" i="2"/>
  <c r="AM695" i="2"/>
  <c r="AH442" i="2"/>
  <c r="AM442" i="2"/>
  <c r="AL442" i="2"/>
  <c r="AK442" i="2"/>
  <c r="AJ442" i="2"/>
  <c r="AI442" i="2"/>
  <c r="AG442" i="2"/>
  <c r="AH531" i="2"/>
  <c r="AG531" i="2"/>
  <c r="AM531" i="2"/>
  <c r="AL531" i="2"/>
  <c r="AK531" i="2"/>
  <c r="AJ531" i="2"/>
  <c r="AI531" i="2"/>
  <c r="AL744" i="2"/>
  <c r="AJ744" i="2"/>
  <c r="AI744" i="2"/>
  <c r="AL428" i="2"/>
  <c r="AI428" i="2"/>
  <c r="AL842" i="2"/>
  <c r="AM504" i="2"/>
  <c r="AJ524" i="2"/>
  <c r="AI524" i="2"/>
  <c r="AH524" i="2"/>
  <c r="AM524" i="2"/>
  <c r="AK524" i="2"/>
  <c r="AI367" i="2"/>
  <c r="AM1016" i="2"/>
  <c r="AK1016" i="2"/>
  <c r="AI1016" i="2"/>
  <c r="AH1016" i="2"/>
  <c r="Z864" i="2"/>
  <c r="AG788" i="2"/>
  <c r="AJ739" i="2"/>
  <c r="AI739" i="2"/>
  <c r="AH739" i="2"/>
  <c r="AM739" i="2"/>
  <c r="AL739" i="2"/>
  <c r="AK739" i="2"/>
  <c r="Z71" i="2"/>
  <c r="AM613" i="2"/>
  <c r="AL613" i="2"/>
  <c r="AK613" i="2"/>
  <c r="AJ613" i="2"/>
  <c r="AI613" i="2"/>
  <c r="AH613" i="2"/>
  <c r="AG613" i="2"/>
  <c r="P16" i="4"/>
  <c r="AK744" i="2"/>
  <c r="Z509" i="2"/>
  <c r="AK428" i="2"/>
  <c r="AH945" i="2"/>
  <c r="Z356" i="2"/>
  <c r="AG227" i="2"/>
  <c r="AM227" i="2"/>
  <c r="AK227" i="2"/>
  <c r="AJ227" i="2"/>
  <c r="AI227" i="2"/>
  <c r="AH227" i="2"/>
  <c r="AM323" i="2"/>
  <c r="AL323" i="2"/>
  <c r="AK323" i="2"/>
  <c r="AJ323" i="2"/>
  <c r="AI323" i="2"/>
  <c r="AH323" i="2"/>
  <c r="AG323" i="2"/>
  <c r="AJ324" i="2"/>
  <c r="AI324" i="2"/>
  <c r="AH324" i="2"/>
  <c r="AG324" i="2"/>
  <c r="AM324" i="2"/>
  <c r="AL324" i="2"/>
  <c r="AK324" i="2"/>
  <c r="AL827" i="2"/>
  <c r="AG827" i="2"/>
  <c r="AM827" i="2"/>
  <c r="AK827" i="2"/>
  <c r="AJ827" i="2"/>
  <c r="AI827" i="2"/>
  <c r="AH827" i="2"/>
  <c r="AH1006" i="2"/>
  <c r="AM1006" i="2"/>
  <c r="AL1006" i="2"/>
  <c r="AK1006" i="2"/>
  <c r="AJ1006" i="2"/>
  <c r="AI1006" i="2"/>
  <c r="AG1006" i="2"/>
  <c r="AM367" i="2"/>
  <c r="AL367" i="2"/>
  <c r="AK367" i="2"/>
  <c r="AG367" i="2"/>
  <c r="AM945" i="2"/>
  <c r="AJ788" i="2"/>
  <c r="AI788" i="2"/>
  <c r="AH788" i="2"/>
  <c r="AM788" i="2"/>
  <c r="AK788" i="2"/>
  <c r="AH810" i="2"/>
  <c r="AM810" i="2"/>
  <c r="AL810" i="2"/>
  <c r="AK810" i="2"/>
  <c r="AJ810" i="2"/>
  <c r="AI810" i="2"/>
  <c r="AG810" i="2"/>
  <c r="AJ893" i="2"/>
  <c r="AI525" i="2"/>
  <c r="AI977" i="2"/>
  <c r="AI910" i="2"/>
  <c r="Z208" i="2"/>
  <c r="AI43" i="2"/>
  <c r="AJ692" i="2"/>
  <c r="AI692" i="2"/>
  <c r="AH692" i="2"/>
  <c r="AG692" i="2"/>
  <c r="AM692" i="2"/>
  <c r="AL692" i="2"/>
  <c r="AK692" i="2"/>
  <c r="AJ525" i="2"/>
  <c r="AG664" i="2"/>
  <c r="AJ977" i="2"/>
  <c r="AJ910" i="2"/>
  <c r="AJ43" i="2"/>
  <c r="AJ202" i="2"/>
  <c r="AG202" i="2"/>
  <c r="AK202" i="2"/>
  <c r="AL176" i="2"/>
  <c r="AM176" i="2"/>
  <c r="AK176" i="2"/>
  <c r="AJ176" i="2"/>
  <c r="AI176" i="2"/>
  <c r="AG176" i="2"/>
  <c r="AM862" i="2"/>
  <c r="AK862" i="2"/>
  <c r="AJ862" i="2"/>
  <c r="AI862" i="2"/>
  <c r="AH862" i="2"/>
  <c r="AG862" i="2"/>
  <c r="AL862" i="2"/>
  <c r="AM530" i="2"/>
  <c r="AL530" i="2"/>
  <c r="AK530" i="2"/>
  <c r="AJ530" i="2"/>
  <c r="AH530" i="2"/>
  <c r="AG530" i="2"/>
  <c r="AM859" i="2"/>
  <c r="AL859" i="2"/>
  <c r="AK859" i="2"/>
  <c r="AJ859" i="2"/>
  <c r="AI859" i="2"/>
  <c r="AH859" i="2"/>
  <c r="AG859" i="2"/>
  <c r="AG907" i="2"/>
  <c r="AM907" i="2"/>
  <c r="AL907" i="2"/>
  <c r="AK907" i="2"/>
  <c r="AJ907" i="2"/>
  <c r="AI907" i="2"/>
  <c r="AH907" i="2"/>
  <c r="AM179" i="2"/>
  <c r="AH179" i="2"/>
  <c r="AL179" i="2"/>
  <c r="AK179" i="2"/>
  <c r="AJ179" i="2"/>
  <c r="AI179" i="2"/>
  <c r="AG179" i="2"/>
  <c r="AM958" i="2"/>
  <c r="AL958" i="2"/>
  <c r="AK958" i="2"/>
  <c r="AJ958" i="2"/>
  <c r="AI958" i="2"/>
  <c r="AH958" i="2"/>
  <c r="AG958" i="2"/>
  <c r="Q10" i="4"/>
  <c r="AL893" i="2"/>
  <c r="AK525" i="2"/>
  <c r="AH664" i="2"/>
  <c r="AK977" i="2"/>
  <c r="AL910" i="2"/>
  <c r="Z603" i="2"/>
  <c r="E12" i="6"/>
  <c r="D12" i="6"/>
  <c r="C12" i="6"/>
  <c r="B12" i="6"/>
  <c r="F12" i="6"/>
  <c r="AK43" i="2"/>
  <c r="Z663" i="2"/>
  <c r="AL202" i="2"/>
  <c r="Z480" i="2"/>
  <c r="AK523" i="2"/>
  <c r="AL523" i="2"/>
  <c r="AI523" i="2"/>
  <c r="AH523" i="2"/>
  <c r="AG523" i="2"/>
  <c r="AM523" i="2"/>
  <c r="AM671" i="2"/>
  <c r="AL671" i="2"/>
  <c r="AK671" i="2"/>
  <c r="AJ671" i="2"/>
  <c r="AI671" i="2"/>
  <c r="AH671" i="2"/>
  <c r="AI756" i="2"/>
  <c r="AK756" i="2"/>
  <c r="AJ756" i="2"/>
  <c r="AH756" i="2"/>
  <c r="AG756" i="2"/>
  <c r="AM756" i="2"/>
  <c r="AL756" i="2"/>
  <c r="AK730" i="2"/>
  <c r="AM730" i="2"/>
  <c r="AL730" i="2"/>
  <c r="AJ730" i="2"/>
  <c r="AH730" i="2"/>
  <c r="AG730" i="2"/>
  <c r="AG1019" i="2"/>
  <c r="AM1019" i="2"/>
  <c r="AL1019" i="2"/>
  <c r="AK1019" i="2"/>
  <c r="AJ1019" i="2"/>
  <c r="AI1019" i="2"/>
  <c r="AH1019" i="2"/>
  <c r="AL729" i="2"/>
  <c r="AM729" i="2"/>
  <c r="AK729" i="2"/>
  <c r="AJ729" i="2"/>
  <c r="AI729" i="2"/>
  <c r="AH729" i="2"/>
  <c r="AG729" i="2"/>
  <c r="AL525" i="2"/>
  <c r="AI664" i="2"/>
  <c r="AL977" i="2"/>
  <c r="AM910" i="2"/>
  <c r="AG372" i="2"/>
  <c r="AG538" i="2"/>
  <c r="AM202" i="2"/>
  <c r="AK896" i="2"/>
  <c r="AJ896" i="2"/>
  <c r="AI896" i="2"/>
  <c r="AH896" i="2"/>
  <c r="AM896" i="2"/>
  <c r="AK953" i="2"/>
  <c r="AJ953" i="2"/>
  <c r="AI953" i="2"/>
  <c r="AH953" i="2"/>
  <c r="AM953" i="2"/>
  <c r="AK90" i="2"/>
  <c r="AG90" i="2"/>
  <c r="AM90" i="2"/>
  <c r="AJ90" i="2"/>
  <c r="AI90" i="2"/>
  <c r="AH90" i="2"/>
  <c r="AG901" i="2"/>
  <c r="AM901" i="2"/>
  <c r="AL901" i="2"/>
  <c r="AK901" i="2"/>
  <c r="AJ901" i="2"/>
  <c r="AH901" i="2"/>
  <c r="AI547" i="2"/>
  <c r="AM547" i="2"/>
  <c r="AL547" i="2"/>
  <c r="AK547" i="2"/>
  <c r="AJ547" i="2"/>
  <c r="AH547" i="2"/>
  <c r="AG547" i="2"/>
  <c r="AM597" i="2"/>
  <c r="AH597" i="2"/>
  <c r="AG597" i="2"/>
  <c r="AL597" i="2"/>
  <c r="AK597" i="2"/>
  <c r="AJ597" i="2"/>
  <c r="AI597" i="2"/>
  <c r="AJ664" i="2"/>
  <c r="AH372" i="2"/>
  <c r="Z995" i="2"/>
  <c r="AH538" i="2"/>
  <c r="AI787" i="2"/>
  <c r="AM787" i="2"/>
  <c r="AL787" i="2"/>
  <c r="AK787" i="2"/>
  <c r="AJ787" i="2"/>
  <c r="AG787" i="2"/>
  <c r="AL905" i="2"/>
  <c r="AH905" i="2"/>
  <c r="AK905" i="2"/>
  <c r="AJ905" i="2"/>
  <c r="AI905" i="2"/>
  <c r="AG362" i="2"/>
  <c r="AK362" i="2"/>
  <c r="AJ362" i="2"/>
  <c r="AI362" i="2"/>
  <c r="AH362" i="2"/>
  <c r="AM362" i="2"/>
  <c r="AL362" i="2"/>
  <c r="AG439" i="2"/>
  <c r="AM439" i="2"/>
  <c r="AL439" i="2"/>
  <c r="AK439" i="2"/>
  <c r="AJ439" i="2"/>
  <c r="AI439" i="2"/>
  <c r="AH439" i="2"/>
  <c r="AK664" i="2"/>
  <c r="AI372" i="2"/>
  <c r="AI538" i="2"/>
  <c r="AM183" i="2"/>
  <c r="AL183" i="2"/>
  <c r="AK183" i="2"/>
  <c r="AJ183" i="2"/>
  <c r="AI183" i="2"/>
  <c r="AH183" i="2"/>
  <c r="AG183" i="2"/>
  <c r="AM424" i="2"/>
  <c r="AL424" i="2"/>
  <c r="AK424" i="2"/>
  <c r="AG424" i="2"/>
  <c r="AJ424" i="2"/>
  <c r="AI424" i="2"/>
  <c r="AH424" i="2"/>
  <c r="AJ372" i="2"/>
  <c r="AJ538" i="2"/>
  <c r="AK610" i="2"/>
  <c r="AI610" i="2"/>
  <c r="AG610" i="2"/>
  <c r="AM610" i="2"/>
  <c r="AL610" i="2"/>
  <c r="AJ610" i="2"/>
  <c r="AI359" i="2"/>
  <c r="AM359" i="2"/>
  <c r="AL359" i="2"/>
  <c r="AJ359" i="2"/>
  <c r="AH359" i="2"/>
  <c r="AG359" i="2"/>
  <c r="AG381" i="2"/>
  <c r="AM381" i="2"/>
  <c r="AL381" i="2"/>
  <c r="AK381" i="2"/>
  <c r="AJ381" i="2"/>
  <c r="AI381" i="2"/>
  <c r="AH381" i="2"/>
  <c r="AG893" i="2"/>
  <c r="AK372" i="2"/>
  <c r="P12" i="4"/>
  <c r="AK538" i="2"/>
  <c r="AM954" i="2"/>
  <c r="AL954" i="2"/>
  <c r="AK954" i="2"/>
  <c r="AI954" i="2"/>
  <c r="AH954" i="2"/>
  <c r="AG954" i="2"/>
  <c r="AI836" i="2"/>
  <c r="AM836" i="2"/>
  <c r="AL836" i="2"/>
  <c r="AJ836" i="2"/>
  <c r="AH836" i="2"/>
  <c r="AG836" i="2"/>
  <c r="AH893" i="2"/>
  <c r="AG525" i="2"/>
  <c r="AG977" i="2"/>
  <c r="AG910" i="2"/>
  <c r="AM372" i="2"/>
  <c r="Q12" i="4"/>
  <c r="AG43" i="2"/>
  <c r="AL538" i="2"/>
  <c r="AL841" i="2"/>
  <c r="AH841" i="2"/>
  <c r="AG841" i="2"/>
  <c r="AM841" i="2"/>
  <c r="AK841" i="2"/>
  <c r="AL989" i="2"/>
  <c r="AK989" i="2"/>
  <c r="AJ989" i="2"/>
  <c r="AI989" i="2"/>
  <c r="AG989" i="2"/>
  <c r="AI530" i="2"/>
  <c r="AH910" i="2"/>
  <c r="Z4" i="2"/>
  <c r="AH43" i="2"/>
  <c r="AH202" i="2"/>
  <c r="AJ523" i="2"/>
  <c r="AG703" i="2"/>
  <c r="AM703" i="2"/>
  <c r="AL703" i="2"/>
  <c r="AJ703" i="2"/>
  <c r="AI703" i="2"/>
  <c r="AH703" i="2"/>
  <c r="AH176" i="2"/>
  <c r="AI730" i="2"/>
  <c r="AJ731" i="2"/>
  <c r="AI731" i="2"/>
  <c r="AH731" i="2"/>
  <c r="AG731" i="2"/>
  <c r="AM731" i="2"/>
  <c r="AL731" i="2"/>
  <c r="AK731" i="2"/>
  <c r="AM955" i="2"/>
  <c r="AH444" i="2"/>
  <c r="AJ685" i="2"/>
  <c r="AK672" i="2"/>
  <c r="AJ926" i="2"/>
  <c r="AJ985" i="2"/>
  <c r="AH733" i="2"/>
  <c r="AG832" i="2"/>
  <c r="AJ832" i="2"/>
  <c r="AI832" i="2"/>
  <c r="AL832" i="2"/>
  <c r="AJ746" i="2"/>
  <c r="AI746" i="2"/>
  <c r="AH746" i="2"/>
  <c r="AG746" i="2"/>
  <c r="AM746" i="2"/>
  <c r="AL746" i="2"/>
  <c r="AK746" i="2"/>
  <c r="AM745" i="2"/>
  <c r="AL745" i="2"/>
  <c r="AK745" i="2"/>
  <c r="AG745" i="2"/>
  <c r="AK616" i="2"/>
  <c r="AL616" i="2"/>
  <c r="AJ616" i="2"/>
  <c r="AI616" i="2"/>
  <c r="AH616" i="2"/>
  <c r="AM616" i="2"/>
  <c r="AI444" i="2"/>
  <c r="AK685" i="2"/>
  <c r="AK926" i="2"/>
  <c r="AI733" i="2"/>
  <c r="P13" i="4"/>
  <c r="AK670" i="2"/>
  <c r="AJ670" i="2"/>
  <c r="AI670" i="2"/>
  <c r="AM832" i="2"/>
  <c r="AG749" i="2"/>
  <c r="AM791" i="2"/>
  <c r="AL791" i="2"/>
  <c r="AH791" i="2"/>
  <c r="AG791" i="2"/>
  <c r="AI38" i="2"/>
  <c r="AH38" i="2"/>
  <c r="AG38" i="2"/>
  <c r="AM38" i="2"/>
  <c r="AL38" i="2"/>
  <c r="AK38" i="2"/>
  <c r="AJ38" i="2"/>
  <c r="AM796" i="2"/>
  <c r="AL796" i="2"/>
  <c r="AK796" i="2"/>
  <c r="AH796" i="2"/>
  <c r="AG796" i="2"/>
  <c r="AK839" i="2"/>
  <c r="AJ839" i="2"/>
  <c r="AI839" i="2"/>
  <c r="AH839" i="2"/>
  <c r="AG839" i="2"/>
  <c r="AM839" i="2"/>
  <c r="AL839" i="2"/>
  <c r="AL948" i="2"/>
  <c r="AH948" i="2"/>
  <c r="AG948" i="2"/>
  <c r="AM948" i="2"/>
  <c r="AK948" i="2"/>
  <c r="AJ948" i="2"/>
  <c r="AI948" i="2"/>
  <c r="AM432" i="2"/>
  <c r="AL432" i="2"/>
  <c r="AK432" i="2"/>
  <c r="AJ432" i="2"/>
  <c r="AI432" i="2"/>
  <c r="AH432" i="2"/>
  <c r="AG432" i="2"/>
  <c r="AK444" i="2"/>
  <c r="AL685" i="2"/>
  <c r="AM672" i="2"/>
  <c r="AL926" i="2"/>
  <c r="AM985" i="2"/>
  <c r="AJ733" i="2"/>
  <c r="Q13" i="4"/>
  <c r="AL670" i="2"/>
  <c r="AI898" i="2"/>
  <c r="AH898" i="2"/>
  <c r="AG898" i="2"/>
  <c r="AM898" i="2"/>
  <c r="AM751" i="2"/>
  <c r="AI751" i="2"/>
  <c r="AH751" i="2"/>
  <c r="AG751" i="2"/>
  <c r="AM98" i="2"/>
  <c r="AL98" i="2"/>
  <c r="AI98" i="2"/>
  <c r="AH98" i="2"/>
  <c r="AG98" i="2"/>
  <c r="AM757" i="2"/>
  <c r="AL757" i="2"/>
  <c r="AK757" i="2"/>
  <c r="AJ757" i="2"/>
  <c r="AI757" i="2"/>
  <c r="AH757" i="2"/>
  <c r="AG757" i="2"/>
  <c r="AK733" i="2"/>
  <c r="AL749" i="2"/>
  <c r="AK749" i="2"/>
  <c r="AJ749" i="2"/>
  <c r="AI749" i="2"/>
  <c r="AM749" i="2"/>
  <c r="AG855" i="2"/>
  <c r="AH217" i="2"/>
  <c r="AL733" i="2"/>
  <c r="AK315" i="2"/>
  <c r="AJ315" i="2"/>
  <c r="AI315" i="2"/>
  <c r="AM315" i="2"/>
  <c r="AL315" i="2"/>
  <c r="AI265" i="2"/>
  <c r="AH265" i="2"/>
  <c r="AG265" i="2"/>
  <c r="AL265" i="2"/>
  <c r="AK265" i="2"/>
  <c r="AJ265" i="2"/>
  <c r="AH143" i="2"/>
  <c r="Z264" i="2"/>
  <c r="AH855" i="2"/>
  <c r="AJ957" i="2"/>
  <c r="AG955" i="2"/>
  <c r="AI217" i="2"/>
  <c r="Z732" i="2"/>
  <c r="AM733" i="2"/>
  <c r="AJ753" i="2"/>
  <c r="AI753" i="2"/>
  <c r="AH753" i="2"/>
  <c r="AG753" i="2"/>
  <c r="AM753" i="2"/>
  <c r="AL753" i="2"/>
  <c r="AK753" i="2"/>
  <c r="Z800" i="2"/>
  <c r="AG618" i="2"/>
  <c r="AM618" i="2"/>
  <c r="AL618" i="2"/>
  <c r="AK618" i="2"/>
  <c r="AJ618" i="2"/>
  <c r="AI618" i="2"/>
  <c r="AH618" i="2"/>
  <c r="AI143" i="2"/>
  <c r="AJ855" i="2"/>
  <c r="AK957" i="2"/>
  <c r="AI955" i="2"/>
  <c r="AJ217" i="2"/>
  <c r="F13" i="6"/>
  <c r="E13" i="6"/>
  <c r="D13" i="6"/>
  <c r="C13" i="6"/>
  <c r="B13" i="6"/>
  <c r="AM557" i="2"/>
  <c r="AL557" i="2"/>
  <c r="AI557" i="2"/>
  <c r="AH557" i="2"/>
  <c r="AG557" i="2"/>
  <c r="Z648" i="2"/>
  <c r="AK855" i="2"/>
  <c r="AJ955" i="2"/>
  <c r="AK217" i="2"/>
  <c r="AG985" i="2"/>
  <c r="Z112" i="2"/>
  <c r="AJ10" i="2"/>
  <c r="AI10" i="2"/>
  <c r="AH10" i="2"/>
  <c r="AM10" i="2"/>
  <c r="AL10" i="2"/>
  <c r="AK10" i="2"/>
  <c r="AH457" i="2"/>
  <c r="AG457" i="2"/>
  <c r="AK457" i="2"/>
  <c r="AJ457" i="2"/>
  <c r="AI457" i="2"/>
  <c r="AM53" i="2"/>
  <c r="AI53" i="2"/>
  <c r="AH53" i="2"/>
  <c r="AG53" i="2"/>
  <c r="AM868" i="2"/>
  <c r="AL868" i="2"/>
  <c r="AK868" i="2"/>
  <c r="AH868" i="2"/>
  <c r="AG868" i="2"/>
  <c r="AJ868" i="2"/>
  <c r="AI868" i="2"/>
  <c r="AK955" i="2"/>
  <c r="P9" i="4"/>
  <c r="AG685" i="2"/>
  <c r="AI672" i="2"/>
  <c r="AL217" i="2"/>
  <c r="AH926" i="2"/>
  <c r="AH985" i="2"/>
  <c r="AH832" i="2"/>
  <c r="AK408" i="2"/>
  <c r="AJ408" i="2"/>
  <c r="AI408" i="2"/>
  <c r="AM408" i="2"/>
  <c r="AL408" i="2"/>
  <c r="AM742" i="2"/>
  <c r="AL742" i="2"/>
  <c r="AK742" i="2"/>
  <c r="AJ742" i="2"/>
  <c r="AI742" i="2"/>
  <c r="AI745" i="2"/>
  <c r="AL438" i="2"/>
  <c r="AK438" i="2"/>
  <c r="AJ438" i="2"/>
  <c r="AI438" i="2"/>
  <c r="AM438" i="2"/>
  <c r="AI791" i="2"/>
  <c r="AM592" i="2"/>
  <c r="AL592" i="2"/>
  <c r="AK592" i="2"/>
  <c r="AJ592" i="2"/>
  <c r="AG592" i="2"/>
  <c r="AI796" i="2"/>
  <c r="AG616" i="2"/>
  <c r="AM576" i="2"/>
  <c r="AK576" i="2"/>
  <c r="AJ576" i="2"/>
  <c r="AI576" i="2"/>
  <c r="AH576" i="2"/>
  <c r="AG576" i="2"/>
  <c r="AL576" i="2"/>
  <c r="AM855" i="2"/>
  <c r="AL955" i="2"/>
  <c r="Q9" i="4"/>
  <c r="AG444" i="2"/>
  <c r="AH685" i="2"/>
  <c r="AJ672" i="2"/>
  <c r="AI926" i="2"/>
  <c r="AI985" i="2"/>
  <c r="Z469" i="2"/>
  <c r="AG670" i="2"/>
  <c r="AK832" i="2"/>
  <c r="AJ898" i="2"/>
  <c r="AJ751" i="2"/>
  <c r="AJ745" i="2"/>
  <c r="AJ791" i="2"/>
  <c r="AJ796" i="2"/>
  <c r="AJ98" i="2"/>
  <c r="AI858" i="2"/>
  <c r="AH152" i="2"/>
  <c r="AI840" i="2"/>
  <c r="AI579" i="2"/>
  <c r="AL904" i="2"/>
  <c r="AG1013" i="2"/>
  <c r="AI925" i="2"/>
  <c r="AK481" i="2"/>
  <c r="AG799" i="2"/>
  <c r="AJ566" i="2"/>
  <c r="AH441" i="2"/>
  <c r="AH851" i="2"/>
  <c r="AH865" i="2"/>
  <c r="AG865" i="2"/>
  <c r="AJ865" i="2"/>
  <c r="AI865" i="2"/>
  <c r="AM865" i="2"/>
  <c r="AI863" i="2"/>
  <c r="AL68" i="2"/>
  <c r="AK68" i="2"/>
  <c r="AM68" i="2"/>
  <c r="AJ68" i="2"/>
  <c r="AK982" i="2"/>
  <c r="AJ982" i="2"/>
  <c r="AM982" i="2"/>
  <c r="AL982" i="2"/>
  <c r="AI982" i="2"/>
  <c r="AG587" i="2"/>
  <c r="AM235" i="2"/>
  <c r="AL235" i="2"/>
  <c r="AI235" i="2"/>
  <c r="AH235" i="2"/>
  <c r="AJ986" i="2"/>
  <c r="AM667" i="2"/>
  <c r="AJ667" i="2"/>
  <c r="AI667" i="2"/>
  <c r="AG667" i="2"/>
  <c r="AL667" i="2"/>
  <c r="AM668" i="2"/>
  <c r="AJ668" i="2"/>
  <c r="AI668" i="2"/>
  <c r="AG668" i="2"/>
  <c r="AL668" i="2"/>
  <c r="AL429" i="2"/>
  <c r="AG429" i="2"/>
  <c r="AM429" i="2"/>
  <c r="AK429" i="2"/>
  <c r="AI429" i="2"/>
  <c r="AH429" i="2"/>
  <c r="AK456" i="2"/>
  <c r="AM785" i="2"/>
  <c r="AH785" i="2"/>
  <c r="AL785" i="2"/>
  <c r="AK785" i="2"/>
  <c r="AJ785" i="2"/>
  <c r="AI785" i="2"/>
  <c r="AG785" i="2"/>
  <c r="AJ858" i="2"/>
  <c r="AI152" i="2"/>
  <c r="AJ840" i="2"/>
  <c r="AJ579" i="2"/>
  <c r="AM904" i="2"/>
  <c r="AH1013" i="2"/>
  <c r="AJ925" i="2"/>
  <c r="AH799" i="2"/>
  <c r="AI441" i="2"/>
  <c r="AJ206" i="2"/>
  <c r="AJ863" i="2"/>
  <c r="AI776" i="2"/>
  <c r="AK652" i="2"/>
  <c r="AI652" i="2"/>
  <c r="AG652" i="2"/>
  <c r="AM652" i="2"/>
  <c r="AL652" i="2"/>
  <c r="AJ652" i="2"/>
  <c r="AH652" i="2"/>
  <c r="AK858" i="2"/>
  <c r="AJ152" i="2"/>
  <c r="AK840" i="2"/>
  <c r="AI1013" i="2"/>
  <c r="AI799" i="2"/>
  <c r="AG137" i="2"/>
  <c r="AM566" i="2"/>
  <c r="AJ441" i="2"/>
  <c r="AK206" i="2"/>
  <c r="AL851" i="2"/>
  <c r="AK851" i="2"/>
  <c r="AM851" i="2"/>
  <c r="AJ851" i="2"/>
  <c r="Z964" i="2"/>
  <c r="AG1018" i="2"/>
  <c r="AI1018" i="2"/>
  <c r="AH1018" i="2"/>
  <c r="AM1018" i="2"/>
  <c r="AJ587" i="2"/>
  <c r="AI587" i="2"/>
  <c r="AH587" i="2"/>
  <c r="AL587" i="2"/>
  <c r="AK587" i="2"/>
  <c r="AI1017" i="2"/>
  <c r="AH1017" i="2"/>
  <c r="AG1017" i="2"/>
  <c r="AK1017" i="2"/>
  <c r="AJ1017" i="2"/>
  <c r="Z959" i="2"/>
  <c r="AI996" i="2"/>
  <c r="AG615" i="2"/>
  <c r="AH456" i="2"/>
  <c r="AM456" i="2"/>
  <c r="AJ456" i="2"/>
  <c r="AI456" i="2"/>
  <c r="AK884" i="2"/>
  <c r="AM884" i="2"/>
  <c r="AL884" i="2"/>
  <c r="AJ884" i="2"/>
  <c r="AI884" i="2"/>
  <c r="AH884" i="2"/>
  <c r="AG884" i="2"/>
  <c r="AH838" i="2"/>
  <c r="AG838" i="2"/>
  <c r="AM838" i="2"/>
  <c r="AL838" i="2"/>
  <c r="AK838" i="2"/>
  <c r="AJ838" i="2"/>
  <c r="AI838" i="2"/>
  <c r="AJ1013" i="2"/>
  <c r="AJ799" i="2"/>
  <c r="AH137" i="2"/>
  <c r="AK441" i="2"/>
  <c r="Z366" i="2"/>
  <c r="AH863" i="2"/>
  <c r="AG863" i="2"/>
  <c r="AL863" i="2"/>
  <c r="AG986" i="2"/>
  <c r="AL986" i="2"/>
  <c r="AK986" i="2"/>
  <c r="AI986" i="2"/>
  <c r="AH986" i="2"/>
  <c r="AL996" i="2"/>
  <c r="AG979" i="2"/>
  <c r="AK979" i="2"/>
  <c r="AM979" i="2"/>
  <c r="AL979" i="2"/>
  <c r="AJ979" i="2"/>
  <c r="AI979" i="2"/>
  <c r="AH979" i="2"/>
  <c r="AG206" i="2"/>
  <c r="AI206" i="2"/>
  <c r="AH206" i="2"/>
  <c r="AM206" i="2"/>
  <c r="P14" i="4"/>
  <c r="Z23" i="2"/>
  <c r="AM863" i="2"/>
  <c r="AM776" i="2"/>
  <c r="AL776" i="2"/>
  <c r="AK776" i="2"/>
  <c r="AH776" i="2"/>
  <c r="AG776" i="2"/>
  <c r="AK615" i="2"/>
  <c r="AJ615" i="2"/>
  <c r="AI615" i="2"/>
  <c r="AM615" i="2"/>
  <c r="AL615" i="2"/>
  <c r="AK137" i="2"/>
  <c r="B14" i="6"/>
  <c r="F14" i="6"/>
  <c r="E14" i="6"/>
  <c r="D14" i="6"/>
  <c r="G14" i="6" s="1"/>
  <c r="AK996" i="2"/>
  <c r="AJ996" i="2"/>
  <c r="AH996" i="2"/>
  <c r="AG996" i="2"/>
  <c r="AI489" i="2"/>
  <c r="AK489" i="2"/>
  <c r="AJ489" i="2"/>
  <c r="AH489" i="2"/>
  <c r="AG489" i="2"/>
  <c r="AM489" i="2"/>
  <c r="AL489" i="2"/>
  <c r="AM644" i="2"/>
  <c r="AH644" i="2"/>
  <c r="AL644" i="2"/>
  <c r="AK644" i="2"/>
  <c r="AJ644" i="2"/>
  <c r="AI644" i="2"/>
  <c r="AG644" i="2"/>
  <c r="AH904" i="2"/>
  <c r="AG481" i="2"/>
  <c r="AL137" i="2"/>
  <c r="AL601" i="2"/>
  <c r="AM601" i="2"/>
  <c r="AK601" i="2"/>
  <c r="AJ601" i="2"/>
  <c r="AI601" i="2"/>
  <c r="AG601" i="2"/>
  <c r="AL966" i="2"/>
  <c r="AK966" i="2"/>
  <c r="AM966" i="2"/>
  <c r="AJ966" i="2"/>
  <c r="AI966" i="2"/>
  <c r="AH966" i="2"/>
  <c r="AG966" i="2"/>
  <c r="C9" i="6"/>
  <c r="B9" i="6"/>
  <c r="G9" i="6" s="1"/>
  <c r="L9" i="6" s="1"/>
  <c r="F9" i="6"/>
  <c r="E9" i="6"/>
  <c r="D9" i="6"/>
  <c r="AI904" i="2"/>
  <c r="AH481" i="2"/>
  <c r="AM137" i="2"/>
  <c r="AG566" i="2"/>
  <c r="Z130" i="2"/>
  <c r="AI1005" i="2"/>
  <c r="AH1005" i="2"/>
  <c r="AK1005" i="2"/>
  <c r="AJ1005" i="2"/>
  <c r="AG68" i="2"/>
  <c r="AK763" i="2"/>
  <c r="AJ763" i="2"/>
  <c r="AI763" i="2"/>
  <c r="AM763" i="2"/>
  <c r="AL763" i="2"/>
  <c r="AG235" i="2"/>
  <c r="AH988" i="2"/>
  <c r="AJ429" i="2"/>
  <c r="AI26" i="2"/>
  <c r="AL26" i="2"/>
  <c r="AK26" i="2"/>
  <c r="AJ26" i="2"/>
  <c r="AH26" i="2"/>
  <c r="AG26" i="2"/>
  <c r="AM26" i="2"/>
  <c r="AL406" i="2"/>
  <c r="AK406" i="2"/>
  <c r="AH406" i="2"/>
  <c r="AM406" i="2"/>
  <c r="AJ406" i="2"/>
  <c r="AI406" i="2"/>
  <c r="AG406" i="2"/>
  <c r="AJ904" i="2"/>
  <c r="AG925" i="2"/>
  <c r="AI481" i="2"/>
  <c r="AH566" i="2"/>
  <c r="AI291" i="2"/>
  <c r="AH291" i="2"/>
  <c r="AK291" i="2"/>
  <c r="AJ291" i="2"/>
  <c r="AM291" i="2"/>
  <c r="AK865" i="2"/>
  <c r="AH68" i="2"/>
  <c r="AH178" i="2"/>
  <c r="AG178" i="2"/>
  <c r="AJ178" i="2"/>
  <c r="AI178" i="2"/>
  <c r="AM178" i="2"/>
  <c r="AG982" i="2"/>
  <c r="AJ235" i="2"/>
  <c r="AH667" i="2"/>
  <c r="AG466" i="2"/>
  <c r="AL466" i="2"/>
  <c r="AK466" i="2"/>
  <c r="AI466" i="2"/>
  <c r="AH466" i="2"/>
  <c r="AH668" i="2"/>
  <c r="AJ737" i="2"/>
  <c r="AI737" i="2"/>
  <c r="AH737" i="2"/>
  <c r="AG737" i="2"/>
  <c r="AL737" i="2"/>
  <c r="AK737" i="2"/>
  <c r="AM583" i="2"/>
  <c r="AL583" i="2"/>
  <c r="AK583" i="2"/>
  <c r="AJ583" i="2"/>
  <c r="AI583" i="2"/>
  <c r="AH583" i="2"/>
  <c r="AG583" i="2"/>
  <c r="AL29" i="2"/>
  <c r="AK29" i="2"/>
  <c r="AM29" i="2"/>
  <c r="AH29" i="2"/>
  <c r="AG29" i="2"/>
  <c r="AJ29" i="2"/>
  <c r="AI29" i="2"/>
  <c r="AM786" i="2"/>
  <c r="AL786" i="2"/>
  <c r="AK786" i="2"/>
  <c r="AH786" i="2"/>
  <c r="AI786" i="2"/>
  <c r="AG786" i="2"/>
  <c r="AJ786" i="2"/>
  <c r="AI566" i="2"/>
  <c r="AG851" i="2"/>
  <c r="AL865" i="2"/>
  <c r="AJ1018" i="2"/>
  <c r="AI68" i="2"/>
  <c r="AH982" i="2"/>
  <c r="AL1017" i="2"/>
  <c r="AL988" i="2"/>
  <c r="AK988" i="2"/>
  <c r="AJ988" i="2"/>
  <c r="AG988" i="2"/>
  <c r="AM988" i="2"/>
  <c r="AG456" i="2"/>
  <c r="AJ251" i="2"/>
  <c r="Q5" i="4"/>
  <c r="AI993" i="2"/>
  <c r="AJ797" i="2"/>
  <c r="Z962" i="2"/>
  <c r="AK645" i="2"/>
  <c r="AI885" i="2"/>
  <c r="AL96" i="2"/>
  <c r="AJ96" i="2"/>
  <c r="AI96" i="2"/>
  <c r="AK96" i="2"/>
  <c r="N5" i="4"/>
  <c r="L5" i="4"/>
  <c r="K5" i="4"/>
  <c r="M5" i="4"/>
  <c r="AJ275" i="2"/>
  <c r="AJ993" i="2"/>
  <c r="Z903" i="2"/>
  <c r="AJ142" i="2"/>
  <c r="AI142" i="2"/>
  <c r="AK142" i="2"/>
  <c r="AL622" i="2"/>
  <c r="AJ622" i="2"/>
  <c r="AI622" i="2"/>
  <c r="AK622" i="2"/>
  <c r="AG569" i="2"/>
  <c r="AK569" i="2"/>
  <c r="AJ569" i="2"/>
  <c r="AI569" i="2"/>
  <c r="AH569" i="2"/>
  <c r="AJ937" i="2"/>
  <c r="AI937" i="2"/>
  <c r="AH937" i="2"/>
  <c r="AG937" i="2"/>
  <c r="AK937" i="2"/>
  <c r="AM937" i="2"/>
  <c r="AL937" i="2"/>
  <c r="AG885" i="2"/>
  <c r="AK885" i="2"/>
  <c r="AL885" i="2"/>
  <c r="P8" i="4"/>
  <c r="Z104" i="2"/>
  <c r="AM885" i="2"/>
  <c r="AJ886" i="2"/>
  <c r="AM142" i="2"/>
  <c r="AG887" i="2"/>
  <c r="AH22" i="2"/>
  <c r="AJ626" i="2"/>
  <c r="AH626" i="2"/>
  <c r="AG626" i="2"/>
  <c r="AL626" i="2"/>
  <c r="AM626" i="2"/>
  <c r="AJ109" i="2"/>
  <c r="AM795" i="2"/>
  <c r="AL795" i="2"/>
  <c r="AI795" i="2"/>
  <c r="AK795" i="2"/>
  <c r="AJ795" i="2"/>
  <c r="AG795" i="2"/>
  <c r="AM275" i="2"/>
  <c r="AM993" i="2"/>
  <c r="AI870" i="2"/>
  <c r="AJ887" i="2"/>
  <c r="AI22" i="2"/>
  <c r="P7" i="4"/>
  <c r="AJ870" i="2"/>
  <c r="AH886" i="2"/>
  <c r="AG886" i="2"/>
  <c r="AL886" i="2"/>
  <c r="AM886" i="2"/>
  <c r="Z307" i="2"/>
  <c r="AM931" i="2"/>
  <c r="AK931" i="2"/>
  <c r="AJ931" i="2"/>
  <c r="AG931" i="2"/>
  <c r="AH931" i="2"/>
  <c r="AM15" i="2"/>
  <c r="AL15" i="2"/>
  <c r="AI15" i="2"/>
  <c r="AK15" i="2"/>
  <c r="AJ15" i="2"/>
  <c r="AM939" i="2"/>
  <c r="AG939" i="2"/>
  <c r="AH939" i="2"/>
  <c r="AL939" i="2"/>
  <c r="AI939" i="2"/>
  <c r="AK939" i="2"/>
  <c r="AJ939" i="2"/>
  <c r="Q7" i="4"/>
  <c r="AK870" i="2"/>
  <c r="AK887" i="2"/>
  <c r="AI887" i="2"/>
  <c r="AH887" i="2"/>
  <c r="AM887" i="2"/>
  <c r="AM22" i="2"/>
  <c r="AL22" i="2"/>
  <c r="AG22" i="2"/>
  <c r="AK22" i="2"/>
  <c r="AK19" i="2"/>
  <c r="AI19" i="2"/>
  <c r="AJ19" i="2"/>
  <c r="AH19" i="2"/>
  <c r="AG19" i="2"/>
  <c r="AM19" i="2"/>
  <c r="AL19" i="2"/>
  <c r="AM109" i="2"/>
  <c r="AL109" i="2"/>
  <c r="AI109" i="2"/>
  <c r="AH109" i="2"/>
  <c r="AG109" i="2"/>
  <c r="AH715" i="2"/>
  <c r="AG251" i="2"/>
  <c r="Z563" i="2"/>
  <c r="AH218" i="2"/>
  <c r="AG797" i="2"/>
  <c r="AL870" i="2"/>
  <c r="AG645" i="2"/>
  <c r="AH889" i="2"/>
  <c r="AK930" i="2"/>
  <c r="AI930" i="2"/>
  <c r="AH930" i="2"/>
  <c r="AM930" i="2"/>
  <c r="AL930" i="2"/>
  <c r="Q14" i="4"/>
  <c r="AI715" i="2"/>
  <c r="AH251" i="2"/>
  <c r="AG275" i="2"/>
  <c r="AI218" i="2"/>
  <c r="AG993" i="2"/>
  <c r="AH797" i="2"/>
  <c r="AM870" i="2"/>
  <c r="AH645" i="2"/>
  <c r="AJ967" i="2"/>
  <c r="AG96" i="2"/>
  <c r="P5" i="4"/>
  <c r="AH275" i="2"/>
  <c r="AK218" i="2"/>
  <c r="AJ645" i="2"/>
  <c r="AK967" i="2"/>
  <c r="AH885" i="2"/>
  <c r="AG142" i="2"/>
  <c r="Z589" i="2"/>
  <c r="AL889" i="2"/>
  <c r="AK889" i="2"/>
  <c r="AJ889" i="2"/>
  <c r="Z151" i="2"/>
  <c r="AG622" i="2"/>
  <c r="AH96" i="2"/>
  <c r="AG407" i="2"/>
  <c r="AM407" i="2"/>
  <c r="AL407" i="2"/>
  <c r="AI407" i="2"/>
  <c r="AH407" i="2"/>
  <c r="Z929" i="2"/>
  <c r="AL569" i="2"/>
  <c r="AI913" i="2"/>
  <c r="F8" i="6"/>
  <c r="E8" i="6"/>
  <c r="D8" i="6"/>
  <c r="C8" i="6"/>
  <c r="B8" i="6"/>
  <c r="AL64" i="2"/>
  <c r="AG607" i="2"/>
  <c r="Z185" i="2"/>
  <c r="AI108" i="2"/>
  <c r="AJ935" i="2"/>
  <c r="AM935" i="2"/>
  <c r="AL935" i="2"/>
  <c r="AK935" i="2"/>
  <c r="AG935" i="2"/>
  <c r="AJ947" i="2"/>
  <c r="AK969" i="2"/>
  <c r="AH969" i="2"/>
  <c r="AM969" i="2"/>
  <c r="AI969" i="2"/>
  <c r="AG969" i="2"/>
  <c r="AL969" i="2"/>
  <c r="AJ969" i="2"/>
  <c r="AI620" i="2"/>
  <c r="AH908" i="2"/>
  <c r="AJ913" i="2"/>
  <c r="Z417" i="2"/>
  <c r="AH915" i="2"/>
  <c r="AG915" i="2"/>
  <c r="AL915" i="2"/>
  <c r="AI915" i="2"/>
  <c r="Z63" i="2"/>
  <c r="Z636" i="2"/>
  <c r="AJ620" i="2"/>
  <c r="AI908" i="2"/>
  <c r="F15" i="6"/>
  <c r="E15" i="6"/>
  <c r="D15" i="6"/>
  <c r="D17" i="6" s="1"/>
  <c r="B15" i="6"/>
  <c r="G15" i="6" s="1"/>
  <c r="M15" i="6" s="1"/>
  <c r="AL607" i="2"/>
  <c r="AK607" i="2"/>
  <c r="AJ607" i="2"/>
  <c r="AI607" i="2"/>
  <c r="AM607" i="2"/>
  <c r="AG108" i="2"/>
  <c r="AK108" i="2"/>
  <c r="AH108" i="2"/>
  <c r="AL108" i="2"/>
  <c r="AK620" i="2"/>
  <c r="AJ908" i="2"/>
  <c r="AM108" i="2"/>
  <c r="AM947" i="2"/>
  <c r="AH947" i="2"/>
  <c r="AG947" i="2"/>
  <c r="AL947" i="2"/>
  <c r="AI947" i="2"/>
  <c r="AI764" i="2"/>
  <c r="AM764" i="2"/>
  <c r="AL764" i="2"/>
  <c r="AK764" i="2"/>
  <c r="AJ764" i="2"/>
  <c r="Z551" i="2"/>
  <c r="AL897" i="2"/>
  <c r="AK897" i="2"/>
  <c r="AH897" i="2"/>
  <c r="AG897" i="2"/>
  <c r="AI897" i="2"/>
  <c r="Q8" i="4"/>
  <c r="AH64" i="2"/>
  <c r="AJ933" i="2"/>
  <c r="AH343" i="2"/>
  <c r="AL940" i="2"/>
  <c r="AK940" i="2"/>
  <c r="AM940" i="2"/>
  <c r="AJ940" i="2"/>
  <c r="AI940" i="2"/>
  <c r="Z214" i="2"/>
  <c r="AI64" i="2"/>
  <c r="Z900" i="2"/>
  <c r="AM403" i="2"/>
  <c r="AL403" i="2"/>
  <c r="AK403" i="2"/>
  <c r="AJ403" i="2"/>
  <c r="AI403" i="2"/>
  <c r="AH403" i="2"/>
  <c r="AG403" i="2"/>
  <c r="AH542" i="2"/>
  <c r="AM542" i="2"/>
  <c r="AG542" i="2"/>
  <c r="AL542" i="2"/>
  <c r="AK542" i="2"/>
  <c r="AJ542" i="2"/>
  <c r="AI542" i="2"/>
  <c r="AJ64" i="2"/>
  <c r="P15" i="4"/>
  <c r="AJ915" i="2"/>
  <c r="AG933" i="2"/>
  <c r="AK933" i="2"/>
  <c r="AH933" i="2"/>
  <c r="AM933" i="2"/>
  <c r="AG343" i="2"/>
  <c r="AM343" i="2"/>
  <c r="AL343" i="2"/>
  <c r="AK343" i="2"/>
  <c r="AJ343" i="2"/>
  <c r="Z942" i="2"/>
  <c r="AK64" i="2"/>
  <c r="AH94" i="2"/>
  <c r="AG94" i="2"/>
  <c r="AL94" i="2"/>
  <c r="AI94" i="2"/>
  <c r="AJ497" i="2"/>
  <c r="AI497" i="2"/>
  <c r="AH497" i="2"/>
  <c r="AG497" i="2"/>
  <c r="AK497" i="2"/>
  <c r="Z385" i="2"/>
  <c r="AK915" i="2"/>
  <c r="Z584" i="2"/>
  <c r="AI935" i="2"/>
  <c r="Z46" i="2"/>
  <c r="AL974" i="2"/>
  <c r="AL617" i="2"/>
  <c r="AH617" i="2"/>
  <c r="AK617" i="2"/>
  <c r="AL236" i="2"/>
  <c r="AG236" i="2"/>
  <c r="AJ236" i="2"/>
  <c r="AM236" i="2"/>
  <c r="AK236" i="2"/>
  <c r="AI236" i="2"/>
  <c r="AH236" i="2"/>
  <c r="AH585" i="2"/>
  <c r="AI585" i="2"/>
  <c r="AG585" i="2"/>
  <c r="AK585" i="2"/>
  <c r="AJ585" i="2"/>
  <c r="Z655" i="2"/>
  <c r="AL614" i="2"/>
  <c r="AK614" i="2"/>
  <c r="AG614" i="2"/>
  <c r="AM614" i="2"/>
  <c r="AJ614" i="2"/>
  <c r="AI614" i="2"/>
  <c r="AI765" i="2"/>
  <c r="AH765" i="2"/>
  <c r="AL765" i="2"/>
  <c r="AM765" i="2"/>
  <c r="AJ168" i="2"/>
  <c r="AI168" i="2"/>
  <c r="AM168" i="2"/>
  <c r="AK168" i="2"/>
  <c r="AI1000" i="2"/>
  <c r="AH1000" i="2"/>
  <c r="AL1000" i="2"/>
  <c r="AK973" i="2"/>
  <c r="AI973" i="2"/>
  <c r="AH973" i="2"/>
  <c r="AM973" i="2"/>
  <c r="AL973" i="2"/>
  <c r="AH990" i="2"/>
  <c r="AL941" i="2"/>
  <c r="AG941" i="2"/>
  <c r="AK941" i="2"/>
  <c r="AJ941" i="2"/>
  <c r="AM941" i="2"/>
  <c r="Z630" i="2"/>
  <c r="AM433" i="2"/>
  <c r="AL433" i="2"/>
  <c r="AG433" i="2"/>
  <c r="AJ433" i="2"/>
  <c r="AI433" i="2"/>
  <c r="AH433" i="2"/>
  <c r="AH1009" i="2"/>
  <c r="AM1009" i="2"/>
  <c r="AG1009" i="2"/>
  <c r="AL1009" i="2"/>
  <c r="AK1009" i="2"/>
  <c r="AJ1009" i="2"/>
  <c r="AI1009" i="2"/>
  <c r="AK743" i="2"/>
  <c r="AI743" i="2"/>
  <c r="AH743" i="2"/>
  <c r="AG743" i="2"/>
  <c r="AJ743" i="2"/>
  <c r="AM743" i="2"/>
  <c r="AL743" i="2"/>
  <c r="AH1004" i="2"/>
  <c r="AK1004" i="2"/>
  <c r="AG1004" i="2"/>
  <c r="AM1004" i="2"/>
  <c r="AI540" i="2"/>
  <c r="AG540" i="2"/>
  <c r="AJ540" i="2"/>
  <c r="AH540" i="2"/>
  <c r="AG892" i="2"/>
  <c r="AJ892" i="2"/>
  <c r="AM892" i="2"/>
  <c r="AL892" i="2"/>
  <c r="AI892" i="2"/>
  <c r="AG837" i="2"/>
  <c r="AK837" i="2"/>
  <c r="AM837" i="2"/>
  <c r="AL837" i="2"/>
  <c r="AI837" i="2"/>
  <c r="AH837" i="2"/>
  <c r="AI990" i="2"/>
  <c r="AM990" i="2"/>
  <c r="AK990" i="2"/>
  <c r="AL990" i="2"/>
  <c r="AJ938" i="2"/>
  <c r="AI934" i="2"/>
  <c r="AK934" i="2"/>
  <c r="AJ934" i="2"/>
  <c r="AH934" i="2"/>
  <c r="AM934" i="2"/>
  <c r="AL934" i="2"/>
  <c r="AH738" i="2"/>
  <c r="AL984" i="2"/>
  <c r="AK984" i="2"/>
  <c r="AI984" i="2"/>
  <c r="AM984" i="2"/>
  <c r="AJ984" i="2"/>
  <c r="AG984" i="2"/>
  <c r="Q15" i="4"/>
  <c r="Z609" i="2"/>
  <c r="AG617" i="2"/>
  <c r="AL770" i="2"/>
  <c r="AK770" i="2"/>
  <c r="AG770" i="2"/>
  <c r="AI770" i="2"/>
  <c r="AH770" i="2"/>
  <c r="AG971" i="2"/>
  <c r="AM971" i="2"/>
  <c r="AH971" i="2"/>
  <c r="AL971" i="2"/>
  <c r="AK971" i="2"/>
  <c r="AJ971" i="2"/>
  <c r="AH963" i="2"/>
  <c r="AG963" i="2"/>
  <c r="AK963" i="2"/>
  <c r="AM963" i="2"/>
  <c r="AI997" i="2"/>
  <c r="AH997" i="2"/>
  <c r="AL997" i="2"/>
  <c r="AK997" i="2"/>
  <c r="AM938" i="2"/>
  <c r="AH938" i="2"/>
  <c r="AL938" i="2"/>
  <c r="AG938" i="2"/>
  <c r="AL585" i="2"/>
  <c r="AJ738" i="2"/>
  <c r="AK738" i="2"/>
  <c r="AL738" i="2"/>
  <c r="AM738" i="2"/>
  <c r="AG738" i="2"/>
  <c r="AH981" i="2"/>
  <c r="AK981" i="2"/>
  <c r="AI981" i="2"/>
  <c r="AG981" i="2"/>
  <c r="AJ981" i="2"/>
  <c r="AM981" i="2"/>
  <c r="AL981" i="2"/>
  <c r="AH632" i="2"/>
  <c r="AI632" i="2"/>
  <c r="AG632" i="2"/>
  <c r="AL632" i="2"/>
  <c r="AK632" i="2"/>
  <c r="AJ632" i="2"/>
  <c r="AM242" i="2"/>
  <c r="AK242" i="2"/>
  <c r="AG242" i="2"/>
  <c r="AH242" i="2"/>
  <c r="AL242" i="2"/>
  <c r="AJ242" i="2"/>
  <c r="AI242" i="2"/>
  <c r="AG974" i="2"/>
  <c r="AJ974" i="2"/>
  <c r="AK974" i="2"/>
  <c r="Z822" i="2"/>
  <c r="AJ617" i="2"/>
  <c r="AG1022" i="2"/>
  <c r="AL1022" i="2"/>
  <c r="AK1022" i="2"/>
  <c r="AJ1022" i="2"/>
  <c r="AI1022" i="2"/>
  <c r="AM1022" i="2"/>
  <c r="Z16" i="2"/>
  <c r="AJ501" i="2" s="1"/>
  <c r="AM585" i="2"/>
  <c r="Z970" i="2"/>
  <c r="AH614" i="2"/>
  <c r="AI927" i="2"/>
  <c r="AL711" i="2"/>
  <c r="AG711" i="2"/>
  <c r="AI711" i="2"/>
  <c r="AM711" i="2"/>
  <c r="Z968" i="2"/>
  <c r="AH280" i="2"/>
  <c r="Z510" i="2"/>
  <c r="Z440" i="2"/>
  <c r="AM612" i="2"/>
  <c r="AH612" i="2"/>
  <c r="AK612" i="2"/>
  <c r="Z77" i="2"/>
  <c r="AJ927" i="2"/>
  <c r="AK48" i="2"/>
  <c r="AG48" i="2"/>
  <c r="AL48" i="2"/>
  <c r="AM48" i="2"/>
  <c r="AI809" i="2"/>
  <c r="AJ809" i="2"/>
  <c r="AH809" i="2"/>
  <c r="AM809" i="2"/>
  <c r="Z1011" i="2"/>
  <c r="AG1008" i="2"/>
  <c r="AK1008" i="2"/>
  <c r="AL1008" i="2"/>
  <c r="P11" i="4"/>
  <c r="Z18" i="2"/>
  <c r="Z678" i="2"/>
  <c r="AM280" i="2"/>
  <c r="AK280" i="2"/>
  <c r="AI280" i="2"/>
  <c r="AG280" i="2"/>
  <c r="Q11" i="4"/>
  <c r="AI1010" i="2"/>
  <c r="AG1010" i="2"/>
  <c r="AL1010" i="2"/>
  <c r="AK1010" i="2"/>
  <c r="AM1010" i="2"/>
  <c r="Z808" i="2"/>
  <c r="Z972" i="2"/>
  <c r="AG834" i="2"/>
  <c r="AJ834" i="2"/>
  <c r="AL834" i="2"/>
  <c r="AK834" i="2"/>
  <c r="AH811" i="2"/>
  <c r="AJ811" i="2"/>
  <c r="AI811" i="2"/>
  <c r="AG811" i="2"/>
  <c r="AM811" i="2"/>
  <c r="Z1007" i="2"/>
  <c r="AI675" i="2"/>
  <c r="AH711" i="2"/>
  <c r="AG564" i="2"/>
  <c r="AL564" i="2"/>
  <c r="AK564" i="2"/>
  <c r="AJ564" i="2"/>
  <c r="AM564" i="2"/>
  <c r="AK365" i="2"/>
  <c r="AI365" i="2"/>
  <c r="AH365" i="2"/>
  <c r="AM365" i="2"/>
  <c r="AK675" i="2"/>
  <c r="AG612" i="2"/>
  <c r="AG927" i="2"/>
  <c r="AJ711" i="2"/>
  <c r="AH48" i="2"/>
  <c r="AG809" i="2"/>
  <c r="AH1008" i="2"/>
  <c r="AJ237" i="2"/>
  <c r="AH237" i="2"/>
  <c r="AM237" i="2"/>
  <c r="AK237" i="2"/>
  <c r="AI867" i="2"/>
  <c r="AG867" i="2"/>
  <c r="AH867" i="2"/>
  <c r="AM867" i="2"/>
  <c r="AL867" i="2"/>
  <c r="AH927" i="2"/>
  <c r="AK711" i="2"/>
  <c r="AI48" i="2"/>
  <c r="AK809" i="2"/>
  <c r="AI1008" i="2"/>
  <c r="AL237" i="2"/>
  <c r="AH521" i="2"/>
  <c r="AI521" i="2"/>
  <c r="AK521" i="2"/>
  <c r="AM521" i="2"/>
  <c r="Z111" i="2"/>
  <c r="Z637" i="2"/>
  <c r="O17" i="4"/>
  <c r="Z936" i="2"/>
  <c r="F10" i="6"/>
  <c r="E10" i="6"/>
  <c r="E17" i="6" s="1"/>
  <c r="D10" i="6"/>
  <c r="C10" i="6"/>
  <c r="B10" i="6"/>
  <c r="C15" i="6"/>
  <c r="F11" i="6"/>
  <c r="E11" i="6"/>
  <c r="D11" i="6"/>
  <c r="C11" i="6"/>
  <c r="B11" i="6"/>
  <c r="G11" i="6" s="1"/>
  <c r="Z107" i="2"/>
  <c r="Z728" i="2"/>
  <c r="AN1605" i="3"/>
  <c r="AL1605" i="3"/>
  <c r="AG1605" i="3"/>
  <c r="AH764" i="3"/>
  <c r="AM764" i="3"/>
  <c r="AJ764" i="3"/>
  <c r="AG764" i="3"/>
  <c r="AL836" i="3"/>
  <c r="AG836" i="3"/>
  <c r="AN1477" i="3"/>
  <c r="AL1477" i="3"/>
  <c r="AG1477" i="3"/>
  <c r="AN265" i="3"/>
  <c r="AL265" i="3"/>
  <c r="AG265" i="3"/>
  <c r="AJ1239" i="3"/>
  <c r="AG1239" i="3"/>
  <c r="AN1210" i="3"/>
  <c r="AL1210" i="3"/>
  <c r="AG1210" i="3"/>
  <c r="AL567" i="3"/>
  <c r="AM567" i="3"/>
  <c r="AL210" i="3"/>
  <c r="AJ210" i="3"/>
  <c r="AL418" i="3"/>
  <c r="AI418" i="3"/>
  <c r="AN253" i="3"/>
  <c r="AL253" i="3"/>
  <c r="AG253" i="3"/>
  <c r="AJ997" i="3"/>
  <c r="AL997" i="3"/>
  <c r="AG997" i="3"/>
  <c r="AI1516" i="3"/>
  <c r="AG1516" i="3"/>
  <c r="AN448" i="3"/>
  <c r="AL448" i="3"/>
  <c r="AG448" i="3"/>
  <c r="AK26" i="3"/>
  <c r="AI26" i="3"/>
  <c r="AJ11" i="3"/>
  <c r="AI11" i="3"/>
  <c r="AN1104" i="3"/>
  <c r="AL1104" i="3"/>
  <c r="AG1104" i="3"/>
  <c r="AN263" i="3"/>
  <c r="AL263" i="3"/>
  <c r="AG263" i="3"/>
  <c r="AK599" i="3"/>
  <c r="AH599" i="3"/>
  <c r="AN599" i="3"/>
  <c r="Z96" i="3"/>
  <c r="AK96" i="3" s="1"/>
  <c r="Z205" i="3"/>
  <c r="AL205" i="3" s="1"/>
  <c r="Z858" i="3"/>
  <c r="AI858" i="3" s="1"/>
  <c r="Z1176" i="3"/>
  <c r="Z969" i="3"/>
  <c r="AL250" i="3"/>
  <c r="Z1396" i="3"/>
  <c r="Z820" i="3"/>
  <c r="AI820" i="3" s="1"/>
  <c r="Z1039" i="3"/>
  <c r="Z94" i="3"/>
  <c r="AI94" i="3" s="1"/>
  <c r="Z1400" i="3"/>
  <c r="AK1400" i="3" s="1"/>
  <c r="AG1321" i="3"/>
  <c r="Z354" i="3"/>
  <c r="AJ354" i="3" s="1"/>
  <c r="AG1437" i="3"/>
  <c r="AL1371" i="3"/>
  <c r="Z381" i="3"/>
  <c r="AH1163" i="3"/>
  <c r="Z402" i="3"/>
  <c r="Z490" i="3"/>
  <c r="Z1594" i="3"/>
  <c r="AL1594" i="3" s="1"/>
  <c r="Z1240" i="3"/>
  <c r="AH1240" i="3" s="1"/>
  <c r="Z1556" i="3"/>
  <c r="Z1386" i="3"/>
  <c r="Z8" i="3"/>
  <c r="AN8" i="3" s="1"/>
  <c r="AK267" i="3"/>
  <c r="AL267" i="3"/>
  <c r="AM118" i="3"/>
  <c r="AG118" i="3"/>
  <c r="AJ813" i="3"/>
  <c r="AN813" i="3"/>
  <c r="AJ1593" i="3"/>
  <c r="AL1593" i="3"/>
  <c r="AL65" i="3"/>
  <c r="AG897" i="3"/>
  <c r="Z1010" i="3"/>
  <c r="AK1010" i="3" s="1"/>
  <c r="Z1164" i="3"/>
  <c r="AM1164" i="3" s="1"/>
  <c r="Z244" i="3"/>
  <c r="Z102" i="3"/>
  <c r="AK102" i="3" s="1"/>
  <c r="Z438" i="3"/>
  <c r="Z1153" i="3"/>
  <c r="AM1153" i="3" s="1"/>
  <c r="Z1357" i="3"/>
  <c r="Z306" i="3"/>
  <c r="AN306" i="3" s="1"/>
  <c r="AM1371" i="3"/>
  <c r="Z574" i="3"/>
  <c r="Z1372" i="3"/>
  <c r="AM1372" i="3" s="1"/>
  <c r="AG1286" i="3"/>
  <c r="Z1034" i="3"/>
  <c r="AG1034" i="3" s="1"/>
  <c r="AH838" i="3"/>
  <c r="AJ838" i="3"/>
  <c r="AG838" i="3"/>
  <c r="AM838" i="3"/>
  <c r="AG656" i="3"/>
  <c r="AM656" i="3"/>
  <c r="AJ300" i="3"/>
  <c r="AH300" i="3"/>
  <c r="AG1354" i="3"/>
  <c r="AL1354" i="3"/>
  <c r="AJ1354" i="3"/>
  <c r="AN474" i="3"/>
  <c r="AM474" i="3"/>
  <c r="Z320" i="3"/>
  <c r="Z434" i="3"/>
  <c r="AI434" i="3" s="1"/>
  <c r="Z769" i="3"/>
  <c r="Z301" i="3"/>
  <c r="AN1371" i="3"/>
  <c r="Z1491" i="3"/>
  <c r="Z623" i="3"/>
  <c r="AN623" i="3" s="1"/>
  <c r="Z1053" i="3"/>
  <c r="Z259" i="3"/>
  <c r="AG1343" i="3"/>
  <c r="AL944" i="3"/>
  <c r="Z107" i="3"/>
  <c r="AK107" i="3" s="1"/>
  <c r="AM1261" i="3"/>
  <c r="AJ1261" i="3"/>
  <c r="AM1244" i="3"/>
  <c r="AH734" i="3"/>
  <c r="Z151" i="3"/>
  <c r="AI151" i="3" s="1"/>
  <c r="AM774" i="3"/>
  <c r="Z1199" i="3"/>
  <c r="Z446" i="3"/>
  <c r="AM789" i="3"/>
  <c r="AJ789" i="3"/>
  <c r="Z588" i="3"/>
  <c r="AN588" i="3" s="1"/>
  <c r="AK6" i="3"/>
  <c r="Z635" i="3"/>
  <c r="Z654" i="3"/>
  <c r="Z195" i="3"/>
  <c r="AJ1633" i="3"/>
  <c r="AG1633" i="3"/>
  <c r="AN117" i="3"/>
  <c r="AK117" i="3"/>
  <c r="AG117" i="3"/>
  <c r="AL1659" i="3"/>
  <c r="AJ1659" i="3"/>
  <c r="Z757" i="3"/>
  <c r="AJ757" i="3" s="1"/>
  <c r="Z1262" i="3"/>
  <c r="AK1262" i="3" s="1"/>
  <c r="Z575" i="3"/>
  <c r="Z1339" i="3"/>
  <c r="Z350" i="3"/>
  <c r="AI350" i="3" s="1"/>
  <c r="Z157" i="3"/>
  <c r="AK157" i="3" s="1"/>
  <c r="Z590" i="3"/>
  <c r="AI590" i="3" s="1"/>
  <c r="Z809" i="3"/>
  <c r="Z1341" i="3"/>
  <c r="AH1341" i="3" s="1"/>
  <c r="Z1636" i="3"/>
  <c r="AK1636" i="3" s="1"/>
  <c r="AG1471" i="3"/>
  <c r="Z398" i="3"/>
  <c r="Z1329" i="3"/>
  <c r="Z544" i="3"/>
  <c r="AH544" i="3" s="1"/>
  <c r="Z450" i="3"/>
  <c r="AJ1524" i="3"/>
  <c r="AH1524" i="3"/>
  <c r="Z416" i="3"/>
  <c r="AK416" i="3" s="1"/>
  <c r="Z995" i="3"/>
  <c r="AJ1244" i="3"/>
  <c r="AH1244" i="3"/>
  <c r="AM1471" i="3"/>
  <c r="AI1137" i="3"/>
  <c r="AL1137" i="3"/>
  <c r="AN598" i="3"/>
  <c r="Z725" i="3"/>
  <c r="AG725" i="3" s="1"/>
  <c r="Z1548" i="3"/>
  <c r="AJ1548" i="3" s="1"/>
  <c r="Z950" i="3"/>
  <c r="Z1275" i="3"/>
  <c r="Z606" i="3"/>
  <c r="Z297" i="3"/>
  <c r="Z238" i="3"/>
  <c r="Z719" i="3"/>
  <c r="AJ719" i="3" s="1"/>
  <c r="Z421" i="3"/>
  <c r="AH421" i="3" s="1"/>
  <c r="Z684" i="3"/>
  <c r="AM684" i="3" s="1"/>
  <c r="Z64" i="3"/>
  <c r="AI64" i="3" s="1"/>
  <c r="Z302" i="3"/>
  <c r="AK302" i="3" s="1"/>
  <c r="AH1582" i="3"/>
  <c r="AJ1582" i="3"/>
  <c r="AJ1342" i="3"/>
  <c r="AM1342" i="3"/>
  <c r="AH1342" i="3"/>
  <c r="AM756" i="3"/>
  <c r="AI756" i="3"/>
  <c r="AG756" i="3"/>
  <c r="AM784" i="3"/>
  <c r="AJ784" i="3"/>
  <c r="AG784" i="3"/>
  <c r="AK124" i="3"/>
  <c r="AH124" i="3"/>
  <c r="AJ1601" i="3"/>
  <c r="AM1601" i="3"/>
  <c r="AH1601" i="3"/>
  <c r="AJ1348" i="3"/>
  <c r="AG1348" i="3"/>
  <c r="Z1030" i="3"/>
  <c r="AM1030" i="3" s="1"/>
  <c r="Z981" i="3"/>
  <c r="Z867" i="3"/>
  <c r="Z724" i="3"/>
  <c r="Z561" i="3"/>
  <c r="AN561" i="3" s="1"/>
  <c r="Z649" i="3"/>
  <c r="Z1139" i="3"/>
  <c r="AN1139" i="3" s="1"/>
  <c r="Z986" i="3"/>
  <c r="Z948" i="3"/>
  <c r="Z361" i="3"/>
  <c r="AL361" i="3" s="1"/>
  <c r="AN1471" i="3"/>
  <c r="Z455" i="3"/>
  <c r="AJ455" i="3" s="1"/>
  <c r="Z126" i="3"/>
  <c r="AN1586" i="3"/>
  <c r="AI276" i="3"/>
  <c r="AJ1351" i="3"/>
  <c r="AL1351" i="3"/>
  <c r="AG1351" i="3"/>
  <c r="AJ429" i="3"/>
  <c r="Z874" i="3"/>
  <c r="AJ773" i="3"/>
  <c r="AM773" i="3"/>
  <c r="AJ1534" i="3"/>
  <c r="AH1534" i="3"/>
  <c r="AL172" i="3"/>
  <c r="AJ172" i="3"/>
  <c r="AL579" i="3"/>
  <c r="AL1248" i="3"/>
  <c r="AH1587" i="3"/>
  <c r="AK1359" i="3"/>
  <c r="AJ1359" i="3"/>
  <c r="AL275" i="3"/>
  <c r="AM275" i="3"/>
  <c r="AG1327" i="3"/>
  <c r="Z608" i="3"/>
  <c r="AI608" i="3" s="1"/>
  <c r="AJ38" i="3"/>
  <c r="AH38" i="3"/>
  <c r="AH1117" i="3"/>
  <c r="AG1117" i="3"/>
  <c r="AJ1117" i="3"/>
  <c r="AK1103" i="3"/>
  <c r="AN1103" i="3"/>
  <c r="Z366" i="3"/>
  <c r="AN366" i="3" s="1"/>
  <c r="Z877" i="3"/>
  <c r="AI877" i="3" s="1"/>
  <c r="Z860" i="3"/>
  <c r="Z1309" i="3"/>
  <c r="Z1038" i="3"/>
  <c r="Z1100" i="3"/>
  <c r="AK1100" i="3" s="1"/>
  <c r="Z174" i="3"/>
  <c r="AK174" i="3" s="1"/>
  <c r="Z135" i="3"/>
  <c r="Z923" i="3"/>
  <c r="Z56" i="3"/>
  <c r="Z1426" i="3"/>
  <c r="Z360" i="3"/>
  <c r="AI360" i="3" s="1"/>
  <c r="Z1316" i="3"/>
  <c r="AM1316" i="3" s="1"/>
  <c r="Z529" i="3"/>
  <c r="AI670" i="3"/>
  <c r="AJ1255" i="3"/>
  <c r="AM1255" i="3"/>
  <c r="AL266" i="3"/>
  <c r="AH266" i="3"/>
  <c r="AL67" i="3"/>
  <c r="AJ67" i="3"/>
  <c r="Z149" i="3"/>
  <c r="AL149" i="3" s="1"/>
  <c r="AG250" i="3"/>
  <c r="AL1443" i="3"/>
  <c r="AK1443" i="3"/>
  <c r="AH429" i="3"/>
  <c r="AG429" i="3"/>
  <c r="Z367" i="3"/>
  <c r="AH367" i="3" s="1"/>
  <c r="Z483" i="3"/>
  <c r="AN186" i="3"/>
  <c r="Z680" i="3"/>
  <c r="Z197" i="3"/>
  <c r="AG245" i="3"/>
  <c r="AK747" i="3"/>
  <c r="Z1464" i="3"/>
  <c r="Z130" i="3"/>
  <c r="AJ130" i="3" s="1"/>
  <c r="Z844" i="3"/>
  <c r="AG738" i="3"/>
  <c r="AJ501" i="3"/>
  <c r="AG1350" i="3"/>
  <c r="AG1344" i="3"/>
  <c r="AN808" i="3"/>
  <c r="Z1459" i="3"/>
  <c r="AN651" i="3"/>
  <c r="Z454" i="3"/>
  <c r="Z88" i="3"/>
  <c r="AJ88" i="3" s="1"/>
  <c r="AL727" i="3"/>
  <c r="AH1573" i="3"/>
  <c r="AK1573" i="3"/>
  <c r="Z1119" i="3"/>
  <c r="AJ1119" i="3" s="1"/>
  <c r="AN1135" i="3"/>
  <c r="AG1135" i="3"/>
  <c r="AM1135" i="3"/>
  <c r="AK1135" i="3"/>
  <c r="AN1406" i="3"/>
  <c r="AL1406" i="3"/>
  <c r="AG1406" i="3"/>
  <c r="AM1406" i="3"/>
  <c r="AJ506" i="3"/>
  <c r="AI506" i="3"/>
  <c r="AG506" i="3"/>
  <c r="AM506" i="3"/>
  <c r="Z328" i="3"/>
  <c r="AH328" i="3" s="1"/>
  <c r="Z344" i="3"/>
  <c r="Z486" i="3"/>
  <c r="Z404" i="3"/>
  <c r="Z35" i="3"/>
  <c r="AI35" i="3" s="1"/>
  <c r="Z1012" i="3"/>
  <c r="AI1012" i="3" s="1"/>
  <c r="Z1485" i="3"/>
  <c r="Z1600" i="3"/>
  <c r="AJ1600" i="3" s="1"/>
  <c r="Z866" i="3"/>
  <c r="Z604" i="3"/>
  <c r="Z409" i="3"/>
  <c r="Z223" i="3"/>
  <c r="AM223" i="3" s="1"/>
  <c r="Z632" i="3"/>
  <c r="Z1632" i="3"/>
  <c r="AK1632" i="3" s="1"/>
  <c r="Z1093" i="3"/>
  <c r="Z1144" i="3"/>
  <c r="Z1475" i="3"/>
  <c r="Z1145" i="3"/>
  <c r="Z347" i="3"/>
  <c r="Z512" i="3"/>
  <c r="Z507" i="3"/>
  <c r="AM507" i="3" s="1"/>
  <c r="Z628" i="3"/>
  <c r="Z106" i="3"/>
  <c r="Z1259" i="3"/>
  <c r="Z641" i="3"/>
  <c r="Z335" i="3"/>
  <c r="Z582" i="3"/>
  <c r="Z661" i="3"/>
  <c r="Z564" i="3"/>
  <c r="AJ245" i="3"/>
  <c r="Z232" i="3"/>
  <c r="Z1503" i="3"/>
  <c r="AL1503" i="3" s="1"/>
  <c r="AJ1504" i="3"/>
  <c r="AN425" i="3"/>
  <c r="Z928" i="3"/>
  <c r="AI928" i="3" s="1"/>
  <c r="Z993" i="3"/>
  <c r="AG248" i="3"/>
  <c r="AG712" i="3"/>
  <c r="AI1173" i="3"/>
  <c r="AG1508" i="3"/>
  <c r="AG1448" i="3"/>
  <c r="AI1350" i="3"/>
  <c r="AI92" i="3"/>
  <c r="AG18" i="3"/>
  <c r="Z1517" i="3"/>
  <c r="AN1517" i="3" s="1"/>
  <c r="Z52" i="3"/>
  <c r="Z44" i="3"/>
  <c r="AK1007" i="3"/>
  <c r="Z686" i="3"/>
  <c r="AN243" i="3"/>
  <c r="AL243" i="3"/>
  <c r="AJ1062" i="3"/>
  <c r="AN1062" i="3"/>
  <c r="AI1062" i="3"/>
  <c r="AL114" i="3"/>
  <c r="AK114" i="3"/>
  <c r="AK134" i="3"/>
  <c r="AG134" i="3"/>
  <c r="AJ138" i="3"/>
  <c r="AK138" i="3"/>
  <c r="AG138" i="3"/>
  <c r="Z1245" i="3"/>
  <c r="Z466" i="3"/>
  <c r="Z770" i="3"/>
  <c r="Z1639" i="3"/>
  <c r="AM1639" i="3" s="1"/>
  <c r="Z540" i="3"/>
  <c r="Z403" i="3"/>
  <c r="AK403" i="3" s="1"/>
  <c r="Z768" i="3"/>
  <c r="Z619" i="3"/>
  <c r="Z833" i="3"/>
  <c r="Z717" i="3"/>
  <c r="Z1154" i="3"/>
  <c r="Z729" i="3"/>
  <c r="AM1504" i="3"/>
  <c r="Z1559" i="3"/>
  <c r="Z133" i="3"/>
  <c r="AL133" i="3" s="1"/>
  <c r="Z331" i="3"/>
  <c r="Z1257" i="3"/>
  <c r="AN1257" i="3" s="1"/>
  <c r="Z1403" i="3"/>
  <c r="Z1198" i="3"/>
  <c r="AJ248" i="3"/>
  <c r="AJ712" i="3"/>
  <c r="AG170" i="3"/>
  <c r="Z386" i="3"/>
  <c r="Z382" i="3"/>
  <c r="AG382" i="3" s="1"/>
  <c r="Z593" i="3"/>
  <c r="AM1508" i="3"/>
  <c r="AG77" i="3"/>
  <c r="AJ1448" i="3"/>
  <c r="Z1108" i="3"/>
  <c r="Z1414" i="3"/>
  <c r="AK92" i="3"/>
  <c r="Z805" i="3"/>
  <c r="Z1258" i="3"/>
  <c r="AM1258" i="3" s="1"/>
  <c r="Z1306" i="3"/>
  <c r="AN1306" i="3" s="1"/>
  <c r="Z410" i="3"/>
  <c r="Z1218" i="3"/>
  <c r="Z220" i="3"/>
  <c r="Z925" i="3"/>
  <c r="Z57" i="3"/>
  <c r="Z572" i="3"/>
  <c r="Z27" i="3"/>
  <c r="AH647" i="3"/>
  <c r="AH1156" i="3"/>
  <c r="AI1156" i="3"/>
  <c r="AL1608" i="3"/>
  <c r="AJ1608" i="3"/>
  <c r="AK1287" i="3"/>
  <c r="AJ1287" i="3"/>
  <c r="AK156" i="3"/>
  <c r="AG156" i="3"/>
  <c r="AJ370" i="3"/>
  <c r="AM370" i="3"/>
  <c r="Z535" i="3"/>
  <c r="AM535" i="3" s="1"/>
  <c r="Z155" i="3"/>
  <c r="Z723" i="3"/>
  <c r="Z343" i="3"/>
  <c r="Z650" i="3"/>
  <c r="Z127" i="3"/>
  <c r="AI127" i="3" s="1"/>
  <c r="Z665" i="3"/>
  <c r="Z1238" i="3"/>
  <c r="AM1238" i="3" s="1"/>
  <c r="Z624" i="3"/>
  <c r="AH624" i="3" s="1"/>
  <c r="Z62" i="3"/>
  <c r="AJ62" i="3" s="1"/>
  <c r="AL248" i="3"/>
  <c r="Z1533" i="3"/>
  <c r="Z411" i="3"/>
  <c r="AJ873" i="3"/>
  <c r="AJ170" i="3"/>
  <c r="Z851" i="3"/>
  <c r="Z1124" i="3"/>
  <c r="Z1447" i="3"/>
  <c r="AL77" i="3"/>
  <c r="Z581" i="3"/>
  <c r="AK581" i="3" s="1"/>
  <c r="Z1288" i="3"/>
  <c r="Z780" i="3"/>
  <c r="AH786" i="3"/>
  <c r="Z471" i="3"/>
  <c r="AG1557" i="3"/>
  <c r="Z1580" i="3"/>
  <c r="Z1220" i="3"/>
  <c r="AM647" i="3"/>
  <c r="Z964" i="3"/>
  <c r="AH1552" i="3"/>
  <c r="AM1552" i="3"/>
  <c r="AG1552" i="3"/>
  <c r="AN1552" i="3"/>
  <c r="AL1552" i="3"/>
  <c r="AN524" i="3"/>
  <c r="AK524" i="3"/>
  <c r="Z476" i="3"/>
  <c r="AL476" i="3" s="1"/>
  <c r="Z1206" i="3"/>
  <c r="AH1206" i="3" s="1"/>
  <c r="Z728" i="3"/>
  <c r="Z491" i="3"/>
  <c r="Z371" i="3"/>
  <c r="AM248" i="3"/>
  <c r="Z1525" i="3"/>
  <c r="Z766" i="3"/>
  <c r="AM170" i="3"/>
  <c r="Z1247" i="3"/>
  <c r="Z89" i="3"/>
  <c r="AI89" i="3" s="1"/>
  <c r="Z203" i="3"/>
  <c r="Z525" i="3"/>
  <c r="Z1268" i="3"/>
  <c r="AJ1557" i="3"/>
  <c r="AK959" i="3"/>
  <c r="AH1454" i="3"/>
  <c r="Z701" i="3"/>
  <c r="Z940" i="3"/>
  <c r="Z436" i="3"/>
  <c r="Z817" i="3"/>
  <c r="AK258" i="3"/>
  <c r="AI258" i="3"/>
  <c r="AJ610" i="3"/>
  <c r="AG610" i="3"/>
  <c r="Z334" i="3"/>
  <c r="Z800" i="3"/>
  <c r="Z42" i="3"/>
  <c r="Z917" i="3"/>
  <c r="Z224" i="3"/>
  <c r="Z363" i="3"/>
  <c r="Z762" i="3"/>
  <c r="Z1192" i="3"/>
  <c r="AG1545" i="3"/>
  <c r="Z326" i="3"/>
  <c r="AL227" i="3"/>
  <c r="AG227" i="3"/>
  <c r="AG1452" i="3"/>
  <c r="AI1058" i="3"/>
  <c r="AL1058" i="3"/>
  <c r="AJ1058" i="3"/>
  <c r="AK1318" i="3"/>
  <c r="AH903" i="3"/>
  <c r="AG903" i="3"/>
  <c r="AL903" i="3"/>
  <c r="AL1296" i="3"/>
  <c r="AI1296" i="3"/>
  <c r="AL1298" i="3"/>
  <c r="AK1298" i="3"/>
  <c r="Z54" i="3"/>
  <c r="AK54" i="3" s="1"/>
  <c r="Z85" i="3"/>
  <c r="Z578" i="3"/>
  <c r="Z547" i="3"/>
  <c r="Z587" i="3"/>
  <c r="Z387" i="3"/>
  <c r="AH387" i="3" s="1"/>
  <c r="Z652" i="3"/>
  <c r="Z187" i="3"/>
  <c r="Z643" i="3"/>
  <c r="Z283" i="3"/>
  <c r="AI283" i="3" s="1"/>
  <c r="Z1178" i="3"/>
  <c r="Z463" i="3"/>
  <c r="Z1570" i="3"/>
  <c r="Z627" i="3"/>
  <c r="AM180" i="3"/>
  <c r="Z1421" i="3"/>
  <c r="Z663" i="3"/>
  <c r="AK994" i="3"/>
  <c r="AI994" i="3"/>
  <c r="AN815" i="3"/>
  <c r="AK815" i="3"/>
  <c r="AJ815" i="3"/>
  <c r="AN1590" i="3"/>
  <c r="AG1590" i="3"/>
  <c r="AK1590" i="3"/>
  <c r="AH287" i="3"/>
  <c r="AI287" i="3"/>
  <c r="AL287" i="3"/>
  <c r="AG1433" i="3"/>
  <c r="AN1433" i="3"/>
  <c r="AK1433" i="3"/>
  <c r="AJ1433" i="3"/>
  <c r="AN1347" i="3"/>
  <c r="Z76" i="3"/>
  <c r="Z139" i="3"/>
  <c r="AL139" i="3" s="1"/>
  <c r="Z1346" i="3"/>
  <c r="AN1545" i="3"/>
  <c r="AL226" i="3"/>
  <c r="AI226" i="3"/>
  <c r="AG226" i="3"/>
  <c r="AH971" i="3"/>
  <c r="AM971" i="3"/>
  <c r="Z356" i="3"/>
  <c r="AJ356" i="3" s="1"/>
  <c r="Z509" i="3"/>
  <c r="AN509" i="3" s="1"/>
  <c r="Z460" i="3"/>
  <c r="Z500" i="3"/>
  <c r="Z514" i="3"/>
  <c r="AG186" i="3"/>
  <c r="Z82" i="3"/>
  <c r="Z517" i="3"/>
  <c r="AM517" i="3" s="1"/>
  <c r="Z7" i="3"/>
  <c r="AI7" i="3" s="1"/>
  <c r="Z660" i="3"/>
  <c r="Z168" i="3"/>
  <c r="Z782" i="3"/>
  <c r="AH782" i="3" s="1"/>
  <c r="Z1568" i="3"/>
  <c r="Z875" i="3"/>
  <c r="Z745" i="3"/>
  <c r="Z765" i="3"/>
  <c r="Z841" i="3"/>
  <c r="Z785" i="3"/>
  <c r="Z1561" i="3"/>
  <c r="Z272" i="3"/>
  <c r="AK272" i="3" s="1"/>
  <c r="Z165" i="3"/>
  <c r="AL165" i="3" s="1"/>
  <c r="Z1016" i="3"/>
  <c r="Z859" i="3"/>
  <c r="Z505" i="3"/>
  <c r="AL711" i="3"/>
  <c r="AG711" i="3"/>
  <c r="AI894" i="3"/>
  <c r="AI243" i="3"/>
  <c r="AH1182" i="3"/>
  <c r="AG1182" i="3"/>
  <c r="AL1182" i="3"/>
  <c r="AN1281" i="3"/>
  <c r="AM1281" i="3"/>
  <c r="AJ1281" i="3"/>
  <c r="AJ21" i="3"/>
  <c r="AK21" i="3"/>
  <c r="AL21" i="3"/>
  <c r="AM1488" i="3"/>
  <c r="AJ1488" i="3"/>
  <c r="Z566" i="3"/>
  <c r="Z1405" i="3"/>
  <c r="AI1405" i="3" s="1"/>
  <c r="Z739" i="3"/>
  <c r="AK13" i="3"/>
  <c r="AG425" i="3"/>
  <c r="AH1336" i="3"/>
  <c r="AK651" i="3"/>
  <c r="AH162" i="3"/>
  <c r="AM162" i="3"/>
  <c r="AI162" i="3"/>
  <c r="AG162" i="3"/>
  <c r="AG1608" i="3"/>
  <c r="AH384" i="3"/>
  <c r="Z1463" i="3"/>
  <c r="AL43" i="3"/>
  <c r="AK43" i="3"/>
  <c r="AH1333" i="3"/>
  <c r="AG1333" i="3"/>
  <c r="AL1333" i="3"/>
  <c r="AM1616" i="3"/>
  <c r="AI1148" i="3"/>
  <c r="AJ218" i="3"/>
  <c r="AH1160" i="3"/>
  <c r="AL1160" i="3"/>
  <c r="AL285" i="3"/>
  <c r="AI285" i="3"/>
  <c r="AL1369" i="3"/>
  <c r="Z1617" i="3"/>
  <c r="AM113" i="3"/>
  <c r="AM1483" i="3"/>
  <c r="Z173" i="3"/>
  <c r="Z1209" i="3"/>
  <c r="AK365" i="3"/>
  <c r="AJ100" i="3"/>
  <c r="AK100" i="3"/>
  <c r="AN100" i="3"/>
  <c r="AM100" i="3"/>
  <c r="AN1142" i="3"/>
  <c r="AK1142" i="3"/>
  <c r="Z374" i="3"/>
  <c r="Z1474" i="3"/>
  <c r="Z1434" i="3"/>
  <c r="Z689" i="3"/>
  <c r="Z140" i="3"/>
  <c r="Z1462" i="3"/>
  <c r="AL1148" i="3"/>
  <c r="AM218" i="3"/>
  <c r="AK837" i="3"/>
  <c r="AL25" i="3"/>
  <c r="AL1231" i="3"/>
  <c r="AM101" i="3"/>
  <c r="AJ101" i="3"/>
  <c r="AH1172" i="3"/>
  <c r="AG1172" i="3"/>
  <c r="Z242" i="3"/>
  <c r="Z1043" i="3"/>
  <c r="Z901" i="3"/>
  <c r="Z1056" i="3"/>
  <c r="AM1056" i="3" s="1"/>
  <c r="Z1660" i="3"/>
  <c r="Z1201" i="3"/>
  <c r="Z542" i="3"/>
  <c r="Z1661" i="3"/>
  <c r="AH1661" i="3" s="1"/>
  <c r="Z1540" i="3"/>
  <c r="AN1540" i="3" s="1"/>
  <c r="Z1096" i="3"/>
  <c r="AH1553" i="3"/>
  <c r="Z1358" i="3"/>
  <c r="AN1358" i="3" s="1"/>
  <c r="Z1150" i="3"/>
  <c r="Z289" i="3"/>
  <c r="Z444" i="3"/>
  <c r="Z1090" i="3"/>
  <c r="Z658" i="3"/>
  <c r="AM1231" i="3"/>
  <c r="Z164" i="3"/>
  <c r="AI164" i="3" s="1"/>
  <c r="Z1383" i="3"/>
  <c r="AM1383" i="3" s="1"/>
  <c r="Z1270" i="3"/>
  <c r="AJ929" i="3"/>
  <c r="AL929" i="3"/>
  <c r="AK929" i="3"/>
  <c r="Z1048" i="3"/>
  <c r="Z1576" i="3"/>
  <c r="AK1578" i="3"/>
  <c r="AJ1578" i="3"/>
  <c r="AL1624" i="3"/>
  <c r="AK1624" i="3"/>
  <c r="AL1546" i="3"/>
  <c r="AI1546" i="3"/>
  <c r="Z87" i="3"/>
  <c r="AJ87" i="3" s="1"/>
  <c r="AM419" i="3"/>
  <c r="AL419" i="3"/>
  <c r="AJ419" i="3"/>
  <c r="AK678" i="3"/>
  <c r="AJ678" i="3"/>
  <c r="AJ154" i="3"/>
  <c r="AN154" i="3"/>
  <c r="AK154" i="3"/>
  <c r="Z286" i="3"/>
  <c r="Z963" i="3"/>
  <c r="Z1055" i="3"/>
  <c r="Z1338" i="3"/>
  <c r="Z389" i="3"/>
  <c r="Z1084" i="3"/>
  <c r="AH720" i="3"/>
  <c r="AM720" i="3"/>
  <c r="Z1596" i="3"/>
  <c r="AH1364" i="3"/>
  <c r="Z617" i="3"/>
  <c r="Z793" i="3"/>
  <c r="AL793" i="3" s="1"/>
  <c r="Z488" i="3"/>
  <c r="Z1404" i="3"/>
  <c r="Z105" i="3"/>
  <c r="AN105" i="3" s="1"/>
  <c r="Z215" i="3"/>
  <c r="Z479" i="3"/>
  <c r="Z1506" i="3"/>
  <c r="AJ1506" i="3" s="1"/>
  <c r="Z213" i="3"/>
  <c r="AH213" i="3" s="1"/>
  <c r="Z1045" i="3"/>
  <c r="AL629" i="3"/>
  <c r="AI274" i="3"/>
  <c r="Z355" i="3"/>
  <c r="Z1226" i="3"/>
  <c r="Z631" i="3"/>
  <c r="AI956" i="3"/>
  <c r="Z847" i="3"/>
  <c r="Z750" i="3"/>
  <c r="AG761" i="3"/>
  <c r="Z1408" i="3"/>
  <c r="AK1408" i="3" s="1"/>
  <c r="Z58" i="3"/>
  <c r="AM1497" i="3"/>
  <c r="AL1497" i="3"/>
  <c r="AJ1497" i="3"/>
  <c r="Z1537" i="3"/>
  <c r="Z388" i="3"/>
  <c r="AI1591" i="3"/>
  <c r="AN1591" i="3"/>
  <c r="AL1591" i="3"/>
  <c r="AL1527" i="3"/>
  <c r="AK1527" i="3"/>
  <c r="Z1507" i="3"/>
  <c r="Z1654" i="3"/>
  <c r="Z183" i="3"/>
  <c r="Z1066" i="3"/>
  <c r="Z896" i="3"/>
  <c r="Z887" i="3"/>
  <c r="AJ1465" i="3"/>
  <c r="AH144" i="3"/>
  <c r="AG504" i="3"/>
  <c r="AH1441" i="3"/>
  <c r="AJ761" i="3"/>
  <c r="AM40" i="3"/>
  <c r="AK40" i="3"/>
  <c r="AL1520" i="3"/>
  <c r="AK1520" i="3"/>
  <c r="AK233" i="3"/>
  <c r="AN233" i="3"/>
  <c r="AN1002" i="3"/>
  <c r="AM1002" i="3"/>
  <c r="Z498" i="3"/>
  <c r="Z835" i="3"/>
  <c r="AN835" i="3" s="1"/>
  <c r="Z533" i="3"/>
  <c r="Z1165" i="3"/>
  <c r="Z885" i="3"/>
  <c r="AI885" i="3" s="1"/>
  <c r="Z1618" i="3"/>
  <c r="Z1130" i="3"/>
  <c r="Z1425" i="3"/>
  <c r="Z201" i="3"/>
  <c r="Z1133" i="3"/>
  <c r="Z1581" i="3"/>
  <c r="AM1160" i="3"/>
  <c r="AK29" i="3"/>
  <c r="AK285" i="3"/>
  <c r="Z704" i="3"/>
  <c r="Z1365" i="3"/>
  <c r="AN198" i="3"/>
  <c r="Z261" i="3"/>
  <c r="AJ261" i="3" s="1"/>
  <c r="Z277" i="3"/>
  <c r="AJ281" i="3"/>
  <c r="AN281" i="3"/>
  <c r="AL281" i="3"/>
  <c r="AK281" i="3"/>
  <c r="Z122" i="3"/>
  <c r="AK122" i="3" s="1"/>
  <c r="AN1439" i="3"/>
  <c r="AG1439" i="3"/>
  <c r="Z1266" i="3"/>
  <c r="Z10" i="3"/>
  <c r="AL10" i="3" s="1"/>
  <c r="AN1160" i="3"/>
  <c r="AL29" i="3"/>
  <c r="AI1185" i="3"/>
  <c r="AG1185" i="3"/>
  <c r="AK184" i="3"/>
  <c r="AN184" i="3"/>
  <c r="AG184" i="3"/>
  <c r="AH1061" i="3"/>
  <c r="AN1061" i="3"/>
  <c r="AG1061" i="3"/>
  <c r="AJ799" i="3"/>
  <c r="AJ1629" i="3"/>
  <c r="AI1629" i="3"/>
  <c r="AN1629" i="3"/>
  <c r="AL1629" i="3"/>
  <c r="Z1457" i="3"/>
  <c r="AN1457" i="3" s="1"/>
  <c r="Z939" i="3"/>
  <c r="Z941" i="3"/>
  <c r="Z947" i="3"/>
  <c r="Z1059" i="3"/>
  <c r="Z990" i="3"/>
  <c r="Z313" i="3"/>
  <c r="AN313" i="3" s="1"/>
  <c r="Z1065" i="3"/>
  <c r="Z1470" i="3"/>
  <c r="Z954" i="3"/>
  <c r="Z1323" i="3"/>
  <c r="AI1323" i="3" s="1"/>
  <c r="Z960" i="3"/>
  <c r="AI960" i="3" s="1"/>
  <c r="Z1472" i="3"/>
  <c r="Z487" i="3"/>
  <c r="AM29" i="3"/>
  <c r="Z978" i="3"/>
  <c r="Z1229" i="3"/>
  <c r="AM1229" i="3" s="1"/>
  <c r="Z1604" i="3"/>
  <c r="AI1567" i="3"/>
  <c r="Z571" i="3"/>
  <c r="Z1602" i="3"/>
  <c r="AI1602" i="3" s="1"/>
  <c r="Z290" i="3"/>
  <c r="AJ290" i="3" s="1"/>
  <c r="Z1301" i="3"/>
  <c r="Z985" i="3"/>
  <c r="Z609" i="3"/>
  <c r="Z433" i="3"/>
  <c r="AK1483" i="3"/>
  <c r="Z152" i="3"/>
  <c r="AM229" i="3"/>
  <c r="AL229" i="3"/>
  <c r="AJ169" i="3"/>
  <c r="AI169" i="3"/>
  <c r="AG169" i="3"/>
  <c r="Z1094" i="3"/>
  <c r="AL783" i="3"/>
  <c r="AJ783" i="3"/>
  <c r="AN826" i="3"/>
  <c r="AK826" i="3"/>
  <c r="AN1536" i="3"/>
  <c r="AM797" i="3"/>
  <c r="Z545" i="3"/>
  <c r="Z639" i="3"/>
  <c r="Z699" i="3"/>
  <c r="Z322" i="3"/>
  <c r="AL322" i="3" s="1"/>
  <c r="Z1227" i="3"/>
  <c r="Z393" i="3"/>
  <c r="Z1232" i="3"/>
  <c r="Z1187" i="3"/>
  <c r="Z225" i="3"/>
  <c r="Z1297" i="3"/>
  <c r="Z1046" i="3"/>
  <c r="Z1277" i="3"/>
  <c r="Z1380" i="3"/>
  <c r="Z916" i="3"/>
  <c r="AK916" i="3" s="1"/>
  <c r="Z255" i="3"/>
  <c r="AJ255" i="3" s="1"/>
  <c r="Z288" i="3"/>
  <c r="Z373" i="3"/>
  <c r="Z1252" i="3"/>
  <c r="AM1252" i="3" s="1"/>
  <c r="Z798" i="3"/>
  <c r="Z1060" i="3"/>
  <c r="AN797" i="3"/>
  <c r="Z1000" i="3"/>
  <c r="Z1577" i="3"/>
  <c r="Z832" i="3"/>
  <c r="Z351" i="3"/>
  <c r="Z945" i="3"/>
  <c r="Z332" i="3"/>
  <c r="Z465" i="3"/>
  <c r="Z1625" i="3"/>
  <c r="Z1476" i="3"/>
  <c r="Z1626" i="3"/>
  <c r="AI1626" i="3" s="1"/>
  <c r="Z1628" i="3"/>
  <c r="Z181" i="3"/>
  <c r="Z669" i="3"/>
  <c r="Z299" i="3"/>
  <c r="AN299" i="3" s="1"/>
  <c r="Z493" i="3"/>
  <c r="Z1538" i="3"/>
  <c r="Z1515" i="3"/>
  <c r="Z1102" i="3"/>
  <c r="Z979" i="3"/>
  <c r="Z1469" i="3"/>
  <c r="Z176" i="3"/>
  <c r="AG176" i="3" s="1"/>
  <c r="Z893" i="3"/>
  <c r="Z339" i="3"/>
  <c r="Z1092" i="3"/>
  <c r="Z539" i="3"/>
  <c r="Z620" i="3"/>
  <c r="Z1152" i="3"/>
  <c r="Z119" i="3"/>
  <c r="AH119" i="3" s="1"/>
  <c r="Z1208" i="3"/>
  <c r="Z502" i="3"/>
  <c r="Z912" i="3"/>
  <c r="Z485" i="3"/>
  <c r="AM485" i="3" s="1"/>
  <c r="Z443" i="3"/>
  <c r="Z792" i="3"/>
  <c r="Z913" i="3"/>
  <c r="Z926" i="3"/>
  <c r="Z1411" i="3"/>
  <c r="Z1499" i="3"/>
  <c r="Z1620" i="3"/>
  <c r="Z333" i="3"/>
  <c r="AM333" i="3" s="1"/>
  <c r="Z1216" i="3"/>
  <c r="Z1118" i="3"/>
  <c r="Z473" i="3"/>
  <c r="Z1204" i="3"/>
  <c r="Z1451" i="3"/>
  <c r="AG1451" i="3" s="1"/>
  <c r="Z420" i="3"/>
  <c r="AH420" i="3" s="1"/>
  <c r="Z1063" i="3"/>
  <c r="Z914" i="3"/>
  <c r="AJ843" i="3"/>
  <c r="Z1378" i="3"/>
  <c r="Z1664" i="3"/>
  <c r="Z341" i="3"/>
  <c r="Z1436" i="3"/>
  <c r="AG1536" i="3"/>
  <c r="Z379" i="3"/>
  <c r="AN843" i="3"/>
  <c r="AG797" i="3"/>
  <c r="AM1101" i="3"/>
  <c r="AK1461" i="3"/>
  <c r="Z752" i="3"/>
  <c r="AK1536" i="3"/>
  <c r="AJ797" i="3"/>
  <c r="AN1101" i="3"/>
  <c r="AG560" i="3"/>
  <c r="AG1627" i="3"/>
  <c r="AH1652" i="3"/>
  <c r="Z892" i="3"/>
  <c r="Z1645" i="3"/>
  <c r="Z1233" i="3"/>
  <c r="Z1291" i="3"/>
  <c r="AN1291" i="3" s="1"/>
  <c r="Z1027" i="3"/>
  <c r="Z955" i="3"/>
  <c r="Z1367" i="3"/>
  <c r="Z872" i="3"/>
  <c r="Z1294" i="3"/>
  <c r="Z33" i="3"/>
  <c r="AK33" i="3" s="1"/>
  <c r="Z1162" i="3"/>
  <c r="AK1162" i="3" s="1"/>
  <c r="Z1481" i="3"/>
  <c r="AM1481" i="3" s="1"/>
  <c r="Z1081" i="3"/>
  <c r="Z228" i="3"/>
  <c r="Z72" i="3"/>
  <c r="AI72" i="3" s="1"/>
  <c r="Z828" i="3"/>
  <c r="Z616" i="3"/>
  <c r="Z268" i="3"/>
  <c r="AH268" i="3" s="1"/>
  <c r="Z1312" i="3"/>
  <c r="Z705" i="3"/>
  <c r="Z970" i="3"/>
  <c r="Z216" i="3"/>
  <c r="AH216" i="3" s="1"/>
  <c r="Z1489" i="3"/>
  <c r="Z368" i="3"/>
  <c r="Z120" i="3"/>
  <c r="Z84" i="3"/>
  <c r="Z209" i="3"/>
  <c r="Z1320" i="3"/>
  <c r="Z1630" i="3"/>
  <c r="AK1630" i="3" s="1"/>
  <c r="Z1105" i="3"/>
  <c r="Z1008" i="3"/>
  <c r="Z1650" i="3"/>
  <c r="Z1340" i="3"/>
  <c r="AG1340" i="3" s="1"/>
  <c r="Z1653" i="3"/>
  <c r="AK891" i="3"/>
  <c r="Z123" i="3"/>
  <c r="Z1123" i="3"/>
  <c r="AN59" i="3"/>
  <c r="AL59" i="3"/>
  <c r="AK59" i="3"/>
  <c r="AI59" i="3"/>
  <c r="Z1319" i="3"/>
  <c r="AN1516" i="3"/>
  <c r="AL1516" i="3"/>
  <c r="AK1516" i="3"/>
  <c r="AH1516" i="3"/>
  <c r="AM1516" i="3"/>
  <c r="AJ1010" i="3"/>
  <c r="AI1010" i="3"/>
  <c r="AG221" i="3"/>
  <c r="AN221" i="3"/>
  <c r="AM221" i="3"/>
  <c r="AL221" i="3"/>
  <c r="AK221" i="3"/>
  <c r="AJ221" i="3"/>
  <c r="AH221" i="3"/>
  <c r="AJ820" i="3"/>
  <c r="AM561" i="3"/>
  <c r="AL561" i="3"/>
  <c r="AK561" i="3"/>
  <c r="AJ561" i="3"/>
  <c r="AI561" i="3"/>
  <c r="AG561" i="3"/>
  <c r="AL434" i="3"/>
  <c r="AK434" i="3"/>
  <c r="AJ434" i="3"/>
  <c r="AH434" i="3"/>
  <c r="AG434" i="3"/>
  <c r="AL1636" i="3"/>
  <c r="AN1636" i="3"/>
  <c r="AJ1636" i="3"/>
  <c r="AI1636" i="3"/>
  <c r="AG1636" i="3"/>
  <c r="AJ1103" i="3"/>
  <c r="AI1103" i="3"/>
  <c r="AH1103" i="3"/>
  <c r="AL1103" i="3"/>
  <c r="AM1103" i="3"/>
  <c r="AH65" i="3"/>
  <c r="AG65" i="3"/>
  <c r="AN65" i="3"/>
  <c r="AM65" i="3"/>
  <c r="AJ65" i="3"/>
  <c r="AI65" i="3"/>
  <c r="AI481" i="3"/>
  <c r="AM149" i="3"/>
  <c r="AH149" i="3"/>
  <c r="AG149" i="3"/>
  <c r="AG771" i="3"/>
  <c r="AN771" i="3"/>
  <c r="AM771" i="3"/>
  <c r="AL771" i="3"/>
  <c r="AK771" i="3"/>
  <c r="AJ771" i="3"/>
  <c r="AH771" i="3"/>
  <c r="AL306" i="3"/>
  <c r="AK306" i="3"/>
  <c r="AH306" i="3"/>
  <c r="AG306" i="3"/>
  <c r="AK1028" i="3"/>
  <c r="AH1028" i="3"/>
  <c r="AL1028" i="3"/>
  <c r="AJ1028" i="3"/>
  <c r="AI1028" i="3"/>
  <c r="AG1028" i="3"/>
  <c r="AN1028" i="3"/>
  <c r="AM1028" i="3"/>
  <c r="AJ481" i="3"/>
  <c r="AG1030" i="3"/>
  <c r="AI102" i="3"/>
  <c r="AK1526" i="3"/>
  <c r="AJ1526" i="3"/>
  <c r="AI1526" i="3"/>
  <c r="AH1526" i="3"/>
  <c r="AG1526" i="3"/>
  <c r="AN1526" i="3"/>
  <c r="AL1526" i="3"/>
  <c r="AJ897" i="3"/>
  <c r="AI897" i="3"/>
  <c r="AH897" i="3"/>
  <c r="AL897" i="3"/>
  <c r="AK897" i="3"/>
  <c r="AN897" i="3"/>
  <c r="AH919" i="3"/>
  <c r="AG919" i="3"/>
  <c r="AN919" i="3"/>
  <c r="AM919" i="3"/>
  <c r="AJ919" i="3"/>
  <c r="AI919" i="3"/>
  <c r="AG53" i="3"/>
  <c r="AN53" i="3"/>
  <c r="AM53" i="3"/>
  <c r="AL53" i="3"/>
  <c r="AK53" i="3"/>
  <c r="AJ53" i="3"/>
  <c r="AH53" i="3"/>
  <c r="AJ1598" i="3"/>
  <c r="AI1598" i="3"/>
  <c r="AH1598" i="3"/>
  <c r="AL1598" i="3"/>
  <c r="AK1598" i="3"/>
  <c r="AN1598" i="3"/>
  <c r="AL75" i="3"/>
  <c r="AK75" i="3"/>
  <c r="AJ75" i="3"/>
  <c r="AH75" i="3"/>
  <c r="AG75" i="3"/>
  <c r="AN75" i="3"/>
  <c r="AM75" i="3"/>
  <c r="AN1004" i="3"/>
  <c r="AM1004" i="3"/>
  <c r="AL1004" i="3"/>
  <c r="AJ1004" i="3"/>
  <c r="AI1004" i="3"/>
  <c r="AH1004" i="3"/>
  <c r="AN1164" i="3"/>
  <c r="AL902" i="3"/>
  <c r="AK902" i="3"/>
  <c r="AJ902" i="3"/>
  <c r="AH902" i="3"/>
  <c r="AG902" i="3"/>
  <c r="AN902" i="3"/>
  <c r="AM902" i="3"/>
  <c r="AK222" i="3"/>
  <c r="AJ222" i="3"/>
  <c r="AI222" i="3"/>
  <c r="AH222" i="3"/>
  <c r="AG222" i="3"/>
  <c r="AN222" i="3"/>
  <c r="AL222" i="3"/>
  <c r="AL327" i="3"/>
  <c r="AK327" i="3"/>
  <c r="AJ327" i="3"/>
  <c r="AH327" i="3"/>
  <c r="AG327" i="3"/>
  <c r="AN327" i="3"/>
  <c r="AM327" i="3"/>
  <c r="AN481" i="3"/>
  <c r="AL481" i="3"/>
  <c r="AK481" i="3"/>
  <c r="AH481" i="3"/>
  <c r="AG481" i="3"/>
  <c r="AG1598" i="3"/>
  <c r="AI75" i="3"/>
  <c r="AG1004" i="3"/>
  <c r="AG80" i="3"/>
  <c r="AN80" i="3"/>
  <c r="AM80" i="3"/>
  <c r="AL80" i="3"/>
  <c r="AJ80" i="3"/>
  <c r="AK150" i="3"/>
  <c r="AJ150" i="3"/>
  <c r="AI150" i="3"/>
  <c r="AH150" i="3"/>
  <c r="AG150" i="3"/>
  <c r="AN150" i="3"/>
  <c r="AL150" i="3"/>
  <c r="AI1013" i="3"/>
  <c r="AH1013" i="3"/>
  <c r="AG1013" i="3"/>
  <c r="AN1013" i="3"/>
  <c r="AM1013" i="3"/>
  <c r="AL1013" i="3"/>
  <c r="AJ1013" i="3"/>
  <c r="AK188" i="3"/>
  <c r="AJ188" i="3"/>
  <c r="AI188" i="3"/>
  <c r="AH188" i="3"/>
  <c r="AG188" i="3"/>
  <c r="AN188" i="3"/>
  <c r="AL188" i="3"/>
  <c r="AI315" i="3"/>
  <c r="AM315" i="3"/>
  <c r="AL315" i="3"/>
  <c r="AJ315" i="3"/>
  <c r="AK1646" i="3"/>
  <c r="AJ1646" i="3"/>
  <c r="AI1646" i="3"/>
  <c r="AH1646" i="3"/>
  <c r="AL174" i="3"/>
  <c r="AG174" i="3"/>
  <c r="AM174" i="3"/>
  <c r="AJ174" i="3"/>
  <c r="AI174" i="3"/>
  <c r="AL1519" i="3"/>
  <c r="AK1519" i="3"/>
  <c r="AJ1519" i="3"/>
  <c r="AH1519" i="3"/>
  <c r="AG1519" i="3"/>
  <c r="AN1519" i="3"/>
  <c r="AM1519" i="3"/>
  <c r="AN858" i="3"/>
  <c r="AM858" i="3"/>
  <c r="AL858" i="3"/>
  <c r="AH68" i="3"/>
  <c r="AG68" i="3"/>
  <c r="AN68" i="3"/>
  <c r="AM68" i="3"/>
  <c r="AJ68" i="3"/>
  <c r="AI68" i="3"/>
  <c r="AM1598" i="3"/>
  <c r="AK1004" i="3"/>
  <c r="AG350" i="3"/>
  <c r="AN350" i="3"/>
  <c r="AM350" i="3"/>
  <c r="AK94" i="3"/>
  <c r="AJ94" i="3"/>
  <c r="AH94" i="3"/>
  <c r="AN888" i="3"/>
  <c r="AI888" i="3"/>
  <c r="AG888" i="3"/>
  <c r="F26" i="6"/>
  <c r="E26" i="6"/>
  <c r="D26" i="6"/>
  <c r="C26" i="6"/>
  <c r="B26" i="6"/>
  <c r="AG759" i="3"/>
  <c r="AJ759" i="3"/>
  <c r="AH759" i="3"/>
  <c r="AL298" i="3"/>
  <c r="AM298" i="3"/>
  <c r="AK298" i="3"/>
  <c r="AJ298" i="3"/>
  <c r="AI298" i="3"/>
  <c r="AH298" i="3"/>
  <c r="AG298" i="3"/>
  <c r="AN298" i="3"/>
  <c r="AG1600" i="3"/>
  <c r="AN1600" i="3"/>
  <c r="AH1600" i="3"/>
  <c r="AM1600" i="3"/>
  <c r="AL1600" i="3"/>
  <c r="AH1262" i="3"/>
  <c r="AG1262" i="3"/>
  <c r="AN1262" i="3"/>
  <c r="AL1262" i="3"/>
  <c r="AK312" i="3"/>
  <c r="AJ312" i="3"/>
  <c r="AI312" i="3"/>
  <c r="AH312" i="3"/>
  <c r="AG312" i="3"/>
  <c r="AN312" i="3"/>
  <c r="AL312" i="3"/>
  <c r="AN455" i="3"/>
  <c r="AM455" i="3"/>
  <c r="AL455" i="3"/>
  <c r="AK455" i="3"/>
  <c r="AG455" i="3"/>
  <c r="AI157" i="3"/>
  <c r="AH157" i="3"/>
  <c r="AG157" i="3"/>
  <c r="AN157" i="3"/>
  <c r="AI295" i="3"/>
  <c r="AH295" i="3"/>
  <c r="AG295" i="3"/>
  <c r="AN295" i="3"/>
  <c r="AL295" i="3"/>
  <c r="AH366" i="3"/>
  <c r="AK1139" i="3"/>
  <c r="AH1139" i="3"/>
  <c r="AM1139" i="3"/>
  <c r="AL1139" i="3"/>
  <c r="AJ1139" i="3"/>
  <c r="AG1139" i="3"/>
  <c r="AL1127" i="3"/>
  <c r="AM1127" i="3"/>
  <c r="AK1127" i="3"/>
  <c r="AJ1127" i="3"/>
  <c r="AI1127" i="3"/>
  <c r="AH1127" i="3"/>
  <c r="AG1127" i="3"/>
  <c r="AN1127" i="3"/>
  <c r="AN1400" i="3"/>
  <c r="AM1400" i="3"/>
  <c r="AM1100" i="3"/>
  <c r="AI202" i="3"/>
  <c r="AL202" i="3"/>
  <c r="AK202" i="3"/>
  <c r="AJ202" i="3"/>
  <c r="AH202" i="3"/>
  <c r="AG202" i="3"/>
  <c r="AM202" i="3"/>
  <c r="AG1394" i="3"/>
  <c r="AK1394" i="3"/>
  <c r="AJ1394" i="3"/>
  <c r="AH1394" i="3"/>
  <c r="AK749" i="3"/>
  <c r="AN749" i="3"/>
  <c r="AM749" i="3"/>
  <c r="AL749" i="3"/>
  <c r="AJ749" i="3"/>
  <c r="AI749" i="3"/>
  <c r="AH749" i="3"/>
  <c r="AG749" i="3"/>
  <c r="AG590" i="3"/>
  <c r="AN590" i="3"/>
  <c r="AJ1516" i="3"/>
  <c r="AL1010" i="3"/>
  <c r="AG1164" i="3"/>
  <c r="AJ877" i="3"/>
  <c r="AI1519" i="3"/>
  <c r="Z1031" i="3"/>
  <c r="AN1345" i="3"/>
  <c r="AM1345" i="3"/>
  <c r="AL1345" i="3"/>
  <c r="AJ1345" i="3"/>
  <c r="AI1345" i="3"/>
  <c r="AK1345" i="3"/>
  <c r="AJ103" i="3"/>
  <c r="AI103" i="3"/>
  <c r="AH103" i="3"/>
  <c r="AL103" i="3"/>
  <c r="AK103" i="3"/>
  <c r="AN103" i="3"/>
  <c r="AI902" i="3"/>
  <c r="AI149" i="3"/>
  <c r="AI771" i="3"/>
  <c r="AM222" i="3"/>
  <c r="AH231" i="3"/>
  <c r="AG231" i="3"/>
  <c r="AN231" i="3"/>
  <c r="AM231" i="3"/>
  <c r="AL231" i="3"/>
  <c r="AJ231" i="3"/>
  <c r="AI231" i="3"/>
  <c r="AM1458" i="3"/>
  <c r="AK1458" i="3"/>
  <c r="AJ1458" i="3"/>
  <c r="AI1458" i="3"/>
  <c r="AH1458" i="3"/>
  <c r="AG1458" i="3"/>
  <c r="AL1458" i="3"/>
  <c r="AN328" i="3"/>
  <c r="AM328" i="3"/>
  <c r="AJ328" i="3"/>
  <c r="AI328" i="3"/>
  <c r="AG328" i="3"/>
  <c r="AG354" i="3"/>
  <c r="AN354" i="3"/>
  <c r="AH142" i="3"/>
  <c r="AN142" i="3"/>
  <c r="AM142" i="3"/>
  <c r="AL142" i="3"/>
  <c r="AJ142" i="3"/>
  <c r="AI142" i="3"/>
  <c r="AG142" i="3"/>
  <c r="AK359" i="3"/>
  <c r="AJ359" i="3"/>
  <c r="AI359" i="3"/>
  <c r="AM359" i="3"/>
  <c r="AL359" i="3"/>
  <c r="AK623" i="3"/>
  <c r="AI623" i="3"/>
  <c r="AG623" i="3"/>
  <c r="AK1372" i="3"/>
  <c r="AN1106" i="3"/>
  <c r="AM1106" i="3"/>
  <c r="AL1106" i="3"/>
  <c r="AK1106" i="3"/>
  <c r="AJ1106" i="3"/>
  <c r="AI1106" i="3"/>
  <c r="AH1106" i="3"/>
  <c r="AG544" i="3"/>
  <c r="AJ544" i="3"/>
  <c r="AI544" i="3"/>
  <c r="AG1267" i="3"/>
  <c r="AN1267" i="3"/>
  <c r="AH1267" i="3"/>
  <c r="AM1267" i="3"/>
  <c r="AL1267" i="3"/>
  <c r="AK1267" i="3"/>
  <c r="AJ1267" i="3"/>
  <c r="AI1267" i="3"/>
  <c r="Q6" i="5"/>
  <c r="AM1191" i="3"/>
  <c r="AM1444" i="3"/>
  <c r="AN722" i="3"/>
  <c r="AN309" i="3"/>
  <c r="AN435" i="3"/>
  <c r="AN246" i="3"/>
  <c r="AN1478" i="3"/>
  <c r="AN254" i="3"/>
  <c r="AN1019" i="3"/>
  <c r="AN1191" i="3"/>
  <c r="AN1444" i="3"/>
  <c r="AN131" i="3"/>
  <c r="AK997" i="3"/>
  <c r="Z158" i="3"/>
  <c r="AK567" i="3"/>
  <c r="AI1264" i="3"/>
  <c r="AK1543" i="3"/>
  <c r="AJ1543" i="3"/>
  <c r="AI1543" i="3"/>
  <c r="AH1543" i="3"/>
  <c r="AL1543" i="3"/>
  <c r="AN1543" i="3"/>
  <c r="Z1020" i="3"/>
  <c r="AN1603" i="3"/>
  <c r="AG1324" i="3"/>
  <c r="AN1324" i="3"/>
  <c r="AH1324" i="3"/>
  <c r="AL1324" i="3"/>
  <c r="AH1599" i="3"/>
  <c r="AG211" i="3"/>
  <c r="AK211" i="3"/>
  <c r="AI211" i="3"/>
  <c r="AH211" i="3"/>
  <c r="AN211" i="3"/>
  <c r="AM211" i="3"/>
  <c r="AL211" i="3"/>
  <c r="AJ211" i="3"/>
  <c r="AJ1264" i="3"/>
  <c r="AI1341" i="3"/>
  <c r="AK1341" i="3"/>
  <c r="AI842" i="3"/>
  <c r="AG110" i="3"/>
  <c r="AI781" i="3"/>
  <c r="AH781" i="3"/>
  <c r="AG781" i="3"/>
  <c r="AJ781" i="3"/>
  <c r="AM781" i="3"/>
  <c r="AG1574" i="3"/>
  <c r="AN1574" i="3"/>
  <c r="AH1574" i="3"/>
  <c r="AL1574" i="3"/>
  <c r="AM1011" i="3"/>
  <c r="AL1011" i="3"/>
  <c r="AK1011" i="3"/>
  <c r="AJ1011" i="3"/>
  <c r="AN1011" i="3"/>
  <c r="AI1011" i="3"/>
  <c r="Z1565" i="3"/>
  <c r="AM132" i="3"/>
  <c r="AL132" i="3"/>
  <c r="AK132" i="3"/>
  <c r="AJ132" i="3"/>
  <c r="AI132" i="3"/>
  <c r="AN132" i="3"/>
  <c r="AM864" i="3"/>
  <c r="AL864" i="3"/>
  <c r="AN864" i="3"/>
  <c r="AK864" i="3"/>
  <c r="AJ864" i="3"/>
  <c r="AI864" i="3"/>
  <c r="AH864" i="3"/>
  <c r="AH1104" i="3"/>
  <c r="AH250" i="3"/>
  <c r="AH448" i="3"/>
  <c r="AH253" i="3"/>
  <c r="AH1605" i="3"/>
  <c r="AH263" i="3"/>
  <c r="AH1477" i="3"/>
  <c r="AH265" i="3"/>
  <c r="AH579" i="3"/>
  <c r="AH1248" i="3"/>
  <c r="AH1210" i="3"/>
  <c r="AM997" i="3"/>
  <c r="AH1321" i="3"/>
  <c r="AI1437" i="3"/>
  <c r="AN567" i="3"/>
  <c r="AK1264" i="3"/>
  <c r="AI110" i="3"/>
  <c r="AN781" i="3"/>
  <c r="AM1587" i="3"/>
  <c r="AL1587" i="3"/>
  <c r="AK1587" i="3"/>
  <c r="AJ1587" i="3"/>
  <c r="AN1587" i="3"/>
  <c r="AI1587" i="3"/>
  <c r="AM1574" i="3"/>
  <c r="AI275" i="3"/>
  <c r="AH275" i="3"/>
  <c r="AG687" i="3"/>
  <c r="AK1584" i="3"/>
  <c r="AJ1584" i="3"/>
  <c r="AI1584" i="3"/>
  <c r="AH1584" i="3"/>
  <c r="AL1584" i="3"/>
  <c r="AN1584" i="3"/>
  <c r="AN1599" i="3"/>
  <c r="AM1599" i="3"/>
  <c r="AJ1599" i="3"/>
  <c r="AI725" i="3"/>
  <c r="AH725" i="3"/>
  <c r="AM725" i="3"/>
  <c r="AK725" i="3"/>
  <c r="AJ725" i="3"/>
  <c r="AI1548" i="3"/>
  <c r="AH1548" i="3"/>
  <c r="AN1548" i="3"/>
  <c r="AN107" i="3"/>
  <c r="AM107" i="3"/>
  <c r="AL107" i="3"/>
  <c r="AJ107" i="3"/>
  <c r="AG107" i="3"/>
  <c r="AH107" i="3"/>
  <c r="AI1104" i="3"/>
  <c r="AG722" i="3"/>
  <c r="AI250" i="3"/>
  <c r="AG309" i="3"/>
  <c r="AI448" i="3"/>
  <c r="AG435" i="3"/>
  <c r="AI253" i="3"/>
  <c r="AI1605" i="3"/>
  <c r="AG246" i="3"/>
  <c r="AI263" i="3"/>
  <c r="AG1478" i="3"/>
  <c r="AI1477" i="3"/>
  <c r="AG254" i="3"/>
  <c r="AG1019" i="3"/>
  <c r="AG1191" i="3"/>
  <c r="AG1444" i="3"/>
  <c r="AI265" i="3"/>
  <c r="AI579" i="3"/>
  <c r="AG131" i="3"/>
  <c r="AI1248" i="3"/>
  <c r="AI1210" i="3"/>
  <c r="F33" i="6"/>
  <c r="D33" i="6"/>
  <c r="B33" i="6"/>
  <c r="AN997" i="3"/>
  <c r="AI1321" i="3"/>
  <c r="AI1371" i="3"/>
  <c r="AJ1371" i="3"/>
  <c r="AK1371" i="3"/>
  <c r="Z378" i="3"/>
  <c r="AM1264" i="3"/>
  <c r="AM1341" i="3"/>
  <c r="Z171" i="3"/>
  <c r="AK1326" i="3"/>
  <c r="AI126" i="3"/>
  <c r="AH126" i="3"/>
  <c r="AG126" i="3"/>
  <c r="AJ126" i="3"/>
  <c r="AN126" i="3"/>
  <c r="AL1599" i="3"/>
  <c r="AJ1104" i="3"/>
  <c r="AH722" i="3"/>
  <c r="AJ250" i="3"/>
  <c r="AH309" i="3"/>
  <c r="AJ448" i="3"/>
  <c r="AH435" i="3"/>
  <c r="AJ253" i="3"/>
  <c r="AJ1605" i="3"/>
  <c r="AH246" i="3"/>
  <c r="AJ263" i="3"/>
  <c r="AH1478" i="3"/>
  <c r="AJ1477" i="3"/>
  <c r="AH254" i="3"/>
  <c r="AJ615" i="3"/>
  <c r="AH1019" i="3"/>
  <c r="AH1191" i="3"/>
  <c r="AH1444" i="3"/>
  <c r="AJ265" i="3"/>
  <c r="AJ579" i="3"/>
  <c r="AH131" i="3"/>
  <c r="AJ1248" i="3"/>
  <c r="AJ1210" i="3"/>
  <c r="AJ1321" i="3"/>
  <c r="AK1437" i="3"/>
  <c r="AH1437" i="3"/>
  <c r="AL1437" i="3"/>
  <c r="AM1437" i="3"/>
  <c r="AN1264" i="3"/>
  <c r="AN1341" i="3"/>
  <c r="AG842" i="3"/>
  <c r="AN842" i="3"/>
  <c r="AH842" i="3"/>
  <c r="AL842" i="3"/>
  <c r="AK110" i="3"/>
  <c r="AH110" i="3"/>
  <c r="AL110" i="3"/>
  <c r="AM110" i="3"/>
  <c r="AK687" i="3"/>
  <c r="AJ687" i="3"/>
  <c r="AI687" i="3"/>
  <c r="AH687" i="3"/>
  <c r="AL687" i="3"/>
  <c r="AN687" i="3"/>
  <c r="AK1104" i="3"/>
  <c r="AI722" i="3"/>
  <c r="AK250" i="3"/>
  <c r="AI309" i="3"/>
  <c r="AK448" i="3"/>
  <c r="AI435" i="3"/>
  <c r="AK253" i="3"/>
  <c r="AK1605" i="3"/>
  <c r="AI246" i="3"/>
  <c r="AK263" i="3"/>
  <c r="AI1478" i="3"/>
  <c r="AK1477" i="3"/>
  <c r="AI254" i="3"/>
  <c r="AK615" i="3"/>
  <c r="AI1019" i="3"/>
  <c r="AI1191" i="3"/>
  <c r="AI1444" i="3"/>
  <c r="AK265" i="3"/>
  <c r="AK579" i="3"/>
  <c r="AI131" i="3"/>
  <c r="AK1248" i="3"/>
  <c r="AK1210" i="3"/>
  <c r="AK1321" i="3"/>
  <c r="AN1437" i="3"/>
  <c r="AI1521" i="3"/>
  <c r="AJ1521" i="3"/>
  <c r="AK1521" i="3"/>
  <c r="AM842" i="3"/>
  <c r="AN110" i="3"/>
  <c r="AM35" i="3"/>
  <c r="AL35" i="3"/>
  <c r="AK35" i="3"/>
  <c r="AJ35" i="3"/>
  <c r="AI1443" i="3"/>
  <c r="AH1443" i="3"/>
  <c r="AG1443" i="3"/>
  <c r="AJ1443" i="3"/>
  <c r="AN1443" i="3"/>
  <c r="AK774" i="3"/>
  <c r="AJ774" i="3"/>
  <c r="AI774" i="3"/>
  <c r="AH774" i="3"/>
  <c r="AL774" i="3"/>
  <c r="AN774" i="3"/>
  <c r="AI1086" i="3"/>
  <c r="AK1086" i="3"/>
  <c r="AG1086" i="3"/>
  <c r="AN1086" i="3"/>
  <c r="AM1086" i="3"/>
  <c r="AL1086" i="3"/>
  <c r="AH1086" i="3"/>
  <c r="AM1034" i="3"/>
  <c r="AH1034" i="3"/>
  <c r="AG816" i="3"/>
  <c r="AK816" i="3"/>
  <c r="AI816" i="3"/>
  <c r="AN816" i="3"/>
  <c r="AM816" i="3"/>
  <c r="AL816" i="3"/>
  <c r="AJ816" i="3"/>
  <c r="AH816" i="3"/>
  <c r="AL356" i="3"/>
  <c r="AI356" i="3"/>
  <c r="AG356" i="3"/>
  <c r="AM356" i="3"/>
  <c r="AK356" i="3"/>
  <c r="AH356" i="3"/>
  <c r="AJ309" i="3"/>
  <c r="AJ435" i="3"/>
  <c r="AJ246" i="3"/>
  <c r="AJ1478" i="3"/>
  <c r="AJ254" i="3"/>
  <c r="AJ1191" i="3"/>
  <c r="AJ1444" i="3"/>
  <c r="AJ131" i="3"/>
  <c r="P13" i="5"/>
  <c r="AL1321" i="3"/>
  <c r="AG567" i="3"/>
  <c r="AL1521" i="3"/>
  <c r="AG520" i="3"/>
  <c r="AH1326" i="3"/>
  <c r="AG1326" i="3"/>
  <c r="AJ1326" i="3"/>
  <c r="AN1326" i="3"/>
  <c r="AG1110" i="3"/>
  <c r="AI1110" i="3"/>
  <c r="AH1110" i="3"/>
  <c r="AN1110" i="3"/>
  <c r="AM1110" i="3"/>
  <c r="AL1110" i="3"/>
  <c r="AJ1110" i="3"/>
  <c r="AM409" i="3"/>
  <c r="AL409" i="3"/>
  <c r="AG409" i="3"/>
  <c r="AN409" i="3"/>
  <c r="AK409" i="3"/>
  <c r="AJ409" i="3"/>
  <c r="AI409" i="3"/>
  <c r="AH409" i="3"/>
  <c r="AJ722" i="3"/>
  <c r="AJ1019" i="3"/>
  <c r="AM1104" i="3"/>
  <c r="AK722" i="3"/>
  <c r="AM250" i="3"/>
  <c r="AK309" i="3"/>
  <c r="AM448" i="3"/>
  <c r="AK435" i="3"/>
  <c r="AM253" i="3"/>
  <c r="AM1605" i="3"/>
  <c r="AK246" i="3"/>
  <c r="AM263" i="3"/>
  <c r="AK1478" i="3"/>
  <c r="AM1477" i="3"/>
  <c r="AK254" i="3"/>
  <c r="AM615" i="3"/>
  <c r="AK1019" i="3"/>
  <c r="AK1191" i="3"/>
  <c r="AK1444" i="3"/>
  <c r="AM265" i="3"/>
  <c r="AM579" i="3"/>
  <c r="AK131" i="3"/>
  <c r="AM1248" i="3"/>
  <c r="AM1210" i="3"/>
  <c r="Q13" i="5"/>
  <c r="AH997" i="3"/>
  <c r="AN1321" i="3"/>
  <c r="AM301" i="3"/>
  <c r="AJ301" i="3"/>
  <c r="AN301" i="3"/>
  <c r="AI301" i="3"/>
  <c r="AH567" i="3"/>
  <c r="AM1521" i="3"/>
  <c r="AI1163" i="3"/>
  <c r="AJ1163" i="3"/>
  <c r="AK1163" i="3"/>
  <c r="Z1278" i="3"/>
  <c r="AG1012" i="3"/>
  <c r="AJ1012" i="3"/>
  <c r="AM1012" i="3"/>
  <c r="Z1337" i="3"/>
  <c r="AI1109" i="3"/>
  <c r="AH1109" i="3"/>
  <c r="AG1109" i="3"/>
  <c r="AJ1109" i="3"/>
  <c r="AN1109" i="3"/>
  <c r="AG618" i="3"/>
  <c r="AH618" i="3"/>
  <c r="AL618" i="3"/>
  <c r="AK618" i="3"/>
  <c r="AI618" i="3"/>
  <c r="AI519" i="3"/>
  <c r="AN519" i="3"/>
  <c r="AM519" i="3"/>
  <c r="AL519" i="3"/>
  <c r="AJ519" i="3"/>
  <c r="AH519" i="3"/>
  <c r="AG519" i="3"/>
  <c r="AK276" i="3"/>
  <c r="AG276" i="3"/>
  <c r="AM276" i="3"/>
  <c r="AL276" i="3"/>
  <c r="AJ276" i="3"/>
  <c r="AH276" i="3"/>
  <c r="AL637" i="3"/>
  <c r="AK637" i="3"/>
  <c r="AJ637" i="3"/>
  <c r="AH637" i="3"/>
  <c r="Z407" i="3"/>
  <c r="AM319" i="3"/>
  <c r="AK319" i="3"/>
  <c r="AJ319" i="3"/>
  <c r="AI319" i="3"/>
  <c r="AH319" i="3"/>
  <c r="AG319" i="3"/>
  <c r="AL319" i="3"/>
  <c r="AG307" i="3"/>
  <c r="AN307" i="3"/>
  <c r="AM307" i="3"/>
  <c r="AL307" i="3"/>
  <c r="AK307" i="3"/>
  <c r="AI307" i="3"/>
  <c r="AH307" i="3"/>
  <c r="P6" i="5"/>
  <c r="AL722" i="3"/>
  <c r="AL309" i="3"/>
  <c r="AL435" i="3"/>
  <c r="AL246" i="3"/>
  <c r="AL1478" i="3"/>
  <c r="AL254" i="3"/>
  <c r="AL1019" i="3"/>
  <c r="AL131" i="3"/>
  <c r="Z4" i="3"/>
  <c r="AI997" i="3"/>
  <c r="Z1442" i="3"/>
  <c r="AK301" i="3"/>
  <c r="AI567" i="3"/>
  <c r="AN1521" i="3"/>
  <c r="AG1264" i="3"/>
  <c r="AL1163" i="3"/>
  <c r="AI1574" i="3"/>
  <c r="AG1359" i="3"/>
  <c r="AN1359" i="3"/>
  <c r="AH1359" i="3"/>
  <c r="AL1359" i="3"/>
  <c r="AI1305" i="3"/>
  <c r="AK1305" i="3"/>
  <c r="AJ1305" i="3"/>
  <c r="AH1305" i="3"/>
  <c r="AG1305" i="3"/>
  <c r="AN1305" i="3"/>
  <c r="AL1305" i="3"/>
  <c r="AK41" i="3"/>
  <c r="AN41" i="3"/>
  <c r="AM41" i="3"/>
  <c r="AL41" i="3"/>
  <c r="AJ41" i="3"/>
  <c r="AH41" i="3"/>
  <c r="AG41" i="3"/>
  <c r="AM685" i="3"/>
  <c r="AL685" i="3"/>
  <c r="AK685" i="3"/>
  <c r="AJ685" i="3"/>
  <c r="AH685" i="3"/>
  <c r="AG685" i="3"/>
  <c r="AN685" i="3"/>
  <c r="AM470" i="3"/>
  <c r="AN470" i="3"/>
  <c r="AL470" i="3"/>
  <c r="AK470" i="3"/>
  <c r="AJ470" i="3"/>
  <c r="AI470" i="3"/>
  <c r="AH470" i="3"/>
  <c r="AG470" i="3"/>
  <c r="AI1562" i="3"/>
  <c r="AK1562" i="3"/>
  <c r="AN1562" i="3"/>
  <c r="AM1562" i="3"/>
  <c r="AL1562" i="3"/>
  <c r="AJ1562" i="3"/>
  <c r="AH1562" i="3"/>
  <c r="AG1562" i="3"/>
  <c r="AN189" i="3"/>
  <c r="AG189" i="3"/>
  <c r="AM189" i="3"/>
  <c r="AL189" i="3"/>
  <c r="AK189" i="3"/>
  <c r="AJ189" i="3"/>
  <c r="AH189" i="3"/>
  <c r="AG953" i="3"/>
  <c r="AI953" i="3"/>
  <c r="AL953" i="3"/>
  <c r="AK953" i="3"/>
  <c r="AJ953" i="3"/>
  <c r="AH953" i="3"/>
  <c r="AM953" i="3"/>
  <c r="AG864" i="3"/>
  <c r="AN223" i="3"/>
  <c r="AI223" i="3"/>
  <c r="AJ223" i="3"/>
  <c r="AH223" i="3"/>
  <c r="AJ567" i="3"/>
  <c r="AH1264" i="3"/>
  <c r="AG1341" i="3"/>
  <c r="AK781" i="3"/>
  <c r="AM361" i="3"/>
  <c r="AN520" i="3"/>
  <c r="AM520" i="3"/>
  <c r="AL520" i="3"/>
  <c r="AJ520" i="3"/>
  <c r="AJ1574" i="3"/>
  <c r="AM1359" i="3"/>
  <c r="AI115" i="3"/>
  <c r="AH115" i="3"/>
  <c r="AG115" i="3"/>
  <c r="AJ115" i="3"/>
  <c r="AN115" i="3"/>
  <c r="AK1286" i="3"/>
  <c r="AJ1286" i="3"/>
  <c r="AI1286" i="3"/>
  <c r="AH1286" i="3"/>
  <c r="AL1286" i="3"/>
  <c r="AN1286" i="3"/>
  <c r="AG1011" i="3"/>
  <c r="AK1324" i="3"/>
  <c r="AG1599" i="3"/>
  <c r="AG132" i="3"/>
  <c r="AK360" i="3"/>
  <c r="AJ360" i="3"/>
  <c r="AM360" i="3"/>
  <c r="AN725" i="3"/>
  <c r="AN432" i="3"/>
  <c r="AI432" i="3"/>
  <c r="AG432" i="3"/>
  <c r="AM432" i="3"/>
  <c r="AL432" i="3"/>
  <c r="AK432" i="3"/>
  <c r="AJ432" i="3"/>
  <c r="AH432" i="3"/>
  <c r="AL1471" i="3"/>
  <c r="AJ1586" i="3"/>
  <c r="AI259" i="3"/>
  <c r="AK259" i="3"/>
  <c r="AL259" i="3"/>
  <c r="AN758" i="3"/>
  <c r="AI758" i="3"/>
  <c r="AG758" i="3"/>
  <c r="AL758" i="3"/>
  <c r="AH469" i="3"/>
  <c r="AG70" i="3"/>
  <c r="AK70" i="3"/>
  <c r="AI70" i="3"/>
  <c r="AM70" i="3"/>
  <c r="Z976" i="3"/>
  <c r="AI238" i="3"/>
  <c r="AN238" i="3"/>
  <c r="AM238" i="3"/>
  <c r="AK238" i="3"/>
  <c r="AJ238" i="3"/>
  <c r="AG238" i="3"/>
  <c r="AG737" i="3"/>
  <c r="AN737" i="3"/>
  <c r="AL737" i="3"/>
  <c r="AK737" i="3"/>
  <c r="AI737" i="3"/>
  <c r="AH1272" i="3"/>
  <c r="AJ509" i="3"/>
  <c r="AH509" i="3"/>
  <c r="AM1240" i="3"/>
  <c r="AL1240" i="3"/>
  <c r="AK1240" i="3"/>
  <c r="AN430" i="3"/>
  <c r="AI430" i="3"/>
  <c r="AG430" i="3"/>
  <c r="AL430" i="3"/>
  <c r="AJ430" i="3"/>
  <c r="AH840" i="3"/>
  <c r="Z428" i="3"/>
  <c r="AL1518" i="3"/>
  <c r="AK1518" i="3"/>
  <c r="AH1518" i="3"/>
  <c r="AG1518" i="3"/>
  <c r="AN1518" i="3"/>
  <c r="AM1518" i="3"/>
  <c r="AJ1518" i="3"/>
  <c r="AI1518" i="3"/>
  <c r="AJ469" i="3"/>
  <c r="AG839" i="3"/>
  <c r="AK839" i="3"/>
  <c r="AI839" i="3"/>
  <c r="AM839" i="3"/>
  <c r="AK1272" i="3"/>
  <c r="AK707" i="3"/>
  <c r="AL707" i="3"/>
  <c r="AJ707" i="3"/>
  <c r="AI707" i="3"/>
  <c r="AH707" i="3"/>
  <c r="AG707" i="3"/>
  <c r="AN707" i="3"/>
  <c r="AL1386" i="3"/>
  <c r="AG1386" i="3"/>
  <c r="AM1386" i="3"/>
  <c r="AK1386" i="3"/>
  <c r="AJ1386" i="3"/>
  <c r="AI1386" i="3"/>
  <c r="AH1386" i="3"/>
  <c r="AG1455" i="3"/>
  <c r="AN1455" i="3"/>
  <c r="AM1455" i="3"/>
  <c r="AI1455" i="3"/>
  <c r="AL1455" i="3"/>
  <c r="AK1455" i="3"/>
  <c r="AH1455" i="3"/>
  <c r="P10" i="5"/>
  <c r="AN259" i="3"/>
  <c r="AG1432" i="3"/>
  <c r="Z269" i="3"/>
  <c r="AN839" i="3"/>
  <c r="AH416" i="3"/>
  <c r="AK1159" i="3"/>
  <c r="AM1159" i="3"/>
  <c r="AL1159" i="3"/>
  <c r="AI1159" i="3"/>
  <c r="AH1159" i="3"/>
  <c r="AK719" i="3"/>
  <c r="AN719" i="3"/>
  <c r="AM719" i="3"/>
  <c r="AH719" i="3"/>
  <c r="AG210" i="3"/>
  <c r="AM944" i="3"/>
  <c r="AG944" i="3"/>
  <c r="AN944" i="3"/>
  <c r="AK944" i="3"/>
  <c r="AI944" i="3"/>
  <c r="AH71" i="3"/>
  <c r="AM71" i="3"/>
  <c r="AN71" i="3"/>
  <c r="AL71" i="3"/>
  <c r="AK71" i="3"/>
  <c r="AI71" i="3"/>
  <c r="AJ1327" i="3"/>
  <c r="AN1327" i="3"/>
  <c r="AM1327" i="3"/>
  <c r="AK1327" i="3"/>
  <c r="AI1327" i="3"/>
  <c r="AH1327" i="3"/>
  <c r="AK588" i="3"/>
  <c r="AH588" i="3"/>
  <c r="AJ588" i="3"/>
  <c r="AI588" i="3"/>
  <c r="AK1343" i="3"/>
  <c r="AJ1343" i="3"/>
  <c r="AM1343" i="3"/>
  <c r="AI1343" i="3"/>
  <c r="AN469" i="3"/>
  <c r="AI469" i="3"/>
  <c r="AG469" i="3"/>
  <c r="AL469" i="3"/>
  <c r="AI1272" i="3"/>
  <c r="AG1272" i="3"/>
  <c r="AN1272" i="3"/>
  <c r="AL1272" i="3"/>
  <c r="AJ1272" i="3"/>
  <c r="AN840" i="3"/>
  <c r="AI840" i="3"/>
  <c r="AM840" i="3"/>
  <c r="AL840" i="3"/>
  <c r="AJ840" i="3"/>
  <c r="AG840" i="3"/>
  <c r="AH1589" i="3"/>
  <c r="AM1589" i="3"/>
  <c r="AL1589" i="3"/>
  <c r="AK1589" i="3"/>
  <c r="AJ1589" i="3"/>
  <c r="AI1589" i="3"/>
  <c r="AI83" i="3"/>
  <c r="AL83" i="3"/>
  <c r="AK83" i="3"/>
  <c r="AN83" i="3"/>
  <c r="AJ83" i="3"/>
  <c r="AH83" i="3"/>
  <c r="AG83" i="3"/>
  <c r="AK85" i="3"/>
  <c r="AH85" i="3"/>
  <c r="AG85" i="3"/>
  <c r="AN85" i="3"/>
  <c r="AM85" i="3"/>
  <c r="AL85" i="3"/>
  <c r="AJ85" i="3"/>
  <c r="AI85" i="3"/>
  <c r="AG599" i="3"/>
  <c r="AI599" i="3"/>
  <c r="AL599" i="3"/>
  <c r="AH1137" i="3"/>
  <c r="AI764" i="3"/>
  <c r="AK764" i="3"/>
  <c r="AL764" i="3"/>
  <c r="AL1343" i="3"/>
  <c r="AI836" i="3"/>
  <c r="AH836" i="3"/>
  <c r="AM836" i="3"/>
  <c r="AK836" i="3"/>
  <c r="AN836" i="3"/>
  <c r="AM469" i="3"/>
  <c r="Z415" i="3"/>
  <c r="AK182" i="3"/>
  <c r="AJ182" i="3"/>
  <c r="AI182" i="3"/>
  <c r="AH182" i="3"/>
  <c r="AG182" i="3"/>
  <c r="AM182" i="3"/>
  <c r="AL367" i="3"/>
  <c r="AG367" i="3"/>
  <c r="AI367" i="3"/>
  <c r="AN461" i="3"/>
  <c r="AI461" i="3"/>
  <c r="AM461" i="3"/>
  <c r="AL461" i="3"/>
  <c r="AK461" i="3"/>
  <c r="AJ461" i="3"/>
  <c r="AG461" i="3"/>
  <c r="AN302" i="3"/>
  <c r="AL302" i="3"/>
  <c r="AJ302" i="3"/>
  <c r="AI302" i="3"/>
  <c r="AM1089" i="3"/>
  <c r="AJ1089" i="3"/>
  <c r="AI1089" i="3"/>
  <c r="AN1089" i="3"/>
  <c r="AL1089" i="3"/>
  <c r="AH1089" i="3"/>
  <c r="AG1089" i="3"/>
  <c r="AI528" i="3"/>
  <c r="AL528" i="3"/>
  <c r="AK528" i="3"/>
  <c r="AN528" i="3"/>
  <c r="AM528" i="3"/>
  <c r="AJ528" i="3"/>
  <c r="AG528" i="3"/>
  <c r="AL514" i="3"/>
  <c r="AK514" i="3"/>
  <c r="AH514" i="3"/>
  <c r="AG514" i="3"/>
  <c r="AN514" i="3"/>
  <c r="AM514" i="3"/>
  <c r="AJ514" i="3"/>
  <c r="AI514" i="3"/>
  <c r="AI1432" i="3"/>
  <c r="AH1432" i="3"/>
  <c r="AK1432" i="3"/>
  <c r="AM1432" i="3"/>
  <c r="AN1343" i="3"/>
  <c r="AK825" i="3"/>
  <c r="AJ825" i="3"/>
  <c r="AM825" i="3"/>
  <c r="AI825" i="3"/>
  <c r="AG416" i="3"/>
  <c r="AM210" i="3"/>
  <c r="AI210" i="3"/>
  <c r="AH210" i="3"/>
  <c r="AN210" i="3"/>
  <c r="AK210" i="3"/>
  <c r="AK422" i="3"/>
  <c r="AM422" i="3"/>
  <c r="AL422" i="3"/>
  <c r="AJ422" i="3"/>
  <c r="AI422" i="3"/>
  <c r="AH422" i="3"/>
  <c r="AK1558" i="3"/>
  <c r="AI1558" i="3"/>
  <c r="AH1558" i="3"/>
  <c r="AG1558" i="3"/>
  <c r="AN1558" i="3"/>
  <c r="AL1558" i="3"/>
  <c r="AK1242" i="3"/>
  <c r="AH1242" i="3"/>
  <c r="AG1242" i="3"/>
  <c r="AM1242" i="3"/>
  <c r="AL1242" i="3"/>
  <c r="AJ1242" i="3"/>
  <c r="AK82" i="3"/>
  <c r="AH82" i="3"/>
  <c r="AG82" i="3"/>
  <c r="AN82" i="3"/>
  <c r="AM82" i="3"/>
  <c r="AL82" i="3"/>
  <c r="AJ82" i="3"/>
  <c r="AI82" i="3"/>
  <c r="AL517" i="3"/>
  <c r="AK517" i="3"/>
  <c r="AH517" i="3"/>
  <c r="AG517" i="3"/>
  <c r="AH1471" i="3"/>
  <c r="AK1137" i="3"/>
  <c r="AM1137" i="3"/>
  <c r="AJ1137" i="3"/>
  <c r="AN764" i="3"/>
  <c r="AN1432" i="3"/>
  <c r="AK1174" i="3"/>
  <c r="AJ1174" i="3"/>
  <c r="AM1174" i="3"/>
  <c r="AI1174" i="3"/>
  <c r="AL825" i="3"/>
  <c r="AN1524" i="3"/>
  <c r="AI1524" i="3"/>
  <c r="AG1524" i="3"/>
  <c r="AL1524" i="3"/>
  <c r="AI1351" i="3"/>
  <c r="AH1351" i="3"/>
  <c r="AM1351" i="3"/>
  <c r="AK1351" i="3"/>
  <c r="AN1351" i="3"/>
  <c r="AH1523" i="3"/>
  <c r="AG1523" i="3"/>
  <c r="AN1523" i="3"/>
  <c r="AL1523" i="3"/>
  <c r="AJ1523" i="3"/>
  <c r="AM1523" i="3"/>
  <c r="AH684" i="3"/>
  <c r="AM608" i="3"/>
  <c r="AJ608" i="3"/>
  <c r="AN608" i="3"/>
  <c r="AL608" i="3"/>
  <c r="AK608" i="3"/>
  <c r="AM1632" i="3"/>
  <c r="AN1632" i="3"/>
  <c r="AL1632" i="3"/>
  <c r="AJ1632" i="3"/>
  <c r="AI1632" i="3"/>
  <c r="AG1632" i="3"/>
  <c r="AI1471" i="3"/>
  <c r="D30" i="6"/>
  <c r="B30" i="6"/>
  <c r="F30" i="6"/>
  <c r="AL1174" i="3"/>
  <c r="AH758" i="3"/>
  <c r="AN825" i="3"/>
  <c r="AM1524" i="3"/>
  <c r="AH70" i="3"/>
  <c r="Z1095" i="3"/>
  <c r="AH737" i="3"/>
  <c r="Z924" i="3"/>
  <c r="AG509" i="3"/>
  <c r="Z475" i="3"/>
  <c r="AG1240" i="3"/>
  <c r="AH26" i="3"/>
  <c r="AM26" i="3"/>
  <c r="AN26" i="3"/>
  <c r="AL26" i="3"/>
  <c r="AJ26" i="3"/>
  <c r="AG26" i="3"/>
  <c r="AH430" i="3"/>
  <c r="AK1556" i="3"/>
  <c r="AJ1556" i="3"/>
  <c r="AI1556" i="3"/>
  <c r="AH1556" i="3"/>
  <c r="AG1556" i="3"/>
  <c r="AM1556" i="3"/>
  <c r="AL1316" i="3"/>
  <c r="AG1316" i="3"/>
  <c r="AJ1316" i="3"/>
  <c r="AI1316" i="3"/>
  <c r="AH1316" i="3"/>
  <c r="AN1316" i="3"/>
  <c r="AN1382" i="3"/>
  <c r="AI1382" i="3"/>
  <c r="AM1382" i="3"/>
  <c r="AL1382" i="3"/>
  <c r="AK1382" i="3"/>
  <c r="AJ1382" i="3"/>
  <c r="AH1382" i="3"/>
  <c r="AJ653" i="3"/>
  <c r="AN653" i="3"/>
  <c r="AM653" i="3"/>
  <c r="AL653" i="3"/>
  <c r="AK653" i="3"/>
  <c r="AH653" i="3"/>
  <c r="AG653" i="3"/>
  <c r="AL8" i="3"/>
  <c r="AG8" i="3"/>
  <c r="AI8" i="3"/>
  <c r="AH8" i="3"/>
  <c r="AM8" i="3"/>
  <c r="AK8" i="3"/>
  <c r="AJ8" i="3"/>
  <c r="AN291" i="3"/>
  <c r="AI291" i="3"/>
  <c r="AM291" i="3"/>
  <c r="AL291" i="3"/>
  <c r="AK291" i="3"/>
  <c r="AJ291" i="3"/>
  <c r="AH291" i="3"/>
  <c r="AG291" i="3"/>
  <c r="AJ1471" i="3"/>
  <c r="AH1586" i="3"/>
  <c r="AH259" i="3"/>
  <c r="AN1137" i="3"/>
  <c r="AI1239" i="3"/>
  <c r="AH1239" i="3"/>
  <c r="AK1239" i="3"/>
  <c r="AM1239" i="3"/>
  <c r="AK598" i="3"/>
  <c r="AJ598" i="3"/>
  <c r="AM598" i="3"/>
  <c r="AI598" i="3"/>
  <c r="AN1174" i="3"/>
  <c r="AJ758" i="3"/>
  <c r="AH839" i="3"/>
  <c r="AJ70" i="3"/>
  <c r="AG297" i="3"/>
  <c r="AK297" i="3"/>
  <c r="AJ297" i="3"/>
  <c r="AH297" i="3"/>
  <c r="AM297" i="3"/>
  <c r="AN297" i="3"/>
  <c r="AH238" i="3"/>
  <c r="AL421" i="3"/>
  <c r="AK421" i="3"/>
  <c r="AI421" i="3"/>
  <c r="AN421" i="3"/>
  <c r="AJ737" i="3"/>
  <c r="AI509" i="3"/>
  <c r="AI1240" i="3"/>
  <c r="AL64" i="3"/>
  <c r="AG64" i="3"/>
  <c r="AN64" i="3"/>
  <c r="AM64" i="3"/>
  <c r="AK64" i="3"/>
  <c r="AH64" i="3"/>
  <c r="AK430" i="3"/>
  <c r="AL1592" i="3"/>
  <c r="AG1592" i="3"/>
  <c r="AJ1592" i="3"/>
  <c r="AI1592" i="3"/>
  <c r="AH1592" i="3"/>
  <c r="AN1592" i="3"/>
  <c r="AM1592" i="3"/>
  <c r="AK1592" i="3"/>
  <c r="AK1560" i="3"/>
  <c r="AG1560" i="3"/>
  <c r="AN1560" i="3"/>
  <c r="AM1560" i="3"/>
  <c r="AJ1560" i="3"/>
  <c r="AI1560" i="3"/>
  <c r="AH1560" i="3"/>
  <c r="AK911" i="3"/>
  <c r="AN911" i="3"/>
  <c r="AM911" i="3"/>
  <c r="AL911" i="3"/>
  <c r="AI911" i="3"/>
  <c r="AH911" i="3"/>
  <c r="AG911" i="3"/>
  <c r="AK1509" i="3"/>
  <c r="AH1509" i="3"/>
  <c r="AM1509" i="3"/>
  <c r="AJ1509" i="3"/>
  <c r="AI1509" i="3"/>
  <c r="AG1509" i="3"/>
  <c r="AN1509" i="3"/>
  <c r="AL1509" i="3"/>
  <c r="AJ259" i="3"/>
  <c r="AN1239" i="3"/>
  <c r="AL598" i="3"/>
  <c r="Z1283" i="3"/>
  <c r="AK758" i="3"/>
  <c r="AJ839" i="3"/>
  <c r="AL70" i="3"/>
  <c r="AG1159" i="3"/>
  <c r="AL238" i="3"/>
  <c r="AG719" i="3"/>
  <c r="AM737" i="3"/>
  <c r="AI1246" i="3"/>
  <c r="AL1246" i="3"/>
  <c r="AK1246" i="3"/>
  <c r="AJ1246" i="3"/>
  <c r="AH1246" i="3"/>
  <c r="AG1246" i="3"/>
  <c r="AN1246" i="3"/>
  <c r="AH944" i="3"/>
  <c r="AM1594" i="3"/>
  <c r="AK1594" i="3"/>
  <c r="AJ1594" i="3"/>
  <c r="AI1594" i="3"/>
  <c r="AH1594" i="3"/>
  <c r="AG1594" i="3"/>
  <c r="AN1594" i="3"/>
  <c r="AM430" i="3"/>
  <c r="AM707" i="3"/>
  <c r="AG71" i="3"/>
  <c r="AN1386" i="3"/>
  <c r="AJ1455" i="3"/>
  <c r="AI1639" i="3"/>
  <c r="AL1639" i="3"/>
  <c r="AK1639" i="3"/>
  <c r="AH1639" i="3"/>
  <c r="AG1639" i="3"/>
  <c r="AN1639" i="3"/>
  <c r="AJ1639" i="3"/>
  <c r="AK523" i="3"/>
  <c r="AH523" i="3"/>
  <c r="AG523" i="3"/>
  <c r="AN523" i="3"/>
  <c r="AM523" i="3"/>
  <c r="AL523" i="3"/>
  <c r="AJ523" i="3"/>
  <c r="AI523" i="3"/>
  <c r="Q10" i="5"/>
  <c r="E29" i="6"/>
  <c r="D29" i="6"/>
  <c r="C29" i="6"/>
  <c r="B29" i="6"/>
  <c r="Z908" i="3"/>
  <c r="AN418" i="3"/>
  <c r="AL125" i="3"/>
  <c r="Z1166" i="3"/>
  <c r="AM364" i="3"/>
  <c r="AN1572" i="3"/>
  <c r="AI305" i="3"/>
  <c r="AL834" i="3"/>
  <c r="AM834" i="3"/>
  <c r="AI834" i="3"/>
  <c r="AH834" i="3"/>
  <c r="AG834" i="3"/>
  <c r="AG1405" i="3"/>
  <c r="AM296" i="3"/>
  <c r="AH296" i="3"/>
  <c r="AG296" i="3"/>
  <c r="AN296" i="3"/>
  <c r="AK296" i="3"/>
  <c r="AL296" i="3"/>
  <c r="AJ296" i="3"/>
  <c r="AI296" i="3"/>
  <c r="AN125" i="3"/>
  <c r="AN364" i="3"/>
  <c r="AL1261" i="3"/>
  <c r="AK1261" i="3"/>
  <c r="AH1261" i="3"/>
  <c r="AG1261" i="3"/>
  <c r="AN1261" i="3"/>
  <c r="AG449" i="3"/>
  <c r="AN449" i="3"/>
  <c r="AM449" i="3"/>
  <c r="AJ449" i="3"/>
  <c r="AI449" i="3"/>
  <c r="AL449" i="3"/>
  <c r="AJ305" i="3"/>
  <c r="AL789" i="3"/>
  <c r="AK789" i="3"/>
  <c r="AH789" i="3"/>
  <c r="AG789" i="3"/>
  <c r="AN789" i="3"/>
  <c r="AH403" i="3"/>
  <c r="AM578" i="3"/>
  <c r="AJ578" i="3"/>
  <c r="AI578" i="3"/>
  <c r="AK578" i="3"/>
  <c r="AM512" i="3"/>
  <c r="AJ512" i="3"/>
  <c r="AI512" i="3"/>
  <c r="AH512" i="3"/>
  <c r="AL512" i="3"/>
  <c r="AH1181" i="3"/>
  <c r="AN1181" i="3"/>
  <c r="AM1181" i="3"/>
  <c r="AL1181" i="3"/>
  <c r="AK1181" i="3"/>
  <c r="AI1181" i="3"/>
  <c r="AG1181" i="3"/>
  <c r="AN467" i="3"/>
  <c r="AL467" i="3"/>
  <c r="AI467" i="3"/>
  <c r="AH467" i="3"/>
  <c r="AG467" i="3"/>
  <c r="AM467" i="3"/>
  <c r="AK467" i="3"/>
  <c r="AK217" i="3"/>
  <c r="AG217" i="3"/>
  <c r="AM217" i="3"/>
  <c r="AH217" i="3"/>
  <c r="AN217" i="3"/>
  <c r="AL217" i="3"/>
  <c r="AJ217" i="3"/>
  <c r="AI217" i="3"/>
  <c r="AN838" i="3"/>
  <c r="AI838" i="3"/>
  <c r="AK838" i="3"/>
  <c r="AG11" i="3"/>
  <c r="Z1158" i="3"/>
  <c r="AN507" i="3"/>
  <c r="AL507" i="3"/>
  <c r="AK507" i="3"/>
  <c r="AJ507" i="3"/>
  <c r="AH507" i="3"/>
  <c r="AG507" i="3"/>
  <c r="AH1405" i="3"/>
  <c r="AN1405" i="3"/>
  <c r="AM1405" i="3"/>
  <c r="AK1405" i="3"/>
  <c r="AJ1405" i="3"/>
  <c r="AL1405" i="3"/>
  <c r="AI754" i="3"/>
  <c r="AN754" i="3"/>
  <c r="AM754" i="3"/>
  <c r="AJ754" i="3"/>
  <c r="AL754" i="3"/>
  <c r="AK754" i="3"/>
  <c r="AH754" i="3"/>
  <c r="AG754" i="3"/>
  <c r="AL305" i="3"/>
  <c r="AK305" i="3"/>
  <c r="AH305" i="3"/>
  <c r="AG305" i="3"/>
  <c r="AN305" i="3"/>
  <c r="AG403" i="3"/>
  <c r="AN403" i="3"/>
  <c r="AM403" i="3"/>
  <c r="AJ403" i="3"/>
  <c r="AI403" i="3"/>
  <c r="AL403" i="3"/>
  <c r="P9" i="5"/>
  <c r="AN578" i="3"/>
  <c r="Z1420" i="3"/>
  <c r="AN187" i="3"/>
  <c r="AM187" i="3"/>
  <c r="AL187" i="3"/>
  <c r="AI187" i="3"/>
  <c r="AJ187" i="3"/>
  <c r="AH187" i="3"/>
  <c r="AG187" i="3"/>
  <c r="AK187" i="3"/>
  <c r="AN429" i="3"/>
  <c r="AI429" i="3"/>
  <c r="AK429" i="3"/>
  <c r="AN391" i="3"/>
  <c r="AM391" i="3"/>
  <c r="AL391" i="3"/>
  <c r="AK391" i="3"/>
  <c r="AJ391" i="3"/>
  <c r="AH391" i="3"/>
  <c r="AG391" i="3"/>
  <c r="AM1467" i="3"/>
  <c r="AK1467" i="3"/>
  <c r="AN1467" i="3"/>
  <c r="AL1467" i="3"/>
  <c r="AJ1467" i="3"/>
  <c r="AI1467" i="3"/>
  <c r="AH1467" i="3"/>
  <c r="AG1467" i="3"/>
  <c r="AH11" i="3"/>
  <c r="AM11" i="3"/>
  <c r="AK11" i="3"/>
  <c r="AG540" i="3"/>
  <c r="AN540" i="3"/>
  <c r="AM540" i="3"/>
  <c r="AJ540" i="3"/>
  <c r="AI540" i="3"/>
  <c r="AL540" i="3"/>
  <c r="AM1475" i="3"/>
  <c r="AJ1475" i="3"/>
  <c r="AI1475" i="3"/>
  <c r="AK1475" i="3"/>
  <c r="Z625" i="3"/>
  <c r="AL11" i="3"/>
  <c r="AM429" i="3"/>
  <c r="AG125" i="3"/>
  <c r="AG364" i="3"/>
  <c r="AG1572" i="3"/>
  <c r="AI12" i="3"/>
  <c r="AL1475" i="3"/>
  <c r="AI385" i="3"/>
  <c r="AL387" i="3"/>
  <c r="AG387" i="3"/>
  <c r="AN387" i="3"/>
  <c r="AM387" i="3"/>
  <c r="AK387" i="3"/>
  <c r="AJ387" i="3"/>
  <c r="AI387" i="3"/>
  <c r="AN1402" i="3"/>
  <c r="AK1402" i="3"/>
  <c r="AM1402" i="3"/>
  <c r="AL1402" i="3"/>
  <c r="AJ1402" i="3"/>
  <c r="AI1402" i="3"/>
  <c r="AH1402" i="3"/>
  <c r="AG1402" i="3"/>
  <c r="AN1399" i="3"/>
  <c r="AK1399" i="3"/>
  <c r="AL1399" i="3"/>
  <c r="AJ1399" i="3"/>
  <c r="AI1399" i="3"/>
  <c r="AH1399" i="3"/>
  <c r="AG1399" i="3"/>
  <c r="AM1399" i="3"/>
  <c r="AH1643" i="3"/>
  <c r="AG1643" i="3"/>
  <c r="AM1643" i="3"/>
  <c r="AN1643" i="3"/>
  <c r="AL1643" i="3"/>
  <c r="AK1643" i="3"/>
  <c r="AJ1643" i="3"/>
  <c r="AI1643" i="3"/>
  <c r="Z423" i="3"/>
  <c r="AN11" i="3"/>
  <c r="AI125" i="3"/>
  <c r="AH364" i="3"/>
  <c r="AM1245" i="3"/>
  <c r="AJ1245" i="3"/>
  <c r="AI1245" i="3"/>
  <c r="AK1245" i="3"/>
  <c r="AH1572" i="3"/>
  <c r="AJ12" i="3"/>
  <c r="AH54" i="3"/>
  <c r="AM186" i="3"/>
  <c r="AJ186" i="3"/>
  <c r="AI186" i="3"/>
  <c r="AK186" i="3"/>
  <c r="AN1475" i="3"/>
  <c r="AJ385" i="3"/>
  <c r="AL347" i="3"/>
  <c r="AG347" i="3"/>
  <c r="AN347" i="3"/>
  <c r="AJ347" i="3"/>
  <c r="AI347" i="3"/>
  <c r="AM347" i="3"/>
  <c r="AJ834" i="3"/>
  <c r="AN106" i="3"/>
  <c r="AL106" i="3"/>
  <c r="AI106" i="3"/>
  <c r="AM106" i="3"/>
  <c r="AK106" i="3"/>
  <c r="AJ106" i="3"/>
  <c r="AH106" i="3"/>
  <c r="AG106" i="3"/>
  <c r="Z562" i="3"/>
  <c r="AH418" i="3"/>
  <c r="AM418" i="3"/>
  <c r="AK418" i="3"/>
  <c r="AL1245" i="3"/>
  <c r="AI1261" i="3"/>
  <c r="AL186" i="3"/>
  <c r="AI789" i="3"/>
  <c r="AK834" i="3"/>
  <c r="D25" i="6"/>
  <c r="C25" i="6"/>
  <c r="B25" i="6"/>
  <c r="F25" i="6"/>
  <c r="E25" i="6"/>
  <c r="AJ1181" i="3"/>
  <c r="AN1088" i="3"/>
  <c r="AK1088" i="3"/>
  <c r="AI1088" i="3"/>
  <c r="AH1088" i="3"/>
  <c r="AG1088" i="3"/>
  <c r="AM1088" i="3"/>
  <c r="AL1088" i="3"/>
  <c r="AH264" i="3"/>
  <c r="AM264" i="3"/>
  <c r="AN264" i="3"/>
  <c r="AL264" i="3"/>
  <c r="AK264" i="3"/>
  <c r="AJ264" i="3"/>
  <c r="AI264" i="3"/>
  <c r="AG264" i="3"/>
  <c r="AN641" i="3"/>
  <c r="AM641" i="3"/>
  <c r="AL641" i="3"/>
  <c r="AI641" i="3"/>
  <c r="AK641" i="3"/>
  <c r="AJ641" i="3"/>
  <c r="AH641" i="3"/>
  <c r="AG641" i="3"/>
  <c r="AH335" i="3"/>
  <c r="AG335" i="3"/>
  <c r="AM335" i="3"/>
  <c r="AN335" i="3"/>
  <c r="AL335" i="3"/>
  <c r="AK335" i="3"/>
  <c r="AJ335" i="3"/>
  <c r="AI335" i="3"/>
  <c r="AN582" i="3"/>
  <c r="AK582" i="3"/>
  <c r="AM582" i="3"/>
  <c r="AL582" i="3"/>
  <c r="AJ582" i="3"/>
  <c r="AI582" i="3"/>
  <c r="AH582" i="3"/>
  <c r="AG582" i="3"/>
  <c r="AH125" i="3"/>
  <c r="AM125" i="3"/>
  <c r="AK125" i="3"/>
  <c r="AI364" i="3"/>
  <c r="AK364" i="3"/>
  <c r="AL364" i="3"/>
  <c r="AI1572" i="3"/>
  <c r="AL1572" i="3"/>
  <c r="AK1572" i="3"/>
  <c r="AM1572" i="3"/>
  <c r="AL12" i="3"/>
  <c r="AK12" i="3"/>
  <c r="AH12" i="3"/>
  <c r="AG12" i="3"/>
  <c r="AN12" i="3"/>
  <c r="AG54" i="3"/>
  <c r="AN54" i="3"/>
  <c r="AM54" i="3"/>
  <c r="AJ54" i="3"/>
  <c r="AI54" i="3"/>
  <c r="AL54" i="3"/>
  <c r="AL385" i="3"/>
  <c r="AK385" i="3"/>
  <c r="AH385" i="3"/>
  <c r="AG385" i="3"/>
  <c r="AN385" i="3"/>
  <c r="AG512" i="3"/>
  <c r="AI507" i="3"/>
  <c r="AJ467" i="3"/>
  <c r="AN833" i="3"/>
  <c r="AM833" i="3"/>
  <c r="AL833" i="3"/>
  <c r="AI833" i="3"/>
  <c r="AG833" i="3"/>
  <c r="AK833" i="3"/>
  <c r="AJ833" i="3"/>
  <c r="AH833" i="3"/>
  <c r="AN14" i="3"/>
  <c r="AK14" i="3"/>
  <c r="AJ14" i="3"/>
  <c r="AN177" i="3"/>
  <c r="AM177" i="3"/>
  <c r="AK177" i="3"/>
  <c r="AJ177" i="3"/>
  <c r="AH177" i="3"/>
  <c r="AL177" i="3"/>
  <c r="AM736" i="3"/>
  <c r="AL736" i="3"/>
  <c r="AK736" i="3"/>
  <c r="AI736" i="3"/>
  <c r="AH736" i="3"/>
  <c r="AJ881" i="3"/>
  <c r="AK155" i="3"/>
  <c r="AN155" i="3"/>
  <c r="AL155" i="3"/>
  <c r="AJ155" i="3"/>
  <c r="AH155" i="3"/>
  <c r="AG155" i="3"/>
  <c r="AH1503" i="3"/>
  <c r="AM795" i="3"/>
  <c r="AL795" i="3"/>
  <c r="AK795" i="3"/>
  <c r="AJ795" i="3"/>
  <c r="AH795" i="3"/>
  <c r="AG795" i="3"/>
  <c r="AI153" i="3"/>
  <c r="AN153" i="3"/>
  <c r="AL153" i="3"/>
  <c r="AK153" i="3"/>
  <c r="AJ153" i="3"/>
  <c r="AH153" i="3"/>
  <c r="AG153" i="3"/>
  <c r="AH1238" i="3"/>
  <c r="AI349" i="3"/>
  <c r="AN349" i="3"/>
  <c r="AM349" i="3"/>
  <c r="AL349" i="3"/>
  <c r="AJ349" i="3"/>
  <c r="AH349" i="3"/>
  <c r="AG349" i="3"/>
  <c r="AG1257" i="3"/>
  <c r="AI746" i="3"/>
  <c r="AN746" i="3"/>
  <c r="AK746" i="3"/>
  <c r="AJ746" i="3"/>
  <c r="AH746" i="3"/>
  <c r="AG746" i="3"/>
  <c r="AM746" i="3"/>
  <c r="AG875" i="3"/>
  <c r="AL875" i="3"/>
  <c r="AI875" i="3"/>
  <c r="AH875" i="3"/>
  <c r="AN875" i="3"/>
  <c r="AM875" i="3"/>
  <c r="AK875" i="3"/>
  <c r="AK1588" i="3"/>
  <c r="AI1588" i="3"/>
  <c r="AL1588" i="3"/>
  <c r="AN1588" i="3"/>
  <c r="AM1588" i="3"/>
  <c r="AH1588" i="3"/>
  <c r="AG1588" i="3"/>
  <c r="AJ1259" i="3"/>
  <c r="AH1259" i="3"/>
  <c r="AL1259" i="3"/>
  <c r="Z883" i="3"/>
  <c r="AL14" i="3"/>
  <c r="AH7" i="3"/>
  <c r="AG1582" i="3"/>
  <c r="AH283" i="3"/>
  <c r="AG13" i="3"/>
  <c r="AH535" i="3"/>
  <c r="Z1522" i="3"/>
  <c r="AM1547" i="3"/>
  <c r="AL1547" i="3"/>
  <c r="AK1547" i="3"/>
  <c r="AI1547" i="3"/>
  <c r="AH1547" i="3"/>
  <c r="AG1547" i="3"/>
  <c r="AG650" i="3"/>
  <c r="AN650" i="3"/>
  <c r="AL650" i="3"/>
  <c r="AK650" i="3"/>
  <c r="AJ650" i="3"/>
  <c r="AI650" i="3"/>
  <c r="AH650" i="3"/>
  <c r="AH325" i="3"/>
  <c r="AM1006" i="3"/>
  <c r="AH1006" i="3"/>
  <c r="AI1006" i="3"/>
  <c r="AG1006" i="3"/>
  <c r="AN1006" i="3"/>
  <c r="AL1006" i="3"/>
  <c r="AK1006" i="3"/>
  <c r="AM1116" i="3"/>
  <c r="AL1116" i="3"/>
  <c r="AH1116" i="3"/>
  <c r="AG1116" i="3"/>
  <c r="AI1116" i="3"/>
  <c r="AN1116" i="3"/>
  <c r="AK1116" i="3"/>
  <c r="AG1655" i="3"/>
  <c r="AL1655" i="3"/>
  <c r="AJ1655" i="3"/>
  <c r="AH1655" i="3"/>
  <c r="AN1655" i="3"/>
  <c r="AM1655" i="3"/>
  <c r="AK1655" i="3"/>
  <c r="AI1655" i="3"/>
  <c r="AG1347" i="3"/>
  <c r="AG1244" i="3"/>
  <c r="AM14" i="3"/>
  <c r="AK670" i="3"/>
  <c r="AN670" i="3"/>
  <c r="AM670" i="3"/>
  <c r="AL670" i="3"/>
  <c r="AH670" i="3"/>
  <c r="Z1393" i="3"/>
  <c r="AG271" i="3"/>
  <c r="AN271" i="3"/>
  <c r="AM271" i="3"/>
  <c r="AL271" i="3"/>
  <c r="AJ271" i="3"/>
  <c r="AI271" i="3"/>
  <c r="Z1302" i="3"/>
  <c r="AM230" i="3"/>
  <c r="AH230" i="3"/>
  <c r="AG230" i="3"/>
  <c r="AN230" i="3"/>
  <c r="AK230" i="3"/>
  <c r="AJ230" i="3"/>
  <c r="AK1503" i="3"/>
  <c r="AJ1503" i="3"/>
  <c r="AI1503" i="3"/>
  <c r="AG1503" i="3"/>
  <c r="AN1503" i="3"/>
  <c r="AM1503" i="3"/>
  <c r="AM1638" i="3"/>
  <c r="AH1638" i="3"/>
  <c r="AN1638" i="3"/>
  <c r="AL1638" i="3"/>
  <c r="AK1638" i="3"/>
  <c r="AI1638" i="3"/>
  <c r="AG1638" i="3"/>
  <c r="AG1238" i="3"/>
  <c r="AL1238" i="3"/>
  <c r="AK1238" i="3"/>
  <c r="AJ1238" i="3"/>
  <c r="AI1238" i="3"/>
  <c r="AN1238" i="3"/>
  <c r="AI62" i="3"/>
  <c r="AN62" i="3"/>
  <c r="AM62" i="3"/>
  <c r="AL62" i="3"/>
  <c r="AK62" i="3"/>
  <c r="AH62" i="3"/>
  <c r="AG62" i="3"/>
  <c r="AK1257" i="3"/>
  <c r="AM1257" i="3"/>
  <c r="AL1257" i="3"/>
  <c r="AJ1257" i="3"/>
  <c r="AI1257" i="3"/>
  <c r="AH1257" i="3"/>
  <c r="AG1332" i="3"/>
  <c r="AH1332" i="3"/>
  <c r="AN1332" i="3"/>
  <c r="AM1332" i="3"/>
  <c r="AJ1332" i="3"/>
  <c r="AL1332" i="3"/>
  <c r="AK1332" i="3"/>
  <c r="AI1332" i="3"/>
  <c r="AM237" i="3"/>
  <c r="AL237" i="3"/>
  <c r="AK237" i="3"/>
  <c r="AH237" i="3"/>
  <c r="AI237" i="3"/>
  <c r="AG237" i="3"/>
  <c r="AN237" i="3"/>
  <c r="AL7" i="3"/>
  <c r="AK7" i="3"/>
  <c r="AJ7" i="3"/>
  <c r="AG7" i="3"/>
  <c r="AM7" i="3"/>
  <c r="AG283" i="3"/>
  <c r="AL283" i="3"/>
  <c r="AK283" i="3"/>
  <c r="AJ283" i="3"/>
  <c r="AM283" i="3"/>
  <c r="AI881" i="3"/>
  <c r="AH881" i="3"/>
  <c r="AG881" i="3"/>
  <c r="AN881" i="3"/>
  <c r="AL881" i="3"/>
  <c r="AK881" i="3"/>
  <c r="AK535" i="3"/>
  <c r="AL535" i="3"/>
  <c r="AJ535" i="3"/>
  <c r="AI535" i="3"/>
  <c r="AG535" i="3"/>
  <c r="AN535" i="3"/>
  <c r="AK325" i="3"/>
  <c r="AL325" i="3"/>
  <c r="AJ325" i="3"/>
  <c r="AI325" i="3"/>
  <c r="AG325" i="3"/>
  <c r="AN325" i="3"/>
  <c r="AI133" i="3"/>
  <c r="AN133" i="3"/>
  <c r="AM133" i="3"/>
  <c r="AK133" i="3"/>
  <c r="AJ133" i="3"/>
  <c r="AH133" i="3"/>
  <c r="AG133" i="3"/>
  <c r="AG1033" i="3"/>
  <c r="AL1033" i="3"/>
  <c r="AI1033" i="3"/>
  <c r="AH1033" i="3"/>
  <c r="AN1033" i="3"/>
  <c r="AM1033" i="3"/>
  <c r="AK1033" i="3"/>
  <c r="AL627" i="3"/>
  <c r="AH627" i="3"/>
  <c r="AI627" i="3"/>
  <c r="AG627" i="3"/>
  <c r="AN627" i="3"/>
  <c r="AK627" i="3"/>
  <c r="AM627" i="3"/>
  <c r="AJ627" i="3"/>
  <c r="AI1347" i="3"/>
  <c r="AG6" i="3"/>
  <c r="AI1244" i="3"/>
  <c r="AN7" i="3"/>
  <c r="AN1582" i="3"/>
  <c r="AM1582" i="3"/>
  <c r="AL1582" i="3"/>
  <c r="AI1582" i="3"/>
  <c r="AK1582" i="3"/>
  <c r="AN283" i="3"/>
  <c r="AI13" i="3"/>
  <c r="AM13" i="3"/>
  <c r="AL13" i="3"/>
  <c r="AJ13" i="3"/>
  <c r="AN13" i="3"/>
  <c r="AI168" i="3"/>
  <c r="AK168" i="3"/>
  <c r="AJ168" i="3"/>
  <c r="AH168" i="3"/>
  <c r="AN168" i="3"/>
  <c r="AM168" i="3"/>
  <c r="AI1585" i="3"/>
  <c r="AN1585" i="3"/>
  <c r="AM1585" i="3"/>
  <c r="AK1585" i="3"/>
  <c r="AJ1585" i="3"/>
  <c r="AG1585" i="3"/>
  <c r="AK1446" i="3"/>
  <c r="AH1446" i="3"/>
  <c r="AG1446" i="3"/>
  <c r="AN1446" i="3"/>
  <c r="AM1446" i="3"/>
  <c r="AL1446" i="3"/>
  <c r="AJ1446" i="3"/>
  <c r="AG928" i="3"/>
  <c r="AL928" i="3"/>
  <c r="AH928" i="3"/>
  <c r="AN928" i="3"/>
  <c r="AM928" i="3"/>
  <c r="AK928" i="3"/>
  <c r="AJ928" i="3"/>
  <c r="AG1349" i="3"/>
  <c r="AL1349" i="3"/>
  <c r="AH1349" i="3"/>
  <c r="AN1349" i="3"/>
  <c r="AK1349" i="3"/>
  <c r="AJ1349" i="3"/>
  <c r="AI1349" i="3"/>
  <c r="F29" i="6"/>
  <c r="AK1347" i="3"/>
  <c r="AH6" i="3"/>
  <c r="AK1244" i="3"/>
  <c r="AJ628" i="3"/>
  <c r="AH628" i="3"/>
  <c r="AL628" i="3"/>
  <c r="AL1419" i="3"/>
  <c r="AJ1419" i="3"/>
  <c r="AG1419" i="3"/>
  <c r="AK1419" i="3"/>
  <c r="AI931" i="3"/>
  <c r="AL1595" i="3"/>
  <c r="AK1595" i="3"/>
  <c r="AJ1595" i="3"/>
  <c r="AG1595" i="3"/>
  <c r="AM1595" i="3"/>
  <c r="AK390" i="3"/>
  <c r="AG390" i="3"/>
  <c r="AN390" i="3"/>
  <c r="AM390" i="3"/>
  <c r="AJ390" i="3"/>
  <c r="AI390" i="3"/>
  <c r="AG232" i="3"/>
  <c r="AM232" i="3"/>
  <c r="AL232" i="3"/>
  <c r="AJ232" i="3"/>
  <c r="AI232" i="3"/>
  <c r="AN232" i="3"/>
  <c r="AG747" i="3"/>
  <c r="AN747" i="3"/>
  <c r="AM747" i="3"/>
  <c r="AL747" i="3"/>
  <c r="AJ747" i="3"/>
  <c r="AI747" i="3"/>
  <c r="AK47" i="3"/>
  <c r="AN47" i="3"/>
  <c r="AM47" i="3"/>
  <c r="AL47" i="3"/>
  <c r="AI47" i="3"/>
  <c r="AH47" i="3"/>
  <c r="AG47" i="3"/>
  <c r="AM1637" i="3"/>
  <c r="AH1637" i="3"/>
  <c r="AJ1637" i="3"/>
  <c r="AI1637" i="3"/>
  <c r="AG1637" i="3"/>
  <c r="AN1637" i="3"/>
  <c r="AL1637" i="3"/>
  <c r="AG782" i="3"/>
  <c r="AL782" i="3"/>
  <c r="AN782" i="3"/>
  <c r="AM782" i="3"/>
  <c r="AK782" i="3"/>
  <c r="AJ782" i="3"/>
  <c r="AI782" i="3"/>
  <c r="AI1568" i="3"/>
  <c r="AN1568" i="3"/>
  <c r="AK1568" i="3"/>
  <c r="AJ1568" i="3"/>
  <c r="AH1568" i="3"/>
  <c r="AM1568" i="3"/>
  <c r="AL1347" i="3"/>
  <c r="AI6" i="3"/>
  <c r="AL1244" i="3"/>
  <c r="AM628" i="3"/>
  <c r="AM1419" i="3"/>
  <c r="AJ931" i="3"/>
  <c r="AN1595" i="3"/>
  <c r="AM874" i="3"/>
  <c r="AJ874" i="3"/>
  <c r="AI874" i="3"/>
  <c r="AH874" i="3"/>
  <c r="AN874" i="3"/>
  <c r="AM197" i="3"/>
  <c r="AJ197" i="3"/>
  <c r="AI197" i="3"/>
  <c r="AH197" i="3"/>
  <c r="AN197" i="3"/>
  <c r="AL197" i="3"/>
  <c r="AG63" i="3"/>
  <c r="AL63" i="3"/>
  <c r="AN63" i="3"/>
  <c r="AM63" i="3"/>
  <c r="AK63" i="3"/>
  <c r="AI63" i="3"/>
  <c r="AH63" i="3"/>
  <c r="AM130" i="3"/>
  <c r="AH130" i="3"/>
  <c r="AI130" i="3"/>
  <c r="AG130" i="3"/>
  <c r="AN130" i="3"/>
  <c r="AL130" i="3"/>
  <c r="AK130" i="3"/>
  <c r="AG1533" i="3"/>
  <c r="AJ1533" i="3"/>
  <c r="AN1533" i="3"/>
  <c r="AL1533" i="3"/>
  <c r="AM1533" i="3"/>
  <c r="AK1533" i="3"/>
  <c r="AI1533" i="3"/>
  <c r="AH1533" i="3"/>
  <c r="AK1003" i="3"/>
  <c r="AG1003" i="3"/>
  <c r="AM1003" i="3"/>
  <c r="AL1003" i="3"/>
  <c r="AJ1003" i="3"/>
  <c r="AI1003" i="3"/>
  <c r="AH1003" i="3"/>
  <c r="P5" i="5"/>
  <c r="AJ6" i="3"/>
  <c r="AN628" i="3"/>
  <c r="AN1419" i="3"/>
  <c r="AG14" i="3"/>
  <c r="Z1054" i="3"/>
  <c r="AG736" i="3"/>
  <c r="AI117" i="3"/>
  <c r="AM117" i="3"/>
  <c r="AL117" i="3"/>
  <c r="AJ117" i="3"/>
  <c r="AH117" i="3"/>
  <c r="AG343" i="3"/>
  <c r="AL343" i="3"/>
  <c r="AK343" i="3"/>
  <c r="AJ343" i="3"/>
  <c r="AH343" i="3"/>
  <c r="AN343" i="3"/>
  <c r="AK349" i="3"/>
  <c r="AL746" i="3"/>
  <c r="AG1525" i="3"/>
  <c r="AM1525" i="3"/>
  <c r="AL1525" i="3"/>
  <c r="AK1525" i="3"/>
  <c r="AI1525" i="3"/>
  <c r="AN1525" i="3"/>
  <c r="AJ1525" i="3"/>
  <c r="AH1525" i="3"/>
  <c r="Q5" i="5"/>
  <c r="AH14" i="3"/>
  <c r="AH931" i="3"/>
  <c r="AG931" i="3"/>
  <c r="AM931" i="3"/>
  <c r="AL931" i="3"/>
  <c r="AI195" i="3"/>
  <c r="AH195" i="3"/>
  <c r="AG195" i="3"/>
  <c r="AN195" i="3"/>
  <c r="AL195" i="3"/>
  <c r="AG177" i="3"/>
  <c r="AK1633" i="3"/>
  <c r="AN1633" i="3"/>
  <c r="AM1633" i="3"/>
  <c r="AL1633" i="3"/>
  <c r="AI1633" i="3"/>
  <c r="AH1633" i="3"/>
  <c r="AJ736" i="3"/>
  <c r="AI155" i="3"/>
  <c r="AI795" i="3"/>
  <c r="AI605" i="3"/>
  <c r="AH605" i="3"/>
  <c r="AG605" i="3"/>
  <c r="AN605" i="3"/>
  <c r="AM605" i="3"/>
  <c r="AL605" i="3"/>
  <c r="AK605" i="3"/>
  <c r="AI476" i="3"/>
  <c r="AN476" i="3"/>
  <c r="AM476" i="3"/>
  <c r="AK476" i="3"/>
  <c r="AJ476" i="3"/>
  <c r="AH476" i="3"/>
  <c r="AG476" i="3"/>
  <c r="AK1206" i="3"/>
  <c r="AG1206" i="3"/>
  <c r="AN1206" i="3"/>
  <c r="AM1206" i="3"/>
  <c r="AL1206" i="3"/>
  <c r="AJ1206" i="3"/>
  <c r="AI1206" i="3"/>
  <c r="AJ1547" i="3"/>
  <c r="AM153" i="3"/>
  <c r="AM580" i="3"/>
  <c r="AH580" i="3"/>
  <c r="AG580" i="3"/>
  <c r="AN580" i="3"/>
  <c r="AL580" i="3"/>
  <c r="AK580" i="3"/>
  <c r="AJ580" i="3"/>
  <c r="AG1541" i="3"/>
  <c r="AL1541" i="3"/>
  <c r="AM1541" i="3"/>
  <c r="AK1541" i="3"/>
  <c r="AJ1541" i="3"/>
  <c r="AI1541" i="3"/>
  <c r="AH1541" i="3"/>
  <c r="AJ1006" i="3"/>
  <c r="AJ875" i="3"/>
  <c r="AJ1588" i="3"/>
  <c r="AJ1116" i="3"/>
  <c r="AK1178" i="3"/>
  <c r="AL1178" i="3"/>
  <c r="AG1178" i="3"/>
  <c r="AN1178" i="3"/>
  <c r="AM1178" i="3"/>
  <c r="AJ1178" i="3"/>
  <c r="AI1178" i="3"/>
  <c r="AH1178" i="3"/>
  <c r="Q9" i="5"/>
  <c r="Z1551" i="3"/>
  <c r="Z16" i="3"/>
  <c r="Z1583" i="3"/>
  <c r="AM6" i="3"/>
  <c r="Z336" i="3"/>
  <c r="Z779" i="3"/>
  <c r="AI14" i="3"/>
  <c r="AN931" i="3"/>
  <c r="Z984" i="3"/>
  <c r="AG670" i="3"/>
  <c r="AH271" i="3"/>
  <c r="Z676" i="3"/>
  <c r="AI177" i="3"/>
  <c r="AN736" i="3"/>
  <c r="AM245" i="3"/>
  <c r="AL245" i="3"/>
  <c r="AK245" i="3"/>
  <c r="AI245" i="3"/>
  <c r="AH245" i="3"/>
  <c r="AI1154" i="3"/>
  <c r="AM1154" i="3"/>
  <c r="AL1154" i="3"/>
  <c r="AK1154" i="3"/>
  <c r="AH1154" i="3"/>
  <c r="AG1154" i="3"/>
  <c r="AM155" i="3"/>
  <c r="AI230" i="3"/>
  <c r="AN795" i="3"/>
  <c r="AN1547" i="3"/>
  <c r="AM650" i="3"/>
  <c r="AJ127" i="3"/>
  <c r="AH127" i="3"/>
  <c r="AG127" i="3"/>
  <c r="AN127" i="3"/>
  <c r="AM127" i="3"/>
  <c r="AL127" i="3"/>
  <c r="AK127" i="3"/>
  <c r="AG665" i="3"/>
  <c r="AL665" i="3"/>
  <c r="AM665" i="3"/>
  <c r="AK665" i="3"/>
  <c r="AJ665" i="3"/>
  <c r="AH665" i="3"/>
  <c r="AJ1638" i="3"/>
  <c r="AG108" i="3"/>
  <c r="AL108" i="3"/>
  <c r="AJ108" i="3"/>
  <c r="AI108" i="3"/>
  <c r="AH108" i="3"/>
  <c r="AN108" i="3"/>
  <c r="AM108" i="3"/>
  <c r="AK624" i="3"/>
  <c r="AG624" i="3"/>
  <c r="AN624" i="3"/>
  <c r="AM624" i="3"/>
  <c r="AL624" i="3"/>
  <c r="AJ624" i="3"/>
  <c r="AI624" i="3"/>
  <c r="AJ237" i="3"/>
  <c r="AJ1609" i="3"/>
  <c r="AM1609" i="3"/>
  <c r="AN1609" i="3"/>
  <c r="AL1609" i="3"/>
  <c r="AK1609" i="3"/>
  <c r="AH1609" i="3"/>
  <c r="AL86" i="3"/>
  <c r="AH86" i="3"/>
  <c r="AG86" i="3"/>
  <c r="AN86" i="3"/>
  <c r="AM86" i="3"/>
  <c r="AK86" i="3"/>
  <c r="AJ86" i="3"/>
  <c r="AI86" i="3"/>
  <c r="AK1504" i="3"/>
  <c r="AI1559" i="3"/>
  <c r="AI257" i="3"/>
  <c r="AM257" i="3"/>
  <c r="AH257" i="3"/>
  <c r="AG257" i="3"/>
  <c r="AN257" i="3"/>
  <c r="AK282" i="3"/>
  <c r="AN282" i="3"/>
  <c r="AL282" i="3"/>
  <c r="AI282" i="3"/>
  <c r="AH282" i="3"/>
  <c r="AG282" i="3"/>
  <c r="AG81" i="3"/>
  <c r="AL386" i="3"/>
  <c r="AI386" i="3"/>
  <c r="AK386" i="3"/>
  <c r="AJ386" i="3"/>
  <c r="AH386" i="3"/>
  <c r="AG386" i="3"/>
  <c r="AN386" i="3"/>
  <c r="AL1037" i="3"/>
  <c r="AH1037" i="3"/>
  <c r="AG1037" i="3"/>
  <c r="AN1037" i="3"/>
  <c r="AM1037" i="3"/>
  <c r="AK1037" i="3"/>
  <c r="AJ1037" i="3"/>
  <c r="AI1037" i="3"/>
  <c r="AL1504" i="3"/>
  <c r="AG657" i="3"/>
  <c r="AK1559" i="3"/>
  <c r="Z1098" i="3"/>
  <c r="AH331" i="3"/>
  <c r="AG267" i="3"/>
  <c r="AG744" i="3"/>
  <c r="AI1403" i="3"/>
  <c r="AK1403" i="3"/>
  <c r="AJ1403" i="3"/>
  <c r="AL1403" i="3"/>
  <c r="AG682" i="3"/>
  <c r="AM463" i="3"/>
  <c r="AK463" i="3"/>
  <c r="AJ463" i="3"/>
  <c r="AI463" i="3"/>
  <c r="AG463" i="3"/>
  <c r="AN463" i="3"/>
  <c r="AM515" i="3"/>
  <c r="AL515" i="3"/>
  <c r="AK515" i="3"/>
  <c r="AJ515" i="3"/>
  <c r="AH515" i="3"/>
  <c r="AH622" i="3"/>
  <c r="AL376" i="3"/>
  <c r="AH376" i="3"/>
  <c r="AK376" i="3"/>
  <c r="AJ376" i="3"/>
  <c r="AI376" i="3"/>
  <c r="AG376" i="3"/>
  <c r="AN376" i="3"/>
  <c r="AI331" i="3"/>
  <c r="AH267" i="3"/>
  <c r="AH744" i="3"/>
  <c r="AJ682" i="3"/>
  <c r="AG362" i="3"/>
  <c r="AK38" i="3"/>
  <c r="AG38" i="3"/>
  <c r="AN38" i="3"/>
  <c r="AM38" i="3"/>
  <c r="AL38" i="3"/>
  <c r="AI38" i="3"/>
  <c r="AM81" i="3"/>
  <c r="AJ81" i="3"/>
  <c r="AH81" i="3"/>
  <c r="AL81" i="3"/>
  <c r="AK81" i="3"/>
  <c r="AJ622" i="3"/>
  <c r="AN1504" i="3"/>
  <c r="AM1559" i="3"/>
  <c r="AK331" i="3"/>
  <c r="Z46" i="3"/>
  <c r="AI267" i="3"/>
  <c r="B27" i="6"/>
  <c r="F27" i="6"/>
  <c r="E27" i="6"/>
  <c r="D27" i="6"/>
  <c r="C27" i="6"/>
  <c r="Z121" i="3"/>
  <c r="AN1403" i="3"/>
  <c r="AN81" i="3"/>
  <c r="AJ841" i="3"/>
  <c r="AM841" i="3"/>
  <c r="AH841" i="3"/>
  <c r="AG841" i="3"/>
  <c r="AN841" i="3"/>
  <c r="AK841" i="3"/>
  <c r="AL382" i="3"/>
  <c r="AI382" i="3"/>
  <c r="AN382" i="3"/>
  <c r="AM382" i="3"/>
  <c r="AK382" i="3"/>
  <c r="AJ382" i="3"/>
  <c r="AH382" i="3"/>
  <c r="AM657" i="3"/>
  <c r="AH657" i="3"/>
  <c r="AK657" i="3"/>
  <c r="AN1559" i="3"/>
  <c r="Z1099" i="3"/>
  <c r="AJ267" i="3"/>
  <c r="AK744" i="3"/>
  <c r="AM744" i="3"/>
  <c r="AJ744" i="3"/>
  <c r="Z358" i="3"/>
  <c r="AM682" i="3"/>
  <c r="AI682" i="3"/>
  <c r="AH682" i="3"/>
  <c r="AL682" i="3"/>
  <c r="AM622" i="3"/>
  <c r="AI622" i="3"/>
  <c r="AG622" i="3"/>
  <c r="AN622" i="3"/>
  <c r="AK622" i="3"/>
  <c r="AH501" i="3"/>
  <c r="AN501" i="3"/>
  <c r="AK501" i="3"/>
  <c r="AI501" i="3"/>
  <c r="AG501" i="3"/>
  <c r="AL501" i="3"/>
  <c r="AN682" i="3"/>
  <c r="AM362" i="3"/>
  <c r="AH362" i="3"/>
  <c r="AN362" i="3"/>
  <c r="AL362" i="3"/>
  <c r="AJ362" i="3"/>
  <c r="AN657" i="3"/>
  <c r="AN331" i="3"/>
  <c r="AM267" i="3"/>
  <c r="AN744" i="3"/>
  <c r="AG1504" i="3"/>
  <c r="AM425" i="3"/>
  <c r="AH425" i="3"/>
  <c r="AK425" i="3"/>
  <c r="AN267" i="3"/>
  <c r="E32" i="6"/>
  <c r="C32" i="6"/>
  <c r="AG1198" i="3"/>
  <c r="AL1198" i="3"/>
  <c r="AK1198" i="3"/>
  <c r="AH1198" i="3"/>
  <c r="AM1198" i="3"/>
  <c r="AJ257" i="3"/>
  <c r="AJ282" i="3"/>
  <c r="AH1353" i="3"/>
  <c r="AN1353" i="3"/>
  <c r="AL1353" i="3"/>
  <c r="AJ1353" i="3"/>
  <c r="AI1353" i="3"/>
  <c r="AG1353" i="3"/>
  <c r="AJ614" i="3"/>
  <c r="AG614" i="3"/>
  <c r="AN614" i="3"/>
  <c r="AM614" i="3"/>
  <c r="AL614" i="3"/>
  <c r="AI614" i="3"/>
  <c r="AL1401" i="3"/>
  <c r="AI1401" i="3"/>
  <c r="AN1401" i="3"/>
  <c r="AM1401" i="3"/>
  <c r="AK1401" i="3"/>
  <c r="AJ1401" i="3"/>
  <c r="AH1401" i="3"/>
  <c r="AG1609" i="3"/>
  <c r="AH1504" i="3"/>
  <c r="Z23" i="3"/>
  <c r="AG1559" i="3"/>
  <c r="AL425" i="3"/>
  <c r="Z190" i="3"/>
  <c r="AN1198" i="3"/>
  <c r="AK257" i="3"/>
  <c r="AK1342" i="3"/>
  <c r="AI1342" i="3"/>
  <c r="AG1342" i="3"/>
  <c r="AN1342" i="3"/>
  <c r="AL1342" i="3"/>
  <c r="AM282" i="3"/>
  <c r="AG515" i="3"/>
  <c r="AI1570" i="3"/>
  <c r="AM1570" i="3"/>
  <c r="AK1570" i="3"/>
  <c r="AJ1570" i="3"/>
  <c r="AH1570" i="3"/>
  <c r="AN1570" i="3"/>
  <c r="AL873" i="3"/>
  <c r="AI873" i="3"/>
  <c r="AK873" i="3"/>
  <c r="AH873" i="3"/>
  <c r="AN873" i="3"/>
  <c r="AM873" i="3"/>
  <c r="AI1609" i="3"/>
  <c r="AM376" i="3"/>
  <c r="AM386" i="3"/>
  <c r="AH1421" i="3"/>
  <c r="AN1421" i="3"/>
  <c r="AM1421" i="3"/>
  <c r="AK1421" i="3"/>
  <c r="AJ1421" i="3"/>
  <c r="AN219" i="3"/>
  <c r="AL219" i="3"/>
  <c r="AJ219" i="3"/>
  <c r="AI219" i="3"/>
  <c r="AG219" i="3"/>
  <c r="AM219" i="3"/>
  <c r="AH1346" i="3"/>
  <c r="AN1346" i="3"/>
  <c r="AM1346" i="3"/>
  <c r="AK1346" i="3"/>
  <c r="AJ1346" i="3"/>
  <c r="AK807" i="3"/>
  <c r="AN807" i="3"/>
  <c r="AM807" i="3"/>
  <c r="AL807" i="3"/>
  <c r="AI807" i="3"/>
  <c r="AH807" i="3"/>
  <c r="AK248" i="3"/>
  <c r="AH712" i="3"/>
  <c r="Z1473" i="3"/>
  <c r="AL170" i="3"/>
  <c r="AI170" i="3"/>
  <c r="AK170" i="3"/>
  <c r="Z927" i="3"/>
  <c r="AN1124" i="3"/>
  <c r="AL1564" i="3"/>
  <c r="AK1564" i="3"/>
  <c r="AI1564" i="3"/>
  <c r="AM1564" i="3"/>
  <c r="AN593" i="3"/>
  <c r="Z1015" i="3"/>
  <c r="AL656" i="3"/>
  <c r="AK656" i="3"/>
  <c r="AI656" i="3"/>
  <c r="AH656" i="3"/>
  <c r="AN656" i="3"/>
  <c r="Z804" i="3"/>
  <c r="AL161" i="3"/>
  <c r="AK161" i="3"/>
  <c r="AJ161" i="3"/>
  <c r="AI161" i="3"/>
  <c r="AH161" i="3"/>
  <c r="AG161" i="3"/>
  <c r="AN161" i="3"/>
  <c r="AG701" i="3"/>
  <c r="AN701" i="3"/>
  <c r="AM701" i="3"/>
  <c r="AL701" i="3"/>
  <c r="AK701" i="3"/>
  <c r="AI701" i="3"/>
  <c r="AJ701" i="3"/>
  <c r="AH701" i="3"/>
  <c r="AN786" i="3"/>
  <c r="AL786" i="3"/>
  <c r="AJ786" i="3"/>
  <c r="AI786" i="3"/>
  <c r="AG786" i="3"/>
  <c r="AM786" i="3"/>
  <c r="AM692" i="3"/>
  <c r="AI692" i="3"/>
  <c r="AH692" i="3"/>
  <c r="AG692" i="3"/>
  <c r="AL692" i="3"/>
  <c r="AK692" i="3"/>
  <c r="AL1466" i="3"/>
  <c r="AK1466" i="3"/>
  <c r="AG1466" i="3"/>
  <c r="AI1466" i="3"/>
  <c r="AH1466" i="3"/>
  <c r="AN1466" i="3"/>
  <c r="AM1466" i="3"/>
  <c r="AJ1466" i="3"/>
  <c r="AG1610" i="3"/>
  <c r="AN1610" i="3"/>
  <c r="AM1610" i="3"/>
  <c r="AK1610" i="3"/>
  <c r="AI1610" i="3"/>
  <c r="AL1610" i="3"/>
  <c r="AJ1610" i="3"/>
  <c r="AH1610" i="3"/>
  <c r="AG917" i="3"/>
  <c r="AN917" i="3"/>
  <c r="AM917" i="3"/>
  <c r="AL917" i="3"/>
  <c r="AK917" i="3"/>
  <c r="AI917" i="3"/>
  <c r="AJ917" i="3"/>
  <c r="AH917" i="3"/>
  <c r="AK712" i="3"/>
  <c r="AJ1173" i="3"/>
  <c r="AL1508" i="3"/>
  <c r="AK1508" i="3"/>
  <c r="AI1508" i="3"/>
  <c r="AH1508" i="3"/>
  <c r="AN1508" i="3"/>
  <c r="AH581" i="3"/>
  <c r="AL800" i="3"/>
  <c r="AJ800" i="3"/>
  <c r="AH800" i="3"/>
  <c r="AG800" i="3"/>
  <c r="AN800" i="3"/>
  <c r="AH708" i="3"/>
  <c r="AG708" i="3"/>
  <c r="AN708" i="3"/>
  <c r="AM708" i="3"/>
  <c r="AK708" i="3"/>
  <c r="AJ708" i="3"/>
  <c r="AK1306" i="3"/>
  <c r="AM1306" i="3"/>
  <c r="AL1306" i="3"/>
  <c r="AJ1306" i="3"/>
  <c r="AI1306" i="3"/>
  <c r="AH1306" i="3"/>
  <c r="AG1306" i="3"/>
  <c r="AK380" i="3"/>
  <c r="AH380" i="3"/>
  <c r="AG380" i="3"/>
  <c r="AM380" i="3"/>
  <c r="AL380" i="3"/>
  <c r="AJ380" i="3"/>
  <c r="AI380" i="3"/>
  <c r="AL1424" i="3"/>
  <c r="AK1424" i="3"/>
  <c r="AG1424" i="3"/>
  <c r="AN1424" i="3"/>
  <c r="AM1424" i="3"/>
  <c r="AI1424" i="3"/>
  <c r="AH1424" i="3"/>
  <c r="AI710" i="3"/>
  <c r="AM710" i="3"/>
  <c r="AK710" i="3"/>
  <c r="AH710" i="3"/>
  <c r="AG710" i="3"/>
  <c r="AN710" i="3"/>
  <c r="AL710" i="3"/>
  <c r="AJ710" i="3"/>
  <c r="AG88" i="3"/>
  <c r="AN88" i="3"/>
  <c r="AM88" i="3"/>
  <c r="AK88" i="3"/>
  <c r="AI88" i="3"/>
  <c r="AL88" i="3"/>
  <c r="AH88" i="3"/>
  <c r="AN248" i="3"/>
  <c r="AL712" i="3"/>
  <c r="Z1196" i="3"/>
  <c r="AG180" i="3"/>
  <c r="AG1255" i="3"/>
  <c r="AG773" i="3"/>
  <c r="Z234" i="3"/>
  <c r="AJ751" i="3"/>
  <c r="AM751" i="3"/>
  <c r="AL751" i="3"/>
  <c r="AI751" i="3"/>
  <c r="AH330" i="3"/>
  <c r="AH1350" i="3"/>
  <c r="AN1350" i="3"/>
  <c r="AM1350" i="3"/>
  <c r="AK1350" i="3"/>
  <c r="AJ1350" i="3"/>
  <c r="AN784" i="3"/>
  <c r="AL784" i="3"/>
  <c r="AK784" i="3"/>
  <c r="AI784" i="3"/>
  <c r="AH784" i="3"/>
  <c r="AI785" i="3"/>
  <c r="AJ118" i="3"/>
  <c r="AN32" i="3"/>
  <c r="AL32" i="3"/>
  <c r="AJ32" i="3"/>
  <c r="AI32" i="3"/>
  <c r="AG32" i="3"/>
  <c r="AM32" i="3"/>
  <c r="AN1243" i="3"/>
  <c r="AM1243" i="3"/>
  <c r="AL1243" i="3"/>
  <c r="AK1243" i="3"/>
  <c r="AJ1243" i="3"/>
  <c r="AI1243" i="3"/>
  <c r="AG1243" i="3"/>
  <c r="AG203" i="3"/>
  <c r="AN203" i="3"/>
  <c r="AM203" i="3"/>
  <c r="AK203" i="3"/>
  <c r="AI203" i="3"/>
  <c r="AL203" i="3"/>
  <c r="AJ203" i="3"/>
  <c r="AH203" i="3"/>
  <c r="AL163" i="3"/>
  <c r="AK163" i="3"/>
  <c r="AI163" i="3"/>
  <c r="AG163" i="3"/>
  <c r="AH163" i="3"/>
  <c r="AN163" i="3"/>
  <c r="AM163" i="3"/>
  <c r="AJ163" i="3"/>
  <c r="AI220" i="3"/>
  <c r="AM220" i="3"/>
  <c r="AK220" i="3"/>
  <c r="AL220" i="3"/>
  <c r="AJ220" i="3"/>
  <c r="AH220" i="3"/>
  <c r="AG220" i="3"/>
  <c r="AN220" i="3"/>
  <c r="AG935" i="3"/>
  <c r="AN935" i="3"/>
  <c r="AM935" i="3"/>
  <c r="AL935" i="3"/>
  <c r="AK935" i="3"/>
  <c r="AI935" i="3"/>
  <c r="AJ935" i="3"/>
  <c r="AH935" i="3"/>
  <c r="AM712" i="3"/>
  <c r="AL756" i="3"/>
  <c r="AH756" i="3"/>
  <c r="AK756" i="3"/>
  <c r="AI180" i="3"/>
  <c r="AI1255" i="3"/>
  <c r="AH773" i="3"/>
  <c r="AH738" i="3"/>
  <c r="AN738" i="3"/>
  <c r="AK738" i="3"/>
  <c r="AL738" i="3"/>
  <c r="AL1173" i="3"/>
  <c r="AH1173" i="3"/>
  <c r="AG1173" i="3"/>
  <c r="AM1173" i="3"/>
  <c r="AN581" i="3"/>
  <c r="AJ581" i="3"/>
  <c r="AI581" i="3"/>
  <c r="AG581" i="3"/>
  <c r="AL581" i="3"/>
  <c r="AK751" i="3"/>
  <c r="Z1087" i="3"/>
  <c r="AG139" i="3"/>
  <c r="AG1532" i="3"/>
  <c r="AL42" i="3"/>
  <c r="AK42" i="3"/>
  <c r="AJ42" i="3"/>
  <c r="AH42" i="3"/>
  <c r="AG42" i="3"/>
  <c r="AN42" i="3"/>
  <c r="AN1566" i="3"/>
  <c r="AM1566" i="3"/>
  <c r="AL1566" i="3"/>
  <c r="AJ1566" i="3"/>
  <c r="AI1566" i="3"/>
  <c r="AG1566" i="3"/>
  <c r="AL1258" i="3"/>
  <c r="AK1258" i="3"/>
  <c r="AJ1258" i="3"/>
  <c r="AI1258" i="3"/>
  <c r="AH1258" i="3"/>
  <c r="AG1258" i="3"/>
  <c r="AN1258" i="3"/>
  <c r="AL536" i="3"/>
  <c r="AK536" i="3"/>
  <c r="AI536" i="3"/>
  <c r="AG536" i="3"/>
  <c r="AM536" i="3"/>
  <c r="AJ536" i="3"/>
  <c r="AH536" i="3"/>
  <c r="AG1161" i="3"/>
  <c r="AN1161" i="3"/>
  <c r="AM1161" i="3"/>
  <c r="AL1161" i="3"/>
  <c r="AK1161" i="3"/>
  <c r="AI1161" i="3"/>
  <c r="AJ1161" i="3"/>
  <c r="AH1161" i="3"/>
  <c r="Z1389" i="3"/>
  <c r="AM738" i="3"/>
  <c r="AG1124" i="3"/>
  <c r="AG593" i="3"/>
  <c r="AN1173" i="3"/>
  <c r="AH77" i="3"/>
  <c r="AN77" i="3"/>
  <c r="AM77" i="3"/>
  <c r="AK77" i="3"/>
  <c r="AJ77" i="3"/>
  <c r="AM581" i="3"/>
  <c r="AN330" i="3"/>
  <c r="AJ330" i="3"/>
  <c r="AI330" i="3"/>
  <c r="AG330" i="3"/>
  <c r="AL330" i="3"/>
  <c r="AH785" i="3"/>
  <c r="AN785" i="3"/>
  <c r="AM785" i="3"/>
  <c r="AK785" i="3"/>
  <c r="AJ785" i="3"/>
  <c r="AN118" i="3"/>
  <c r="AL118" i="3"/>
  <c r="AK118" i="3"/>
  <c r="AI118" i="3"/>
  <c r="AH118" i="3"/>
  <c r="AI139" i="3"/>
  <c r="AJ1532" i="3"/>
  <c r="AN1344" i="3"/>
  <c r="AM1344" i="3"/>
  <c r="AL1344" i="3"/>
  <c r="AK1344" i="3"/>
  <c r="AI1344" i="3"/>
  <c r="AH1344" i="3"/>
  <c r="AI1111" i="3"/>
  <c r="AK1111" i="3"/>
  <c r="AG1111" i="3"/>
  <c r="AN1111" i="3"/>
  <c r="AL1111" i="3"/>
  <c r="AJ1111" i="3"/>
  <c r="AH1111" i="3"/>
  <c r="AK1561" i="3"/>
  <c r="AH1561" i="3"/>
  <c r="AG1561" i="3"/>
  <c r="AM1561" i="3"/>
  <c r="AN1561" i="3"/>
  <c r="AL1561" i="3"/>
  <c r="AJ1561" i="3"/>
  <c r="AI1561" i="3"/>
  <c r="AM272" i="3"/>
  <c r="AJ272" i="3"/>
  <c r="AI272" i="3"/>
  <c r="AN272" i="3"/>
  <c r="AL272" i="3"/>
  <c r="AH272" i="3"/>
  <c r="AG272" i="3"/>
  <c r="AL552" i="3"/>
  <c r="AK552" i="3"/>
  <c r="AG552" i="3"/>
  <c r="AM552" i="3"/>
  <c r="AJ552" i="3"/>
  <c r="AI552" i="3"/>
  <c r="AH552" i="3"/>
  <c r="AN552" i="3"/>
  <c r="AL1579" i="3"/>
  <c r="AK1579" i="3"/>
  <c r="AG1579" i="3"/>
  <c r="AH1579" i="3"/>
  <c r="AM1579" i="3"/>
  <c r="AJ1579" i="3"/>
  <c r="AI1579" i="3"/>
  <c r="AN342" i="3"/>
  <c r="AL342" i="3"/>
  <c r="AK342" i="3"/>
  <c r="AI342" i="3"/>
  <c r="AG342" i="3"/>
  <c r="AM342" i="3"/>
  <c r="AH342" i="3"/>
  <c r="AG408" i="3"/>
  <c r="AN408" i="3"/>
  <c r="AM408" i="3"/>
  <c r="AK408" i="3"/>
  <c r="AI408" i="3"/>
  <c r="AH408" i="3"/>
  <c r="AL408" i="3"/>
  <c r="AJ408" i="3"/>
  <c r="AH180" i="3"/>
  <c r="AN180" i="3"/>
  <c r="AK180" i="3"/>
  <c r="AL180" i="3"/>
  <c r="AL1255" i="3"/>
  <c r="AH1255" i="3"/>
  <c r="AK1255" i="3"/>
  <c r="AL773" i="3"/>
  <c r="AI773" i="3"/>
  <c r="AK773" i="3"/>
  <c r="Z314" i="3"/>
  <c r="Z236" i="3"/>
  <c r="AL1448" i="3"/>
  <c r="AK1448" i="3"/>
  <c r="AI1448" i="3"/>
  <c r="AH1448" i="3"/>
  <c r="AN1448" i="3"/>
  <c r="AG1421" i="3"/>
  <c r="AH1414" i="3"/>
  <c r="AN1414" i="3"/>
  <c r="AM1414" i="3"/>
  <c r="AK1414" i="3"/>
  <c r="AJ1414" i="3"/>
  <c r="AM330" i="3"/>
  <c r="Z1440" i="3"/>
  <c r="AG1346" i="3"/>
  <c r="AJ808" i="3"/>
  <c r="AI808" i="3"/>
  <c r="AH808" i="3"/>
  <c r="AG808" i="3"/>
  <c r="AM808" i="3"/>
  <c r="AL808" i="3"/>
  <c r="AG807" i="3"/>
  <c r="AI1260" i="3"/>
  <c r="AK1260" i="3"/>
  <c r="AN1260" i="3"/>
  <c r="AM1260" i="3"/>
  <c r="AL1260" i="3"/>
  <c r="AJ1260" i="3"/>
  <c r="AG1260" i="3"/>
  <c r="AL89" i="3"/>
  <c r="AK89" i="3"/>
  <c r="AG89" i="3"/>
  <c r="AN89" i="3"/>
  <c r="AM89" i="3"/>
  <c r="AJ89" i="3"/>
  <c r="AH89" i="3"/>
  <c r="AK1517" i="3"/>
  <c r="AJ1517" i="3"/>
  <c r="AH1517" i="3"/>
  <c r="AG1517" i="3"/>
  <c r="AM1517" i="3"/>
  <c r="AL1517" i="3"/>
  <c r="AI1517" i="3"/>
  <c r="AN44" i="3"/>
  <c r="AL44" i="3"/>
  <c r="AK44" i="3"/>
  <c r="AI44" i="3"/>
  <c r="AG44" i="3"/>
  <c r="AM44" i="3"/>
  <c r="AJ44" i="3"/>
  <c r="AH44" i="3"/>
  <c r="AJ1124" i="3"/>
  <c r="AM1124" i="3"/>
  <c r="AI1124" i="3"/>
  <c r="AJ593" i="3"/>
  <c r="AM593" i="3"/>
  <c r="AI593" i="3"/>
  <c r="AI1421" i="3"/>
  <c r="AH219" i="3"/>
  <c r="AH139" i="3"/>
  <c r="AN139" i="3"/>
  <c r="AM139" i="3"/>
  <c r="AK139" i="3"/>
  <c r="AJ139" i="3"/>
  <c r="AN1532" i="3"/>
  <c r="AL1532" i="3"/>
  <c r="AK1532" i="3"/>
  <c r="AI1532" i="3"/>
  <c r="AH1532" i="3"/>
  <c r="AI1346" i="3"/>
  <c r="AJ807" i="3"/>
  <c r="AK1459" i="3"/>
  <c r="AH1459" i="3"/>
  <c r="AG1459" i="3"/>
  <c r="AM1459" i="3"/>
  <c r="AJ1459" i="3"/>
  <c r="AI1459" i="3"/>
  <c r="AN1459" i="3"/>
  <c r="AL1459" i="3"/>
  <c r="AK165" i="3"/>
  <c r="AH165" i="3"/>
  <c r="AG165" i="3"/>
  <c r="AM165" i="3"/>
  <c r="AN165" i="3"/>
  <c r="AJ165" i="3"/>
  <c r="AI165" i="3"/>
  <c r="AG686" i="3"/>
  <c r="AN686" i="3"/>
  <c r="AM686" i="3"/>
  <c r="AL686" i="3"/>
  <c r="AK686" i="3"/>
  <c r="AI686" i="3"/>
  <c r="AJ686" i="3"/>
  <c r="AH686" i="3"/>
  <c r="AH248" i="3"/>
  <c r="Z1391" i="3"/>
  <c r="AH170" i="3"/>
  <c r="AN1255" i="3"/>
  <c r="AN773" i="3"/>
  <c r="AK1124" i="3"/>
  <c r="Z1190" i="3"/>
  <c r="AH1564" i="3"/>
  <c r="AK593" i="3"/>
  <c r="AL1421" i="3"/>
  <c r="AJ656" i="3"/>
  <c r="AL92" i="3"/>
  <c r="AJ92" i="3"/>
  <c r="AH92" i="3"/>
  <c r="AG92" i="3"/>
  <c r="AN92" i="3"/>
  <c r="AK219" i="3"/>
  <c r="Z453" i="3"/>
  <c r="AL1346" i="3"/>
  <c r="AJ692" i="3"/>
  <c r="AM1177" i="3"/>
  <c r="AJ1177" i="3"/>
  <c r="AI1177" i="3"/>
  <c r="AK1177" i="3"/>
  <c r="AG1115" i="3"/>
  <c r="AN1115" i="3"/>
  <c r="AM1115" i="3"/>
  <c r="AI1115" i="3"/>
  <c r="AL1115" i="3"/>
  <c r="AK900" i="3"/>
  <c r="AH900" i="3"/>
  <c r="AG900" i="3"/>
  <c r="AM900" i="3"/>
  <c r="AN900" i="3"/>
  <c r="AI1188" i="3"/>
  <c r="AK1188" i="3"/>
  <c r="AL1188" i="3"/>
  <c r="AI1313" i="3"/>
  <c r="AM1313" i="3"/>
  <c r="AK1313" i="3"/>
  <c r="AL1313" i="3"/>
  <c r="AK292" i="3"/>
  <c r="AJ292" i="3"/>
  <c r="AH292" i="3"/>
  <c r="AG292" i="3"/>
  <c r="AM292" i="3"/>
  <c r="AG933" i="3"/>
  <c r="AN933" i="3"/>
  <c r="AM933" i="3"/>
  <c r="AL933" i="3"/>
  <c r="AK933" i="3"/>
  <c r="AI933" i="3"/>
  <c r="AI1563" i="3"/>
  <c r="AH1563" i="3"/>
  <c r="AN1563" i="3"/>
  <c r="AM1563" i="3"/>
  <c r="AK1563" i="3"/>
  <c r="AK1580" i="3"/>
  <c r="AJ1580" i="3"/>
  <c r="AH1580" i="3"/>
  <c r="AG1580" i="3"/>
  <c r="AM1580" i="3"/>
  <c r="AN1580" i="3"/>
  <c r="AK1648" i="3"/>
  <c r="AI1648" i="3"/>
  <c r="AH1648" i="3"/>
  <c r="AN1648" i="3"/>
  <c r="AL1648" i="3"/>
  <c r="AJ1249" i="3"/>
  <c r="AN159" i="3"/>
  <c r="AL159" i="3"/>
  <c r="AI159" i="3"/>
  <c r="AG159" i="3"/>
  <c r="AM159" i="3"/>
  <c r="AK159" i="3"/>
  <c r="AJ159" i="3"/>
  <c r="AH159" i="3"/>
  <c r="AN1635" i="3"/>
  <c r="AL1635" i="3"/>
  <c r="AK1635" i="3"/>
  <c r="AI1635" i="3"/>
  <c r="AG1635" i="3"/>
  <c r="AM1635" i="3"/>
  <c r="AJ1635" i="3"/>
  <c r="AH1635" i="3"/>
  <c r="AN1555" i="3"/>
  <c r="AL1555" i="3"/>
  <c r="AK1555" i="3"/>
  <c r="AI1555" i="3"/>
  <c r="AG1555" i="3"/>
  <c r="AM1555" i="3"/>
  <c r="AJ1555" i="3"/>
  <c r="AH1555" i="3"/>
  <c r="AL1177" i="3"/>
  <c r="AG124" i="3"/>
  <c r="AN124" i="3"/>
  <c r="AM124" i="3"/>
  <c r="AI124" i="3"/>
  <c r="AL124" i="3"/>
  <c r="AN18" i="3"/>
  <c r="AM1188" i="3"/>
  <c r="AN1313" i="3"/>
  <c r="AM1528" i="3"/>
  <c r="AL1528" i="3"/>
  <c r="AJ1528" i="3"/>
  <c r="AI1528" i="3"/>
  <c r="AG1528" i="3"/>
  <c r="AN1528" i="3"/>
  <c r="AG879" i="3"/>
  <c r="AK1308" i="3"/>
  <c r="AJ1308" i="3"/>
  <c r="AH1308" i="3"/>
  <c r="AG1308" i="3"/>
  <c r="AM1308" i="3"/>
  <c r="AN1308" i="3"/>
  <c r="AK34" i="3"/>
  <c r="AH1494" i="3"/>
  <c r="AN286" i="3"/>
  <c r="AK286" i="3"/>
  <c r="AI286" i="3"/>
  <c r="AM286" i="3"/>
  <c r="AL286" i="3"/>
  <c r="AJ286" i="3"/>
  <c r="AH286" i="3"/>
  <c r="AG286" i="3"/>
  <c r="AH963" i="3"/>
  <c r="AM963" i="3"/>
  <c r="AK963" i="3"/>
  <c r="AN963" i="3"/>
  <c r="AL963" i="3"/>
  <c r="AJ963" i="3"/>
  <c r="AI963" i="3"/>
  <c r="AG963" i="3"/>
  <c r="E31" i="6"/>
  <c r="C31" i="6"/>
  <c r="B31" i="6"/>
  <c r="AN1177" i="3"/>
  <c r="AN1188" i="3"/>
  <c r="AI172" i="3"/>
  <c r="AG1659" i="3"/>
  <c r="AG67" i="3"/>
  <c r="AI1557" i="3"/>
  <c r="AH1557" i="3"/>
  <c r="AN1557" i="3"/>
  <c r="AM1557" i="3"/>
  <c r="AK1557" i="3"/>
  <c r="Z494" i="3"/>
  <c r="AM27" i="3"/>
  <c r="AL27" i="3"/>
  <c r="AJ27" i="3"/>
  <c r="AI27" i="3"/>
  <c r="AH27" i="3"/>
  <c r="AG27" i="3"/>
  <c r="AM940" i="3"/>
  <c r="AN940" i="3"/>
  <c r="AL940" i="3"/>
  <c r="AK940" i="3"/>
  <c r="AJ940" i="3"/>
  <c r="AI940" i="3"/>
  <c r="AH940" i="3"/>
  <c r="AG940" i="3"/>
  <c r="AM436" i="3"/>
  <c r="AI436" i="3"/>
  <c r="AH436" i="3"/>
  <c r="AG436" i="3"/>
  <c r="AN436" i="3"/>
  <c r="AL436" i="3"/>
  <c r="AK436" i="3"/>
  <c r="AJ436" i="3"/>
  <c r="AN589" i="3"/>
  <c r="AK589" i="3"/>
  <c r="AM589" i="3"/>
  <c r="AL589" i="3"/>
  <c r="AJ589" i="3"/>
  <c r="AI589" i="3"/>
  <c r="AH589" i="3"/>
  <c r="AG589" i="3"/>
  <c r="AL1360" i="3"/>
  <c r="AI1360" i="3"/>
  <c r="AG1360" i="3"/>
  <c r="AN1360" i="3"/>
  <c r="AM1360" i="3"/>
  <c r="AK1360" i="3"/>
  <c r="AJ1360" i="3"/>
  <c r="AH1360" i="3"/>
  <c r="AN345" i="3"/>
  <c r="AL345" i="3"/>
  <c r="AK345" i="3"/>
  <c r="AI345" i="3"/>
  <c r="AG345" i="3"/>
  <c r="AM345" i="3"/>
  <c r="AJ345" i="3"/>
  <c r="AH345" i="3"/>
  <c r="AM34" i="3"/>
  <c r="AL34" i="3"/>
  <c r="AJ34" i="3"/>
  <c r="AI34" i="3"/>
  <c r="AH34" i="3"/>
  <c r="AG34" i="3"/>
  <c r="AM1249" i="3"/>
  <c r="AL1249" i="3"/>
  <c r="AK1249" i="3"/>
  <c r="AI1249" i="3"/>
  <c r="AH1249" i="3"/>
  <c r="AG1249" i="3"/>
  <c r="AN1494" i="3"/>
  <c r="AL1494" i="3"/>
  <c r="AK1494" i="3"/>
  <c r="AJ1494" i="3"/>
  <c r="AI1494" i="3"/>
  <c r="AG1494" i="3"/>
  <c r="AK762" i="3"/>
  <c r="AM762" i="3"/>
  <c r="AL762" i="3"/>
  <c r="AJ762" i="3"/>
  <c r="AI762" i="3"/>
  <c r="AH762" i="3"/>
  <c r="AG762" i="3"/>
  <c r="AN762" i="3"/>
  <c r="AN183" i="3"/>
  <c r="AL183" i="3"/>
  <c r="AK183" i="3"/>
  <c r="AI183" i="3"/>
  <c r="AG183" i="3"/>
  <c r="AH183" i="3"/>
  <c r="AM183" i="3"/>
  <c r="AJ183" i="3"/>
  <c r="AI300" i="3"/>
  <c r="AI1534" i="3"/>
  <c r="AI1263" i="3"/>
  <c r="AI734" i="3"/>
  <c r="AK734" i="3"/>
  <c r="AL734" i="3"/>
  <c r="AL1601" i="3"/>
  <c r="AK1601" i="3"/>
  <c r="AI1601" i="3"/>
  <c r="AG1601" i="3"/>
  <c r="AN1601" i="3"/>
  <c r="AH1529" i="3"/>
  <c r="AI879" i="3"/>
  <c r="AH879" i="3"/>
  <c r="AN879" i="3"/>
  <c r="AM879" i="3"/>
  <c r="AK879" i="3"/>
  <c r="Z974" i="3"/>
  <c r="AM224" i="3"/>
  <c r="AL224" i="3"/>
  <c r="AJ224" i="3"/>
  <c r="AI224" i="3"/>
  <c r="AH224" i="3"/>
  <c r="AG224" i="3"/>
  <c r="Z338" i="3"/>
  <c r="AN1317" i="3"/>
  <c r="AM1317" i="3"/>
  <c r="AL1317" i="3"/>
  <c r="AK1317" i="3"/>
  <c r="AI1317" i="3"/>
  <c r="AG1317" i="3"/>
  <c r="AJ1317" i="3"/>
  <c r="AH1317" i="3"/>
  <c r="AG813" i="3"/>
  <c r="AJ1263" i="3"/>
  <c r="AJ1529" i="3"/>
  <c r="AK172" i="3"/>
  <c r="AH172" i="3"/>
  <c r="AG172" i="3"/>
  <c r="AM172" i="3"/>
  <c r="AN172" i="3"/>
  <c r="AM57" i="3"/>
  <c r="AJ57" i="3"/>
  <c r="AI57" i="3"/>
  <c r="AG57" i="3"/>
  <c r="AL57" i="3"/>
  <c r="AM52" i="3"/>
  <c r="AL52" i="3"/>
  <c r="AJ52" i="3"/>
  <c r="AI52" i="3"/>
  <c r="AG52" i="3"/>
  <c r="AN52" i="3"/>
  <c r="AI1659" i="3"/>
  <c r="AH1659" i="3"/>
  <c r="AM1659" i="3"/>
  <c r="AK1659" i="3"/>
  <c r="AN1659" i="3"/>
  <c r="AI67" i="3"/>
  <c r="AH67" i="3"/>
  <c r="AN67" i="3"/>
  <c r="AM67" i="3"/>
  <c r="AK67" i="3"/>
  <c r="AM959" i="3"/>
  <c r="AL959" i="3"/>
  <c r="AJ959" i="3"/>
  <c r="AI959" i="3"/>
  <c r="AH959" i="3"/>
  <c r="AG959" i="3"/>
  <c r="AI937" i="3"/>
  <c r="AL937" i="3"/>
  <c r="AK937" i="3"/>
  <c r="AJ937" i="3"/>
  <c r="AH937" i="3"/>
  <c r="AG937" i="3"/>
  <c r="AM937" i="3"/>
  <c r="AK1642" i="3"/>
  <c r="AN1642" i="3"/>
  <c r="AM1642" i="3"/>
  <c r="AL1642" i="3"/>
  <c r="AJ1642" i="3"/>
  <c r="AI1642" i="3"/>
  <c r="AH1642" i="3"/>
  <c r="AG1642" i="3"/>
  <c r="AH1266" i="3"/>
  <c r="AM1266" i="3"/>
  <c r="AG1266" i="3"/>
  <c r="AN1266" i="3"/>
  <c r="AL1266" i="3"/>
  <c r="AK1266" i="3"/>
  <c r="AJ1266" i="3"/>
  <c r="AI1266" i="3"/>
  <c r="AG300" i="3"/>
  <c r="AM300" i="3"/>
  <c r="AK300" i="3"/>
  <c r="AL1534" i="3"/>
  <c r="AK1534" i="3"/>
  <c r="AG1534" i="3"/>
  <c r="AM1534" i="3"/>
  <c r="AH813" i="3"/>
  <c r="AM454" i="3"/>
  <c r="AJ454" i="3"/>
  <c r="AI454" i="3"/>
  <c r="AG454" i="3"/>
  <c r="AL454" i="3"/>
  <c r="AN57" i="3"/>
  <c r="AJ266" i="3"/>
  <c r="Z303" i="3"/>
  <c r="AH1064" i="3"/>
  <c r="AM1007" i="3"/>
  <c r="AL1007" i="3"/>
  <c r="AJ1007" i="3"/>
  <c r="AI1007" i="3"/>
  <c r="AH1007" i="3"/>
  <c r="AG1007" i="3"/>
  <c r="AN1454" i="3"/>
  <c r="AL1454" i="3"/>
  <c r="AK1454" i="3"/>
  <c r="AJ1454" i="3"/>
  <c r="AI1454" i="3"/>
  <c r="AG1454" i="3"/>
  <c r="AG1663" i="3"/>
  <c r="AM1663" i="3"/>
  <c r="AL1663" i="3"/>
  <c r="AK1663" i="3"/>
  <c r="AJ1663" i="3"/>
  <c r="AI1663" i="3"/>
  <c r="AH1663" i="3"/>
  <c r="AN1663" i="3"/>
  <c r="AM1457" i="3"/>
  <c r="AK1457" i="3"/>
  <c r="AJ1457" i="3"/>
  <c r="AI1457" i="3"/>
  <c r="AH1457" i="3"/>
  <c r="AG1457" i="3"/>
  <c r="AL1457" i="3"/>
  <c r="AL300" i="3"/>
  <c r="AN1534" i="3"/>
  <c r="AK1263" i="3"/>
  <c r="AH1263" i="3"/>
  <c r="AG1263" i="3"/>
  <c r="AM1263" i="3"/>
  <c r="AN1263" i="3"/>
  <c r="AH1115" i="3"/>
  <c r="AI900" i="3"/>
  <c r="AG1188" i="3"/>
  <c r="AG1529" i="3"/>
  <c r="AN1529" i="3"/>
  <c r="AM1529" i="3"/>
  <c r="AK1529" i="3"/>
  <c r="AI1529" i="3"/>
  <c r="AG1313" i="3"/>
  <c r="AI292" i="3"/>
  <c r="Z348" i="3"/>
  <c r="AM721" i="3"/>
  <c r="AL721" i="3"/>
  <c r="AJ721" i="3"/>
  <c r="AI721" i="3"/>
  <c r="AH721" i="3"/>
  <c r="AG721" i="3"/>
  <c r="AN1268" i="3"/>
  <c r="AL1268" i="3"/>
  <c r="AK1268" i="3"/>
  <c r="AJ1268" i="3"/>
  <c r="AI1268" i="3"/>
  <c r="AG1268" i="3"/>
  <c r="AH933" i="3"/>
  <c r="AG1563" i="3"/>
  <c r="AG1330" i="3"/>
  <c r="AN1330" i="3"/>
  <c r="AM1330" i="3"/>
  <c r="AK1330" i="3"/>
  <c r="AJ1330" i="3"/>
  <c r="AI1330" i="3"/>
  <c r="AH1330" i="3"/>
  <c r="AI668" i="3"/>
  <c r="AN668" i="3"/>
  <c r="AM668" i="3"/>
  <c r="AL668" i="3"/>
  <c r="AK668" i="3"/>
  <c r="AH668" i="3"/>
  <c r="AG1648" i="3"/>
  <c r="AK1662" i="3"/>
  <c r="AH1662" i="3"/>
  <c r="AG1662" i="3"/>
  <c r="AN1662" i="3"/>
  <c r="AM1662" i="3"/>
  <c r="AL1662" i="3"/>
  <c r="AI1662" i="3"/>
  <c r="AH1193" i="3"/>
  <c r="AM1193" i="3"/>
  <c r="AN1193" i="3"/>
  <c r="AL1193" i="3"/>
  <c r="AK1193" i="3"/>
  <c r="AJ1193" i="3"/>
  <c r="AI1193" i="3"/>
  <c r="AG1193" i="3"/>
  <c r="AN1665" i="3"/>
  <c r="AM1665" i="3"/>
  <c r="AL1665" i="3"/>
  <c r="AK1665" i="3"/>
  <c r="AI1665" i="3"/>
  <c r="AG1665" i="3"/>
  <c r="AJ1665" i="3"/>
  <c r="AH1665" i="3"/>
  <c r="AN300" i="3"/>
  <c r="AG1177" i="3"/>
  <c r="AI813" i="3"/>
  <c r="AK813" i="3"/>
  <c r="AL813" i="3"/>
  <c r="AJ1115" i="3"/>
  <c r="AJ900" i="3"/>
  <c r="AH1188" i="3"/>
  <c r="AM651" i="3"/>
  <c r="AJ651" i="3"/>
  <c r="AI651" i="3"/>
  <c r="AG651" i="3"/>
  <c r="AL651" i="3"/>
  <c r="AH1313" i="3"/>
  <c r="AI1117" i="3"/>
  <c r="AM1117" i="3"/>
  <c r="AK1117" i="3"/>
  <c r="AL1117" i="3"/>
  <c r="AL292" i="3"/>
  <c r="AG266" i="3"/>
  <c r="AN266" i="3"/>
  <c r="AM266" i="3"/>
  <c r="AK266" i="3"/>
  <c r="AI266" i="3"/>
  <c r="AN1064" i="3"/>
  <c r="AL1064" i="3"/>
  <c r="AK1064" i="3"/>
  <c r="AJ1064" i="3"/>
  <c r="AI1064" i="3"/>
  <c r="AG1064" i="3"/>
  <c r="AJ933" i="3"/>
  <c r="AJ1563" i="3"/>
  <c r="AI1580" i="3"/>
  <c r="AJ1648" i="3"/>
  <c r="AN1510" i="3"/>
  <c r="AM1510" i="3"/>
  <c r="AL1510" i="3"/>
  <c r="AK1510" i="3"/>
  <c r="AI1510" i="3"/>
  <c r="AG1510" i="3"/>
  <c r="AJ1510" i="3"/>
  <c r="AH1510" i="3"/>
  <c r="AH1177" i="3"/>
  <c r="AJ124" i="3"/>
  <c r="AM813" i="3"/>
  <c r="AM18" i="3"/>
  <c r="AJ18" i="3"/>
  <c r="AI18" i="3"/>
  <c r="AK18" i="3"/>
  <c r="AK1115" i="3"/>
  <c r="AL900" i="3"/>
  <c r="AJ1188" i="3"/>
  <c r="AM1336" i="3"/>
  <c r="AJ1336" i="3"/>
  <c r="AI1336" i="3"/>
  <c r="AG1336" i="3"/>
  <c r="AL1336" i="3"/>
  <c r="AJ1313" i="3"/>
  <c r="AN1117" i="3"/>
  <c r="AN292" i="3"/>
  <c r="AH1528" i="3"/>
  <c r="AN818" i="3"/>
  <c r="AL818" i="3"/>
  <c r="AK818" i="3"/>
  <c r="AJ818" i="3"/>
  <c r="AI818" i="3"/>
  <c r="AG818" i="3"/>
  <c r="AL1563" i="3"/>
  <c r="AI1308" i="3"/>
  <c r="AI1354" i="3"/>
  <c r="AH1354" i="3"/>
  <c r="AN1354" i="3"/>
  <c r="AM1354" i="3"/>
  <c r="AK1354" i="3"/>
  <c r="AL1580" i="3"/>
  <c r="AM1648" i="3"/>
  <c r="AN242" i="3"/>
  <c r="AK242" i="3"/>
  <c r="AI242" i="3"/>
  <c r="AG242" i="3"/>
  <c r="AM242" i="3"/>
  <c r="AL242" i="3"/>
  <c r="AJ242" i="3"/>
  <c r="AH242" i="3"/>
  <c r="AN1660" i="3"/>
  <c r="AM1660" i="3"/>
  <c r="AL1660" i="3"/>
  <c r="AK1660" i="3"/>
  <c r="AI1660" i="3"/>
  <c r="AG1660" i="3"/>
  <c r="AJ1660" i="3"/>
  <c r="AH1660" i="3"/>
  <c r="AK1593" i="3"/>
  <c r="AL647" i="3"/>
  <c r="AM1348" i="3"/>
  <c r="AL474" i="3"/>
  <c r="AI474" i="3"/>
  <c r="AK474" i="3"/>
  <c r="AN1256" i="3"/>
  <c r="AL1256" i="3"/>
  <c r="AJ1256" i="3"/>
  <c r="AI1256" i="3"/>
  <c r="AG1256" i="3"/>
  <c r="AM1256" i="3"/>
  <c r="AH2" i="3"/>
  <c r="AN2" i="3"/>
  <c r="AM2" i="3"/>
  <c r="AK2" i="3"/>
  <c r="AI2" i="3"/>
  <c r="F36" i="6"/>
  <c r="E36" i="6"/>
  <c r="D36" i="6"/>
  <c r="C36" i="6"/>
  <c r="B36" i="6"/>
  <c r="AH3" i="3"/>
  <c r="AG3" i="3"/>
  <c r="AN3" i="3"/>
  <c r="AM3" i="3"/>
  <c r="AK3" i="3"/>
  <c r="AI3" i="3"/>
  <c r="AI1009" i="3"/>
  <c r="AN1009" i="3"/>
  <c r="AM1009" i="3"/>
  <c r="AL1009" i="3"/>
  <c r="AK1009" i="3"/>
  <c r="AJ1009" i="3"/>
  <c r="AH1009" i="3"/>
  <c r="AM208" i="3"/>
  <c r="AG208" i="3"/>
  <c r="AN208" i="3"/>
  <c r="AL208" i="3"/>
  <c r="AK208" i="3"/>
  <c r="AJ208" i="3"/>
  <c r="AH208" i="3"/>
  <c r="AG1470" i="3"/>
  <c r="AM1470" i="3"/>
  <c r="AN1470" i="3"/>
  <c r="AL1470" i="3"/>
  <c r="AK1470" i="3"/>
  <c r="AJ1470" i="3"/>
  <c r="AI1470" i="3"/>
  <c r="AH1470" i="3"/>
  <c r="AG78" i="3"/>
  <c r="AM78" i="3"/>
  <c r="AL78" i="3"/>
  <c r="AH78" i="3"/>
  <c r="AJ78" i="3"/>
  <c r="AI78" i="3"/>
  <c r="AK78" i="3"/>
  <c r="AK1217" i="3"/>
  <c r="AH1217" i="3"/>
  <c r="AG1217" i="3"/>
  <c r="AN1217" i="3"/>
  <c r="AM1217" i="3"/>
  <c r="AL1217" i="3"/>
  <c r="AJ1217" i="3"/>
  <c r="AI1217" i="3"/>
  <c r="AN1348" i="3"/>
  <c r="AN146" i="3"/>
  <c r="AK146" i="3"/>
  <c r="AI146" i="3"/>
  <c r="AL146" i="3"/>
  <c r="Q15" i="5"/>
  <c r="AJ664" i="3"/>
  <c r="AH664" i="3"/>
  <c r="AM664" i="3"/>
  <c r="AK664" i="3"/>
  <c r="AN664" i="3"/>
  <c r="AH204" i="3"/>
  <c r="AN204" i="3"/>
  <c r="AM204" i="3"/>
  <c r="AK204" i="3"/>
  <c r="AI204" i="3"/>
  <c r="AN340" i="3"/>
  <c r="AL340" i="3"/>
  <c r="AK340" i="3"/>
  <c r="AI340" i="3"/>
  <c r="AG340" i="3"/>
  <c r="AL1431" i="3"/>
  <c r="AJ1431" i="3"/>
  <c r="AH1431" i="3"/>
  <c r="AG1431" i="3"/>
  <c r="AM1431" i="3"/>
  <c r="AN1431" i="3"/>
  <c r="AH1057" i="3"/>
  <c r="AN1057" i="3"/>
  <c r="AM1057" i="3"/>
  <c r="AK1057" i="3"/>
  <c r="AI1057" i="3"/>
  <c r="AN896" i="3"/>
  <c r="AM896" i="3"/>
  <c r="AL896" i="3"/>
  <c r="AK896" i="3"/>
  <c r="AJ896" i="3"/>
  <c r="AI896" i="3"/>
  <c r="AG896" i="3"/>
  <c r="AN1656" i="3"/>
  <c r="AM1656" i="3"/>
  <c r="AL1656" i="3"/>
  <c r="AK1656" i="3"/>
  <c r="AJ1656" i="3"/>
  <c r="AI1656" i="3"/>
  <c r="AG1656" i="3"/>
  <c r="AG904" i="3"/>
  <c r="AM904" i="3"/>
  <c r="AL904" i="3"/>
  <c r="AK904" i="3"/>
  <c r="AJ904" i="3"/>
  <c r="AI904" i="3"/>
  <c r="AH904" i="3"/>
  <c r="AN904" i="3"/>
  <c r="AM1540" i="3"/>
  <c r="AK1540" i="3"/>
  <c r="AJ1540" i="3"/>
  <c r="AI1540" i="3"/>
  <c r="AH1540" i="3"/>
  <c r="AG1540" i="3"/>
  <c r="AL1540" i="3"/>
  <c r="AI66" i="3"/>
  <c r="AL66" i="3"/>
  <c r="AH66" i="3"/>
  <c r="AG66" i="3"/>
  <c r="AN66" i="3"/>
  <c r="AM66" i="3"/>
  <c r="AJ66" i="3"/>
  <c r="E33" i="6"/>
  <c r="C33" i="6"/>
  <c r="AM1593" i="3"/>
  <c r="AN647" i="3"/>
  <c r="AJ1156" i="3"/>
  <c r="AG1156" i="3"/>
  <c r="AK1156" i="3"/>
  <c r="AJ1138" i="3"/>
  <c r="AG1138" i="3"/>
  <c r="AK1138" i="3"/>
  <c r="AM146" i="3"/>
  <c r="AN1573" i="3"/>
  <c r="AL1573" i="3"/>
  <c r="AJ1573" i="3"/>
  <c r="AI1573" i="3"/>
  <c r="AG1573" i="3"/>
  <c r="AM1573" i="3"/>
  <c r="AH1253" i="3"/>
  <c r="AN1253" i="3"/>
  <c r="AM1253" i="3"/>
  <c r="AK1253" i="3"/>
  <c r="AI1253" i="3"/>
  <c r="AL894" i="3"/>
  <c r="AJ894" i="3"/>
  <c r="AH894" i="3"/>
  <c r="AG894" i="3"/>
  <c r="AM894" i="3"/>
  <c r="AN894" i="3"/>
  <c r="AJ260" i="3"/>
  <c r="AH260" i="3"/>
  <c r="AM260" i="3"/>
  <c r="AK260" i="3"/>
  <c r="AN260" i="3"/>
  <c r="AJ1201" i="3"/>
  <c r="AH1201" i="3"/>
  <c r="AG1201" i="3"/>
  <c r="AM1201" i="3"/>
  <c r="AK1201" i="3"/>
  <c r="AJ1658" i="3"/>
  <c r="AI835" i="3"/>
  <c r="AL835" i="3"/>
  <c r="AK835" i="3"/>
  <c r="AJ835" i="3"/>
  <c r="AH835" i="3"/>
  <c r="AG835" i="3"/>
  <c r="AM835" i="3"/>
  <c r="AM1165" i="3"/>
  <c r="AG1165" i="3"/>
  <c r="AN1165" i="3"/>
  <c r="AL1165" i="3"/>
  <c r="AK1165" i="3"/>
  <c r="AJ1165" i="3"/>
  <c r="AH1165" i="3"/>
  <c r="AN355" i="3"/>
  <c r="AG355" i="3"/>
  <c r="AM355" i="3"/>
  <c r="AL355" i="3"/>
  <c r="AK355" i="3"/>
  <c r="AH355" i="3"/>
  <c r="AJ355" i="3"/>
  <c r="AI355" i="3"/>
  <c r="AN1593" i="3"/>
  <c r="AL1156" i="3"/>
  <c r="Z60" i="3"/>
  <c r="AL1138" i="3"/>
  <c r="AH1014" i="3"/>
  <c r="AG196" i="3"/>
  <c r="AH279" i="3"/>
  <c r="AL994" i="3"/>
  <c r="AJ994" i="3"/>
  <c r="AH994" i="3"/>
  <c r="AG994" i="3"/>
  <c r="AM994" i="3"/>
  <c r="AN994" i="3"/>
  <c r="AJ526" i="3"/>
  <c r="AH526" i="3"/>
  <c r="AM526" i="3"/>
  <c r="AK526" i="3"/>
  <c r="AN526" i="3"/>
  <c r="AG10" i="3"/>
  <c r="AN901" i="3"/>
  <c r="AL901" i="3"/>
  <c r="AJ901" i="3"/>
  <c r="AI901" i="3"/>
  <c r="AG901" i="3"/>
  <c r="AM901" i="3"/>
  <c r="AJ243" i="3"/>
  <c r="AH243" i="3"/>
  <c r="AG243" i="3"/>
  <c r="AM243" i="3"/>
  <c r="AK243" i="3"/>
  <c r="AH1119" i="3"/>
  <c r="AG1606" i="3"/>
  <c r="AI1606" i="3"/>
  <c r="AH1606" i="3"/>
  <c r="AN1606" i="3"/>
  <c r="AM1606" i="3"/>
  <c r="AL1606" i="3"/>
  <c r="AJ1606" i="3"/>
  <c r="AM1156" i="3"/>
  <c r="AM1138" i="3"/>
  <c r="AJ1014" i="3"/>
  <c r="AJ196" i="3"/>
  <c r="AJ279" i="3"/>
  <c r="AJ1507" i="3"/>
  <c r="AH1507" i="3"/>
  <c r="AM1507" i="3"/>
  <c r="AK1507" i="3"/>
  <c r="AN1507" i="3"/>
  <c r="AH1608" i="3"/>
  <c r="AN1608" i="3"/>
  <c r="AM1608" i="3"/>
  <c r="AK1608" i="3"/>
  <c r="AI1608" i="3"/>
  <c r="AI10" i="3"/>
  <c r="Z790" i="3"/>
  <c r="AH1056" i="3"/>
  <c r="AL1618" i="3"/>
  <c r="AK1618" i="3"/>
  <c r="AG1618" i="3"/>
  <c r="AN1618" i="3"/>
  <c r="AM1618" i="3"/>
  <c r="AJ1618" i="3"/>
  <c r="AI1618" i="3"/>
  <c r="AH1618" i="3"/>
  <c r="AN273" i="3"/>
  <c r="AG273" i="3"/>
  <c r="AM273" i="3"/>
  <c r="AL273" i="3"/>
  <c r="AH273" i="3"/>
  <c r="AK273" i="3"/>
  <c r="AJ273" i="3"/>
  <c r="AI273" i="3"/>
  <c r="AL270" i="3"/>
  <c r="AI270" i="3"/>
  <c r="AH270" i="3"/>
  <c r="AG270" i="3"/>
  <c r="AN270" i="3"/>
  <c r="AM270" i="3"/>
  <c r="AK270" i="3"/>
  <c r="AJ270" i="3"/>
  <c r="AH1581" i="3"/>
  <c r="AK1581" i="3"/>
  <c r="AI1581" i="3"/>
  <c r="AG1581" i="3"/>
  <c r="AN1581" i="3"/>
  <c r="AM1581" i="3"/>
  <c r="AJ1581" i="3"/>
  <c r="AL1581" i="3"/>
  <c r="AN1156" i="3"/>
  <c r="AN1138" i="3"/>
  <c r="AJ962" i="3"/>
  <c r="AH962" i="3"/>
  <c r="AM962" i="3"/>
  <c r="AK962" i="3"/>
  <c r="AN962" i="3"/>
  <c r="AN1434" i="3"/>
  <c r="AL1434" i="3"/>
  <c r="AJ1434" i="3"/>
  <c r="AI1434" i="3"/>
  <c r="AG1434" i="3"/>
  <c r="AM1434" i="3"/>
  <c r="AH227" i="3"/>
  <c r="AN227" i="3"/>
  <c r="AM227" i="3"/>
  <c r="AK227" i="3"/>
  <c r="AI227" i="3"/>
  <c r="Z1657" i="3"/>
  <c r="AH1658" i="3"/>
  <c r="AG1658" i="3"/>
  <c r="AN1658" i="3"/>
  <c r="AM1658" i="3"/>
  <c r="AK1658" i="3"/>
  <c r="AI1658" i="3"/>
  <c r="AG489" i="3"/>
  <c r="AI489" i="3"/>
  <c r="AH489" i="3"/>
  <c r="AN489" i="3"/>
  <c r="AM489" i="3"/>
  <c r="AJ489" i="3"/>
  <c r="AK489" i="3"/>
  <c r="Q11" i="5"/>
  <c r="AL1014" i="3"/>
  <c r="AI1014" i="3"/>
  <c r="AG1014" i="3"/>
  <c r="AM1014" i="3"/>
  <c r="AH196" i="3"/>
  <c r="AN196" i="3"/>
  <c r="AM196" i="3"/>
  <c r="AK196" i="3"/>
  <c r="AI196" i="3"/>
  <c r="AN279" i="3"/>
  <c r="AL279" i="3"/>
  <c r="AK279" i="3"/>
  <c r="AI279" i="3"/>
  <c r="AG279" i="3"/>
  <c r="AJ10" i="3"/>
  <c r="AH10" i="3"/>
  <c r="AM10" i="3"/>
  <c r="AK10" i="3"/>
  <c r="AN10" i="3"/>
  <c r="AN1056" i="3"/>
  <c r="AL1056" i="3"/>
  <c r="AK1056" i="3"/>
  <c r="AJ1056" i="3"/>
  <c r="AI1056" i="3"/>
  <c r="AG1056" i="3"/>
  <c r="AN1119" i="3"/>
  <c r="AM1119" i="3"/>
  <c r="AL1119" i="3"/>
  <c r="AK1119" i="3"/>
  <c r="AI1119" i="3"/>
  <c r="AG1119" i="3"/>
  <c r="AL414" i="3"/>
  <c r="AK414" i="3"/>
  <c r="AJ414" i="3"/>
  <c r="AI414" i="3"/>
  <c r="AH414" i="3"/>
  <c r="AG414" i="3"/>
  <c r="AM414" i="3"/>
  <c r="AN1661" i="3"/>
  <c r="AM1661" i="3"/>
  <c r="AL1661" i="3"/>
  <c r="AK1661" i="3"/>
  <c r="AJ1661" i="3"/>
  <c r="AI1661" i="3"/>
  <c r="AG1661" i="3"/>
  <c r="AM1323" i="3"/>
  <c r="AN1323" i="3"/>
  <c r="AL1323" i="3"/>
  <c r="AH1323" i="3"/>
  <c r="AG1323" i="3"/>
  <c r="AK1323" i="3"/>
  <c r="AJ1323" i="3"/>
  <c r="AH140" i="3"/>
  <c r="AK140" i="3"/>
  <c r="AM140" i="3"/>
  <c r="AL140" i="3"/>
  <c r="AJ140" i="3"/>
  <c r="AI140" i="3"/>
  <c r="AG140" i="3"/>
  <c r="AN140" i="3"/>
  <c r="AH1593" i="3"/>
  <c r="AI647" i="3"/>
  <c r="Z28" i="3"/>
  <c r="AH1348" i="3"/>
  <c r="AJ162" i="3"/>
  <c r="AG474" i="3"/>
  <c r="AH1545" i="3"/>
  <c r="AN1014" i="3"/>
  <c r="AJ727" i="3"/>
  <c r="AH727" i="3"/>
  <c r="AM727" i="3"/>
  <c r="AK727" i="3"/>
  <c r="AN727" i="3"/>
  <c r="Z1044" i="3"/>
  <c r="AJ711" i="3"/>
  <c r="AJ326" i="3"/>
  <c r="AN1429" i="3"/>
  <c r="AL1429" i="3"/>
  <c r="AJ1429" i="3"/>
  <c r="AI1429" i="3"/>
  <c r="AG1429" i="3"/>
  <c r="AM1429" i="3"/>
  <c r="AI389" i="3"/>
  <c r="AG2" i="3"/>
  <c r="AJ3" i="3"/>
  <c r="AM960" i="3"/>
  <c r="AG960" i="3"/>
  <c r="AL960" i="3"/>
  <c r="AK960" i="3"/>
  <c r="AN960" i="3"/>
  <c r="AJ960" i="3"/>
  <c r="AH960" i="3"/>
  <c r="AN78" i="3"/>
  <c r="AI1593" i="3"/>
  <c r="AJ647" i="3"/>
  <c r="AK162" i="3"/>
  <c r="AH474" i="3"/>
  <c r="AG146" i="3"/>
  <c r="AJ1474" i="3"/>
  <c r="AH1474" i="3"/>
  <c r="AM1474" i="3"/>
  <c r="AK1474" i="3"/>
  <c r="AN1474" i="3"/>
  <c r="AG664" i="3"/>
  <c r="AN1654" i="3"/>
  <c r="AL1654" i="3"/>
  <c r="AJ1654" i="3"/>
  <c r="AI1654" i="3"/>
  <c r="AG1654" i="3"/>
  <c r="AM1654" i="3"/>
  <c r="AG204" i="3"/>
  <c r="AH340" i="3"/>
  <c r="AH1256" i="3"/>
  <c r="AJ2" i="3"/>
  <c r="AG1057" i="3"/>
  <c r="AH1463" i="3"/>
  <c r="AN1463" i="3"/>
  <c r="AM1463" i="3"/>
  <c r="AK1463" i="3"/>
  <c r="AI1463" i="3"/>
  <c r="AL3" i="3"/>
  <c r="AL313" i="3"/>
  <c r="AK313" i="3"/>
  <c r="AJ313" i="3"/>
  <c r="AI313" i="3"/>
  <c r="AH313" i="3"/>
  <c r="AG313" i="3"/>
  <c r="AM313" i="3"/>
  <c r="AN1065" i="3"/>
  <c r="AM1065" i="3"/>
  <c r="AL1065" i="3"/>
  <c r="AK1065" i="3"/>
  <c r="AJ1065" i="3"/>
  <c r="AI1065" i="3"/>
  <c r="AH1065" i="3"/>
  <c r="AG1065" i="3"/>
  <c r="AK48" i="3"/>
  <c r="AN48" i="3"/>
  <c r="AM48" i="3"/>
  <c r="AL48" i="3"/>
  <c r="AJ48" i="3"/>
  <c r="AI48" i="3"/>
  <c r="AG48" i="3"/>
  <c r="AM1453" i="3"/>
  <c r="AI1453" i="3"/>
  <c r="AH1453" i="3"/>
  <c r="AG1453" i="3"/>
  <c r="AN1453" i="3"/>
  <c r="AL1453" i="3"/>
  <c r="AJ1453" i="3"/>
  <c r="AL105" i="3"/>
  <c r="AK105" i="3"/>
  <c r="AJ105" i="3"/>
  <c r="AI105" i="3"/>
  <c r="AH105" i="3"/>
  <c r="AG105" i="3"/>
  <c r="AM105" i="3"/>
  <c r="AG215" i="3"/>
  <c r="AN215" i="3"/>
  <c r="AM215" i="3"/>
  <c r="AL215" i="3"/>
  <c r="AK215" i="3"/>
  <c r="AJ215" i="3"/>
  <c r="AI215" i="3"/>
  <c r="AH215" i="3"/>
  <c r="AG1009" i="3"/>
  <c r="AI208" i="3"/>
  <c r="AK66" i="3"/>
  <c r="AG1506" i="3"/>
  <c r="AM1506" i="3"/>
  <c r="AH1506" i="3"/>
  <c r="AN1506" i="3"/>
  <c r="AL1506" i="3"/>
  <c r="AK1506" i="3"/>
  <c r="AI1506" i="3"/>
  <c r="AK647" i="3"/>
  <c r="AL1348" i="3"/>
  <c r="AI1348" i="3"/>
  <c r="AK1348" i="3"/>
  <c r="AJ474" i="3"/>
  <c r="AM1545" i="3"/>
  <c r="AK1545" i="3"/>
  <c r="AJ1545" i="3"/>
  <c r="Z1167" i="3"/>
  <c r="AH146" i="3"/>
  <c r="Z1607" i="3"/>
  <c r="AH711" i="3"/>
  <c r="AN711" i="3"/>
  <c r="AM711" i="3"/>
  <c r="AK711" i="3"/>
  <c r="AI711" i="3"/>
  <c r="AI664" i="3"/>
  <c r="AN326" i="3"/>
  <c r="AL326" i="3"/>
  <c r="AK326" i="3"/>
  <c r="AI326" i="3"/>
  <c r="AG326" i="3"/>
  <c r="AG1253" i="3"/>
  <c r="Z496" i="3"/>
  <c r="AJ204" i="3"/>
  <c r="AJ340" i="3"/>
  <c r="Q8" i="5"/>
  <c r="AK1256" i="3"/>
  <c r="AJ389" i="3"/>
  <c r="AH389" i="3"/>
  <c r="AM389" i="3"/>
  <c r="AK389" i="3"/>
  <c r="AN389" i="3"/>
  <c r="AI1431" i="3"/>
  <c r="AL2" i="3"/>
  <c r="AG260" i="3"/>
  <c r="AN384" i="3"/>
  <c r="AM384" i="3"/>
  <c r="AL384" i="3"/>
  <c r="AK384" i="3"/>
  <c r="AI384" i="3"/>
  <c r="AG384" i="3"/>
  <c r="AJ1057" i="3"/>
  <c r="AI1201" i="3"/>
  <c r="AH896" i="3"/>
  <c r="AH1656" i="3"/>
  <c r="AH1554" i="3"/>
  <c r="AG1554" i="3"/>
  <c r="AN1554" i="3"/>
  <c r="AM1554" i="3"/>
  <c r="AL1554" i="3"/>
  <c r="AK1554" i="3"/>
  <c r="AI1554" i="3"/>
  <c r="AI1165" i="3"/>
  <c r="AM885" i="3"/>
  <c r="AG885" i="3"/>
  <c r="AK885" i="3"/>
  <c r="AN885" i="3"/>
  <c r="AL885" i="3"/>
  <c r="AJ885" i="3"/>
  <c r="AH885" i="3"/>
  <c r="AI1460" i="3"/>
  <c r="AJ1460" i="3"/>
  <c r="AN1460" i="3"/>
  <c r="AH1460" i="3"/>
  <c r="AG1460" i="3"/>
  <c r="AM1460" i="3"/>
  <c r="AK1460" i="3"/>
  <c r="Q16" i="5"/>
  <c r="AK1452" i="3"/>
  <c r="AH1058" i="3"/>
  <c r="AM1553" i="3"/>
  <c r="AN1293" i="3"/>
  <c r="Z1387" i="3"/>
  <c r="AN144" i="3"/>
  <c r="AG1640" i="3"/>
  <c r="D35" i="6"/>
  <c r="B35" i="6"/>
  <c r="F35" i="6"/>
  <c r="E35" i="6"/>
  <c r="AM1452" i="3"/>
  <c r="AK1058" i="3"/>
  <c r="AG1062" i="3"/>
  <c r="AJ43" i="3"/>
  <c r="AG629" i="3"/>
  <c r="AN629" i="3"/>
  <c r="AJ629" i="3"/>
  <c r="AI629" i="3"/>
  <c r="AM629" i="3"/>
  <c r="Z200" i="3"/>
  <c r="AI545" i="3"/>
  <c r="Z19" i="3"/>
  <c r="AI1640" i="3"/>
  <c r="AK1640" i="3"/>
  <c r="AJ1640" i="3"/>
  <c r="AL1640" i="3"/>
  <c r="AL247" i="3"/>
  <c r="AJ247" i="3"/>
  <c r="AG247" i="3"/>
  <c r="AM247" i="3"/>
  <c r="AI247" i="3"/>
  <c r="AH247" i="3"/>
  <c r="AN247" i="3"/>
  <c r="F31" i="6"/>
  <c r="D31" i="6"/>
  <c r="AM1058" i="3"/>
  <c r="AG437" i="3"/>
  <c r="AG213" i="3"/>
  <c r="AJ1169" i="3"/>
  <c r="AJ1422" i="3"/>
  <c r="AJ274" i="3"/>
  <c r="Z863" i="3"/>
  <c r="AM1640" i="3"/>
  <c r="AN45" i="3"/>
  <c r="AG45" i="3"/>
  <c r="AL45" i="3"/>
  <c r="AK45" i="3"/>
  <c r="AJ45" i="3"/>
  <c r="AM45" i="3"/>
  <c r="AH1251" i="3"/>
  <c r="AL1462" i="3"/>
  <c r="AH1462" i="3"/>
  <c r="AM1462" i="3"/>
  <c r="AK1462" i="3"/>
  <c r="AJ1462" i="3"/>
  <c r="F28" i="6"/>
  <c r="E28" i="6"/>
  <c r="D28" i="6"/>
  <c r="C28" i="6"/>
  <c r="B28" i="6"/>
  <c r="P15" i="5"/>
  <c r="P8" i="5"/>
  <c r="AN1058" i="3"/>
  <c r="Z1615" i="3"/>
  <c r="AH1062" i="3"/>
  <c r="AM1062" i="3"/>
  <c r="AL1062" i="3"/>
  <c r="AK1062" i="3"/>
  <c r="AI43" i="3"/>
  <c r="AN43" i="3"/>
  <c r="AH43" i="3"/>
  <c r="AG43" i="3"/>
  <c r="AM43" i="3"/>
  <c r="Z1450" i="3"/>
  <c r="AJ1472" i="3"/>
  <c r="AI1472" i="3"/>
  <c r="AN1472" i="3"/>
  <c r="AK1472" i="3"/>
  <c r="AL504" i="3"/>
  <c r="AJ504" i="3"/>
  <c r="AI504" i="3"/>
  <c r="AH504" i="3"/>
  <c r="AN504" i="3"/>
  <c r="AM504" i="3"/>
  <c r="AN1640" i="3"/>
  <c r="AL545" i="3"/>
  <c r="AH545" i="3"/>
  <c r="AG545" i="3"/>
  <c r="AM545" i="3"/>
  <c r="AK545" i="3"/>
  <c r="AN1318" i="3"/>
  <c r="AL1318" i="3"/>
  <c r="AH1318" i="3"/>
  <c r="AI1318" i="3"/>
  <c r="AG1318" i="3"/>
  <c r="AM1318" i="3"/>
  <c r="AN1614" i="3"/>
  <c r="AK1614" i="3"/>
  <c r="AJ1614" i="3"/>
  <c r="AG1614" i="3"/>
  <c r="AI1614" i="3"/>
  <c r="AH1614" i="3"/>
  <c r="AJ437" i="3"/>
  <c r="AN437" i="3"/>
  <c r="AI437" i="3"/>
  <c r="AI213" i="3"/>
  <c r="AK213" i="3"/>
  <c r="AJ213" i="3"/>
  <c r="AL213" i="3"/>
  <c r="AI1169" i="3"/>
  <c r="AG1169" i="3"/>
  <c r="AM1169" i="3"/>
  <c r="AL1169" i="3"/>
  <c r="AN1169" i="3"/>
  <c r="AN1422" i="3"/>
  <c r="AM1422" i="3"/>
  <c r="AI1422" i="3"/>
  <c r="AH1422" i="3"/>
  <c r="AL1422" i="3"/>
  <c r="AH274" i="3"/>
  <c r="AG274" i="3"/>
  <c r="AM274" i="3"/>
  <c r="AL274" i="3"/>
  <c r="AN274" i="3"/>
  <c r="AN1251" i="3"/>
  <c r="AJ1251" i="3"/>
  <c r="AG1251" i="3"/>
  <c r="AM1251" i="3"/>
  <c r="AL1251" i="3"/>
  <c r="AK1251" i="3"/>
  <c r="AN563" i="3"/>
  <c r="AL563" i="3"/>
  <c r="AH563" i="3"/>
  <c r="AJ563" i="3"/>
  <c r="AI563" i="3"/>
  <c r="AG563" i="3"/>
  <c r="AN322" i="3"/>
  <c r="AK322" i="3"/>
  <c r="AJ322" i="3"/>
  <c r="AG322" i="3"/>
  <c r="AM322" i="3"/>
  <c r="AI322" i="3"/>
  <c r="AH322" i="3"/>
  <c r="P11" i="5"/>
  <c r="Z30" i="3"/>
  <c r="Z15" i="3"/>
  <c r="AH1452" i="3"/>
  <c r="Z868" i="3"/>
  <c r="AK437" i="3"/>
  <c r="AM213" i="3"/>
  <c r="AK280" i="3"/>
  <c r="AL280" i="3"/>
  <c r="AJ280" i="3"/>
  <c r="AI280" i="3"/>
  <c r="AM1472" i="3"/>
  <c r="AM1428" i="3"/>
  <c r="AJ1428" i="3"/>
  <c r="AI1428" i="3"/>
  <c r="AH1428" i="3"/>
  <c r="AN1428" i="3"/>
  <c r="AL1428" i="3"/>
  <c r="AL1358" i="3"/>
  <c r="AJ1358" i="3"/>
  <c r="AH1358" i="3"/>
  <c r="AG1358" i="3"/>
  <c r="AM1358" i="3"/>
  <c r="AK1358" i="3"/>
  <c r="AI1358" i="3"/>
  <c r="AI1452" i="3"/>
  <c r="AL437" i="3"/>
  <c r="AN213" i="3"/>
  <c r="AG1553" i="3"/>
  <c r="AK1553" i="3"/>
  <c r="AJ1553" i="3"/>
  <c r="AM280" i="3"/>
  <c r="AK1293" i="3"/>
  <c r="AJ1293" i="3"/>
  <c r="AI1293" i="3"/>
  <c r="AL1293" i="3"/>
  <c r="AG144" i="3"/>
  <c r="AL144" i="3"/>
  <c r="AK144" i="3"/>
  <c r="AJ144" i="3"/>
  <c r="AG201" i="3"/>
  <c r="AL201" i="3"/>
  <c r="AK201" i="3"/>
  <c r="AJ201" i="3"/>
  <c r="AM201" i="3"/>
  <c r="AI114" i="3"/>
  <c r="AN114" i="3"/>
  <c r="AJ114" i="3"/>
  <c r="AH114" i="3"/>
  <c r="AM114" i="3"/>
  <c r="P16" i="5"/>
  <c r="AM437" i="3"/>
  <c r="AL1553" i="3"/>
  <c r="AN280" i="3"/>
  <c r="AH629" i="3"/>
  <c r="AM1293" i="3"/>
  <c r="AK1465" i="3"/>
  <c r="AN1465" i="3"/>
  <c r="AI1465" i="3"/>
  <c r="AH1465" i="3"/>
  <c r="AM1465" i="3"/>
  <c r="AM144" i="3"/>
  <c r="AN201" i="3"/>
  <c r="AI815" i="3"/>
  <c r="AH815" i="3"/>
  <c r="AG815" i="3"/>
  <c r="AM815" i="3"/>
  <c r="AL815" i="3"/>
  <c r="AJ258" i="3"/>
  <c r="AM258" i="3"/>
  <c r="AN258" i="3"/>
  <c r="AH258" i="3"/>
  <c r="AG258" i="3"/>
  <c r="AL258" i="3"/>
  <c r="AL1621" i="3"/>
  <c r="AJ1621" i="3"/>
  <c r="AG1621" i="3"/>
  <c r="AM1621" i="3"/>
  <c r="AI1621" i="3"/>
  <c r="AH1621" i="3"/>
  <c r="AH1227" i="3"/>
  <c r="AN1227" i="3"/>
  <c r="AL1227" i="3"/>
  <c r="AK1227" i="3"/>
  <c r="AJ1227" i="3"/>
  <c r="AI1227" i="3"/>
  <c r="AG1227" i="3"/>
  <c r="AM1227" i="3"/>
  <c r="Z898" i="3"/>
  <c r="Z49" i="3"/>
  <c r="AJ699" i="3"/>
  <c r="AH699" i="3"/>
  <c r="AN699" i="3"/>
  <c r="AK699" i="3"/>
  <c r="AM699" i="3"/>
  <c r="AJ256" i="3"/>
  <c r="Z1228" i="3"/>
  <c r="Z1131" i="3"/>
  <c r="Z1468" i="3"/>
  <c r="AJ226" i="3"/>
  <c r="AH226" i="3"/>
  <c r="AN226" i="3"/>
  <c r="AK226" i="3"/>
  <c r="AM226" i="3"/>
  <c r="AJ603" i="3"/>
  <c r="AH603" i="3"/>
  <c r="AN603" i="3"/>
  <c r="AK603" i="3"/>
  <c r="AM603" i="3"/>
  <c r="Z1490" i="3"/>
  <c r="Z1539" i="3"/>
  <c r="AK1225" i="3"/>
  <c r="AI1225" i="3"/>
  <c r="AH1225" i="3"/>
  <c r="AG1225" i="3"/>
  <c r="AL1225" i="3"/>
  <c r="AL1226" i="3"/>
  <c r="AJ1226" i="3"/>
  <c r="AH1226" i="3"/>
  <c r="AG1226" i="3"/>
  <c r="AM1226" i="3"/>
  <c r="AK1226" i="3"/>
  <c r="AL648" i="3"/>
  <c r="AJ648" i="3"/>
  <c r="AI648" i="3"/>
  <c r="AH648" i="3"/>
  <c r="AG648" i="3"/>
  <c r="AN648" i="3"/>
  <c r="AM648" i="3"/>
  <c r="AK648" i="3"/>
  <c r="AN1612" i="3"/>
  <c r="AG1612" i="3"/>
  <c r="AI1612" i="3"/>
  <c r="AM1612" i="3"/>
  <c r="AL1612" i="3"/>
  <c r="AK1612" i="3"/>
  <c r="AJ1612" i="3"/>
  <c r="AH1612" i="3"/>
  <c r="AN9" i="3"/>
  <c r="AG9" i="3"/>
  <c r="AM9" i="3"/>
  <c r="AI9" i="3"/>
  <c r="AL9" i="3"/>
  <c r="AK9" i="3"/>
  <c r="AJ9" i="3"/>
  <c r="AH9" i="3"/>
  <c r="AH256" i="3"/>
  <c r="AN256" i="3"/>
  <c r="AM256" i="3"/>
  <c r="AL256" i="3"/>
  <c r="AI256" i="3"/>
  <c r="Z1197" i="3"/>
  <c r="AL1514" i="3"/>
  <c r="AN1514" i="3"/>
  <c r="AK1514" i="3"/>
  <c r="AG1514" i="3"/>
  <c r="AM1514" i="3"/>
  <c r="AJ1514" i="3"/>
  <c r="AI1514" i="3"/>
  <c r="AH1514" i="3"/>
  <c r="AN372" i="3"/>
  <c r="AL372" i="3"/>
  <c r="AI372" i="3"/>
  <c r="AH372" i="3"/>
  <c r="AM372" i="3"/>
  <c r="Q12" i="5"/>
  <c r="Z5" i="3"/>
  <c r="AJ1148" i="3"/>
  <c r="AH1148" i="3"/>
  <c r="AN1148" i="3"/>
  <c r="AK1148" i="3"/>
  <c r="AM1148" i="3"/>
  <c r="AL289" i="3"/>
  <c r="AJ289" i="3"/>
  <c r="AH289" i="3"/>
  <c r="AG289" i="3"/>
  <c r="AK289" i="3"/>
  <c r="AN1619" i="3"/>
  <c r="AM1619" i="3"/>
  <c r="AL1619" i="3"/>
  <c r="AK1619" i="3"/>
  <c r="AJ1619" i="3"/>
  <c r="AH1619" i="3"/>
  <c r="AG1619" i="3"/>
  <c r="AN1352" i="3"/>
  <c r="AM1352" i="3"/>
  <c r="AK1352" i="3"/>
  <c r="AL1352" i="3"/>
  <c r="AJ1352" i="3"/>
  <c r="AI1352" i="3"/>
  <c r="AH1352" i="3"/>
  <c r="AG1352" i="3"/>
  <c r="AM1596" i="3"/>
  <c r="AH1596" i="3"/>
  <c r="AJ1596" i="3"/>
  <c r="AI1596" i="3"/>
  <c r="AG1596" i="3"/>
  <c r="AN1596" i="3"/>
  <c r="AL1596" i="3"/>
  <c r="AK1596" i="3"/>
  <c r="E34" i="6"/>
  <c r="C34" i="6"/>
  <c r="AJ156" i="3"/>
  <c r="AJ134" i="3"/>
  <c r="AI147" i="3"/>
  <c r="AH1644" i="3"/>
  <c r="AN1644" i="3"/>
  <c r="AM1644" i="3"/>
  <c r="AL1644" i="3"/>
  <c r="AI1644" i="3"/>
  <c r="AI191" i="3"/>
  <c r="AK218" i="3"/>
  <c r="AI218" i="3"/>
  <c r="AH218" i="3"/>
  <c r="AG218" i="3"/>
  <c r="AL218" i="3"/>
  <c r="AL1208" i="3"/>
  <c r="AN1208" i="3"/>
  <c r="AM1208" i="3"/>
  <c r="AK1208" i="3"/>
  <c r="AJ1208" i="3"/>
  <c r="AI1208" i="3"/>
  <c r="Z1224" i="3"/>
  <c r="AH1287" i="3"/>
  <c r="AL1287" i="3"/>
  <c r="AI1287" i="3"/>
  <c r="AM1287" i="3"/>
  <c r="Z1136" i="3"/>
  <c r="Z452" i="3"/>
  <c r="Z1151" i="3"/>
  <c r="AH156" i="3"/>
  <c r="AM156" i="3"/>
  <c r="AL156" i="3"/>
  <c r="AI156" i="3"/>
  <c r="AN156" i="3"/>
  <c r="AN134" i="3"/>
  <c r="AL134" i="3"/>
  <c r="AI134" i="3"/>
  <c r="AH134" i="3"/>
  <c r="AM134" i="3"/>
  <c r="AJ147" i="3"/>
  <c r="AH147" i="3"/>
  <c r="AN147" i="3"/>
  <c r="AK147" i="3"/>
  <c r="AM147" i="3"/>
  <c r="AJ191" i="3"/>
  <c r="AH191" i="3"/>
  <c r="AN191" i="3"/>
  <c r="AK191" i="3"/>
  <c r="AM191" i="3"/>
  <c r="AG119" i="3"/>
  <c r="AL1126" i="3"/>
  <c r="AJ1126" i="3"/>
  <c r="AI1126" i="3"/>
  <c r="AH1126" i="3"/>
  <c r="AG1126" i="3"/>
  <c r="AM1126" i="3"/>
  <c r="AK1126" i="3"/>
  <c r="Z1147" i="3"/>
  <c r="AH1384" i="3"/>
  <c r="AI1384" i="3"/>
  <c r="AN1384" i="3"/>
  <c r="AM1384" i="3"/>
  <c r="AJ1384" i="3"/>
  <c r="AN837" i="3"/>
  <c r="AH837" i="3"/>
  <c r="AM837" i="3"/>
  <c r="AL837" i="3"/>
  <c r="AI837" i="3"/>
  <c r="AJ1225" i="3"/>
  <c r="Z357" i="3"/>
  <c r="AI1226" i="3"/>
  <c r="AN571" i="3"/>
  <c r="AG571" i="3"/>
  <c r="AM571" i="3"/>
  <c r="AI571" i="3"/>
  <c r="AL571" i="3"/>
  <c r="AK571" i="3"/>
  <c r="AJ571" i="3"/>
  <c r="AH571" i="3"/>
  <c r="AG256" i="3"/>
  <c r="AL119" i="3"/>
  <c r="AN119" i="3"/>
  <c r="AM119" i="3"/>
  <c r="AK119" i="3"/>
  <c r="AJ119" i="3"/>
  <c r="AI119" i="3"/>
  <c r="AM1225" i="3"/>
  <c r="AL555" i="3"/>
  <c r="AJ555" i="3"/>
  <c r="AH555" i="3"/>
  <c r="AG555" i="3"/>
  <c r="AM555" i="3"/>
  <c r="AK555" i="3"/>
  <c r="AN1226" i="3"/>
  <c r="Z553" i="3"/>
  <c r="AJ903" i="3"/>
  <c r="AJ1182" i="3"/>
  <c r="AJ1333" i="3"/>
  <c r="AI1590" i="3"/>
  <c r="AJ25" i="3"/>
  <c r="AN1231" i="3"/>
  <c r="AH1114" i="3"/>
  <c r="AL895" i="3"/>
  <c r="AL595" i="3"/>
  <c r="AJ1645" i="3"/>
  <c r="AI1645" i="3"/>
  <c r="AG1645" i="3"/>
  <c r="AL1645" i="3"/>
  <c r="AM1645" i="3"/>
  <c r="Z1571" i="3"/>
  <c r="AL1567" i="3"/>
  <c r="AN214" i="3"/>
  <c r="AL214" i="3"/>
  <c r="AJ214" i="3"/>
  <c r="AI214" i="3"/>
  <c r="AH214" i="3"/>
  <c r="AG214" i="3"/>
  <c r="AM214" i="3"/>
  <c r="AN1299" i="3"/>
  <c r="AK1299" i="3"/>
  <c r="AM1299" i="3"/>
  <c r="AL1299" i="3"/>
  <c r="AJ1299" i="3"/>
  <c r="AI1299" i="3"/>
  <c r="AH1299" i="3"/>
  <c r="AG872" i="3"/>
  <c r="AN872" i="3"/>
  <c r="AK872" i="3"/>
  <c r="AH872" i="3"/>
  <c r="AM872" i="3"/>
  <c r="AL872" i="3"/>
  <c r="AJ872" i="3"/>
  <c r="AI872" i="3"/>
  <c r="AK903" i="3"/>
  <c r="Z1531" i="3"/>
  <c r="AK1182" i="3"/>
  <c r="Z541" i="3"/>
  <c r="AK1333" i="3"/>
  <c r="AJ1590" i="3"/>
  <c r="Z1285" i="3"/>
  <c r="Z951" i="3"/>
  <c r="AK25" i="3"/>
  <c r="Z456" i="3"/>
  <c r="AH1187" i="3"/>
  <c r="AJ1187" i="3"/>
  <c r="AL1187" i="3"/>
  <c r="AM895" i="3"/>
  <c r="AH892" i="3"/>
  <c r="AJ892" i="3"/>
  <c r="AL892" i="3"/>
  <c r="AM595" i="3"/>
  <c r="AN1441" i="3"/>
  <c r="AL1441" i="3"/>
  <c r="AK1441" i="3"/>
  <c r="AG1441" i="3"/>
  <c r="AM1441" i="3"/>
  <c r="AL1512" i="3"/>
  <c r="AI1512" i="3"/>
  <c r="AH1512" i="3"/>
  <c r="AG1512" i="3"/>
  <c r="AK1512" i="3"/>
  <c r="AH1296" i="3"/>
  <c r="AG1296" i="3"/>
  <c r="AN1296" i="3"/>
  <c r="AJ1296" i="3"/>
  <c r="AM1296" i="3"/>
  <c r="AN1300" i="3"/>
  <c r="AM1300" i="3"/>
  <c r="AL1300" i="3"/>
  <c r="AK1300" i="3"/>
  <c r="AG1300" i="3"/>
  <c r="AH290" i="3"/>
  <c r="AM290" i="3"/>
  <c r="AI290" i="3"/>
  <c r="AG290" i="3"/>
  <c r="AN290" i="3"/>
  <c r="AK290" i="3"/>
  <c r="AL1114" i="3"/>
  <c r="AN1114" i="3"/>
  <c r="AJ1114" i="3"/>
  <c r="AM1187" i="3"/>
  <c r="AM892" i="3"/>
  <c r="AH1295" i="3"/>
  <c r="AM1295" i="3"/>
  <c r="AL1295" i="3"/>
  <c r="AK1295" i="3"/>
  <c r="AJ1295" i="3"/>
  <c r="AI1295" i="3"/>
  <c r="AJ956" i="3"/>
  <c r="AN956" i="3"/>
  <c r="AM956" i="3"/>
  <c r="AH956" i="3"/>
  <c r="AK956" i="3"/>
  <c r="AM1366" i="3"/>
  <c r="AL1366" i="3"/>
  <c r="AJ1366" i="3"/>
  <c r="AG1366" i="3"/>
  <c r="AH1366" i="3"/>
  <c r="AN1366" i="3"/>
  <c r="AI1366" i="3"/>
  <c r="AH1135" i="3"/>
  <c r="AG971" i="3"/>
  <c r="AG1303" i="3"/>
  <c r="AM903" i="3"/>
  <c r="AG1160" i="3"/>
  <c r="AG29" i="3"/>
  <c r="AM1182" i="3"/>
  <c r="AM1333" i="3"/>
  <c r="AL1590" i="3"/>
  <c r="AM25" i="3"/>
  <c r="AK1114" i="3"/>
  <c r="AN1187" i="3"/>
  <c r="AN892" i="3"/>
  <c r="AJ225" i="3"/>
  <c r="AI225" i="3"/>
  <c r="AH225" i="3"/>
  <c r="AG225" i="3"/>
  <c r="AL225" i="3"/>
  <c r="AN225" i="3"/>
  <c r="AL956" i="3"/>
  <c r="AG304" i="3"/>
  <c r="AN304" i="3"/>
  <c r="AK304" i="3"/>
  <c r="AI304" i="3"/>
  <c r="AH304" i="3"/>
  <c r="AM304" i="3"/>
  <c r="AJ304" i="3"/>
  <c r="B32" i="6"/>
  <c r="F32" i="6"/>
  <c r="D32" i="6"/>
  <c r="AI1135" i="3"/>
  <c r="AI971" i="3"/>
  <c r="AH1303" i="3"/>
  <c r="AN903" i="3"/>
  <c r="AI1160" i="3"/>
  <c r="AH29" i="3"/>
  <c r="AN1182" i="3"/>
  <c r="AI1552" i="3"/>
  <c r="AN1333" i="3"/>
  <c r="AM1590" i="3"/>
  <c r="AI720" i="3"/>
  <c r="AH1549" i="3"/>
  <c r="AH1406" i="3"/>
  <c r="AN25" i="3"/>
  <c r="AG1231" i="3"/>
  <c r="AM1114" i="3"/>
  <c r="AJ287" i="3"/>
  <c r="AH1298" i="3"/>
  <c r="AG1298" i="3"/>
  <c r="AN1298" i="3"/>
  <c r="AJ1298" i="3"/>
  <c r="AM1298" i="3"/>
  <c r="AJ1135" i="3"/>
  <c r="AJ971" i="3"/>
  <c r="AI1303" i="3"/>
  <c r="AJ1160" i="3"/>
  <c r="AI29" i="3"/>
  <c r="AJ1552" i="3"/>
  <c r="AJ720" i="3"/>
  <c r="AI1549" i="3"/>
  <c r="AI1406" i="3"/>
  <c r="AH1231" i="3"/>
  <c r="Z1304" i="3"/>
  <c r="AK287" i="3"/>
  <c r="Z634" i="3"/>
  <c r="AG895" i="3"/>
  <c r="Z1235" i="3"/>
  <c r="AG595" i="3"/>
  <c r="AH1546" i="3"/>
  <c r="AG1546" i="3"/>
  <c r="AJ1546" i="3"/>
  <c r="AM1546" i="3"/>
  <c r="AH285" i="3"/>
  <c r="AG285" i="3"/>
  <c r="AN285" i="3"/>
  <c r="AJ285" i="3"/>
  <c r="AM285" i="3"/>
  <c r="AN73" i="3"/>
  <c r="AL73" i="3"/>
  <c r="AK73" i="3"/>
  <c r="AJ73" i="3"/>
  <c r="AI73" i="3"/>
  <c r="AH73" i="3"/>
  <c r="AH601" i="3"/>
  <c r="AH1542" i="3"/>
  <c r="AM1542" i="3"/>
  <c r="AN1542" i="3"/>
  <c r="AL1542" i="3"/>
  <c r="AK1542" i="3"/>
  <c r="AJ1542" i="3"/>
  <c r="AI1542" i="3"/>
  <c r="AG1542" i="3"/>
  <c r="AM1641" i="3"/>
  <c r="AL1641" i="3"/>
  <c r="AK1641" i="3"/>
  <c r="AJ1641" i="3"/>
  <c r="AG1641" i="3"/>
  <c r="AH1641" i="3"/>
  <c r="AN1641" i="3"/>
  <c r="AI1641" i="3"/>
  <c r="AK971" i="3"/>
  <c r="AJ1303" i="3"/>
  <c r="Z1307" i="3"/>
  <c r="AK1160" i="3"/>
  <c r="AJ29" i="3"/>
  <c r="Z235" i="3"/>
  <c r="AK1552" i="3"/>
  <c r="Z1175" i="3"/>
  <c r="AK720" i="3"/>
  <c r="AJ1549" i="3"/>
  <c r="AJ1406" i="3"/>
  <c r="AI1231" i="3"/>
  <c r="AH895" i="3"/>
  <c r="AH595" i="3"/>
  <c r="AN1546" i="3"/>
  <c r="AG164" i="3"/>
  <c r="AH1604" i="3"/>
  <c r="AM1604" i="3"/>
  <c r="AL1604" i="3"/>
  <c r="AK1604" i="3"/>
  <c r="AJ1604" i="3"/>
  <c r="AI1604" i="3"/>
  <c r="AJ1185" i="3"/>
  <c r="AN1185" i="3"/>
  <c r="AM1185" i="3"/>
  <c r="AH1185" i="3"/>
  <c r="AK1185" i="3"/>
  <c r="AG1291" i="3"/>
  <c r="AI601" i="3"/>
  <c r="AG1602" i="3"/>
  <c r="AN1544" i="3"/>
  <c r="AM1544" i="3"/>
  <c r="AL1544" i="3"/>
  <c r="AI1544" i="3"/>
  <c r="AK1544" i="3"/>
  <c r="AJ1544" i="3"/>
  <c r="AH1544" i="3"/>
  <c r="AG1544" i="3"/>
  <c r="P12" i="5"/>
  <c r="AL1135" i="3"/>
  <c r="AL971" i="3"/>
  <c r="AK1303" i="3"/>
  <c r="AK1549" i="3"/>
  <c r="AK1406" i="3"/>
  <c r="AK1231" i="3"/>
  <c r="AM287" i="3"/>
  <c r="AI895" i="3"/>
  <c r="AI595" i="3"/>
  <c r="Z36" i="3"/>
  <c r="AJ1229" i="3"/>
  <c r="AL1229" i="3"/>
  <c r="AK1229" i="3"/>
  <c r="AI1229" i="3"/>
  <c r="AH1229" i="3"/>
  <c r="AG1229" i="3"/>
  <c r="AN1229" i="3"/>
  <c r="Z1284" i="3"/>
  <c r="AL1185" i="3"/>
  <c r="AL1281" i="3"/>
  <c r="AI1281" i="3"/>
  <c r="AH1281" i="3"/>
  <c r="AG1281" i="3"/>
  <c r="AK1281" i="3"/>
  <c r="AG1363" i="3"/>
  <c r="AN1363" i="3"/>
  <c r="AK1363" i="3"/>
  <c r="AM1363" i="3"/>
  <c r="AL1363" i="3"/>
  <c r="AJ1363" i="3"/>
  <c r="AI1363" i="3"/>
  <c r="AH1363" i="3"/>
  <c r="AG1575" i="3"/>
  <c r="AN1575" i="3"/>
  <c r="AK1575" i="3"/>
  <c r="AI1575" i="3"/>
  <c r="AH1575" i="3"/>
  <c r="AM1575" i="3"/>
  <c r="AJ1575" i="3"/>
  <c r="AN792" i="3"/>
  <c r="AM792" i="3"/>
  <c r="AL792" i="3"/>
  <c r="AI792" i="3"/>
  <c r="AK792" i="3"/>
  <c r="AJ792" i="3"/>
  <c r="AH792" i="3"/>
  <c r="AG792" i="3"/>
  <c r="AJ895" i="3"/>
  <c r="AJ595" i="3"/>
  <c r="AJ164" i="3"/>
  <c r="AL164" i="3"/>
  <c r="AK164" i="3"/>
  <c r="AH164" i="3"/>
  <c r="AN164" i="3"/>
  <c r="AM164" i="3"/>
  <c r="AN601" i="3"/>
  <c r="AM601" i="3"/>
  <c r="AL601" i="3"/>
  <c r="AK601" i="3"/>
  <c r="AG601" i="3"/>
  <c r="AL1602" i="3"/>
  <c r="AJ1602" i="3"/>
  <c r="AN1602" i="3"/>
  <c r="AM1602" i="3"/>
  <c r="AH1602" i="3"/>
  <c r="AK1602" i="3"/>
  <c r="AN971" i="3"/>
  <c r="AM1303" i="3"/>
  <c r="AI903" i="3"/>
  <c r="AI1182" i="3"/>
  <c r="AI1333" i="3"/>
  <c r="AH1590" i="3"/>
  <c r="AI25" i="3"/>
  <c r="AG1114" i="3"/>
  <c r="AI1187" i="3"/>
  <c r="AK895" i="3"/>
  <c r="AI892" i="3"/>
  <c r="AK595" i="3"/>
  <c r="AI1441" i="3"/>
  <c r="AM1512" i="3"/>
  <c r="AH1291" i="3"/>
  <c r="AM1291" i="3"/>
  <c r="AL1291" i="3"/>
  <c r="AK1291" i="3"/>
  <c r="AJ1291" i="3"/>
  <c r="AI1291" i="3"/>
  <c r="AJ1567" i="3"/>
  <c r="AN1567" i="3"/>
  <c r="AM1567" i="3"/>
  <c r="AH1567" i="3"/>
  <c r="AK1567" i="3"/>
  <c r="AK1296" i="3"/>
  <c r="AJ502" i="3"/>
  <c r="AI502" i="3"/>
  <c r="AH502" i="3"/>
  <c r="AG502" i="3"/>
  <c r="AL502" i="3"/>
  <c r="AN502" i="3"/>
  <c r="AG1295" i="3"/>
  <c r="AI1300" i="3"/>
  <c r="AL290" i="3"/>
  <c r="AN1370" i="3"/>
  <c r="AM1370" i="3"/>
  <c r="AL1370" i="3"/>
  <c r="AI1370" i="3"/>
  <c r="AK1370" i="3"/>
  <c r="AJ1370" i="3"/>
  <c r="AH1370" i="3"/>
  <c r="AG1370" i="3"/>
  <c r="AG609" i="3"/>
  <c r="AN609" i="3"/>
  <c r="AK609" i="3"/>
  <c r="AH609" i="3"/>
  <c r="AM609" i="3"/>
  <c r="AL609" i="3"/>
  <c r="AJ609" i="3"/>
  <c r="AI609" i="3"/>
  <c r="AN370" i="3"/>
  <c r="AL370" i="3"/>
  <c r="AI370" i="3"/>
  <c r="AK370" i="3"/>
  <c r="AI1140" i="3"/>
  <c r="AH1140" i="3"/>
  <c r="AM1140" i="3"/>
  <c r="AL1140" i="3"/>
  <c r="AN192" i="3"/>
  <c r="AI1186" i="3"/>
  <c r="AH1186" i="3"/>
  <c r="AG1186" i="3"/>
  <c r="AM1186" i="3"/>
  <c r="AN1186" i="3"/>
  <c r="AG1569" i="3"/>
  <c r="Z472" i="3"/>
  <c r="AI1184" i="3"/>
  <c r="AH1184" i="3"/>
  <c r="AG1184" i="3"/>
  <c r="AM1184" i="3"/>
  <c r="AJ1184" i="3"/>
  <c r="AH1409" i="3"/>
  <c r="AG1410" i="3"/>
  <c r="AJ433" i="3"/>
  <c r="AH433" i="3"/>
  <c r="AI433" i="3"/>
  <c r="AG433" i="3"/>
  <c r="AN433" i="3"/>
  <c r="AM433" i="3"/>
  <c r="AK433" i="3"/>
  <c r="AN87" i="3"/>
  <c r="AM87" i="3"/>
  <c r="AL87" i="3"/>
  <c r="AI87" i="3"/>
  <c r="AK87" i="3"/>
  <c r="AL1294" i="3"/>
  <c r="AJ1294" i="3"/>
  <c r="AI1294" i="3"/>
  <c r="AH1294" i="3"/>
  <c r="AG1294" i="3"/>
  <c r="AN1294" i="3"/>
  <c r="AK1294" i="3"/>
  <c r="Z1412" i="3"/>
  <c r="AN58" i="3"/>
  <c r="AL58" i="3"/>
  <c r="AM58" i="3"/>
  <c r="AK58" i="3"/>
  <c r="AI58" i="3"/>
  <c r="AH58" i="3"/>
  <c r="AG58" i="3"/>
  <c r="AJ33" i="3"/>
  <c r="AH33" i="3"/>
  <c r="AN33" i="3"/>
  <c r="AM33" i="3"/>
  <c r="AL33" i="3"/>
  <c r="AI33" i="3"/>
  <c r="AG33" i="3"/>
  <c r="AI1369" i="3"/>
  <c r="AH1369" i="3"/>
  <c r="AG1369" i="3"/>
  <c r="AM1369" i="3"/>
  <c r="AN1369" i="3"/>
  <c r="AN1409" i="3"/>
  <c r="AM1409" i="3"/>
  <c r="AJ1409" i="3"/>
  <c r="AI1409" i="3"/>
  <c r="AG1409" i="3"/>
  <c r="AL1409" i="3"/>
  <c r="AN1634" i="3"/>
  <c r="AH1634" i="3"/>
  <c r="AG1634" i="3"/>
  <c r="AL1634" i="3"/>
  <c r="AK1634" i="3"/>
  <c r="AI1634" i="3"/>
  <c r="AH1550" i="3"/>
  <c r="AN1550" i="3"/>
  <c r="AI1550" i="3"/>
  <c r="AG1550" i="3"/>
  <c r="AM1550" i="3"/>
  <c r="AL1550" i="3"/>
  <c r="AJ1550" i="3"/>
  <c r="AM1328" i="3"/>
  <c r="AL1328" i="3"/>
  <c r="AK1328" i="3"/>
  <c r="AJ1328" i="3"/>
  <c r="AG1328" i="3"/>
  <c r="AN1328" i="3"/>
  <c r="AK1569" i="3"/>
  <c r="AJ1569" i="3"/>
  <c r="AI1569" i="3"/>
  <c r="AH1569" i="3"/>
  <c r="AN1569" i="3"/>
  <c r="AK1410" i="3"/>
  <c r="AJ1410" i="3"/>
  <c r="AI1410" i="3"/>
  <c r="AH1410" i="3"/>
  <c r="AN1410" i="3"/>
  <c r="AL1410" i="3"/>
  <c r="AL1383" i="3"/>
  <c r="AJ1383" i="3"/>
  <c r="AI1383" i="3"/>
  <c r="AH1383" i="3"/>
  <c r="AN1383" i="3"/>
  <c r="AK1383" i="3"/>
  <c r="AG1383" i="3"/>
  <c r="AK1365" i="3"/>
  <c r="AJ1365" i="3"/>
  <c r="AH1365" i="3"/>
  <c r="AM1365" i="3"/>
  <c r="AN610" i="3"/>
  <c r="AL610" i="3"/>
  <c r="AI610" i="3"/>
  <c r="AK610" i="3"/>
  <c r="AI138" i="3"/>
  <c r="AH138" i="3"/>
  <c r="AM138" i="3"/>
  <c r="AL138" i="3"/>
  <c r="AI21" i="3"/>
  <c r="AH21" i="3"/>
  <c r="AG21" i="3"/>
  <c r="AM21" i="3"/>
  <c r="AN21" i="3"/>
  <c r="AL761" i="3"/>
  <c r="AN761" i="3"/>
  <c r="AM761" i="3"/>
  <c r="AI761" i="3"/>
  <c r="AH761" i="3"/>
  <c r="AJ113" i="3"/>
  <c r="AG113" i="3"/>
  <c r="AL113" i="3"/>
  <c r="AK113" i="3"/>
  <c r="AH113" i="3"/>
  <c r="AN113" i="3"/>
  <c r="AL1162" i="3"/>
  <c r="AJ1162" i="3"/>
  <c r="AH1162" i="3"/>
  <c r="AN1162" i="3"/>
  <c r="AM1162" i="3"/>
  <c r="AI1162" i="3"/>
  <c r="AG1162" i="3"/>
  <c r="AJ1301" i="3"/>
  <c r="AH1301" i="3"/>
  <c r="AL1301" i="3"/>
  <c r="AM1027" i="3"/>
  <c r="AL1027" i="3"/>
  <c r="AJ1027" i="3"/>
  <c r="AG1027" i="3"/>
  <c r="AK1027" i="3"/>
  <c r="AN1365" i="3"/>
  <c r="AM610" i="3"/>
  <c r="AN138" i="3"/>
  <c r="AK1438" i="3"/>
  <c r="AJ1438" i="3"/>
  <c r="AI1438" i="3"/>
  <c r="AH1438" i="3"/>
  <c r="AN1438" i="3"/>
  <c r="AH255" i="3"/>
  <c r="AN255" i="3"/>
  <c r="AM255" i="3"/>
  <c r="AL255" i="3"/>
  <c r="AK255" i="3"/>
  <c r="AI255" i="3"/>
  <c r="AG255" i="3"/>
  <c r="Z755" i="3"/>
  <c r="Z97" i="3"/>
  <c r="AJ1297" i="3"/>
  <c r="AH1297" i="3"/>
  <c r="AK1297" i="3"/>
  <c r="AM1301" i="3"/>
  <c r="AN1027" i="3"/>
  <c r="AI1433" i="3"/>
  <c r="AH1433" i="3"/>
  <c r="AM1433" i="3"/>
  <c r="AL1433" i="3"/>
  <c r="AG485" i="3"/>
  <c r="AI1479" i="3"/>
  <c r="AH524" i="3"/>
  <c r="AI524" i="3"/>
  <c r="AG524" i="3"/>
  <c r="AM524" i="3"/>
  <c r="AL524" i="3"/>
  <c r="AJ524" i="3"/>
  <c r="AG1408" i="3"/>
  <c r="AN294" i="3"/>
  <c r="AM294" i="3"/>
  <c r="AL294" i="3"/>
  <c r="AK294" i="3"/>
  <c r="AJ294" i="3"/>
  <c r="AG294" i="3"/>
  <c r="AH1481" i="3"/>
  <c r="AN1481" i="3"/>
  <c r="AK1481" i="3"/>
  <c r="AJ1481" i="3"/>
  <c r="AI1481" i="3"/>
  <c r="AG1481" i="3"/>
  <c r="AL1481" i="3"/>
  <c r="C30" i="6"/>
  <c r="E30" i="6"/>
  <c r="AL1297" i="3"/>
  <c r="AN1301" i="3"/>
  <c r="AG370" i="3"/>
  <c r="AG1140" i="3"/>
  <c r="AM1364" i="3"/>
  <c r="AL1364" i="3"/>
  <c r="AJ1364" i="3"/>
  <c r="AG1364" i="3"/>
  <c r="AK1364" i="3"/>
  <c r="AH192" i="3"/>
  <c r="AL485" i="3"/>
  <c r="AK443" i="3"/>
  <c r="AJ443" i="3"/>
  <c r="AI443" i="3"/>
  <c r="AH443" i="3"/>
  <c r="AN443" i="3"/>
  <c r="AH731" i="3"/>
  <c r="AM1356" i="3"/>
  <c r="AL1356" i="3"/>
  <c r="AK1356" i="3"/>
  <c r="AJ1356" i="3"/>
  <c r="AG1356" i="3"/>
  <c r="AN1356" i="3"/>
  <c r="AJ1186" i="3"/>
  <c r="AK1184" i="3"/>
  <c r="AN1616" i="3"/>
  <c r="AH1616" i="3"/>
  <c r="AG1616" i="3"/>
  <c r="AL1616" i="3"/>
  <c r="AK1616" i="3"/>
  <c r="AI1616" i="3"/>
  <c r="AI1368" i="3"/>
  <c r="AJ1408" i="3"/>
  <c r="AL433" i="3"/>
  <c r="AM1297" i="3"/>
  <c r="AH370" i="3"/>
  <c r="AJ1140" i="3"/>
  <c r="AN1364" i="3"/>
  <c r="AG87" i="3"/>
  <c r="AK1186" i="3"/>
  <c r="AL1184" i="3"/>
  <c r="AK1380" i="3"/>
  <c r="AJ1380" i="3"/>
  <c r="AI1380" i="3"/>
  <c r="AH1380" i="3"/>
  <c r="AN1380" i="3"/>
  <c r="AL1380" i="3"/>
  <c r="AH926" i="3"/>
  <c r="AN926" i="3"/>
  <c r="AL926" i="3"/>
  <c r="AK926" i="3"/>
  <c r="AJ926" i="3"/>
  <c r="AG926" i="3"/>
  <c r="AJ58" i="3"/>
  <c r="AM192" i="3"/>
  <c r="AL192" i="3"/>
  <c r="AJ192" i="3"/>
  <c r="AG192" i="3"/>
  <c r="AK192" i="3"/>
  <c r="AK485" i="3"/>
  <c r="AJ485" i="3"/>
  <c r="AI485" i="3"/>
  <c r="AH485" i="3"/>
  <c r="AN485" i="3"/>
  <c r="AM731" i="3"/>
  <c r="AL731" i="3"/>
  <c r="AK731" i="3"/>
  <c r="AJ731" i="3"/>
  <c r="AG731" i="3"/>
  <c r="AN731" i="3"/>
  <c r="AH87" i="3"/>
  <c r="AH1479" i="3"/>
  <c r="AN1479" i="3"/>
  <c r="AM1479" i="3"/>
  <c r="AL1479" i="3"/>
  <c r="AK1479" i="3"/>
  <c r="AG1479" i="3"/>
  <c r="AJ1368" i="3"/>
  <c r="AG1368" i="3"/>
  <c r="AL1368" i="3"/>
  <c r="AK1368" i="3"/>
  <c r="AH1368" i="3"/>
  <c r="AN1368" i="3"/>
  <c r="AM1294" i="3"/>
  <c r="AL1408" i="3"/>
  <c r="AN1408" i="3"/>
  <c r="AM1408" i="3"/>
  <c r="AI1408" i="3"/>
  <c r="AH1408" i="3"/>
  <c r="AJ1634" i="3"/>
  <c r="AN1413" i="3"/>
  <c r="AL1413" i="3"/>
  <c r="AI1413" i="3"/>
  <c r="AH1413" i="3"/>
  <c r="AG1413" i="3"/>
  <c r="AM1413" i="3"/>
  <c r="AJ1413" i="3"/>
  <c r="AL916" i="3"/>
  <c r="AJ916" i="3"/>
  <c r="AH916" i="3"/>
  <c r="AN916" i="3"/>
  <c r="AM916" i="3"/>
  <c r="AI916" i="3"/>
  <c r="AG916" i="3"/>
  <c r="AK1550" i="3"/>
  <c r="AH228" i="3"/>
  <c r="AN228" i="3"/>
  <c r="AL228" i="3"/>
  <c r="AM228" i="3"/>
  <c r="AK228" i="3"/>
  <c r="AJ228" i="3"/>
  <c r="AI228" i="3"/>
  <c r="AG228" i="3"/>
  <c r="AJ1617" i="3"/>
  <c r="Z1482" i="3"/>
  <c r="AN1483" i="3"/>
  <c r="AL1483" i="3"/>
  <c r="AJ1483" i="3"/>
  <c r="Z278" i="3"/>
  <c r="Z1276" i="3"/>
  <c r="Z1486" i="3"/>
  <c r="AG72" i="3"/>
  <c r="AG1390" i="3"/>
  <c r="AL748" i="3"/>
  <c r="AK748" i="3"/>
  <c r="AG748" i="3"/>
  <c r="AN748" i="3"/>
  <c r="AM748" i="3"/>
  <c r="AJ748" i="3"/>
  <c r="AI748" i="3"/>
  <c r="AH748" i="3"/>
  <c r="AN1407" i="3"/>
  <c r="AL1407" i="3"/>
  <c r="AJ1407" i="3"/>
  <c r="AI1407" i="3"/>
  <c r="AH1407" i="3"/>
  <c r="AG1407" i="3"/>
  <c r="AG277" i="3"/>
  <c r="AN277" i="3"/>
  <c r="AM277" i="3"/>
  <c r="AL277" i="3"/>
  <c r="AK277" i="3"/>
  <c r="AJ277" i="3"/>
  <c r="AH277" i="3"/>
  <c r="AM1312" i="3"/>
  <c r="AL1312" i="3"/>
  <c r="AK1312" i="3"/>
  <c r="AN1312" i="3"/>
  <c r="AJ1312" i="3"/>
  <c r="AI1312" i="3"/>
  <c r="AH1312" i="3"/>
  <c r="AG1312" i="3"/>
  <c r="AI970" i="3"/>
  <c r="AG970" i="3"/>
  <c r="AN970" i="3"/>
  <c r="AM970" i="3"/>
  <c r="AL970" i="3"/>
  <c r="AK970" i="3"/>
  <c r="AJ970" i="3"/>
  <c r="AH970" i="3"/>
  <c r="Q7" i="5"/>
  <c r="Z870" i="3"/>
  <c r="AH251" i="3"/>
  <c r="AG251" i="3"/>
  <c r="AJ251" i="3"/>
  <c r="AI251" i="3"/>
  <c r="AN251" i="3"/>
  <c r="AM251" i="3"/>
  <c r="AL251" i="3"/>
  <c r="AK251" i="3"/>
  <c r="C35" i="6"/>
  <c r="AN72" i="3"/>
  <c r="AL72" i="3"/>
  <c r="AK72" i="3"/>
  <c r="AJ72" i="3"/>
  <c r="AH72" i="3"/>
  <c r="AM72" i="3"/>
  <c r="AJ1390" i="3"/>
  <c r="AH1390" i="3"/>
  <c r="AN1390" i="3"/>
  <c r="AL1390" i="3"/>
  <c r="AK1390" i="3"/>
  <c r="AM1617" i="3"/>
  <c r="Z175" i="3"/>
  <c r="Z921" i="3"/>
  <c r="AL104" i="3"/>
  <c r="AJ104" i="3"/>
  <c r="AI104" i="3"/>
  <c r="AH104" i="3"/>
  <c r="AM104" i="3"/>
  <c r="AJ288" i="3"/>
  <c r="AH288" i="3"/>
  <c r="AG288" i="3"/>
  <c r="AN288" i="3"/>
  <c r="AM288" i="3"/>
  <c r="AM1390" i="3"/>
  <c r="AI198" i="3"/>
  <c r="Z1484" i="3"/>
  <c r="Z740" i="3"/>
  <c r="Z310" i="3"/>
  <c r="Z949" i="3"/>
  <c r="Z715" i="3"/>
  <c r="AL198" i="3"/>
  <c r="AM198" i="3"/>
  <c r="AJ198" i="3"/>
  <c r="AH198" i="3"/>
  <c r="AG198" i="3"/>
  <c r="AI998" i="3"/>
  <c r="AG998" i="3"/>
  <c r="AL998" i="3"/>
  <c r="AN998" i="3"/>
  <c r="AM998" i="3"/>
  <c r="AK998" i="3"/>
  <c r="AJ998" i="3"/>
  <c r="AH998" i="3"/>
  <c r="AN1611" i="3"/>
  <c r="AK1611" i="3"/>
  <c r="AI1611" i="3"/>
  <c r="AJ1611" i="3"/>
  <c r="AG1611" i="3"/>
  <c r="AM1611" i="3"/>
  <c r="AL1611" i="3"/>
  <c r="AH1611" i="3"/>
  <c r="AG1617" i="3"/>
  <c r="AL184" i="3"/>
  <c r="AJ184" i="3"/>
  <c r="AI184" i="3"/>
  <c r="AH184" i="3"/>
  <c r="AM184" i="3"/>
  <c r="AH506" i="3"/>
  <c r="AN506" i="3"/>
  <c r="AL506" i="3"/>
  <c r="AK506" i="3"/>
  <c r="AJ617" i="3"/>
  <c r="AH617" i="3"/>
  <c r="AG617" i="3"/>
  <c r="AN617" i="3"/>
  <c r="AM617" i="3"/>
  <c r="AK1496" i="3"/>
  <c r="AH1617" i="3"/>
  <c r="AH1483" i="3"/>
  <c r="Z1511" i="3"/>
  <c r="AL261" i="3"/>
  <c r="AK261" i="3"/>
  <c r="AH261" i="3"/>
  <c r="AG261" i="3"/>
  <c r="AN261" i="3"/>
  <c r="AM261" i="3"/>
  <c r="AI261" i="3"/>
  <c r="AK1407" i="3"/>
  <c r="AI277" i="3"/>
  <c r="AI1436" i="3"/>
  <c r="AG1436" i="3"/>
  <c r="AN1436" i="3"/>
  <c r="AM1436" i="3"/>
  <c r="AL1436" i="3"/>
  <c r="AK1436" i="3"/>
  <c r="AJ1436" i="3"/>
  <c r="AH1436" i="3"/>
  <c r="AM1666" i="3"/>
  <c r="AI1666" i="3"/>
  <c r="AJ1666" i="3"/>
  <c r="AG1666" i="3"/>
  <c r="AN1666" i="3"/>
  <c r="AL1666" i="3"/>
  <c r="AK1666" i="3"/>
  <c r="AH1666" i="3"/>
  <c r="Z61" i="3"/>
  <c r="AI1483" i="3"/>
  <c r="Z871" i="3"/>
  <c r="AL1487" i="3"/>
  <c r="AJ1487" i="3"/>
  <c r="AI1487" i="3"/>
  <c r="AH1487" i="3"/>
  <c r="AM1487" i="3"/>
  <c r="AH173" i="3"/>
  <c r="AN173" i="3"/>
  <c r="AL173" i="3"/>
  <c r="AK173" i="3"/>
  <c r="AN884" i="3"/>
  <c r="AM884" i="3"/>
  <c r="AL884" i="3"/>
  <c r="AK884" i="3"/>
  <c r="AI884" i="3"/>
  <c r="AG884" i="3"/>
  <c r="AJ1496" i="3"/>
  <c r="AI1496" i="3"/>
  <c r="AN1496" i="3"/>
  <c r="AL1496" i="3"/>
  <c r="AH1496" i="3"/>
  <c r="AG1496" i="3"/>
  <c r="Z1041" i="3"/>
  <c r="AM1407" i="3"/>
  <c r="AM268" i="3"/>
  <c r="AL268" i="3"/>
  <c r="AK268" i="3"/>
  <c r="AN268" i="3"/>
  <c r="AJ268" i="3"/>
  <c r="AI268" i="3"/>
  <c r="AG268" i="3"/>
  <c r="AG1502" i="3"/>
  <c r="AN1502" i="3"/>
  <c r="AM1502" i="3"/>
  <c r="AH1502" i="3"/>
  <c r="AL1502" i="3"/>
  <c r="AK1502" i="3"/>
  <c r="AJ1502" i="3"/>
  <c r="AI1502" i="3"/>
  <c r="AG1647" i="3"/>
  <c r="AN1647" i="3"/>
  <c r="AM1647" i="3"/>
  <c r="AL1647" i="3"/>
  <c r="AK1647" i="3"/>
  <c r="AJ1647" i="3"/>
  <c r="AI1647" i="3"/>
  <c r="AH1647" i="3"/>
  <c r="AM752" i="3"/>
  <c r="AL752" i="3"/>
  <c r="AK752" i="3"/>
  <c r="AH752" i="3"/>
  <c r="AN752" i="3"/>
  <c r="AJ752" i="3"/>
  <c r="AI752" i="3"/>
  <c r="AG752" i="3"/>
  <c r="AN1121" i="3"/>
  <c r="AG1236" i="3"/>
  <c r="AI143" i="3"/>
  <c r="AG143" i="3"/>
  <c r="AL143" i="3"/>
  <c r="AN1254" i="3"/>
  <c r="AI1535" i="3"/>
  <c r="AH1535" i="3"/>
  <c r="AM1535" i="3"/>
  <c r="AK1535" i="3"/>
  <c r="AG1535" i="3"/>
  <c r="AN1535" i="3"/>
  <c r="AN323" i="3"/>
  <c r="AK323" i="3"/>
  <c r="AJ323" i="3"/>
  <c r="AI323" i="3"/>
  <c r="AH323" i="3"/>
  <c r="AM323" i="3"/>
  <c r="AL323" i="3"/>
  <c r="AM143" i="3"/>
  <c r="AM1620" i="3"/>
  <c r="AK1620" i="3"/>
  <c r="AJ1620" i="3"/>
  <c r="AI1620" i="3"/>
  <c r="AL1620" i="3"/>
  <c r="AI199" i="3"/>
  <c r="AG199" i="3"/>
  <c r="AN199" i="3"/>
  <c r="AM199" i="3"/>
  <c r="AL199" i="3"/>
  <c r="AH1622" i="3"/>
  <c r="AG1622" i="3"/>
  <c r="AM1622" i="3"/>
  <c r="AL1622" i="3"/>
  <c r="AK1622" i="3"/>
  <c r="AN1622" i="3"/>
  <c r="AJ1622" i="3"/>
  <c r="AI1622" i="3"/>
  <c r="AM1236" i="3"/>
  <c r="AK1236" i="3"/>
  <c r="AJ1236" i="3"/>
  <c r="AI1236" i="3"/>
  <c r="AL1236" i="3"/>
  <c r="AH1385" i="3"/>
  <c r="AN143" i="3"/>
  <c r="AN1620" i="3"/>
  <c r="AL101" i="3"/>
  <c r="AL1488" i="3"/>
  <c r="AI1499" i="3"/>
  <c r="AN1236" i="3"/>
  <c r="AK419" i="3"/>
  <c r="AI419" i="3"/>
  <c r="AH419" i="3"/>
  <c r="AG419" i="3"/>
  <c r="AN419" i="3"/>
  <c r="AI1385" i="3"/>
  <c r="AJ152" i="3"/>
  <c r="AK333" i="3"/>
  <c r="AN333" i="3"/>
  <c r="AL333" i="3"/>
  <c r="AJ333" i="3"/>
  <c r="AI333" i="3"/>
  <c r="AH333" i="3"/>
  <c r="AG333" i="3"/>
  <c r="AK1499" i="3"/>
  <c r="AM169" i="3"/>
  <c r="AL169" i="3"/>
  <c r="AK169" i="3"/>
  <c r="AH169" i="3"/>
  <c r="AN169" i="3"/>
  <c r="AK1497" i="3"/>
  <c r="AI1497" i="3"/>
  <c r="AH1497" i="3"/>
  <c r="AG1497" i="3"/>
  <c r="AN1497" i="3"/>
  <c r="AK101" i="3"/>
  <c r="AI101" i="3"/>
  <c r="AH101" i="3"/>
  <c r="AG101" i="3"/>
  <c r="AN101" i="3"/>
  <c r="AK1488" i="3"/>
  <c r="AI1488" i="3"/>
  <c r="AH1488" i="3"/>
  <c r="AG1488" i="3"/>
  <c r="AN1488" i="3"/>
  <c r="AN468" i="3"/>
  <c r="AM468" i="3"/>
  <c r="AK468" i="3"/>
  <c r="AJ468" i="3"/>
  <c r="AI468" i="3"/>
  <c r="AL468" i="3"/>
  <c r="AH468" i="3"/>
  <c r="AG468" i="3"/>
  <c r="AH1155" i="3"/>
  <c r="AG1155" i="3"/>
  <c r="AM1155" i="3"/>
  <c r="AL1155" i="3"/>
  <c r="AK1155" i="3"/>
  <c r="AI1155" i="3"/>
  <c r="AN1155" i="3"/>
  <c r="AJ1155" i="3"/>
  <c r="AG1385" i="3"/>
  <c r="AN1385" i="3"/>
  <c r="AM1385" i="3"/>
  <c r="AK1385" i="3"/>
  <c r="AK1252" i="3"/>
  <c r="AN1252" i="3"/>
  <c r="AL1252" i="3"/>
  <c r="AJ1252" i="3"/>
  <c r="AI1252" i="3"/>
  <c r="AH1252" i="3"/>
  <c r="AG1252" i="3"/>
  <c r="AM1501" i="3"/>
  <c r="AN1501" i="3"/>
  <c r="AL1501" i="3"/>
  <c r="AK1501" i="3"/>
  <c r="AJ1501" i="3"/>
  <c r="AI1501" i="3"/>
  <c r="AH1501" i="3"/>
  <c r="AH1515" i="3"/>
  <c r="AG1515" i="3"/>
  <c r="AM1515" i="3"/>
  <c r="AL1515" i="3"/>
  <c r="AK1515" i="3"/>
  <c r="AN1515" i="3"/>
  <c r="AJ1515" i="3"/>
  <c r="AI1515" i="3"/>
  <c r="AM1499" i="3"/>
  <c r="AI1121" i="3"/>
  <c r="AL1385" i="3"/>
  <c r="AK152" i="3"/>
  <c r="AI152" i="3"/>
  <c r="AH152" i="3"/>
  <c r="AG152" i="3"/>
  <c r="AN152" i="3"/>
  <c r="AJ1498" i="3"/>
  <c r="AI55" i="3"/>
  <c r="AM55" i="3"/>
  <c r="AL55" i="3"/>
  <c r="AJ55" i="3"/>
  <c r="AH55" i="3"/>
  <c r="AG55" i="3"/>
  <c r="AJ1121" i="3"/>
  <c r="AH143" i="3"/>
  <c r="AL1498" i="3"/>
  <c r="AG1254" i="3"/>
  <c r="AK1489" i="3"/>
  <c r="AG1489" i="3"/>
  <c r="AN1489" i="3"/>
  <c r="AM1489" i="3"/>
  <c r="AL1489" i="3"/>
  <c r="AJ1489" i="3"/>
  <c r="AI1489" i="3"/>
  <c r="AH1489" i="3"/>
  <c r="AG1118" i="3"/>
  <c r="AM1118" i="3"/>
  <c r="AK1118" i="3"/>
  <c r="AI1118" i="3"/>
  <c r="AN1118" i="3"/>
  <c r="AL1118" i="3"/>
  <c r="AK112" i="3"/>
  <c r="AJ112" i="3"/>
  <c r="AG112" i="3"/>
  <c r="AI112" i="3"/>
  <c r="AN112" i="3"/>
  <c r="AM112" i="3"/>
  <c r="AJ1535" i="3"/>
  <c r="P7" i="5"/>
  <c r="AJ143" i="3"/>
  <c r="AM1061" i="3"/>
  <c r="AK1061" i="3"/>
  <c r="AJ1061" i="3"/>
  <c r="AI1061" i="3"/>
  <c r="AL1061" i="3"/>
  <c r="Z788" i="3"/>
  <c r="AK229" i="3"/>
  <c r="AI229" i="3"/>
  <c r="AH229" i="3"/>
  <c r="AG229" i="3"/>
  <c r="AN229" i="3"/>
  <c r="Z1500" i="3"/>
  <c r="Z74" i="3"/>
  <c r="AH199" i="3"/>
  <c r="AM1204" i="3"/>
  <c r="AL1204" i="3"/>
  <c r="AI1204" i="3"/>
  <c r="AG1204" i="3"/>
  <c r="AN1204" i="3"/>
  <c r="AK1204" i="3"/>
  <c r="AJ1204" i="3"/>
  <c r="AH1204" i="3"/>
  <c r="AL1535" i="3"/>
  <c r="AG323" i="3"/>
  <c r="AH1493" i="3"/>
  <c r="AG1493" i="3"/>
  <c r="AM1493" i="3"/>
  <c r="AL1493" i="3"/>
  <c r="AK1493" i="3"/>
  <c r="AN1493" i="3"/>
  <c r="AJ1493" i="3"/>
  <c r="AI1493" i="3"/>
  <c r="AK1121" i="3"/>
  <c r="AH1121" i="3"/>
  <c r="AG1121" i="3"/>
  <c r="AM1121" i="3"/>
  <c r="AK1498" i="3"/>
  <c r="AI1498" i="3"/>
  <c r="AH1498" i="3"/>
  <c r="AG1498" i="3"/>
  <c r="AN1498" i="3"/>
  <c r="AM1254" i="3"/>
  <c r="AK1254" i="3"/>
  <c r="AJ1254" i="3"/>
  <c r="AI1254" i="3"/>
  <c r="AL1254" i="3"/>
  <c r="AJ199" i="3"/>
  <c r="AG40" i="3"/>
  <c r="AL40" i="3"/>
  <c r="AJ40" i="3"/>
  <c r="AI40" i="3"/>
  <c r="AH40" i="3"/>
  <c r="AN40" i="3"/>
  <c r="AK216" i="3"/>
  <c r="AG216" i="3"/>
  <c r="AN216" i="3"/>
  <c r="AM216" i="3"/>
  <c r="AL216" i="3"/>
  <c r="AJ216" i="3"/>
  <c r="AI216" i="3"/>
  <c r="Z1623" i="3"/>
  <c r="AG369" i="3"/>
  <c r="AM369" i="3"/>
  <c r="AK369" i="3"/>
  <c r="AN369" i="3"/>
  <c r="AL369" i="3"/>
  <c r="AJ369" i="3"/>
  <c r="AI369" i="3"/>
  <c r="AH369" i="3"/>
  <c r="AN1451" i="3"/>
  <c r="AM1451" i="3"/>
  <c r="AK1451" i="3"/>
  <c r="AJ1451" i="3"/>
  <c r="AI1451" i="3"/>
  <c r="AL1451" i="3"/>
  <c r="AN1538" i="3"/>
  <c r="AM1538" i="3"/>
  <c r="AK1538" i="3"/>
  <c r="AJ1538" i="3"/>
  <c r="AI1538" i="3"/>
  <c r="AL1538" i="3"/>
  <c r="AG1355" i="3"/>
  <c r="AJ1355" i="3"/>
  <c r="AI1355" i="3"/>
  <c r="AH1355" i="3"/>
  <c r="AN1355" i="3"/>
  <c r="AM1355" i="3"/>
  <c r="AL1355" i="3"/>
  <c r="AM84" i="3"/>
  <c r="AL84" i="3"/>
  <c r="AG84" i="3"/>
  <c r="AN84" i="3"/>
  <c r="AK84" i="3"/>
  <c r="AJ84" i="3"/>
  <c r="AI84" i="3"/>
  <c r="AH84" i="3"/>
  <c r="AI799" i="3"/>
  <c r="AN640" i="3"/>
  <c r="AM640" i="3"/>
  <c r="AK640" i="3"/>
  <c r="AJ640" i="3"/>
  <c r="AI640" i="3"/>
  <c r="AL640" i="3"/>
  <c r="AN420" i="3"/>
  <c r="AM420" i="3"/>
  <c r="AK420" i="3"/>
  <c r="AJ420" i="3"/>
  <c r="AI420" i="3"/>
  <c r="AL420" i="3"/>
  <c r="AJ122" i="3"/>
  <c r="AH122" i="3"/>
  <c r="AG122" i="3"/>
  <c r="AN122" i="3"/>
  <c r="AM122" i="3"/>
  <c r="AL122" i="3"/>
  <c r="AK167" i="3"/>
  <c r="AG167" i="3"/>
  <c r="AH167" i="3"/>
  <c r="AN167" i="3"/>
  <c r="AM167" i="3"/>
  <c r="AL167" i="3"/>
  <c r="AJ167" i="3"/>
  <c r="AI167" i="3"/>
  <c r="AH679" i="3"/>
  <c r="AH1094" i="3"/>
  <c r="AN1314" i="3"/>
  <c r="AM1314" i="3"/>
  <c r="AL1314" i="3"/>
  <c r="AK1314" i="3"/>
  <c r="AI1314" i="3"/>
  <c r="AH1314" i="3"/>
  <c r="AG1314" i="3"/>
  <c r="AM702" i="3"/>
  <c r="AL702" i="3"/>
  <c r="AN702" i="3"/>
  <c r="AK702" i="3"/>
  <c r="AJ702" i="3"/>
  <c r="AI702" i="3"/>
  <c r="AM262" i="3"/>
  <c r="AL262" i="3"/>
  <c r="AK262" i="3"/>
  <c r="AJ262" i="3"/>
  <c r="AI262" i="3"/>
  <c r="AH262" i="3"/>
  <c r="AG262" i="3"/>
  <c r="AN90" i="3"/>
  <c r="AM90" i="3"/>
  <c r="AL90" i="3"/>
  <c r="AK90" i="3"/>
  <c r="AJ90" i="3"/>
  <c r="AI90" i="3"/>
  <c r="AH90" i="3"/>
  <c r="AG90" i="3"/>
  <c r="AG930" i="3"/>
  <c r="AI930" i="3"/>
  <c r="AH930" i="3"/>
  <c r="AN930" i="3"/>
  <c r="AM930" i="3"/>
  <c r="AL930" i="3"/>
  <c r="AK930" i="3"/>
  <c r="AN832" i="3"/>
  <c r="AM832" i="3"/>
  <c r="AL832" i="3"/>
  <c r="AK832" i="3"/>
  <c r="AJ832" i="3"/>
  <c r="AI832" i="3"/>
  <c r="AH832" i="3"/>
  <c r="AG832" i="3"/>
  <c r="AG351" i="3"/>
  <c r="AN351" i="3"/>
  <c r="AM351" i="3"/>
  <c r="AJ351" i="3"/>
  <c r="AL351" i="3"/>
  <c r="AK351" i="3"/>
  <c r="AI351" i="3"/>
  <c r="AH351" i="3"/>
  <c r="AI679" i="3"/>
  <c r="AI1094" i="3"/>
  <c r="AG799" i="3"/>
  <c r="AM799" i="3"/>
  <c r="AK799" i="3"/>
  <c r="AL799" i="3"/>
  <c r="Z882" i="3"/>
  <c r="AG709" i="3"/>
  <c r="AN709" i="3"/>
  <c r="AM709" i="3"/>
  <c r="AL709" i="3"/>
  <c r="AK709" i="3"/>
  <c r="AJ709" i="3"/>
  <c r="AM819" i="3"/>
  <c r="AL819" i="3"/>
  <c r="AN819" i="3"/>
  <c r="AK819" i="3"/>
  <c r="AJ819" i="3"/>
  <c r="AI819" i="3"/>
  <c r="AH819" i="3"/>
  <c r="AG819" i="3"/>
  <c r="AN1269" i="3"/>
  <c r="AH1269" i="3"/>
  <c r="AG1269" i="3"/>
  <c r="AM1269" i="3"/>
  <c r="AL1269" i="3"/>
  <c r="AK1269" i="3"/>
  <c r="AJ1269" i="3"/>
  <c r="AM1183" i="3"/>
  <c r="AL1183" i="3"/>
  <c r="AJ1183" i="3"/>
  <c r="AI1183" i="3"/>
  <c r="AH1183" i="3"/>
  <c r="AG1183" i="3"/>
  <c r="AN1183" i="3"/>
  <c r="AK1183" i="3"/>
  <c r="AJ679" i="3"/>
  <c r="AJ1094" i="3"/>
  <c r="AN799" i="3"/>
  <c r="AN678" i="3"/>
  <c r="AM678" i="3"/>
  <c r="AL678" i="3"/>
  <c r="AI678" i="3"/>
  <c r="AH678" i="3"/>
  <c r="AG678" i="3"/>
  <c r="AL1209" i="3"/>
  <c r="AK1209" i="3"/>
  <c r="AJ1209" i="3"/>
  <c r="AG1209" i="3"/>
  <c r="AM1209" i="3"/>
  <c r="AK679" i="3"/>
  <c r="AK1094" i="3"/>
  <c r="AN1209" i="3"/>
  <c r="AL679" i="3"/>
  <c r="AL1094" i="3"/>
  <c r="AH558" i="3"/>
  <c r="AH1241" i="3"/>
  <c r="AJ1537" i="3"/>
  <c r="AI1537" i="3"/>
  <c r="AH1537" i="3"/>
  <c r="AG1537" i="3"/>
  <c r="AN1537" i="3"/>
  <c r="AM1537" i="3"/>
  <c r="AH1520" i="3"/>
  <c r="AJ1520" i="3"/>
  <c r="AI1520" i="3"/>
  <c r="AG1520" i="3"/>
  <c r="AN1520" i="3"/>
  <c r="AM1520" i="3"/>
  <c r="AL1435" i="3"/>
  <c r="AK1435" i="3"/>
  <c r="AJ1435" i="3"/>
  <c r="AI1435" i="3"/>
  <c r="AG1435" i="3"/>
  <c r="AN1435" i="3"/>
  <c r="AJ620" i="3"/>
  <c r="AI620" i="3"/>
  <c r="AH620" i="3"/>
  <c r="AG620" i="3"/>
  <c r="AN620" i="3"/>
  <c r="AM620" i="3"/>
  <c r="AL1172" i="3"/>
  <c r="AN1172" i="3"/>
  <c r="AM1172" i="3"/>
  <c r="AK1172" i="3"/>
  <c r="AJ1172" i="3"/>
  <c r="AI1172" i="3"/>
  <c r="AK1355" i="3"/>
  <c r="AL558" i="3"/>
  <c r="AK558" i="3"/>
  <c r="AJ558" i="3"/>
  <c r="AI558" i="3"/>
  <c r="AG558" i="3"/>
  <c r="AN558" i="3"/>
  <c r="AL1241" i="3"/>
  <c r="AK1241" i="3"/>
  <c r="AJ1241" i="3"/>
  <c r="AI1241" i="3"/>
  <c r="AG1241" i="3"/>
  <c r="AN1241" i="3"/>
  <c r="AG1538" i="3"/>
  <c r="AM1495" i="3"/>
  <c r="AL1495" i="3"/>
  <c r="AN1495" i="3"/>
  <c r="AK1495" i="3"/>
  <c r="AJ1495" i="3"/>
  <c r="AI1495" i="3"/>
  <c r="AH1495" i="3"/>
  <c r="AN1265" i="3"/>
  <c r="AG1265" i="3"/>
  <c r="AM1265" i="3"/>
  <c r="AL1265" i="3"/>
  <c r="AK1265" i="3"/>
  <c r="AJ1265" i="3"/>
  <c r="AI1265" i="3"/>
  <c r="Z194" i="3"/>
  <c r="AH1451" i="3"/>
  <c r="AG640" i="3"/>
  <c r="AJ1314" i="3"/>
  <c r="AG420" i="3"/>
  <c r="AH1538" i="3"/>
  <c r="AI122" i="3"/>
  <c r="AG793" i="3"/>
  <c r="AK793" i="3"/>
  <c r="AJ793" i="3"/>
  <c r="AI793" i="3"/>
  <c r="AH793" i="3"/>
  <c r="AN793" i="3"/>
  <c r="AM793" i="3"/>
  <c r="AJ930" i="3"/>
  <c r="AL193" i="3"/>
  <c r="AK193" i="3"/>
  <c r="AJ193" i="3"/>
  <c r="AN193" i="3"/>
  <c r="AM193" i="3"/>
  <c r="AG193" i="3"/>
  <c r="AI160" i="3"/>
  <c r="AN160" i="3"/>
  <c r="AM160" i="3"/>
  <c r="AL160" i="3"/>
  <c r="AH160" i="3"/>
  <c r="AG160" i="3"/>
  <c r="AK909" i="3"/>
  <c r="AI909" i="3"/>
  <c r="AG909" i="3"/>
  <c r="AN909" i="3"/>
  <c r="AM909" i="3"/>
  <c r="AL909" i="3"/>
  <c r="AH909" i="3"/>
  <c r="AK179" i="3"/>
  <c r="AJ179" i="3"/>
  <c r="AI179" i="3"/>
  <c r="AI375" i="3"/>
  <c r="AN375" i="3"/>
  <c r="AL375" i="3"/>
  <c r="AG375" i="3"/>
  <c r="AK375" i="3"/>
  <c r="AM375" i="3"/>
  <c r="AM99" i="3"/>
  <c r="AN99" i="3"/>
  <c r="AL99" i="3"/>
  <c r="AK99" i="3"/>
  <c r="AH99" i="3"/>
  <c r="AM1536" i="3"/>
  <c r="AM281" i="3"/>
  <c r="AM929" i="3"/>
  <c r="AG621" i="3"/>
  <c r="AG337" i="3"/>
  <c r="AI154" i="3"/>
  <c r="AH154" i="3"/>
  <c r="AL154" i="3"/>
  <c r="AL179" i="3"/>
  <c r="AK1577" i="3"/>
  <c r="AJ1577" i="3"/>
  <c r="AI1577" i="3"/>
  <c r="AG1530" i="3"/>
  <c r="AG1002" i="3"/>
  <c r="AH1002" i="3"/>
  <c r="AL1002" i="3"/>
  <c r="AK1002" i="3"/>
  <c r="AJ1002" i="3"/>
  <c r="AI1002" i="3"/>
  <c r="AG207" i="3"/>
  <c r="AH207" i="3"/>
  <c r="AN207" i="3"/>
  <c r="AM207" i="3"/>
  <c r="AL207" i="3"/>
  <c r="AK207" i="3"/>
  <c r="AI207" i="3"/>
  <c r="AN929" i="3"/>
  <c r="AI621" i="3"/>
  <c r="AH337" i="3"/>
  <c r="AM154" i="3"/>
  <c r="AI365" i="3"/>
  <c r="AH365" i="3"/>
  <c r="AL365" i="3"/>
  <c r="AG1576" i="3"/>
  <c r="AM179" i="3"/>
  <c r="AL1577" i="3"/>
  <c r="AL1142" i="3"/>
  <c r="AG522" i="3"/>
  <c r="AI1530" i="3"/>
  <c r="AJ918" i="3"/>
  <c r="AM1578" i="3"/>
  <c r="AG1578" i="3"/>
  <c r="AI1578" i="3"/>
  <c r="AH1578" i="3"/>
  <c r="AL1578" i="3"/>
  <c r="Q14" i="5"/>
  <c r="AJ621" i="3"/>
  <c r="AI337" i="3"/>
  <c r="AI843" i="3"/>
  <c r="AH843" i="3"/>
  <c r="AL843" i="3"/>
  <c r="AJ1576" i="3"/>
  <c r="AG100" i="3"/>
  <c r="AN179" i="3"/>
  <c r="AM1577" i="3"/>
  <c r="AG120" i="3"/>
  <c r="AK522" i="3"/>
  <c r="AH1480" i="3"/>
  <c r="AI176" i="3"/>
  <c r="AM176" i="3"/>
  <c r="AL176" i="3"/>
  <c r="AK176" i="3"/>
  <c r="AJ176" i="3"/>
  <c r="AN176" i="3"/>
  <c r="AH176" i="3"/>
  <c r="AG899" i="3"/>
  <c r="AN899" i="3"/>
  <c r="AM899" i="3"/>
  <c r="AL899" i="3"/>
  <c r="AK899" i="3"/>
  <c r="AH899" i="3"/>
  <c r="AJ899" i="3"/>
  <c r="AI899" i="3"/>
  <c r="AK621" i="3"/>
  <c r="AJ337" i="3"/>
  <c r="AM843" i="3"/>
  <c r="AI797" i="3"/>
  <c r="AH797" i="3"/>
  <c r="AL797" i="3"/>
  <c r="AG233" i="3"/>
  <c r="AN1577" i="3"/>
  <c r="AH1101" i="3"/>
  <c r="AI1142" i="3"/>
  <c r="AJ1142" i="3"/>
  <c r="AH1142" i="3"/>
  <c r="AG1142" i="3"/>
  <c r="AM1142" i="3"/>
  <c r="AG1597" i="3"/>
  <c r="AK1530" i="3"/>
  <c r="AM1530" i="3"/>
  <c r="AL1530" i="3"/>
  <c r="AH1530" i="3"/>
  <c r="AN1530" i="3"/>
  <c r="AI918" i="3"/>
  <c r="AG918" i="3"/>
  <c r="AM918" i="3"/>
  <c r="AL918" i="3"/>
  <c r="AH918" i="3"/>
  <c r="AN918" i="3"/>
  <c r="AH339" i="3"/>
  <c r="AG339" i="3"/>
  <c r="AN339" i="3"/>
  <c r="AM339" i="3"/>
  <c r="AL339" i="3"/>
  <c r="AK339" i="3"/>
  <c r="AI339" i="3"/>
  <c r="AJ339" i="3"/>
  <c r="AG1315" i="3"/>
  <c r="AG281" i="3"/>
  <c r="AG929" i="3"/>
  <c r="AL621" i="3"/>
  <c r="AK337" i="3"/>
  <c r="AK554" i="3"/>
  <c r="AJ554" i="3"/>
  <c r="AI554" i="3"/>
  <c r="AG368" i="3"/>
  <c r="AI1576" i="3"/>
  <c r="AH1576" i="3"/>
  <c r="AL1576" i="3"/>
  <c r="AJ233" i="3"/>
  <c r="AM120" i="3"/>
  <c r="AJ120" i="3"/>
  <c r="AI120" i="3"/>
  <c r="AK120" i="3"/>
  <c r="AI1101" i="3"/>
  <c r="AI1597" i="3"/>
  <c r="AH522" i="3"/>
  <c r="AJ522" i="3"/>
  <c r="AI522" i="3"/>
  <c r="AM522" i="3"/>
  <c r="AN522" i="3"/>
  <c r="AI1480" i="3"/>
  <c r="AN1480" i="3"/>
  <c r="AG1480" i="3"/>
  <c r="AM1480" i="3"/>
  <c r="AK1480" i="3"/>
  <c r="AL1480" i="3"/>
  <c r="AH1536" i="3"/>
  <c r="AH1315" i="3"/>
  <c r="AH281" i="3"/>
  <c r="AH929" i="3"/>
  <c r="AM621" i="3"/>
  <c r="AL337" i="3"/>
  <c r="AL554" i="3"/>
  <c r="Z1157" i="3"/>
  <c r="AM1576" i="3"/>
  <c r="AI100" i="3"/>
  <c r="AH100" i="3"/>
  <c r="AL100" i="3"/>
  <c r="AL120" i="3"/>
  <c r="AJ1101" i="3"/>
  <c r="AI1320" i="3"/>
  <c r="AL1320" i="3"/>
  <c r="AK1320" i="3"/>
  <c r="AJ1320" i="3"/>
  <c r="AG1320" i="3"/>
  <c r="AN1320" i="3"/>
  <c r="AJ160" i="3"/>
  <c r="AI1536" i="3"/>
  <c r="AI1315" i="3"/>
  <c r="AI281" i="3"/>
  <c r="AI929" i="3"/>
  <c r="AN621" i="3"/>
  <c r="AM337" i="3"/>
  <c r="AK368" i="3"/>
  <c r="AJ368" i="3"/>
  <c r="AI368" i="3"/>
  <c r="AI233" i="3"/>
  <c r="AH233" i="3"/>
  <c r="AL233" i="3"/>
  <c r="AK1101" i="3"/>
  <c r="AK1597" i="3"/>
  <c r="AM1597" i="3"/>
  <c r="AN1597" i="3"/>
  <c r="AL1597" i="3"/>
  <c r="AH1597" i="3"/>
  <c r="AH193" i="3"/>
  <c r="AG99" i="3"/>
  <c r="AK160" i="3"/>
  <c r="AJ909" i="3"/>
  <c r="AG154" i="3"/>
  <c r="AN554" i="3"/>
  <c r="AL368" i="3"/>
  <c r="Z1310" i="3"/>
  <c r="AG179" i="3"/>
  <c r="AM233" i="3"/>
  <c r="AL1101" i="3"/>
  <c r="AH375" i="3"/>
  <c r="AM1505" i="3"/>
  <c r="AI1505" i="3"/>
  <c r="AG1505" i="3"/>
  <c r="AN1505" i="3"/>
  <c r="AJ1505" i="3"/>
  <c r="AI193" i="3"/>
  <c r="AI99" i="3"/>
  <c r="P14" i="5"/>
  <c r="Z17" i="3"/>
  <c r="AK1469" i="3"/>
  <c r="AN1469" i="3"/>
  <c r="AL1469" i="3"/>
  <c r="AJ1469" i="3"/>
  <c r="AI1469" i="3"/>
  <c r="AH1469" i="3"/>
  <c r="AN893" i="3"/>
  <c r="AM893" i="3"/>
  <c r="AK893" i="3"/>
  <c r="AJ893" i="3"/>
  <c r="AI893" i="3"/>
  <c r="AH893" i="3"/>
  <c r="AG1527" i="3"/>
  <c r="AN1649" i="3"/>
  <c r="AI1649" i="3"/>
  <c r="AM1649" i="3"/>
  <c r="AL1649" i="3"/>
  <c r="AJ1649" i="3"/>
  <c r="AH1649" i="3"/>
  <c r="AG1649" i="3"/>
  <c r="AH137" i="3"/>
  <c r="AM137" i="3"/>
  <c r="AN137" i="3"/>
  <c r="AL137" i="3"/>
  <c r="AK137" i="3"/>
  <c r="AJ137" i="3"/>
  <c r="AN1123" i="3"/>
  <c r="AI1123" i="3"/>
  <c r="AL1123" i="3"/>
  <c r="AK1123" i="3"/>
  <c r="AJ1123" i="3"/>
  <c r="AH1123" i="3"/>
  <c r="AG1123" i="3"/>
  <c r="AH465" i="3"/>
  <c r="AM465" i="3"/>
  <c r="AL465" i="3"/>
  <c r="AK465" i="3"/>
  <c r="AI465" i="3"/>
  <c r="AG465" i="3"/>
  <c r="AN37" i="3"/>
  <c r="AL37" i="3"/>
  <c r="AI37" i="3"/>
  <c r="AH37" i="3"/>
  <c r="AM37" i="3"/>
  <c r="AN1628" i="3"/>
  <c r="AL1628" i="3"/>
  <c r="AM1628" i="3"/>
  <c r="AK1628" i="3"/>
  <c r="AJ1628" i="3"/>
  <c r="AI1628" i="3"/>
  <c r="AH1628" i="3"/>
  <c r="AN181" i="3"/>
  <c r="AL181" i="3"/>
  <c r="AK181" i="3"/>
  <c r="AJ181" i="3"/>
  <c r="AI181" i="3"/>
  <c r="AH181" i="3"/>
  <c r="AG181" i="3"/>
  <c r="AN1664" i="3"/>
  <c r="AI1664" i="3"/>
  <c r="AG1664" i="3"/>
  <c r="AM1664" i="3"/>
  <c r="AL1664" i="3"/>
  <c r="AK1664" i="3"/>
  <c r="AH1664" i="3"/>
  <c r="AK209" i="3"/>
  <c r="AJ209" i="3"/>
  <c r="AI209" i="3"/>
  <c r="AH209" i="3"/>
  <c r="AM209" i="3"/>
  <c r="AG876" i="3"/>
  <c r="AL876" i="3"/>
  <c r="AJ876" i="3"/>
  <c r="AI876" i="3"/>
  <c r="AH876" i="3"/>
  <c r="AL377" i="3"/>
  <c r="AJ377" i="3"/>
  <c r="AM377" i="3"/>
  <c r="AN377" i="3"/>
  <c r="AK377" i="3"/>
  <c r="AH377" i="3"/>
  <c r="AG377" i="3"/>
  <c r="AN560" i="3"/>
  <c r="AL560" i="3"/>
  <c r="AM560" i="3"/>
  <c r="AK560" i="3"/>
  <c r="AJ560" i="3"/>
  <c r="AI560" i="3"/>
  <c r="AH1626" i="3"/>
  <c r="Z810" i="3"/>
  <c r="AH1631" i="3"/>
  <c r="AM1631" i="3"/>
  <c r="AI1631" i="3"/>
  <c r="AG1631" i="3"/>
  <c r="AN1631" i="3"/>
  <c r="AL1631" i="3"/>
  <c r="AJ1631" i="3"/>
  <c r="AH341" i="3"/>
  <c r="AM341" i="3"/>
  <c r="AL341" i="3"/>
  <c r="AK341" i="3"/>
  <c r="AI341" i="3"/>
  <c r="AG341" i="3"/>
  <c r="AN341" i="3"/>
  <c r="AN1625" i="3"/>
  <c r="AI1625" i="3"/>
  <c r="AK1625" i="3"/>
  <c r="AJ1625" i="3"/>
  <c r="AG1625" i="3"/>
  <c r="AM1625" i="3"/>
  <c r="AN1527" i="3"/>
  <c r="AI1527" i="3"/>
  <c r="AJ1527" i="3"/>
  <c r="AH1527" i="3"/>
  <c r="AM1527" i="3"/>
  <c r="AN1340" i="3"/>
  <c r="AI1340" i="3"/>
  <c r="AM1340" i="3"/>
  <c r="AL1340" i="3"/>
  <c r="AK1340" i="3"/>
  <c r="AJ1340" i="3"/>
  <c r="AH1340" i="3"/>
  <c r="AN891" i="3"/>
  <c r="AI891" i="3"/>
  <c r="AH891" i="3"/>
  <c r="AG891" i="3"/>
  <c r="AM891" i="3"/>
  <c r="AL891" i="3"/>
  <c r="AH1613" i="3"/>
  <c r="AJ148" i="3"/>
  <c r="AL1626" i="3"/>
  <c r="AJ1626" i="3"/>
  <c r="AM1626" i="3"/>
  <c r="AG1626" i="3"/>
  <c r="AN1626" i="3"/>
  <c r="AK1626" i="3"/>
  <c r="Z967" i="3"/>
  <c r="AK332" i="3"/>
  <c r="AJ332" i="3"/>
  <c r="AI332" i="3"/>
  <c r="AH332" i="3"/>
  <c r="AM332" i="3"/>
  <c r="AJ1613" i="3"/>
  <c r="AI1630" i="3"/>
  <c r="AJ1624" i="3"/>
  <c r="AH1624" i="3"/>
  <c r="AI1624" i="3"/>
  <c r="AG1624" i="3"/>
  <c r="AN1624" i="3"/>
  <c r="AM1624" i="3"/>
  <c r="AH284" i="3"/>
  <c r="AM284" i="3"/>
  <c r="AN284" i="3"/>
  <c r="AL284" i="3"/>
  <c r="AJ284" i="3"/>
  <c r="AI284" i="3"/>
  <c r="AG284" i="3"/>
  <c r="AN1652" i="3"/>
  <c r="AL1652" i="3"/>
  <c r="AG1652" i="3"/>
  <c r="AM1652" i="3"/>
  <c r="AK1652" i="3"/>
  <c r="AJ1652" i="3"/>
  <c r="AK441" i="3"/>
  <c r="AI441" i="3"/>
  <c r="AH441" i="3"/>
  <c r="AG441" i="3"/>
  <c r="AN441" i="3"/>
  <c r="AH299" i="3"/>
  <c r="AM299" i="3"/>
  <c r="AL299" i="3"/>
  <c r="AK299" i="3"/>
  <c r="AJ299" i="3"/>
  <c r="AI299" i="3"/>
  <c r="AG299" i="3"/>
  <c r="AN1627" i="3"/>
  <c r="AI1627" i="3"/>
  <c r="AM1627" i="3"/>
  <c r="AL1627" i="3"/>
  <c r="AK1627" i="3"/>
  <c r="AJ1627" i="3"/>
  <c r="AI1613" i="3"/>
  <c r="AG1613" i="3"/>
  <c r="AN1613" i="3"/>
  <c r="AL1613" i="3"/>
  <c r="AH148" i="3"/>
  <c r="AM148" i="3"/>
  <c r="AI148" i="3"/>
  <c r="AG148" i="3"/>
  <c r="AN148" i="3"/>
  <c r="AL148" i="3"/>
  <c r="AL1630" i="3"/>
  <c r="AJ1630" i="3"/>
  <c r="AM1630" i="3"/>
  <c r="AH1630" i="3"/>
  <c r="AG1630" i="3"/>
  <c r="AN1630" i="3"/>
  <c r="AN1513" i="3"/>
  <c r="AL1513" i="3"/>
  <c r="AM1513" i="3"/>
  <c r="AK1513" i="3"/>
  <c r="AI1513" i="3"/>
  <c r="AH1513" i="3"/>
  <c r="AG1513" i="3"/>
  <c r="AK1649" i="3"/>
  <c r="AG137" i="3"/>
  <c r="AH293" i="3"/>
  <c r="AK783" i="3"/>
  <c r="AI783" i="3"/>
  <c r="AH783" i="3"/>
  <c r="AG783" i="3"/>
  <c r="AN783" i="3"/>
  <c r="AG1469" i="3"/>
  <c r="AM1613" i="3"/>
  <c r="AM830" i="3"/>
  <c r="AK830" i="3"/>
  <c r="AJ830" i="3"/>
  <c r="AH830" i="3"/>
  <c r="AG830" i="3"/>
  <c r="AN830" i="3"/>
  <c r="AG893" i="3"/>
  <c r="AJ465" i="3"/>
  <c r="AG37" i="3"/>
  <c r="AI137" i="3"/>
  <c r="AM1123" i="3"/>
  <c r="AM1469" i="3"/>
  <c r="AK876" i="3"/>
  <c r="AL893" i="3"/>
  <c r="AM1439" i="3"/>
  <c r="AL1439" i="3"/>
  <c r="AK1439" i="3"/>
  <c r="AJ1439" i="3"/>
  <c r="AI1439" i="3"/>
  <c r="AH1439" i="3"/>
  <c r="AN1105" i="3"/>
  <c r="AI1105" i="3"/>
  <c r="AG1105" i="3"/>
  <c r="AM1105" i="3"/>
  <c r="AL1105" i="3"/>
  <c r="AK1105" i="3"/>
  <c r="AN465" i="3"/>
  <c r="AJ37" i="3"/>
  <c r="AG1628" i="3"/>
  <c r="AM181" i="3"/>
  <c r="AN293" i="3"/>
  <c r="AL293" i="3"/>
  <c r="AJ293" i="3"/>
  <c r="AI293" i="3"/>
  <c r="AG293" i="3"/>
  <c r="AK293" i="3"/>
  <c r="AK1631" i="3"/>
  <c r="AJ1664" i="3"/>
  <c r="AJ341" i="3"/>
  <c r="Z95" i="3"/>
  <c r="AJ1008" i="3"/>
  <c r="AH1008" i="3"/>
  <c r="AK1008" i="3"/>
  <c r="AL1650" i="3"/>
  <c r="AJ1650" i="3"/>
  <c r="AM1650" i="3"/>
  <c r="AI1650" i="3"/>
  <c r="AJ539" i="3"/>
  <c r="AH539" i="3"/>
  <c r="AK539" i="3"/>
  <c r="AG1591" i="3"/>
  <c r="AG826" i="3"/>
  <c r="Z1430" i="3"/>
  <c r="AG1461" i="3"/>
  <c r="AL1008" i="3"/>
  <c r="AG812" i="3"/>
  <c r="AK1650" i="3"/>
  <c r="AL123" i="3"/>
  <c r="AJ123" i="3"/>
  <c r="AM123" i="3"/>
  <c r="AI123" i="3"/>
  <c r="AL539" i="3"/>
  <c r="AH1591" i="3"/>
  <c r="AH826" i="3"/>
  <c r="AH1461" i="3"/>
  <c r="AM1008" i="3"/>
  <c r="AL1476" i="3"/>
  <c r="AJ1476" i="3"/>
  <c r="AM1476" i="3"/>
  <c r="AI1476" i="3"/>
  <c r="AI812" i="3"/>
  <c r="AN1650" i="3"/>
  <c r="AJ1653" i="3"/>
  <c r="AH1653" i="3"/>
  <c r="AK1653" i="3"/>
  <c r="AK123" i="3"/>
  <c r="AM539" i="3"/>
  <c r="AJ1591" i="3"/>
  <c r="AI826" i="3"/>
  <c r="Z1143" i="3"/>
  <c r="AN1008" i="3"/>
  <c r="AK1476" i="3"/>
  <c r="Z427" i="3"/>
  <c r="AL1653" i="3"/>
  <c r="AN123" i="3"/>
  <c r="Z577" i="3"/>
  <c r="AN539" i="3"/>
  <c r="AK1591" i="3"/>
  <c r="AJ826" i="3"/>
  <c r="AN1461" i="3"/>
  <c r="AL1461" i="3"/>
  <c r="AJ1461" i="3"/>
  <c r="Z1311" i="3"/>
  <c r="AG1629" i="3"/>
  <c r="AH812" i="3"/>
  <c r="AM812" i="3"/>
  <c r="AK812" i="3"/>
  <c r="Z1171" i="3"/>
  <c r="AL826" i="3"/>
  <c r="AM1461" i="3"/>
  <c r="Z890" i="3"/>
  <c r="AN812" i="3"/>
  <c r="Z324" i="3"/>
  <c r="O17" i="5"/>
  <c r="Z772" i="3"/>
  <c r="AH1629" i="3"/>
  <c r="AM1629" i="3"/>
  <c r="AK1629" i="3"/>
  <c r="Z1651" i="3"/>
  <c r="F34" i="6"/>
  <c r="D34" i="6"/>
  <c r="B34" i="6"/>
  <c r="G26" i="6"/>
  <c r="M26" i="6" s="1"/>
  <c r="G13" i="6"/>
  <c r="L13" i="6" s="1"/>
  <c r="G7" i="6"/>
  <c r="M7" i="6" s="1"/>
  <c r="G12" i="6"/>
  <c r="K12" i="6" s="1"/>
  <c r="G6" i="6"/>
  <c r="J6" i="6" s="1"/>
  <c r="G16" i="6"/>
  <c r="K16" i="6" s="1"/>
  <c r="K13" i="6"/>
  <c r="I12" i="6"/>
  <c r="L12" i="6"/>
  <c r="J12" i="6"/>
  <c r="L16" i="6"/>
  <c r="G5" i="6"/>
  <c r="AM888" i="3" l="1"/>
  <c r="AJ1315" i="3"/>
  <c r="AM679" i="3"/>
  <c r="AK721" i="3"/>
  <c r="AN1315" i="3"/>
  <c r="AJ1153" i="3"/>
  <c r="AH1372" i="3"/>
  <c r="AG757" i="3"/>
  <c r="AL1394" i="3"/>
  <c r="AJ888" i="3"/>
  <c r="AN1030" i="3"/>
  <c r="AL820" i="3"/>
  <c r="AM1010" i="3"/>
  <c r="AN712" i="3"/>
  <c r="AG615" i="3"/>
  <c r="AJ842" i="3"/>
  <c r="AH615" i="3"/>
  <c r="AI1372" i="3"/>
  <c r="AH757" i="3"/>
  <c r="AH877" i="3"/>
  <c r="AM1394" i="3"/>
  <c r="AG1100" i="3"/>
  <c r="AK888" i="3"/>
  <c r="AL1030" i="3"/>
  <c r="AG1010" i="3"/>
  <c r="AK1315" i="3"/>
  <c r="AH1300" i="3"/>
  <c r="AG679" i="3"/>
  <c r="AJ837" i="3"/>
  <c r="AL1303" i="3"/>
  <c r="AG1248" i="3"/>
  <c r="AL615" i="3"/>
  <c r="G30" i="6"/>
  <c r="K30" i="6" s="1"/>
  <c r="AI615" i="3"/>
  <c r="AJ1372" i="3"/>
  <c r="AK757" i="3"/>
  <c r="AN1394" i="3"/>
  <c r="AH1100" i="3"/>
  <c r="AJ1262" i="3"/>
  <c r="AL888" i="3"/>
  <c r="AL1315" i="3"/>
  <c r="AI727" i="3"/>
  <c r="AG579" i="3"/>
  <c r="AN734" i="3"/>
  <c r="AN1240" i="3"/>
  <c r="AN1372" i="3"/>
  <c r="AN1100" i="3"/>
  <c r="AH1030" i="3"/>
  <c r="AN1010" i="3"/>
  <c r="AH614" i="3"/>
  <c r="AG734" i="3"/>
  <c r="I26" i="6"/>
  <c r="AG1395" i="3"/>
  <c r="G36" i="6"/>
  <c r="J36" i="6" s="1"/>
  <c r="G25" i="6"/>
  <c r="M25" i="6" s="1"/>
  <c r="AI708" i="3"/>
  <c r="AJ734" i="3"/>
  <c r="AJ64" i="3"/>
  <c r="AK1316" i="3"/>
  <c r="AH608" i="3"/>
  <c r="AN684" i="3"/>
  <c r="AN517" i="3"/>
  <c r="AN416" i="3"/>
  <c r="AN367" i="3"/>
  <c r="AG588" i="3"/>
  <c r="AJ1240" i="3"/>
  <c r="AK509" i="3"/>
  <c r="AG360" i="3"/>
  <c r="AI361" i="3"/>
  <c r="AG223" i="3"/>
  <c r="AK361" i="3"/>
  <c r="AL1034" i="3"/>
  <c r="AN35" i="3"/>
  <c r="AM1548" i="3"/>
  <c r="AI1603" i="3"/>
  <c r="AN544" i="3"/>
  <c r="AH623" i="3"/>
  <c r="AM354" i="3"/>
  <c r="AM590" i="3"/>
  <c r="AL1400" i="3"/>
  <c r="AG366" i="3"/>
  <c r="AM157" i="3"/>
  <c r="AN759" i="3"/>
  <c r="AL350" i="3"/>
  <c r="AH1153" i="3"/>
  <c r="AL96" i="3"/>
  <c r="AH884" i="3"/>
  <c r="AG287" i="3"/>
  <c r="AM1543" i="3"/>
  <c r="AJ879" i="3"/>
  <c r="AJ1324" i="3"/>
  <c r="AG73" i="3"/>
  <c r="AH25" i="3"/>
  <c r="AL919" i="3"/>
  <c r="AK919" i="3"/>
  <c r="F37" i="6"/>
  <c r="AH1345" i="3"/>
  <c r="AG1345" i="3"/>
  <c r="AK449" i="3"/>
  <c r="AH449" i="3"/>
  <c r="AI1164" i="3"/>
  <c r="AI830" i="3"/>
  <c r="AL830" i="3"/>
  <c r="AL112" i="3"/>
  <c r="AH112" i="3"/>
  <c r="E37" i="6"/>
  <c r="AH1632" i="3"/>
  <c r="AJ684" i="3"/>
  <c r="AI517" i="3"/>
  <c r="AM416" i="3"/>
  <c r="AG302" i="3"/>
  <c r="AJ367" i="3"/>
  <c r="AL588" i="3"/>
  <c r="AL509" i="3"/>
  <c r="AH360" i="3"/>
  <c r="AJ361" i="3"/>
  <c r="AK223" i="3"/>
  <c r="AM637" i="3"/>
  <c r="AH1012" i="3"/>
  <c r="AI1326" i="3"/>
  <c r="AN356" i="3"/>
  <c r="AI1034" i="3"/>
  <c r="AK1548" i="3"/>
  <c r="AN275" i="3"/>
  <c r="AJ1603" i="3"/>
  <c r="AK544" i="3"/>
  <c r="AJ623" i="3"/>
  <c r="AH359" i="3"/>
  <c r="AI366" i="3"/>
  <c r="AJ295" i="3"/>
  <c r="AK759" i="3"/>
  <c r="AL94" i="3"/>
  <c r="AL1646" i="3"/>
  <c r="AN315" i="3"/>
  <c r="AH80" i="3"/>
  <c r="AN205" i="3"/>
  <c r="AM820" i="3"/>
  <c r="AJ96" i="3"/>
  <c r="AH554" i="3"/>
  <c r="AG1293" i="3"/>
  <c r="AG1465" i="3"/>
  <c r="AL812" i="3"/>
  <c r="AM365" i="3"/>
  <c r="AK372" i="3"/>
  <c r="AG1549" i="3"/>
  <c r="AL1452" i="3"/>
  <c r="AN1287" i="3"/>
  <c r="AN1564" i="3"/>
  <c r="AL1586" i="3"/>
  <c r="AM1584" i="3"/>
  <c r="AM599" i="3"/>
  <c r="AG418" i="3"/>
  <c r="AM1569" i="3"/>
  <c r="AL1569" i="3"/>
  <c r="AL390" i="3"/>
  <c r="AH390" i="3"/>
  <c r="AL684" i="3"/>
  <c r="AJ517" i="3"/>
  <c r="AI416" i="3"/>
  <c r="AK367" i="3"/>
  <c r="AM588" i="3"/>
  <c r="AM509" i="3"/>
  <c r="AL360" i="3"/>
  <c r="AG361" i="3"/>
  <c r="AL223" i="3"/>
  <c r="AN637" i="3"/>
  <c r="AJ1034" i="3"/>
  <c r="AG1548" i="3"/>
  <c r="AJ275" i="3"/>
  <c r="AG1603" i="3"/>
  <c r="AK520" i="3"/>
  <c r="AL544" i="3"/>
  <c r="AM623" i="3"/>
  <c r="AN359" i="3"/>
  <c r="AK354" i="3"/>
  <c r="AJ366" i="3"/>
  <c r="AK295" i="3"/>
  <c r="AL759" i="3"/>
  <c r="AH350" i="3"/>
  <c r="AN1646" i="3"/>
  <c r="AG315" i="3"/>
  <c r="AI80" i="3"/>
  <c r="AK205" i="3"/>
  <c r="AN820" i="3"/>
  <c r="AI96" i="3"/>
  <c r="AN55" i="3"/>
  <c r="AN365" i="3"/>
  <c r="AJ1512" i="3"/>
  <c r="AJ372" i="3"/>
  <c r="AN1549" i="3"/>
  <c r="AN1452" i="3"/>
  <c r="AK1429" i="3"/>
  <c r="AK1140" i="3"/>
  <c r="AG1564" i="3"/>
  <c r="AM1586" i="3"/>
  <c r="AM1603" i="3"/>
  <c r="AH1435" i="3"/>
  <c r="AM1435" i="3"/>
  <c r="AH1585" i="3"/>
  <c r="AL1585" i="3"/>
  <c r="G29" i="6"/>
  <c r="I29" i="6" s="1"/>
  <c r="G32" i="6"/>
  <c r="J32" i="6" s="1"/>
  <c r="AG608" i="3"/>
  <c r="AI1242" i="3"/>
  <c r="AM367" i="3"/>
  <c r="AG1589" i="3"/>
  <c r="AN360" i="3"/>
  <c r="AK275" i="3"/>
  <c r="AH361" i="3"/>
  <c r="AG637" i="3"/>
  <c r="AH520" i="3"/>
  <c r="AK1034" i="3"/>
  <c r="AL1548" i="3"/>
  <c r="AK1599" i="3"/>
  <c r="AH1603" i="3"/>
  <c r="AN361" i="3"/>
  <c r="AM544" i="3"/>
  <c r="AL623" i="3"/>
  <c r="AL354" i="3"/>
  <c r="AH590" i="3"/>
  <c r="AJ1400" i="3"/>
  <c r="AM366" i="3"/>
  <c r="AL157" i="3"/>
  <c r="AM759" i="3"/>
  <c r="AK350" i="3"/>
  <c r="AG1646" i="3"/>
  <c r="AH315" i="3"/>
  <c r="AM96" i="3"/>
  <c r="AL1536" i="3"/>
  <c r="AM554" i="3"/>
  <c r="AL1253" i="3"/>
  <c r="AI738" i="3"/>
  <c r="AI425" i="3"/>
  <c r="AL744" i="3"/>
  <c r="AI1324" i="3"/>
  <c r="AM1558" i="3"/>
  <c r="AI260" i="3"/>
  <c r="G31" i="6"/>
  <c r="M31" i="6" s="1"/>
  <c r="AI107" i="3"/>
  <c r="AL1341" i="3"/>
  <c r="AJ1341" i="3"/>
  <c r="AI354" i="3"/>
  <c r="AL328" i="3"/>
  <c r="AI306" i="3"/>
  <c r="AI1139" i="3"/>
  <c r="AM1262" i="3"/>
  <c r="AJ858" i="3"/>
  <c r="AM102" i="3"/>
  <c r="AH59" i="3"/>
  <c r="AJ1369" i="3"/>
  <c r="AG365" i="3"/>
  <c r="AM441" i="3"/>
  <c r="AM1549" i="3"/>
  <c r="AM563" i="3"/>
  <c r="AM1353" i="3"/>
  <c r="AL1603" i="3"/>
  <c r="AJ657" i="3"/>
  <c r="AH1356" i="3"/>
  <c r="AI1356" i="3"/>
  <c r="AM1163" i="3"/>
  <c r="AG1163" i="3"/>
  <c r="AM1438" i="3"/>
  <c r="AL1438" i="3"/>
  <c r="AG1438" i="3"/>
  <c r="AL191" i="3"/>
  <c r="AG191" i="3"/>
  <c r="AN162" i="3"/>
  <c r="AL162" i="3"/>
  <c r="AK1428" i="3"/>
  <c r="AG1428" i="3"/>
  <c r="D37" i="6"/>
  <c r="AK145" i="3"/>
  <c r="AJ1347" i="3"/>
  <c r="AH1347" i="3"/>
  <c r="AG962" i="3"/>
  <c r="AI962" i="3"/>
  <c r="C37" i="6"/>
  <c r="AN1034" i="3"/>
  <c r="AH354" i="3"/>
  <c r="AL1100" i="3"/>
  <c r="AI1262" i="3"/>
  <c r="AN174" i="3"/>
  <c r="AK1030" i="3"/>
  <c r="AJ306" i="3"/>
  <c r="AM1636" i="3"/>
  <c r="AG1384" i="3"/>
  <c r="AK1384" i="3"/>
  <c r="AN751" i="3"/>
  <c r="AG751" i="3"/>
  <c r="AN618" i="3"/>
  <c r="AJ618" i="3"/>
  <c r="AL115" i="3"/>
  <c r="AK115" i="3"/>
  <c r="AL603" i="3"/>
  <c r="AI603" i="3"/>
  <c r="AI1328" i="3"/>
  <c r="AH1328" i="3"/>
  <c r="AH1050" i="3"/>
  <c r="AL151" i="3"/>
  <c r="AH174" i="3"/>
  <c r="AI1030" i="3"/>
  <c r="AK1153" i="3"/>
  <c r="AM306" i="3"/>
  <c r="AH1636" i="3"/>
  <c r="AM59" i="3"/>
  <c r="AH709" i="3"/>
  <c r="AL1505" i="3"/>
  <c r="AG1487" i="3"/>
  <c r="AI45" i="3"/>
  <c r="AH1169" i="3"/>
  <c r="AI526" i="3"/>
  <c r="AH818" i="3"/>
  <c r="AJ1644" i="3"/>
  <c r="AL18" i="3"/>
  <c r="AI1586" i="3"/>
  <c r="AN756" i="3"/>
  <c r="AI1523" i="3"/>
  <c r="AK1109" i="3"/>
  <c r="AG1174" i="3"/>
  <c r="AH1174" i="3"/>
  <c r="AH825" i="3"/>
  <c r="AG825" i="3"/>
  <c r="AG103" i="3"/>
  <c r="AM103" i="3"/>
  <c r="AN151" i="3"/>
  <c r="AK858" i="3"/>
  <c r="AJ1030" i="3"/>
  <c r="AJ102" i="3"/>
  <c r="AJ59" i="3"/>
  <c r="AH294" i="3"/>
  <c r="AG147" i="3"/>
  <c r="AJ441" i="3"/>
  <c r="AH1505" i="3"/>
  <c r="AK1487" i="3"/>
  <c r="AL1384" i="3"/>
  <c r="AG1422" i="3"/>
  <c r="AL526" i="3"/>
  <c r="AL1614" i="3"/>
  <c r="AK1644" i="3"/>
  <c r="AK362" i="3"/>
  <c r="AN422" i="3"/>
  <c r="AG1586" i="3"/>
  <c r="AI657" i="3"/>
  <c r="AM1109" i="3"/>
  <c r="AJ1159" i="3"/>
  <c r="AG668" i="3"/>
  <c r="AJ668" i="3"/>
  <c r="AK68" i="3"/>
  <c r="AL68" i="3"/>
  <c r="AG151" i="3"/>
  <c r="AL102" i="3"/>
  <c r="AN876" i="3"/>
  <c r="AM1347" i="3"/>
  <c r="AH1566" i="3"/>
  <c r="AN1336" i="3"/>
  <c r="AL1326" i="3"/>
  <c r="AM618" i="3"/>
  <c r="AM115" i="3"/>
  <c r="AI555" i="3"/>
  <c r="AN555" i="3"/>
  <c r="AI1553" i="3"/>
  <c r="AN1553" i="3"/>
  <c r="AH1419" i="3"/>
  <c r="AI1419" i="3"/>
  <c r="AH1371" i="3"/>
  <c r="AG1371" i="3"/>
  <c r="AL182" i="3"/>
  <c r="AN182" i="3"/>
  <c r="M14" i="6"/>
  <c r="I14" i="6"/>
  <c r="K14" i="6"/>
  <c r="AG74" i="2"/>
  <c r="AG386" i="2"/>
  <c r="AJ835" i="2"/>
  <c r="AH835" i="2"/>
  <c r="AL953" i="2"/>
  <c r="AG953" i="2"/>
  <c r="AI431" i="2"/>
  <c r="AG431" i="2"/>
  <c r="AM965" i="2"/>
  <c r="AI965" i="2"/>
  <c r="AI443" i="2"/>
  <c r="AM443" i="2"/>
  <c r="AK443" i="2"/>
  <c r="AG443" i="2"/>
  <c r="AI777" i="2"/>
  <c r="AK631" i="2"/>
  <c r="AH545" i="2"/>
  <c r="AL721" i="2"/>
  <c r="AM721" i="2"/>
  <c r="AJ721" i="2"/>
  <c r="AG1002" i="2"/>
  <c r="AK545" i="2"/>
  <c r="AM744" i="2"/>
  <c r="AH744" i="2"/>
  <c r="AG744" i="2"/>
  <c r="AH763" i="2"/>
  <c r="AG763" i="2"/>
  <c r="AI773" i="2"/>
  <c r="AH773" i="2"/>
  <c r="AI592" i="2"/>
  <c r="AH592" i="2"/>
  <c r="AJ444" i="2"/>
  <c r="AM444" i="2"/>
  <c r="AL444" i="2"/>
  <c r="AM871" i="2"/>
  <c r="AI871" i="2"/>
  <c r="AG871" i="2"/>
  <c r="AM726" i="2"/>
  <c r="AH726" i="2"/>
  <c r="AK867" i="2"/>
  <c r="AJ867" i="2"/>
  <c r="AM497" i="2"/>
  <c r="AL497" i="2"/>
  <c r="AM428" i="2"/>
  <c r="AH428" i="2"/>
  <c r="AG428" i="2"/>
  <c r="AH438" i="2"/>
  <c r="AG438" i="2"/>
  <c r="AH631" i="2"/>
  <c r="AG631" i="2"/>
  <c r="AH224" i="2"/>
  <c r="AG224" i="2"/>
  <c r="AI80" i="2"/>
  <c r="AI941" i="2"/>
  <c r="AH941" i="2"/>
  <c r="AK378" i="2"/>
  <c r="AI378" i="2"/>
  <c r="AH742" i="2"/>
  <c r="AG742" i="2"/>
  <c r="AJ80" i="2"/>
  <c r="AI922" i="2"/>
  <c r="AH974" i="2"/>
  <c r="AM974" i="2"/>
  <c r="AI974" i="2"/>
  <c r="AK904" i="2"/>
  <c r="AG904" i="2"/>
  <c r="AL1002" i="2"/>
  <c r="AL80" i="2"/>
  <c r="AJ922" i="2"/>
  <c r="AH940" i="2"/>
  <c r="AG940" i="2"/>
  <c r="AH622" i="2"/>
  <c r="AM622" i="2"/>
  <c r="AH405" i="2"/>
  <c r="AI405" i="2"/>
  <c r="AL931" i="2"/>
  <c r="AI931" i="2"/>
  <c r="AM617" i="2"/>
  <c r="AI617" i="2"/>
  <c r="AG926" i="2"/>
  <c r="AM926" i="2"/>
  <c r="K7" i="6"/>
  <c r="AM80" i="2"/>
  <c r="AK922" i="2"/>
  <c r="AG315" i="2"/>
  <c r="AH315" i="2"/>
  <c r="AK268" i="2"/>
  <c r="AG268" i="2"/>
  <c r="AM427" i="2"/>
  <c r="AG427" i="2"/>
  <c r="I16" i="6"/>
  <c r="J7" i="6"/>
  <c r="K6" i="6"/>
  <c r="L7" i="6"/>
  <c r="I7" i="6"/>
  <c r="B17" i="6"/>
  <c r="AJ545" i="2"/>
  <c r="AM1002" i="2"/>
  <c r="AH27" i="2"/>
  <c r="AG80" i="2"/>
  <c r="AI567" i="2"/>
  <c r="AL922" i="2"/>
  <c r="AL178" i="2"/>
  <c r="AK178" i="2"/>
  <c r="AK102" i="2"/>
  <c r="AI102" i="2"/>
  <c r="AL722" i="2"/>
  <c r="AG722" i="2"/>
  <c r="AI722" i="2"/>
  <c r="AL291" i="2"/>
  <c r="AG291" i="2"/>
  <c r="AG302" i="2"/>
  <c r="AH302" i="2"/>
  <c r="AG975" i="2"/>
  <c r="AH975" i="2"/>
  <c r="AJ261" i="2"/>
  <c r="AI535" i="2"/>
  <c r="AH254" i="2"/>
  <c r="AG66" i="2"/>
  <c r="I13" i="6"/>
  <c r="AJ428" i="2"/>
  <c r="AL568" i="2"/>
  <c r="AK835" i="2"/>
  <c r="AJ27" i="2"/>
  <c r="AH15" i="2"/>
  <c r="AG15" i="2"/>
  <c r="AL460" i="2"/>
  <c r="AG460" i="2"/>
  <c r="AH142" i="2"/>
  <c r="AL142" i="2"/>
  <c r="AL524" i="2"/>
  <c r="AG524" i="2"/>
  <c r="AM270" i="2"/>
  <c r="AI270" i="2"/>
  <c r="J11" i="6"/>
  <c r="K11" i="6"/>
  <c r="I11" i="6"/>
  <c r="M11" i="6"/>
  <c r="L11" i="6"/>
  <c r="AJ678" i="2"/>
  <c r="AG678" i="2"/>
  <c r="AH678" i="2"/>
  <c r="AI678" i="2"/>
  <c r="AM440" i="2"/>
  <c r="AJ440" i="2"/>
  <c r="AG440" i="2"/>
  <c r="AI440" i="2"/>
  <c r="AH440" i="2"/>
  <c r="AL440" i="2"/>
  <c r="AK440" i="2"/>
  <c r="K9" i="4"/>
  <c r="AH823" i="2"/>
  <c r="AG24" i="2"/>
  <c r="M9" i="4"/>
  <c r="AH392" i="2"/>
  <c r="AJ777" i="2"/>
  <c r="AI689" i="2"/>
  <c r="AG58" i="2"/>
  <c r="N9" i="4"/>
  <c r="AH906" i="2"/>
  <c r="AH627" i="2"/>
  <c r="L9" i="4"/>
  <c r="AI641" i="2"/>
  <c r="AJ448" i="2"/>
  <c r="AH899" i="2"/>
  <c r="AH485" i="2"/>
  <c r="AJ269" i="2"/>
  <c r="AJ58" i="2"/>
  <c r="AG207" i="2"/>
  <c r="M12" i="6"/>
  <c r="AJ107" i="2"/>
  <c r="AH107" i="2"/>
  <c r="AI107" i="2"/>
  <c r="AG107" i="2"/>
  <c r="AH92" i="2"/>
  <c r="AH271" i="2"/>
  <c r="AH297" i="2"/>
  <c r="AJ808" i="2"/>
  <c r="AI808" i="2"/>
  <c r="AH808" i="2"/>
  <c r="AG808" i="2"/>
  <c r="AK808" i="2" s="1"/>
  <c r="AI308" i="2"/>
  <c r="AH633" i="2"/>
  <c r="AG968" i="2"/>
  <c r="AL968" i="2"/>
  <c r="AK968" i="2"/>
  <c r="AI968" i="2"/>
  <c r="AH968" i="2"/>
  <c r="AM968" i="2"/>
  <c r="AJ968" i="2"/>
  <c r="AI899" i="2"/>
  <c r="AJ826" i="2"/>
  <c r="AI261" i="2"/>
  <c r="AH698" i="2"/>
  <c r="AI207" i="2"/>
  <c r="AH777" i="2"/>
  <c r="AG454" i="2"/>
  <c r="AG628" i="2"/>
  <c r="AG665" i="2"/>
  <c r="AH397" i="2"/>
  <c r="AJ1007" i="2"/>
  <c r="AK1007" i="2"/>
  <c r="AI1007" i="2"/>
  <c r="AM1007" i="2"/>
  <c r="AL1007" i="2"/>
  <c r="AH1007" i="2"/>
  <c r="AG1007" i="2"/>
  <c r="AI317" i="2"/>
  <c r="AJ633" i="2"/>
  <c r="AG899" i="2"/>
  <c r="AJ327" i="2"/>
  <c r="AJ149" i="2"/>
  <c r="AH21" i="2"/>
  <c r="AJ46" i="2"/>
  <c r="AH46" i="2"/>
  <c r="AG46" i="2"/>
  <c r="AI46" i="2"/>
  <c r="AI234" i="2"/>
  <c r="AJ234" i="2"/>
  <c r="AJ3" i="2"/>
  <c r="AJ338" i="2"/>
  <c r="AG704" i="2"/>
  <c r="AJ628" i="2"/>
  <c r="AJ383" i="2"/>
  <c r="AG397" i="2"/>
  <c r="AJ355" i="2"/>
  <c r="AG824" i="2"/>
  <c r="N15" i="4"/>
  <c r="AG277" i="2"/>
  <c r="AG452" i="2"/>
  <c r="M15" i="4"/>
  <c r="AG709" i="2"/>
  <c r="AJ135" i="2"/>
  <c r="AJ30" i="2"/>
  <c r="AJ386" i="2"/>
  <c r="L15" i="4"/>
  <c r="AG574" i="2"/>
  <c r="K15" i="4"/>
  <c r="AJ932" i="2"/>
  <c r="AJ330" i="2"/>
  <c r="AG451" i="2"/>
  <c r="AG232" i="2"/>
  <c r="AJ263" i="2"/>
  <c r="AJ374" i="2"/>
  <c r="AG605" i="2"/>
  <c r="AG85" i="2"/>
  <c r="AG40" i="2"/>
  <c r="AG230" i="2"/>
  <c r="AG21" i="2"/>
  <c r="AJ535" i="2"/>
  <c r="AH170" i="2"/>
  <c r="AG375" i="2"/>
  <c r="AI820" i="2"/>
  <c r="AI906" i="2"/>
  <c r="AG388" i="2"/>
  <c r="AI322" i="2"/>
  <c r="AI197" i="2"/>
  <c r="G10" i="6"/>
  <c r="M10" i="6" s="1"/>
  <c r="AJ397" i="2"/>
  <c r="AH662" i="2"/>
  <c r="AI452" i="2"/>
  <c r="AH277" i="2"/>
  <c r="AG556" i="2"/>
  <c r="AG1011" i="2"/>
  <c r="AL1011" i="2"/>
  <c r="AM1011" i="2"/>
  <c r="AK1011" i="2"/>
  <c r="AH1011" i="2"/>
  <c r="AJ1011" i="2"/>
  <c r="AI1011" i="2"/>
  <c r="AJ74" i="2"/>
  <c r="AI21" i="2"/>
  <c r="AH410" i="2"/>
  <c r="AG932" i="2"/>
  <c r="AJ375" i="2"/>
  <c r="AH95" i="2"/>
  <c r="AI633" i="2"/>
  <c r="AJ451" i="2"/>
  <c r="AI297" i="2"/>
  <c r="AH556" i="2"/>
  <c r="AG689" i="2"/>
  <c r="AJ67" i="2"/>
  <c r="AJ942" i="2"/>
  <c r="AI942" i="2"/>
  <c r="AG942" i="2"/>
  <c r="AM942" i="2"/>
  <c r="AL942" i="2"/>
  <c r="AK942" i="2"/>
  <c r="AH942" i="2"/>
  <c r="AM900" i="2"/>
  <c r="AJ900" i="2"/>
  <c r="AG900" i="2"/>
  <c r="AL900" i="2"/>
  <c r="AK900" i="2"/>
  <c r="AI900" i="2"/>
  <c r="AH900" i="2"/>
  <c r="AI932" i="2"/>
  <c r="AI334" i="2"/>
  <c r="AI823" i="2"/>
  <c r="AH161" i="2"/>
  <c r="J14" i="6"/>
  <c r="AG662" i="2"/>
  <c r="AH689" i="2"/>
  <c r="AG297" i="2"/>
  <c r="AI498" i="2"/>
  <c r="AH451" i="2"/>
  <c r="AJ87" i="2"/>
  <c r="AH709" i="2"/>
  <c r="AG149" i="2"/>
  <c r="AG336" i="2"/>
  <c r="AH70" i="2"/>
  <c r="AJ151" i="2"/>
  <c r="AI151" i="2"/>
  <c r="AH151" i="2"/>
  <c r="AG151" i="2"/>
  <c r="AH7" i="2"/>
  <c r="AH570" i="2"/>
  <c r="AG912" i="2"/>
  <c r="AG89" i="2"/>
  <c r="AJ70" i="2"/>
  <c r="AJ214" i="2"/>
  <c r="AI214" i="2"/>
  <c r="AH214" i="2"/>
  <c r="AG214" i="2"/>
  <c r="AK214" i="2" s="1"/>
  <c r="AH704" i="2"/>
  <c r="AH322" i="2"/>
  <c r="AI392" i="2"/>
  <c r="AG535" i="2"/>
  <c r="AI271" i="2"/>
  <c r="AH820" i="2"/>
  <c r="AI95" i="2"/>
  <c r="AJ300" i="2"/>
  <c r="L6" i="6"/>
  <c r="AI448" i="2"/>
  <c r="AJ66" i="2"/>
  <c r="AI717" i="2"/>
  <c r="AH256" i="2"/>
  <c r="AH336" i="2"/>
  <c r="M6" i="6"/>
  <c r="L14" i="6"/>
  <c r="AJ254" i="2"/>
  <c r="AI355" i="2"/>
  <c r="AH368" i="2"/>
  <c r="AJ662" i="2"/>
  <c r="AJ609" i="2"/>
  <c r="AL609" i="2"/>
  <c r="AK609" i="2"/>
  <c r="AI609" i="2"/>
  <c r="AH609" i="2"/>
  <c r="AM609" i="2"/>
  <c r="AG609" i="2"/>
  <c r="AJ452" i="2"/>
  <c r="AG437" i="2"/>
  <c r="AI67" i="2"/>
  <c r="AG501" i="2"/>
  <c r="AH624" i="2"/>
  <c r="AJ325" i="2"/>
  <c r="AJ798" i="2"/>
  <c r="AJ474" i="2"/>
  <c r="I6" i="6"/>
  <c r="AJ413" i="2"/>
  <c r="AH89" i="2"/>
  <c r="AH135" i="2"/>
  <c r="AI306" i="2"/>
  <c r="AG306" i="2"/>
  <c r="AJ878" i="2"/>
  <c r="AH430" i="2"/>
  <c r="AI74" i="2"/>
  <c r="AG448" i="2"/>
  <c r="AH535" i="2"/>
  <c r="AG698" i="2"/>
  <c r="M16" i="6"/>
  <c r="J13" i="6"/>
  <c r="AL728" i="2"/>
  <c r="AJ728" i="2"/>
  <c r="AI728" i="2"/>
  <c r="AK728" i="2"/>
  <c r="AH728" i="2"/>
  <c r="AG728" i="2"/>
  <c r="AM728" i="2"/>
  <c r="AJ111" i="2"/>
  <c r="AK111" i="2" s="1"/>
  <c r="AH111" i="2"/>
  <c r="AG111" i="2"/>
  <c r="AI111" i="2"/>
  <c r="AJ556" i="2"/>
  <c r="AI254" i="2"/>
  <c r="AH355" i="2"/>
  <c r="AG641" i="2"/>
  <c r="AG330" i="2"/>
  <c r="AJ16" i="2"/>
  <c r="AH16" i="2"/>
  <c r="AG16" i="2"/>
  <c r="AI16" i="2"/>
  <c r="AI274" i="2"/>
  <c r="AI125" i="2"/>
  <c r="AI72" i="2"/>
  <c r="AI150" i="2"/>
  <c r="AI57" i="2"/>
  <c r="AJ712" i="2"/>
  <c r="AG419" i="2"/>
  <c r="AI387" i="2"/>
  <c r="AG852" i="2"/>
  <c r="AJ153" i="2"/>
  <c r="AI144" i="2"/>
  <c r="AJ161" i="2"/>
  <c r="AJ724" i="2"/>
  <c r="AI430" i="2"/>
  <c r="AG844" i="2"/>
  <c r="AJ376" i="2"/>
  <c r="AJ539" i="2"/>
  <c r="AG909" i="2"/>
  <c r="AG389" i="2"/>
  <c r="AJ79" i="2"/>
  <c r="AG447" i="2"/>
  <c r="AH133" i="2"/>
  <c r="AI447" i="2"/>
  <c r="AI153" i="2"/>
  <c r="AI161" i="2"/>
  <c r="AJ430" i="2"/>
  <c r="AJ562" i="2"/>
  <c r="AJ380" i="2"/>
  <c r="AJ505" i="2"/>
  <c r="AJ843" i="2"/>
  <c r="AJ709" i="2"/>
  <c r="AI311" i="2"/>
  <c r="AJ342" i="2"/>
  <c r="AH75" i="2"/>
  <c r="AJ329" i="2"/>
  <c r="AG459" i="2"/>
  <c r="AI380" i="2"/>
  <c r="AJ154" i="2"/>
  <c r="AG355" i="2"/>
  <c r="AI348" i="2"/>
  <c r="AI132" i="2"/>
  <c r="AG771" i="2"/>
  <c r="AJ909" i="2"/>
  <c r="AI771" i="2"/>
  <c r="AJ40" i="2"/>
  <c r="AI128" i="2"/>
  <c r="AJ651" i="2"/>
  <c r="AH160" i="2"/>
  <c r="AJ624" i="2"/>
  <c r="AI329" i="2"/>
  <c r="AJ823" i="2"/>
  <c r="AG380" i="2"/>
  <c r="AG47" i="2"/>
  <c r="AH843" i="2"/>
  <c r="AJ471" i="2"/>
  <c r="AG498" i="2"/>
  <c r="AI154" i="2"/>
  <c r="AI437" i="2"/>
  <c r="AJ572" i="2"/>
  <c r="AG633" i="2"/>
  <c r="AK633" i="2" s="1"/>
  <c r="AH134" i="2"/>
  <c r="AG845" i="2"/>
  <c r="AJ419" i="2"/>
  <c r="AH132" i="2"/>
  <c r="AJ209" i="2"/>
  <c r="AH805" i="2"/>
  <c r="AJ533" i="2"/>
  <c r="AJ260" i="2"/>
  <c r="AH172" i="2"/>
  <c r="AJ677" i="2"/>
  <c r="AH329" i="2"/>
  <c r="AI92" i="2"/>
  <c r="AI505" i="2"/>
  <c r="AG843" i="2"/>
  <c r="AH511" i="2"/>
  <c r="AI501" i="2"/>
  <c r="AJ271" i="2"/>
  <c r="AJ99" i="2"/>
  <c r="AI99" i="2"/>
  <c r="AI66" i="2"/>
  <c r="AH498" i="2"/>
  <c r="AJ186" i="2"/>
  <c r="AI419" i="2"/>
  <c r="AG888" i="2"/>
  <c r="AG172" i="2"/>
  <c r="AG363" i="2"/>
  <c r="AJ133" i="2"/>
  <c r="AI158" i="2"/>
  <c r="AG329" i="2"/>
  <c r="AK329" i="2" s="1"/>
  <c r="AG92" i="2"/>
  <c r="AG724" i="2"/>
  <c r="AI222" i="2"/>
  <c r="AJ570" i="2"/>
  <c r="AJ336" i="2"/>
  <c r="AG99" i="2"/>
  <c r="AJ494" i="2"/>
  <c r="AG254" i="2"/>
  <c r="AK254" i="2" s="1"/>
  <c r="N13" i="4"/>
  <c r="AJ804" i="2"/>
  <c r="AG132" i="2"/>
  <c r="AJ134" i="2"/>
  <c r="AH144" i="2"/>
  <c r="AH222" i="2"/>
  <c r="AI266" i="2"/>
  <c r="AI845" i="2"/>
  <c r="L13" i="4"/>
  <c r="AI37" i="2"/>
  <c r="AG872" i="2"/>
  <c r="AH308" i="2"/>
  <c r="AG453" i="2"/>
  <c r="AJ720" i="2"/>
  <c r="AI134" i="2"/>
  <c r="AI212" i="2"/>
  <c r="AJ700" i="2"/>
  <c r="AG144" i="2"/>
  <c r="AI40" i="2"/>
  <c r="AI624" i="2"/>
  <c r="AJ306" i="2"/>
  <c r="AI177" i="2"/>
  <c r="AI70" i="2"/>
  <c r="AJ317" i="2"/>
  <c r="AI409" i="2"/>
  <c r="AH423" i="2"/>
  <c r="AI139" i="2"/>
  <c r="AH167" i="2"/>
  <c r="AH348" i="2"/>
  <c r="K13" i="4"/>
  <c r="AH37" i="2"/>
  <c r="AJ389" i="2"/>
  <c r="AJ552" i="2"/>
  <c r="AJ126" i="2"/>
  <c r="AH419" i="2"/>
  <c r="AJ158" i="2"/>
  <c r="AJ172" i="2"/>
  <c r="AJ723" i="2"/>
  <c r="AI75" i="2"/>
  <c r="AI420" i="2"/>
  <c r="AH139" i="2"/>
  <c r="AI263" i="2"/>
  <c r="AG873" i="2"/>
  <c r="AG348" i="2"/>
  <c r="AG79" i="2"/>
  <c r="AJ503" i="2"/>
  <c r="M13" i="4"/>
  <c r="AG37" i="2"/>
  <c r="AJ643" i="2"/>
  <c r="AG387" i="2"/>
  <c r="AG461" i="2"/>
  <c r="AI172" i="2"/>
  <c r="AJ128" i="2"/>
  <c r="AJ802" i="2"/>
  <c r="AJ144" i="2"/>
  <c r="AJ92" i="2"/>
  <c r="AG430" i="2"/>
  <c r="AK430" i="2" s="1"/>
  <c r="AH459" i="2"/>
  <c r="AH380" i="2"/>
  <c r="AG823" i="2"/>
  <c r="AK823" i="2" s="1"/>
  <c r="AJ334" i="2"/>
  <c r="AJ69" i="2"/>
  <c r="AJ277" i="2"/>
  <c r="AI556" i="2"/>
  <c r="AJ297" i="2"/>
  <c r="AH572" i="2"/>
  <c r="AG485" i="2"/>
  <c r="AH154" i="2"/>
  <c r="AJ207" i="2"/>
  <c r="AG244" i="2"/>
  <c r="AI454" i="2"/>
  <c r="AG161" i="2"/>
  <c r="AK161" i="2" s="1"/>
  <c r="AG505" i="2"/>
  <c r="AJ314" i="2"/>
  <c r="AI244" i="2"/>
  <c r="AH454" i="2"/>
  <c r="AG511" i="2"/>
  <c r="AJ77" i="2"/>
  <c r="AI77" i="2"/>
  <c r="AH77" i="2"/>
  <c r="AM77" i="2"/>
  <c r="AL77" i="2"/>
  <c r="AK77" i="2"/>
  <c r="AG77" i="2"/>
  <c r="AG141" i="2"/>
  <c r="AG513" i="2"/>
  <c r="AG817" i="2"/>
  <c r="AG693" i="2"/>
  <c r="AG201" i="2"/>
  <c r="AG370" i="2"/>
  <c r="AG713" i="2"/>
  <c r="AG571" i="2"/>
  <c r="AG171" i="2"/>
  <c r="AG691" i="2"/>
  <c r="AG250" i="2"/>
  <c r="AG253" i="2"/>
  <c r="AG807" i="2"/>
  <c r="AG350" i="2"/>
  <c r="AG919" i="2"/>
  <c r="AG702" i="2"/>
  <c r="AG312" i="2"/>
  <c r="AG508" i="2"/>
  <c r="AG56" i="2"/>
  <c r="AG502" i="2"/>
  <c r="AG395" i="2"/>
  <c r="AG660" i="2"/>
  <c r="AG779" i="2"/>
  <c r="AG514" i="2"/>
  <c r="AG88" i="2"/>
  <c r="AJ510" i="2"/>
  <c r="AG510" i="2"/>
  <c r="AK510" i="2" s="1"/>
  <c r="AI510" i="2"/>
  <c r="AH510" i="2"/>
  <c r="AH330" i="2"/>
  <c r="AG572" i="2"/>
  <c r="AG87" i="2"/>
  <c r="AI826" i="2"/>
  <c r="AG135" i="2"/>
  <c r="AH261" i="2"/>
  <c r="AH269" i="2"/>
  <c r="AH58" i="2"/>
  <c r="AG70" i="2"/>
  <c r="AK70" i="2" s="1"/>
  <c r="AG874" i="2"/>
  <c r="AH244" i="2"/>
  <c r="AH306" i="2"/>
  <c r="AH932" i="2"/>
  <c r="AM929" i="2"/>
  <c r="AK929" i="2"/>
  <c r="AJ929" i="2"/>
  <c r="AG929" i="2"/>
  <c r="AL929" i="2"/>
  <c r="AI929" i="2"/>
  <c r="AH929" i="2"/>
  <c r="AJ95" i="2"/>
  <c r="AH501" i="2"/>
  <c r="AI325" i="2"/>
  <c r="AI24" i="2"/>
  <c r="AJ962" i="2"/>
  <c r="AH962" i="2"/>
  <c r="AG962" i="2"/>
  <c r="AM962" i="2"/>
  <c r="AL962" i="2"/>
  <c r="AK962" i="2"/>
  <c r="AI962" i="2"/>
  <c r="AJ704" i="2"/>
  <c r="AI853" i="2"/>
  <c r="AI474" i="2"/>
  <c r="AG735" i="2"/>
  <c r="AH197" i="2"/>
  <c r="AG853" i="2"/>
  <c r="AJ20" i="2"/>
  <c r="AJ366" i="2"/>
  <c r="AI366" i="2"/>
  <c r="AH366" i="2"/>
  <c r="AK366" i="2" s="1"/>
  <c r="AG366" i="2"/>
  <c r="AH723" i="2"/>
  <c r="AH802" i="2"/>
  <c r="AI260" i="2"/>
  <c r="AI700" i="2"/>
  <c r="AI335" i="2"/>
  <c r="AG212" i="2"/>
  <c r="AH165" i="2"/>
  <c r="AH720" i="2"/>
  <c r="AI453" i="2"/>
  <c r="AH812" i="2"/>
  <c r="AG812" i="2"/>
  <c r="AG690" i="2"/>
  <c r="AI805" i="2"/>
  <c r="AJ517" i="2"/>
  <c r="AI389" i="2"/>
  <c r="AI847" i="2"/>
  <c r="AG784" i="2"/>
  <c r="AH852" i="2"/>
  <c r="AJ165" i="2"/>
  <c r="AG475" i="2"/>
  <c r="AH3" i="2"/>
  <c r="AJ812" i="2"/>
  <c r="AJ124" i="2"/>
  <c r="AJ608" i="2"/>
  <c r="AH604" i="2"/>
  <c r="AI34" i="2"/>
  <c r="AI374" i="2"/>
  <c r="AH357" i="2"/>
  <c r="AG423" i="2"/>
  <c r="AI734" i="2"/>
  <c r="AJ308" i="2"/>
  <c r="AH220" i="2"/>
  <c r="AI351" i="2"/>
  <c r="AG918" i="2"/>
  <c r="AJ750" i="2"/>
  <c r="AI608" i="2"/>
  <c r="AI97" i="2"/>
  <c r="AH284" i="2"/>
  <c r="AG34" i="2"/>
  <c r="AG78" i="2"/>
  <c r="AI316" i="2"/>
  <c r="AI257" i="2"/>
  <c r="AH825" i="2"/>
  <c r="AI493" i="2"/>
  <c r="AG356" i="2"/>
  <c r="AK356" i="2" s="1"/>
  <c r="AJ356" i="2"/>
  <c r="AH356" i="2"/>
  <c r="AI356" i="2"/>
  <c r="AJ127" i="2"/>
  <c r="AH311" i="2"/>
  <c r="AH713" i="2"/>
  <c r="AH249" i="2"/>
  <c r="AJ880" i="2"/>
  <c r="AI880" i="2"/>
  <c r="AK880" i="2" s="1"/>
  <c r="AH880" i="2"/>
  <c r="AG880" i="2"/>
  <c r="AH313" i="2"/>
  <c r="AI534" i="2"/>
  <c r="AG434" i="2"/>
  <c r="AG153" i="2"/>
  <c r="AI461" i="2"/>
  <c r="AH212" i="2"/>
  <c r="AI475" i="2"/>
  <c r="AJ469" i="2"/>
  <c r="AI469" i="2"/>
  <c r="AH469" i="2"/>
  <c r="AG469" i="2"/>
  <c r="AM469" i="2"/>
  <c r="AL469" i="2"/>
  <c r="AK469" i="2"/>
  <c r="AI720" i="2"/>
  <c r="AJ453" i="2"/>
  <c r="AH30" i="2"/>
  <c r="AH681" i="2"/>
  <c r="AG829" i="2"/>
  <c r="AI209" i="2"/>
  <c r="AG830" i="2"/>
  <c r="AG848" i="2"/>
  <c r="AG228" i="2"/>
  <c r="AI704" i="2"/>
  <c r="AG186" i="2"/>
  <c r="AI301" i="2"/>
  <c r="AI604" i="2"/>
  <c r="AI357" i="2"/>
  <c r="AH282" i="2"/>
  <c r="AI714" i="2"/>
  <c r="AG701" i="2"/>
  <c r="AJ734" i="2"/>
  <c r="AJ475" i="2"/>
  <c r="AH301" i="2"/>
  <c r="AG680" i="2"/>
  <c r="AI220" i="2"/>
  <c r="AJ351" i="2"/>
  <c r="AH918" i="2"/>
  <c r="AG266" i="2"/>
  <c r="AI309" i="2"/>
  <c r="AI3" i="2"/>
  <c r="AJ34" i="2"/>
  <c r="AH97" i="2"/>
  <c r="AG650" i="2"/>
  <c r="AJ316" i="2"/>
  <c r="AJ257" i="2"/>
  <c r="AI825" i="2"/>
  <c r="AJ493" i="2"/>
  <c r="AH370" i="2"/>
  <c r="AJ588" i="2"/>
  <c r="AI588" i="2"/>
  <c r="AH588" i="2"/>
  <c r="AG588" i="2"/>
  <c r="AK588" i="2" s="1"/>
  <c r="AI201" i="2"/>
  <c r="AH647" i="2"/>
  <c r="AI83" i="2"/>
  <c r="AH448" i="2"/>
  <c r="AG269" i="2"/>
  <c r="AJ392" i="2"/>
  <c r="AJ204" i="2"/>
  <c r="AG383" i="2"/>
  <c r="AH67" i="2"/>
  <c r="AH149" i="2"/>
  <c r="AH207" i="2"/>
  <c r="AJ185" i="2"/>
  <c r="AG185" i="2"/>
  <c r="AI185" i="2"/>
  <c r="AH185" i="2"/>
  <c r="AG334" i="2"/>
  <c r="AI375" i="2"/>
  <c r="AH388" i="2"/>
  <c r="AI386" i="2"/>
  <c r="AI318" i="2"/>
  <c r="AI735" i="2"/>
  <c r="AH628" i="2"/>
  <c r="AI724" i="2"/>
  <c r="AG682" i="2"/>
  <c r="AI912" i="2"/>
  <c r="AG474" i="2"/>
  <c r="AK474" i="2" s="1"/>
  <c r="AI627" i="2"/>
  <c r="AH363" i="2"/>
  <c r="AJ849" i="2"/>
  <c r="AG854" i="2"/>
  <c r="AK964" i="2"/>
  <c r="AJ964" i="2"/>
  <c r="AM964" i="2"/>
  <c r="AL964" i="2"/>
  <c r="AI964" i="2"/>
  <c r="AH964" i="2"/>
  <c r="AG964" i="2"/>
  <c r="AH24" i="2"/>
  <c r="AJ461" i="2"/>
  <c r="AG158" i="2"/>
  <c r="AH260" i="2"/>
  <c r="AH700" i="2"/>
  <c r="AH754" i="2"/>
  <c r="AG747" i="2"/>
  <c r="AH358" i="2"/>
  <c r="AI690" i="2"/>
  <c r="AJ156" i="2"/>
  <c r="AI30" i="2"/>
  <c r="AG700" i="2"/>
  <c r="AG752" i="2"/>
  <c r="AI681" i="2"/>
  <c r="AH829" i="2"/>
  <c r="AH85" i="2"/>
  <c r="AH830" i="2"/>
  <c r="AG20" i="2"/>
  <c r="AH228" i="2"/>
  <c r="AG801" i="2"/>
  <c r="AJ829" i="2"/>
  <c r="AH186" i="2"/>
  <c r="AG3" i="2"/>
  <c r="AK3" i="2" s="1"/>
  <c r="AG124" i="2"/>
  <c r="AJ604" i="2"/>
  <c r="AJ357" i="2"/>
  <c r="AI282" i="2"/>
  <c r="AJ714" i="2"/>
  <c r="AJ139" i="2"/>
  <c r="AG211" i="2"/>
  <c r="AI423" i="2"/>
  <c r="AI783" i="2"/>
  <c r="AH680" i="2"/>
  <c r="AJ220" i="2"/>
  <c r="AJ409" i="2"/>
  <c r="AI658" i="2"/>
  <c r="AH436" i="2"/>
  <c r="AI13" i="2"/>
  <c r="AH691" i="2"/>
  <c r="AI806" i="2"/>
  <c r="AG249" i="2"/>
  <c r="AG526" i="2"/>
  <c r="AJ57" i="2"/>
  <c r="AI875" i="2"/>
  <c r="AI373" i="2"/>
  <c r="AI388" i="2"/>
  <c r="AJ318" i="2"/>
  <c r="AJ735" i="2"/>
  <c r="L8" i="4"/>
  <c r="N8" i="4"/>
  <c r="M8" i="4"/>
  <c r="K8" i="4"/>
  <c r="AG104" i="2"/>
  <c r="AJ104" i="2"/>
  <c r="AI104" i="2"/>
  <c r="AH104" i="2"/>
  <c r="AI628" i="2"/>
  <c r="AI843" i="2"/>
  <c r="Q17" i="4"/>
  <c r="AH682" i="2"/>
  <c r="AH474" i="2"/>
  <c r="AH853" i="2"/>
  <c r="AJ682" i="2"/>
  <c r="AG803" i="2"/>
  <c r="AJ627" i="2"/>
  <c r="AI363" i="2"/>
  <c r="AG133" i="2"/>
  <c r="AH890" i="2"/>
  <c r="AI346" i="2"/>
  <c r="AG222" i="2"/>
  <c r="AH158" i="2"/>
  <c r="AI754" i="2"/>
  <c r="AH475" i="2"/>
  <c r="AG301" i="2"/>
  <c r="AH872" i="2"/>
  <c r="AG308" i="2"/>
  <c r="AH533" i="2"/>
  <c r="AH752" i="2"/>
  <c r="AJ681" i="2"/>
  <c r="AH552" i="2"/>
  <c r="AI829" i="2"/>
  <c r="AI85" i="2"/>
  <c r="AH503" i="2"/>
  <c r="AI830" i="2"/>
  <c r="AI747" i="2"/>
  <c r="AI228" i="2"/>
  <c r="AI854" i="2"/>
  <c r="AH801" i="2"/>
  <c r="AI186" i="2"/>
  <c r="AJ170" i="2"/>
  <c r="AG658" i="2"/>
  <c r="AJ691" i="2"/>
  <c r="AJ282" i="2"/>
  <c r="AJ828" i="2"/>
  <c r="AI232" i="2"/>
  <c r="AH211" i="2"/>
  <c r="AG816" i="2"/>
  <c r="AJ423" i="2"/>
  <c r="AJ995" i="2"/>
  <c r="AM995" i="2"/>
  <c r="AL995" i="2"/>
  <c r="AK995" i="2"/>
  <c r="AI995" i="2"/>
  <c r="AH995" i="2"/>
  <c r="AG995" i="2"/>
  <c r="AI680" i="2"/>
  <c r="AG351" i="2"/>
  <c r="AG532" i="2"/>
  <c r="AJ266" i="2"/>
  <c r="AI170" i="2"/>
  <c r="AJ13" i="2"/>
  <c r="AI691" i="2"/>
  <c r="AI225" i="2"/>
  <c r="AH845" i="2"/>
  <c r="AJ806" i="2"/>
  <c r="AG97" i="2"/>
  <c r="AG686" i="2"/>
  <c r="AG215" i="2"/>
  <c r="AH660" i="2"/>
  <c r="AI249" i="2"/>
  <c r="AH526" i="2"/>
  <c r="AH57" i="2"/>
  <c r="AI485" i="2"/>
  <c r="AM630" i="2"/>
  <c r="AL630" i="2"/>
  <c r="AJ630" i="2"/>
  <c r="AH630" i="2"/>
  <c r="AG630" i="2"/>
  <c r="AK630" i="2"/>
  <c r="AI630" i="2"/>
  <c r="AG67" i="2"/>
  <c r="AJ698" i="2"/>
  <c r="AH66" i="2"/>
  <c r="AK66" i="2" s="1"/>
  <c r="AG655" i="2"/>
  <c r="AK655" i="2" s="1"/>
  <c r="AI655" i="2"/>
  <c r="AH655" i="2"/>
  <c r="AJ655" i="2"/>
  <c r="AG177" i="2"/>
  <c r="AH874" i="2"/>
  <c r="AH69" i="2"/>
  <c r="AI269" i="2"/>
  <c r="AH471" i="2"/>
  <c r="AH375" i="2"/>
  <c r="AJ7" i="2"/>
  <c r="AH379" i="2"/>
  <c r="AG60" i="2"/>
  <c r="AH574" i="2"/>
  <c r="AG314" i="2"/>
  <c r="AG820" i="2"/>
  <c r="AH505" i="2"/>
  <c r="AH40" i="2"/>
  <c r="AG304" i="2"/>
  <c r="AJ387" i="2"/>
  <c r="AJ130" i="2"/>
  <c r="AI130" i="2"/>
  <c r="AH130" i="2"/>
  <c r="AG130" i="2"/>
  <c r="AI682" i="2"/>
  <c r="L14" i="4"/>
  <c r="N14" i="4"/>
  <c r="M14" i="4"/>
  <c r="K14" i="4"/>
  <c r="AJ23" i="2"/>
  <c r="AI23" i="2"/>
  <c r="AL23" i="2"/>
  <c r="AK23" i="2"/>
  <c r="AM23" i="2"/>
  <c r="AH23" i="2"/>
  <c r="AG23" i="2"/>
  <c r="AH508" i="2"/>
  <c r="AH869" i="2"/>
  <c r="AH411" i="2"/>
  <c r="AH782" i="2"/>
  <c r="AH100" i="2"/>
  <c r="AH246" i="2"/>
  <c r="AH50" i="2"/>
  <c r="AH393" i="2"/>
  <c r="AH25" i="2"/>
  <c r="AH341" i="2"/>
  <c r="AH702" i="2"/>
  <c r="AH507" i="2"/>
  <c r="AH916" i="2"/>
  <c r="AI488" i="2"/>
  <c r="AI288" i="2"/>
  <c r="AH232" i="2"/>
  <c r="AI665" i="2"/>
  <c r="AI881" i="2"/>
  <c r="AH594" i="2"/>
  <c r="AI814" i="2"/>
  <c r="AI213" i="2"/>
  <c r="AH200" i="2"/>
  <c r="AH39" i="2"/>
  <c r="AH821" i="2"/>
  <c r="AH157" i="2"/>
  <c r="AH528" i="2"/>
  <c r="AH418" i="2"/>
  <c r="AI819" i="2"/>
  <c r="AH488" i="2"/>
  <c r="AH857" i="2"/>
  <c r="AH65" i="2"/>
  <c r="AH814" i="2"/>
  <c r="AH213" i="2"/>
  <c r="AH502" i="2"/>
  <c r="AH182" i="2"/>
  <c r="AH473" i="2"/>
  <c r="AH401" i="2"/>
  <c r="AH398" i="2"/>
  <c r="AH141" i="2"/>
  <c r="AH350" i="2"/>
  <c r="AH688" i="2"/>
  <c r="AI623" i="2"/>
  <c r="AI558" i="2"/>
  <c r="AJ114" i="2"/>
  <c r="AJ418" i="2"/>
  <c r="AJ513" i="2"/>
  <c r="AH828" i="2"/>
  <c r="AI602" i="2"/>
  <c r="AH779" i="2"/>
  <c r="AH718" i="2"/>
  <c r="AH117" i="2"/>
  <c r="AI653" i="2"/>
  <c r="AH708" i="2"/>
  <c r="AI529" i="2"/>
  <c r="AH553" i="2"/>
  <c r="AI84" i="2"/>
  <c r="AI138" i="2"/>
  <c r="AI416" i="2"/>
  <c r="AH119" i="2"/>
  <c r="AI513" i="2"/>
  <c r="AI44" i="2"/>
  <c r="AI647" i="2"/>
  <c r="AJ767" i="2"/>
  <c r="AH602" i="2"/>
  <c r="AJ215" i="2"/>
  <c r="AH6" i="2"/>
  <c r="AH352" i="2"/>
  <c r="AH445" i="2"/>
  <c r="AH807" i="2"/>
  <c r="AH917" i="2"/>
  <c r="AH252" i="2"/>
  <c r="AI272" i="2"/>
  <c r="AH159" i="2"/>
  <c r="AJ779" i="2"/>
  <c r="AH895" i="2"/>
  <c r="AI486" i="2"/>
  <c r="AH600" i="2"/>
  <c r="AH707" i="2"/>
  <c r="AH894" i="2"/>
  <c r="AH778" i="2"/>
  <c r="AH267" i="2"/>
  <c r="AH205" i="2"/>
  <c r="AI919" i="2"/>
  <c r="AH298" i="2"/>
  <c r="AI119" i="2"/>
  <c r="AI774" i="2"/>
  <c r="AJ350" i="2"/>
  <c r="AJ272" i="2"/>
  <c r="AI446" i="2"/>
  <c r="AJ458" i="2"/>
  <c r="AJ119" i="2"/>
  <c r="AH767" i="2"/>
  <c r="AI193" i="2"/>
  <c r="AH201" i="2"/>
  <c r="AH575" i="2"/>
  <c r="AH347" i="2"/>
  <c r="AH661" i="2"/>
  <c r="AH290" i="2"/>
  <c r="AH371" i="2"/>
  <c r="AH919" i="2"/>
  <c r="AI286" i="2"/>
  <c r="AI693" i="2"/>
  <c r="AH486" i="2"/>
  <c r="AI458" i="2"/>
  <c r="AI514" i="2"/>
  <c r="AH819" i="2"/>
  <c r="AJ875" i="2"/>
  <c r="AH166" i="2"/>
  <c r="AI594" i="2"/>
  <c r="AI779" i="2"/>
  <c r="AH716" i="2"/>
  <c r="AH369" i="2"/>
  <c r="AH12" i="2"/>
  <c r="AH499" i="2"/>
  <c r="AH659" i="2"/>
  <c r="AH42" i="2"/>
  <c r="AI544" i="2"/>
  <c r="AH283" i="2"/>
  <c r="AH286" i="2"/>
  <c r="AH146" i="2"/>
  <c r="AH513" i="2"/>
  <c r="AI349" i="2"/>
  <c r="AH514" i="2"/>
  <c r="AH914" i="2"/>
  <c r="AH699" i="2"/>
  <c r="AH434" i="2"/>
  <c r="AI688" i="2"/>
  <c r="AH196" i="2"/>
  <c r="AH755" i="2"/>
  <c r="AH697" i="2"/>
  <c r="AH84" i="2"/>
  <c r="AH404" i="2"/>
  <c r="AI8" i="2"/>
  <c r="AJ914" i="2"/>
  <c r="AJ88" i="2"/>
  <c r="AH193" i="2"/>
  <c r="AH875" i="2"/>
  <c r="AI571" i="2"/>
  <c r="AH806" i="2"/>
  <c r="AI650" i="2"/>
  <c r="AH13" i="2"/>
  <c r="AH131" i="2"/>
  <c r="AH554" i="2"/>
  <c r="AH536" i="2"/>
  <c r="AH333" i="2"/>
  <c r="AH534" i="2"/>
  <c r="AH88" i="2"/>
  <c r="AH817" i="2"/>
  <c r="AJ231" i="2"/>
  <c r="AI370" i="2"/>
  <c r="AI713" i="2"/>
  <c r="AH539" i="2"/>
  <c r="AI231" i="2"/>
  <c r="AH677" i="2"/>
  <c r="AG128" i="2"/>
  <c r="AJ890" i="2"/>
  <c r="AJ912" i="2"/>
  <c r="AJ754" i="2"/>
  <c r="AH245" i="2"/>
  <c r="AG126" i="2"/>
  <c r="AJ801" i="2"/>
  <c r="AI436" i="2"/>
  <c r="AJ648" i="2"/>
  <c r="AL648" i="2"/>
  <c r="AI648" i="2"/>
  <c r="AH648" i="2"/>
  <c r="AG648" i="2"/>
  <c r="AM648" i="2"/>
  <c r="AK648" i="2"/>
  <c r="AG209" i="2"/>
  <c r="AJ264" i="2"/>
  <c r="AL264" i="2"/>
  <c r="AK264" i="2"/>
  <c r="AI264" i="2"/>
  <c r="AH264" i="2"/>
  <c r="AM264" i="2"/>
  <c r="AG264" i="2"/>
  <c r="AI752" i="2"/>
  <c r="AG517" i="2"/>
  <c r="AG847" i="2"/>
  <c r="AJ85" i="2"/>
  <c r="AJ784" i="2"/>
  <c r="AJ830" i="2"/>
  <c r="AJ245" i="2"/>
  <c r="AI801" i="2"/>
  <c r="N12" i="4"/>
  <c r="L12" i="4"/>
  <c r="M12" i="4"/>
  <c r="K12" i="4"/>
  <c r="AJ4" i="2"/>
  <c r="AI4" i="2"/>
  <c r="AH4" i="2"/>
  <c r="AG4" i="2"/>
  <c r="AH274" i="2"/>
  <c r="AG450" i="2"/>
  <c r="AG895" i="2"/>
  <c r="AH231" i="2"/>
  <c r="AJ857" i="2"/>
  <c r="AJ311" i="2"/>
  <c r="AG57" i="2"/>
  <c r="AK57" i="2" s="1"/>
  <c r="AH395" i="2"/>
  <c r="AJ169" i="2"/>
  <c r="AI284" i="2"/>
  <c r="AH225" i="2"/>
  <c r="AI686" i="2"/>
  <c r="AH309" i="2"/>
  <c r="AJ91" i="2"/>
  <c r="AH394" i="2"/>
  <c r="AH114" i="2"/>
  <c r="AG594" i="2"/>
  <c r="AH169" i="2"/>
  <c r="AJ825" i="2"/>
  <c r="AG200" i="2"/>
  <c r="AH78" i="2"/>
  <c r="AH414" i="2"/>
  <c r="AG283" i="2"/>
  <c r="AJ593" i="2"/>
  <c r="AJ341" i="2"/>
  <c r="AG449" i="2"/>
  <c r="AH300" i="2"/>
  <c r="AG274" i="2"/>
  <c r="AJ416" i="2"/>
  <c r="AJ507" i="2"/>
  <c r="AJ361" i="2"/>
  <c r="AI155" i="2"/>
  <c r="AH312" i="2"/>
  <c r="AJ249" i="2"/>
  <c r="AJ502" i="2"/>
  <c r="AJ697" i="2"/>
  <c r="AJ72" i="2"/>
  <c r="AJ148" i="2"/>
  <c r="AG482" i="2"/>
  <c r="AG35" i="2"/>
  <c r="AG719" i="2"/>
  <c r="AH56" i="2"/>
  <c r="AJ647" i="2"/>
  <c r="AJ84" i="2"/>
  <c r="AJ150" i="2"/>
  <c r="AH623" i="2"/>
  <c r="AI593" i="2"/>
  <c r="AJ129" i="2"/>
  <c r="AH257" i="2"/>
  <c r="AG486" i="2"/>
  <c r="AH155" i="2"/>
  <c r="AJ125" i="2"/>
  <c r="AJ201" i="2"/>
  <c r="AG311" i="2"/>
  <c r="AH272" i="2"/>
  <c r="AH72" i="2"/>
  <c r="AH544" i="2"/>
  <c r="AH129" i="2"/>
  <c r="AJ340" i="2"/>
  <c r="AG286" i="2"/>
  <c r="AG364" i="2"/>
  <c r="AH76" i="2"/>
  <c r="AG140" i="2"/>
  <c r="AG470" i="2"/>
  <c r="AI354" i="2"/>
  <c r="AH303" i="2"/>
  <c r="AJ299" i="2"/>
  <c r="AH198" i="2"/>
  <c r="AI262" i="2"/>
  <c r="AH772" i="2"/>
  <c r="AJ623" i="2"/>
  <c r="AG129" i="2"/>
  <c r="AH340" i="2"/>
  <c r="AG914" i="2"/>
  <c r="AJ486" i="2"/>
  <c r="AJ320" i="2"/>
  <c r="AH83" i="2"/>
  <c r="AH520" i="2"/>
  <c r="AH263" i="2"/>
  <c r="AH665" i="2"/>
  <c r="AH320" i="2"/>
  <c r="AG340" i="2"/>
  <c r="AH125" i="2"/>
  <c r="AG819" i="2"/>
  <c r="AG446" i="2"/>
  <c r="AG455" i="2"/>
  <c r="AI320" i="2"/>
  <c r="AI253" i="2"/>
  <c r="AG198" i="2"/>
  <c r="AJ446" i="2"/>
  <c r="AG520" i="2"/>
  <c r="AG193" i="2"/>
  <c r="AH288" i="2"/>
  <c r="AJ541" i="2"/>
  <c r="AG499" i="2"/>
  <c r="AJ52" i="2"/>
  <c r="AI449" i="2"/>
  <c r="AH470" i="2"/>
  <c r="AI198" i="2"/>
  <c r="AJ490" i="2"/>
  <c r="AG288" i="2"/>
  <c r="AH273" i="2"/>
  <c r="AH326" i="2"/>
  <c r="AH558" i="2"/>
  <c r="AJ364" i="2"/>
  <c r="AH354" i="2"/>
  <c r="AG320" i="2"/>
  <c r="AG857" i="2"/>
  <c r="AG159" i="2"/>
  <c r="AH361" i="2"/>
  <c r="AG490" i="2"/>
  <c r="AJ83" i="2"/>
  <c r="AH299" i="2"/>
  <c r="AJ370" i="2"/>
  <c r="AG127" i="2"/>
  <c r="AH279" i="2"/>
  <c r="AH493" i="2"/>
  <c r="AJ200" i="2"/>
  <c r="AG316" i="2"/>
  <c r="AH34" i="2"/>
  <c r="AH561" i="2"/>
  <c r="AH472" i="2"/>
  <c r="AJ819" i="2"/>
  <c r="AJ488" i="2"/>
  <c r="AG875" i="2"/>
  <c r="AK875" i="2" s="1"/>
  <c r="AJ665" i="2"/>
  <c r="AJ594" i="2"/>
  <c r="AJ395" i="2"/>
  <c r="AG493" i="2"/>
  <c r="AH571" i="2"/>
  <c r="AJ920" i="2"/>
  <c r="AJ436" i="2"/>
  <c r="AI804" i="2"/>
  <c r="AJ232" i="2"/>
  <c r="AI211" i="2"/>
  <c r="AH816" i="2"/>
  <c r="AG734" i="2"/>
  <c r="AG748" i="2"/>
  <c r="AJ680" i="2"/>
  <c r="AG194" i="2"/>
  <c r="AH844" i="2"/>
  <c r="AG278" i="2"/>
  <c r="AJ353" i="2"/>
  <c r="AJ225" i="2"/>
  <c r="AJ65" i="2"/>
  <c r="AG806" i="2"/>
  <c r="AK806" i="2" s="1"/>
  <c r="AI65" i="2"/>
  <c r="AH686" i="2"/>
  <c r="AH215" i="2"/>
  <c r="AG213" i="2"/>
  <c r="AG106" i="2"/>
  <c r="AH490" i="2"/>
  <c r="AJ936" i="2"/>
  <c r="AI936" i="2"/>
  <c r="AH936" i="2"/>
  <c r="AG936" i="2"/>
  <c r="AL936" i="2"/>
  <c r="AK936" i="2"/>
  <c r="AM936" i="2"/>
  <c r="AI368" i="2"/>
  <c r="N11" i="4"/>
  <c r="M11" i="4"/>
  <c r="L11" i="4"/>
  <c r="K11" i="4"/>
  <c r="AJ18" i="2"/>
  <c r="AI18" i="2"/>
  <c r="AH18" i="2"/>
  <c r="AG18" i="2"/>
  <c r="AJ420" i="2"/>
  <c r="AJ279" i="2"/>
  <c r="AJ138" i="2"/>
  <c r="AI114" i="2"/>
  <c r="AJ520" i="2"/>
  <c r="AI526" i="2"/>
  <c r="AI127" i="2"/>
  <c r="AJ283" i="2"/>
  <c r="AJ354" i="2"/>
  <c r="AJ449" i="2"/>
  <c r="AI470" i="2"/>
  <c r="AJ349" i="2"/>
  <c r="AI300" i="2"/>
  <c r="AI76" i="2"/>
  <c r="AI169" i="2"/>
  <c r="AJ140" i="2"/>
  <c r="AJ514" i="2"/>
  <c r="AJ253" i="2"/>
  <c r="AI455" i="2"/>
  <c r="AJ515" i="2"/>
  <c r="AJ713" i="2"/>
  <c r="AI353" i="2"/>
  <c r="AI78" i="2"/>
  <c r="AJ881" i="2"/>
  <c r="AJ650" i="2"/>
  <c r="AJ213" i="2"/>
  <c r="AH74" i="2"/>
  <c r="AK74" i="2" s="1"/>
  <c r="AL970" i="2"/>
  <c r="AK970" i="2"/>
  <c r="AM970" i="2"/>
  <c r="AJ970" i="2"/>
  <c r="AH970" i="2"/>
  <c r="AG970" i="2"/>
  <c r="AI970" i="2"/>
  <c r="AH413" i="2"/>
  <c r="AJ717" i="2"/>
  <c r="AJ256" i="2"/>
  <c r="AG327" i="2"/>
  <c r="AI256" i="2"/>
  <c r="AJ21" i="2"/>
  <c r="AJ689" i="2"/>
  <c r="AI410" i="2"/>
  <c r="AI336" i="2"/>
  <c r="AH177" i="2"/>
  <c r="AI69" i="2"/>
  <c r="AM551" i="2"/>
  <c r="AG551" i="2"/>
  <c r="AL551" i="2"/>
  <c r="AK551" i="2"/>
  <c r="AH551" i="2"/>
  <c r="AJ551" i="2"/>
  <c r="AI551" i="2"/>
  <c r="AJ437" i="2"/>
  <c r="AI471" i="2"/>
  <c r="G8" i="6"/>
  <c r="AI379" i="2"/>
  <c r="AH60" i="2"/>
  <c r="AH386" i="2"/>
  <c r="AK386" i="2" s="1"/>
  <c r="AJ24" i="2"/>
  <c r="AI314" i="2"/>
  <c r="AH724" i="2"/>
  <c r="AH304" i="2"/>
  <c r="AH912" i="2"/>
  <c r="AH629" i="2"/>
  <c r="AI723" i="2"/>
  <c r="AH849" i="2"/>
  <c r="AI888" i="2"/>
  <c r="AJ335" i="2"/>
  <c r="AH346" i="2"/>
  <c r="AG190" i="2"/>
  <c r="AH642" i="2"/>
  <c r="AH126" i="2"/>
  <c r="AI651" i="2"/>
  <c r="AG170" i="2"/>
  <c r="AK170" i="2" s="1"/>
  <c r="AH209" i="2"/>
  <c r="AH804" i="2"/>
  <c r="AJ75" i="2"/>
  <c r="AI909" i="2"/>
  <c r="AH847" i="2"/>
  <c r="AH848" i="2"/>
  <c r="AJ747" i="2"/>
  <c r="AH873" i="2"/>
  <c r="AH389" i="2"/>
  <c r="AG714" i="2"/>
  <c r="AJ211" i="2"/>
  <c r="AJ816" i="2"/>
  <c r="AJ284" i="2"/>
  <c r="AH748" i="2"/>
  <c r="AH194" i="2"/>
  <c r="AG220" i="2"/>
  <c r="AK220" i="2" s="1"/>
  <c r="AJ918" i="2"/>
  <c r="AJ421" i="2"/>
  <c r="AH278" i="2"/>
  <c r="AG13" i="2"/>
  <c r="AK13" i="2" s="1"/>
  <c r="AG284" i="2"/>
  <c r="AG32" i="2"/>
  <c r="AJ208" i="2"/>
  <c r="AH208" i="2"/>
  <c r="AK208" i="2" s="1"/>
  <c r="AG208" i="2"/>
  <c r="AI208" i="2"/>
  <c r="AJ686" i="2"/>
  <c r="AI200" i="2"/>
  <c r="AI660" i="2"/>
  <c r="AI215" i="2"/>
  <c r="AG169" i="2"/>
  <c r="AK169" i="2" s="1"/>
  <c r="AH783" i="2"/>
  <c r="AG166" i="2"/>
  <c r="AH106" i="2"/>
  <c r="AG204" i="2"/>
  <c r="AH494" i="2"/>
  <c r="AI709" i="2"/>
  <c r="AI451" i="2"/>
  <c r="AH99" i="2"/>
  <c r="AI698" i="2"/>
  <c r="AJ410" i="2"/>
  <c r="AJ385" i="2"/>
  <c r="AG385" i="2"/>
  <c r="AK385" i="2" s="1"/>
  <c r="AI385" i="2"/>
  <c r="AH385" i="2"/>
  <c r="AG69" i="2"/>
  <c r="AK69" i="2" s="1"/>
  <c r="AJ636" i="2"/>
  <c r="AG636" i="2"/>
  <c r="AH636" i="2"/>
  <c r="AK636" i="2" s="1"/>
  <c r="AI636" i="2"/>
  <c r="AH798" i="2"/>
  <c r="AJ906" i="2"/>
  <c r="AJ379" i="2"/>
  <c r="AJ60" i="2"/>
  <c r="AI574" i="2"/>
  <c r="AI511" i="2"/>
  <c r="AJ307" i="2"/>
  <c r="AG307" i="2"/>
  <c r="AI307" i="2"/>
  <c r="AH307" i="2"/>
  <c r="AG562" i="2"/>
  <c r="AJ388" i="2"/>
  <c r="AG629" i="2"/>
  <c r="AH318" i="2"/>
  <c r="AJ304" i="2"/>
  <c r="AH803" i="2"/>
  <c r="AJ363" i="2"/>
  <c r="AH854" i="2"/>
  <c r="AG723" i="2"/>
  <c r="AL959" i="2"/>
  <c r="AK959" i="2"/>
  <c r="AJ959" i="2"/>
  <c r="AG959" i="2"/>
  <c r="AM959" i="2"/>
  <c r="AI959" i="2"/>
  <c r="AH959" i="2"/>
  <c r="AH447" i="2"/>
  <c r="AJ888" i="2"/>
  <c r="AH461" i="2"/>
  <c r="AG849" i="2"/>
  <c r="AK849" i="2" s="1"/>
  <c r="AJ212" i="2"/>
  <c r="AG754" i="2"/>
  <c r="AK754" i="2" s="1"/>
  <c r="AH190" i="2"/>
  <c r="AI358" i="2"/>
  <c r="AI126" i="2"/>
  <c r="AI342" i="2"/>
  <c r="AJ112" i="2"/>
  <c r="AI112" i="2"/>
  <c r="AH112" i="2"/>
  <c r="AG112" i="2"/>
  <c r="AH690" i="2"/>
  <c r="AI552" i="2"/>
  <c r="AI803" i="2"/>
  <c r="AI421" i="2"/>
  <c r="AJ847" i="2"/>
  <c r="AG346" i="2"/>
  <c r="AI848" i="2"/>
  <c r="AH79" i="2"/>
  <c r="AI124" i="2"/>
  <c r="AH824" i="2"/>
  <c r="AG225" i="2"/>
  <c r="AK225" i="2" s="1"/>
  <c r="AI873" i="2"/>
  <c r="AG681" i="2"/>
  <c r="AK681" i="2" s="1"/>
  <c r="AG167" i="2"/>
  <c r="AG539" i="2"/>
  <c r="AG828" i="2"/>
  <c r="AI165" i="2"/>
  <c r="AH714" i="2"/>
  <c r="AJ844" i="2"/>
  <c r="AG376" i="2"/>
  <c r="AH532" i="2"/>
  <c r="AJ748" i="2"/>
  <c r="AH650" i="2"/>
  <c r="AI812" i="2"/>
  <c r="AI278" i="2"/>
  <c r="AG353" i="2"/>
  <c r="AJ171" i="2"/>
  <c r="AG712" i="2"/>
  <c r="AH32" i="2"/>
  <c r="AI279" i="2"/>
  <c r="AJ814" i="2"/>
  <c r="AG409" i="2"/>
  <c r="AI166" i="2"/>
  <c r="AH658" i="2"/>
  <c r="AG515" i="2"/>
  <c r="AJ637" i="2"/>
  <c r="AI637" i="2"/>
  <c r="AM637" i="2"/>
  <c r="AL637" i="2"/>
  <c r="AK637" i="2"/>
  <c r="AH637" i="2"/>
  <c r="AG637" i="2"/>
  <c r="AH641" i="2"/>
  <c r="AK972" i="2"/>
  <c r="AJ972" i="2"/>
  <c r="AM972" i="2"/>
  <c r="AI972" i="2"/>
  <c r="AH972" i="2"/>
  <c r="AL972" i="2"/>
  <c r="AG972" i="2"/>
  <c r="AI277" i="2"/>
  <c r="AJ641" i="2"/>
  <c r="AI662" i="2"/>
  <c r="AG154" i="2"/>
  <c r="AK154" i="2" s="1"/>
  <c r="AJ822" i="2"/>
  <c r="AI822" i="2"/>
  <c r="AH822" i="2"/>
  <c r="AG822" i="2"/>
  <c r="AH204" i="2"/>
  <c r="AG413" i="2"/>
  <c r="AI87" i="2"/>
  <c r="AH826" i="2"/>
  <c r="AG256" i="2"/>
  <c r="AI383" i="2"/>
  <c r="AH452" i="2"/>
  <c r="AI149" i="2"/>
  <c r="AG410" i="2"/>
  <c r="AG584" i="2"/>
  <c r="AJ584" i="2"/>
  <c r="AH584" i="2"/>
  <c r="AM584" i="2"/>
  <c r="AI584" i="2"/>
  <c r="AL584" i="2"/>
  <c r="AK584" i="2"/>
  <c r="AI135" i="2"/>
  <c r="AJ244" i="2"/>
  <c r="AJ63" i="2"/>
  <c r="AG63" i="2"/>
  <c r="AH63" i="2"/>
  <c r="AI63" i="2"/>
  <c r="AJ417" i="2"/>
  <c r="AG417" i="2"/>
  <c r="AI417" i="2"/>
  <c r="AH417" i="2"/>
  <c r="AH314" i="2"/>
  <c r="AJ589" i="2"/>
  <c r="AI589" i="2"/>
  <c r="AH589" i="2"/>
  <c r="AG589" i="2"/>
  <c r="AM589" i="2"/>
  <c r="AL589" i="2"/>
  <c r="AK589" i="2"/>
  <c r="AJ47" i="2"/>
  <c r="AJ574" i="2"/>
  <c r="AJ511" i="2"/>
  <c r="AH562" i="2"/>
  <c r="AK903" i="2"/>
  <c r="AJ903" i="2"/>
  <c r="AG903" i="2"/>
  <c r="AM903" i="2"/>
  <c r="AL903" i="2"/>
  <c r="AI903" i="2"/>
  <c r="AH903" i="2"/>
  <c r="AI230" i="2"/>
  <c r="AJ820" i="2"/>
  <c r="AI642" i="2"/>
  <c r="AJ629" i="2"/>
  <c r="AJ322" i="2"/>
  <c r="AI798" i="2"/>
  <c r="AJ854" i="2"/>
  <c r="AG677" i="2"/>
  <c r="AH153" i="2"/>
  <c r="AI852" i="2"/>
  <c r="AJ346" i="2"/>
  <c r="AG802" i="2"/>
  <c r="AJ853" i="2"/>
  <c r="AJ803" i="2"/>
  <c r="AI160" i="2"/>
  <c r="AI190" i="2"/>
  <c r="AI872" i="2"/>
  <c r="AJ732" i="2"/>
  <c r="AM732" i="2"/>
  <c r="AL732" i="2"/>
  <c r="AK732" i="2"/>
  <c r="AI732" i="2"/>
  <c r="AH732" i="2"/>
  <c r="AG732" i="2"/>
  <c r="AI802" i="2"/>
  <c r="AI712" i="2"/>
  <c r="AI629" i="2"/>
  <c r="AI849" i="2"/>
  <c r="AG643" i="2"/>
  <c r="AJ771" i="2"/>
  <c r="AJ37" i="2"/>
  <c r="AJ848" i="2"/>
  <c r="AI79" i="2"/>
  <c r="AJ132" i="2"/>
  <c r="AJ348" i="2"/>
  <c r="AG338" i="2"/>
  <c r="AJ358" i="2"/>
  <c r="AJ824" i="2"/>
  <c r="AH171" i="2"/>
  <c r="AH605" i="2"/>
  <c r="AJ873" i="2"/>
  <c r="AG920" i="2"/>
  <c r="AG65" i="2"/>
  <c r="AK65" i="2" s="1"/>
  <c r="AI167" i="2"/>
  <c r="AI539" i="2"/>
  <c r="AI156" i="2"/>
  <c r="AH701" i="2"/>
  <c r="AI376" i="2"/>
  <c r="AG263" i="2"/>
  <c r="AK263" i="2" s="1"/>
  <c r="AG750" i="2"/>
  <c r="AJ278" i="2"/>
  <c r="AH266" i="2"/>
  <c r="AG611" i="2"/>
  <c r="AJ663" i="2"/>
  <c r="AI663" i="2"/>
  <c r="AH663" i="2"/>
  <c r="AG663" i="2"/>
  <c r="AH353" i="2"/>
  <c r="AJ805" i="2"/>
  <c r="AI32" i="2"/>
  <c r="AH374" i="2"/>
  <c r="AJ288" i="2"/>
  <c r="AJ32" i="2"/>
  <c r="AJ166" i="2"/>
  <c r="AI767" i="2"/>
  <c r="AG146" i="2"/>
  <c r="P17" i="4"/>
  <c r="AG798" i="2"/>
  <c r="AG379" i="2"/>
  <c r="AK379" i="2" s="1"/>
  <c r="AI878" i="2"/>
  <c r="N7" i="4"/>
  <c r="M7" i="4"/>
  <c r="L7" i="4"/>
  <c r="K7" i="4"/>
  <c r="AL563" i="2"/>
  <c r="AK563" i="2"/>
  <c r="AJ563" i="2"/>
  <c r="AI563" i="2"/>
  <c r="AH563" i="2"/>
  <c r="AG563" i="2"/>
  <c r="AM563" i="2"/>
  <c r="AG322" i="2"/>
  <c r="AK322" i="2" s="1"/>
  <c r="AJ230" i="2"/>
  <c r="AH234" i="2"/>
  <c r="AJ642" i="2"/>
  <c r="AG642" i="2"/>
  <c r="AI850" i="2"/>
  <c r="AI677" i="2"/>
  <c r="AH230" i="2"/>
  <c r="AJ447" i="2"/>
  <c r="AJ852" i="2"/>
  <c r="AG75" i="2"/>
  <c r="AK75" i="2" s="1"/>
  <c r="AG890" i="2"/>
  <c r="AK890" i="2" s="1"/>
  <c r="AG234" i="2"/>
  <c r="AK234" i="2" s="1"/>
  <c r="AG335" i="2"/>
  <c r="AH387" i="2"/>
  <c r="AJ160" i="2"/>
  <c r="AJ690" i="2"/>
  <c r="AJ872" i="2"/>
  <c r="AG651" i="2"/>
  <c r="AK651" i="2" s="1"/>
  <c r="AI133" i="2"/>
  <c r="AG421" i="2"/>
  <c r="AM800" i="2"/>
  <c r="AL800" i="2"/>
  <c r="AK800" i="2"/>
  <c r="AJ800" i="2"/>
  <c r="AG800" i="2"/>
  <c r="AI800" i="2"/>
  <c r="AH800" i="2"/>
  <c r="AJ752" i="2"/>
  <c r="AH517" i="2"/>
  <c r="AG260" i="2"/>
  <c r="AK260" i="2" s="1"/>
  <c r="AH643" i="2"/>
  <c r="AG503" i="2"/>
  <c r="AH784" i="2"/>
  <c r="AJ228" i="2"/>
  <c r="AH338" i="2"/>
  <c r="AI611" i="2"/>
  <c r="AI605" i="2"/>
  <c r="AH920" i="2"/>
  <c r="AG420" i="2"/>
  <c r="AI701" i="2"/>
  <c r="AI844" i="2"/>
  <c r="AG309" i="2"/>
  <c r="AK309" i="2" s="1"/>
  <c r="AI748" i="2"/>
  <c r="AJ97" i="2"/>
  <c r="AH750" i="2"/>
  <c r="AG608" i="2"/>
  <c r="AH611" i="2"/>
  <c r="AJ603" i="2"/>
  <c r="AM603" i="2"/>
  <c r="AL603" i="2"/>
  <c r="AK603" i="2"/>
  <c r="AI603" i="2"/>
  <c r="AH603" i="2"/>
  <c r="AG603" i="2"/>
  <c r="AH771" i="2"/>
  <c r="AJ532" i="2"/>
  <c r="AJ845" i="2"/>
  <c r="AG783" i="2"/>
  <c r="AL71" i="2"/>
  <c r="AK71" i="2"/>
  <c r="AJ71" i="2"/>
  <c r="AH71" i="2"/>
  <c r="AG71" i="2"/>
  <c r="AM71" i="2"/>
  <c r="AI71" i="2"/>
  <c r="AI918" i="2"/>
  <c r="AG602" i="2"/>
  <c r="AG332" i="2"/>
  <c r="AK332" i="2"/>
  <c r="AJ332" i="2"/>
  <c r="AM332" i="2"/>
  <c r="AL332" i="2"/>
  <c r="AI332" i="2"/>
  <c r="AH332" i="2"/>
  <c r="AI404" i="2"/>
  <c r="AJ850" i="2"/>
  <c r="AI20" i="2"/>
  <c r="AH128" i="2"/>
  <c r="AI890" i="2"/>
  <c r="AH888" i="2"/>
  <c r="AI570" i="2"/>
  <c r="AH335" i="2"/>
  <c r="AH453" i="2"/>
  <c r="AG245" i="2"/>
  <c r="AG627" i="2"/>
  <c r="AK627" i="2" s="1"/>
  <c r="AH651" i="2"/>
  <c r="AI533" i="2"/>
  <c r="AH156" i="2"/>
  <c r="AI517" i="2"/>
  <c r="AI643" i="2"/>
  <c r="AI503" i="2"/>
  <c r="AI784" i="2"/>
  <c r="AH91" i="2"/>
  <c r="AG165" i="2"/>
  <c r="AJ301" i="2"/>
  <c r="AH124" i="2"/>
  <c r="AJ605" i="2"/>
  <c r="AI920" i="2"/>
  <c r="AG279" i="2"/>
  <c r="AK279" i="2" s="1"/>
  <c r="AG357" i="2"/>
  <c r="AK357" i="2" s="1"/>
  <c r="AI532" i="2"/>
  <c r="AG139" i="2"/>
  <c r="AK139" i="2" s="1"/>
  <c r="AH420" i="2"/>
  <c r="AI245" i="2"/>
  <c r="AJ701" i="2"/>
  <c r="AH734" i="2"/>
  <c r="AH747" i="2"/>
  <c r="AJ194" i="2"/>
  <c r="AH351" i="2"/>
  <c r="AI750" i="2"/>
  <c r="AH608" i="2"/>
  <c r="AJ611" i="2"/>
  <c r="AM480" i="2"/>
  <c r="AG480" i="2"/>
  <c r="AL480" i="2"/>
  <c r="AK480" i="2"/>
  <c r="AJ480" i="2"/>
  <c r="AI480" i="2"/>
  <c r="AH480" i="2"/>
  <c r="AH909" i="2"/>
  <c r="AI171" i="2"/>
  <c r="AH316" i="2"/>
  <c r="AJ309" i="2"/>
  <c r="AG257" i="2"/>
  <c r="AK257" i="2" s="1"/>
  <c r="AG825" i="2"/>
  <c r="AK825" i="2" s="1"/>
  <c r="AG814" i="2"/>
  <c r="AK814" i="2" s="1"/>
  <c r="AI502" i="2"/>
  <c r="AH127" i="2"/>
  <c r="AI520" i="2"/>
  <c r="AH250" i="2"/>
  <c r="AJ923" i="2"/>
  <c r="AI923" i="2"/>
  <c r="AH923" i="2"/>
  <c r="AG923" i="2"/>
  <c r="AL923" i="2"/>
  <c r="AK923" i="2"/>
  <c r="AM923" i="2"/>
  <c r="AI450" i="2"/>
  <c r="AJ866" i="2"/>
  <c r="AG866" i="2"/>
  <c r="AI866" i="2"/>
  <c r="AH866" i="2"/>
  <c r="AG125" i="2"/>
  <c r="AK125" i="2" s="1"/>
  <c r="AI418" i="2"/>
  <c r="AH455" i="2"/>
  <c r="AJ344" i="2"/>
  <c r="AG354" i="2"/>
  <c r="AK354" i="2" s="1"/>
  <c r="AI364" i="2"/>
  <c r="AH483" i="2"/>
  <c r="AH8" i="2"/>
  <c r="AG558" i="2"/>
  <c r="AJ313" i="2"/>
  <c r="AI507" i="2"/>
  <c r="AI299" i="2"/>
  <c r="AG458" i="2"/>
  <c r="AI762" i="2"/>
  <c r="AG623" i="2"/>
  <c r="AK623" i="2" s="1"/>
  <c r="AH150" i="2"/>
  <c r="AJ205" i="2"/>
  <c r="AJ262" i="2"/>
  <c r="AG328" i="2"/>
  <c r="AJ761" i="2"/>
  <c r="AG761" i="2"/>
  <c r="AI761" i="2"/>
  <c r="AH761" i="2"/>
  <c r="AJ688" i="2"/>
  <c r="AI310" i="2"/>
  <c r="AJ404" i="2"/>
  <c r="AI25" i="2"/>
  <c r="AJ817" i="2"/>
  <c r="AJ198" i="2"/>
  <c r="AJ159" i="2"/>
  <c r="AI361" i="2"/>
  <c r="AH364" i="2"/>
  <c r="AJ455" i="2"/>
  <c r="AI659" i="2"/>
  <c r="AG697" i="2"/>
  <c r="AG519" i="2"/>
  <c r="AJ548" i="2"/>
  <c r="AH258" i="2"/>
  <c r="AJ382" i="2"/>
  <c r="AI393" i="2"/>
  <c r="AJ781" i="2"/>
  <c r="AI233" i="2"/>
  <c r="AJ54" i="2"/>
  <c r="AJ891" i="2"/>
  <c r="AJ50" i="2"/>
  <c r="AH492" i="2"/>
  <c r="AI246" i="2"/>
  <c r="AJ12" i="2"/>
  <c r="AG492" i="2"/>
  <c r="AI50" i="2"/>
  <c r="AI100" i="2"/>
  <c r="AH147" i="2"/>
  <c r="AG894" i="2"/>
  <c r="AJ229" i="2"/>
  <c r="AG411" i="2"/>
  <c r="AJ536" i="2"/>
  <c r="AI116" i="2"/>
  <c r="AG326" i="2"/>
  <c r="AI54" i="2"/>
  <c r="AG292" i="2"/>
  <c r="AG39" i="2"/>
  <c r="AI221" i="2"/>
  <c r="AJ326" i="2"/>
  <c r="AG699" i="2"/>
  <c r="AI6" i="2"/>
  <c r="AG82" i="2"/>
  <c r="AH123" i="2"/>
  <c r="AG164" i="2"/>
  <c r="AJ782" i="2"/>
  <c r="AI14" i="2"/>
  <c r="AI694" i="2"/>
  <c r="AI105" i="2"/>
  <c r="AM864" i="2"/>
  <c r="AL864" i="2"/>
  <c r="AJ864" i="2"/>
  <c r="AH864" i="2"/>
  <c r="AG864" i="2"/>
  <c r="AK864" i="2"/>
  <c r="AI864" i="2"/>
  <c r="AJ293" i="2"/>
  <c r="AH293" i="2"/>
  <c r="AM293" i="2"/>
  <c r="AK293" i="2"/>
  <c r="AI293" i="2"/>
  <c r="AL293" i="2"/>
  <c r="AG293" i="2"/>
  <c r="AG507" i="2"/>
  <c r="AK507" i="2" s="1"/>
  <c r="AI895" i="2"/>
  <c r="AI146" i="2"/>
  <c r="AH253" i="2"/>
  <c r="AH449" i="2"/>
  <c r="AG341" i="2"/>
  <c r="AM978" i="2"/>
  <c r="AJ978" i="2"/>
  <c r="AH978" i="2"/>
  <c r="AK978" i="2"/>
  <c r="AI978" i="2"/>
  <c r="AG978" i="2"/>
  <c r="AL978" i="2"/>
  <c r="AG416" i="2"/>
  <c r="AJ394" i="2"/>
  <c r="AJ462" i="2"/>
  <c r="AG462" i="2"/>
  <c r="AI462" i="2"/>
  <c r="AH462" i="2"/>
  <c r="AI258" i="2"/>
  <c r="AG774" i="2"/>
  <c r="AI56" i="2"/>
  <c r="AH328" i="2"/>
  <c r="AG529" i="2"/>
  <c r="AH684" i="2"/>
  <c r="AJ25" i="2"/>
  <c r="AG114" i="2"/>
  <c r="AK114" i="2" s="1"/>
  <c r="AJ250" i="2"/>
  <c r="AI333" i="2"/>
  <c r="AG483" i="2"/>
  <c r="AI519" i="2"/>
  <c r="AH140" i="2"/>
  <c r="AJ155" i="2"/>
  <c r="AG339" i="2"/>
  <c r="AJ258" i="2"/>
  <c r="AJ273" i="2"/>
  <c r="AG259" i="2"/>
  <c r="AJ188" i="2"/>
  <c r="AI188" i="2"/>
  <c r="AH188" i="2"/>
  <c r="AG188" i="2"/>
  <c r="AG50" i="2"/>
  <c r="AG12" i="2"/>
  <c r="AG657" i="2"/>
  <c r="AI400" i="2"/>
  <c r="AJ246" i="2"/>
  <c r="AH412" i="2"/>
  <c r="AG276" i="2"/>
  <c r="AJ100" i="2"/>
  <c r="AG778" i="2"/>
  <c r="AH41" i="2"/>
  <c r="AG463" i="2"/>
  <c r="AM463" i="2"/>
  <c r="AJ463" i="2"/>
  <c r="AH463" i="2"/>
  <c r="AL463" i="2"/>
  <c r="AK463" i="2"/>
  <c r="AI463" i="2"/>
  <c r="AI807" i="2"/>
  <c r="AI782" i="2"/>
  <c r="AI759" i="2"/>
  <c r="AI821" i="2"/>
  <c r="AG573" i="2"/>
  <c r="AG216" i="2"/>
  <c r="AI292" i="2"/>
  <c r="AH54" i="2"/>
  <c r="AJ39" i="2"/>
  <c r="AH105" i="2"/>
  <c r="AJ352" i="2"/>
  <c r="AI508" i="2"/>
  <c r="AH51" i="2"/>
  <c r="AJ6" i="2"/>
  <c r="AH82" i="2"/>
  <c r="AI661" i="2"/>
  <c r="AJ31" i="2"/>
  <c r="AJ101" i="2"/>
  <c r="AG399" i="2"/>
  <c r="AG496" i="2"/>
  <c r="AI131" i="2"/>
  <c r="AG14" i="2"/>
  <c r="AJ694" i="2"/>
  <c r="AJ136" i="2"/>
  <c r="AK294" i="2"/>
  <c r="AJ294" i="2"/>
  <c r="AL294" i="2"/>
  <c r="AI294" i="2"/>
  <c r="AH294" i="2"/>
  <c r="AG294" i="2"/>
  <c r="AM294" i="2"/>
  <c r="AH382" i="2"/>
  <c r="AH774" i="2"/>
  <c r="AJ56" i="2"/>
  <c r="AI719" i="2"/>
  <c r="AG310" i="2"/>
  <c r="AI684" i="2"/>
  <c r="AI515" i="2"/>
  <c r="AJ693" i="2"/>
  <c r="AJ482" i="2"/>
  <c r="AG472" i="2"/>
  <c r="AJ120" i="2"/>
  <c r="AJ303" i="2"/>
  <c r="AJ895" i="2"/>
  <c r="AI140" i="2"/>
  <c r="AG72" i="2"/>
  <c r="AK72" i="2" s="1"/>
  <c r="AI697" i="2"/>
  <c r="AJ298" i="2"/>
  <c r="AI33" i="2"/>
  <c r="AJ702" i="2"/>
  <c r="AJ772" i="2"/>
  <c r="AG233" i="2"/>
  <c r="AJ484" i="2"/>
  <c r="AG484" i="2"/>
  <c r="AI484" i="2"/>
  <c r="AH484" i="2"/>
  <c r="AH259" i="2"/>
  <c r="AG174" i="2"/>
  <c r="AJ400" i="2"/>
  <c r="AI478" i="2"/>
  <c r="AI196" i="2"/>
  <c r="AG116" i="2"/>
  <c r="AG203" i="2"/>
  <c r="AI434" i="2"/>
  <c r="AJ759" i="2"/>
  <c r="AG782" i="2"/>
  <c r="AJ105" i="2"/>
  <c r="AH216" i="2"/>
  <c r="AJ412" i="2"/>
  <c r="AG772" i="2"/>
  <c r="AJ508" i="2"/>
  <c r="AI554" i="2"/>
  <c r="AI82" i="2"/>
  <c r="AH780" i="2"/>
  <c r="AJ573" i="2"/>
  <c r="AJ653" i="2"/>
  <c r="AI81" i="2"/>
  <c r="AH399" i="2"/>
  <c r="AG54" i="2"/>
  <c r="AI496" i="2"/>
  <c r="AH14" i="2"/>
  <c r="AH121" i="2"/>
  <c r="AL115" i="2"/>
  <c r="AK115" i="2"/>
  <c r="AJ115" i="2"/>
  <c r="AH115" i="2"/>
  <c r="AM115" i="2"/>
  <c r="AI115" i="2"/>
  <c r="AG115" i="2"/>
  <c r="AJ192" i="2"/>
  <c r="AI192" i="2"/>
  <c r="AH192" i="2"/>
  <c r="AG192" i="2"/>
  <c r="AI283" i="2"/>
  <c r="AJ544" i="2"/>
  <c r="AG394" i="2"/>
  <c r="AJ534" i="2"/>
  <c r="AG258" i="2"/>
  <c r="AK258" i="2" s="1"/>
  <c r="AJ528" i="2"/>
  <c r="AJ719" i="2"/>
  <c r="AG8" i="2"/>
  <c r="AH373" i="2"/>
  <c r="AI52" i="2"/>
  <c r="AG205" i="2"/>
  <c r="AJ762" i="2"/>
  <c r="AJ33" i="2"/>
  <c r="AG548" i="2"/>
  <c r="AG541" i="2"/>
  <c r="AH233" i="2"/>
  <c r="AG136" i="2"/>
  <c r="AI259" i="2"/>
  <c r="AI276" i="2"/>
  <c r="AI174" i="2"/>
  <c r="AI382" i="2"/>
  <c r="N6" i="4"/>
  <c r="L6" i="4"/>
  <c r="K6" i="4"/>
  <c r="M6" i="4"/>
  <c r="AK45" i="2"/>
  <c r="AH45" i="2"/>
  <c r="AL45" i="2"/>
  <c r="AM45" i="2"/>
  <c r="AJ45" i="2"/>
  <c r="AI45" i="2"/>
  <c r="AG45" i="2"/>
  <c r="AJ478" i="2"/>
  <c r="AI369" i="2"/>
  <c r="AG401" i="2"/>
  <c r="AJ196" i="2"/>
  <c r="AG398" i="2"/>
  <c r="AJ116" i="2"/>
  <c r="AH203" i="2"/>
  <c r="AI696" i="2"/>
  <c r="AI273" i="2"/>
  <c r="AG821" i="2"/>
  <c r="AG290" i="2"/>
  <c r="AJ199" i="2"/>
  <c r="AG199" i="2"/>
  <c r="AK199" i="2"/>
  <c r="AH199" i="2"/>
  <c r="AI199" i="2"/>
  <c r="AM199" i="2"/>
  <c r="AL199" i="2"/>
  <c r="AI347" i="2"/>
  <c r="AG869" i="2"/>
  <c r="AG414" i="2"/>
  <c r="AG321" i="2"/>
  <c r="AI412" i="2"/>
  <c r="AJ707" i="2"/>
  <c r="AG554" i="2"/>
  <c r="AJ82" i="2"/>
  <c r="AG550" i="2"/>
  <c r="AG61" i="2"/>
  <c r="AJ399" i="2"/>
  <c r="AJ496" i="2"/>
  <c r="AG600" i="2"/>
  <c r="AJ14" i="2"/>
  <c r="AG121" i="2"/>
  <c r="N10" i="4"/>
  <c r="L10" i="4"/>
  <c r="M10" i="4"/>
  <c r="K10" i="4"/>
  <c r="AJ422" i="2"/>
  <c r="AI422" i="2"/>
  <c r="AG422" i="2"/>
  <c r="AK422" i="2"/>
  <c r="AH422" i="2"/>
  <c r="AM422" i="2"/>
  <c r="AL422" i="2"/>
  <c r="AJ818" i="2"/>
  <c r="AI818" i="2"/>
  <c r="AH818" i="2"/>
  <c r="AK818" i="2" s="1"/>
  <c r="AG818" i="2"/>
  <c r="AJ656" i="2"/>
  <c r="AL656" i="2"/>
  <c r="AK656" i="2"/>
  <c r="AI656" i="2"/>
  <c r="AH656" i="2"/>
  <c r="AM656" i="2"/>
  <c r="AG656" i="2"/>
  <c r="AJ987" i="2"/>
  <c r="AG987" i="2"/>
  <c r="AL987" i="2"/>
  <c r="AI987" i="2"/>
  <c r="AH987" i="2"/>
  <c r="AK987" i="2"/>
  <c r="AM987" i="2"/>
  <c r="AM122" i="2"/>
  <c r="AK122" i="2"/>
  <c r="AJ122" i="2"/>
  <c r="AG122" i="2"/>
  <c r="AL122" i="2"/>
  <c r="AI122" i="2"/>
  <c r="AH122" i="2"/>
  <c r="AJ141" i="2"/>
  <c r="AI548" i="2"/>
  <c r="AI541" i="2"/>
  <c r="C17" i="6"/>
  <c r="AI561" i="2"/>
  <c r="AJ292" i="2"/>
  <c r="AI136" i="2"/>
  <c r="AJ259" i="2"/>
  <c r="AG891" i="2"/>
  <c r="AJ276" i="2"/>
  <c r="AJ778" i="2"/>
  <c r="AI755" i="2"/>
  <c r="AJ174" i="2"/>
  <c r="AJ661" i="2"/>
  <c r="AH550" i="2"/>
  <c r="AJ347" i="2"/>
  <c r="AG369" i="2"/>
  <c r="AG252" i="2"/>
  <c r="AG289" i="2"/>
  <c r="AG917" i="2"/>
  <c r="AI117" i="2"/>
  <c r="AJ398" i="2"/>
  <c r="AJ203" i="2"/>
  <c r="AI31" i="2"/>
  <c r="AI164" i="2"/>
  <c r="AG86" i="2"/>
  <c r="AI290" i="2"/>
  <c r="AG856" i="2"/>
  <c r="AG445" i="2"/>
  <c r="AH759" i="2"/>
  <c r="AG352" i="2"/>
  <c r="AI869" i="2"/>
  <c r="AI414" i="2"/>
  <c r="AH321" i="2"/>
  <c r="AJ554" i="2"/>
  <c r="AJ41" i="2"/>
  <c r="AJ401" i="2"/>
  <c r="AG468" i="2"/>
  <c r="AG391" i="2"/>
  <c r="AH61" i="2"/>
  <c r="AG716" i="2"/>
  <c r="AI121" i="2"/>
  <c r="AG33" i="2"/>
  <c r="AJ76" i="2"/>
  <c r="AH653" i="2"/>
  <c r="AI298" i="2"/>
  <c r="AI148" i="2"/>
  <c r="AI120" i="2"/>
  <c r="AH52" i="2"/>
  <c r="AJ333" i="2"/>
  <c r="AI205" i="2"/>
  <c r="AH33" i="2"/>
  <c r="AJ393" i="2"/>
  <c r="AG105" i="2"/>
  <c r="AK105" i="2" s="1"/>
  <c r="AI267" i="2"/>
  <c r="AI157" i="2"/>
  <c r="AG661" i="2"/>
  <c r="AK661" i="2" s="1"/>
  <c r="AJ550" i="2"/>
  <c r="AG755" i="2"/>
  <c r="AI41" i="2"/>
  <c r="AJ894" i="2"/>
  <c r="AJ369" i="2"/>
  <c r="AH289" i="2"/>
  <c r="AG117" i="2"/>
  <c r="AH116" i="2"/>
  <c r="AG696" i="2"/>
  <c r="AJ164" i="2"/>
  <c r="AI86" i="2"/>
  <c r="AI411" i="2"/>
  <c r="AJ290" i="2"/>
  <c r="AI856" i="2"/>
  <c r="AG718" i="2"/>
  <c r="AK766" i="2"/>
  <c r="AJ766" i="2"/>
  <c r="AG766" i="2"/>
  <c r="AI766" i="2"/>
  <c r="AL766" i="2"/>
  <c r="AH766" i="2"/>
  <c r="AM766" i="2"/>
  <c r="AJ371" i="2"/>
  <c r="AJ479" i="2"/>
  <c r="AI699" i="2"/>
  <c r="AI51" i="2"/>
  <c r="AJ414" i="2"/>
  <c r="AI321" i="2"/>
  <c r="AG360" i="2"/>
  <c r="AI707" i="2"/>
  <c r="AG400" i="2"/>
  <c r="AH276" i="2"/>
  <c r="AH468" i="2"/>
  <c r="AI391" i="2"/>
  <c r="AJ61" i="2"/>
  <c r="AJ210" i="2"/>
  <c r="AI778" i="2"/>
  <c r="AJ600" i="2"/>
  <c r="AI716" i="2"/>
  <c r="AJ121" i="2"/>
  <c r="AL522" i="2"/>
  <c r="AK522" i="2"/>
  <c r="AJ522" i="2"/>
  <c r="AM522" i="2"/>
  <c r="AI522" i="2"/>
  <c r="AH522" i="2"/>
  <c r="AG522" i="2"/>
  <c r="AJ59" i="2"/>
  <c r="AI59" i="2"/>
  <c r="AG59" i="2"/>
  <c r="AK59" i="2" s="1"/>
  <c r="AH59" i="2"/>
  <c r="AJ619" i="2"/>
  <c r="AG619" i="2"/>
  <c r="AL619" i="2"/>
  <c r="AK619" i="2"/>
  <c r="AI619" i="2"/>
  <c r="AH619" i="2"/>
  <c r="AM619" i="2"/>
  <c r="AG553" i="2"/>
  <c r="AK553" i="2" s="1"/>
  <c r="AI780" i="2"/>
  <c r="AG41" i="2"/>
  <c r="AH657" i="2"/>
  <c r="AH174" i="2"/>
  <c r="AG347" i="2"/>
  <c r="AI252" i="2"/>
  <c r="AI12" i="2"/>
  <c r="AI289" i="2"/>
  <c r="AI917" i="2"/>
  <c r="AI702" i="2"/>
  <c r="AI203" i="2"/>
  <c r="AH696" i="2"/>
  <c r="AG273" i="2"/>
  <c r="AJ86" i="2"/>
  <c r="AI573" i="2"/>
  <c r="AJ519" i="2"/>
  <c r="AJ856" i="2"/>
  <c r="AI216" i="2"/>
  <c r="AI445" i="2"/>
  <c r="AG575" i="2"/>
  <c r="AH221" i="2"/>
  <c r="AH479" i="2"/>
  <c r="AI352" i="2"/>
  <c r="AJ807" i="2"/>
  <c r="AJ321" i="2"/>
  <c r="AH360" i="2"/>
  <c r="AJ123" i="2"/>
  <c r="AG473" i="2"/>
  <c r="AJ468" i="2"/>
  <c r="AJ391" i="2"/>
  <c r="AG182" i="2"/>
  <c r="AI600" i="2"/>
  <c r="AJ716" i="2"/>
  <c r="AJ487" i="2"/>
  <c r="AH487" i="2"/>
  <c r="AG487" i="2"/>
  <c r="AK487" i="2" s="1"/>
  <c r="AI487" i="2"/>
  <c r="AJ191" i="2"/>
  <c r="AG191" i="2"/>
  <c r="AI191" i="2"/>
  <c r="AH191" i="2"/>
  <c r="AJ553" i="2"/>
  <c r="AJ659" i="2"/>
  <c r="AJ339" i="2"/>
  <c r="AI328" i="2"/>
  <c r="AG272" i="2"/>
  <c r="AK272" i="2" s="1"/>
  <c r="AG344" i="2"/>
  <c r="AJ529" i="2"/>
  <c r="AI708" i="2"/>
  <c r="AI35" i="2"/>
  <c r="AH482" i="2"/>
  <c r="AG298" i="2"/>
  <c r="AK298" i="2" s="1"/>
  <c r="AI499" i="2"/>
  <c r="AG84" i="2"/>
  <c r="AK84" i="2" s="1"/>
  <c r="AI553" i="2"/>
  <c r="F17" i="6"/>
  <c r="AG781" i="2"/>
  <c r="AJ696" i="2"/>
  <c r="AG101" i="2"/>
  <c r="AG653" i="2"/>
  <c r="AK653" i="2" s="1"/>
  <c r="AJ780" i="2"/>
  <c r="AJ657" i="2"/>
  <c r="AG157" i="2"/>
  <c r="AG147" i="2"/>
  <c r="AI894" i="2"/>
  <c r="AJ252" i="2"/>
  <c r="AJ289" i="2"/>
  <c r="AJ917" i="2"/>
  <c r="AG81" i="2"/>
  <c r="AI129" i="2"/>
  <c r="AJ561" i="2"/>
  <c r="AJ35" i="2"/>
  <c r="AJ216" i="2"/>
  <c r="AI718" i="2"/>
  <c r="AG759" i="2"/>
  <c r="AJ445" i="2"/>
  <c r="AJ575" i="2"/>
  <c r="AJ221" i="2"/>
  <c r="AI479" i="2"/>
  <c r="AJ699" i="2"/>
  <c r="AJ755" i="2"/>
  <c r="AG51" i="2"/>
  <c r="AI360" i="2"/>
  <c r="AH391" i="2"/>
  <c r="AI399" i="2"/>
  <c r="AJ131" i="2"/>
  <c r="AH881" i="2"/>
  <c r="AJ602" i="2"/>
  <c r="AJ78" i="2"/>
  <c r="AG282" i="2"/>
  <c r="AK282" i="2" s="1"/>
  <c r="AG231" i="2"/>
  <c r="AK231" i="2" s="1"/>
  <c r="AJ193" i="2"/>
  <c r="AJ660" i="2"/>
  <c r="AJ312" i="2"/>
  <c r="AG313" i="2"/>
  <c r="AI88" i="2"/>
  <c r="AJ44" i="2"/>
  <c r="AG300" i="2"/>
  <c r="AK300" i="2" s="1"/>
  <c r="AJ921" i="2"/>
  <c r="AL921" i="2"/>
  <c r="AI921" i="2"/>
  <c r="AH921" i="2"/>
  <c r="AM921" i="2"/>
  <c r="AK921" i="2"/>
  <c r="AG921" i="2"/>
  <c r="AI42" i="2"/>
  <c r="AI483" i="2"/>
  <c r="AJ558" i="2"/>
  <c r="AH693" i="2"/>
  <c r="AJ470" i="2"/>
  <c r="AJ774" i="2"/>
  <c r="AJ146" i="2"/>
  <c r="AK180" i="2"/>
  <c r="AJ180" i="2"/>
  <c r="AG180" i="2"/>
  <c r="AI180" i="2"/>
  <c r="AH180" i="2"/>
  <c r="AJ328" i="2"/>
  <c r="AI340" i="2"/>
  <c r="AG25" i="2"/>
  <c r="AK25" i="2" s="1"/>
  <c r="AG488" i="2"/>
  <c r="AK488" i="2" s="1"/>
  <c r="AI482" i="2"/>
  <c r="AH519" i="2"/>
  <c r="AG52" i="2"/>
  <c r="AI350" i="2"/>
  <c r="AJ499" i="2"/>
  <c r="AI472" i="2"/>
  <c r="AH339" i="2"/>
  <c r="AJ919" i="2"/>
  <c r="AI141" i="2"/>
  <c r="AM247" i="2"/>
  <c r="AJ247" i="2"/>
  <c r="AH247" i="2"/>
  <c r="AG247" i="2"/>
  <c r="AL247" i="2"/>
  <c r="AI247" i="2"/>
  <c r="AK247" i="2"/>
  <c r="AG393" i="2"/>
  <c r="AI528" i="2"/>
  <c r="AM683" i="2"/>
  <c r="AL683" i="2"/>
  <c r="AK683" i="2"/>
  <c r="AJ683" i="2"/>
  <c r="AI683" i="2"/>
  <c r="AH683" i="2"/>
  <c r="AG683" i="2"/>
  <c r="AI101" i="2"/>
  <c r="AH891" i="2"/>
  <c r="AI772" i="2"/>
  <c r="AG138" i="2"/>
  <c r="AG246" i="2"/>
  <c r="AK246" i="2" s="1"/>
  <c r="AG780" i="2"/>
  <c r="AK780" i="2" s="1"/>
  <c r="AG100" i="2"/>
  <c r="AK100" i="2" s="1"/>
  <c r="AG163" i="2"/>
  <c r="AI147" i="2"/>
  <c r="AI398" i="2"/>
  <c r="AM175" i="2"/>
  <c r="AL175" i="2"/>
  <c r="AK175" i="2"/>
  <c r="AJ175" i="2"/>
  <c r="AG175" i="2"/>
  <c r="AI175" i="2"/>
  <c r="AH175" i="2"/>
  <c r="AJ411" i="2"/>
  <c r="AH31" i="2"/>
  <c r="AJ81" i="2"/>
  <c r="AH86" i="2"/>
  <c r="AH573" i="2"/>
  <c r="AH856" i="2"/>
  <c r="AJ718" i="2"/>
  <c r="AJ117" i="2"/>
  <c r="AG479" i="2"/>
  <c r="AK479" i="2" s="1"/>
  <c r="AJ869" i="2"/>
  <c r="AJ51" i="2"/>
  <c r="AJ360" i="2"/>
  <c r="AJ267" i="2"/>
  <c r="AI123" i="2"/>
  <c r="AI473" i="2"/>
  <c r="AI468" i="2"/>
  <c r="AI182" i="2"/>
  <c r="AG694" i="2"/>
  <c r="AJ509" i="2"/>
  <c r="AH509" i="2"/>
  <c r="AK509" i="2"/>
  <c r="AI509" i="2"/>
  <c r="AG509" i="2"/>
  <c r="AM509" i="2"/>
  <c r="AL509" i="2"/>
  <c r="AJ679" i="2"/>
  <c r="AG679" i="2"/>
  <c r="AK679" i="2" s="1"/>
  <c r="AI679" i="2"/>
  <c r="AH679" i="2"/>
  <c r="N17" i="4"/>
  <c r="M17" i="4"/>
  <c r="L17" i="4"/>
  <c r="K17" i="4"/>
  <c r="N16" i="4"/>
  <c r="M16" i="4"/>
  <c r="L16" i="4"/>
  <c r="K16" i="4"/>
  <c r="AI397" i="2"/>
  <c r="AH317" i="2"/>
  <c r="AG317" i="2"/>
  <c r="AK317" i="2" s="1"/>
  <c r="AJ498" i="2"/>
  <c r="AI58" i="2"/>
  <c r="AI330" i="2"/>
  <c r="AG777" i="2"/>
  <c r="AK777" i="2" s="1"/>
  <c r="AG392" i="2"/>
  <c r="AK392" i="2" s="1"/>
  <c r="AI413" i="2"/>
  <c r="AH717" i="2"/>
  <c r="AJ899" i="2"/>
  <c r="AJ368" i="2"/>
  <c r="AI204" i="2"/>
  <c r="AJ89" i="2"/>
  <c r="AI494" i="2"/>
  <c r="AG717" i="2"/>
  <c r="AI572" i="2"/>
  <c r="AH87" i="2"/>
  <c r="AG368" i="2"/>
  <c r="AK368" i="2" s="1"/>
  <c r="AI89" i="2"/>
  <c r="AG494" i="2"/>
  <c r="AK494" i="2" s="1"/>
  <c r="AG826" i="2"/>
  <c r="AK826" i="2" s="1"/>
  <c r="AI327" i="2"/>
  <c r="AH327" i="2"/>
  <c r="AJ485" i="2"/>
  <c r="AH437" i="2"/>
  <c r="AG271" i="2"/>
  <c r="AK271" i="2" s="1"/>
  <c r="AG471" i="2"/>
  <c r="AK471" i="2" s="1"/>
  <c r="AH334" i="2"/>
  <c r="AH383" i="2"/>
  <c r="AG261" i="2"/>
  <c r="AK261" i="2" s="1"/>
  <c r="AJ177" i="2"/>
  <c r="AJ874" i="2"/>
  <c r="AI874" i="2"/>
  <c r="AG906" i="2"/>
  <c r="AK906" i="2" s="1"/>
  <c r="AI47" i="2"/>
  <c r="AI7" i="2"/>
  <c r="AG95" i="2"/>
  <c r="AK95" i="2" s="1"/>
  <c r="AH878" i="2"/>
  <c r="AJ454" i="2"/>
  <c r="AH47" i="2"/>
  <c r="AG7" i="2"/>
  <c r="AI60" i="2"/>
  <c r="AG878" i="2"/>
  <c r="AG318" i="2"/>
  <c r="AK318" i="2" s="1"/>
  <c r="AG570" i="2"/>
  <c r="AK570" i="2" s="1"/>
  <c r="AJ459" i="2"/>
  <c r="AH325" i="2"/>
  <c r="AJ222" i="2"/>
  <c r="AH735" i="2"/>
  <c r="AI459" i="2"/>
  <c r="AI562" i="2"/>
  <c r="AG325" i="2"/>
  <c r="AK325" i="2" s="1"/>
  <c r="AJ197" i="2"/>
  <c r="AI304" i="2"/>
  <c r="AH850" i="2"/>
  <c r="AG197" i="2"/>
  <c r="AK197" i="2" s="1"/>
  <c r="AG850" i="2"/>
  <c r="AG624" i="2"/>
  <c r="AK624" i="2" s="1"/>
  <c r="AH20" i="2"/>
  <c r="AG91" i="2"/>
  <c r="AK91" i="2" s="1"/>
  <c r="AG160" i="2"/>
  <c r="AK160" i="2" s="1"/>
  <c r="AI338" i="2"/>
  <c r="AG358" i="2"/>
  <c r="AK358" i="2" s="1"/>
  <c r="AG134" i="2"/>
  <c r="AK134" i="2" s="1"/>
  <c r="AH342" i="2"/>
  <c r="AG720" i="2"/>
  <c r="AK720" i="2" s="1"/>
  <c r="AJ190" i="2"/>
  <c r="AG342" i="2"/>
  <c r="AK342" i="2" s="1"/>
  <c r="AG436" i="2"/>
  <c r="AK436" i="2" s="1"/>
  <c r="AG533" i="2"/>
  <c r="AK533" i="2" s="1"/>
  <c r="AG30" i="2"/>
  <c r="AK30" i="2" s="1"/>
  <c r="AH421" i="2"/>
  <c r="AH712" i="2"/>
  <c r="AG156" i="2"/>
  <c r="AK156" i="2" s="1"/>
  <c r="AG805" i="2"/>
  <c r="AK805" i="2" s="1"/>
  <c r="AG552" i="2"/>
  <c r="AK552" i="2" s="1"/>
  <c r="AI91" i="2"/>
  <c r="AG604" i="2"/>
  <c r="AK604" i="2" s="1"/>
  <c r="AI824" i="2"/>
  <c r="AG374" i="2"/>
  <c r="AK374" i="2" s="1"/>
  <c r="AI828" i="2"/>
  <c r="AJ167" i="2"/>
  <c r="AJ783" i="2"/>
  <c r="AH376" i="2"/>
  <c r="AG804" i="2"/>
  <c r="AK804" i="2" s="1"/>
  <c r="AI816" i="2"/>
  <c r="AI194" i="2"/>
  <c r="AH409" i="2"/>
  <c r="AJ658" i="2"/>
  <c r="AH2" i="2"/>
  <c r="AG2" i="2"/>
  <c r="AJ571" i="2"/>
  <c r="AJ526" i="2"/>
  <c r="AJ106" i="2"/>
  <c r="AI857" i="2"/>
  <c r="AG881" i="2"/>
  <c r="AK881" i="2" s="1"/>
  <c r="AI106" i="2"/>
  <c r="AJ8" i="2"/>
  <c r="AH446" i="2"/>
  <c r="AI395" i="2"/>
  <c r="AG767" i="2"/>
  <c r="AK767" i="2" s="1"/>
  <c r="AH515" i="2"/>
  <c r="AI312" i="2"/>
  <c r="AJ450" i="2"/>
  <c r="AG404" i="2"/>
  <c r="AK404" i="2" s="1"/>
  <c r="AH44" i="2"/>
  <c r="AI916" i="2"/>
  <c r="AG76" i="2"/>
  <c r="AK76" i="2" s="1"/>
  <c r="AG373" i="2"/>
  <c r="AH450" i="2"/>
  <c r="AI817" i="2"/>
  <c r="AG647" i="2"/>
  <c r="AK647" i="2" s="1"/>
  <c r="AG44" i="2"/>
  <c r="AG155" i="2"/>
  <c r="AK155" i="2" s="1"/>
  <c r="AG916" i="2"/>
  <c r="AK2" i="2"/>
  <c r="AI490" i="2"/>
  <c r="AH458" i="2"/>
  <c r="AH416" i="2"/>
  <c r="AI2" i="2"/>
  <c r="AJ472" i="2"/>
  <c r="AI914" i="2"/>
  <c r="AH349" i="2"/>
  <c r="AJ2" i="2"/>
  <c r="AG361" i="2"/>
  <c r="AK361" i="2" s="1"/>
  <c r="AG303" i="2"/>
  <c r="AJ42" i="2"/>
  <c r="AH138" i="2"/>
  <c r="AG593" i="2"/>
  <c r="AG382" i="2"/>
  <c r="AK382" i="2" s="1"/>
  <c r="AH262" i="2"/>
  <c r="AG544" i="2"/>
  <c r="AK544" i="2" s="1"/>
  <c r="AG534" i="2"/>
  <c r="AK534" i="2" s="1"/>
  <c r="AG262" i="2"/>
  <c r="AH344" i="2"/>
  <c r="AH529" i="2"/>
  <c r="AH719" i="2"/>
  <c r="AG119" i="2"/>
  <c r="AK119" i="2" s="1"/>
  <c r="AJ708" i="2"/>
  <c r="AJ684" i="2"/>
  <c r="AJ310" i="2"/>
  <c r="AG83" i="2"/>
  <c r="AK83" i="2" s="1"/>
  <c r="AH148" i="2"/>
  <c r="AJ373" i="2"/>
  <c r="AH120" i="2"/>
  <c r="AH35" i="2"/>
  <c r="AG148" i="2"/>
  <c r="AG120" i="2"/>
  <c r="AK120" i="2" s="1"/>
  <c r="AI303" i="2"/>
  <c r="AG708" i="2"/>
  <c r="AG684" i="2"/>
  <c r="AK684" i="2" s="1"/>
  <c r="AI781" i="2"/>
  <c r="AH292" i="2"/>
  <c r="AH781" i="2"/>
  <c r="AH101" i="2"/>
  <c r="AG267" i="2"/>
  <c r="AK267" i="2" s="1"/>
  <c r="AI163" i="2"/>
  <c r="AH478" i="2"/>
  <c r="AI371" i="2"/>
  <c r="AG528" i="2"/>
  <c r="AK528" i="2" s="1"/>
  <c r="AJ233" i="2"/>
  <c r="AH136" i="2"/>
  <c r="AG371" i="2"/>
  <c r="AH400" i="2"/>
  <c r="AJ157" i="2"/>
  <c r="AI550" i="2"/>
  <c r="AH163" i="2"/>
  <c r="AG478" i="2"/>
  <c r="AG536" i="2"/>
  <c r="AH164" i="2"/>
  <c r="AI326" i="2"/>
  <c r="AJ492" i="2"/>
  <c r="AI210" i="2"/>
  <c r="AG196" i="2"/>
  <c r="AK196" i="2" s="1"/>
  <c r="AI575" i="2"/>
  <c r="AG210" i="2"/>
  <c r="AJ434" i="2"/>
  <c r="AH81" i="2"/>
  <c r="AG418" i="2"/>
  <c r="AK418" i="2" s="1"/>
  <c r="AI344" i="2"/>
  <c r="AJ274" i="2"/>
  <c r="AJ73" i="2"/>
  <c r="AI73" i="2"/>
  <c r="AH73" i="2"/>
  <c r="AG73" i="2"/>
  <c r="AK73" i="2"/>
  <c r="AJ113" i="2"/>
  <c r="AM113" i="2"/>
  <c r="AI113" i="2"/>
  <c r="AG113" i="2"/>
  <c r="AL113" i="2"/>
  <c r="AK113" i="2"/>
  <c r="AH113" i="2"/>
  <c r="AI159" i="2"/>
  <c r="AG299" i="2"/>
  <c r="AK299" i="2" s="1"/>
  <c r="AJ483" i="2"/>
  <c r="AJ706" i="2"/>
  <c r="AG706" i="2"/>
  <c r="AI706" i="2"/>
  <c r="AH706" i="2"/>
  <c r="AI313" i="2"/>
  <c r="AI250" i="2"/>
  <c r="AG42" i="2"/>
  <c r="AK42" i="2" s="1"/>
  <c r="AJ286" i="2"/>
  <c r="AG150" i="2"/>
  <c r="AK150" i="2" s="1"/>
  <c r="AI394" i="2"/>
  <c r="AH762" i="2"/>
  <c r="AH548" i="2"/>
  <c r="AH541" i="2"/>
  <c r="AG688" i="2"/>
  <c r="AK688" i="2" s="1"/>
  <c r="AH310" i="2"/>
  <c r="AM580" i="2"/>
  <c r="AJ580" i="2"/>
  <c r="AL580" i="2"/>
  <c r="AK580" i="2"/>
  <c r="AI580" i="2"/>
  <c r="AH580" i="2"/>
  <c r="AG580" i="2"/>
  <c r="AJ916" i="2"/>
  <c r="AG333" i="2"/>
  <c r="AK333" i="2" s="1"/>
  <c r="AG349" i="2"/>
  <c r="AK349" i="2" s="1"/>
  <c r="AG659" i="2"/>
  <c r="AK659" i="2" s="1"/>
  <c r="AI339" i="2"/>
  <c r="AG762" i="2"/>
  <c r="AI891" i="2"/>
  <c r="AI657" i="2"/>
  <c r="AH593" i="2"/>
  <c r="AG412" i="2"/>
  <c r="AK412" i="2" s="1"/>
  <c r="AJ163" i="2"/>
  <c r="AJ147" i="2"/>
  <c r="AG229" i="2"/>
  <c r="AG31" i="2"/>
  <c r="AK31" i="2" s="1"/>
  <c r="AH210" i="2"/>
  <c r="AI536" i="2"/>
  <c r="AH229" i="2"/>
  <c r="AI401" i="2"/>
  <c r="AI492" i="2"/>
  <c r="AI341" i="2"/>
  <c r="AJ821" i="2"/>
  <c r="AG561" i="2"/>
  <c r="AK561" i="2" s="1"/>
  <c r="AI39" i="2"/>
  <c r="AG221" i="2"/>
  <c r="AK221" i="2" s="1"/>
  <c r="AG6" i="2"/>
  <c r="AK6" i="2" s="1"/>
  <c r="AG707" i="2"/>
  <c r="AK707" i="2" s="1"/>
  <c r="AG123" i="2"/>
  <c r="AK123" i="2" s="1"/>
  <c r="AJ473" i="2"/>
  <c r="AI61" i="2"/>
  <c r="AH496" i="2"/>
  <c r="AG131" i="2"/>
  <c r="AK131" i="2" s="1"/>
  <c r="AJ182" i="2"/>
  <c r="AH694" i="2"/>
  <c r="AI229" i="2"/>
  <c r="L31" i="6"/>
  <c r="I31" i="6"/>
  <c r="J31" i="6"/>
  <c r="AK1600" i="3"/>
  <c r="AN209" i="3"/>
  <c r="AL209" i="3"/>
  <c r="AG209" i="3"/>
  <c r="AI539" i="3"/>
  <c r="AG539" i="3"/>
  <c r="AK288" i="3"/>
  <c r="AI288" i="3"/>
  <c r="AL288" i="3"/>
  <c r="AI289" i="3"/>
  <c r="AM289" i="3"/>
  <c r="AN289" i="3"/>
  <c r="AL1474" i="3"/>
  <c r="AI1474" i="3"/>
  <c r="AG1474" i="3"/>
  <c r="AL785" i="3"/>
  <c r="AG785" i="3"/>
  <c r="AJ1198" i="3"/>
  <c r="AI1198" i="3"/>
  <c r="AM757" i="3"/>
  <c r="AI757" i="3"/>
  <c r="AM195" i="3"/>
  <c r="AK195" i="3"/>
  <c r="AJ195" i="3"/>
  <c r="AG596" i="3"/>
  <c r="M29" i="6"/>
  <c r="AI942" i="3"/>
  <c r="G27" i="6"/>
  <c r="AJ350" i="3"/>
  <c r="AM151" i="3"/>
  <c r="AJ1164" i="3"/>
  <c r="AI1153" i="3"/>
  <c r="AN149" i="3"/>
  <c r="AH561" i="3"/>
  <c r="AK820" i="3"/>
  <c r="AN96" i="3"/>
  <c r="AH123" i="3"/>
  <c r="AG123" i="3"/>
  <c r="AL152" i="3"/>
  <c r="AM152" i="3"/>
  <c r="AL841" i="3"/>
  <c r="AI841" i="3"/>
  <c r="AM1268" i="3"/>
  <c r="AH1268" i="3"/>
  <c r="AM1403" i="3"/>
  <c r="AH1403" i="3"/>
  <c r="AG1403" i="3"/>
  <c r="AI628" i="3"/>
  <c r="AG628" i="3"/>
  <c r="AK628" i="3"/>
  <c r="AK197" i="3"/>
  <c r="AG197" i="3"/>
  <c r="AL416" i="3"/>
  <c r="AJ416" i="3"/>
  <c r="AH301" i="3"/>
  <c r="AL301" i="3"/>
  <c r="AG301" i="3"/>
  <c r="AG858" i="3"/>
  <c r="AH858" i="3"/>
  <c r="AI1152" i="3"/>
  <c r="AH120" i="3"/>
  <c r="AN120" i="3"/>
  <c r="AM443" i="3"/>
  <c r="AL443" i="3"/>
  <c r="AG443" i="3"/>
  <c r="AL1537" i="3"/>
  <c r="AK1537" i="3"/>
  <c r="AK901" i="3"/>
  <c r="AH901" i="3"/>
  <c r="AK224" i="3"/>
  <c r="AN224" i="3"/>
  <c r="AH1124" i="3"/>
  <c r="AL1124" i="3"/>
  <c r="AH232" i="3"/>
  <c r="AK232" i="3"/>
  <c r="AM302" i="3"/>
  <c r="AH302" i="3"/>
  <c r="AM205" i="3"/>
  <c r="AI205" i="3"/>
  <c r="AJ1423" i="3"/>
  <c r="AI1216" i="3"/>
  <c r="AM1653" i="3"/>
  <c r="AI1653" i="3"/>
  <c r="AG1653" i="3"/>
  <c r="AN1653" i="3"/>
  <c r="AH368" i="3"/>
  <c r="AN368" i="3"/>
  <c r="AM368" i="3"/>
  <c r="AI1027" i="3"/>
  <c r="AH1027" i="3"/>
  <c r="AJ1118" i="3"/>
  <c r="AH1118" i="3"/>
  <c r="AG1577" i="3"/>
  <c r="AH1577" i="3"/>
  <c r="AM1380" i="3"/>
  <c r="AG1380" i="3"/>
  <c r="AI699" i="3"/>
  <c r="AG699" i="3"/>
  <c r="AL699" i="3"/>
  <c r="AN1604" i="3"/>
  <c r="AG1604" i="3"/>
  <c r="AI201" i="3"/>
  <c r="AH201" i="3"/>
  <c r="AL617" i="3"/>
  <c r="AK617" i="3"/>
  <c r="AI617" i="3"/>
  <c r="AI1209" i="3"/>
  <c r="AH1209" i="3"/>
  <c r="AJ331" i="3"/>
  <c r="AM331" i="3"/>
  <c r="AL331" i="3"/>
  <c r="AG331" i="3"/>
  <c r="AK512" i="3"/>
  <c r="AN512" i="3"/>
  <c r="AH454" i="3"/>
  <c r="AN454" i="3"/>
  <c r="AK454" i="3"/>
  <c r="AK1654" i="3"/>
  <c r="AH1654" i="3"/>
  <c r="AJ173" i="3"/>
  <c r="AG173" i="3"/>
  <c r="AM173" i="3"/>
  <c r="AI173" i="3"/>
  <c r="AL1463" i="3"/>
  <c r="AJ1463" i="3"/>
  <c r="AG1463" i="3"/>
  <c r="AM42" i="3"/>
  <c r="AI42" i="3"/>
  <c r="AN665" i="3"/>
  <c r="AI665" i="3"/>
  <c r="AH593" i="3"/>
  <c r="AL593" i="3"/>
  <c r="AK540" i="3"/>
  <c r="AH540" i="3"/>
  <c r="AH347" i="3"/>
  <c r="AK347" i="3"/>
  <c r="AK874" i="3"/>
  <c r="AG874" i="3"/>
  <c r="AL874" i="3"/>
  <c r="AK126" i="3"/>
  <c r="AL126" i="3"/>
  <c r="AM126" i="3"/>
  <c r="AK684" i="3"/>
  <c r="AI684" i="3"/>
  <c r="AG684" i="3"/>
  <c r="AH1650" i="3"/>
  <c r="AG1650" i="3"/>
  <c r="AK502" i="3"/>
  <c r="AM502" i="3"/>
  <c r="AN545" i="3"/>
  <c r="AJ545" i="3"/>
  <c r="AM1094" i="3"/>
  <c r="AN1094" i="3"/>
  <c r="AG1094" i="3"/>
  <c r="AI1507" i="3"/>
  <c r="AL1507" i="3"/>
  <c r="AG1507" i="3"/>
  <c r="AL1568" i="3"/>
  <c r="AG1568" i="3"/>
  <c r="AK800" i="3"/>
  <c r="AM800" i="3"/>
  <c r="AI800" i="3"/>
  <c r="AJ1559" i="3"/>
  <c r="AL1559" i="3"/>
  <c r="AH1559" i="3"/>
  <c r="AM421" i="3"/>
  <c r="AJ421" i="3"/>
  <c r="AG421" i="3"/>
  <c r="AM259" i="3"/>
  <c r="AG259" i="3"/>
  <c r="G34" i="6"/>
  <c r="I34" i="6" s="1"/>
  <c r="AI1008" i="3"/>
  <c r="AG1008" i="3"/>
  <c r="AN1645" i="3"/>
  <c r="AK1645" i="3"/>
  <c r="AH1645" i="3"/>
  <c r="AH1620" i="3"/>
  <c r="AG1620" i="3"/>
  <c r="AH1208" i="3"/>
  <c r="AG1208" i="3"/>
  <c r="AG1476" i="3"/>
  <c r="AN1476" i="3"/>
  <c r="AH1476" i="3"/>
  <c r="AG1297" i="3"/>
  <c r="AN1297" i="3"/>
  <c r="AI1297" i="3"/>
  <c r="AI1365" i="3"/>
  <c r="AG1365" i="3"/>
  <c r="AL1365" i="3"/>
  <c r="AK1576" i="3"/>
  <c r="AN1576" i="3"/>
  <c r="AI1462" i="3"/>
  <c r="AN1462" i="3"/>
  <c r="AG1462" i="3"/>
  <c r="AG1570" i="3"/>
  <c r="AL1570" i="3"/>
  <c r="AK52" i="3"/>
  <c r="AH52" i="3"/>
  <c r="AH1475" i="3"/>
  <c r="AG1475" i="3"/>
  <c r="AM877" i="3"/>
  <c r="AG877" i="3"/>
  <c r="AI719" i="3"/>
  <c r="AL719" i="3"/>
  <c r="AG1372" i="3"/>
  <c r="AK328" i="3"/>
  <c r="AL757" i="3"/>
  <c r="AN877" i="3"/>
  <c r="AJ590" i="3"/>
  <c r="AI1100" i="3"/>
  <c r="AG1400" i="3"/>
  <c r="AH455" i="3"/>
  <c r="AM94" i="3"/>
  <c r="AH151" i="3"/>
  <c r="AG205" i="3"/>
  <c r="AK1164" i="3"/>
  <c r="AL1153" i="3"/>
  <c r="AN102" i="3"/>
  <c r="AJ149" i="3"/>
  <c r="AM434" i="3"/>
  <c r="AH1010" i="3"/>
  <c r="AG96" i="3"/>
  <c r="AJ1105" i="3"/>
  <c r="AH1105" i="3"/>
  <c r="AK892" i="3"/>
  <c r="AG892" i="3"/>
  <c r="AJ1499" i="3"/>
  <c r="AL1499" i="3"/>
  <c r="AH1499" i="3"/>
  <c r="AN1499" i="3"/>
  <c r="AG1499" i="3"/>
  <c r="AH1625" i="3"/>
  <c r="AL1625" i="3"/>
  <c r="AK225" i="3"/>
  <c r="AM225" i="3"/>
  <c r="AI1617" i="3"/>
  <c r="AK1617" i="3"/>
  <c r="AN1617" i="3"/>
  <c r="AL1617" i="3"/>
  <c r="AG168" i="3"/>
  <c r="AL168" i="3"/>
  <c r="AL463" i="3"/>
  <c r="AH463" i="3"/>
  <c r="AH578" i="3"/>
  <c r="AL578" i="3"/>
  <c r="AG578" i="3"/>
  <c r="AM326" i="3"/>
  <c r="AH326" i="3"/>
  <c r="AM343" i="3"/>
  <c r="AI343" i="3"/>
  <c r="AN27" i="3"/>
  <c r="AK27" i="3"/>
  <c r="AN1012" i="3"/>
  <c r="AL1012" i="3"/>
  <c r="AK1012" i="3"/>
  <c r="AK366" i="3"/>
  <c r="AL366" i="3"/>
  <c r="AI1078" i="3"/>
  <c r="AL725" i="3"/>
  <c r="AL1372" i="3"/>
  <c r="AN757" i="3"/>
  <c r="AK877" i="3"/>
  <c r="AK590" i="3"/>
  <c r="AJ1100" i="3"/>
  <c r="AH1400" i="3"/>
  <c r="AI455" i="3"/>
  <c r="AI1600" i="3"/>
  <c r="AN94" i="3"/>
  <c r="AJ151" i="3"/>
  <c r="AH205" i="3"/>
  <c r="AL1164" i="3"/>
  <c r="AN1153" i="3"/>
  <c r="AG102" i="3"/>
  <c r="AK149" i="3"/>
  <c r="AN434" i="3"/>
  <c r="AG820" i="3"/>
  <c r="AH96" i="3"/>
  <c r="AK1187" i="3"/>
  <c r="AG1187" i="3"/>
  <c r="AI1301" i="3"/>
  <c r="AK1301" i="3"/>
  <c r="AG1301" i="3"/>
  <c r="AN1154" i="3"/>
  <c r="AJ1154" i="3"/>
  <c r="AN1245" i="3"/>
  <c r="AH1245" i="3"/>
  <c r="AG1245" i="3"/>
  <c r="AG35" i="3"/>
  <c r="AH35" i="3"/>
  <c r="AL297" i="3"/>
  <c r="AI297" i="3"/>
  <c r="J29" i="6"/>
  <c r="AJ1076" i="3"/>
  <c r="AJ946" i="3"/>
  <c r="AG1203" i="3"/>
  <c r="AI1449" i="3"/>
  <c r="AJ145" i="3"/>
  <c r="K29" i="6"/>
  <c r="AG822" i="3"/>
  <c r="AG958" i="3"/>
  <c r="AL877" i="3"/>
  <c r="AL590" i="3"/>
  <c r="AI1400" i="3"/>
  <c r="AJ157" i="3"/>
  <c r="AG94" i="3"/>
  <c r="AK151" i="3"/>
  <c r="AJ205" i="3"/>
  <c r="AH1164" i="3"/>
  <c r="AG1153" i="3"/>
  <c r="AH102" i="3"/>
  <c r="AH820" i="3"/>
  <c r="AH1320" i="3"/>
  <c r="AM1320" i="3"/>
  <c r="AI926" i="3"/>
  <c r="AM926" i="3"/>
  <c r="AL620" i="3"/>
  <c r="AK620" i="3"/>
  <c r="AG332" i="3"/>
  <c r="AN332" i="3"/>
  <c r="AL332" i="3"/>
  <c r="AH1472" i="3"/>
  <c r="AL1472" i="3"/>
  <c r="AG1472" i="3"/>
  <c r="AL389" i="3"/>
  <c r="AG389" i="3"/>
  <c r="AL1201" i="3"/>
  <c r="AN1201" i="3"/>
  <c r="AH1434" i="3"/>
  <c r="AK1434" i="3"/>
  <c r="AK57" i="3"/>
  <c r="AH57" i="3"/>
  <c r="AG1414" i="3"/>
  <c r="AL1414" i="3"/>
  <c r="AI1414" i="3"/>
  <c r="AI1259" i="3"/>
  <c r="AG1259" i="3"/>
  <c r="AN1259" i="3"/>
  <c r="AM1259" i="3"/>
  <c r="AK1259" i="3"/>
  <c r="AL1556" i="3"/>
  <c r="AN1556" i="3"/>
  <c r="AG1048" i="3"/>
  <c r="AJ1325" i="3"/>
  <c r="AG1271" i="3"/>
  <c r="AI116" i="3"/>
  <c r="AJ318" i="3"/>
  <c r="AI803" i="3"/>
  <c r="AK1060" i="3"/>
  <c r="AH568" i="3"/>
  <c r="AI1373" i="3"/>
  <c r="AK51" i="3"/>
  <c r="AK1212" i="3"/>
  <c r="AK882" i="3"/>
  <c r="AJ882" i="3"/>
  <c r="AG882" i="3"/>
  <c r="AI882" i="3"/>
  <c r="AH882" i="3"/>
  <c r="AG852" i="3"/>
  <c r="AH1449" i="3"/>
  <c r="AH1069" i="3"/>
  <c r="AG671" i="3"/>
  <c r="AI659" i="3"/>
  <c r="AG1500" i="3"/>
  <c r="AN1500" i="3"/>
  <c r="AM1500" i="3"/>
  <c r="AL1500" i="3"/>
  <c r="AK1500" i="3"/>
  <c r="AJ1500" i="3"/>
  <c r="AI1500" i="3"/>
  <c r="AH1500" i="3"/>
  <c r="AJ705" i="3"/>
  <c r="AK732" i="3"/>
  <c r="AJ695" i="3"/>
  <c r="AK681" i="3"/>
  <c r="AJ591" i="3"/>
  <c r="AN1511" i="3"/>
  <c r="AL1511" i="3"/>
  <c r="AK1511" i="3"/>
  <c r="AJ1511" i="3"/>
  <c r="AH1511" i="3"/>
  <c r="AM1511" i="3"/>
  <c r="AI1511" i="3"/>
  <c r="AG1511" i="3"/>
  <c r="AJ740" i="3"/>
  <c r="AI740" i="3"/>
  <c r="AH740" i="3"/>
  <c r="AG740" i="3"/>
  <c r="AK740" i="3"/>
  <c r="AJ921" i="3"/>
  <c r="AH921" i="3"/>
  <c r="AG921" i="3"/>
  <c r="AK921" i="3"/>
  <c r="AI921" i="3"/>
  <c r="AH910" i="3"/>
  <c r="AH1073" i="3"/>
  <c r="AH373" i="3"/>
  <c r="AJ1486" i="3"/>
  <c r="AH1486" i="3"/>
  <c r="AG1486" i="3"/>
  <c r="AN1486" i="3"/>
  <c r="AK1486" i="3"/>
  <c r="AI1486" i="3"/>
  <c r="AM1486" i="3"/>
  <c r="AL1486" i="3"/>
  <c r="AK1273" i="3"/>
  <c r="AI1001" i="3"/>
  <c r="AK913" i="3"/>
  <c r="AH750" i="3"/>
  <c r="AI910" i="3"/>
  <c r="AJ1367" i="3"/>
  <c r="AH982" i="3"/>
  <c r="AJ36" i="3"/>
  <c r="AN36" i="3"/>
  <c r="AH36" i="3"/>
  <c r="AM36" i="3"/>
  <c r="AL36" i="3"/>
  <c r="AK36" i="3"/>
  <c r="AI36" i="3"/>
  <c r="AG36" i="3"/>
  <c r="AH1215" i="3"/>
  <c r="AH1230" i="3"/>
  <c r="AI1492" i="3"/>
  <c r="AI98" i="3"/>
  <c r="AJ1273" i="3"/>
  <c r="AH592" i="3"/>
  <c r="AG847" i="3"/>
  <c r="AJ951" i="3"/>
  <c r="AG951" i="3"/>
  <c r="AI951" i="3"/>
  <c r="AH951" i="3"/>
  <c r="AK951" i="3"/>
  <c r="AJ602" i="3"/>
  <c r="AK1234" i="3"/>
  <c r="AH1152" i="3"/>
  <c r="AI487" i="3"/>
  <c r="AI546" i="3"/>
  <c r="AI1032" i="3"/>
  <c r="AH136" i="3"/>
  <c r="M12" i="5"/>
  <c r="L12" i="5"/>
  <c r="K12" i="5"/>
  <c r="N12" i="5"/>
  <c r="AJ5" i="3"/>
  <c r="AH5" i="3"/>
  <c r="AN5" i="3"/>
  <c r="AK5" i="3"/>
  <c r="AM5" i="3"/>
  <c r="AG5" i="3"/>
  <c r="AL5" i="3"/>
  <c r="AI5" i="3"/>
  <c r="AK1038" i="3"/>
  <c r="AG438" i="3"/>
  <c r="AG1038" i="3"/>
  <c r="AK404" i="3"/>
  <c r="AH867" i="3"/>
  <c r="AH1168" i="3"/>
  <c r="AK869" i="3"/>
  <c r="AH1491" i="3"/>
  <c r="AK1329" i="3"/>
  <c r="AG1024" i="3"/>
  <c r="AJ1053" i="3"/>
  <c r="AJ317" i="3"/>
  <c r="AH329" i="3"/>
  <c r="AJ849" i="3"/>
  <c r="AK457" i="3"/>
  <c r="AG1381" i="3"/>
  <c r="AK1275" i="3"/>
  <c r="AG606" i="3"/>
  <c r="AH1125" i="3"/>
  <c r="AJ178" i="3"/>
  <c r="AG551" i="3"/>
  <c r="AG458" i="3"/>
  <c r="AK39" i="3"/>
  <c r="AJ394" i="3"/>
  <c r="AJ907" i="3"/>
  <c r="AJ417" i="3"/>
  <c r="AG1071" i="3"/>
  <c r="AG1491" i="3"/>
  <c r="AK135" i="3"/>
  <c r="AH482" i="3"/>
  <c r="AK492" i="3"/>
  <c r="AJ490" i="3"/>
  <c r="AH397" i="3"/>
  <c r="AK91" i="3"/>
  <c r="AG662" i="3"/>
  <c r="AH1018" i="3"/>
  <c r="AG417" i="3"/>
  <c r="AG626" i="3"/>
  <c r="AK1049" i="3"/>
  <c r="AJ458" i="3"/>
  <c r="AK484" i="3"/>
  <c r="AJ483" i="3"/>
  <c r="AJ1093" i="3"/>
  <c r="AJ1144" i="3"/>
  <c r="AJ431" i="3"/>
  <c r="AG1040" i="3"/>
  <c r="AG644" i="3"/>
  <c r="AH718" i="3"/>
  <c r="AG677" i="3"/>
  <c r="AG674" i="3"/>
  <c r="AJ1120" i="3"/>
  <c r="AG576" i="3"/>
  <c r="AG886" i="3"/>
  <c r="AJ723" i="3"/>
  <c r="AG988" i="3"/>
  <c r="AJ1237" i="3"/>
  <c r="AJ1464" i="3"/>
  <c r="AG680" i="3"/>
  <c r="AJ1335" i="3"/>
  <c r="AH660" i="3"/>
  <c r="AJ674" i="3"/>
  <c r="AH334" i="3"/>
  <c r="AG550" i="3"/>
  <c r="AJ1416" i="3"/>
  <c r="AK805" i="3"/>
  <c r="AG76" i="3"/>
  <c r="AK1218" i="3"/>
  <c r="AH848" i="3"/>
  <c r="AJ777" i="3"/>
  <c r="AK410" i="3"/>
  <c r="AJ1107" i="3"/>
  <c r="AG538" i="3"/>
  <c r="AG925" i="3"/>
  <c r="AH1376" i="3"/>
  <c r="AH823" i="3"/>
  <c r="AH991" i="3"/>
  <c r="AG1247" i="3"/>
  <c r="AJ778" i="3"/>
  <c r="AJ855" i="3"/>
  <c r="AH1338" i="3"/>
  <c r="AK934" i="3"/>
  <c r="AG801" i="3"/>
  <c r="AJ965" i="3"/>
  <c r="AH829" i="3"/>
  <c r="AK505" i="3"/>
  <c r="AH585" i="3"/>
  <c r="AG503" i="3"/>
  <c r="AJ824" i="3"/>
  <c r="AG549" i="3"/>
  <c r="AG1072" i="3"/>
  <c r="AK1331" i="3"/>
  <c r="AK878" i="3"/>
  <c r="AK811" i="3"/>
  <c r="AK374" i="3"/>
  <c r="AJ1221" i="3"/>
  <c r="AK556" i="3"/>
  <c r="AH477" i="3"/>
  <c r="AG912" i="3"/>
  <c r="AJ478" i="3"/>
  <c r="AG426" i="3"/>
  <c r="AG534" i="3"/>
  <c r="AG996" i="3"/>
  <c r="AH508" i="3"/>
  <c r="AK1059" i="3"/>
  <c r="AJ1134" i="3"/>
  <c r="AK206" i="3"/>
  <c r="AK689" i="3"/>
  <c r="AH1096" i="3"/>
  <c r="AH954" i="3"/>
  <c r="AH557" i="3"/>
  <c r="AH922" i="3"/>
  <c r="AH1042" i="3"/>
  <c r="AH947" i="3"/>
  <c r="AG1043" i="3"/>
  <c r="AH887" i="3"/>
  <c r="AJ612" i="3"/>
  <c r="AK809" i="3"/>
  <c r="AK1339" i="3"/>
  <c r="AK405" i="3"/>
  <c r="AG482" i="3"/>
  <c r="AK923" i="3"/>
  <c r="AJ492" i="3"/>
  <c r="AH490" i="3"/>
  <c r="AK961" i="3"/>
  <c r="AH776" i="3"/>
  <c r="AG1018" i="3"/>
  <c r="AK417" i="3"/>
  <c r="AJ249" i="3"/>
  <c r="AH141" i="3"/>
  <c r="AK666" i="3"/>
  <c r="AK626" i="3"/>
  <c r="AH458" i="3"/>
  <c r="AH500" i="3"/>
  <c r="AH484" i="3"/>
  <c r="AH565" i="3"/>
  <c r="AJ459" i="3"/>
  <c r="AK446" i="3"/>
  <c r="AJ770" i="3"/>
  <c r="AH1093" i="3"/>
  <c r="AK566" i="3"/>
  <c r="AH889" i="3"/>
  <c r="AK500" i="3"/>
  <c r="AG566" i="3"/>
  <c r="AK743" i="3"/>
  <c r="AJ1040" i="3"/>
  <c r="AH643" i="3"/>
  <c r="AG718" i="3"/>
  <c r="AJ466" i="3"/>
  <c r="AH693" i="3"/>
  <c r="AK619" i="3"/>
  <c r="AJ1207" i="3"/>
  <c r="AG845" i="3"/>
  <c r="AH79" i="3"/>
  <c r="AH636" i="3"/>
  <c r="AH1237" i="3"/>
  <c r="AK1113" i="3"/>
  <c r="AJ550" i="3"/>
  <c r="AG79" i="3"/>
  <c r="AG1097" i="3"/>
  <c r="AH1250" i="3"/>
  <c r="AJ989" i="3"/>
  <c r="AK844" i="3"/>
  <c r="AK1250" i="3"/>
  <c r="AG564" i="3"/>
  <c r="AG987" i="3"/>
  <c r="AG334" i="3"/>
  <c r="AJ775" i="3"/>
  <c r="AJ983" i="3"/>
  <c r="AJ518" i="3"/>
  <c r="AH550" i="3"/>
  <c r="AJ763" i="3"/>
  <c r="AH1108" i="3"/>
  <c r="AG543" i="3"/>
  <c r="AK733" i="3"/>
  <c r="AG491" i="3"/>
  <c r="AH765" i="3"/>
  <c r="AK311" i="3"/>
  <c r="AK796" i="3"/>
  <c r="AK861" i="3"/>
  <c r="AJ766" i="3"/>
  <c r="AG991" i="3"/>
  <c r="AK525" i="3"/>
  <c r="AK952" i="3"/>
  <c r="AG212" i="3"/>
  <c r="AK663" i="3"/>
  <c r="AK742" i="3"/>
  <c r="AH572" i="3"/>
  <c r="AG488" i="3"/>
  <c r="AJ934" i="3"/>
  <c r="AG1052" i="3"/>
  <c r="AH965" i="3"/>
  <c r="AK850" i="3"/>
  <c r="AK583" i="3"/>
  <c r="AJ505" i="3"/>
  <c r="AJ1025" i="3"/>
  <c r="AK941" i="3"/>
  <c r="AH1331" i="3"/>
  <c r="AJ464" i="3"/>
  <c r="AG1423" i="3"/>
  <c r="AK914" i="3"/>
  <c r="AK827" i="3"/>
  <c r="AH426" i="3"/>
  <c r="AJ573" i="3"/>
  <c r="AK136" i="3"/>
  <c r="AG831" i="3"/>
  <c r="AK1128" i="3"/>
  <c r="AJ977" i="3"/>
  <c r="AJ1066" i="3"/>
  <c r="AG1096" i="3"/>
  <c r="AK532" i="3"/>
  <c r="AJ973" i="3"/>
  <c r="AG854" i="3"/>
  <c r="AH542" i="3"/>
  <c r="AH521" i="3"/>
  <c r="AH673" i="3"/>
  <c r="AG922" i="3"/>
  <c r="AG1042" i="3"/>
  <c r="AJ1404" i="3"/>
  <c r="AK1418" i="3"/>
  <c r="AH1417" i="3"/>
  <c r="AK817" i="3"/>
  <c r="AH497" i="3"/>
  <c r="AG887" i="3"/>
  <c r="AH691" i="3"/>
  <c r="AK1133" i="3"/>
  <c r="AG630" i="3"/>
  <c r="AH1274" i="3"/>
  <c r="AK1134" i="3"/>
  <c r="AK1150" i="3"/>
  <c r="AK694" i="3"/>
  <c r="AG1129" i="3"/>
  <c r="AH612" i="3"/>
  <c r="AJ639" i="3"/>
  <c r="AH1146" i="3"/>
  <c r="AJ1032" i="3"/>
  <c r="AH906" i="3"/>
  <c r="AG957" i="3"/>
  <c r="AK1289" i="3"/>
  <c r="AK658" i="3"/>
  <c r="AK440" i="3"/>
  <c r="AH1149" i="3"/>
  <c r="AH239" i="3"/>
  <c r="AJ992" i="3"/>
  <c r="AK487" i="3"/>
  <c r="AJ1017" i="3"/>
  <c r="AK1084" i="3"/>
  <c r="AJ548" i="3"/>
  <c r="AK1375" i="3"/>
  <c r="AG586" i="3"/>
  <c r="AH1180" i="3"/>
  <c r="AH440" i="3"/>
  <c r="AJ1492" i="3"/>
  <c r="AK1415" i="3"/>
  <c r="AK1334" i="3"/>
  <c r="AK20" i="3"/>
  <c r="AK936" i="3"/>
  <c r="AK1280" i="3"/>
  <c r="AG604" i="3"/>
  <c r="AG950" i="3"/>
  <c r="AK1023" i="3"/>
  <c r="AK396" i="3"/>
  <c r="AG249" i="3"/>
  <c r="AG905" i="3"/>
  <c r="AG484" i="3"/>
  <c r="AG995" i="3"/>
  <c r="AJ806" i="3"/>
  <c r="AK632" i="3"/>
  <c r="AK1199" i="3"/>
  <c r="AH424" i="3"/>
  <c r="AH446" i="3"/>
  <c r="AG1093" i="3"/>
  <c r="AJ511" i="3"/>
  <c r="AH413" i="3"/>
  <c r="AK950" i="3"/>
  <c r="AH431" i="3"/>
  <c r="AK635" i="3"/>
  <c r="AH743" i="3"/>
  <c r="AG643" i="3"/>
  <c r="AH587" i="3"/>
  <c r="AJ619" i="3"/>
  <c r="AK600" i="3"/>
  <c r="AJ739" i="3"/>
  <c r="AJ141" i="3"/>
  <c r="AK690" i="3"/>
  <c r="AK1322" i="3"/>
  <c r="AG697" i="3"/>
  <c r="AK675" i="3"/>
  <c r="AK729" i="3"/>
  <c r="AJ1113" i="3"/>
  <c r="AK1416" i="3"/>
  <c r="AJ717" i="3"/>
  <c r="AK993" i="3"/>
  <c r="AH1464" i="3"/>
  <c r="AJ1322" i="3"/>
  <c r="AH1335" i="3"/>
  <c r="AH844" i="3"/>
  <c r="AK642" i="3"/>
  <c r="AH613" i="3"/>
  <c r="AK491" i="3"/>
  <c r="AJ745" i="3"/>
  <c r="AH1416" i="3"/>
  <c r="AK550" i="3"/>
  <c r="AK763" i="3"/>
  <c r="AH543" i="3"/>
  <c r="AH109" i="3"/>
  <c r="AH778" i="3"/>
  <c r="AJ796" i="3"/>
  <c r="AH410" i="3"/>
  <c r="AG766" i="3"/>
  <c r="AJ972" i="3"/>
  <c r="AK346" i="3"/>
  <c r="AJ938" i="3"/>
  <c r="AJ780" i="3"/>
  <c r="AJ1108" i="3"/>
  <c r="AJ663" i="3"/>
  <c r="AJ742" i="3"/>
  <c r="AK1055" i="3"/>
  <c r="AJ488" i="3"/>
  <c r="AH934" i="3"/>
  <c r="AK1220" i="3"/>
  <c r="AG821" i="3"/>
  <c r="AG975" i="3"/>
  <c r="AK572" i="3"/>
  <c r="AG965" i="3"/>
  <c r="AJ1331" i="3"/>
  <c r="AJ583" i="3"/>
  <c r="AH505" i="3"/>
  <c r="AK824" i="3"/>
  <c r="AH1072" i="3"/>
  <c r="AG941" i="3"/>
  <c r="AG1331" i="3"/>
  <c r="AJ525" i="3"/>
  <c r="AJ862" i="3"/>
  <c r="AJ128" i="3"/>
  <c r="AG374" i="3"/>
  <c r="AH1221" i="3"/>
  <c r="AK570" i="3"/>
  <c r="AG440" i="3"/>
  <c r="AG1194" i="3"/>
  <c r="AH1289" i="3"/>
  <c r="AH1075" i="3"/>
  <c r="AK510" i="3"/>
  <c r="AK990" i="3"/>
  <c r="AJ479" i="3"/>
  <c r="AK557" i="3"/>
  <c r="AH1202" i="3"/>
  <c r="AG1130" i="3"/>
  <c r="AG542" i="3"/>
  <c r="AK968" i="3"/>
  <c r="AG673" i="3"/>
  <c r="AH1377" i="3"/>
  <c r="AK947" i="3"/>
  <c r="AG1045" i="3"/>
  <c r="AG497" i="3"/>
  <c r="AH498" i="3"/>
  <c r="AK667" i="3"/>
  <c r="AJ22" i="3"/>
  <c r="AK1152" i="3"/>
  <c r="AH447" i="3"/>
  <c r="AG344" i="3"/>
  <c r="AK111" i="3"/>
  <c r="AK69" i="3"/>
  <c r="AK486" i="3"/>
  <c r="AG649" i="3"/>
  <c r="AG166" i="3"/>
  <c r="AK1392" i="3"/>
  <c r="AK320" i="3"/>
  <c r="AK530" i="3"/>
  <c r="AK321" i="3"/>
  <c r="AG56" i="3"/>
  <c r="AK604" i="3"/>
  <c r="AK986" i="3"/>
  <c r="AK1125" i="3"/>
  <c r="AK482" i="3"/>
  <c r="AK880" i="3"/>
  <c r="AK776" i="3"/>
  <c r="AK249" i="3"/>
  <c r="AK1036" i="3"/>
  <c r="AK905" i="3"/>
  <c r="AK460" i="3"/>
  <c r="AK565" i="3"/>
  <c r="AJ632" i="3"/>
  <c r="AH466" i="3"/>
  <c r="AG446" i="3"/>
  <c r="AK770" i="3"/>
  <c r="AK1144" i="3"/>
  <c r="AJ950" i="3"/>
  <c r="AK1145" i="3"/>
  <c r="AK662" i="3"/>
  <c r="AG743" i="3"/>
  <c r="AK1040" i="3"/>
  <c r="AJ644" i="3"/>
  <c r="AK466" i="3"/>
  <c r="AK587" i="3"/>
  <c r="AK856" i="3"/>
  <c r="AJ1250" i="3"/>
  <c r="AG141" i="3"/>
  <c r="AJ600" i="3"/>
  <c r="AK1207" i="3"/>
  <c r="AJ680" i="3"/>
  <c r="AK1398" i="3"/>
  <c r="AG645" i="3"/>
  <c r="AJ697" i="3"/>
  <c r="AK636" i="3"/>
  <c r="AH675" i="3"/>
  <c r="AJ729" i="3"/>
  <c r="AH1113" i="3"/>
  <c r="AK543" i="3"/>
  <c r="AJ993" i="3"/>
  <c r="AG1250" i="3"/>
  <c r="AJ1097" i="3"/>
  <c r="AG1464" i="3"/>
  <c r="AJ371" i="3"/>
  <c r="AG844" i="3"/>
  <c r="AJ728" i="3"/>
  <c r="AH745" i="3"/>
  <c r="AG983" i="3"/>
  <c r="AG518" i="3"/>
  <c r="AJ1029" i="3"/>
  <c r="AK411" i="3"/>
  <c r="AK1029" i="3"/>
  <c r="AH1141" i="3"/>
  <c r="AK93" i="3"/>
  <c r="AG733" i="3"/>
  <c r="AK765" i="3"/>
  <c r="AG778" i="3"/>
  <c r="AJ1218" i="3"/>
  <c r="AH796" i="3"/>
  <c r="AK613" i="3"/>
  <c r="AJ805" i="3"/>
  <c r="AJ821" i="3"/>
  <c r="AG1107" i="3"/>
  <c r="AJ925" i="3"/>
  <c r="AH1035" i="3"/>
  <c r="AK766" i="3"/>
  <c r="AK823" i="3"/>
  <c r="AJ1247" i="3"/>
  <c r="AJ346" i="3"/>
  <c r="AH952" i="3"/>
  <c r="AJ741" i="3"/>
  <c r="AH464" i="3"/>
  <c r="AH488" i="3"/>
  <c r="AG934" i="3"/>
  <c r="AJ1192" i="3"/>
  <c r="AJ861" i="3"/>
  <c r="AJ572" i="3"/>
  <c r="AK1042" i="3"/>
  <c r="AH583" i="3"/>
  <c r="AG585" i="3"/>
  <c r="AG861" i="3"/>
  <c r="AG972" i="3"/>
  <c r="AG464" i="3"/>
  <c r="N17" i="5"/>
  <c r="AK910" i="3"/>
  <c r="AH1067" i="3"/>
  <c r="AG584" i="3"/>
  <c r="AG1146" i="3"/>
  <c r="AK1194" i="3"/>
  <c r="AK1132" i="3"/>
  <c r="AK508" i="3"/>
  <c r="AH977" i="3"/>
  <c r="AG1066" i="3"/>
  <c r="AJ510" i="3"/>
  <c r="AJ990" i="3"/>
  <c r="AJ533" i="3"/>
  <c r="AG968" i="3"/>
  <c r="AJ1045" i="3"/>
  <c r="AK352" i="3"/>
  <c r="AK399" i="3"/>
  <c r="AK1309" i="3"/>
  <c r="AG1039" i="3"/>
  <c r="AK849" i="3"/>
  <c r="AK724" i="3"/>
  <c r="AK381" i="3"/>
  <c r="AK329" i="3"/>
  <c r="AG1125" i="3"/>
  <c r="AK1445" i="3"/>
  <c r="AK383" i="3"/>
  <c r="AK932" i="3"/>
  <c r="AK400" i="3"/>
  <c r="AG688" i="3"/>
  <c r="AK1292" i="3"/>
  <c r="AJ666" i="3"/>
  <c r="AH495" i="3"/>
  <c r="AG353" i="3"/>
  <c r="AG460" i="3"/>
  <c r="AH806" i="3"/>
  <c r="AK483" i="3"/>
  <c r="AH770" i="3"/>
  <c r="AH1144" i="3"/>
  <c r="AK413" i="3"/>
  <c r="AK889" i="3"/>
  <c r="AH1080" i="3"/>
  <c r="AH950" i="3"/>
  <c r="AJ559" i="3"/>
  <c r="AK987" i="3"/>
  <c r="AJ566" i="3"/>
  <c r="AG459" i="3"/>
  <c r="AG1199" i="3"/>
  <c r="AK693" i="3"/>
  <c r="AJ587" i="3"/>
  <c r="AH619" i="3"/>
  <c r="AG569" i="3"/>
  <c r="AJ856" i="3"/>
  <c r="AH569" i="3"/>
  <c r="AK654" i="3"/>
  <c r="AK141" i="3"/>
  <c r="AK1021" i="3"/>
  <c r="AH1398" i="3"/>
  <c r="AH690" i="3"/>
  <c r="AH1322" i="3"/>
  <c r="AG729" i="3"/>
  <c r="AG675" i="3"/>
  <c r="AG723" i="3"/>
  <c r="AH729" i="3"/>
  <c r="AG717" i="3"/>
  <c r="AG993" i="3"/>
  <c r="AK1097" i="3"/>
  <c r="AH371" i="3"/>
  <c r="AJ661" i="3"/>
  <c r="AK31" i="3"/>
  <c r="AG706" i="3"/>
  <c r="AJ988" i="3"/>
  <c r="AK334" i="3"/>
  <c r="AK1288" i="3"/>
  <c r="AJ491" i="3"/>
  <c r="AG745" i="3"/>
  <c r="AH851" i="3"/>
  <c r="AJ1035" i="3"/>
  <c r="AK1447" i="3"/>
  <c r="AK753" i="3"/>
  <c r="AH989" i="3"/>
  <c r="AH1218" i="3"/>
  <c r="AH850" i="3"/>
  <c r="AJ713" i="3"/>
  <c r="AH24" i="3"/>
  <c r="AG823" i="3"/>
  <c r="AH471" i="3"/>
  <c r="AK76" i="3"/>
  <c r="AH742" i="3"/>
  <c r="AK862" i="3"/>
  <c r="AH943" i="3"/>
  <c r="AH1220" i="3"/>
  <c r="AJ549" i="3"/>
  <c r="AK801" i="3"/>
  <c r="AG1417" i="3"/>
  <c r="AG583" i="3"/>
  <c r="AJ829" i="3"/>
  <c r="AG241" i="3"/>
  <c r="AG525" i="3"/>
  <c r="AH128" i="3"/>
  <c r="AJ374" i="3"/>
  <c r="AJ1395" i="3"/>
  <c r="AH1367" i="3"/>
  <c r="AG50" i="3"/>
  <c r="AG1078" i="3"/>
  <c r="AJ1146" i="3"/>
  <c r="AK447" i="3"/>
  <c r="AH479" i="3"/>
  <c r="AJ954" i="3"/>
  <c r="AJ480" i="3"/>
  <c r="AK1427" i="3"/>
  <c r="AH854" i="3"/>
  <c r="AK922" i="3"/>
  <c r="AK973" i="3"/>
  <c r="AJ854" i="3"/>
  <c r="AG1404" i="3"/>
  <c r="AG537" i="3"/>
  <c r="AK1417" i="3"/>
  <c r="AJ508" i="3"/>
  <c r="AJ1427" i="3"/>
  <c r="AJ1425" i="3"/>
  <c r="AK534" i="3"/>
  <c r="AK612" i="3"/>
  <c r="AK1130" i="3"/>
  <c r="AG667" i="3"/>
  <c r="AG1132" i="3"/>
  <c r="AJ996" i="3"/>
  <c r="AH1205" i="3"/>
  <c r="AK1075" i="3"/>
  <c r="AG1418" i="3"/>
  <c r="AK639" i="3"/>
  <c r="AH584" i="3"/>
  <c r="AJ1232" i="3"/>
  <c r="AG658" i="3"/>
  <c r="AJ534" i="3"/>
  <c r="AK239" i="3"/>
  <c r="AJ406" i="3"/>
  <c r="AK546" i="3"/>
  <c r="AH406" i="3"/>
  <c r="AG978" i="3"/>
  <c r="AH955" i="3"/>
  <c r="AH392" i="3"/>
  <c r="AH1375" i="3"/>
  <c r="AH1150" i="3"/>
  <c r="AG985" i="3"/>
  <c r="AH597" i="3"/>
  <c r="AG787" i="3"/>
  <c r="AK1022" i="3"/>
  <c r="AG439" i="3"/>
  <c r="AK402" i="3"/>
  <c r="AG111" i="3"/>
  <c r="AG404" i="3"/>
  <c r="AG867" i="3"/>
  <c r="AK814" i="3"/>
  <c r="AG696" i="3"/>
  <c r="AK527" i="3"/>
  <c r="AK1426" i="3"/>
  <c r="AK1279" i="3"/>
  <c r="AG920" i="3"/>
  <c r="AK1068" i="3"/>
  <c r="AH395" i="3"/>
  <c r="AJ400" i="3"/>
  <c r="AK490" i="3"/>
  <c r="AJ1491" i="3"/>
  <c r="AH457" i="3"/>
  <c r="AK688" i="3"/>
  <c r="AH626" i="3"/>
  <c r="AJ1018" i="3"/>
  <c r="AG431" i="3"/>
  <c r="AH666" i="3"/>
  <c r="AJ1036" i="3"/>
  <c r="AK995" i="3"/>
  <c r="AH483" i="3"/>
  <c r="AK1077" i="3"/>
  <c r="AG1144" i="3"/>
  <c r="AH1040" i="3"/>
  <c r="AJ662" i="3"/>
  <c r="AH559" i="3"/>
  <c r="AJ635" i="3"/>
  <c r="AH644" i="3"/>
  <c r="AJ79" i="3"/>
  <c r="AK1122" i="3"/>
  <c r="AG619" i="3"/>
  <c r="AJ652" i="3"/>
  <c r="AH768" i="3"/>
  <c r="AG600" i="3"/>
  <c r="AG660" i="3"/>
  <c r="AJ768" i="3"/>
  <c r="AJ1021" i="3"/>
  <c r="AH680" i="3"/>
  <c r="AG1322" i="3"/>
  <c r="AH697" i="3"/>
  <c r="AJ987" i="3"/>
  <c r="AH723" i="3"/>
  <c r="AK845" i="3"/>
  <c r="AG1456" i="3"/>
  <c r="AH728" i="3"/>
  <c r="AJ706" i="3"/>
  <c r="AJ334" i="3"/>
  <c r="AH780" i="3"/>
  <c r="AJ753" i="3"/>
  <c r="AJ411" i="3"/>
  <c r="AJ1388" i="3"/>
  <c r="AH212" i="3"/>
  <c r="AJ1456" i="3"/>
  <c r="AK745" i="3"/>
  <c r="AG765" i="3"/>
  <c r="AK109" i="3"/>
  <c r="AJ311" i="3"/>
  <c r="AG531" i="3"/>
  <c r="AJ1288" i="3"/>
  <c r="AJ851" i="3"/>
  <c r="AH805" i="3"/>
  <c r="AK1035" i="3"/>
  <c r="AK24" i="3"/>
  <c r="AG952" i="3"/>
  <c r="AJ915" i="3"/>
  <c r="AH741" i="3"/>
  <c r="AG742" i="3"/>
  <c r="AK859" i="3"/>
  <c r="AG943" i="3"/>
  <c r="AH531" i="3"/>
  <c r="AK1338" i="3"/>
  <c r="AJ1220" i="3"/>
  <c r="AH1192" i="3"/>
  <c r="AK975" i="3"/>
  <c r="AG572" i="3"/>
  <c r="AJ241" i="3"/>
  <c r="AK363" i="3"/>
  <c r="AK1361" i="3"/>
  <c r="AK939" i="3"/>
  <c r="AJ941" i="3"/>
  <c r="AG128" i="3"/>
  <c r="AH374" i="3"/>
  <c r="AJ537" i="3"/>
  <c r="AG735" i="3"/>
  <c r="AK1179" i="3"/>
  <c r="AG698" i="3"/>
  <c r="AG1180" i="3"/>
  <c r="AK791" i="3"/>
  <c r="AK480" i="3"/>
  <c r="AK1357" i="3"/>
  <c r="AK683" i="3"/>
  <c r="AK1091" i="3"/>
  <c r="AG809" i="3"/>
  <c r="AK438" i="3"/>
  <c r="AK969" i="3"/>
  <c r="AG1415" i="3"/>
  <c r="AG530" i="3"/>
  <c r="AG1334" i="3"/>
  <c r="AK401" i="3"/>
  <c r="AK767" i="3"/>
  <c r="AK1053" i="3"/>
  <c r="AK397" i="3"/>
  <c r="AG394" i="3"/>
  <c r="AK513" i="3"/>
  <c r="AH907" i="3"/>
  <c r="AJ1125" i="3"/>
  <c r="AG1085" i="3"/>
  <c r="AG395" i="3"/>
  <c r="AK1491" i="3"/>
  <c r="AK866" i="3"/>
  <c r="AH880" i="3"/>
  <c r="AG495" i="3"/>
  <c r="AH249" i="3"/>
  <c r="AG666" i="3"/>
  <c r="AK495" i="3"/>
  <c r="AJ1292" i="3"/>
  <c r="AK458" i="3"/>
  <c r="AJ995" i="3"/>
  <c r="AG483" i="3"/>
  <c r="AK424" i="3"/>
  <c r="AH1077" i="3"/>
  <c r="AJ446" i="3"/>
  <c r="AJ383" i="3"/>
  <c r="AJ1145" i="3"/>
  <c r="AJ688" i="3"/>
  <c r="AG559" i="3"/>
  <c r="AJ743" i="3"/>
  <c r="AK643" i="3"/>
  <c r="AH1122" i="3"/>
  <c r="AG587" i="3"/>
  <c r="AH856" i="3"/>
  <c r="AH677" i="3"/>
  <c r="AH674" i="3"/>
  <c r="AG768" i="3"/>
  <c r="AJ675" i="3"/>
  <c r="AH845" i="3"/>
  <c r="AH1079" i="3"/>
  <c r="AG1388" i="3"/>
  <c r="AH661" i="3"/>
  <c r="AJ654" i="3"/>
  <c r="AK680" i="3"/>
  <c r="AJ642" i="3"/>
  <c r="AH31" i="3"/>
  <c r="AK1079" i="3"/>
  <c r="AK716" i="3"/>
  <c r="AG753" i="3"/>
  <c r="AK966" i="3"/>
  <c r="AJ543" i="3"/>
  <c r="AH93" i="3"/>
  <c r="AG716" i="3"/>
  <c r="AH716" i="3"/>
  <c r="AH1288" i="3"/>
  <c r="AK471" i="3"/>
  <c r="AG851" i="3"/>
  <c r="AH777" i="3"/>
  <c r="AG805" i="3"/>
  <c r="AG410" i="3"/>
  <c r="AK1376" i="3"/>
  <c r="AH915" i="3"/>
  <c r="AG780" i="3"/>
  <c r="AJ1447" i="3"/>
  <c r="AK780" i="3"/>
  <c r="AG741" i="3"/>
  <c r="AG862" i="3"/>
  <c r="AJ859" i="3"/>
  <c r="AK464" i="3"/>
  <c r="AH855" i="3"/>
  <c r="AG1192" i="3"/>
  <c r="AK1066" i="3"/>
  <c r="AG824" i="3"/>
  <c r="AK965" i="3"/>
  <c r="AJ363" i="3"/>
  <c r="AJ1361" i="3"/>
  <c r="AK972" i="3"/>
  <c r="AK128" i="3"/>
  <c r="AJ1072" i="3"/>
  <c r="AJ939" i="3"/>
  <c r="AH862" i="3"/>
  <c r="AK673" i="3"/>
  <c r="AH537" i="3"/>
  <c r="M17" i="5"/>
  <c r="AH1378" i="3"/>
  <c r="AJ1179" i="3"/>
  <c r="AG616" i="3"/>
  <c r="AG910" i="3"/>
  <c r="AG1050" i="3"/>
  <c r="AK1050" i="3"/>
  <c r="AG1150" i="3"/>
  <c r="AJ50" i="3"/>
  <c r="AJ1059" i="3"/>
  <c r="AK977" i="3"/>
  <c r="AJ206" i="3"/>
  <c r="AG510" i="3"/>
  <c r="AG990" i="3"/>
  <c r="AG954" i="3"/>
  <c r="AH480" i="3"/>
  <c r="AG533" i="3"/>
  <c r="AG1427" i="3"/>
  <c r="AK672" i="3"/>
  <c r="AJ968" i="3"/>
  <c r="AJ1055" i="3"/>
  <c r="AK1202" i="3"/>
  <c r="AK1051" i="3"/>
  <c r="AK521" i="3"/>
  <c r="AG964" i="3"/>
  <c r="AK1404" i="3"/>
  <c r="AH1043" i="3"/>
  <c r="AJ1377" i="3"/>
  <c r="AK503" i="3"/>
  <c r="AG1128" i="3"/>
  <c r="AG942" i="3"/>
  <c r="AK1425" i="3"/>
  <c r="AJ630" i="3"/>
  <c r="AK516" i="3"/>
  <c r="AG1339" i="3"/>
  <c r="AK700" i="3"/>
  <c r="AJ240" i="3"/>
  <c r="AK1168" i="3"/>
  <c r="AJ1024" i="3"/>
  <c r="AH91" i="3"/>
  <c r="AJ767" i="3"/>
  <c r="AK806" i="3"/>
  <c r="AH849" i="3"/>
  <c r="AJ551" i="3"/>
  <c r="AJ986" i="3"/>
  <c r="AH1279" i="3"/>
  <c r="AK1026" i="3"/>
  <c r="AG397" i="3"/>
  <c r="AG400" i="3"/>
  <c r="AK1290" i="3"/>
  <c r="AJ866" i="3"/>
  <c r="AG880" i="3"/>
  <c r="AJ905" i="3"/>
  <c r="AK1080" i="3"/>
  <c r="AH1207" i="3"/>
  <c r="AJ495" i="3"/>
  <c r="AH1036" i="3"/>
  <c r="AK547" i="3"/>
  <c r="AJ932" i="3"/>
  <c r="AJ594" i="3"/>
  <c r="AJ460" i="3"/>
  <c r="AJ484" i="3"/>
  <c r="AG632" i="3"/>
  <c r="AG932" i="3"/>
  <c r="AH638" i="3"/>
  <c r="AJ424" i="3"/>
  <c r="AG1077" i="3"/>
  <c r="AK1093" i="3"/>
  <c r="AG776" i="3"/>
  <c r="AJ776" i="3"/>
  <c r="AH853" i="3"/>
  <c r="AH1145" i="3"/>
  <c r="AG1082" i="3"/>
  <c r="AJ920" i="3"/>
  <c r="AH635" i="3"/>
  <c r="AJ703" i="3"/>
  <c r="AJ1199" i="3"/>
  <c r="AG1122" i="3"/>
  <c r="AH511" i="3"/>
  <c r="AH652" i="3"/>
  <c r="AG856" i="3"/>
  <c r="AJ529" i="3"/>
  <c r="AH547" i="3"/>
  <c r="AG1021" i="3"/>
  <c r="AK569" i="3"/>
  <c r="AJ547" i="3"/>
  <c r="AH1021" i="3"/>
  <c r="AK886" i="3"/>
  <c r="AH642" i="3"/>
  <c r="AG1079" i="3"/>
  <c r="AG1237" i="3"/>
  <c r="AH987" i="3"/>
  <c r="AK988" i="3"/>
  <c r="AK1237" i="3"/>
  <c r="AJ645" i="3"/>
  <c r="AK1464" i="3"/>
  <c r="AK371" i="3"/>
  <c r="AH654" i="3"/>
  <c r="AG1120" i="3"/>
  <c r="AG31" i="3"/>
  <c r="AJ690" i="3"/>
  <c r="AJ1398" i="3"/>
  <c r="AH706" i="3"/>
  <c r="AK775" i="3"/>
  <c r="AH1029" i="3"/>
  <c r="AH983" i="3"/>
  <c r="AH763" i="3"/>
  <c r="AK1388" i="3"/>
  <c r="AG1416" i="3"/>
  <c r="AJ952" i="3"/>
  <c r="AK1141" i="3"/>
  <c r="AH1456" i="3"/>
  <c r="AH865" i="3"/>
  <c r="AK989" i="3"/>
  <c r="AJ109" i="3"/>
  <c r="AJ471" i="3"/>
  <c r="AH311" i="3"/>
  <c r="AG1288" i="3"/>
  <c r="AG796" i="3"/>
  <c r="AK851" i="3"/>
  <c r="AK1107" i="3"/>
  <c r="AK1083" i="3"/>
  <c r="AJ1070" i="3"/>
  <c r="AK991" i="3"/>
  <c r="AK938" i="3"/>
  <c r="AH663" i="3"/>
  <c r="AK531" i="3"/>
  <c r="AJ1016" i="3"/>
  <c r="AG1220" i="3"/>
  <c r="AH241" i="3"/>
  <c r="AG878" i="3"/>
  <c r="AH821" i="3"/>
  <c r="AH1361" i="3"/>
  <c r="AK585" i="3"/>
  <c r="AH941" i="3"/>
  <c r="AK821" i="3"/>
  <c r="AG611" i="3"/>
  <c r="L17" i="5"/>
  <c r="AH714" i="3"/>
  <c r="AH828" i="3"/>
  <c r="AJ726" i="3"/>
  <c r="AG791" i="3"/>
  <c r="AH1134" i="3"/>
  <c r="AH1059" i="3"/>
  <c r="AJ1205" i="3"/>
  <c r="AJ532" i="3"/>
  <c r="AH206" i="3"/>
  <c r="AH689" i="3"/>
  <c r="AK1096" i="3"/>
  <c r="AJ1132" i="3"/>
  <c r="AG480" i="3"/>
  <c r="AH1051" i="3"/>
  <c r="AJ672" i="3"/>
  <c r="AJ1202" i="3"/>
  <c r="AJ1051" i="3"/>
  <c r="AJ521" i="3"/>
  <c r="AK964" i="3"/>
  <c r="AG691" i="3"/>
  <c r="AK611" i="3"/>
  <c r="AK887" i="3"/>
  <c r="AJ667" i="3"/>
  <c r="AH22" i="3"/>
  <c r="AK1170" i="3"/>
  <c r="AJ516" i="3"/>
  <c r="AK691" i="3"/>
  <c r="AG639" i="3"/>
  <c r="AG1205" i="3"/>
  <c r="AK406" i="3"/>
  <c r="AH1129" i="3"/>
  <c r="AG1090" i="3"/>
  <c r="AK393" i="3"/>
  <c r="AH1017" i="3"/>
  <c r="AK906" i="3"/>
  <c r="AH308" i="3"/>
  <c r="AJ1213" i="3"/>
  <c r="AG1232" i="3"/>
  <c r="AH1032" i="3"/>
  <c r="AG546" i="3"/>
  <c r="AJ957" i="3"/>
  <c r="AH1005" i="3"/>
  <c r="AJ1234" i="3"/>
  <c r="AJ978" i="3"/>
  <c r="AJ999" i="3"/>
  <c r="AH1282" i="3"/>
  <c r="AG1067" i="3"/>
  <c r="AK957" i="3"/>
  <c r="AK948" i="3"/>
  <c r="AG1309" i="3"/>
  <c r="AK1176" i="3"/>
  <c r="AK1039" i="3"/>
  <c r="AK860" i="3"/>
  <c r="AK867" i="3"/>
  <c r="AK1396" i="3"/>
  <c r="AK244" i="3"/>
  <c r="AG936" i="3"/>
  <c r="AK696" i="3"/>
  <c r="AK499" i="3"/>
  <c r="AH767" i="3"/>
  <c r="AH655" i="3"/>
  <c r="AJ353" i="3"/>
  <c r="AG1026" i="3"/>
  <c r="AK606" i="3"/>
  <c r="AK655" i="3"/>
  <c r="AK398" i="3"/>
  <c r="AK574" i="3"/>
  <c r="AJ482" i="3"/>
  <c r="AG492" i="3"/>
  <c r="AJ381" i="3"/>
  <c r="AK1085" i="3"/>
  <c r="AK431" i="3"/>
  <c r="AG565" i="3"/>
  <c r="AJ1049" i="3"/>
  <c r="AH1292" i="3"/>
  <c r="AK739" i="3"/>
  <c r="AH594" i="3"/>
  <c r="AK462" i="3"/>
  <c r="AH383" i="3"/>
  <c r="AG770" i="3"/>
  <c r="AG889" i="3"/>
  <c r="AH417" i="3"/>
  <c r="AG1145" i="3"/>
  <c r="AK1082" i="3"/>
  <c r="AH920" i="3"/>
  <c r="AK559" i="3"/>
  <c r="AK728" i="3"/>
  <c r="AJ636" i="3"/>
  <c r="AH564" i="3"/>
  <c r="AK511" i="3"/>
  <c r="AG652" i="3"/>
  <c r="AJ677" i="3"/>
  <c r="AG1207" i="3"/>
  <c r="AH600" i="3"/>
  <c r="AK706" i="3"/>
  <c r="AH717" i="3"/>
  <c r="AG642" i="3"/>
  <c r="AH1120" i="3"/>
  <c r="AG371" i="3"/>
  <c r="AJ844" i="3"/>
  <c r="AK660" i="3"/>
  <c r="AK564" i="3"/>
  <c r="AJ865" i="3"/>
  <c r="AK674" i="3"/>
  <c r="AJ24" i="3"/>
  <c r="AK576" i="3"/>
  <c r="AH753" i="3"/>
  <c r="AJ76" i="3"/>
  <c r="AK848" i="3"/>
  <c r="AH1070" i="3"/>
  <c r="AK713" i="3"/>
  <c r="AJ538" i="3"/>
  <c r="AK925" i="3"/>
  <c r="AG1376" i="3"/>
  <c r="AG1070" i="3"/>
  <c r="AJ823" i="3"/>
  <c r="AJ991" i="3"/>
  <c r="AK1247" i="3"/>
  <c r="AH346" i="3"/>
  <c r="AJ1052" i="3"/>
  <c r="AH938" i="3"/>
  <c r="AG1447" i="3"/>
  <c r="AK212" i="3"/>
  <c r="AK241" i="3"/>
  <c r="AG663" i="3"/>
  <c r="AG859" i="3"/>
  <c r="AK943" i="3"/>
  <c r="AG817" i="3"/>
  <c r="AH532" i="3"/>
  <c r="AJ801" i="3"/>
  <c r="AG363" i="3"/>
  <c r="AG1361" i="3"/>
  <c r="AJ585" i="3"/>
  <c r="AK549" i="3"/>
  <c r="AH939" i="3"/>
  <c r="AJ611" i="3"/>
  <c r="AH878" i="3"/>
  <c r="AJ1417" i="3"/>
  <c r="AJ811" i="3"/>
  <c r="AK537" i="3"/>
  <c r="K17" i="5"/>
  <c r="AJ669" i="3"/>
  <c r="AG1000" i="3"/>
  <c r="AH442" i="3"/>
  <c r="AG392" i="3"/>
  <c r="AK999" i="3"/>
  <c r="AH1133" i="3"/>
  <c r="AG1274" i="3"/>
  <c r="AG1059" i="3"/>
  <c r="AG206" i="3"/>
  <c r="AG689" i="3"/>
  <c r="AK498" i="3"/>
  <c r="AK479" i="3"/>
  <c r="AJ1096" i="3"/>
  <c r="AG1055" i="3"/>
  <c r="AH1130" i="3"/>
  <c r="AG508" i="3"/>
  <c r="AG1377" i="3"/>
  <c r="AK1045" i="3"/>
  <c r="AJ1043" i="3"/>
  <c r="AH817" i="3"/>
  <c r="AK497" i="3"/>
  <c r="AJ887" i="3"/>
  <c r="AG516" i="3"/>
  <c r="AJ691" i="3"/>
  <c r="AH980" i="3"/>
  <c r="AJ1128" i="3"/>
  <c r="AG694" i="3"/>
  <c r="AK1078" i="3"/>
  <c r="AK831" i="3"/>
  <c r="AK1129" i="3"/>
  <c r="AK344" i="3"/>
  <c r="AK787" i="3"/>
  <c r="AK450" i="3"/>
  <c r="AK649" i="3"/>
  <c r="AK166" i="3"/>
  <c r="AK760" i="3"/>
  <c r="AG1392" i="3"/>
  <c r="AG20" i="3"/>
  <c r="AK1071" i="3"/>
  <c r="AK317" i="3"/>
  <c r="AK178" i="3"/>
  <c r="AK394" i="3"/>
  <c r="AJ513" i="3"/>
  <c r="AH1290" i="3"/>
  <c r="AJ398" i="3"/>
  <c r="AH352" i="3"/>
  <c r="AK1381" i="3"/>
  <c r="AJ574" i="3"/>
  <c r="AJ1071" i="3"/>
  <c r="AJ1085" i="3"/>
  <c r="AG317" i="3"/>
  <c r="AH866" i="3"/>
  <c r="AG91" i="3"/>
  <c r="AJ1080" i="3"/>
  <c r="AK1018" i="3"/>
  <c r="AG1049" i="3"/>
  <c r="AG1292" i="3"/>
  <c r="AG594" i="3"/>
  <c r="AH460" i="3"/>
  <c r="AJ462" i="3"/>
  <c r="AK638" i="3"/>
  <c r="AJ1077" i="3"/>
  <c r="AH688" i="3"/>
  <c r="AJ889" i="3"/>
  <c r="AH961" i="3"/>
  <c r="AK853" i="3"/>
  <c r="AJ91" i="3"/>
  <c r="AJ500" i="3"/>
  <c r="AK645" i="3"/>
  <c r="AJ643" i="3"/>
  <c r="AK703" i="3"/>
  <c r="AK644" i="3"/>
  <c r="AK718" i="3"/>
  <c r="AG511" i="3"/>
  <c r="AG739" i="3"/>
  <c r="AK768" i="3"/>
  <c r="AJ845" i="3"/>
  <c r="AK1120" i="3"/>
  <c r="AH886" i="3"/>
  <c r="AK723" i="3"/>
  <c r="AH988" i="3"/>
  <c r="AG1113" i="3"/>
  <c r="AH645" i="3"/>
  <c r="AK1335" i="3"/>
  <c r="AJ660" i="3"/>
  <c r="AJ564" i="3"/>
  <c r="AJ966" i="3"/>
  <c r="AH775" i="3"/>
  <c r="AH966" i="3"/>
  <c r="AK983" i="3"/>
  <c r="AK518" i="3"/>
  <c r="AH1388" i="3"/>
  <c r="AG763" i="3"/>
  <c r="AH576" i="3"/>
  <c r="AH733" i="3"/>
  <c r="AK865" i="3"/>
  <c r="AG109" i="3"/>
  <c r="AG471" i="3"/>
  <c r="AH76" i="3"/>
  <c r="AK777" i="3"/>
  <c r="AH713" i="3"/>
  <c r="AH1107" i="3"/>
  <c r="AH1083" i="3"/>
  <c r="AH538" i="3"/>
  <c r="AH925" i="3"/>
  <c r="AJ1376" i="3"/>
  <c r="AK1070" i="3"/>
  <c r="AH1447" i="3"/>
  <c r="AH1247" i="3"/>
  <c r="AH824" i="3"/>
  <c r="AG938" i="3"/>
  <c r="AJ212" i="3"/>
  <c r="AJ975" i="3"/>
  <c r="AK778" i="3"/>
  <c r="AG848" i="3"/>
  <c r="AG855" i="3"/>
  <c r="AJ943" i="3"/>
  <c r="AJ557" i="3"/>
  <c r="AJ1338" i="3"/>
  <c r="AK1016" i="3"/>
  <c r="AK488" i="3"/>
  <c r="AK855" i="3"/>
  <c r="AK1192" i="3"/>
  <c r="AH801" i="3"/>
  <c r="AJ850" i="3"/>
  <c r="AH525" i="3"/>
  <c r="AH549" i="3"/>
  <c r="AG939" i="3"/>
  <c r="AK942" i="3"/>
  <c r="AH859" i="3"/>
  <c r="AK1043" i="3"/>
  <c r="AK1423" i="3"/>
  <c r="AG1362" i="3"/>
  <c r="AK1362" i="3"/>
  <c r="AK1233" i="3"/>
  <c r="AK985" i="3"/>
  <c r="AJ546" i="3"/>
  <c r="AH831" i="3"/>
  <c r="AG980" i="3"/>
  <c r="AG977" i="3"/>
  <c r="AJ498" i="3"/>
  <c r="AK954" i="3"/>
  <c r="AJ922" i="3"/>
  <c r="AK533" i="3"/>
  <c r="AJ542" i="3"/>
  <c r="AH1025" i="3"/>
  <c r="AJ673" i="3"/>
  <c r="AG1202" i="3"/>
  <c r="AG1051" i="3"/>
  <c r="AJ1042" i="3"/>
  <c r="AJ947" i="3"/>
  <c r="AJ817" i="3"/>
  <c r="AH1045" i="3"/>
  <c r="AJ497" i="3"/>
  <c r="AG973" i="3"/>
  <c r="AG1133" i="3"/>
  <c r="AK22" i="3"/>
  <c r="AH973" i="3"/>
  <c r="AH1128" i="3"/>
  <c r="AK1274" i="3"/>
  <c r="AH487" i="3"/>
  <c r="AH1425" i="3"/>
  <c r="AJ1129" i="3"/>
  <c r="AG1213" i="3"/>
  <c r="AH1132" i="3"/>
  <c r="AJ316" i="3"/>
  <c r="AG906" i="3"/>
  <c r="AH1170" i="3"/>
  <c r="AI1205" i="3"/>
  <c r="AI667" i="3"/>
  <c r="AH611" i="3"/>
  <c r="AG1091" i="3"/>
  <c r="AK116" i="3"/>
  <c r="AK695" i="3"/>
  <c r="AI1081" i="3"/>
  <c r="AJ910" i="3"/>
  <c r="AL175" i="3"/>
  <c r="AJ175" i="3"/>
  <c r="AN175" i="3"/>
  <c r="AK175" i="3"/>
  <c r="AI175" i="3"/>
  <c r="AH175" i="3"/>
  <c r="AM175" i="3"/>
  <c r="AG175" i="3"/>
  <c r="AG794" i="3"/>
  <c r="L7" i="5"/>
  <c r="N7" i="5"/>
  <c r="M7" i="5"/>
  <c r="K7" i="5"/>
  <c r="AH870" i="3"/>
  <c r="AN870" i="3"/>
  <c r="AM870" i="3"/>
  <c r="AL870" i="3"/>
  <c r="AJ870" i="3"/>
  <c r="AI870" i="3"/>
  <c r="AG870" i="3"/>
  <c r="AK870" i="3"/>
  <c r="AJ373" i="3"/>
  <c r="AN1276" i="3"/>
  <c r="AL1276" i="3"/>
  <c r="AK1276" i="3"/>
  <c r="AJ1276" i="3"/>
  <c r="AH1276" i="3"/>
  <c r="AI1276" i="3"/>
  <c r="AG1276" i="3"/>
  <c r="AM1276" i="3"/>
  <c r="AK1001" i="3"/>
  <c r="AG827" i="3"/>
  <c r="AJ750" i="3"/>
  <c r="AK1367" i="3"/>
  <c r="AH1362" i="3"/>
  <c r="AH1194" i="3"/>
  <c r="AJ1223" i="3"/>
  <c r="AI1215" i="3"/>
  <c r="AG1233" i="3"/>
  <c r="AJ129" i="3"/>
  <c r="AI1149" i="3"/>
  <c r="AG1230" i="3"/>
  <c r="AG597" i="3"/>
  <c r="AJ584" i="3"/>
  <c r="AG1492" i="3"/>
  <c r="AH985" i="3"/>
  <c r="AJ592" i="3"/>
  <c r="AH478" i="3"/>
  <c r="AJ1531" i="3"/>
  <c r="AG1531" i="3"/>
  <c r="AN1531" i="3"/>
  <c r="AM1531" i="3"/>
  <c r="AL1531" i="3"/>
  <c r="AI1531" i="3"/>
  <c r="AH1531" i="3"/>
  <c r="AK1531" i="3"/>
  <c r="AH978" i="3"/>
  <c r="AI791" i="3"/>
  <c r="AJ1152" i="3"/>
  <c r="AJ487" i="3"/>
  <c r="AG444" i="3"/>
  <c r="AG316" i="3"/>
  <c r="AK1032" i="3"/>
  <c r="AG1289" i="3"/>
  <c r="AK1223" i="3"/>
  <c r="AJ906" i="3"/>
  <c r="AI1146" i="3"/>
  <c r="AJ308" i="3"/>
  <c r="AH639" i="3"/>
  <c r="AG22" i="3"/>
  <c r="AJ1130" i="3"/>
  <c r="AI787" i="3"/>
  <c r="AK1025" i="3"/>
  <c r="AJ803" i="3"/>
  <c r="AG1397" i="3"/>
  <c r="AK1449" i="3"/>
  <c r="AK1216" i="3"/>
  <c r="AH596" i="3"/>
  <c r="AI1271" i="3"/>
  <c r="AH1219" i="3"/>
  <c r="AN871" i="3"/>
  <c r="AL871" i="3"/>
  <c r="AK871" i="3"/>
  <c r="AJ871" i="3"/>
  <c r="AI871" i="3"/>
  <c r="AH871" i="3"/>
  <c r="AG871" i="3"/>
  <c r="AM871" i="3"/>
  <c r="AI681" i="3"/>
  <c r="AH252" i="3"/>
  <c r="AJ1081" i="3"/>
  <c r="AH794" i="3"/>
  <c r="AK373" i="3"/>
  <c r="AJ278" i="3"/>
  <c r="AH278" i="3"/>
  <c r="AI278" i="3"/>
  <c r="AG278" i="3"/>
  <c r="AN278" i="3"/>
  <c r="AM278" i="3"/>
  <c r="AK278" i="3"/>
  <c r="AL278" i="3"/>
  <c r="AG1273" i="3"/>
  <c r="AG1200" i="3"/>
  <c r="AG913" i="3"/>
  <c r="AH827" i="3"/>
  <c r="AK750" i="3"/>
  <c r="AI1362" i="3"/>
  <c r="AN1412" i="3"/>
  <c r="AM1412" i="3"/>
  <c r="AL1412" i="3"/>
  <c r="AK1412" i="3"/>
  <c r="AJ1412" i="3"/>
  <c r="AG1412" i="3"/>
  <c r="AH1412" i="3"/>
  <c r="AI1412" i="3"/>
  <c r="AJ607" i="3"/>
  <c r="AK1284" i="3"/>
  <c r="AJ1284" i="3"/>
  <c r="AI1284" i="3"/>
  <c r="AH1284" i="3"/>
  <c r="AG1284" i="3"/>
  <c r="AI607" i="3"/>
  <c r="AJ1215" i="3"/>
  <c r="AH1233" i="3"/>
  <c r="AK316" i="3"/>
  <c r="AJ1149" i="3"/>
  <c r="AJ1304" i="3"/>
  <c r="AL1304" i="3"/>
  <c r="AN1304" i="3"/>
  <c r="AM1304" i="3"/>
  <c r="AK1304" i="3"/>
  <c r="AI1304" i="3"/>
  <c r="AH1304" i="3"/>
  <c r="AG1304" i="3"/>
  <c r="AK597" i="3"/>
  <c r="AJ827" i="3"/>
  <c r="AI985" i="3"/>
  <c r="AK592" i="3"/>
  <c r="AJ1362" i="3"/>
  <c r="AJ791" i="3"/>
  <c r="AI955" i="3"/>
  <c r="AI978" i="3"/>
  <c r="AJ846" i="3"/>
  <c r="AH444" i="3"/>
  <c r="AH1492" i="3"/>
  <c r="AH704" i="3"/>
  <c r="AJ1289" i="3"/>
  <c r="AI1050" i="3"/>
  <c r="AI1194" i="3"/>
  <c r="AI906" i="3"/>
  <c r="AJ1131" i="3"/>
  <c r="AI1131" i="3"/>
  <c r="AH1131" i="3"/>
  <c r="AK1131" i="3"/>
  <c r="AG1131" i="3"/>
  <c r="AN49" i="3"/>
  <c r="AJ49" i="3"/>
  <c r="AG49" i="3"/>
  <c r="AL49" i="3"/>
  <c r="AK49" i="3"/>
  <c r="AM49" i="3"/>
  <c r="AI49" i="3"/>
  <c r="AH49" i="3"/>
  <c r="AG700" i="3"/>
  <c r="AG1023" i="3"/>
  <c r="AG713" i="3"/>
  <c r="AG499" i="3"/>
  <c r="AG462" i="3"/>
  <c r="AG806" i="3"/>
  <c r="AG1218" i="3"/>
  <c r="AG829" i="3"/>
  <c r="AG498" i="3"/>
  <c r="AG129" i="3"/>
  <c r="AG592" i="3"/>
  <c r="AG98" i="3"/>
  <c r="AI1233" i="3"/>
  <c r="AG1275" i="3"/>
  <c r="AG513" i="3"/>
  <c r="AG775" i="3"/>
  <c r="AG311" i="3"/>
  <c r="AG478" i="3"/>
  <c r="AG450" i="3"/>
  <c r="AG814" i="3"/>
  <c r="AG1221" i="3"/>
  <c r="AG1425" i="3"/>
  <c r="AG1036" i="3"/>
  <c r="AG529" i="3"/>
  <c r="AG547" i="3"/>
  <c r="AG1398" i="3"/>
  <c r="AG1108" i="3"/>
  <c r="AG602" i="3"/>
  <c r="AG487" i="3"/>
  <c r="AG457" i="3"/>
  <c r="AG1141" i="3"/>
  <c r="AI1331" i="3"/>
  <c r="AG750" i="3"/>
  <c r="AG1290" i="3"/>
  <c r="AG693" i="3"/>
  <c r="AG636" i="3"/>
  <c r="AG486" i="3"/>
  <c r="AG352" i="3"/>
  <c r="AG411" i="3"/>
  <c r="AG1338" i="3"/>
  <c r="AG999" i="3"/>
  <c r="AG704" i="3"/>
  <c r="AG955" i="3"/>
  <c r="AG683" i="3"/>
  <c r="AG635" i="3"/>
  <c r="AG521" i="3"/>
  <c r="AG961" i="3"/>
  <c r="AG690" i="3"/>
  <c r="AG346" i="3"/>
  <c r="AG672" i="3"/>
  <c r="AG532" i="3"/>
  <c r="AK1450" i="3"/>
  <c r="AJ1450" i="3"/>
  <c r="AN1450" i="3"/>
  <c r="AM1450" i="3"/>
  <c r="AL1450" i="3"/>
  <c r="AI1450" i="3"/>
  <c r="AH1450" i="3"/>
  <c r="AG1450" i="3"/>
  <c r="AG1615" i="3"/>
  <c r="AL1615" i="3"/>
  <c r="AK1615" i="3"/>
  <c r="AN1615" i="3"/>
  <c r="AM1615" i="3"/>
  <c r="AJ1615" i="3"/>
  <c r="AI1615" i="3"/>
  <c r="AH1615" i="3"/>
  <c r="AH516" i="3"/>
  <c r="AG557" i="3"/>
  <c r="N10" i="5"/>
  <c r="AH493" i="3"/>
  <c r="AI1203" i="3"/>
  <c r="AH379" i="3"/>
  <c r="AI568" i="3"/>
  <c r="AG1063" i="3"/>
  <c r="AH1325" i="3"/>
  <c r="AH1423" i="3"/>
  <c r="AJ633" i="3"/>
  <c r="AH1397" i="3"/>
  <c r="AI1048" i="3"/>
  <c r="AH979" i="3"/>
  <c r="AJ1271" i="3"/>
  <c r="AI379" i="3"/>
  <c r="AG1211" i="3"/>
  <c r="AI852" i="3"/>
  <c r="AK318" i="3"/>
  <c r="AJ1069" i="3"/>
  <c r="AM1623" i="3"/>
  <c r="AJ1623" i="3"/>
  <c r="AH1623" i="3"/>
  <c r="AG1623" i="3"/>
  <c r="AN1623" i="3"/>
  <c r="AL1623" i="3"/>
  <c r="AK1623" i="3"/>
  <c r="AI1623" i="3"/>
  <c r="AJ1378" i="3"/>
  <c r="AG556" i="3"/>
  <c r="AG945" i="3"/>
  <c r="AJ1092" i="3"/>
  <c r="AK802" i="3"/>
  <c r="AG145" i="3"/>
  <c r="AJ979" i="3"/>
  <c r="AK185" i="3"/>
  <c r="AK1271" i="3"/>
  <c r="AJ379" i="3"/>
  <c r="AJ1000" i="3"/>
  <c r="AK1379" i="3"/>
  <c r="AK568" i="3"/>
  <c r="AI445" i="3"/>
  <c r="AH798" i="3"/>
  <c r="AI1212" i="3"/>
  <c r="AK852" i="3"/>
  <c r="AG1374" i="3"/>
  <c r="AK1069" i="3"/>
  <c r="AK671" i="3"/>
  <c r="AK659" i="3"/>
  <c r="AH473" i="3"/>
  <c r="AI596" i="3"/>
  <c r="AH1211" i="3"/>
  <c r="AG857" i="3"/>
  <c r="AJ252" i="3"/>
  <c r="AI616" i="3"/>
  <c r="AK1270" i="3"/>
  <c r="AI958" i="3"/>
  <c r="AG1001" i="3"/>
  <c r="AI1273" i="3"/>
  <c r="AH913" i="3"/>
  <c r="AI827" i="3"/>
  <c r="AG726" i="3"/>
  <c r="AK478" i="3"/>
  <c r="AG451" i="3"/>
  <c r="AK1230" i="3"/>
  <c r="AH791" i="3"/>
  <c r="AK1492" i="3"/>
  <c r="AJ1233" i="3"/>
  <c r="AH316" i="3"/>
  <c r="AJ1175" i="3"/>
  <c r="AM1175" i="3"/>
  <c r="AK1175" i="3"/>
  <c r="AI1175" i="3"/>
  <c r="AH1175" i="3"/>
  <c r="AG1175" i="3"/>
  <c r="AN1175" i="3"/>
  <c r="AL1175" i="3"/>
  <c r="AK602" i="3"/>
  <c r="AG1223" i="3"/>
  <c r="AJ985" i="3"/>
  <c r="AI592" i="3"/>
  <c r="AJ1282" i="3"/>
  <c r="AK392" i="3"/>
  <c r="AJ955" i="3"/>
  <c r="AK978" i="3"/>
  <c r="AK553" i="3"/>
  <c r="AJ553" i="3"/>
  <c r="AH553" i="3"/>
  <c r="AG553" i="3"/>
  <c r="AI553" i="3"/>
  <c r="AG1084" i="3"/>
  <c r="AH534" i="3"/>
  <c r="AJ444" i="3"/>
  <c r="AI704" i="3"/>
  <c r="AH1232" i="3"/>
  <c r="AJ1180" i="3"/>
  <c r="AI1090" i="3"/>
  <c r="AI50" i="3"/>
  <c r="AK630" i="3"/>
  <c r="AK1377" i="3"/>
  <c r="AJ964" i="3"/>
  <c r="N6" i="5"/>
  <c r="AJ1311" i="3"/>
  <c r="AH1311" i="3"/>
  <c r="AN1311" i="3"/>
  <c r="AM1311" i="3"/>
  <c r="AK1311" i="3"/>
  <c r="AI1311" i="3"/>
  <c r="AG1311" i="3"/>
  <c r="AL1311" i="3"/>
  <c r="AJ577" i="3"/>
  <c r="AH577" i="3"/>
  <c r="AK577" i="3"/>
  <c r="AI577" i="3"/>
  <c r="AG577" i="3"/>
  <c r="AG1325" i="3"/>
  <c r="AK946" i="3"/>
  <c r="AJ1379" i="3"/>
  <c r="AJ570" i="3"/>
  <c r="AK705" i="3"/>
  <c r="AK1081" i="3"/>
  <c r="AK979" i="3"/>
  <c r="AI185" i="3"/>
  <c r="AH1395" i="3"/>
  <c r="AK379" i="3"/>
  <c r="AK1000" i="3"/>
  <c r="AG51" i="3"/>
  <c r="AJ445" i="3"/>
  <c r="AI798" i="3"/>
  <c r="AH1374" i="3"/>
  <c r="AJ1270" i="3"/>
  <c r="AK1397" i="3"/>
  <c r="AJ473" i="3"/>
  <c r="AJ1047" i="3"/>
  <c r="AJ596" i="3"/>
  <c r="AG732" i="3"/>
  <c r="AH1047" i="3"/>
  <c r="AH857" i="3"/>
  <c r="AG1112" i="3"/>
  <c r="AJ61" i="3"/>
  <c r="AI61" i="3"/>
  <c r="AH61" i="3"/>
  <c r="AG61" i="3"/>
  <c r="AK61" i="3"/>
  <c r="AK252" i="3"/>
  <c r="AG828" i="3"/>
  <c r="AJ958" i="3"/>
  <c r="AH1277" i="3"/>
  <c r="AI913" i="3"/>
  <c r="AK726" i="3"/>
  <c r="AI478" i="3"/>
  <c r="AI451" i="3"/>
  <c r="AK1215" i="3"/>
  <c r="AK982" i="3"/>
  <c r="AH1223" i="3"/>
  <c r="AJ1090" i="3"/>
  <c r="AH602" i="3"/>
  <c r="AJ1078" i="3"/>
  <c r="AK1046" i="3"/>
  <c r="AH586" i="3"/>
  <c r="AH129" i="3"/>
  <c r="AG1149" i="3"/>
  <c r="AI1375" i="3"/>
  <c r="AI1067" i="3"/>
  <c r="AG1282" i="3"/>
  <c r="AJ698" i="3"/>
  <c r="AJ1285" i="3"/>
  <c r="AG1285" i="3"/>
  <c r="AN1285" i="3"/>
  <c r="AM1285" i="3"/>
  <c r="AL1285" i="3"/>
  <c r="AI1285" i="3"/>
  <c r="AH1285" i="3"/>
  <c r="AK1285" i="3"/>
  <c r="AH1084" i="3"/>
  <c r="AG1005" i="3"/>
  <c r="AH393" i="3"/>
  <c r="AK996" i="3"/>
  <c r="AK444" i="3"/>
  <c r="AG1375" i="3"/>
  <c r="AG239" i="3"/>
  <c r="AI992" i="3"/>
  <c r="AJ704" i="3"/>
  <c r="AI1232" i="3"/>
  <c r="AI308" i="3"/>
  <c r="AH730" i="3"/>
  <c r="AK1490" i="3"/>
  <c r="AJ1490" i="3"/>
  <c r="AG1490" i="3"/>
  <c r="AH1490" i="3"/>
  <c r="AI1490" i="3"/>
  <c r="AK698" i="3"/>
  <c r="AH658" i="3"/>
  <c r="AG1075" i="3"/>
  <c r="AI447" i="3"/>
  <c r="AK863" i="3"/>
  <c r="AG863" i="3"/>
  <c r="AJ863" i="3"/>
  <c r="AI863" i="3"/>
  <c r="AH863" i="3"/>
  <c r="AH630" i="3"/>
  <c r="AJ19" i="3"/>
  <c r="AH19" i="3"/>
  <c r="AG19" i="3"/>
  <c r="AK19" i="3"/>
  <c r="AI19" i="3"/>
  <c r="AI1122" i="3"/>
  <c r="AI947" i="3"/>
  <c r="AI846" i="3"/>
  <c r="AI1040" i="3"/>
  <c r="AI525" i="3"/>
  <c r="AI334" i="3"/>
  <c r="AI531" i="3"/>
  <c r="AI1052" i="3"/>
  <c r="AI587" i="3"/>
  <c r="AI862" i="3"/>
  <c r="AI1247" i="3"/>
  <c r="AI775" i="3"/>
  <c r="AI1388" i="3"/>
  <c r="AH1418" i="3"/>
  <c r="AG612" i="3"/>
  <c r="AH1404" i="3"/>
  <c r="AK854" i="3"/>
  <c r="AI954" i="3"/>
  <c r="AG1219" i="3"/>
  <c r="AI802" i="3"/>
  <c r="AI1397" i="3"/>
  <c r="AI1222" i="3"/>
  <c r="AJ556" i="3"/>
  <c r="AG967" i="3"/>
  <c r="AK967" i="3"/>
  <c r="AN967" i="3"/>
  <c r="AJ967" i="3"/>
  <c r="AM967" i="3"/>
  <c r="AL967" i="3"/>
  <c r="AI967" i="3"/>
  <c r="AH967" i="3"/>
  <c r="AK1074" i="3"/>
  <c r="AK810" i="3"/>
  <c r="AJ810" i="3"/>
  <c r="AH810" i="3"/>
  <c r="AG810" i="3"/>
  <c r="AI810" i="3"/>
  <c r="AG669" i="3"/>
  <c r="AH1195" i="3"/>
  <c r="AG1102" i="3"/>
  <c r="AI1063" i="3"/>
  <c r="AK473" i="3"/>
  <c r="AG1216" i="3"/>
  <c r="AK1047" i="3"/>
  <c r="AK596" i="3"/>
  <c r="AG591" i="3"/>
  <c r="AH803" i="3"/>
  <c r="AI857" i="3"/>
  <c r="AK794" i="3"/>
  <c r="AH1112" i="3"/>
  <c r="AI828" i="3"/>
  <c r="AN1484" i="3"/>
  <c r="AL1484" i="3"/>
  <c r="AJ1484" i="3"/>
  <c r="AM1484" i="3"/>
  <c r="AI1484" i="3"/>
  <c r="AH1484" i="3"/>
  <c r="AG1484" i="3"/>
  <c r="AK1484" i="3"/>
  <c r="AI442" i="3"/>
  <c r="AI794" i="3"/>
  <c r="AG373" i="3"/>
  <c r="AI1277" i="3"/>
  <c r="AI1200" i="3"/>
  <c r="AJ451" i="3"/>
  <c r="AJ913" i="3"/>
  <c r="AG1277" i="3"/>
  <c r="AK616" i="3"/>
  <c r="AK451" i="3"/>
  <c r="AH1200" i="3"/>
  <c r="AH1214" i="3"/>
  <c r="AK1149" i="3"/>
  <c r="AI1367" i="3"/>
  <c r="AJ1150" i="3"/>
  <c r="AJ586" i="3"/>
  <c r="AK573" i="3"/>
  <c r="AI316" i="3"/>
  <c r="AJ1375" i="3"/>
  <c r="AH847" i="3"/>
  <c r="AH698" i="3"/>
  <c r="AK955" i="3"/>
  <c r="AJ1084" i="3"/>
  <c r="AI1005" i="3"/>
  <c r="AN357" i="3"/>
  <c r="AM357" i="3"/>
  <c r="AL357" i="3"/>
  <c r="AK357" i="3"/>
  <c r="AJ357" i="3"/>
  <c r="AH357" i="3"/>
  <c r="AG357" i="3"/>
  <c r="AI357" i="3"/>
  <c r="AH992" i="3"/>
  <c r="AH996" i="3"/>
  <c r="AJ631" i="3"/>
  <c r="AJ239" i="3"/>
  <c r="AK704" i="3"/>
  <c r="AI658" i="3"/>
  <c r="AK1232" i="3"/>
  <c r="AJ730" i="3"/>
  <c r="AG1017" i="3"/>
  <c r="AH50" i="3"/>
  <c r="AG846" i="3"/>
  <c r="AK980" i="3"/>
  <c r="AJ447" i="3"/>
  <c r="AK308" i="3"/>
  <c r="AG1170" i="3"/>
  <c r="AI922" i="3"/>
  <c r="AH964" i="3"/>
  <c r="AI480" i="3"/>
  <c r="AK1157" i="3"/>
  <c r="AJ1157" i="3"/>
  <c r="AM1157" i="3"/>
  <c r="AL1157" i="3"/>
  <c r="AI1157" i="3"/>
  <c r="AH1157" i="3"/>
  <c r="AG1157" i="3"/>
  <c r="AN1157" i="3"/>
  <c r="AJ659" i="3"/>
  <c r="AI1378" i="3"/>
  <c r="AH556" i="3"/>
  <c r="AH1074" i="3"/>
  <c r="AG946" i="3"/>
  <c r="K14" i="5"/>
  <c r="N14" i="5"/>
  <c r="M14" i="5"/>
  <c r="L14" i="5"/>
  <c r="AM17" i="3"/>
  <c r="AL17" i="3"/>
  <c r="AK17" i="3"/>
  <c r="AJ17" i="3"/>
  <c r="AH17" i="3"/>
  <c r="AG17" i="3"/>
  <c r="AI17" i="3"/>
  <c r="AN17" i="3"/>
  <c r="AI945" i="3"/>
  <c r="AH145" i="3"/>
  <c r="AG1189" i="3"/>
  <c r="AK1378" i="3"/>
  <c r="AK714" i="3"/>
  <c r="AH1189" i="3"/>
  <c r="AI1189" i="3"/>
  <c r="AH1203" i="3"/>
  <c r="AH1076" i="3"/>
  <c r="AK1189" i="3"/>
  <c r="AI493" i="3"/>
  <c r="AI1395" i="3"/>
  <c r="AI714" i="3"/>
  <c r="AL194" i="3"/>
  <c r="AK194" i="3"/>
  <c r="AJ194" i="3"/>
  <c r="AG194" i="3"/>
  <c r="AM194" i="3"/>
  <c r="AH194" i="3"/>
  <c r="AN194" i="3"/>
  <c r="AI194" i="3"/>
  <c r="AJ852" i="3"/>
  <c r="AG412" i="3"/>
  <c r="AI1374" i="3"/>
  <c r="AG318" i="3"/>
  <c r="I32" i="6"/>
  <c r="K31" i="6"/>
  <c r="AJ735" i="3"/>
  <c r="AK1325" i="3"/>
  <c r="AH669" i="3"/>
  <c r="AK1092" i="3"/>
  <c r="AG1076" i="3"/>
  <c r="AJ1074" i="3"/>
  <c r="AG1179" i="3"/>
  <c r="AJ388" i="3"/>
  <c r="AJ493" i="3"/>
  <c r="AH388" i="3"/>
  <c r="AH1048" i="3"/>
  <c r="AH1102" i="3"/>
  <c r="AJ412" i="3"/>
  <c r="AG646" i="3"/>
  <c r="AG1060" i="3"/>
  <c r="AJ477" i="3"/>
  <c r="AJ1195" i="3"/>
  <c r="AG914" i="3"/>
  <c r="AK798" i="3"/>
  <c r="AH412" i="3"/>
  <c r="AJ1374" i="3"/>
  <c r="AH318" i="3"/>
  <c r="AI671" i="3"/>
  <c r="AG659" i="3"/>
  <c r="AJ1063" i="3"/>
  <c r="AH1216" i="3"/>
  <c r="AJ646" i="3"/>
  <c r="AH591" i="3"/>
  <c r="AI1219" i="3"/>
  <c r="AG570" i="3"/>
  <c r="AK857" i="3"/>
  <c r="AI1112" i="3"/>
  <c r="AJ1073" i="3"/>
  <c r="AJ681" i="3"/>
  <c r="AJ828" i="3"/>
  <c r="AG1081" i="3"/>
  <c r="AJ442" i="3"/>
  <c r="AJ794" i="3"/>
  <c r="AI373" i="3"/>
  <c r="AL1482" i="3"/>
  <c r="AJ1482" i="3"/>
  <c r="AH1482" i="3"/>
  <c r="AI1482" i="3"/>
  <c r="AG1482" i="3"/>
  <c r="AN1482" i="3"/>
  <c r="AK1482" i="3"/>
  <c r="AM1482" i="3"/>
  <c r="AJ1277" i="3"/>
  <c r="AH548" i="3"/>
  <c r="AG442" i="3"/>
  <c r="AG548" i="3"/>
  <c r="AJ1200" i="3"/>
  <c r="AJ1067" i="3"/>
  <c r="AI1214" i="3"/>
  <c r="AK129" i="3"/>
  <c r="AG1215" i="3"/>
  <c r="AG1214" i="3"/>
  <c r="AJ1001" i="3"/>
  <c r="AJ440" i="3"/>
  <c r="AJ1235" i="3"/>
  <c r="AL1235" i="3"/>
  <c r="AN1235" i="3"/>
  <c r="AM1235" i="3"/>
  <c r="AK1235" i="3"/>
  <c r="AI1235" i="3"/>
  <c r="AH1235" i="3"/>
  <c r="AG1235" i="3"/>
  <c r="AG607" i="3"/>
  <c r="AG1046" i="3"/>
  <c r="AK586" i="3"/>
  <c r="AG573" i="3"/>
  <c r="AI426" i="3"/>
  <c r="AI847" i="3"/>
  <c r="AG308" i="3"/>
  <c r="AK1005" i="3"/>
  <c r="AJ392" i="3"/>
  <c r="AI1084" i="3"/>
  <c r="AG631" i="3"/>
  <c r="AG406" i="3"/>
  <c r="AJ658" i="3"/>
  <c r="AK730" i="3"/>
  <c r="AI1017" i="3"/>
  <c r="AJ831" i="3"/>
  <c r="AH694" i="3"/>
  <c r="AG1134" i="3"/>
  <c r="AJ980" i="3"/>
  <c r="AG447" i="3"/>
  <c r="G28" i="6"/>
  <c r="AJ200" i="3"/>
  <c r="AM200" i="3"/>
  <c r="AN200" i="3"/>
  <c r="AL200" i="3"/>
  <c r="AG200" i="3"/>
  <c r="AK200" i="3"/>
  <c r="AI200" i="3"/>
  <c r="AH200" i="3"/>
  <c r="AJ1170" i="3"/>
  <c r="AK1205" i="3"/>
  <c r="AJ1418" i="3"/>
  <c r="AH503" i="3"/>
  <c r="AH533" i="3"/>
  <c r="AH510" i="3"/>
  <c r="AI397" i="3"/>
  <c r="I36" i="6"/>
  <c r="AK388" i="3"/>
  <c r="AK633" i="3"/>
  <c r="AH1092" i="3"/>
  <c r="AH1000" i="3"/>
  <c r="AH852" i="3"/>
  <c r="AH671" i="3"/>
  <c r="AH570" i="3"/>
  <c r="AJ857" i="3"/>
  <c r="AH822" i="3"/>
  <c r="AI1000" i="3"/>
  <c r="AK735" i="3"/>
  <c r="AI822" i="3"/>
  <c r="AK1076" i="3"/>
  <c r="AI556" i="3"/>
  <c r="AG979" i="3"/>
  <c r="AJ1048" i="3"/>
  <c r="B37" i="6"/>
  <c r="AL1171" i="3"/>
  <c r="AJ1171" i="3"/>
  <c r="AM1171" i="3"/>
  <c r="AN1171" i="3"/>
  <c r="AI1171" i="3"/>
  <c r="AH1171" i="3"/>
  <c r="AG1171" i="3"/>
  <c r="AK1171" i="3"/>
  <c r="AH735" i="3"/>
  <c r="AJ1189" i="3"/>
  <c r="AJ1203" i="3"/>
  <c r="AH185" i="3"/>
  <c r="AJ185" i="3"/>
  <c r="AJ798" i="3"/>
  <c r="AJ772" i="3"/>
  <c r="AH772" i="3"/>
  <c r="AK772" i="3"/>
  <c r="AI772" i="3"/>
  <c r="AN772" i="3"/>
  <c r="AM772" i="3"/>
  <c r="AL772" i="3"/>
  <c r="AG772" i="3"/>
  <c r="AJ1143" i="3"/>
  <c r="AH1143" i="3"/>
  <c r="AN1143" i="3"/>
  <c r="AL1143" i="3"/>
  <c r="AK1143" i="3"/>
  <c r="AI1143" i="3"/>
  <c r="AG1143" i="3"/>
  <c r="AM1143" i="3"/>
  <c r="AG633" i="3"/>
  <c r="AG1378" i="3"/>
  <c r="AK669" i="3"/>
  <c r="AJ822" i="3"/>
  <c r="AG802" i="3"/>
  <c r="AH1179" i="3"/>
  <c r="AK1222" i="3"/>
  <c r="AK493" i="3"/>
  <c r="AG388" i="3"/>
  <c r="AH1222" i="3"/>
  <c r="AI1102" i="3"/>
  <c r="AG379" i="3"/>
  <c r="AH646" i="3"/>
  <c r="AH1060" i="3"/>
  <c r="AK477" i="3"/>
  <c r="AJ1373" i="3"/>
  <c r="AH51" i="3"/>
  <c r="AH914" i="3"/>
  <c r="AI1211" i="3"/>
  <c r="AK445" i="3"/>
  <c r="AI412" i="3"/>
  <c r="AH1212" i="3"/>
  <c r="AK1374" i="3"/>
  <c r="AI318" i="3"/>
  <c r="AG1379" i="3"/>
  <c r="AH659" i="3"/>
  <c r="AG788" i="3"/>
  <c r="AJ788" i="3"/>
  <c r="AK788" i="3"/>
  <c r="AI788" i="3"/>
  <c r="AH788" i="3"/>
  <c r="AJ1216" i="3"/>
  <c r="AG705" i="3"/>
  <c r="AK591" i="3"/>
  <c r="AG1270" i="3"/>
  <c r="AJ1219" i="3"/>
  <c r="AG695" i="3"/>
  <c r="AI570" i="3"/>
  <c r="AK1041" i="3"/>
  <c r="AJ1041" i="3"/>
  <c r="AH1041" i="3"/>
  <c r="AI1041" i="3"/>
  <c r="AG1041" i="3"/>
  <c r="AJ1112" i="3"/>
  <c r="AJ616" i="3"/>
  <c r="AK1411" i="3"/>
  <c r="AK828" i="3"/>
  <c r="AK715" i="3"/>
  <c r="AJ715" i="3"/>
  <c r="AH715" i="3"/>
  <c r="AG715" i="3"/>
  <c r="AI715" i="3"/>
  <c r="AK1277" i="3"/>
  <c r="AH912" i="3"/>
  <c r="AH1001" i="3"/>
  <c r="AK472" i="3"/>
  <c r="AJ472" i="3"/>
  <c r="AG472" i="3"/>
  <c r="AI472" i="3"/>
  <c r="AH472" i="3"/>
  <c r="AK1200" i="3"/>
  <c r="AH999" i="3"/>
  <c r="AJ1214" i="3"/>
  <c r="AJ982" i="3"/>
  <c r="AK846" i="3"/>
  <c r="AJ235" i="3"/>
  <c r="AM235" i="3"/>
  <c r="AK235" i="3"/>
  <c r="AI235" i="3"/>
  <c r="AH235" i="3"/>
  <c r="AG235" i="3"/>
  <c r="AN235" i="3"/>
  <c r="AL235" i="3"/>
  <c r="AK1180" i="3"/>
  <c r="AH98" i="3"/>
  <c r="AH1046" i="3"/>
  <c r="AH573" i="3"/>
  <c r="AH1090" i="3"/>
  <c r="AJ426" i="3"/>
  <c r="AH1078" i="3"/>
  <c r="AJ847" i="3"/>
  <c r="AJ541" i="3"/>
  <c r="AG541" i="3"/>
  <c r="AI541" i="3"/>
  <c r="AH541" i="3"/>
  <c r="AK541" i="3"/>
  <c r="AG1234" i="3"/>
  <c r="AJ1005" i="3"/>
  <c r="AK1147" i="3"/>
  <c r="AJ1147" i="3"/>
  <c r="AG1147" i="3"/>
  <c r="AI1147" i="3"/>
  <c r="AH1147" i="3"/>
  <c r="AJ1151" i="3"/>
  <c r="AH1151" i="3"/>
  <c r="AG1151" i="3"/>
  <c r="AK1151" i="3"/>
  <c r="AI1151" i="3"/>
  <c r="AH631" i="3"/>
  <c r="AN1224" i="3"/>
  <c r="AM1224" i="3"/>
  <c r="AL1224" i="3"/>
  <c r="AK1224" i="3"/>
  <c r="AJ1224" i="3"/>
  <c r="AH1224" i="3"/>
  <c r="AG1224" i="3"/>
  <c r="AI1224" i="3"/>
  <c r="AJ136" i="3"/>
  <c r="AG730" i="3"/>
  <c r="AK1017" i="3"/>
  <c r="AG393" i="3"/>
  <c r="AH1213" i="3"/>
  <c r="AJ942" i="3"/>
  <c r="AH990" i="3"/>
  <c r="AJ890" i="3"/>
  <c r="AK890" i="3"/>
  <c r="AI890" i="3"/>
  <c r="AG890" i="3"/>
  <c r="AH890" i="3"/>
  <c r="AG1074" i="3"/>
  <c r="AH1271" i="3"/>
  <c r="AK1373" i="3"/>
  <c r="AI388" i="3"/>
  <c r="AG681" i="3"/>
  <c r="AI633" i="3"/>
  <c r="AI1074" i="3"/>
  <c r="AK803" i="3"/>
  <c r="AH1063" i="3"/>
  <c r="AG714" i="3"/>
  <c r="AH802" i="3"/>
  <c r="AG185" i="3"/>
  <c r="AI1179" i="3"/>
  <c r="AJ945" i="3"/>
  <c r="AK1048" i="3"/>
  <c r="AJ1222" i="3"/>
  <c r="AG116" i="3"/>
  <c r="AI646" i="3"/>
  <c r="AJ1449" i="3"/>
  <c r="AI1060" i="3"/>
  <c r="AH1373" i="3"/>
  <c r="AI51" i="3"/>
  <c r="AI914" i="3"/>
  <c r="AJ1211" i="3"/>
  <c r="AG445" i="3"/>
  <c r="AK412" i="3"/>
  <c r="AH1379" i="3"/>
  <c r="AG74" i="3"/>
  <c r="AN74" i="3"/>
  <c r="AM74" i="3"/>
  <c r="AL74" i="3"/>
  <c r="AK74" i="3"/>
  <c r="AJ74" i="3"/>
  <c r="AI74" i="3"/>
  <c r="AH74" i="3"/>
  <c r="AK1063" i="3"/>
  <c r="AI473" i="3"/>
  <c r="AG1047" i="3"/>
  <c r="AH705" i="3"/>
  <c r="AI732" i="3"/>
  <c r="AJ116" i="3"/>
  <c r="AK646" i="3"/>
  <c r="AI1270" i="3"/>
  <c r="AK1219" i="3"/>
  <c r="AH695" i="3"/>
  <c r="AK1112" i="3"/>
  <c r="AG252" i="3"/>
  <c r="AH1411" i="3"/>
  <c r="AJ949" i="3"/>
  <c r="AK949" i="3"/>
  <c r="AI949" i="3"/>
  <c r="AH949" i="3"/>
  <c r="AG949" i="3"/>
  <c r="AH958" i="3"/>
  <c r="AI1073" i="3"/>
  <c r="AH1081" i="3"/>
  <c r="AK548" i="3"/>
  <c r="AJ912" i="3"/>
  <c r="AH1273" i="3"/>
  <c r="AJ97" i="3"/>
  <c r="AL97" i="3"/>
  <c r="AK97" i="3"/>
  <c r="AI97" i="3"/>
  <c r="AH97" i="3"/>
  <c r="AG97" i="3"/>
  <c r="AN97" i="3"/>
  <c r="AM97" i="3"/>
  <c r="M16" i="5"/>
  <c r="L16" i="5"/>
  <c r="K16" i="5"/>
  <c r="N16" i="5"/>
  <c r="AH726" i="3"/>
  <c r="AK1282" i="3"/>
  <c r="AI392" i="3"/>
  <c r="AI912" i="3"/>
  <c r="AK1214" i="3"/>
  <c r="AI1223" i="3"/>
  <c r="AH846" i="3"/>
  <c r="AJ98" i="3"/>
  <c r="AJ1046" i="3"/>
  <c r="AI586" i="3"/>
  <c r="AI573" i="3"/>
  <c r="AK426" i="3"/>
  <c r="AH957" i="3"/>
  <c r="AJ1050" i="3"/>
  <c r="AJ1194" i="3"/>
  <c r="AH1234" i="3"/>
  <c r="AK607" i="3"/>
  <c r="AG992" i="3"/>
  <c r="AL452" i="3"/>
  <c r="AJ452" i="3"/>
  <c r="AG452" i="3"/>
  <c r="AM452" i="3"/>
  <c r="AN452" i="3"/>
  <c r="AK452" i="3"/>
  <c r="AI452" i="3"/>
  <c r="AH452" i="3"/>
  <c r="AK1067" i="3"/>
  <c r="AI1132" i="3"/>
  <c r="AI1213" i="3"/>
  <c r="AJ393" i="3"/>
  <c r="AI1129" i="3"/>
  <c r="L8" i="5"/>
  <c r="N8" i="5"/>
  <c r="K8" i="5"/>
  <c r="M8" i="5"/>
  <c r="AL15" i="3"/>
  <c r="AJ15" i="3"/>
  <c r="AH15" i="3"/>
  <c r="AG15" i="3"/>
  <c r="AM15" i="3"/>
  <c r="AN15" i="3"/>
  <c r="AK15" i="3"/>
  <c r="AI15" i="3"/>
  <c r="AI981" i="3"/>
  <c r="AI948" i="3"/>
  <c r="AI486" i="3"/>
  <c r="AI575" i="3"/>
  <c r="AI1280" i="3"/>
  <c r="AI513" i="3"/>
  <c r="AI381" i="3"/>
  <c r="AI776" i="3"/>
  <c r="AI626" i="3"/>
  <c r="AI565" i="3"/>
  <c r="AI1077" i="3"/>
  <c r="AI889" i="3"/>
  <c r="AI500" i="3"/>
  <c r="AI643" i="3"/>
  <c r="AI845" i="3"/>
  <c r="AI79" i="3"/>
  <c r="AI1250" i="3"/>
  <c r="AI564" i="3"/>
  <c r="AI543" i="3"/>
  <c r="AI550" i="3"/>
  <c r="AI745" i="3"/>
  <c r="AI796" i="3"/>
  <c r="AI212" i="3"/>
  <c r="AI943" i="3"/>
  <c r="AI488" i="3"/>
  <c r="AI850" i="3"/>
  <c r="AI854" i="3"/>
  <c r="AI440" i="3"/>
  <c r="AI239" i="3"/>
  <c r="AI498" i="3"/>
  <c r="AI1427" i="3"/>
  <c r="AI542" i="3"/>
  <c r="AI673" i="3"/>
  <c r="AI1059" i="3"/>
  <c r="AI497" i="3"/>
  <c r="AI867" i="3"/>
  <c r="AI344" i="3"/>
  <c r="AI450" i="3"/>
  <c r="AI649" i="3"/>
  <c r="AI166" i="3"/>
  <c r="AI530" i="3"/>
  <c r="AI317" i="3"/>
  <c r="AI1026" i="3"/>
  <c r="AI56" i="3"/>
  <c r="AI398" i="3"/>
  <c r="AI574" i="3"/>
  <c r="AI1085" i="3"/>
  <c r="AI662" i="3"/>
  <c r="AI483" i="3"/>
  <c r="AI413" i="3"/>
  <c r="AI1145" i="3"/>
  <c r="AI1120" i="3"/>
  <c r="AI729" i="3"/>
  <c r="AI1464" i="3"/>
  <c r="AI371" i="3"/>
  <c r="AI642" i="3"/>
  <c r="AI1335" i="3"/>
  <c r="AI674" i="3"/>
  <c r="AI766" i="3"/>
  <c r="AI491" i="3"/>
  <c r="AI410" i="3"/>
  <c r="AI934" i="3"/>
  <c r="AI1072" i="3"/>
  <c r="AI374" i="3"/>
  <c r="AI698" i="3"/>
  <c r="AI694" i="3"/>
  <c r="AI1075" i="3"/>
  <c r="AI631" i="3"/>
  <c r="AI444" i="3"/>
  <c r="AI1230" i="3"/>
  <c r="AI1150" i="3"/>
  <c r="AI584" i="3"/>
  <c r="AI982" i="3"/>
  <c r="AI402" i="3"/>
  <c r="AI69" i="3"/>
  <c r="AI404" i="3"/>
  <c r="AI1053" i="3"/>
  <c r="AI767" i="3"/>
  <c r="AI321" i="3"/>
  <c r="AI178" i="3"/>
  <c r="AI1279" i="3"/>
  <c r="AI769" i="3"/>
  <c r="AI135" i="3"/>
  <c r="AI492" i="3"/>
  <c r="AI770" i="3"/>
  <c r="AI1080" i="3"/>
  <c r="AI466" i="3"/>
  <c r="AI1398" i="3"/>
  <c r="AI983" i="3"/>
  <c r="AI518" i="3"/>
  <c r="AI733" i="3"/>
  <c r="AI865" i="3"/>
  <c r="AI613" i="3"/>
  <c r="AI915" i="3"/>
  <c r="AI464" i="3"/>
  <c r="AI1092" i="3"/>
  <c r="AI750" i="3"/>
  <c r="AI977" i="3"/>
  <c r="AI1066" i="3"/>
  <c r="AI980" i="3"/>
  <c r="AI1025" i="3"/>
  <c r="AI817" i="3"/>
  <c r="AI1274" i="3"/>
  <c r="AI1130" i="3"/>
  <c r="AI1134" i="3"/>
  <c r="AI809" i="3"/>
  <c r="AI1445" i="3"/>
  <c r="AI439" i="3"/>
  <c r="AI869" i="3"/>
  <c r="AI1396" i="3"/>
  <c r="AI696" i="3"/>
  <c r="AI401" i="3"/>
  <c r="AI551" i="3"/>
  <c r="AI923" i="3"/>
  <c r="AI495" i="3"/>
  <c r="AI353" i="3"/>
  <c r="AI806" i="3"/>
  <c r="AI383" i="3"/>
  <c r="AI619" i="3"/>
  <c r="AI739" i="3"/>
  <c r="AI690" i="3"/>
  <c r="AI717" i="3"/>
  <c r="AI886" i="3"/>
  <c r="AI777" i="3"/>
  <c r="AI778" i="3"/>
  <c r="AI938" i="3"/>
  <c r="AI742" i="3"/>
  <c r="AI128" i="3"/>
  <c r="AI946" i="3"/>
  <c r="AI591" i="3"/>
  <c r="AI479" i="3"/>
  <c r="AI557" i="3"/>
  <c r="AI1042" i="3"/>
  <c r="AI111" i="3"/>
  <c r="AI1022" i="3"/>
  <c r="AI1334" i="3"/>
  <c r="AI457" i="3"/>
  <c r="AI394" i="3"/>
  <c r="AI760" i="3"/>
  <c r="AI405" i="3"/>
  <c r="AI249" i="3"/>
  <c r="AI905" i="3"/>
  <c r="AI484" i="3"/>
  <c r="AI688" i="3"/>
  <c r="AI417" i="3"/>
  <c r="AI723" i="3"/>
  <c r="AI644" i="3"/>
  <c r="AI600" i="3"/>
  <c r="AI697" i="3"/>
  <c r="AI728" i="3"/>
  <c r="AI966" i="3"/>
  <c r="AI765" i="3"/>
  <c r="AI805" i="3"/>
  <c r="AI925" i="3"/>
  <c r="AI741" i="3"/>
  <c r="AI1192" i="3"/>
  <c r="AI572" i="3"/>
  <c r="AI735" i="3"/>
  <c r="AI1282" i="3"/>
  <c r="AI508" i="3"/>
  <c r="AI510" i="3"/>
  <c r="AI990" i="3"/>
  <c r="AI533" i="3"/>
  <c r="AI968" i="3"/>
  <c r="AI730" i="3"/>
  <c r="AI329" i="3"/>
  <c r="AI655" i="3"/>
  <c r="AI1275" i="3"/>
  <c r="AI907" i="3"/>
  <c r="AI880" i="3"/>
  <c r="AI458" i="3"/>
  <c r="AI1093" i="3"/>
  <c r="AI1237" i="3"/>
  <c r="AI566" i="3"/>
  <c r="AI693" i="3"/>
  <c r="AI856" i="3"/>
  <c r="AI569" i="3"/>
  <c r="AI1079" i="3"/>
  <c r="AI661" i="3"/>
  <c r="AI31" i="3"/>
  <c r="AI716" i="3"/>
  <c r="AI93" i="3"/>
  <c r="AI780" i="3"/>
  <c r="AI855" i="3"/>
  <c r="AI639" i="3"/>
  <c r="AI399" i="3"/>
  <c r="AI1309" i="3"/>
  <c r="AI1485" i="3"/>
  <c r="AI724" i="3"/>
  <c r="AI400" i="3"/>
  <c r="AI490" i="3"/>
  <c r="AI1018" i="3"/>
  <c r="AI594" i="3"/>
  <c r="AI638" i="3"/>
  <c r="AI853" i="3"/>
  <c r="AI635" i="3"/>
  <c r="AI652" i="3"/>
  <c r="AI1021" i="3"/>
  <c r="AI987" i="3"/>
  <c r="AI706" i="3"/>
  <c r="AI411" i="3"/>
  <c r="AI1456" i="3"/>
  <c r="AI311" i="3"/>
  <c r="AI1288" i="3"/>
  <c r="AI1220" i="3"/>
  <c r="AI975" i="3"/>
  <c r="AI505" i="3"/>
  <c r="AI861" i="3"/>
  <c r="AI941" i="3"/>
  <c r="AI821" i="3"/>
  <c r="AI612" i="3"/>
  <c r="AI689" i="3"/>
  <c r="AI691" i="3"/>
  <c r="AI1392" i="3"/>
  <c r="AI1091" i="3"/>
  <c r="AI1415" i="3"/>
  <c r="AI320" i="3"/>
  <c r="AI527" i="3"/>
  <c r="AI39" i="3"/>
  <c r="AI1426" i="3"/>
  <c r="AI395" i="3"/>
  <c r="AI1292" i="3"/>
  <c r="AI995" i="3"/>
  <c r="AI446" i="3"/>
  <c r="AI459" i="3"/>
  <c r="AI660" i="3"/>
  <c r="AI576" i="3"/>
  <c r="AI829" i="3"/>
  <c r="AI538" i="3"/>
  <c r="AI1447" i="3"/>
  <c r="AI859" i="3"/>
  <c r="AI964" i="3"/>
  <c r="AI801" i="3"/>
  <c r="AI965" i="3"/>
  <c r="AI363" i="3"/>
  <c r="AI972" i="3"/>
  <c r="AI939" i="3"/>
  <c r="AI241" i="3"/>
  <c r="AI878" i="3"/>
  <c r="AI979" i="3"/>
  <c r="AI1055" i="3"/>
  <c r="AI1377" i="3"/>
  <c r="AI503" i="3"/>
  <c r="AI1170" i="3"/>
  <c r="AI1128" i="3"/>
  <c r="AI831" i="3"/>
  <c r="AI129" i="3"/>
  <c r="AI1180" i="3"/>
  <c r="AI534" i="3"/>
  <c r="AI406" i="3"/>
  <c r="AI438" i="3"/>
  <c r="AI1038" i="3"/>
  <c r="AI969" i="3"/>
  <c r="AI240" i="3"/>
  <c r="AI1024" i="3"/>
  <c r="AI866" i="3"/>
  <c r="AI460" i="3"/>
  <c r="AI932" i="3"/>
  <c r="AI424" i="3"/>
  <c r="AI1144" i="3"/>
  <c r="AI91" i="3"/>
  <c r="AI703" i="3"/>
  <c r="AI1199" i="3"/>
  <c r="AI529" i="3"/>
  <c r="AI547" i="3"/>
  <c r="AI988" i="3"/>
  <c r="AI645" i="3"/>
  <c r="AI763" i="3"/>
  <c r="AI1070" i="3"/>
  <c r="AI989" i="3"/>
  <c r="AI109" i="3"/>
  <c r="AI471" i="3"/>
  <c r="AI1107" i="3"/>
  <c r="AI1083" i="3"/>
  <c r="AI597" i="3"/>
  <c r="AI1202" i="3"/>
  <c r="AI537" i="3"/>
  <c r="AI1133" i="3"/>
  <c r="AI973" i="3"/>
  <c r="AI244" i="3"/>
  <c r="AI700" i="3"/>
  <c r="AI1168" i="3"/>
  <c r="AI606" i="3"/>
  <c r="AI986" i="3"/>
  <c r="AI1290" i="3"/>
  <c r="AI396" i="3"/>
  <c r="AI431" i="3"/>
  <c r="AI666" i="3"/>
  <c r="AI632" i="3"/>
  <c r="AI1082" i="3"/>
  <c r="AI768" i="3"/>
  <c r="AI718" i="3"/>
  <c r="AI677" i="3"/>
  <c r="AI675" i="3"/>
  <c r="AI993" i="3"/>
  <c r="AI848" i="3"/>
  <c r="AI823" i="3"/>
  <c r="AI991" i="3"/>
  <c r="AI585" i="3"/>
  <c r="AI521" i="3"/>
  <c r="AI532" i="3"/>
  <c r="AI477" i="3"/>
  <c r="AI1096" i="3"/>
  <c r="AI516" i="3"/>
  <c r="AI22" i="3"/>
  <c r="AI393" i="3"/>
  <c r="AK50" i="3"/>
  <c r="AJ1274" i="3"/>
  <c r="AG136" i="3"/>
  <c r="AI630" i="3"/>
  <c r="AH1066" i="3"/>
  <c r="AI1417" i="3"/>
  <c r="AG1025" i="3"/>
  <c r="AH1427" i="3"/>
  <c r="AG479" i="3"/>
  <c r="AJ689" i="3"/>
  <c r="AJ1430" i="3"/>
  <c r="AM1430" i="3"/>
  <c r="AL1430" i="3"/>
  <c r="AK1430" i="3"/>
  <c r="AI1430" i="3"/>
  <c r="AH1430" i="3"/>
  <c r="AN1430" i="3"/>
  <c r="AG1430" i="3"/>
  <c r="AH945" i="3"/>
  <c r="AI1069" i="3"/>
  <c r="AH616" i="3"/>
  <c r="AJ568" i="3"/>
  <c r="AG798" i="3"/>
  <c r="AJ671" i="3"/>
  <c r="AG473" i="3"/>
  <c r="AL1651" i="3"/>
  <c r="AJ1651" i="3"/>
  <c r="AM1651" i="3"/>
  <c r="AI1651" i="3"/>
  <c r="AH1651" i="3"/>
  <c r="AN1651" i="3"/>
  <c r="AK1651" i="3"/>
  <c r="AG1651" i="3"/>
  <c r="AJ427" i="3"/>
  <c r="AK427" i="3"/>
  <c r="AI427" i="3"/>
  <c r="AH427" i="3"/>
  <c r="AG427" i="3"/>
  <c r="AL95" i="3"/>
  <c r="AJ95" i="3"/>
  <c r="AM95" i="3"/>
  <c r="AH95" i="3"/>
  <c r="AG95" i="3"/>
  <c r="AN95" i="3"/>
  <c r="AI95" i="3"/>
  <c r="AK95" i="3"/>
  <c r="AI1325" i="3"/>
  <c r="AJ714" i="3"/>
  <c r="AK822" i="3"/>
  <c r="AH633" i="3"/>
  <c r="AK1203" i="3"/>
  <c r="AK1195" i="3"/>
  <c r="AG1222" i="3"/>
  <c r="AJ1102" i="3"/>
  <c r="AK1395" i="3"/>
  <c r="AJ324" i="3"/>
  <c r="AH324" i="3"/>
  <c r="AL324" i="3"/>
  <c r="AK324" i="3"/>
  <c r="AG324" i="3"/>
  <c r="AM324" i="3"/>
  <c r="AN324" i="3"/>
  <c r="AI324" i="3"/>
  <c r="AI669" i="3"/>
  <c r="AI1076" i="3"/>
  <c r="AI1423" i="3"/>
  <c r="AJ802" i="3"/>
  <c r="AG1092" i="3"/>
  <c r="AH946" i="3"/>
  <c r="AK1310" i="3"/>
  <c r="AJ1310" i="3"/>
  <c r="AI1310" i="3"/>
  <c r="AH1310" i="3"/>
  <c r="AG1310" i="3"/>
  <c r="AG1195" i="3"/>
  <c r="AI1195" i="3"/>
  <c r="AI145" i="3"/>
  <c r="AG493" i="3"/>
  <c r="AK945" i="3"/>
  <c r="AK1102" i="3"/>
  <c r="AH116" i="3"/>
  <c r="AG803" i="3"/>
  <c r="AJ1060" i="3"/>
  <c r="AG568" i="3"/>
  <c r="AG477" i="3"/>
  <c r="AG1373" i="3"/>
  <c r="AJ51" i="3"/>
  <c r="AJ914" i="3"/>
  <c r="AK1211" i="3"/>
  <c r="AG1212" i="3"/>
  <c r="AH445" i="3"/>
  <c r="AG1449" i="3"/>
  <c r="AL1449" i="3" s="1"/>
  <c r="AG1069" i="3"/>
  <c r="AI1379" i="3"/>
  <c r="AH1270" i="3"/>
  <c r="AI705" i="3"/>
  <c r="AJ732" i="3"/>
  <c r="AJ1212" i="3"/>
  <c r="AJ1397" i="3"/>
  <c r="AI695" i="3"/>
  <c r="AH732" i="3"/>
  <c r="AH681" i="3"/>
  <c r="AI252" i="3"/>
  <c r="AG1073" i="3"/>
  <c r="AJ1411" i="3"/>
  <c r="AJ310" i="3"/>
  <c r="AM310" i="3"/>
  <c r="AL310" i="3"/>
  <c r="AK310" i="3"/>
  <c r="AI310" i="3"/>
  <c r="AN310" i="3"/>
  <c r="AG310" i="3"/>
  <c r="AH310" i="3"/>
  <c r="AK442" i="3"/>
  <c r="AK958" i="3"/>
  <c r="AK1073" i="3"/>
  <c r="AI548" i="3"/>
  <c r="AG1411" i="3"/>
  <c r="AK912" i="3"/>
  <c r="AJ755" i="3"/>
  <c r="AL755" i="3"/>
  <c r="AK755" i="3"/>
  <c r="AI755" i="3"/>
  <c r="AH755" i="3"/>
  <c r="AG755" i="3"/>
  <c r="AN755" i="3"/>
  <c r="AM755" i="3"/>
  <c r="AG1367" i="3"/>
  <c r="AL1367" i="3" s="1"/>
  <c r="AH451" i="3"/>
  <c r="AG982" i="3"/>
  <c r="AJ1230" i="3"/>
  <c r="AH607" i="3"/>
  <c r="AJ634" i="3"/>
  <c r="AK634" i="3"/>
  <c r="AI634" i="3"/>
  <c r="AH634" i="3"/>
  <c r="AG634" i="3"/>
  <c r="AK98" i="3"/>
  <c r="AJ597" i="3"/>
  <c r="AK584" i="3"/>
  <c r="AI957" i="3"/>
  <c r="AK847" i="3"/>
  <c r="AI1234" i="3"/>
  <c r="AG1152" i="3"/>
  <c r="AL1152" i="3" s="1"/>
  <c r="AK1090" i="3"/>
  <c r="AH546" i="3"/>
  <c r="AN1136" i="3"/>
  <c r="AK1136" i="3"/>
  <c r="AJ1136" i="3"/>
  <c r="AG1136" i="3"/>
  <c r="AM1136" i="3"/>
  <c r="AL1136" i="3"/>
  <c r="AI1136" i="3"/>
  <c r="AH1136" i="3"/>
  <c r="AK631" i="3"/>
  <c r="AG1032" i="3"/>
  <c r="AL1032" i="3" s="1"/>
  <c r="AI136" i="3"/>
  <c r="AI602" i="3"/>
  <c r="AK1213" i="3"/>
  <c r="AJ1133" i="3"/>
  <c r="AJ694" i="3"/>
  <c r="AK1146" i="3"/>
  <c r="AK992" i="3"/>
  <c r="AH667" i="3"/>
  <c r="AI1425" i="3"/>
  <c r="AI206" i="3"/>
  <c r="AJ1044" i="3"/>
  <c r="AH1044" i="3"/>
  <c r="AG1044" i="3"/>
  <c r="AK1044" i="3"/>
  <c r="AI1044" i="3"/>
  <c r="AH968" i="3"/>
  <c r="AJ1075" i="3"/>
  <c r="AN1539" i="3"/>
  <c r="AM1539" i="3"/>
  <c r="AL1539" i="3"/>
  <c r="AK1539" i="3"/>
  <c r="AJ1539" i="3"/>
  <c r="AG1539" i="3"/>
  <c r="AH1539" i="3"/>
  <c r="AI1539" i="3"/>
  <c r="AJ898" i="3"/>
  <c r="AM898" i="3"/>
  <c r="AK898" i="3"/>
  <c r="AI898" i="3"/>
  <c r="AN898" i="3"/>
  <c r="AL898" i="3"/>
  <c r="AG898" i="3"/>
  <c r="AH898" i="3"/>
  <c r="AI887" i="3"/>
  <c r="AI1043" i="3"/>
  <c r="AI811" i="3"/>
  <c r="AK494" i="3"/>
  <c r="AJ494" i="3"/>
  <c r="AH494" i="3"/>
  <c r="AG494" i="3"/>
  <c r="AM494" i="3"/>
  <c r="AN494" i="3"/>
  <c r="AL494" i="3"/>
  <c r="AI494" i="3"/>
  <c r="AN314" i="3"/>
  <c r="AJ314" i="3"/>
  <c r="AG314" i="3"/>
  <c r="AM314" i="3"/>
  <c r="AL314" i="3"/>
  <c r="AK314" i="3"/>
  <c r="AI314" i="3"/>
  <c r="AH314" i="3"/>
  <c r="AJ358" i="3"/>
  <c r="AG358" i="3"/>
  <c r="AN358" i="3"/>
  <c r="AM358" i="3"/>
  <c r="AK358" i="3"/>
  <c r="AI358" i="3"/>
  <c r="AH358" i="3"/>
  <c r="AL358" i="3"/>
  <c r="AI1113" i="3"/>
  <c r="AJ562" i="3"/>
  <c r="AI562" i="3"/>
  <c r="AH562" i="3"/>
  <c r="AG562" i="3"/>
  <c r="AN562" i="3"/>
  <c r="AL562" i="3"/>
  <c r="AM562" i="3"/>
  <c r="AK562" i="3"/>
  <c r="AK269" i="3"/>
  <c r="AJ269" i="3"/>
  <c r="AM269" i="3"/>
  <c r="AN269" i="3"/>
  <c r="AL269" i="3"/>
  <c r="AI269" i="3"/>
  <c r="AH269" i="3"/>
  <c r="AG269" i="3"/>
  <c r="AI482" i="3"/>
  <c r="AI1068" i="3"/>
  <c r="AH995" i="3"/>
  <c r="AJ853" i="3"/>
  <c r="AJ1082" i="3"/>
  <c r="AH39" i="3"/>
  <c r="AJ329" i="3"/>
  <c r="AJ397" i="3"/>
  <c r="AH1024" i="3"/>
  <c r="AH1053" i="3"/>
  <c r="AK1031" i="3"/>
  <c r="AJ1031" i="3"/>
  <c r="AH1031" i="3"/>
  <c r="AG1031" i="3"/>
  <c r="AI1031" i="3"/>
  <c r="AG320" i="3"/>
  <c r="AJ867" i="3"/>
  <c r="AJ56" i="3"/>
  <c r="AK1485" i="3"/>
  <c r="AH486" i="3"/>
  <c r="AH969" i="3"/>
  <c r="AJ1039" i="3"/>
  <c r="AJ1176" i="3"/>
  <c r="AG402" i="3"/>
  <c r="AJ948" i="3"/>
  <c r="AH1038" i="3"/>
  <c r="AJ439" i="3"/>
  <c r="AH438" i="3"/>
  <c r="AH1319" i="3"/>
  <c r="AG1319" i="3"/>
  <c r="AN1319" i="3"/>
  <c r="AM1319" i="3"/>
  <c r="AJ1319" i="3"/>
  <c r="AK1319" i="3"/>
  <c r="AL1319" i="3"/>
  <c r="AI1319" i="3"/>
  <c r="AI1051" i="3"/>
  <c r="AI672" i="3"/>
  <c r="AI726" i="3"/>
  <c r="AI1016" i="3"/>
  <c r="AI1218" i="3"/>
  <c r="AJ23" i="3"/>
  <c r="AI23" i="3"/>
  <c r="AH23" i="3"/>
  <c r="AG23" i="3"/>
  <c r="AN23" i="3"/>
  <c r="AM23" i="3"/>
  <c r="AL23" i="3"/>
  <c r="AK23" i="3"/>
  <c r="AJ46" i="3"/>
  <c r="AN46" i="3"/>
  <c r="AM46" i="3"/>
  <c r="AK46" i="3"/>
  <c r="AI46" i="3"/>
  <c r="AH46" i="3"/>
  <c r="AG46" i="3"/>
  <c r="AL46" i="3"/>
  <c r="AG1393" i="3"/>
  <c r="AN1393" i="3"/>
  <c r="AK1393" i="3"/>
  <c r="AM1393" i="3"/>
  <c r="AL1393" i="3"/>
  <c r="AJ1393" i="3"/>
  <c r="AI1393" i="3"/>
  <c r="AH1393" i="3"/>
  <c r="AL883" i="3"/>
  <c r="AK883" i="3"/>
  <c r="AJ883" i="3"/>
  <c r="AG883" i="3"/>
  <c r="AH883" i="3"/>
  <c r="AN883" i="3"/>
  <c r="AM883" i="3"/>
  <c r="AI883" i="3"/>
  <c r="AK428" i="3"/>
  <c r="AH428" i="3"/>
  <c r="AG428" i="3"/>
  <c r="AJ428" i="3"/>
  <c r="AI428" i="3"/>
  <c r="AM171" i="3"/>
  <c r="AL171" i="3"/>
  <c r="AK171" i="3"/>
  <c r="AJ171" i="3"/>
  <c r="AN171" i="3"/>
  <c r="AI171" i="3"/>
  <c r="AH171" i="3"/>
  <c r="AG171" i="3"/>
  <c r="G33" i="6"/>
  <c r="AG1565" i="3"/>
  <c r="AN1565" i="3"/>
  <c r="AM1565" i="3"/>
  <c r="AL1565" i="3"/>
  <c r="AK1565" i="3"/>
  <c r="AH1565" i="3"/>
  <c r="AJ1565" i="3"/>
  <c r="AI1565" i="3"/>
  <c r="AJ1168" i="3"/>
  <c r="AG860" i="3"/>
  <c r="AH320" i="3"/>
  <c r="AH20" i="3"/>
  <c r="AH1415" i="3"/>
  <c r="AG981" i="3"/>
  <c r="AJ700" i="3"/>
  <c r="AG1485" i="3"/>
  <c r="AJ244" i="3"/>
  <c r="AG869" i="3"/>
  <c r="AG399" i="3"/>
  <c r="AH809" i="3"/>
  <c r="AH700" i="3"/>
  <c r="AH69" i="3"/>
  <c r="AN1468" i="3"/>
  <c r="AJ1468" i="3"/>
  <c r="AG1468" i="3"/>
  <c r="AK1468" i="3"/>
  <c r="AI1468" i="3"/>
  <c r="AM1468" i="3"/>
  <c r="AL1468" i="3"/>
  <c r="AH1468" i="3"/>
  <c r="AJ868" i="3"/>
  <c r="AK868" i="3"/>
  <c r="AI868" i="3"/>
  <c r="AH868" i="3"/>
  <c r="AG868" i="3"/>
  <c r="AJ60" i="3"/>
  <c r="AG60" i="3"/>
  <c r="AN60" i="3"/>
  <c r="AM60" i="3"/>
  <c r="AL60" i="3"/>
  <c r="AK60" i="3"/>
  <c r="AI60" i="3"/>
  <c r="AH60" i="3"/>
  <c r="AI1289" i="3"/>
  <c r="AI1046" i="3"/>
  <c r="AI1376" i="3"/>
  <c r="AJ908" i="3"/>
  <c r="AG908" i="3"/>
  <c r="AN908" i="3"/>
  <c r="AL908" i="3"/>
  <c r="AI908" i="3"/>
  <c r="AM908" i="3"/>
  <c r="AK908" i="3"/>
  <c r="AH908" i="3"/>
  <c r="AK976" i="3"/>
  <c r="AJ976" i="3"/>
  <c r="AH976" i="3"/>
  <c r="AM976" i="3"/>
  <c r="AI976" i="3"/>
  <c r="AG976" i="3"/>
  <c r="AN976" i="3"/>
  <c r="AL976" i="3"/>
  <c r="AM1337" i="3"/>
  <c r="AL1337" i="3"/>
  <c r="AK1337" i="3"/>
  <c r="AJ1337" i="3"/>
  <c r="AN1337" i="3"/>
  <c r="AI1337" i="3"/>
  <c r="AH1337" i="3"/>
  <c r="AG1337" i="3"/>
  <c r="AI1125" i="3"/>
  <c r="AI950" i="3"/>
  <c r="AJ20" i="3"/>
  <c r="AH724" i="3"/>
  <c r="AG1357" i="3"/>
  <c r="AH1485" i="3"/>
  <c r="AH404" i="3"/>
  <c r="AJ969" i="3"/>
  <c r="AJ814" i="3"/>
  <c r="AH1309" i="3"/>
  <c r="AH869" i="3"/>
  <c r="AH399" i="3"/>
  <c r="AJ438" i="3"/>
  <c r="AH787" i="3"/>
  <c r="AH683" i="3"/>
  <c r="AL790" i="3"/>
  <c r="AJ790" i="3"/>
  <c r="AH790" i="3"/>
  <c r="AG790" i="3"/>
  <c r="AM790" i="3"/>
  <c r="AN790" i="3"/>
  <c r="AK790" i="3"/>
  <c r="AI790" i="3"/>
  <c r="AM338" i="3"/>
  <c r="AG338" i="3"/>
  <c r="AN338" i="3"/>
  <c r="AL338" i="3"/>
  <c r="AK338" i="3"/>
  <c r="AJ338" i="3"/>
  <c r="AH338" i="3"/>
  <c r="AI338" i="3"/>
  <c r="AI1338" i="3"/>
  <c r="AJ1440" i="3"/>
  <c r="AH1440" i="3"/>
  <c r="AM1440" i="3"/>
  <c r="AL1440" i="3"/>
  <c r="AN1440" i="3"/>
  <c r="AK1440" i="3"/>
  <c r="AI1440" i="3"/>
  <c r="AG1440" i="3"/>
  <c r="AH1420" i="3"/>
  <c r="AG1420" i="3"/>
  <c r="AN1420" i="3"/>
  <c r="AM1420" i="3"/>
  <c r="AK1420" i="3"/>
  <c r="AJ1420" i="3"/>
  <c r="AL1420" i="3"/>
  <c r="AI1420" i="3"/>
  <c r="AI920" i="3"/>
  <c r="AK475" i="3"/>
  <c r="AH475" i="3"/>
  <c r="AG475" i="3"/>
  <c r="AJ475" i="3"/>
  <c r="AI475" i="3"/>
  <c r="AK415" i="3"/>
  <c r="AJ415" i="3"/>
  <c r="AI415" i="3"/>
  <c r="AH415" i="3"/>
  <c r="AG415" i="3"/>
  <c r="AI1036" i="3"/>
  <c r="AJ1026" i="3"/>
  <c r="AJ1279" i="3"/>
  <c r="AH604" i="3"/>
  <c r="AJ1426" i="3"/>
  <c r="AJ401" i="3"/>
  <c r="AJ1445" i="3"/>
  <c r="AH1381" i="3"/>
  <c r="AG1068" i="3"/>
  <c r="AJ527" i="3"/>
  <c r="AK1024" i="3"/>
  <c r="AJ575" i="3"/>
  <c r="AJ320" i="3"/>
  <c r="AI20" i="3"/>
  <c r="AH1357" i="3"/>
  <c r="AJ402" i="3"/>
  <c r="AI1411" i="3"/>
  <c r="AK303" i="3"/>
  <c r="AJ303" i="3"/>
  <c r="AH303" i="3"/>
  <c r="AG303" i="3"/>
  <c r="AI303" i="3"/>
  <c r="AJ453" i="3"/>
  <c r="AH453" i="3"/>
  <c r="AK453" i="3"/>
  <c r="AI453" i="3"/>
  <c r="AG453" i="3"/>
  <c r="AJ1190" i="3"/>
  <c r="AG1190" i="3"/>
  <c r="AK1190" i="3"/>
  <c r="AI1190" i="3"/>
  <c r="AH1190" i="3"/>
  <c r="AJ1196" i="3"/>
  <c r="AM1196" i="3"/>
  <c r="AN1196" i="3"/>
  <c r="AL1196" i="3"/>
  <c r="AK1196" i="3"/>
  <c r="AI1196" i="3"/>
  <c r="AH1196" i="3"/>
  <c r="AG1196" i="3"/>
  <c r="AK121" i="3"/>
  <c r="AJ121" i="3"/>
  <c r="AG121" i="3"/>
  <c r="AM121" i="3"/>
  <c r="AL121" i="3"/>
  <c r="AI121" i="3"/>
  <c r="AH121" i="3"/>
  <c r="AN121" i="3"/>
  <c r="AJ1098" i="3"/>
  <c r="AK1098" i="3"/>
  <c r="AI1098" i="3"/>
  <c r="AH1098" i="3"/>
  <c r="AG1098" i="3"/>
  <c r="AK676" i="3"/>
  <c r="AJ676" i="3"/>
  <c r="AH676" i="3"/>
  <c r="AG676" i="3"/>
  <c r="AI676" i="3"/>
  <c r="AL779" i="3"/>
  <c r="AJ779" i="3"/>
  <c r="AG779" i="3"/>
  <c r="AK779" i="3"/>
  <c r="AI779" i="3"/>
  <c r="AH779" i="3"/>
  <c r="AN779" i="3"/>
  <c r="AM779" i="3"/>
  <c r="AH405" i="3"/>
  <c r="AI604" i="3"/>
  <c r="AG401" i="3"/>
  <c r="AH760" i="3"/>
  <c r="AG849" i="3"/>
  <c r="AI352" i="3"/>
  <c r="AH1445" i="3"/>
  <c r="AH321" i="3"/>
  <c r="AG1280" i="3"/>
  <c r="AG1445" i="3"/>
  <c r="AH530" i="3"/>
  <c r="AJ724" i="3"/>
  <c r="AH1392" i="3"/>
  <c r="AG1396" i="3"/>
  <c r="AI1357" i="3"/>
  <c r="AJ1023" i="3"/>
  <c r="AH381" i="3"/>
  <c r="AH1071" i="3"/>
  <c r="AH1334" i="3"/>
  <c r="AI860" i="3"/>
  <c r="AJ1309" i="3"/>
  <c r="AJ399" i="3"/>
  <c r="AH948" i="3"/>
  <c r="AJ1290" i="3"/>
  <c r="AH178" i="3"/>
  <c r="AJ456" i="3"/>
  <c r="AG456" i="3"/>
  <c r="AK456" i="3"/>
  <c r="AI456" i="3"/>
  <c r="AH456" i="3"/>
  <c r="G35" i="6"/>
  <c r="AJ496" i="3"/>
  <c r="AH496" i="3"/>
  <c r="AG496" i="3"/>
  <c r="AK496" i="3"/>
  <c r="AI496" i="3"/>
  <c r="AL1607" i="3"/>
  <c r="AJ1607" i="3"/>
  <c r="AG1607" i="3"/>
  <c r="AM1607" i="3"/>
  <c r="AK1607" i="3"/>
  <c r="AI1607" i="3"/>
  <c r="AH1607" i="3"/>
  <c r="AN1607" i="3"/>
  <c r="AI1045" i="3"/>
  <c r="AI1047" i="3"/>
  <c r="AJ927" i="3"/>
  <c r="AG927" i="3"/>
  <c r="AH927" i="3"/>
  <c r="AK927" i="3"/>
  <c r="AI927" i="3"/>
  <c r="AI1141" i="3"/>
  <c r="AJ1099" i="3"/>
  <c r="AI1099" i="3"/>
  <c r="AH1099" i="3"/>
  <c r="AG1099" i="3"/>
  <c r="AK1099" i="3"/>
  <c r="AI713" i="3"/>
  <c r="AK984" i="3"/>
  <c r="AJ984" i="3"/>
  <c r="AG984" i="3"/>
  <c r="AI984" i="3"/>
  <c r="AH984" i="3"/>
  <c r="AJ336" i="3"/>
  <c r="AI336" i="3"/>
  <c r="AH336" i="3"/>
  <c r="AG336" i="3"/>
  <c r="AN336" i="3"/>
  <c r="AM336" i="3"/>
  <c r="AL336" i="3"/>
  <c r="AK336" i="3"/>
  <c r="Q17" i="5"/>
  <c r="AI680" i="3"/>
  <c r="AG924" i="3"/>
  <c r="AI924" i="3"/>
  <c r="AH924" i="3"/>
  <c r="AK924" i="3"/>
  <c r="AJ924" i="3"/>
  <c r="AJ880" i="3"/>
  <c r="AI1491" i="3"/>
  <c r="AG490" i="3"/>
  <c r="AH923" i="3"/>
  <c r="AK769" i="3"/>
  <c r="AJ1068" i="3"/>
  <c r="AG907" i="3"/>
  <c r="AJ1381" i="3"/>
  <c r="AJ604" i="3"/>
  <c r="AH551" i="3"/>
  <c r="AH401" i="3"/>
  <c r="AH1026" i="3"/>
  <c r="AJ1275" i="3"/>
  <c r="AM378" i="3"/>
  <c r="AJ378" i="3"/>
  <c r="AN378" i="3"/>
  <c r="AL378" i="3"/>
  <c r="AK378" i="3"/>
  <c r="AI378" i="3"/>
  <c r="AH378" i="3"/>
  <c r="AG378" i="3"/>
  <c r="AM1020" i="3"/>
  <c r="AL1020" i="3"/>
  <c r="AK1020" i="3"/>
  <c r="AJ1020" i="3"/>
  <c r="AN1020" i="3"/>
  <c r="AH1020" i="3"/>
  <c r="AG1020" i="3"/>
  <c r="AI1020" i="3"/>
  <c r="AG1329" i="3"/>
  <c r="AH696" i="3"/>
  <c r="AH936" i="3"/>
  <c r="AJ530" i="3"/>
  <c r="AJ1392" i="3"/>
  <c r="AH1396" i="3"/>
  <c r="AH981" i="3"/>
  <c r="AJ486" i="3"/>
  <c r="AJ111" i="3"/>
  <c r="AG244" i="3"/>
  <c r="AJ860" i="3"/>
  <c r="AH111" i="3"/>
  <c r="AJ1038" i="3"/>
  <c r="AH439" i="3"/>
  <c r="AH769" i="3"/>
  <c r="AL1657" i="3"/>
  <c r="AJ1657" i="3"/>
  <c r="AH1657" i="3"/>
  <c r="AG1657" i="3"/>
  <c r="AM1657" i="3"/>
  <c r="AN1657" i="3"/>
  <c r="AK1657" i="3"/>
  <c r="AI1657" i="3"/>
  <c r="AK348" i="3"/>
  <c r="AJ348" i="3"/>
  <c r="AH348" i="3"/>
  <c r="AG348" i="3"/>
  <c r="AM348" i="3"/>
  <c r="AN348" i="3"/>
  <c r="AL348" i="3"/>
  <c r="AI348" i="3"/>
  <c r="AK974" i="3"/>
  <c r="AJ974" i="3"/>
  <c r="AH974" i="3"/>
  <c r="AG974" i="3"/>
  <c r="AI974" i="3"/>
  <c r="AI1108" i="3"/>
  <c r="AI753" i="3"/>
  <c r="AI1322" i="3"/>
  <c r="AI141" i="3"/>
  <c r="AJ1158" i="3"/>
  <c r="AN1158" i="3"/>
  <c r="AM1158" i="3"/>
  <c r="AL1158" i="3"/>
  <c r="AI1158" i="3"/>
  <c r="AH1158" i="3"/>
  <c r="AG1158" i="3"/>
  <c r="AK1158" i="3"/>
  <c r="AJ396" i="3"/>
  <c r="AG1053" i="3"/>
  <c r="AH492" i="3"/>
  <c r="AH499" i="3"/>
  <c r="AM1442" i="3"/>
  <c r="AJ1442" i="3"/>
  <c r="AK1442" i="3"/>
  <c r="AI1442" i="3"/>
  <c r="AH1442" i="3"/>
  <c r="AG1442" i="3"/>
  <c r="AL1442" i="3"/>
  <c r="AN1442" i="3"/>
  <c r="AH135" i="3"/>
  <c r="AJ769" i="3"/>
  <c r="AJ405" i="3"/>
  <c r="AI1381" i="3"/>
  <c r="AG1426" i="3"/>
  <c r="AG760" i="3"/>
  <c r="AJ39" i="3"/>
  <c r="AH606" i="3"/>
  <c r="AH527" i="3"/>
  <c r="AG178" i="3"/>
  <c r="AG767" i="3"/>
  <c r="AG329" i="3"/>
  <c r="AJ457" i="3"/>
  <c r="AH1329" i="3"/>
  <c r="AJ936" i="3"/>
  <c r="AG240" i="3"/>
  <c r="AJ981" i="3"/>
  <c r="AH398" i="3"/>
  <c r="AJ1334" i="3"/>
  <c r="AH244" i="3"/>
  <c r="AH1339" i="3"/>
  <c r="AG948" i="3"/>
  <c r="AJ1022" i="3"/>
  <c r="AI1418" i="3"/>
  <c r="AI1404" i="3"/>
  <c r="AI952" i="3"/>
  <c r="AJ236" i="3"/>
  <c r="AM236" i="3"/>
  <c r="AL236" i="3"/>
  <c r="AN236" i="3"/>
  <c r="AK236" i="3"/>
  <c r="AI236" i="3"/>
  <c r="AH236" i="3"/>
  <c r="AG236" i="3"/>
  <c r="AJ1389" i="3"/>
  <c r="AK1389" i="3"/>
  <c r="AI1389" i="3"/>
  <c r="AH1389" i="3"/>
  <c r="AG1389" i="3"/>
  <c r="AJ804" i="3"/>
  <c r="AH804" i="3"/>
  <c r="AM804" i="3"/>
  <c r="AL804" i="3"/>
  <c r="AG804" i="3"/>
  <c r="AN804" i="3"/>
  <c r="AK804" i="3"/>
  <c r="AI804" i="3"/>
  <c r="AM190" i="3"/>
  <c r="AJ190" i="3"/>
  <c r="AL190" i="3"/>
  <c r="AI190" i="3"/>
  <c r="AH190" i="3"/>
  <c r="AG190" i="3"/>
  <c r="AN190" i="3"/>
  <c r="AK190" i="3"/>
  <c r="AJ1583" i="3"/>
  <c r="AI1583" i="3"/>
  <c r="AH1583" i="3"/>
  <c r="AG1583" i="3"/>
  <c r="AM1583" i="3"/>
  <c r="AL1583" i="3"/>
  <c r="AN1583" i="3"/>
  <c r="AK1583" i="3"/>
  <c r="AL1054" i="3"/>
  <c r="AK1054" i="3"/>
  <c r="AJ1054" i="3"/>
  <c r="AG1054" i="3"/>
  <c r="AN1054" i="3"/>
  <c r="AM1054" i="3"/>
  <c r="AI1054" i="3"/>
  <c r="AH1054" i="3"/>
  <c r="P17" i="5"/>
  <c r="AI1207" i="3"/>
  <c r="AK1095" i="3"/>
  <c r="AJ1095" i="3"/>
  <c r="AI1095" i="3"/>
  <c r="AH1095" i="3"/>
  <c r="AG1095" i="3"/>
  <c r="K10" i="5"/>
  <c r="AJ569" i="3"/>
  <c r="AH1049" i="3"/>
  <c r="AJ961" i="3"/>
  <c r="AJ923" i="3"/>
  <c r="AK407" i="3"/>
  <c r="AM407" i="3"/>
  <c r="AG407" i="3"/>
  <c r="AN407" i="3"/>
  <c r="AL407" i="3"/>
  <c r="AJ407" i="3"/>
  <c r="AH407" i="3"/>
  <c r="AI407" i="3"/>
  <c r="AM1278" i="3"/>
  <c r="AL1278" i="3"/>
  <c r="AK1278" i="3"/>
  <c r="AJ1278" i="3"/>
  <c r="AN1278" i="3"/>
  <c r="AI1278" i="3"/>
  <c r="AH1278" i="3"/>
  <c r="AG1278" i="3"/>
  <c r="AK551" i="3"/>
  <c r="AH1068" i="3"/>
  <c r="AJ606" i="3"/>
  <c r="AG527" i="3"/>
  <c r="AH662" i="3"/>
  <c r="AH317" i="3"/>
  <c r="AJ638" i="3"/>
  <c r="AI1329" i="3"/>
  <c r="AJ321" i="3"/>
  <c r="AJ696" i="3"/>
  <c r="AG575" i="3"/>
  <c r="AH240" i="3"/>
  <c r="AJ1415" i="3"/>
  <c r="AJ1396" i="3"/>
  <c r="AK981" i="3"/>
  <c r="AH166" i="3"/>
  <c r="AH649" i="3"/>
  <c r="AH814" i="3"/>
  <c r="AJ1339" i="3"/>
  <c r="AJ869" i="3"/>
  <c r="AG986" i="3"/>
  <c r="M6" i="5"/>
  <c r="AJ809" i="3"/>
  <c r="AH450" i="3"/>
  <c r="AH344" i="3"/>
  <c r="AI683" i="3"/>
  <c r="AJ1307" i="3"/>
  <c r="AM1307" i="3"/>
  <c r="AK1307" i="3"/>
  <c r="AI1307" i="3"/>
  <c r="AH1307" i="3"/>
  <c r="AG1307" i="3"/>
  <c r="AN1307" i="3"/>
  <c r="AL1307" i="3"/>
  <c r="AL1571" i="3"/>
  <c r="AN1571" i="3"/>
  <c r="AM1571" i="3"/>
  <c r="AK1571" i="3"/>
  <c r="AJ1571" i="3"/>
  <c r="AH1571" i="3"/>
  <c r="AG1571" i="3"/>
  <c r="AI1571" i="3"/>
  <c r="AI999" i="3"/>
  <c r="AI996" i="3"/>
  <c r="AJ1197" i="3"/>
  <c r="AG1197" i="3"/>
  <c r="AH1197" i="3"/>
  <c r="AK1197" i="3"/>
  <c r="AI1197" i="3"/>
  <c r="AN1228" i="3"/>
  <c r="AM1228" i="3"/>
  <c r="AL1228" i="3"/>
  <c r="AK1228" i="3"/>
  <c r="AJ1228" i="3"/>
  <c r="AH1228" i="3"/>
  <c r="AG1228" i="3"/>
  <c r="AI1228" i="3"/>
  <c r="N15" i="5"/>
  <c r="M15" i="5"/>
  <c r="L15" i="5"/>
  <c r="K15" i="5"/>
  <c r="AL30" i="3"/>
  <c r="AJ30" i="3"/>
  <c r="AH30" i="3"/>
  <c r="AG30" i="3"/>
  <c r="AM30" i="3"/>
  <c r="AK30" i="3"/>
  <c r="AI30" i="3"/>
  <c r="AN30" i="3"/>
  <c r="AM1387" i="3"/>
  <c r="AK1387" i="3"/>
  <c r="AJ1387" i="3"/>
  <c r="AH1387" i="3"/>
  <c r="AG1387" i="3"/>
  <c r="AN1387" i="3"/>
  <c r="AI1387" i="3"/>
  <c r="AL1387" i="3"/>
  <c r="AJ1167" i="3"/>
  <c r="AG1167" i="3"/>
  <c r="AK1167" i="3"/>
  <c r="AI1167" i="3"/>
  <c r="AH1167" i="3"/>
  <c r="AN1167" i="3"/>
  <c r="AM1167" i="3"/>
  <c r="AL1167" i="3"/>
  <c r="AI1221" i="3"/>
  <c r="AI824" i="3"/>
  <c r="AJ234" i="3"/>
  <c r="AM234" i="3"/>
  <c r="AN234" i="3"/>
  <c r="AL234" i="3"/>
  <c r="AK234" i="3"/>
  <c r="AI234" i="3"/>
  <c r="AH234" i="3"/>
  <c r="AG234" i="3"/>
  <c r="AJ1015" i="3"/>
  <c r="AG1015" i="3"/>
  <c r="AK1015" i="3"/>
  <c r="AI1015" i="3"/>
  <c r="AH1015" i="3"/>
  <c r="AI1416" i="3"/>
  <c r="N5" i="5"/>
  <c r="M5" i="5"/>
  <c r="K5" i="5"/>
  <c r="L5" i="5"/>
  <c r="AJ16" i="3"/>
  <c r="AI16" i="3"/>
  <c r="AH16" i="3"/>
  <c r="AG16" i="3"/>
  <c r="AK16" i="3"/>
  <c r="AG1302" i="3"/>
  <c r="AH1302" i="3"/>
  <c r="AN1302" i="3"/>
  <c r="AM1302" i="3"/>
  <c r="AK1302" i="3"/>
  <c r="AL1302" i="3"/>
  <c r="AJ1302" i="3"/>
  <c r="AI1302" i="3"/>
  <c r="AN1522" i="3"/>
  <c r="AM1522" i="3"/>
  <c r="AK1522" i="3"/>
  <c r="AJ1522" i="3"/>
  <c r="AH1522" i="3"/>
  <c r="AG1522" i="3"/>
  <c r="AI1522" i="3"/>
  <c r="AL1522" i="3"/>
  <c r="AJ423" i="3"/>
  <c r="AK423" i="3"/>
  <c r="AI423" i="3"/>
  <c r="AH423" i="3"/>
  <c r="AG423" i="3"/>
  <c r="AK1283" i="3"/>
  <c r="AJ1283" i="3"/>
  <c r="AI1283" i="3"/>
  <c r="AH1283" i="3"/>
  <c r="AG1283" i="3"/>
  <c r="L10" i="5"/>
  <c r="AI1023" i="3"/>
  <c r="N13" i="5"/>
  <c r="M13" i="5"/>
  <c r="L13" i="5"/>
  <c r="K13" i="5"/>
  <c r="AJ503" i="3"/>
  <c r="AH942" i="3"/>
  <c r="AI611" i="3"/>
  <c r="AG947" i="3"/>
  <c r="AL947" i="3" s="1"/>
  <c r="AH1055" i="3"/>
  <c r="AH672" i="3"/>
  <c r="AK542" i="3"/>
  <c r="AJ531" i="3"/>
  <c r="AK1221" i="3"/>
  <c r="AH811" i="3"/>
  <c r="AG811" i="3"/>
  <c r="AJ878" i="3"/>
  <c r="AG505" i="3"/>
  <c r="AL505" i="3" s="1"/>
  <c r="AK1072" i="3"/>
  <c r="AI1361" i="3"/>
  <c r="AK829" i="3"/>
  <c r="AH363" i="3"/>
  <c r="AH975" i="3"/>
  <c r="AH1016" i="3"/>
  <c r="AH1052" i="3"/>
  <c r="AG1016" i="3"/>
  <c r="AI76" i="3"/>
  <c r="AK1108" i="3"/>
  <c r="AK741" i="3"/>
  <c r="AI663" i="3"/>
  <c r="AK1052" i="3"/>
  <c r="AI346" i="3"/>
  <c r="AK915" i="3"/>
  <c r="AI24" i="3"/>
  <c r="AH766" i="3"/>
  <c r="AI1035" i="3"/>
  <c r="AH972" i="3"/>
  <c r="AG915" i="3"/>
  <c r="AJ1083" i="3"/>
  <c r="AI583" i="3"/>
  <c r="AI549" i="3"/>
  <c r="AK538" i="3"/>
  <c r="AG1083" i="3"/>
  <c r="AH861" i="3"/>
  <c r="AG850" i="3"/>
  <c r="AL850" i="3" s="1"/>
  <c r="AJ410" i="3"/>
  <c r="AJ848" i="3"/>
  <c r="AG777" i="3"/>
  <c r="AL777" i="3" s="1"/>
  <c r="AI851" i="3"/>
  <c r="AJ613" i="3"/>
  <c r="AK1456" i="3"/>
  <c r="AG613" i="3"/>
  <c r="AG989" i="3"/>
  <c r="AL989" i="3" s="1"/>
  <c r="AG865" i="3"/>
  <c r="AJ765" i="3"/>
  <c r="AJ576" i="3"/>
  <c r="AJ93" i="3"/>
  <c r="AJ733" i="3"/>
  <c r="AG93" i="3"/>
  <c r="AJ1141" i="3"/>
  <c r="AG24" i="3"/>
  <c r="AH411" i="3"/>
  <c r="AH491" i="3"/>
  <c r="AK697" i="3"/>
  <c r="AJ1079" i="3"/>
  <c r="AG728" i="3"/>
  <c r="AL728" i="3" s="1"/>
  <c r="AI844" i="3"/>
  <c r="AG1335" i="3"/>
  <c r="AL1335" i="3" s="1"/>
  <c r="AG966" i="3"/>
  <c r="AL966" i="3" s="1"/>
  <c r="AJ31" i="3"/>
  <c r="AI654" i="3"/>
  <c r="AI1097" i="3"/>
  <c r="AK661" i="3"/>
  <c r="AG654" i="3"/>
  <c r="AG1029" i="3"/>
  <c r="AK717" i="3"/>
  <c r="AH1097" i="3"/>
  <c r="AK79" i="3"/>
  <c r="AG661" i="3"/>
  <c r="AH993" i="3"/>
  <c r="AG1035" i="3"/>
  <c r="AH518" i="3"/>
  <c r="AJ716" i="3"/>
  <c r="AJ886" i="3"/>
  <c r="AI636" i="3"/>
  <c r="AH566" i="3"/>
  <c r="AI743" i="3"/>
  <c r="AG500" i="3"/>
  <c r="AL500" i="3" s="1"/>
  <c r="AH459" i="3"/>
  <c r="AH739" i="3"/>
  <c r="AK529" i="3"/>
  <c r="AH529" i="3"/>
  <c r="AK652" i="3"/>
  <c r="AK677" i="3"/>
  <c r="AJ1122" i="3"/>
  <c r="AI511" i="3"/>
  <c r="AJ693" i="3"/>
  <c r="AG703" i="3"/>
  <c r="AK459" i="3"/>
  <c r="AI559" i="3"/>
  <c r="AK920" i="3"/>
  <c r="AG1080" i="3"/>
  <c r="AL1080" i="3" s="1"/>
  <c r="AH1082" i="3"/>
  <c r="AG853" i="3"/>
  <c r="AL853" i="3" s="1"/>
  <c r="AJ413" i="3"/>
  <c r="AG413" i="3"/>
  <c r="AG466" i="3"/>
  <c r="AL466" i="3" s="1"/>
  <c r="AH1199" i="3"/>
  <c r="AH632" i="3"/>
  <c r="AG424" i="3"/>
  <c r="AH462" i="3"/>
  <c r="AG638" i="3"/>
  <c r="AJ565" i="3"/>
  <c r="AK353" i="3"/>
  <c r="AH932" i="3"/>
  <c r="AK594" i="3"/>
  <c r="AH905" i="3"/>
  <c r="AH353" i="3"/>
  <c r="AJ718" i="3"/>
  <c r="AH703" i="3"/>
  <c r="AK4" i="3"/>
  <c r="AH396" i="3"/>
  <c r="AJ4" i="3"/>
  <c r="AG866" i="3"/>
  <c r="AL866" i="3" s="1"/>
  <c r="AG396" i="3"/>
  <c r="AI4" i="3"/>
  <c r="AH400" i="3"/>
  <c r="AG923" i="3"/>
  <c r="AJ499" i="3"/>
  <c r="AH574" i="3"/>
  <c r="AH4" i="3"/>
  <c r="AK395" i="3"/>
  <c r="AG135" i="3"/>
  <c r="AI499" i="3"/>
  <c r="AG574" i="3"/>
  <c r="AG769" i="3"/>
  <c r="AG4" i="3"/>
  <c r="AK907" i="3"/>
  <c r="AK56" i="3"/>
  <c r="AJ395" i="3"/>
  <c r="AG405" i="3"/>
  <c r="AJ352" i="3"/>
  <c r="AG398" i="3"/>
  <c r="AL398" i="3" s="1"/>
  <c r="AH986" i="3"/>
  <c r="AG383" i="3"/>
  <c r="AL383" i="3" s="1"/>
  <c r="AH56" i="3"/>
  <c r="AN4" i="3"/>
  <c r="AL4" i="3"/>
  <c r="AK575" i="3"/>
  <c r="AK240" i="3"/>
  <c r="AJ1091" i="3"/>
  <c r="AG321" i="3"/>
  <c r="AI936" i="3"/>
  <c r="AG655" i="3"/>
  <c r="AG1022" i="3"/>
  <c r="AM4" i="3"/>
  <c r="AI1176" i="3"/>
  <c r="AI849" i="3"/>
  <c r="AG69" i="3"/>
  <c r="AK439" i="3"/>
  <c r="AI1039" i="3"/>
  <c r="AJ683" i="3"/>
  <c r="AG39" i="3"/>
  <c r="AJ135" i="3"/>
  <c r="AG381" i="3"/>
  <c r="AL381" i="3" s="1"/>
  <c r="AH1023" i="3"/>
  <c r="AI1049" i="3"/>
  <c r="AG1279" i="3"/>
  <c r="AH513" i="3"/>
  <c r="AH394" i="3"/>
  <c r="AH1280" i="3"/>
  <c r="AJ655" i="3"/>
  <c r="AH1275" i="3"/>
  <c r="AH1426" i="3"/>
  <c r="AJ760" i="3"/>
  <c r="AJ626" i="3"/>
  <c r="AM158" i="3"/>
  <c r="AJ158" i="3"/>
  <c r="AH158" i="3"/>
  <c r="AG158" i="3"/>
  <c r="AN158" i="3"/>
  <c r="AL158" i="3"/>
  <c r="AI158" i="3"/>
  <c r="AK158" i="3"/>
  <c r="AJ1329" i="3"/>
  <c r="AG1168" i="3"/>
  <c r="AH575" i="3"/>
  <c r="AG724" i="3"/>
  <c r="AJ1357" i="3"/>
  <c r="AJ404" i="3"/>
  <c r="AJ69" i="3"/>
  <c r="AI814" i="3"/>
  <c r="AG1176" i="3"/>
  <c r="AH402" i="3"/>
  <c r="K6" i="5"/>
  <c r="AH1091" i="3"/>
  <c r="AH1022" i="3"/>
  <c r="N11" i="5"/>
  <c r="M11" i="5"/>
  <c r="L11" i="5"/>
  <c r="K11" i="5"/>
  <c r="AH28" i="3"/>
  <c r="AM28" i="3"/>
  <c r="AL28" i="3"/>
  <c r="AK28" i="3"/>
  <c r="AJ28" i="3"/>
  <c r="AI28" i="3"/>
  <c r="AG28" i="3"/>
  <c r="AN28" i="3"/>
  <c r="AI1339" i="3"/>
  <c r="AN1391" i="3"/>
  <c r="AJ1391" i="3"/>
  <c r="AG1391" i="3"/>
  <c r="AK1391" i="3"/>
  <c r="AI1391" i="3"/>
  <c r="AH1391" i="3"/>
  <c r="AM1391" i="3"/>
  <c r="AL1391" i="3"/>
  <c r="AJ1087" i="3"/>
  <c r="AH1087" i="3"/>
  <c r="AK1087" i="3"/>
  <c r="AI1087" i="3"/>
  <c r="AG1087" i="3"/>
  <c r="AJ1473" i="3"/>
  <c r="AG1473" i="3"/>
  <c r="AH1473" i="3"/>
  <c r="AK1473" i="3"/>
  <c r="AI1473" i="3"/>
  <c r="AJ1551" i="3"/>
  <c r="AI1551" i="3"/>
  <c r="AM1551" i="3"/>
  <c r="AL1551" i="3"/>
  <c r="AN1551" i="3"/>
  <c r="AK1551" i="3"/>
  <c r="AH1551" i="3"/>
  <c r="AG1551" i="3"/>
  <c r="AI1029" i="3"/>
  <c r="N9" i="5"/>
  <c r="M9" i="5"/>
  <c r="L9" i="5"/>
  <c r="K9" i="5"/>
  <c r="AI625" i="3"/>
  <c r="AL625" i="3"/>
  <c r="AK625" i="3"/>
  <c r="AN625" i="3"/>
  <c r="AM625" i="3"/>
  <c r="AJ625" i="3"/>
  <c r="AH625" i="3"/>
  <c r="AG625" i="3"/>
  <c r="AM1166" i="3"/>
  <c r="AJ1166" i="3"/>
  <c r="AH1166" i="3"/>
  <c r="AG1166" i="3"/>
  <c r="AL1166" i="3"/>
  <c r="AK1166" i="3"/>
  <c r="AI1166" i="3"/>
  <c r="AN1166" i="3"/>
  <c r="AI961" i="3"/>
  <c r="AI462" i="3"/>
  <c r="M10" i="5"/>
  <c r="AI1071" i="3"/>
  <c r="AH1085" i="3"/>
  <c r="AJ166" i="3"/>
  <c r="AJ649" i="3"/>
  <c r="AJ1485" i="3"/>
  <c r="AG969" i="3"/>
  <c r="AL969" i="3" s="1"/>
  <c r="AJ1280" i="3"/>
  <c r="AH1039" i="3"/>
  <c r="AH1176" i="3"/>
  <c r="L6" i="5"/>
  <c r="AJ450" i="3"/>
  <c r="AJ787" i="3"/>
  <c r="AJ344" i="3"/>
  <c r="AH860" i="3"/>
  <c r="M13" i="6"/>
  <c r="K25" i="6"/>
  <c r="J26" i="6"/>
  <c r="J16" i="6"/>
  <c r="L30" i="6"/>
  <c r="K9" i="6"/>
  <c r="K15" i="6"/>
  <c r="L10" i="6"/>
  <c r="K26" i="6"/>
  <c r="K36" i="6"/>
  <c r="L36" i="6"/>
  <c r="M36" i="6"/>
  <c r="J30" i="6"/>
  <c r="J9" i="6"/>
  <c r="K10" i="6"/>
  <c r="M30" i="6"/>
  <c r="L25" i="6"/>
  <c r="M9" i="6"/>
  <c r="L15" i="6"/>
  <c r="J10" i="6"/>
  <c r="L26" i="6"/>
  <c r="I30" i="6"/>
  <c r="I25" i="6"/>
  <c r="J25" i="6"/>
  <c r="I9" i="6"/>
  <c r="I15" i="6"/>
  <c r="I10" i="6"/>
  <c r="J15" i="6"/>
  <c r="M5" i="6"/>
  <c r="L5" i="6"/>
  <c r="G17" i="6"/>
  <c r="K5" i="6"/>
  <c r="J5" i="6"/>
  <c r="I5" i="6"/>
  <c r="AL654" i="3" l="1"/>
  <c r="AL423" i="3"/>
  <c r="AL982" i="3"/>
  <c r="AL1279" i="3"/>
  <c r="AL798" i="3"/>
  <c r="AL379" i="3"/>
  <c r="AL803" i="3"/>
  <c r="K32" i="6"/>
  <c r="AL93" i="3"/>
  <c r="L32" i="6"/>
  <c r="M32" i="6"/>
  <c r="AL1168" i="3"/>
  <c r="AL865" i="3"/>
  <c r="AL1310" i="3"/>
  <c r="AL1222" i="3"/>
  <c r="AL185" i="3"/>
  <c r="AL1490" i="3"/>
  <c r="AL1389" i="3"/>
  <c r="AL405" i="3"/>
  <c r="G37" i="6"/>
  <c r="L37" i="6" s="1"/>
  <c r="AL415" i="3"/>
  <c r="AL890" i="3"/>
  <c r="AL472" i="3"/>
  <c r="AL1025" i="3"/>
  <c r="AL490" i="3"/>
  <c r="AL1073" i="3"/>
  <c r="L29" i="6"/>
  <c r="AL16" i="3"/>
  <c r="AL424" i="3"/>
  <c r="AL924" i="3"/>
  <c r="AL1087" i="3"/>
  <c r="AL69" i="3"/>
  <c r="AL1283" i="3"/>
  <c r="AL401" i="3"/>
  <c r="AL724" i="3"/>
  <c r="AL974" i="3"/>
  <c r="AL927" i="3"/>
  <c r="AL676" i="3"/>
  <c r="AL453" i="3"/>
  <c r="AL1373" i="3"/>
  <c r="AL788" i="3"/>
  <c r="AL769" i="3"/>
  <c r="AL527" i="3"/>
  <c r="AL868" i="3"/>
  <c r="AL477" i="3"/>
  <c r="AL634" i="3"/>
  <c r="AL61" i="3"/>
  <c r="J34" i="6"/>
  <c r="AL178" i="3"/>
  <c r="AL1053" i="3"/>
  <c r="AL456" i="3"/>
  <c r="AL1041" i="3"/>
  <c r="AL303" i="3"/>
  <c r="AK262" i="2"/>
  <c r="AK759" i="2"/>
  <c r="AK347" i="2"/>
  <c r="AK761" i="2"/>
  <c r="AK63" i="2"/>
  <c r="AK822" i="2"/>
  <c r="AK307" i="2"/>
  <c r="AK371" i="2"/>
  <c r="AK44" i="2"/>
  <c r="AK147" i="2"/>
  <c r="AK716" i="2"/>
  <c r="AK352" i="2"/>
  <c r="AK600" i="2"/>
  <c r="AK414" i="2"/>
  <c r="AK4" i="2"/>
  <c r="AL134" i="2" s="1"/>
  <c r="AM134" i="2" s="1"/>
  <c r="AK158" i="2"/>
  <c r="AK46" i="2"/>
  <c r="AK917" i="2"/>
  <c r="AK611" i="2"/>
  <c r="AK493" i="2"/>
  <c r="AK151" i="2"/>
  <c r="AK755" i="2"/>
  <c r="AK445" i="2"/>
  <c r="AK289" i="2"/>
  <c r="AK484" i="2"/>
  <c r="AK866" i="2"/>
  <c r="AK18" i="2"/>
  <c r="AK107" i="2"/>
  <c r="AK706" i="2"/>
  <c r="AK708" i="2"/>
  <c r="AK188" i="2"/>
  <c r="AK355" i="2"/>
  <c r="AK16" i="2"/>
  <c r="AK575" i="2"/>
  <c r="AK191" i="2"/>
  <c r="AK192" i="2"/>
  <c r="AK417" i="2"/>
  <c r="AK130" i="2"/>
  <c r="AK185" i="2"/>
  <c r="AK678" i="2"/>
  <c r="AK478" i="2"/>
  <c r="AK148" i="2"/>
  <c r="AK393" i="2"/>
  <c r="AK462" i="2"/>
  <c r="AK311" i="2"/>
  <c r="AK117" i="2"/>
  <c r="AK54" i="2"/>
  <c r="AK663" i="2"/>
  <c r="AK112" i="2"/>
  <c r="AK308" i="2"/>
  <c r="AK104" i="2"/>
  <c r="AK303" i="2"/>
  <c r="AK163" i="2"/>
  <c r="AK52" i="2"/>
  <c r="AK41" i="2"/>
  <c r="AK121" i="2"/>
  <c r="AK401" i="2"/>
  <c r="AK541" i="2"/>
  <c r="AK50" i="2"/>
  <c r="AK699" i="2"/>
  <c r="AK503" i="2"/>
  <c r="AK204" i="2"/>
  <c r="AK140" i="2"/>
  <c r="AK283" i="2"/>
  <c r="AK895" i="2"/>
  <c r="AK517" i="2"/>
  <c r="AK215" i="2"/>
  <c r="AK532" i="2"/>
  <c r="AK249" i="2"/>
  <c r="AK34" i="2"/>
  <c r="AK423" i="2"/>
  <c r="AK702" i="2"/>
  <c r="AK370" i="2"/>
  <c r="AK244" i="2"/>
  <c r="AK387" i="2"/>
  <c r="AK419" i="2"/>
  <c r="AK89" i="2"/>
  <c r="AK662" i="2"/>
  <c r="AK556" i="2"/>
  <c r="AK313" i="2"/>
  <c r="AK182" i="2"/>
  <c r="AK321" i="2"/>
  <c r="AK548" i="2"/>
  <c r="AK772" i="2"/>
  <c r="AK339" i="2"/>
  <c r="AK529" i="2"/>
  <c r="AK894" i="2"/>
  <c r="AK338" i="2"/>
  <c r="AK712" i="2"/>
  <c r="AK562" i="2"/>
  <c r="AK278" i="2"/>
  <c r="AK193" i="2"/>
  <c r="AK340" i="2"/>
  <c r="AK129" i="2"/>
  <c r="AK450" i="2"/>
  <c r="AK686" i="2"/>
  <c r="AK351" i="2"/>
  <c r="AK816" i="2"/>
  <c r="AK133" i="2"/>
  <c r="AK211" i="2"/>
  <c r="AK801" i="2"/>
  <c r="AK87" i="2"/>
  <c r="AK88" i="2"/>
  <c r="AK919" i="2"/>
  <c r="AK201" i="2"/>
  <c r="AK363" i="2"/>
  <c r="AK498" i="2"/>
  <c r="AK459" i="2"/>
  <c r="AK306" i="2"/>
  <c r="AK501" i="2"/>
  <c r="AK912" i="2"/>
  <c r="AK689" i="2"/>
  <c r="AK375" i="2"/>
  <c r="AK232" i="2"/>
  <c r="AK709" i="2"/>
  <c r="AK704" i="2"/>
  <c r="AK391" i="2"/>
  <c r="AK891" i="2"/>
  <c r="AK290" i="2"/>
  <c r="AK394" i="2"/>
  <c r="AK233" i="2"/>
  <c r="AK14" i="2"/>
  <c r="AK778" i="2"/>
  <c r="AK341" i="2"/>
  <c r="AK421" i="2"/>
  <c r="AK166" i="2"/>
  <c r="AK190" i="2"/>
  <c r="AK106" i="2"/>
  <c r="AK490" i="2"/>
  <c r="AK288" i="2"/>
  <c r="AK520" i="2"/>
  <c r="AK364" i="2"/>
  <c r="AK719" i="2"/>
  <c r="AK820" i="2"/>
  <c r="AK97" i="2"/>
  <c r="AK334" i="2"/>
  <c r="AK680" i="2"/>
  <c r="AK186" i="2"/>
  <c r="AK784" i="2"/>
  <c r="AK572" i="2"/>
  <c r="AK514" i="2"/>
  <c r="AK350" i="2"/>
  <c r="AK693" i="2"/>
  <c r="AK37" i="2"/>
  <c r="AK144" i="2"/>
  <c r="AK99" i="2"/>
  <c r="AK172" i="2"/>
  <c r="AK844" i="2"/>
  <c r="AK336" i="2"/>
  <c r="AK451" i="2"/>
  <c r="AK916" i="2"/>
  <c r="AK850" i="2"/>
  <c r="AK694" i="2"/>
  <c r="AK157" i="2"/>
  <c r="AK400" i="2"/>
  <c r="AK468" i="2"/>
  <c r="AK856" i="2"/>
  <c r="AK252" i="2"/>
  <c r="AK869" i="2"/>
  <c r="AK821" i="2"/>
  <c r="AK174" i="2"/>
  <c r="AK472" i="2"/>
  <c r="AK39" i="2"/>
  <c r="AK420" i="2"/>
  <c r="D7" i="4"/>
  <c r="B7" i="4"/>
  <c r="E7" i="4"/>
  <c r="C7" i="4"/>
  <c r="AK256" i="2"/>
  <c r="AK353" i="2"/>
  <c r="AK828" i="2"/>
  <c r="AK346" i="2"/>
  <c r="AK723" i="2"/>
  <c r="AK213" i="2"/>
  <c r="AK194" i="2"/>
  <c r="AK286" i="2"/>
  <c r="AK486" i="2"/>
  <c r="AK35" i="2"/>
  <c r="AK200" i="2"/>
  <c r="AK314" i="2"/>
  <c r="AK20" i="2"/>
  <c r="AK383" i="2"/>
  <c r="AK650" i="2"/>
  <c r="AK153" i="2"/>
  <c r="AK212" i="2"/>
  <c r="AK779" i="2"/>
  <c r="AK807" i="2"/>
  <c r="AK817" i="2"/>
  <c r="AK511" i="2"/>
  <c r="AK485" i="2"/>
  <c r="AK888" i="2"/>
  <c r="AK843" i="2"/>
  <c r="AK437" i="2"/>
  <c r="AK149" i="2"/>
  <c r="AK452" i="2"/>
  <c r="AK207" i="2"/>
  <c r="AK138" i="2"/>
  <c r="AK51" i="2"/>
  <c r="AK473" i="2"/>
  <c r="AK369" i="2"/>
  <c r="AK205" i="2"/>
  <c r="AK496" i="2"/>
  <c r="AK276" i="2"/>
  <c r="AK774" i="2"/>
  <c r="AK416" i="2"/>
  <c r="AK292" i="2"/>
  <c r="AK458" i="2"/>
  <c r="AK783" i="2"/>
  <c r="AK515" i="2"/>
  <c r="AK539" i="2"/>
  <c r="AK327" i="2"/>
  <c r="AK316" i="2"/>
  <c r="AK159" i="2"/>
  <c r="AK198" i="2"/>
  <c r="AK482" i="2"/>
  <c r="AK128" i="2"/>
  <c r="AK301" i="2"/>
  <c r="AK803" i="2"/>
  <c r="AK747" i="2"/>
  <c r="AK682" i="2"/>
  <c r="AK228" i="2"/>
  <c r="AK434" i="2"/>
  <c r="AK874" i="2"/>
  <c r="AK660" i="2"/>
  <c r="AK253" i="2"/>
  <c r="AK513" i="2"/>
  <c r="AK47" i="2"/>
  <c r="AK330" i="2"/>
  <c r="AK21" i="2"/>
  <c r="AK277" i="2"/>
  <c r="AK58" i="2"/>
  <c r="AK210" i="2"/>
  <c r="AK717" i="2"/>
  <c r="AK360" i="2"/>
  <c r="AK696" i="2"/>
  <c r="AK86" i="2"/>
  <c r="AK61" i="2"/>
  <c r="AK782" i="2"/>
  <c r="AK399" i="2"/>
  <c r="AK483" i="2"/>
  <c r="AK492" i="2"/>
  <c r="AK602" i="2"/>
  <c r="AK920" i="2"/>
  <c r="AK802" i="2"/>
  <c r="AK167" i="2"/>
  <c r="AK748" i="2"/>
  <c r="AK857" i="2"/>
  <c r="AK274" i="2"/>
  <c r="AK848" i="2"/>
  <c r="AK918" i="2"/>
  <c r="AK395" i="2"/>
  <c r="AK250" i="2"/>
  <c r="AK141" i="2"/>
  <c r="AK79" i="2"/>
  <c r="AK845" i="2"/>
  <c r="AK380" i="2"/>
  <c r="AK771" i="2"/>
  <c r="AK641" i="2"/>
  <c r="AK698" i="2"/>
  <c r="AK230" i="2"/>
  <c r="AK550" i="2"/>
  <c r="AK164" i="2"/>
  <c r="AK326" i="2"/>
  <c r="AK608" i="2"/>
  <c r="AK798" i="2"/>
  <c r="AK413" i="2"/>
  <c r="AK32" i="2"/>
  <c r="AK734" i="2"/>
  <c r="AK320" i="2"/>
  <c r="AK594" i="2"/>
  <c r="AK269" i="2"/>
  <c r="AK701" i="2"/>
  <c r="AK830" i="2"/>
  <c r="AK502" i="2"/>
  <c r="AK691" i="2"/>
  <c r="AK348" i="2"/>
  <c r="AK724" i="2"/>
  <c r="AK447" i="2"/>
  <c r="AK40" i="2"/>
  <c r="AK574" i="2"/>
  <c r="AK824" i="2"/>
  <c r="AK899" i="2"/>
  <c r="AK878" i="2"/>
  <c r="AK81" i="2"/>
  <c r="AK101" i="2"/>
  <c r="AK8" i="2"/>
  <c r="AK750" i="2"/>
  <c r="AK409" i="2"/>
  <c r="AK284" i="2"/>
  <c r="M8" i="6"/>
  <c r="K8" i="6"/>
  <c r="L8" i="6"/>
  <c r="J8" i="6"/>
  <c r="I8" i="6"/>
  <c r="AK455" i="2"/>
  <c r="AL455" i="2" s="1"/>
  <c r="AM455" i="2" s="1"/>
  <c r="AK449" i="2"/>
  <c r="AK177" i="2"/>
  <c r="AK67" i="2"/>
  <c r="AK658" i="2"/>
  <c r="AK124" i="2"/>
  <c r="AK690" i="2"/>
  <c r="AK853" i="2"/>
  <c r="AK56" i="2"/>
  <c r="AK171" i="2"/>
  <c r="AK505" i="2"/>
  <c r="AK873" i="2"/>
  <c r="AK453" i="2"/>
  <c r="AK132" i="2"/>
  <c r="AK92" i="2"/>
  <c r="AK448" i="2"/>
  <c r="AK85" i="2"/>
  <c r="AK665" i="2"/>
  <c r="AK229" i="2"/>
  <c r="AK33" i="2"/>
  <c r="AK554" i="2"/>
  <c r="AK398" i="2"/>
  <c r="AK136" i="2"/>
  <c r="AK203" i="2"/>
  <c r="AK310" i="2"/>
  <c r="AK216" i="2"/>
  <c r="AK657" i="2"/>
  <c r="AK259" i="2"/>
  <c r="AK82" i="2"/>
  <c r="AK519" i="2"/>
  <c r="AK328" i="2"/>
  <c r="AK558" i="2"/>
  <c r="AK165" i="2"/>
  <c r="AK245" i="2"/>
  <c r="AK642" i="2"/>
  <c r="AK146" i="2"/>
  <c r="AK643" i="2"/>
  <c r="AK714" i="2"/>
  <c r="AK127" i="2"/>
  <c r="AK499" i="2"/>
  <c r="AK446" i="2"/>
  <c r="AK222" i="2"/>
  <c r="AK752" i="2"/>
  <c r="AK854" i="2"/>
  <c r="AK266" i="2"/>
  <c r="AK829" i="2"/>
  <c r="AK812" i="2"/>
  <c r="AK508" i="2"/>
  <c r="AK571" i="2"/>
  <c r="AK389" i="2"/>
  <c r="AK852" i="2"/>
  <c r="AK535" i="2"/>
  <c r="AK297" i="2"/>
  <c r="AK388" i="2"/>
  <c r="AK605" i="2"/>
  <c r="AK397" i="2"/>
  <c r="AK628" i="2"/>
  <c r="AK762" i="2"/>
  <c r="AK536" i="2"/>
  <c r="AK593" i="2"/>
  <c r="AK373" i="2"/>
  <c r="AK7" i="2"/>
  <c r="AK781" i="2"/>
  <c r="AK344" i="2"/>
  <c r="AK273" i="2"/>
  <c r="AK718" i="2"/>
  <c r="AK116" i="2"/>
  <c r="AK573" i="2"/>
  <c r="AK12" i="2"/>
  <c r="AL647" i="2" s="1"/>
  <c r="AM647" i="2" s="1"/>
  <c r="AK411" i="2"/>
  <c r="AL411" i="2" s="1"/>
  <c r="AM411" i="2" s="1"/>
  <c r="AK697" i="2"/>
  <c r="AK335" i="2"/>
  <c r="AK677" i="2"/>
  <c r="AK410" i="2"/>
  <c r="AK376" i="2"/>
  <c r="AK629" i="2"/>
  <c r="AK819" i="2"/>
  <c r="AK914" i="2"/>
  <c r="AK470" i="2"/>
  <c r="AL311" i="2"/>
  <c r="AM311" i="2" s="1"/>
  <c r="AK847" i="2"/>
  <c r="AK209" i="2"/>
  <c r="AK126" i="2"/>
  <c r="AK304" i="2"/>
  <c r="AK60" i="2"/>
  <c r="AK526" i="2"/>
  <c r="AK700" i="2"/>
  <c r="AK78" i="2"/>
  <c r="AK475" i="2"/>
  <c r="AK735" i="2"/>
  <c r="AL735" i="2" s="1"/>
  <c r="AM735" i="2" s="1"/>
  <c r="AK135" i="2"/>
  <c r="AK312" i="2"/>
  <c r="AK713" i="2"/>
  <c r="AK461" i="2"/>
  <c r="AK872" i="2"/>
  <c r="AK909" i="2"/>
  <c r="AK932" i="2"/>
  <c r="AK454" i="2"/>
  <c r="AK24" i="2"/>
  <c r="AL355" i="2" s="1"/>
  <c r="AM355" i="2" s="1"/>
  <c r="AL951" i="3"/>
  <c r="AL921" i="3"/>
  <c r="K34" i="6"/>
  <c r="AL1190" i="3"/>
  <c r="AL428" i="3"/>
  <c r="AL1044" i="3"/>
  <c r="AL822" i="3"/>
  <c r="AL577" i="3"/>
  <c r="AL1284" i="3"/>
  <c r="AL906" i="3"/>
  <c r="L34" i="6"/>
  <c r="AL1473" i="3"/>
  <c r="AL321" i="3"/>
  <c r="AL638" i="3"/>
  <c r="AL986" i="3"/>
  <c r="AL767" i="3"/>
  <c r="AL1445" i="3"/>
  <c r="AL1031" i="3"/>
  <c r="AL493" i="3"/>
  <c r="AL479" i="3"/>
  <c r="AL1147" i="3"/>
  <c r="AL1203" i="3"/>
  <c r="AL553" i="3"/>
  <c r="M34" i="6"/>
  <c r="AL1035" i="3"/>
  <c r="AL427" i="3"/>
  <c r="AL863" i="3"/>
  <c r="AL740" i="3"/>
  <c r="AL1197" i="3"/>
  <c r="AL1095" i="3"/>
  <c r="AL1099" i="3"/>
  <c r="AL715" i="3"/>
  <c r="AL19" i="3"/>
  <c r="AL596" i="3"/>
  <c r="AL661" i="3"/>
  <c r="AL1098" i="3"/>
  <c r="AL1195" i="3"/>
  <c r="AL1151" i="3"/>
  <c r="AL1005" i="3"/>
  <c r="AL828" i="3"/>
  <c r="AL882" i="3"/>
  <c r="AL923" i="3"/>
  <c r="AL568" i="3"/>
  <c r="AL473" i="3"/>
  <c r="AL447" i="3"/>
  <c r="AL1214" i="3"/>
  <c r="AL915" i="3"/>
  <c r="AL1015" i="3"/>
  <c r="AL760" i="3"/>
  <c r="AL496" i="3"/>
  <c r="AL475" i="3"/>
  <c r="AL958" i="3"/>
  <c r="AL1215" i="3"/>
  <c r="AL1081" i="3"/>
  <c r="AL810" i="3"/>
  <c r="AL704" i="3"/>
  <c r="AL1131" i="3"/>
  <c r="K27" i="6"/>
  <c r="J27" i="6"/>
  <c r="M27" i="6"/>
  <c r="L27" i="6"/>
  <c r="I27" i="6"/>
  <c r="AL413" i="3"/>
  <c r="AL811" i="3"/>
  <c r="AL984" i="3"/>
  <c r="AL949" i="3"/>
  <c r="AL541" i="3"/>
  <c r="AL1395" i="3"/>
  <c r="AL705" i="3"/>
  <c r="AL1179" i="3"/>
  <c r="AL669" i="3"/>
  <c r="AL1112" i="3"/>
  <c r="AL1425" i="3"/>
  <c r="AL98" i="3"/>
  <c r="AL1023" i="3"/>
  <c r="AL444" i="3"/>
  <c r="AL109" i="3"/>
  <c r="AL1292" i="3"/>
  <c r="AL1392" i="3"/>
  <c r="AL694" i="3"/>
  <c r="AL1377" i="3"/>
  <c r="AL1274" i="3"/>
  <c r="AL817" i="3"/>
  <c r="AL1232" i="3"/>
  <c r="AL639" i="3"/>
  <c r="AL1050" i="3"/>
  <c r="AL805" i="3"/>
  <c r="AL753" i="3"/>
  <c r="AL559" i="3"/>
  <c r="AL1415" i="3"/>
  <c r="AL698" i="3"/>
  <c r="AL241" i="3"/>
  <c r="AL1199" i="3"/>
  <c r="AL585" i="3"/>
  <c r="AL1194" i="3"/>
  <c r="AL766" i="3"/>
  <c r="AL950" i="3"/>
  <c r="AL586" i="3"/>
  <c r="AL1096" i="3"/>
  <c r="AL1423" i="3"/>
  <c r="AL1097" i="3"/>
  <c r="AL549" i="3"/>
  <c r="AL677" i="3"/>
  <c r="AL852" i="3"/>
  <c r="AL575" i="3"/>
  <c r="AL240" i="3"/>
  <c r="AL1069" i="3"/>
  <c r="AL992" i="3"/>
  <c r="AL1379" i="3"/>
  <c r="AL802" i="3"/>
  <c r="AL412" i="3"/>
  <c r="AL1189" i="3"/>
  <c r="AL1277" i="3"/>
  <c r="AL1282" i="3"/>
  <c r="AL1084" i="3"/>
  <c r="AL451" i="3"/>
  <c r="AL145" i="3"/>
  <c r="AL532" i="3"/>
  <c r="AL999" i="3"/>
  <c r="AL1141" i="3"/>
  <c r="AL1221" i="3"/>
  <c r="AL592" i="3"/>
  <c r="AL700" i="3"/>
  <c r="AL22" i="3"/>
  <c r="AL1133" i="3"/>
  <c r="AL855" i="3"/>
  <c r="AL1049" i="3"/>
  <c r="AL508" i="3"/>
  <c r="AL642" i="3"/>
  <c r="AL936" i="3"/>
  <c r="AL1067" i="3"/>
  <c r="AL1339" i="3"/>
  <c r="AL964" i="3"/>
  <c r="AL954" i="3"/>
  <c r="AL910" i="3"/>
  <c r="AL572" i="3"/>
  <c r="AL765" i="3"/>
  <c r="AL660" i="3"/>
  <c r="AL787" i="3"/>
  <c r="AL537" i="3"/>
  <c r="AL459" i="3"/>
  <c r="AL518" i="3"/>
  <c r="AL542" i="3"/>
  <c r="AL440" i="3"/>
  <c r="AL643" i="3"/>
  <c r="AL604" i="3"/>
  <c r="AL488" i="3"/>
  <c r="AL79" i="3"/>
  <c r="AL912" i="3"/>
  <c r="AL680" i="3"/>
  <c r="AL626" i="3"/>
  <c r="AL1491" i="3"/>
  <c r="AL606" i="3"/>
  <c r="AL703" i="3"/>
  <c r="AL1426" i="3"/>
  <c r="AL860" i="3"/>
  <c r="J33" i="6"/>
  <c r="I33" i="6"/>
  <c r="L33" i="6"/>
  <c r="K33" i="6"/>
  <c r="M33" i="6"/>
  <c r="AL1074" i="3"/>
  <c r="AL1134" i="3"/>
  <c r="AL1060" i="3"/>
  <c r="AL1076" i="3"/>
  <c r="AL1170" i="3"/>
  <c r="AL591" i="3"/>
  <c r="AL1219" i="3"/>
  <c r="AL51" i="3"/>
  <c r="AL857" i="3"/>
  <c r="AL672" i="3"/>
  <c r="AL1338" i="3"/>
  <c r="AL457" i="3"/>
  <c r="AL814" i="3"/>
  <c r="AL129" i="3"/>
  <c r="AL1233" i="3"/>
  <c r="AL794" i="3"/>
  <c r="AL973" i="3"/>
  <c r="AL848" i="3"/>
  <c r="AL739" i="3"/>
  <c r="AL859" i="3"/>
  <c r="AL1021" i="3"/>
  <c r="AL932" i="3"/>
  <c r="AL990" i="3"/>
  <c r="AL616" i="3"/>
  <c r="AL862" i="3"/>
  <c r="AL851" i="3"/>
  <c r="AL768" i="3"/>
  <c r="AL666" i="3"/>
  <c r="AL735" i="3"/>
  <c r="AL952" i="3"/>
  <c r="AL1456" i="3"/>
  <c r="AL600" i="3"/>
  <c r="AL1132" i="3"/>
  <c r="AL1404" i="3"/>
  <c r="AL583" i="3"/>
  <c r="AL823" i="3"/>
  <c r="AL745" i="3"/>
  <c r="AL993" i="3"/>
  <c r="AL1146" i="3"/>
  <c r="AL983" i="3"/>
  <c r="AL141" i="3"/>
  <c r="AL1130" i="3"/>
  <c r="AL957" i="3"/>
  <c r="AL1042" i="3"/>
  <c r="AL718" i="3"/>
  <c r="AL503" i="3"/>
  <c r="AL1247" i="3"/>
  <c r="AL644" i="3"/>
  <c r="AL417" i="3"/>
  <c r="AL1071" i="3"/>
  <c r="AL1329" i="3"/>
  <c r="AL399" i="3"/>
  <c r="AL714" i="3"/>
  <c r="AL308" i="3"/>
  <c r="AL659" i="3"/>
  <c r="AL646" i="3"/>
  <c r="AL732" i="3"/>
  <c r="AL1325" i="3"/>
  <c r="AL726" i="3"/>
  <c r="AL557" i="3"/>
  <c r="AL346" i="3"/>
  <c r="AL411" i="3"/>
  <c r="AL487" i="3"/>
  <c r="AL450" i="3"/>
  <c r="AL498" i="3"/>
  <c r="AL1213" i="3"/>
  <c r="AL511" i="3"/>
  <c r="AL1055" i="3"/>
  <c r="AL392" i="3"/>
  <c r="AL663" i="3"/>
  <c r="AL1070" i="3"/>
  <c r="AL1082" i="3"/>
  <c r="AL632" i="3"/>
  <c r="AL510" i="3"/>
  <c r="AL741" i="3"/>
  <c r="AL394" i="3"/>
  <c r="AL809" i="3"/>
  <c r="AL1144" i="3"/>
  <c r="AL696" i="3"/>
  <c r="AL985" i="3"/>
  <c r="AL667" i="3"/>
  <c r="AL1078" i="3"/>
  <c r="AL1417" i="3"/>
  <c r="AL717" i="3"/>
  <c r="AL460" i="3"/>
  <c r="AL1125" i="3"/>
  <c r="AL968" i="3"/>
  <c r="AL584" i="3"/>
  <c r="AL778" i="3"/>
  <c r="AL697" i="3"/>
  <c r="AL630" i="3"/>
  <c r="AL922" i="3"/>
  <c r="AL334" i="3"/>
  <c r="AL1018" i="3"/>
  <c r="AL76" i="3"/>
  <c r="AL1040" i="3"/>
  <c r="AL1381" i="3"/>
  <c r="AL1016" i="3"/>
  <c r="AL244" i="3"/>
  <c r="AL1280" i="3"/>
  <c r="AL1357" i="3"/>
  <c r="AL869" i="3"/>
  <c r="AL1212" i="3"/>
  <c r="AL393" i="3"/>
  <c r="AL1234" i="3"/>
  <c r="AL1378" i="3"/>
  <c r="AL1149" i="3"/>
  <c r="AL945" i="3"/>
  <c r="AL690" i="3"/>
  <c r="AL352" i="3"/>
  <c r="AL602" i="3"/>
  <c r="AL478" i="3"/>
  <c r="AL829" i="3"/>
  <c r="AL1362" i="3"/>
  <c r="AL763" i="3"/>
  <c r="AL91" i="3"/>
  <c r="AL516" i="3"/>
  <c r="AL1376" i="3"/>
  <c r="AL791" i="3"/>
  <c r="AL880" i="3"/>
  <c r="AL495" i="3"/>
  <c r="AL658" i="3"/>
  <c r="AL50" i="3"/>
  <c r="AL353" i="3"/>
  <c r="AL166" i="3"/>
  <c r="AL374" i="3"/>
  <c r="AL995" i="3"/>
  <c r="AL831" i="3"/>
  <c r="AL491" i="3"/>
  <c r="AL987" i="3"/>
  <c r="AL988" i="3"/>
  <c r="AL662" i="3"/>
  <c r="AL1022" i="3"/>
  <c r="AL574" i="3"/>
  <c r="AL396" i="3"/>
  <c r="AL1029" i="3"/>
  <c r="AL948" i="3"/>
  <c r="AL329" i="3"/>
  <c r="M35" i="6"/>
  <c r="K35" i="6"/>
  <c r="L35" i="6"/>
  <c r="J35" i="6"/>
  <c r="I35" i="6"/>
  <c r="AL1068" i="3"/>
  <c r="AL1047" i="3"/>
  <c r="AL633" i="3"/>
  <c r="AL1216" i="3"/>
  <c r="AL239" i="3"/>
  <c r="AL556" i="3"/>
  <c r="AL961" i="3"/>
  <c r="AL486" i="3"/>
  <c r="AL1108" i="3"/>
  <c r="AL311" i="3"/>
  <c r="AL1218" i="3"/>
  <c r="AL1091" i="3"/>
  <c r="AL1113" i="3"/>
  <c r="AL1000" i="3"/>
  <c r="AL1207" i="3"/>
  <c r="AL1145" i="3"/>
  <c r="AL565" i="3"/>
  <c r="AL1026" i="3"/>
  <c r="AL480" i="3"/>
  <c r="AL878" i="3"/>
  <c r="AL1237" i="3"/>
  <c r="AL856" i="3"/>
  <c r="AL942" i="3"/>
  <c r="AL128" i="3"/>
  <c r="AL619" i="3"/>
  <c r="AL867" i="3"/>
  <c r="AL723" i="3"/>
  <c r="AL733" i="3"/>
  <c r="AL844" i="3"/>
  <c r="AL446" i="3"/>
  <c r="AL649" i="3"/>
  <c r="AL497" i="3"/>
  <c r="AL965" i="3"/>
  <c r="AL484" i="3"/>
  <c r="AL212" i="3"/>
  <c r="AL564" i="3"/>
  <c r="AL1043" i="3"/>
  <c r="AL907" i="3"/>
  <c r="AL1485" i="3"/>
  <c r="AL320" i="3"/>
  <c r="AL1411" i="3"/>
  <c r="AL252" i="3"/>
  <c r="AL116" i="3"/>
  <c r="AL730" i="3"/>
  <c r="AL695" i="3"/>
  <c r="AL573" i="3"/>
  <c r="AL548" i="3"/>
  <c r="AL946" i="3"/>
  <c r="AL846" i="3"/>
  <c r="AL373" i="3"/>
  <c r="AL612" i="3"/>
  <c r="AL1375" i="3"/>
  <c r="AL1223" i="3"/>
  <c r="AL521" i="3"/>
  <c r="AL636" i="3"/>
  <c r="AL1398" i="3"/>
  <c r="AL775" i="3"/>
  <c r="AL806" i="3"/>
  <c r="AL1397" i="3"/>
  <c r="AL1492" i="3"/>
  <c r="AL938" i="3"/>
  <c r="AL317" i="3"/>
  <c r="AL1361" i="3"/>
  <c r="AL1447" i="3"/>
  <c r="AL1090" i="3"/>
  <c r="AL31" i="3"/>
  <c r="AL1079" i="3"/>
  <c r="AL1128" i="3"/>
  <c r="AL824" i="3"/>
  <c r="AL780" i="3"/>
  <c r="AL716" i="3"/>
  <c r="AL587" i="3"/>
  <c r="AL404" i="3"/>
  <c r="AL675" i="3"/>
  <c r="AL569" i="3"/>
  <c r="AL934" i="3"/>
  <c r="AL1045" i="3"/>
  <c r="AL905" i="3"/>
  <c r="AL887" i="3"/>
  <c r="AL543" i="3"/>
  <c r="AL566" i="3"/>
  <c r="AL925" i="3"/>
  <c r="AL550" i="3"/>
  <c r="AL886" i="3"/>
  <c r="AL1038" i="3"/>
  <c r="AL847" i="3"/>
  <c r="AL655" i="3"/>
  <c r="AL1176" i="3"/>
  <c r="AL39" i="3"/>
  <c r="AL135" i="3"/>
  <c r="AL1083" i="3"/>
  <c r="AL136" i="3"/>
  <c r="AL388" i="3"/>
  <c r="AL442" i="3"/>
  <c r="AL570" i="3"/>
  <c r="AL1001" i="3"/>
  <c r="AL1063" i="3"/>
  <c r="AL635" i="3"/>
  <c r="AL693" i="3"/>
  <c r="AL547" i="3"/>
  <c r="AL513" i="3"/>
  <c r="AL462" i="3"/>
  <c r="AL913" i="3"/>
  <c r="AL1289" i="3"/>
  <c r="AL977" i="3"/>
  <c r="AL689" i="3"/>
  <c r="AL363" i="3"/>
  <c r="AL652" i="3"/>
  <c r="AL889" i="3"/>
  <c r="AL1220" i="3"/>
  <c r="AL796" i="3"/>
  <c r="AL1416" i="3"/>
  <c r="AL1120" i="3"/>
  <c r="AL776" i="3"/>
  <c r="AL400" i="3"/>
  <c r="AL483" i="3"/>
  <c r="AL943" i="3"/>
  <c r="AL1322" i="3"/>
  <c r="AL111" i="3"/>
  <c r="AL706" i="3"/>
  <c r="AL729" i="3"/>
  <c r="AL1066" i="3"/>
  <c r="AL464" i="3"/>
  <c r="AL1107" i="3"/>
  <c r="AL1464" i="3"/>
  <c r="AL645" i="3"/>
  <c r="AL975" i="3"/>
  <c r="AL249" i="3"/>
  <c r="AL854" i="3"/>
  <c r="AL845" i="3"/>
  <c r="AL996" i="3"/>
  <c r="AL801" i="3"/>
  <c r="AL538" i="3"/>
  <c r="AL576" i="3"/>
  <c r="AL458" i="3"/>
  <c r="AL438" i="3"/>
  <c r="AL671" i="3"/>
  <c r="AL1271" i="3"/>
  <c r="AL613" i="3"/>
  <c r="AL849" i="3"/>
  <c r="AL981" i="3"/>
  <c r="AL402" i="3"/>
  <c r="AL445" i="3"/>
  <c r="AL681" i="3"/>
  <c r="AL1270" i="3"/>
  <c r="AL979" i="3"/>
  <c r="AL406" i="3"/>
  <c r="AL1046" i="3"/>
  <c r="AL1017" i="3"/>
  <c r="AL1102" i="3"/>
  <c r="AL1211" i="3"/>
  <c r="AL683" i="3"/>
  <c r="AL1290" i="3"/>
  <c r="AL529" i="3"/>
  <c r="AL1275" i="3"/>
  <c r="AL499" i="3"/>
  <c r="AL1200" i="3"/>
  <c r="AL597" i="3"/>
  <c r="AL1051" i="3"/>
  <c r="AL980" i="3"/>
  <c r="AL206" i="3"/>
  <c r="AL770" i="3"/>
  <c r="AL1309" i="3"/>
  <c r="AL546" i="3"/>
  <c r="AL691" i="3"/>
  <c r="AL1288" i="3"/>
  <c r="AL1122" i="3"/>
  <c r="AL397" i="3"/>
  <c r="AL1427" i="3"/>
  <c r="AL1150" i="3"/>
  <c r="AL1192" i="3"/>
  <c r="AL1388" i="3"/>
  <c r="AL395" i="3"/>
  <c r="AL1334" i="3"/>
  <c r="AL531" i="3"/>
  <c r="AL978" i="3"/>
  <c r="AL1418" i="3"/>
  <c r="AL688" i="3"/>
  <c r="AL1039" i="3"/>
  <c r="AL972" i="3"/>
  <c r="AL1331" i="3"/>
  <c r="AL821" i="3"/>
  <c r="AL1093" i="3"/>
  <c r="AL1129" i="3"/>
  <c r="AL991" i="3"/>
  <c r="AL534" i="3"/>
  <c r="AL551" i="3"/>
  <c r="AL24" i="3"/>
  <c r="AL1396" i="3"/>
  <c r="AL1092" i="3"/>
  <c r="K28" i="6"/>
  <c r="J28" i="6"/>
  <c r="I28" i="6"/>
  <c r="L28" i="6"/>
  <c r="M28" i="6"/>
  <c r="AL631" i="3"/>
  <c r="AL607" i="3"/>
  <c r="AL914" i="3"/>
  <c r="AL318" i="3"/>
  <c r="AL1075" i="3"/>
  <c r="AL1374" i="3"/>
  <c r="AL955" i="3"/>
  <c r="AL750" i="3"/>
  <c r="AL1036" i="3"/>
  <c r="AL713" i="3"/>
  <c r="AL1273" i="3"/>
  <c r="AL316" i="3"/>
  <c r="AL1230" i="3"/>
  <c r="AL827" i="3"/>
  <c r="AL1202" i="3"/>
  <c r="AL939" i="3"/>
  <c r="AL471" i="3"/>
  <c r="AL594" i="3"/>
  <c r="AL20" i="3"/>
  <c r="AL1059" i="3"/>
  <c r="AL371" i="3"/>
  <c r="AL492" i="3"/>
  <c r="AL1205" i="3"/>
  <c r="AL611" i="3"/>
  <c r="AL1077" i="3"/>
  <c r="AL533" i="3"/>
  <c r="AL410" i="3"/>
  <c r="AL1085" i="3"/>
  <c r="AL530" i="3"/>
  <c r="AL1180" i="3"/>
  <c r="AL742" i="3"/>
  <c r="AL431" i="3"/>
  <c r="AL920" i="3"/>
  <c r="AL439" i="3"/>
  <c r="AL525" i="3"/>
  <c r="AL861" i="3"/>
  <c r="AL1250" i="3"/>
  <c r="AL743" i="3"/>
  <c r="AL56" i="3"/>
  <c r="AL344" i="3"/>
  <c r="AL673" i="3"/>
  <c r="AL941" i="3"/>
  <c r="AL1052" i="3"/>
  <c r="AL482" i="3"/>
  <c r="AL426" i="3"/>
  <c r="AL1072" i="3"/>
  <c r="AL674" i="3"/>
  <c r="AL1024" i="3"/>
  <c r="AL1048" i="3"/>
  <c r="I37" i="6"/>
  <c r="J37" i="6"/>
  <c r="I17" i="6"/>
  <c r="M17" i="6"/>
  <c r="L17" i="6"/>
  <c r="K17" i="6"/>
  <c r="J17" i="6"/>
  <c r="AM594" i="3" l="1"/>
  <c r="AN594" i="3" s="1"/>
  <c r="K37" i="6"/>
  <c r="M37" i="6"/>
  <c r="AM439" i="3"/>
  <c r="AN439" i="3" s="1"/>
  <c r="AM482" i="3"/>
  <c r="AN482" i="3" s="1"/>
  <c r="AM1085" i="3"/>
  <c r="AN1085" i="3" s="1"/>
  <c r="AM1195" i="3"/>
  <c r="AN1195" i="3" s="1"/>
  <c r="AL357" i="2"/>
  <c r="AM357" i="2" s="1"/>
  <c r="AL505" i="2"/>
  <c r="AM505" i="2" s="1"/>
  <c r="AL307" i="2"/>
  <c r="AM307" i="2" s="1"/>
  <c r="AL114" i="2"/>
  <c r="AM114" i="2" s="1"/>
  <c r="AL160" i="2"/>
  <c r="AM160" i="2" s="1"/>
  <c r="AL136" i="2"/>
  <c r="AM136" i="2" s="1"/>
  <c r="AL221" i="2"/>
  <c r="AM221" i="2" s="1"/>
  <c r="AL389" i="2"/>
  <c r="AM389" i="2" s="1"/>
  <c r="AL627" i="2"/>
  <c r="AM627" i="2" s="1"/>
  <c r="AL734" i="2"/>
  <c r="AM734" i="2" s="1"/>
  <c r="AL475" i="2"/>
  <c r="AM475" i="2" s="1"/>
  <c r="AL123" i="2"/>
  <c r="AM123" i="2" s="1"/>
  <c r="AL519" i="2"/>
  <c r="AM519" i="2" s="1"/>
  <c r="AL79" i="2"/>
  <c r="AM79" i="2" s="1"/>
  <c r="AL167" i="2"/>
  <c r="AM167" i="2" s="1"/>
  <c r="AL61" i="2"/>
  <c r="AM61" i="2" s="1"/>
  <c r="AL534" i="2"/>
  <c r="AM534" i="2" s="1"/>
  <c r="AL253" i="2"/>
  <c r="AM253" i="2" s="1"/>
  <c r="AL482" i="2"/>
  <c r="AM482" i="2" s="1"/>
  <c r="AL611" i="2"/>
  <c r="AM611" i="2" s="1"/>
  <c r="AL369" i="2"/>
  <c r="AM369" i="2" s="1"/>
  <c r="AL720" i="2"/>
  <c r="AM720" i="2" s="1"/>
  <c r="AL149" i="2"/>
  <c r="AM149" i="2" s="1"/>
  <c r="AL212" i="2"/>
  <c r="AM212" i="2" s="1"/>
  <c r="AL194" i="2"/>
  <c r="AM194" i="2" s="1"/>
  <c r="AL468" i="2"/>
  <c r="AM468" i="2" s="1"/>
  <c r="AL881" i="2"/>
  <c r="AM881" i="2" s="1"/>
  <c r="AL624" i="2"/>
  <c r="AM624" i="2" s="1"/>
  <c r="AL350" i="2"/>
  <c r="AM350" i="2" s="1"/>
  <c r="AL820" i="2"/>
  <c r="AM820" i="2" s="1"/>
  <c r="AL849" i="2"/>
  <c r="AM849" i="2" s="1"/>
  <c r="AL14" i="2"/>
  <c r="AM14" i="2" s="1"/>
  <c r="AL391" i="2"/>
  <c r="AM391" i="2" s="1"/>
  <c r="AL709" i="2"/>
  <c r="AM709" i="2" s="1"/>
  <c r="AL201" i="2"/>
  <c r="AM201" i="2" s="1"/>
  <c r="AL655" i="2"/>
  <c r="AM655" i="2" s="1"/>
  <c r="AL562" i="2"/>
  <c r="AM562" i="2" s="1"/>
  <c r="AL917" i="2"/>
  <c r="AM917" i="2" s="1"/>
  <c r="AL419" i="2"/>
  <c r="AM419" i="2" s="1"/>
  <c r="AL532" i="2"/>
  <c r="AM532" i="2" s="1"/>
  <c r="AL309" i="2"/>
  <c r="AM309" i="2" s="1"/>
  <c r="AL91" i="2"/>
  <c r="AM91" i="2" s="1"/>
  <c r="AL663" i="2"/>
  <c r="AM663" i="2" s="1"/>
  <c r="AL130" i="2"/>
  <c r="AM130" i="2" s="1"/>
  <c r="AL706" i="2"/>
  <c r="AM706" i="2" s="1"/>
  <c r="AL366" i="2"/>
  <c r="AM366" i="2" s="1"/>
  <c r="AL448" i="2"/>
  <c r="AM448" i="2" s="1"/>
  <c r="AL690" i="2"/>
  <c r="AM690" i="2" s="1"/>
  <c r="AL830" i="2"/>
  <c r="AM830" i="2" s="1"/>
  <c r="AL413" i="2"/>
  <c r="AM413" i="2" s="1"/>
  <c r="AL544" i="2"/>
  <c r="AM544" i="2" s="1"/>
  <c r="AL141" i="2"/>
  <c r="AM141" i="2" s="1"/>
  <c r="AL154" i="2"/>
  <c r="AM154" i="2" s="1"/>
  <c r="AL86" i="2"/>
  <c r="AM86" i="2" s="1"/>
  <c r="AL371" i="2"/>
  <c r="AM371" i="2" s="1"/>
  <c r="AL660" i="2"/>
  <c r="AM660" i="2" s="1"/>
  <c r="AL198" i="2"/>
  <c r="AM198" i="2" s="1"/>
  <c r="AL651" i="2"/>
  <c r="AM651" i="2" s="1"/>
  <c r="AL661" i="2"/>
  <c r="AM661" i="2" s="1"/>
  <c r="AL552" i="2"/>
  <c r="AM552" i="2" s="1"/>
  <c r="AL437" i="2"/>
  <c r="AM437" i="2" s="1"/>
  <c r="AL153" i="2"/>
  <c r="AM153" i="2" s="1"/>
  <c r="AL213" i="2"/>
  <c r="AM213" i="2" s="1"/>
  <c r="AL420" i="2"/>
  <c r="AM420" i="2" s="1"/>
  <c r="AL400" i="2"/>
  <c r="AM400" i="2" s="1"/>
  <c r="AL916" i="2"/>
  <c r="AM916" i="2" s="1"/>
  <c r="AL604" i="2"/>
  <c r="AM604" i="2" s="1"/>
  <c r="AL514" i="2"/>
  <c r="AM514" i="2" s="1"/>
  <c r="AL719" i="2"/>
  <c r="AM719" i="2" s="1"/>
  <c r="AL322" i="2"/>
  <c r="AM322" i="2" s="1"/>
  <c r="AL233" i="2"/>
  <c r="AM233" i="2" s="1"/>
  <c r="AL755" i="2"/>
  <c r="AM755" i="2" s="1"/>
  <c r="AL232" i="2"/>
  <c r="AM232" i="2" s="1"/>
  <c r="AL919" i="2"/>
  <c r="AM919" i="2" s="1"/>
  <c r="AL712" i="2"/>
  <c r="AM712" i="2" s="1"/>
  <c r="AL182" i="2"/>
  <c r="AM182" i="2" s="1"/>
  <c r="AL254" i="2"/>
  <c r="AM254" i="2" s="1"/>
  <c r="AL215" i="2"/>
  <c r="AM215" i="2" s="1"/>
  <c r="AL139" i="2"/>
  <c r="AM139" i="2" s="1"/>
  <c r="AL533" i="2"/>
  <c r="AM533" i="2" s="1"/>
  <c r="AL385" i="2"/>
  <c r="AM385" i="2" s="1"/>
  <c r="AL74" i="2"/>
  <c r="AM74" i="2" s="1"/>
  <c r="AL107" i="2"/>
  <c r="AM107" i="2" s="1"/>
  <c r="AL588" i="2"/>
  <c r="AM588" i="2" s="1"/>
  <c r="AL164" i="2"/>
  <c r="AM164" i="2" s="1"/>
  <c r="AL12" i="2"/>
  <c r="AM12" i="2" s="1"/>
  <c r="AL752" i="2"/>
  <c r="AM752" i="2" s="1"/>
  <c r="AL171" i="2"/>
  <c r="AM171" i="2" s="1"/>
  <c r="AL446" i="2"/>
  <c r="AM446" i="2" s="1"/>
  <c r="AL300" i="2"/>
  <c r="AM300" i="2" s="1"/>
  <c r="AL872" i="2"/>
  <c r="AM872" i="2" s="1"/>
  <c r="AL60" i="2"/>
  <c r="AM60" i="2" s="1"/>
  <c r="AL376" i="2"/>
  <c r="AM376" i="2" s="1"/>
  <c r="AL273" i="2"/>
  <c r="AM273" i="2" s="1"/>
  <c r="AL418" i="2"/>
  <c r="AM418" i="2" s="1"/>
  <c r="AL605" i="2"/>
  <c r="AM605" i="2" s="1"/>
  <c r="AL508" i="2"/>
  <c r="AM508" i="2" s="1"/>
  <c r="AL499" i="2"/>
  <c r="AM499" i="2" s="1"/>
  <c r="AL642" i="2"/>
  <c r="AM642" i="2" s="1"/>
  <c r="AL657" i="2"/>
  <c r="AM657" i="2" s="1"/>
  <c r="AL317" i="2"/>
  <c r="AM317" i="2" s="1"/>
  <c r="AL633" i="2"/>
  <c r="AM633" i="2" s="1"/>
  <c r="AL124" i="2"/>
  <c r="AM124" i="2" s="1"/>
  <c r="AL117" i="2"/>
  <c r="AM117" i="2" s="1"/>
  <c r="AL899" i="2"/>
  <c r="AM899" i="2" s="1"/>
  <c r="AL701" i="2"/>
  <c r="AM701" i="2" s="1"/>
  <c r="AL798" i="2"/>
  <c r="AM798" i="2" s="1"/>
  <c r="AL550" i="2"/>
  <c r="AM550" i="2" s="1"/>
  <c r="AL83" i="2"/>
  <c r="AM83" i="2" s="1"/>
  <c r="AL250" i="2"/>
  <c r="AM250" i="2" s="1"/>
  <c r="AL802" i="2"/>
  <c r="AM802" i="2" s="1"/>
  <c r="AL696" i="2"/>
  <c r="AM696" i="2" s="1"/>
  <c r="AL210" i="2"/>
  <c r="AM210" i="2" s="1"/>
  <c r="AL874" i="2"/>
  <c r="AM874" i="2" s="1"/>
  <c r="AL159" i="2"/>
  <c r="AM159" i="2" s="1"/>
  <c r="AL783" i="2"/>
  <c r="AM783" i="2" s="1"/>
  <c r="AL473" i="2"/>
  <c r="AM473" i="2" s="1"/>
  <c r="AL404" i="2"/>
  <c r="AM404" i="2" s="1"/>
  <c r="AL843" i="2"/>
  <c r="AM843" i="2" s="1"/>
  <c r="AL650" i="2"/>
  <c r="AM650" i="2" s="1"/>
  <c r="AL723" i="2"/>
  <c r="AM723" i="2" s="1"/>
  <c r="AL279" i="2"/>
  <c r="AM279" i="2" s="1"/>
  <c r="AL157" i="2"/>
  <c r="AM157" i="2" s="1"/>
  <c r="AL361" i="2"/>
  <c r="AM361" i="2" s="1"/>
  <c r="AL451" i="2"/>
  <c r="AM451" i="2" s="1"/>
  <c r="AL572" i="2"/>
  <c r="AM572" i="2" s="1"/>
  <c r="AL364" i="2"/>
  <c r="AM364" i="2" s="1"/>
  <c r="AL75" i="2"/>
  <c r="AM75" i="2" s="1"/>
  <c r="AL54" i="2"/>
  <c r="AM54" i="2" s="1"/>
  <c r="AL180" i="2"/>
  <c r="AM180" i="2" s="1"/>
  <c r="AL375" i="2"/>
  <c r="AM375" i="2" s="1"/>
  <c r="AL88" i="2"/>
  <c r="AM88" i="2" s="1"/>
  <c r="AL338" i="2"/>
  <c r="AM338" i="2" s="1"/>
  <c r="AL759" i="2"/>
  <c r="AM759" i="2" s="1"/>
  <c r="AL387" i="2"/>
  <c r="AM387" i="2" s="1"/>
  <c r="AL517" i="2"/>
  <c r="AM517" i="2" s="1"/>
  <c r="AL699" i="2"/>
  <c r="AM699" i="2" s="1"/>
  <c r="AL352" i="2"/>
  <c r="AM352" i="2" s="1"/>
  <c r="AL374" i="2"/>
  <c r="AM374" i="2" s="1"/>
  <c r="AL73" i="2"/>
  <c r="AM73" i="2" s="1"/>
  <c r="AL111" i="2"/>
  <c r="AM111" i="2" s="1"/>
  <c r="AL214" i="2"/>
  <c r="AM214" i="2" s="1"/>
  <c r="AL66" i="2"/>
  <c r="AM66" i="2" s="1"/>
  <c r="AL13" i="2"/>
  <c r="AM13" i="2" s="1"/>
  <c r="AL724" i="2"/>
  <c r="AM724" i="2" s="1"/>
  <c r="AL470" i="2"/>
  <c r="AM470" i="2" s="1"/>
  <c r="AL398" i="2"/>
  <c r="AM398" i="2" s="1"/>
  <c r="AL806" i="2"/>
  <c r="AM806" i="2" s="1"/>
  <c r="AL571" i="2"/>
  <c r="AM571" i="2" s="1"/>
  <c r="AL6" i="2"/>
  <c r="AM6" i="2" s="1"/>
  <c r="AL461" i="2"/>
  <c r="AM461" i="2" s="1"/>
  <c r="AL410" i="2"/>
  <c r="AM410" i="2" s="1"/>
  <c r="AL344" i="2"/>
  <c r="AM344" i="2" s="1"/>
  <c r="AL762" i="2"/>
  <c r="AM762" i="2" s="1"/>
  <c r="AL388" i="2"/>
  <c r="AM388" i="2" s="1"/>
  <c r="AL812" i="2"/>
  <c r="AM812" i="2" s="1"/>
  <c r="AL127" i="2"/>
  <c r="AM127" i="2" s="1"/>
  <c r="AL245" i="2"/>
  <c r="AM245" i="2" s="1"/>
  <c r="AL216" i="2"/>
  <c r="AM216" i="2" s="1"/>
  <c r="AL325" i="2"/>
  <c r="AM325" i="2" s="1"/>
  <c r="AL92" i="2"/>
  <c r="AM92" i="2" s="1"/>
  <c r="AL658" i="2"/>
  <c r="AM658" i="2" s="1"/>
  <c r="AL347" i="2"/>
  <c r="AM347" i="2" s="1"/>
  <c r="AL824" i="2"/>
  <c r="AM824" i="2" s="1"/>
  <c r="AL269" i="2"/>
  <c r="AM269" i="2" s="1"/>
  <c r="AL608" i="2"/>
  <c r="AM608" i="2" s="1"/>
  <c r="AL653" i="2"/>
  <c r="AM653" i="2" s="1"/>
  <c r="AL478" i="2"/>
  <c r="AM478" i="2" s="1"/>
  <c r="AL395" i="2"/>
  <c r="AM395" i="2" s="1"/>
  <c r="AL920" i="2"/>
  <c r="AM920" i="2" s="1"/>
  <c r="AL360" i="2"/>
  <c r="AM360" i="2" s="1"/>
  <c r="AL349" i="2"/>
  <c r="AM349" i="2" s="1"/>
  <c r="AL434" i="2"/>
  <c r="AM434" i="2" s="1"/>
  <c r="AL316" i="2"/>
  <c r="AM316" i="2" s="1"/>
  <c r="AL458" i="2"/>
  <c r="AM458" i="2" s="1"/>
  <c r="AL298" i="2"/>
  <c r="AM298" i="2" s="1"/>
  <c r="AL155" i="2"/>
  <c r="AM155" i="2" s="1"/>
  <c r="AL888" i="2"/>
  <c r="AM888" i="2" s="1"/>
  <c r="AL383" i="2"/>
  <c r="AM383" i="2" s="1"/>
  <c r="AL346" i="2"/>
  <c r="AM346" i="2" s="1"/>
  <c r="AL39" i="2"/>
  <c r="AM39" i="2" s="1"/>
  <c r="AL488" i="2"/>
  <c r="AM488" i="2" s="1"/>
  <c r="AL688" i="2"/>
  <c r="AM688" i="2" s="1"/>
  <c r="AL336" i="2"/>
  <c r="AM336" i="2" s="1"/>
  <c r="AL784" i="2"/>
  <c r="AM784" i="2" s="1"/>
  <c r="AL520" i="2"/>
  <c r="AM520" i="2" s="1"/>
  <c r="AL421" i="2"/>
  <c r="AM421" i="2" s="1"/>
  <c r="AL394" i="2"/>
  <c r="AM394" i="2" s="1"/>
  <c r="AL780" i="2"/>
  <c r="AM780" i="2" s="1"/>
  <c r="AL689" i="2"/>
  <c r="AM689" i="2" s="1"/>
  <c r="AL87" i="2"/>
  <c r="AM87" i="2" s="1"/>
  <c r="AL890" i="2"/>
  <c r="AM890" i="2" s="1"/>
  <c r="AL313" i="2"/>
  <c r="AM313" i="2" s="1"/>
  <c r="AL823" i="2"/>
  <c r="AM823" i="2" s="1"/>
  <c r="AL895" i="2"/>
  <c r="AM895" i="2" s="1"/>
  <c r="AL50" i="2"/>
  <c r="AM50" i="2" s="1"/>
  <c r="AL716" i="2"/>
  <c r="AM716" i="2" s="1"/>
  <c r="AL76" i="2"/>
  <c r="AM76" i="2" s="1"/>
  <c r="AL191" i="2"/>
  <c r="AM191" i="2" s="1"/>
  <c r="AL356" i="2"/>
  <c r="AM356" i="2" s="1"/>
  <c r="AL18" i="2"/>
  <c r="AM18" i="2" s="1"/>
  <c r="AL2" i="2"/>
  <c r="AM2" i="2" s="1"/>
  <c r="AL528" i="2"/>
  <c r="AM528" i="2" s="1"/>
  <c r="AL328" i="2"/>
  <c r="AM328" i="2" s="1"/>
  <c r="AL412" i="2"/>
  <c r="AM412" i="2" s="1"/>
  <c r="AL700" i="2"/>
  <c r="AM700" i="2" s="1"/>
  <c r="AL116" i="2"/>
  <c r="AM116" i="2" s="1"/>
  <c r="AL628" i="2"/>
  <c r="AM628" i="2" s="1"/>
  <c r="AL222" i="2"/>
  <c r="AM222" i="2" s="1"/>
  <c r="AL536" i="2"/>
  <c r="AM536" i="2" s="1"/>
  <c r="AL146" i="2"/>
  <c r="AM146" i="2" s="1"/>
  <c r="AL105" i="2"/>
  <c r="AM105" i="2" s="1"/>
  <c r="AL304" i="2"/>
  <c r="AM304" i="2" s="1"/>
  <c r="AL781" i="2"/>
  <c r="AM781" i="2" s="1"/>
  <c r="AL707" i="2"/>
  <c r="AM707" i="2" s="1"/>
  <c r="AL310" i="2"/>
  <c r="AM310" i="2" s="1"/>
  <c r="AL767" i="2"/>
  <c r="AM767" i="2" s="1"/>
  <c r="AL67" i="2"/>
  <c r="AM67" i="2" s="1"/>
  <c r="AL284" i="2"/>
  <c r="AM284" i="2" s="1"/>
  <c r="AL101" i="2"/>
  <c r="AM101" i="2" s="1"/>
  <c r="AL574" i="2"/>
  <c r="AM574" i="2" s="1"/>
  <c r="AL57" i="2"/>
  <c r="AM57" i="2" s="1"/>
  <c r="AL814" i="2"/>
  <c r="AM814" i="2" s="1"/>
  <c r="AL282" i="2"/>
  <c r="AM282" i="2" s="1"/>
  <c r="AL230" i="2"/>
  <c r="AM230" i="2" s="1"/>
  <c r="AL70" i="2"/>
  <c r="AM70" i="2" s="1"/>
  <c r="AL379" i="2"/>
  <c r="AM379" i="2" s="1"/>
  <c r="AL231" i="2"/>
  <c r="AM231" i="2" s="1"/>
  <c r="AL58" i="2"/>
  <c r="AM58" i="2" s="1"/>
  <c r="AL228" i="2"/>
  <c r="AM228" i="2" s="1"/>
  <c r="AL493" i="2"/>
  <c r="AM493" i="2" s="1"/>
  <c r="AL292" i="2"/>
  <c r="AM292" i="2" s="1"/>
  <c r="AL51" i="2"/>
  <c r="AM51" i="2" s="1"/>
  <c r="AL262" i="2"/>
  <c r="AM262" i="2" s="1"/>
  <c r="AL430" i="2"/>
  <c r="AM430" i="2" s="1"/>
  <c r="AL20" i="2"/>
  <c r="AM20" i="2" s="1"/>
  <c r="AL828" i="2"/>
  <c r="AM828" i="2" s="1"/>
  <c r="AL472" i="2"/>
  <c r="AM472" i="2" s="1"/>
  <c r="AL246" i="2"/>
  <c r="AM246" i="2" s="1"/>
  <c r="AL333" i="2"/>
  <c r="AM333" i="2" s="1"/>
  <c r="AL844" i="2"/>
  <c r="AM844" i="2" s="1"/>
  <c r="AL186" i="2"/>
  <c r="AM186" i="2" s="1"/>
  <c r="AL288" i="2"/>
  <c r="AM288" i="2" s="1"/>
  <c r="AL260" i="2"/>
  <c r="AM260" i="2" s="1"/>
  <c r="AL290" i="2"/>
  <c r="AM290" i="2" s="1"/>
  <c r="AL479" i="2"/>
  <c r="AM479" i="2" s="1"/>
  <c r="AL912" i="2"/>
  <c r="AM912" i="2" s="1"/>
  <c r="AL801" i="2"/>
  <c r="AM801" i="2" s="1"/>
  <c r="AL894" i="2"/>
  <c r="AM894" i="2" s="1"/>
  <c r="AL100" i="2"/>
  <c r="AM100" i="2" s="1"/>
  <c r="AL244" i="2"/>
  <c r="AM244" i="2" s="1"/>
  <c r="AL283" i="2"/>
  <c r="AM283" i="2" s="1"/>
  <c r="AL258" i="2"/>
  <c r="AM258" i="2" s="1"/>
  <c r="AL41" i="2"/>
  <c r="AM41" i="2" s="1"/>
  <c r="AL119" i="2"/>
  <c r="AM119" i="2" s="1"/>
  <c r="AL462" i="2"/>
  <c r="AM462" i="2" s="1"/>
  <c r="AL386" i="2"/>
  <c r="AM386" i="2" s="1"/>
  <c r="AL866" i="2"/>
  <c r="AM866" i="2" s="1"/>
  <c r="AL4" i="2"/>
  <c r="AM4" i="2" s="1"/>
  <c r="AL85" i="2"/>
  <c r="AM85" i="2" s="1"/>
  <c r="AL526" i="2"/>
  <c r="AM526" i="2" s="1"/>
  <c r="AL629" i="2"/>
  <c r="AM629" i="2" s="1"/>
  <c r="AL718" i="2"/>
  <c r="AM718" i="2" s="1"/>
  <c r="AL397" i="2"/>
  <c r="AM397" i="2" s="1"/>
  <c r="AL259" i="2"/>
  <c r="AM259" i="2" s="1"/>
  <c r="AL875" i="2"/>
  <c r="AM875" i="2" s="1"/>
  <c r="AL170" i="2"/>
  <c r="AM170" i="2" s="1"/>
  <c r="AL150" i="2"/>
  <c r="AM150" i="2" s="1"/>
  <c r="AL177" i="2"/>
  <c r="AM177" i="2" s="1"/>
  <c r="AL81" i="2"/>
  <c r="AM81" i="2" s="1"/>
  <c r="AL594" i="2"/>
  <c r="AM594" i="2" s="1"/>
  <c r="AL393" i="2"/>
  <c r="AM393" i="2" s="1"/>
  <c r="AL918" i="2"/>
  <c r="AM918" i="2" s="1"/>
  <c r="AL717" i="2"/>
  <c r="AM717" i="2" s="1"/>
  <c r="AL682" i="2"/>
  <c r="AM682" i="2" s="1"/>
  <c r="AL416" i="2"/>
  <c r="AM416" i="2" s="1"/>
  <c r="AL131" i="2"/>
  <c r="AM131" i="2" s="1"/>
  <c r="AL314" i="2"/>
  <c r="AM314" i="2" s="1"/>
  <c r="AL174" i="2"/>
  <c r="AM174" i="2" s="1"/>
  <c r="AL561" i="2"/>
  <c r="AM561" i="2" s="1"/>
  <c r="AL172" i="2"/>
  <c r="AM172" i="2" s="1"/>
  <c r="AL680" i="2"/>
  <c r="AM680" i="2" s="1"/>
  <c r="AL490" i="2"/>
  <c r="AM490" i="2" s="1"/>
  <c r="AL414" i="2"/>
  <c r="AM414" i="2" s="1"/>
  <c r="AL368" i="2"/>
  <c r="AM368" i="2" s="1"/>
  <c r="AL501" i="2"/>
  <c r="AM501" i="2" s="1"/>
  <c r="AL211" i="2"/>
  <c r="AM211" i="2" s="1"/>
  <c r="AL450" i="2"/>
  <c r="AM450" i="2" s="1"/>
  <c r="AL529" i="2"/>
  <c r="AM529" i="2" s="1"/>
  <c r="AL436" i="2"/>
  <c r="AM436" i="2" s="1"/>
  <c r="AL370" i="2"/>
  <c r="AM370" i="2" s="1"/>
  <c r="AL140" i="2"/>
  <c r="AM140" i="2" s="1"/>
  <c r="AL541" i="2"/>
  <c r="AM541" i="2" s="1"/>
  <c r="AL272" i="2"/>
  <c r="AM272" i="2" s="1"/>
  <c r="AL120" i="2"/>
  <c r="AM120" i="2" s="1"/>
  <c r="AL185" i="2"/>
  <c r="AM185" i="2" s="1"/>
  <c r="AL208" i="2"/>
  <c r="AM208" i="2" s="1"/>
  <c r="AL484" i="2"/>
  <c r="AM484" i="2" s="1"/>
  <c r="AL358" i="2"/>
  <c r="AM358" i="2" s="1"/>
  <c r="AL24" i="2"/>
  <c r="AM24" i="2" s="1"/>
  <c r="AL30" i="2"/>
  <c r="AM30" i="2" s="1"/>
  <c r="AL225" i="2"/>
  <c r="AM225" i="2" s="1"/>
  <c r="AL31" i="2"/>
  <c r="AM31" i="2" s="1"/>
  <c r="AL825" i="2"/>
  <c r="AM825" i="2" s="1"/>
  <c r="AL932" i="2"/>
  <c r="AM932" i="2" s="1"/>
  <c r="AL819" i="2"/>
  <c r="AM819" i="2" s="1"/>
  <c r="AL593" i="2"/>
  <c r="AM593" i="2" s="1"/>
  <c r="AL161" i="2"/>
  <c r="AM161" i="2" s="1"/>
  <c r="AL263" i="2"/>
  <c r="AM263" i="2" s="1"/>
  <c r="AL33" i="2"/>
  <c r="AM33" i="2" s="1"/>
  <c r="AL853" i="2"/>
  <c r="AM853" i="2" s="1"/>
  <c r="AL8" i="2"/>
  <c r="AM8" i="2" s="1"/>
  <c r="AL502" i="2"/>
  <c r="AM502" i="2" s="1"/>
  <c r="AL681" i="2"/>
  <c r="AM681" i="2" s="1"/>
  <c r="AL909" i="2"/>
  <c r="AM909" i="2" s="1"/>
  <c r="AL713" i="2"/>
  <c r="AM713" i="2" s="1"/>
  <c r="AL126" i="2"/>
  <c r="AM126" i="2" s="1"/>
  <c r="AL677" i="2"/>
  <c r="AM677" i="2" s="1"/>
  <c r="AL297" i="2"/>
  <c r="AM297" i="2" s="1"/>
  <c r="AL829" i="2"/>
  <c r="AM829" i="2" s="1"/>
  <c r="AL165" i="2"/>
  <c r="AM165" i="2" s="1"/>
  <c r="AL132" i="2"/>
  <c r="AM132" i="2" s="1"/>
  <c r="AL312" i="2"/>
  <c r="AM312" i="2" s="1"/>
  <c r="AL209" i="2"/>
  <c r="AM209" i="2" s="1"/>
  <c r="AL335" i="2"/>
  <c r="AM335" i="2" s="1"/>
  <c r="AL826" i="2"/>
  <c r="AM826" i="2" s="1"/>
  <c r="AL382" i="2"/>
  <c r="AM382" i="2" s="1"/>
  <c r="AL535" i="2"/>
  <c r="AM535" i="2" s="1"/>
  <c r="AL266" i="2"/>
  <c r="AM266" i="2" s="1"/>
  <c r="AL257" i="2"/>
  <c r="AM257" i="2" s="1"/>
  <c r="AL72" i="2"/>
  <c r="AM72" i="2" s="1"/>
  <c r="AL453" i="2"/>
  <c r="AM453" i="2" s="1"/>
  <c r="AL409" i="2"/>
  <c r="AM409" i="2" s="1"/>
  <c r="AL40" i="2"/>
  <c r="AM40" i="2" s="1"/>
  <c r="AL125" i="2"/>
  <c r="AM125" i="2" s="1"/>
  <c r="AL698" i="2"/>
  <c r="AM698" i="2" s="1"/>
  <c r="AL602" i="2"/>
  <c r="AM602" i="2" s="1"/>
  <c r="AL277" i="2"/>
  <c r="AM277" i="2" s="1"/>
  <c r="AL327" i="2"/>
  <c r="AM327" i="2" s="1"/>
  <c r="AL25" i="2"/>
  <c r="AM25" i="2" s="1"/>
  <c r="AL485" i="2"/>
  <c r="AM485" i="2" s="1"/>
  <c r="AL353" i="2"/>
  <c r="AM353" i="2" s="1"/>
  <c r="AL694" i="2"/>
  <c r="AM694" i="2" s="1"/>
  <c r="AL135" i="2"/>
  <c r="AM135" i="2" s="1"/>
  <c r="AL847" i="2"/>
  <c r="AM847" i="2" s="1"/>
  <c r="AL697" i="2"/>
  <c r="AM697" i="2" s="1"/>
  <c r="AL7" i="2"/>
  <c r="AM7" i="2" s="1"/>
  <c r="AL708" i="2"/>
  <c r="AM708" i="2" s="1"/>
  <c r="AL852" i="2"/>
  <c r="AM852" i="2" s="1"/>
  <c r="AL854" i="2"/>
  <c r="AM854" i="2" s="1"/>
  <c r="AL714" i="2"/>
  <c r="AM714" i="2" s="1"/>
  <c r="AL558" i="2"/>
  <c r="AM558" i="2" s="1"/>
  <c r="AL203" i="2"/>
  <c r="AM203" i="2" s="1"/>
  <c r="AL684" i="2"/>
  <c r="AM684" i="2" s="1"/>
  <c r="AL873" i="2"/>
  <c r="AM873" i="2" s="1"/>
  <c r="AL449" i="2"/>
  <c r="AM449" i="2" s="1"/>
  <c r="AL750" i="2"/>
  <c r="AM750" i="2" s="1"/>
  <c r="AL878" i="2"/>
  <c r="AM878" i="2" s="1"/>
  <c r="AL447" i="2"/>
  <c r="AM447" i="2" s="1"/>
  <c r="AL320" i="2"/>
  <c r="AM320" i="2" s="1"/>
  <c r="AL326" i="2"/>
  <c r="AM326" i="2" s="1"/>
  <c r="AL906" i="2"/>
  <c r="AM906" i="2" s="1"/>
  <c r="AL641" i="2"/>
  <c r="AM641" i="2" s="1"/>
  <c r="AL848" i="2"/>
  <c r="AM848" i="2" s="1"/>
  <c r="AL492" i="2"/>
  <c r="AM492" i="2" s="1"/>
  <c r="AL570" i="2"/>
  <c r="AM570" i="2" s="1"/>
  <c r="AL21" i="2"/>
  <c r="AM21" i="2" s="1"/>
  <c r="AL747" i="2"/>
  <c r="AM747" i="2" s="1"/>
  <c r="AL169" i="2"/>
  <c r="AM169" i="2" s="1"/>
  <c r="AL774" i="2"/>
  <c r="AM774" i="2" s="1"/>
  <c r="AL138" i="2"/>
  <c r="AM138" i="2" s="1"/>
  <c r="AL299" i="2"/>
  <c r="AM299" i="2" s="1"/>
  <c r="AL511" i="2"/>
  <c r="AM511" i="2" s="1"/>
  <c r="AL200" i="2"/>
  <c r="AM200" i="2" s="1"/>
  <c r="AL256" i="2"/>
  <c r="AM256" i="2" s="1"/>
  <c r="AL821" i="2"/>
  <c r="AM821" i="2" s="1"/>
  <c r="AL392" i="2"/>
  <c r="AM392" i="2" s="1"/>
  <c r="AL553" i="2"/>
  <c r="AM553" i="2" s="1"/>
  <c r="AL99" i="2"/>
  <c r="AM99" i="2" s="1"/>
  <c r="AL334" i="2"/>
  <c r="AM334" i="2" s="1"/>
  <c r="AL106" i="2"/>
  <c r="AM106" i="2" s="1"/>
  <c r="AL354" i="2"/>
  <c r="AM354" i="2" s="1"/>
  <c r="AL600" i="2"/>
  <c r="AM600" i="2" s="1"/>
  <c r="AL342" i="2"/>
  <c r="AM342" i="2" s="1"/>
  <c r="AL306" i="2"/>
  <c r="AM306" i="2" s="1"/>
  <c r="AL133" i="2"/>
  <c r="AM133" i="2" s="1"/>
  <c r="AL129" i="2"/>
  <c r="AM129" i="2" s="1"/>
  <c r="AL339" i="2"/>
  <c r="AM339" i="2" s="1"/>
  <c r="AL148" i="2"/>
  <c r="AM148" i="2" s="1"/>
  <c r="AL702" i="2"/>
  <c r="AM702" i="2" s="1"/>
  <c r="AL204" i="2"/>
  <c r="AM204" i="2" s="1"/>
  <c r="AL401" i="2"/>
  <c r="AM401" i="2" s="1"/>
  <c r="AL52" i="2"/>
  <c r="AM52" i="2" s="1"/>
  <c r="AL636" i="2"/>
  <c r="AM636" i="2" s="1"/>
  <c r="AL417" i="2"/>
  <c r="AM417" i="2" s="1"/>
  <c r="AL679" i="2"/>
  <c r="AM679" i="2" s="1"/>
  <c r="AL818" i="2"/>
  <c r="AM818" i="2" s="1"/>
  <c r="AL822" i="2"/>
  <c r="AM822" i="2" s="1"/>
  <c r="AL318" i="2"/>
  <c r="AM318" i="2" s="1"/>
  <c r="AL771" i="2"/>
  <c r="AM771" i="2" s="1"/>
  <c r="AL274" i="2"/>
  <c r="AM274" i="2" s="1"/>
  <c r="AL483" i="2"/>
  <c r="AM483" i="2" s="1"/>
  <c r="AL805" i="2"/>
  <c r="AM805" i="2" s="1"/>
  <c r="AL330" i="2"/>
  <c r="AM330" i="2" s="1"/>
  <c r="AL803" i="2"/>
  <c r="AM803" i="2" s="1"/>
  <c r="AL539" i="2"/>
  <c r="AM539" i="2" s="1"/>
  <c r="AL276" i="2"/>
  <c r="AM276" i="2" s="1"/>
  <c r="AL777" i="2"/>
  <c r="AM777" i="2" s="1"/>
  <c r="AL42" i="2"/>
  <c r="AM42" i="2" s="1"/>
  <c r="AL817" i="2"/>
  <c r="AM817" i="2" s="1"/>
  <c r="AL35" i="2"/>
  <c r="AM35" i="2" s="1"/>
  <c r="AL869" i="2"/>
  <c r="AM869" i="2" s="1"/>
  <c r="AL471" i="2"/>
  <c r="AM471" i="2" s="1"/>
  <c r="AL575" i="2"/>
  <c r="AM575" i="2" s="1"/>
  <c r="AL144" i="2"/>
  <c r="AM144" i="2" s="1"/>
  <c r="AL474" i="2"/>
  <c r="AM474" i="2" s="1"/>
  <c r="AL190" i="2"/>
  <c r="AM190" i="2" s="1"/>
  <c r="AL623" i="2"/>
  <c r="AM623" i="2" s="1"/>
  <c r="AL891" i="2"/>
  <c r="AM891" i="2" s="1"/>
  <c r="AL303" i="2"/>
  <c r="AM303" i="2" s="1"/>
  <c r="AL459" i="2"/>
  <c r="AM459" i="2" s="1"/>
  <c r="AL816" i="2"/>
  <c r="AM816" i="2" s="1"/>
  <c r="AL340" i="2"/>
  <c r="AM340" i="2" s="1"/>
  <c r="AL772" i="2"/>
  <c r="AM772" i="2" s="1"/>
  <c r="AL556" i="2"/>
  <c r="AM556" i="2" s="1"/>
  <c r="AL423" i="2"/>
  <c r="AM423" i="2" s="1"/>
  <c r="AL754" i="2"/>
  <c r="AM754" i="2" s="1"/>
  <c r="AL121" i="2"/>
  <c r="AM121" i="2" s="1"/>
  <c r="AL163" i="2"/>
  <c r="AM163" i="2" s="1"/>
  <c r="AL192" i="2"/>
  <c r="AM192" i="2" s="1"/>
  <c r="AL678" i="2"/>
  <c r="AM678" i="2" s="1"/>
  <c r="AL16" i="2"/>
  <c r="AM16" i="2" s="1"/>
  <c r="AL151" i="2"/>
  <c r="AM151" i="2" s="1"/>
  <c r="AL63" i="2"/>
  <c r="AM63" i="2" s="1"/>
  <c r="AL158" i="2"/>
  <c r="AM158" i="2" s="1"/>
  <c r="AL229" i="2"/>
  <c r="AM229" i="2" s="1"/>
  <c r="AL348" i="2"/>
  <c r="AM348" i="2" s="1"/>
  <c r="AL32" i="2"/>
  <c r="AM32" i="2" s="1"/>
  <c r="AL857" i="2"/>
  <c r="AM857" i="2" s="1"/>
  <c r="AL804" i="2"/>
  <c r="AM804" i="2" s="1"/>
  <c r="AL47" i="2"/>
  <c r="AM47" i="2" s="1"/>
  <c r="AL301" i="2"/>
  <c r="AM301" i="2" s="1"/>
  <c r="AL515" i="2"/>
  <c r="AM515" i="2" s="1"/>
  <c r="AL496" i="2"/>
  <c r="AM496" i="2" s="1"/>
  <c r="AL271" i="2"/>
  <c r="AM271" i="2" s="1"/>
  <c r="AL207" i="2"/>
  <c r="AM207" i="2" s="1"/>
  <c r="AL807" i="2"/>
  <c r="AM807" i="2" s="1"/>
  <c r="AL486" i="2"/>
  <c r="AM486" i="2" s="1"/>
  <c r="AL252" i="2"/>
  <c r="AM252" i="2" s="1"/>
  <c r="AL95" i="2"/>
  <c r="AM95" i="2" s="1"/>
  <c r="AL84" i="2"/>
  <c r="AM84" i="2" s="1"/>
  <c r="AL37" i="2"/>
  <c r="AM37" i="2" s="1"/>
  <c r="AL308" i="2"/>
  <c r="AM308" i="2" s="1"/>
  <c r="AL220" i="2"/>
  <c r="AM220" i="2" s="1"/>
  <c r="AL341" i="2"/>
  <c r="AM341" i="2" s="1"/>
  <c r="AL289" i="2"/>
  <c r="AM289" i="2" s="1"/>
  <c r="AL267" i="2"/>
  <c r="AM267" i="2" s="1"/>
  <c r="AL498" i="2"/>
  <c r="AM498" i="2" s="1"/>
  <c r="AL351" i="2"/>
  <c r="AM351" i="2" s="1"/>
  <c r="AL193" i="2"/>
  <c r="AM193" i="2" s="1"/>
  <c r="AL548" i="2"/>
  <c r="AM548" i="2" s="1"/>
  <c r="AL662" i="2"/>
  <c r="AM662" i="2" s="1"/>
  <c r="AL34" i="2"/>
  <c r="AM34" i="2" s="1"/>
  <c r="AL234" i="2"/>
  <c r="AM234" i="2" s="1"/>
  <c r="AL494" i="2"/>
  <c r="AM494" i="2" s="1"/>
  <c r="AL104" i="2"/>
  <c r="AM104" i="2" s="1"/>
  <c r="AL808" i="2"/>
  <c r="AM808" i="2" s="1"/>
  <c r="AL188" i="2"/>
  <c r="AM188" i="2" s="1"/>
  <c r="AL510" i="2"/>
  <c r="AM510" i="2" s="1"/>
  <c r="AL761" i="2"/>
  <c r="AM761" i="2" s="1"/>
  <c r="AL380" i="2"/>
  <c r="AM380" i="2" s="1"/>
  <c r="AL399" i="2"/>
  <c r="AM399" i="2" s="1"/>
  <c r="AL454" i="2"/>
  <c r="AM454" i="2" s="1"/>
  <c r="AL78" i="2"/>
  <c r="AM78" i="2" s="1"/>
  <c r="AL914" i="2"/>
  <c r="AM914" i="2" s="1"/>
  <c r="AL573" i="2"/>
  <c r="AM573" i="2" s="1"/>
  <c r="AL373" i="2"/>
  <c r="AM373" i="2" s="1"/>
  <c r="AL196" i="2"/>
  <c r="AM196" i="2" s="1"/>
  <c r="AL329" i="2"/>
  <c r="AM329" i="2" s="1"/>
  <c r="AL3" i="2"/>
  <c r="AM3" i="2" s="1"/>
  <c r="AL643" i="2"/>
  <c r="AM643" i="2" s="1"/>
  <c r="AL82" i="2"/>
  <c r="AM82" i="2" s="1"/>
  <c r="AL554" i="2"/>
  <c r="AM554" i="2" s="1"/>
  <c r="AL665" i="2"/>
  <c r="AM665" i="2" s="1"/>
  <c r="AL56" i="2"/>
  <c r="AM56" i="2" s="1"/>
  <c r="AL507" i="2"/>
  <c r="AM507" i="2" s="1"/>
  <c r="AL659" i="2"/>
  <c r="AM659" i="2" s="1"/>
  <c r="AL691" i="2"/>
  <c r="AM691" i="2" s="1"/>
  <c r="AL69" i="2"/>
  <c r="AM69" i="2" s="1"/>
  <c r="AL156" i="2"/>
  <c r="AM156" i="2" s="1"/>
  <c r="AL845" i="2"/>
  <c r="AM845" i="2" s="1"/>
  <c r="AL748" i="2"/>
  <c r="AM748" i="2" s="1"/>
  <c r="AL782" i="2"/>
  <c r="AM782" i="2" s="1"/>
  <c r="AL44" i="2"/>
  <c r="AM44" i="2" s="1"/>
  <c r="AL513" i="2"/>
  <c r="AM513" i="2" s="1"/>
  <c r="AL128" i="2"/>
  <c r="AM128" i="2" s="1"/>
  <c r="AL65" i="2"/>
  <c r="AM65" i="2" s="1"/>
  <c r="AL205" i="2"/>
  <c r="AM205" i="2" s="1"/>
  <c r="AL197" i="2"/>
  <c r="AM197" i="2" s="1"/>
  <c r="AL452" i="2"/>
  <c r="AM452" i="2" s="1"/>
  <c r="AL779" i="2"/>
  <c r="AM779" i="2" s="1"/>
  <c r="AL286" i="2"/>
  <c r="AM286" i="2" s="1"/>
  <c r="F7" i="4"/>
  <c r="AL856" i="2"/>
  <c r="AM856" i="2" s="1"/>
  <c r="AL850" i="2"/>
  <c r="AM850" i="2" s="1"/>
  <c r="AL147" i="2"/>
  <c r="AM147" i="2" s="1"/>
  <c r="AL693" i="2"/>
  <c r="AM693" i="2" s="1"/>
  <c r="AL97" i="2"/>
  <c r="AM97" i="2" s="1"/>
  <c r="AL166" i="2"/>
  <c r="AM166" i="2" s="1"/>
  <c r="AL778" i="2"/>
  <c r="AM778" i="2" s="1"/>
  <c r="AL445" i="2"/>
  <c r="AM445" i="2" s="1"/>
  <c r="AL704" i="2"/>
  <c r="AM704" i="2" s="1"/>
  <c r="AL363" i="2"/>
  <c r="AM363" i="2" s="1"/>
  <c r="AL686" i="2"/>
  <c r="AM686" i="2" s="1"/>
  <c r="AL278" i="2"/>
  <c r="AM278" i="2" s="1"/>
  <c r="AL321" i="2"/>
  <c r="AM321" i="2" s="1"/>
  <c r="AL89" i="2"/>
  <c r="AM89" i="2" s="1"/>
  <c r="AL249" i="2"/>
  <c r="AM249" i="2" s="1"/>
  <c r="AL503" i="2"/>
  <c r="AM503" i="2" s="1"/>
  <c r="AL261" i="2"/>
  <c r="AM261" i="2" s="1"/>
  <c r="AL112" i="2"/>
  <c r="AM112" i="2" s="1"/>
  <c r="AL880" i="2"/>
  <c r="AM880" i="2" s="1"/>
  <c r="AL59" i="2"/>
  <c r="AM59" i="2" s="1"/>
  <c r="AL46" i="2"/>
  <c r="AM46" i="2" s="1"/>
  <c r="AL487" i="2"/>
  <c r="AM487" i="2" s="1"/>
  <c r="AM611" i="3"/>
  <c r="AN611" i="3" s="1"/>
  <c r="AM1230" i="3"/>
  <c r="AN1230" i="3" s="1"/>
  <c r="AM1059" i="3"/>
  <c r="AN1059" i="3" s="1"/>
  <c r="AM827" i="3"/>
  <c r="AN827" i="3" s="1"/>
  <c r="AM688" i="3"/>
  <c r="AN688" i="3" s="1"/>
  <c r="AM344" i="3"/>
  <c r="AN344" i="3" s="1"/>
  <c r="AM1180" i="3"/>
  <c r="AN1180" i="3" s="1"/>
  <c r="AM1048" i="3"/>
  <c r="AN1048" i="3" s="1"/>
  <c r="AM56" i="3"/>
  <c r="AN56" i="3" s="1"/>
  <c r="AM530" i="3"/>
  <c r="AN530" i="3" s="1"/>
  <c r="AM20" i="3"/>
  <c r="AN20" i="3" s="1"/>
  <c r="AM1036" i="3"/>
  <c r="AN1036" i="3" s="1"/>
  <c r="AM405" i="3"/>
  <c r="AN405" i="3" s="1"/>
  <c r="AM1093" i="3"/>
  <c r="AN1093" i="3" s="1"/>
  <c r="AM395" i="3"/>
  <c r="AN395" i="3" s="1"/>
  <c r="AM1309" i="3"/>
  <c r="AN1309" i="3" s="1"/>
  <c r="AM1290" i="3"/>
  <c r="AN1290" i="3" s="1"/>
  <c r="AM445" i="3"/>
  <c r="AN445" i="3" s="1"/>
  <c r="AM613" i="3"/>
  <c r="AN613" i="3" s="1"/>
  <c r="AM671" i="3"/>
  <c r="AN671" i="3" s="1"/>
  <c r="AM975" i="3"/>
  <c r="AN975" i="3" s="1"/>
  <c r="AM943" i="3"/>
  <c r="AN943" i="3" s="1"/>
  <c r="AM363" i="3"/>
  <c r="AN363" i="3" s="1"/>
  <c r="AM1063" i="3"/>
  <c r="AN1063" i="3" s="1"/>
  <c r="AM1083" i="3"/>
  <c r="AN1083" i="3" s="1"/>
  <c r="AM847" i="3"/>
  <c r="AN847" i="3" s="1"/>
  <c r="AM934" i="3"/>
  <c r="AN934" i="3" s="1"/>
  <c r="AM31" i="3"/>
  <c r="AN31" i="3" s="1"/>
  <c r="AM1492" i="3"/>
  <c r="AN1492" i="3" s="1"/>
  <c r="AM373" i="3"/>
  <c r="AN373" i="3" s="1"/>
  <c r="AM1411" i="3"/>
  <c r="AN1411" i="3" s="1"/>
  <c r="AM484" i="3"/>
  <c r="AN484" i="3" s="1"/>
  <c r="AM128" i="3"/>
  <c r="AN128" i="3" s="1"/>
  <c r="AM1000" i="3"/>
  <c r="AN1000" i="3" s="1"/>
  <c r="AM1216" i="3"/>
  <c r="AN1216" i="3" s="1"/>
  <c r="AM988" i="3"/>
  <c r="AN988" i="3" s="1"/>
  <c r="AM495" i="3"/>
  <c r="AN495" i="3" s="1"/>
  <c r="AM602" i="3"/>
  <c r="AN602" i="3" s="1"/>
  <c r="AM379" i="3"/>
  <c r="AN379" i="3" s="1"/>
  <c r="AM811" i="3"/>
  <c r="AN811" i="3" s="1"/>
  <c r="AM1040" i="3"/>
  <c r="AN1040" i="3" s="1"/>
  <c r="AM1125" i="3"/>
  <c r="AN1125" i="3" s="1"/>
  <c r="AM394" i="3"/>
  <c r="AN394" i="3" s="1"/>
  <c r="AM1213" i="3"/>
  <c r="AN1213" i="3" s="1"/>
  <c r="AM646" i="3"/>
  <c r="AN646" i="3" s="1"/>
  <c r="AM957" i="3"/>
  <c r="AN957" i="3" s="1"/>
  <c r="AM1132" i="3"/>
  <c r="AN1132" i="3" s="1"/>
  <c r="AM990" i="3"/>
  <c r="AN990" i="3" s="1"/>
  <c r="AM814" i="3"/>
  <c r="AN814" i="3" s="1"/>
  <c r="AM1060" i="3"/>
  <c r="AN1060" i="3" s="1"/>
  <c r="AM860" i="3"/>
  <c r="AN860" i="3" s="1"/>
  <c r="AM724" i="3"/>
  <c r="AN724" i="3" s="1"/>
  <c r="AM643" i="3"/>
  <c r="AN643" i="3" s="1"/>
  <c r="AM910" i="3"/>
  <c r="AN910" i="3" s="1"/>
  <c r="AM1133" i="3"/>
  <c r="AN1133" i="3" s="1"/>
  <c r="AM1084" i="3"/>
  <c r="AN1084" i="3" s="1"/>
  <c r="AM992" i="3"/>
  <c r="AN992" i="3" s="1"/>
  <c r="AM549" i="3"/>
  <c r="AN549" i="3" s="1"/>
  <c r="AM241" i="3"/>
  <c r="AN241" i="3" s="1"/>
  <c r="AM1274" i="3"/>
  <c r="AN1274" i="3" s="1"/>
  <c r="AM1425" i="3"/>
  <c r="AN1425" i="3" s="1"/>
  <c r="AM568" i="3"/>
  <c r="AN568" i="3" s="1"/>
  <c r="AM415" i="3"/>
  <c r="AN415" i="3" s="1"/>
  <c r="AM822" i="3"/>
  <c r="AN822" i="3" s="1"/>
  <c r="AM541" i="3"/>
  <c r="AN541" i="3" s="1"/>
  <c r="AM1490" i="3"/>
  <c r="AN1490" i="3" s="1"/>
  <c r="AM1283" i="3"/>
  <c r="AN1283" i="3" s="1"/>
  <c r="AM1388" i="3"/>
  <c r="AN1388" i="3" s="1"/>
  <c r="AM770" i="3"/>
  <c r="AN770" i="3" s="1"/>
  <c r="AM683" i="3"/>
  <c r="AN683" i="3" s="1"/>
  <c r="AM1080" i="3"/>
  <c r="AN1080" i="3" s="1"/>
  <c r="AM438" i="3"/>
  <c r="AN438" i="3" s="1"/>
  <c r="AM645" i="3"/>
  <c r="AN645" i="3" s="1"/>
  <c r="AM483" i="3"/>
  <c r="AN483" i="3" s="1"/>
  <c r="AM689" i="3"/>
  <c r="AN689" i="3" s="1"/>
  <c r="AM1001" i="3"/>
  <c r="AN1001" i="3" s="1"/>
  <c r="AM989" i="3"/>
  <c r="AN989" i="3" s="1"/>
  <c r="AM1038" i="3"/>
  <c r="AN1038" i="3" s="1"/>
  <c r="AM569" i="3"/>
  <c r="AN569" i="3" s="1"/>
  <c r="AM1090" i="3"/>
  <c r="AN1090" i="3" s="1"/>
  <c r="AM1397" i="3"/>
  <c r="AN1397" i="3" s="1"/>
  <c r="AM846" i="3"/>
  <c r="AN846" i="3" s="1"/>
  <c r="AM1367" i="3"/>
  <c r="AN1367" i="3" s="1"/>
  <c r="AM965" i="3"/>
  <c r="AN965" i="3" s="1"/>
  <c r="AM942" i="3"/>
  <c r="AN942" i="3" s="1"/>
  <c r="AM1113" i="3"/>
  <c r="AN1113" i="3" s="1"/>
  <c r="AM633" i="3"/>
  <c r="AN633" i="3" s="1"/>
  <c r="AM329" i="3"/>
  <c r="AN329" i="3" s="1"/>
  <c r="AM987" i="3"/>
  <c r="AN987" i="3" s="1"/>
  <c r="AM880" i="3"/>
  <c r="AN880" i="3" s="1"/>
  <c r="AM352" i="3"/>
  <c r="AN352" i="3" s="1"/>
  <c r="AM1234" i="3"/>
  <c r="AN1234" i="3" s="1"/>
  <c r="AM1016" i="3"/>
  <c r="AN1016" i="3" s="1"/>
  <c r="AM76" i="3"/>
  <c r="AN76" i="3" s="1"/>
  <c r="AM460" i="3"/>
  <c r="AN460" i="3" s="1"/>
  <c r="AM741" i="3"/>
  <c r="AN741" i="3" s="1"/>
  <c r="AM498" i="3"/>
  <c r="AN498" i="3" s="1"/>
  <c r="AM659" i="3"/>
  <c r="AN659" i="3" s="1"/>
  <c r="AM1130" i="3"/>
  <c r="AN1130" i="3" s="1"/>
  <c r="AM600" i="3"/>
  <c r="AN600" i="3" s="1"/>
  <c r="AM932" i="3"/>
  <c r="AN932" i="3" s="1"/>
  <c r="AM457" i="3"/>
  <c r="AN457" i="3" s="1"/>
  <c r="AM1134" i="3"/>
  <c r="AN1134" i="3" s="1"/>
  <c r="AM1426" i="3"/>
  <c r="AN1426" i="3" s="1"/>
  <c r="AM661" i="3"/>
  <c r="AN661" i="3" s="1"/>
  <c r="AM440" i="3"/>
  <c r="AN440" i="3" s="1"/>
  <c r="AM954" i="3"/>
  <c r="AN954" i="3" s="1"/>
  <c r="AM22" i="3"/>
  <c r="AN22" i="3" s="1"/>
  <c r="AM1282" i="3"/>
  <c r="AN1282" i="3" s="1"/>
  <c r="AM479" i="3"/>
  <c r="AN479" i="3" s="1"/>
  <c r="AM1097" i="3"/>
  <c r="AN1097" i="3" s="1"/>
  <c r="AM698" i="3"/>
  <c r="AN698" i="3" s="1"/>
  <c r="AM1377" i="3"/>
  <c r="AN1377" i="3" s="1"/>
  <c r="AM704" i="3"/>
  <c r="AN704" i="3" s="1"/>
  <c r="AM1073" i="3"/>
  <c r="AN1073" i="3" s="1"/>
  <c r="AM1473" i="3"/>
  <c r="AN1473" i="3" s="1"/>
  <c r="AM1044" i="3"/>
  <c r="AN1044" i="3" s="1"/>
  <c r="AM1131" i="3"/>
  <c r="AN1131" i="3" s="1"/>
  <c r="AM715" i="3"/>
  <c r="AN715" i="3" s="1"/>
  <c r="AM596" i="3"/>
  <c r="AN596" i="3" s="1"/>
  <c r="AM969" i="3"/>
  <c r="AN969" i="3" s="1"/>
  <c r="AM597" i="3"/>
  <c r="AN597" i="3" s="1"/>
  <c r="AM1024" i="3"/>
  <c r="AN1024" i="3" s="1"/>
  <c r="AM743" i="3"/>
  <c r="AN743" i="3" s="1"/>
  <c r="AM821" i="3"/>
  <c r="AN821" i="3" s="1"/>
  <c r="AM674" i="3"/>
  <c r="AN674" i="3" s="1"/>
  <c r="AM410" i="3"/>
  <c r="AN410" i="3" s="1"/>
  <c r="AM471" i="3"/>
  <c r="AN471" i="3" s="1"/>
  <c r="AM1331" i="3"/>
  <c r="AN1331" i="3" s="1"/>
  <c r="AM1192" i="3"/>
  <c r="AN1192" i="3" s="1"/>
  <c r="AM206" i="3"/>
  <c r="AN206" i="3" s="1"/>
  <c r="AM1211" i="3"/>
  <c r="AN1211" i="3" s="1"/>
  <c r="AM638" i="3"/>
  <c r="AN638" i="3" s="1"/>
  <c r="AM458" i="3"/>
  <c r="AN458" i="3" s="1"/>
  <c r="AM1464" i="3"/>
  <c r="AN1464" i="3" s="1"/>
  <c r="AM400" i="3"/>
  <c r="AN400" i="3" s="1"/>
  <c r="AM977" i="3"/>
  <c r="AN977" i="3" s="1"/>
  <c r="AM570" i="3"/>
  <c r="AN570" i="3" s="1"/>
  <c r="AM135" i="3"/>
  <c r="AN135" i="3" s="1"/>
  <c r="AM886" i="3"/>
  <c r="AN886" i="3" s="1"/>
  <c r="AM675" i="3"/>
  <c r="AN675" i="3" s="1"/>
  <c r="AM1447" i="3"/>
  <c r="AN1447" i="3" s="1"/>
  <c r="AM806" i="3"/>
  <c r="AN806" i="3" s="1"/>
  <c r="AM946" i="3"/>
  <c r="AN946" i="3" s="1"/>
  <c r="AM320" i="3"/>
  <c r="AN320" i="3" s="1"/>
  <c r="AM497" i="3"/>
  <c r="AN497" i="3" s="1"/>
  <c r="AM856" i="3"/>
  <c r="AN856" i="3" s="1"/>
  <c r="AM1091" i="3"/>
  <c r="AN1091" i="3" s="1"/>
  <c r="AM1047" i="3"/>
  <c r="AN1047" i="3" s="1"/>
  <c r="AM948" i="3"/>
  <c r="AN948" i="3" s="1"/>
  <c r="AM491" i="3"/>
  <c r="AN491" i="3" s="1"/>
  <c r="AM791" i="3"/>
  <c r="AN791" i="3" s="1"/>
  <c r="AM690" i="3"/>
  <c r="AN690" i="3" s="1"/>
  <c r="AM393" i="3"/>
  <c r="AN393" i="3" s="1"/>
  <c r="AM728" i="3"/>
  <c r="AN728" i="3" s="1"/>
  <c r="AM1018" i="3"/>
  <c r="AN1018" i="3" s="1"/>
  <c r="AM717" i="3"/>
  <c r="AN717" i="3" s="1"/>
  <c r="AM510" i="3"/>
  <c r="AN510" i="3" s="1"/>
  <c r="AM450" i="3"/>
  <c r="AN450" i="3" s="1"/>
  <c r="AM308" i="3"/>
  <c r="AN308" i="3" s="1"/>
  <c r="AM141" i="3"/>
  <c r="AN141" i="3" s="1"/>
  <c r="AM1456" i="3"/>
  <c r="AN1456" i="3" s="1"/>
  <c r="AM1021" i="3"/>
  <c r="AN1021" i="3" s="1"/>
  <c r="AM1338" i="3"/>
  <c r="AN1338" i="3" s="1"/>
  <c r="AM1074" i="3"/>
  <c r="AN1074" i="3" s="1"/>
  <c r="AM505" i="3"/>
  <c r="AN505" i="3" s="1"/>
  <c r="AM606" i="3"/>
  <c r="AN606" i="3" s="1"/>
  <c r="AM542" i="3"/>
  <c r="AN542" i="3" s="1"/>
  <c r="AM964" i="3"/>
  <c r="AN964" i="3" s="1"/>
  <c r="AM700" i="3"/>
  <c r="AN700" i="3" s="1"/>
  <c r="AM1277" i="3"/>
  <c r="AN1277" i="3" s="1"/>
  <c r="AM1069" i="3"/>
  <c r="AN1069" i="3" s="1"/>
  <c r="AM1423" i="3"/>
  <c r="AN1423" i="3" s="1"/>
  <c r="AM1415" i="3"/>
  <c r="AN1415" i="3" s="1"/>
  <c r="AM694" i="3"/>
  <c r="AN694" i="3" s="1"/>
  <c r="AM1112" i="3"/>
  <c r="AN1112" i="3" s="1"/>
  <c r="AM401" i="3"/>
  <c r="AN401" i="3" s="1"/>
  <c r="AM475" i="3"/>
  <c r="AN475" i="3" s="1"/>
  <c r="AM428" i="3"/>
  <c r="AN428" i="3" s="1"/>
  <c r="AM810" i="3"/>
  <c r="AN810" i="3" s="1"/>
  <c r="AM1099" i="3"/>
  <c r="AN1099" i="3" s="1"/>
  <c r="AM19" i="3"/>
  <c r="AN19" i="3" s="1"/>
  <c r="AM1250" i="3"/>
  <c r="AN1250" i="3" s="1"/>
  <c r="AM861" i="3"/>
  <c r="AN861" i="3" s="1"/>
  <c r="AM533" i="3"/>
  <c r="AN533" i="3" s="1"/>
  <c r="AM939" i="3"/>
  <c r="AN939" i="3" s="1"/>
  <c r="AM1374" i="3"/>
  <c r="AN1374" i="3" s="1"/>
  <c r="AM972" i="3"/>
  <c r="AN972" i="3" s="1"/>
  <c r="AM1150" i="3"/>
  <c r="AN1150" i="3" s="1"/>
  <c r="AM980" i="3"/>
  <c r="AN980" i="3" s="1"/>
  <c r="AM1102" i="3"/>
  <c r="AN1102" i="3" s="1"/>
  <c r="AM321" i="3"/>
  <c r="AN321" i="3" s="1"/>
  <c r="AM576" i="3"/>
  <c r="AN576" i="3" s="1"/>
  <c r="AM1107" i="3"/>
  <c r="AN1107" i="3" s="1"/>
  <c r="AM776" i="3"/>
  <c r="AN776" i="3" s="1"/>
  <c r="AM1289" i="3"/>
  <c r="AN1289" i="3" s="1"/>
  <c r="AM442" i="3"/>
  <c r="AN442" i="3" s="1"/>
  <c r="AM398" i="3"/>
  <c r="AN398" i="3" s="1"/>
  <c r="AM550" i="3"/>
  <c r="AN550" i="3" s="1"/>
  <c r="AM404" i="3"/>
  <c r="AN404" i="3" s="1"/>
  <c r="AM1361" i="3"/>
  <c r="AN1361" i="3" s="1"/>
  <c r="AM775" i="3"/>
  <c r="AN775" i="3" s="1"/>
  <c r="AM548" i="3"/>
  <c r="AN548" i="3" s="1"/>
  <c r="AM1485" i="3"/>
  <c r="AN1485" i="3" s="1"/>
  <c r="AM649" i="3"/>
  <c r="AN649" i="3" s="1"/>
  <c r="AM1237" i="3"/>
  <c r="AN1237" i="3" s="1"/>
  <c r="AM1218" i="3"/>
  <c r="AN1218" i="3" s="1"/>
  <c r="AM473" i="3"/>
  <c r="AN473" i="3" s="1"/>
  <c r="AM850" i="3"/>
  <c r="AN850" i="3" s="1"/>
  <c r="AM831" i="3"/>
  <c r="AN831" i="3" s="1"/>
  <c r="AM1376" i="3"/>
  <c r="AN1376" i="3" s="1"/>
  <c r="AM945" i="3"/>
  <c r="AN945" i="3" s="1"/>
  <c r="AM1222" i="3"/>
  <c r="AN1222" i="3" s="1"/>
  <c r="AM413" i="3"/>
  <c r="AN413" i="3" s="1"/>
  <c r="AM334" i="3"/>
  <c r="AN334" i="3" s="1"/>
  <c r="AM1417" i="3"/>
  <c r="AN1417" i="3" s="1"/>
  <c r="AM632" i="3"/>
  <c r="AN632" i="3" s="1"/>
  <c r="AM487" i="3"/>
  <c r="AN487" i="3" s="1"/>
  <c r="AM714" i="3"/>
  <c r="AN714" i="3" s="1"/>
  <c r="AM1071" i="3"/>
  <c r="AN1071" i="3" s="1"/>
  <c r="AM983" i="3"/>
  <c r="AN983" i="3" s="1"/>
  <c r="AM952" i="3"/>
  <c r="AN952" i="3" s="1"/>
  <c r="AM859" i="3"/>
  <c r="AN859" i="3" s="1"/>
  <c r="AM672" i="3"/>
  <c r="AN672" i="3" s="1"/>
  <c r="AM803" i="3"/>
  <c r="AN803" i="3" s="1"/>
  <c r="AM915" i="3"/>
  <c r="AN915" i="3" s="1"/>
  <c r="AM1491" i="3"/>
  <c r="AN1491" i="3" s="1"/>
  <c r="AM518" i="3"/>
  <c r="AN518" i="3" s="1"/>
  <c r="AM1339" i="3"/>
  <c r="AN1339" i="3" s="1"/>
  <c r="AM592" i="3"/>
  <c r="AN592" i="3" s="1"/>
  <c r="AM1189" i="3"/>
  <c r="AN1189" i="3" s="1"/>
  <c r="AM760" i="3"/>
  <c r="AN760" i="3" s="1"/>
  <c r="AM1096" i="3"/>
  <c r="AN1096" i="3" s="1"/>
  <c r="AM559" i="3"/>
  <c r="AN559" i="3" s="1"/>
  <c r="AM1392" i="3"/>
  <c r="AN1392" i="3" s="1"/>
  <c r="AM828" i="3"/>
  <c r="AN828" i="3" s="1"/>
  <c r="AM740" i="3"/>
  <c r="AN740" i="3" s="1"/>
  <c r="AM553" i="3"/>
  <c r="AN553" i="3" s="1"/>
  <c r="AM927" i="3"/>
  <c r="AN927" i="3" s="1"/>
  <c r="AM958" i="3"/>
  <c r="AN958" i="3" s="1"/>
  <c r="AM1197" i="3"/>
  <c r="AN1197" i="3" s="1"/>
  <c r="AM1095" i="3"/>
  <c r="AN1095" i="3" s="1"/>
  <c r="AM750" i="3"/>
  <c r="AN750" i="3" s="1"/>
  <c r="AM955" i="3"/>
  <c r="AN955" i="3" s="1"/>
  <c r="AM1072" i="3"/>
  <c r="AN1072" i="3" s="1"/>
  <c r="AM426" i="3"/>
  <c r="AN426" i="3" s="1"/>
  <c r="AM525" i="3"/>
  <c r="AN525" i="3" s="1"/>
  <c r="AM1077" i="3"/>
  <c r="AN1077" i="3" s="1"/>
  <c r="AM1202" i="3"/>
  <c r="AN1202" i="3" s="1"/>
  <c r="AM1075" i="3"/>
  <c r="AN1075" i="3" s="1"/>
  <c r="AM1092" i="3"/>
  <c r="AN1092" i="3" s="1"/>
  <c r="AM1039" i="3"/>
  <c r="AN1039" i="3" s="1"/>
  <c r="AM1427" i="3"/>
  <c r="AN1427" i="3" s="1"/>
  <c r="AM1051" i="3"/>
  <c r="AN1051" i="3" s="1"/>
  <c r="AM1017" i="3"/>
  <c r="AN1017" i="3" s="1"/>
  <c r="AM538" i="3"/>
  <c r="AN538" i="3" s="1"/>
  <c r="AM464" i="3"/>
  <c r="AN464" i="3" s="1"/>
  <c r="AM1120" i="3"/>
  <c r="AN1120" i="3" s="1"/>
  <c r="AM913" i="3"/>
  <c r="AN913" i="3" s="1"/>
  <c r="AM388" i="3"/>
  <c r="AN388" i="3" s="1"/>
  <c r="AM39" i="3"/>
  <c r="AN39" i="3" s="1"/>
  <c r="AM925" i="3"/>
  <c r="AN925" i="3" s="1"/>
  <c r="AM587" i="3"/>
  <c r="AN587" i="3" s="1"/>
  <c r="AM317" i="3"/>
  <c r="AN317" i="3" s="1"/>
  <c r="AM1398" i="3"/>
  <c r="AN1398" i="3" s="1"/>
  <c r="AM573" i="3"/>
  <c r="AN573" i="3" s="1"/>
  <c r="AM907" i="3"/>
  <c r="AN907" i="3" s="1"/>
  <c r="AM446" i="3"/>
  <c r="AN446" i="3" s="1"/>
  <c r="AM878" i="3"/>
  <c r="AN878" i="3" s="1"/>
  <c r="AM311" i="3"/>
  <c r="AN311" i="3" s="1"/>
  <c r="AM1032" i="3"/>
  <c r="AN1032" i="3" s="1"/>
  <c r="AM1029" i="3"/>
  <c r="AN1029" i="3" s="1"/>
  <c r="AM490" i="3"/>
  <c r="AN490" i="3" s="1"/>
  <c r="AM995" i="3"/>
  <c r="AN995" i="3" s="1"/>
  <c r="AM516" i="3"/>
  <c r="AN516" i="3" s="1"/>
  <c r="AM1149" i="3"/>
  <c r="AN1149" i="3" s="1"/>
  <c r="AM1212" i="3"/>
  <c r="AN1212" i="3" s="1"/>
  <c r="AM769" i="3"/>
  <c r="AN769" i="3" s="1"/>
  <c r="AM922" i="3"/>
  <c r="AN922" i="3" s="1"/>
  <c r="AM1078" i="3"/>
  <c r="AN1078" i="3" s="1"/>
  <c r="AM1082" i="3"/>
  <c r="AN1082" i="3" s="1"/>
  <c r="AM411" i="3"/>
  <c r="AN411" i="3" s="1"/>
  <c r="AM1025" i="3"/>
  <c r="AN1025" i="3" s="1"/>
  <c r="AM417" i="3"/>
  <c r="AN417" i="3" s="1"/>
  <c r="AM1146" i="3"/>
  <c r="AN1146" i="3" s="1"/>
  <c r="AM735" i="3"/>
  <c r="AN735" i="3" s="1"/>
  <c r="AM739" i="3"/>
  <c r="AN739" i="3" s="1"/>
  <c r="AM857" i="3"/>
  <c r="AN857" i="3" s="1"/>
  <c r="AM1449" i="3"/>
  <c r="AN1449" i="3" s="1"/>
  <c r="AM777" i="3"/>
  <c r="AN777" i="3" s="1"/>
  <c r="AM626" i="3"/>
  <c r="AN626" i="3" s="1"/>
  <c r="AM459" i="3"/>
  <c r="AN459" i="3" s="1"/>
  <c r="AM1067" i="3"/>
  <c r="AN1067" i="3" s="1"/>
  <c r="AM1221" i="3"/>
  <c r="AN1221" i="3" s="1"/>
  <c r="AM412" i="3"/>
  <c r="AN412" i="3" s="1"/>
  <c r="AM240" i="3"/>
  <c r="AN240" i="3" s="1"/>
  <c r="AM586" i="3"/>
  <c r="AN586" i="3" s="1"/>
  <c r="AM753" i="3"/>
  <c r="AN753" i="3" s="1"/>
  <c r="AM1292" i="3"/>
  <c r="AN1292" i="3" s="1"/>
  <c r="AM1005" i="3"/>
  <c r="AN1005" i="3" s="1"/>
  <c r="AM863" i="3"/>
  <c r="AN863" i="3" s="1"/>
  <c r="AM61" i="3"/>
  <c r="AN61" i="3" s="1"/>
  <c r="AM974" i="3"/>
  <c r="AN974" i="3" s="1"/>
  <c r="AM472" i="3"/>
  <c r="AN472" i="3" s="1"/>
  <c r="AM984" i="3"/>
  <c r="AN984" i="3" s="1"/>
  <c r="AM456" i="3"/>
  <c r="AN456" i="3" s="1"/>
  <c r="AM801" i="3"/>
  <c r="AN801" i="3" s="1"/>
  <c r="AM1066" i="3"/>
  <c r="AN1066" i="3" s="1"/>
  <c r="AM1416" i="3"/>
  <c r="AN1416" i="3" s="1"/>
  <c r="AM462" i="3"/>
  <c r="AN462" i="3" s="1"/>
  <c r="AM136" i="3"/>
  <c r="AN136" i="3" s="1"/>
  <c r="AM1176" i="3"/>
  <c r="AN1176" i="3" s="1"/>
  <c r="AM566" i="3"/>
  <c r="AN566" i="3" s="1"/>
  <c r="AM716" i="3"/>
  <c r="AN716" i="3" s="1"/>
  <c r="AM938" i="3"/>
  <c r="AN938" i="3" s="1"/>
  <c r="AM636" i="3"/>
  <c r="AN636" i="3" s="1"/>
  <c r="AM695" i="3"/>
  <c r="AN695" i="3" s="1"/>
  <c r="AM767" i="3"/>
  <c r="AN767" i="3" s="1"/>
  <c r="AM844" i="3"/>
  <c r="AN844" i="3" s="1"/>
  <c r="AM480" i="3"/>
  <c r="AN480" i="3" s="1"/>
  <c r="AM1108" i="3"/>
  <c r="AN1108" i="3" s="1"/>
  <c r="AM1068" i="3"/>
  <c r="AN1068" i="3" s="1"/>
  <c r="AM396" i="3"/>
  <c r="AN396" i="3" s="1"/>
  <c r="AM374" i="3"/>
  <c r="AN374" i="3" s="1"/>
  <c r="AM91" i="3"/>
  <c r="AN91" i="3" s="1"/>
  <c r="AM982" i="3"/>
  <c r="AN982" i="3" s="1"/>
  <c r="AM1168" i="3"/>
  <c r="AN1168" i="3" s="1"/>
  <c r="AM630" i="3"/>
  <c r="AN630" i="3" s="1"/>
  <c r="AM667" i="3"/>
  <c r="AN667" i="3" s="1"/>
  <c r="AM1070" i="3"/>
  <c r="AN1070" i="3" s="1"/>
  <c r="AM346" i="3"/>
  <c r="AN346" i="3" s="1"/>
  <c r="AM399" i="3"/>
  <c r="AN399" i="3" s="1"/>
  <c r="AM644" i="3"/>
  <c r="AN644" i="3" s="1"/>
  <c r="AM993" i="3"/>
  <c r="AN993" i="3" s="1"/>
  <c r="AM666" i="3"/>
  <c r="AN666" i="3" s="1"/>
  <c r="AM848" i="3"/>
  <c r="AN848" i="3" s="1"/>
  <c r="AM51" i="3"/>
  <c r="AN51" i="3" s="1"/>
  <c r="AM1335" i="3"/>
  <c r="AN1335" i="3" s="1"/>
  <c r="AM680" i="3"/>
  <c r="AN680" i="3" s="1"/>
  <c r="AM537" i="3"/>
  <c r="AN537" i="3" s="1"/>
  <c r="AM936" i="3"/>
  <c r="AN936" i="3" s="1"/>
  <c r="AM1141" i="3"/>
  <c r="AN1141" i="3" s="1"/>
  <c r="AM1081" i="3"/>
  <c r="AN1081" i="3" s="1"/>
  <c r="AM575" i="3"/>
  <c r="AN575" i="3" s="1"/>
  <c r="AM950" i="3"/>
  <c r="AN950" i="3" s="1"/>
  <c r="AM805" i="3"/>
  <c r="AN805" i="3" s="1"/>
  <c r="AM109" i="3"/>
  <c r="AN109" i="3" s="1"/>
  <c r="AM669" i="3"/>
  <c r="AN669" i="3" s="1"/>
  <c r="AM427" i="3"/>
  <c r="AN427" i="3" s="1"/>
  <c r="AM949" i="3"/>
  <c r="AN949" i="3" s="1"/>
  <c r="AM921" i="3"/>
  <c r="AN921" i="3" s="1"/>
  <c r="AM890" i="3"/>
  <c r="AN890" i="3" s="1"/>
  <c r="AM303" i="3"/>
  <c r="AN303" i="3" s="1"/>
  <c r="AM1389" i="3"/>
  <c r="AN1389" i="3" s="1"/>
  <c r="AM318" i="3"/>
  <c r="AN318" i="3" s="1"/>
  <c r="AM397" i="3"/>
  <c r="AN397" i="3" s="1"/>
  <c r="AM1046" i="3"/>
  <c r="AN1046" i="3" s="1"/>
  <c r="AM1373" i="3"/>
  <c r="AN1373" i="3" s="1"/>
  <c r="AM1052" i="3"/>
  <c r="AN1052" i="3" s="1"/>
  <c r="AM914" i="3"/>
  <c r="AN914" i="3" s="1"/>
  <c r="AM477" i="3"/>
  <c r="AN477" i="3" s="1"/>
  <c r="AM996" i="3"/>
  <c r="AN996" i="3" s="1"/>
  <c r="AM729" i="3"/>
  <c r="AN729" i="3" s="1"/>
  <c r="AM796" i="3"/>
  <c r="AN796" i="3" s="1"/>
  <c r="AM513" i="3"/>
  <c r="AN513" i="3" s="1"/>
  <c r="AM798" i="3"/>
  <c r="AN798" i="3" s="1"/>
  <c r="AM865" i="3"/>
  <c r="AN865" i="3" s="1"/>
  <c r="AM543" i="3"/>
  <c r="AN543" i="3" s="1"/>
  <c r="AM780" i="3"/>
  <c r="AN780" i="3" s="1"/>
  <c r="AM521" i="3"/>
  <c r="AN521" i="3" s="1"/>
  <c r="AM730" i="3"/>
  <c r="AN730" i="3" s="1"/>
  <c r="AM866" i="3"/>
  <c r="AN866" i="3" s="1"/>
  <c r="AM733" i="3"/>
  <c r="AN733" i="3" s="1"/>
  <c r="AM1026" i="3"/>
  <c r="AN1026" i="3" s="1"/>
  <c r="AM486" i="3"/>
  <c r="AN486" i="3" s="1"/>
  <c r="AM574" i="3"/>
  <c r="AN574" i="3" s="1"/>
  <c r="AM166" i="3"/>
  <c r="AN166" i="3" s="1"/>
  <c r="AM763" i="3"/>
  <c r="AN763" i="3" s="1"/>
  <c r="AM869" i="3"/>
  <c r="AN869" i="3" s="1"/>
  <c r="AM947" i="3"/>
  <c r="AN947" i="3" s="1"/>
  <c r="AM697" i="3"/>
  <c r="AN697" i="3" s="1"/>
  <c r="AM985" i="3"/>
  <c r="AN985" i="3" s="1"/>
  <c r="AM663" i="3"/>
  <c r="AN663" i="3" s="1"/>
  <c r="AM557" i="3"/>
  <c r="AN557" i="3" s="1"/>
  <c r="AM1445" i="3"/>
  <c r="AN1445" i="3" s="1"/>
  <c r="AM1247" i="3"/>
  <c r="AN1247" i="3" s="1"/>
  <c r="AM745" i="3"/>
  <c r="AN745" i="3" s="1"/>
  <c r="AM768" i="3"/>
  <c r="AN768" i="3" s="1"/>
  <c r="AM973" i="3"/>
  <c r="AN973" i="3" s="1"/>
  <c r="AM1219" i="3"/>
  <c r="AN1219" i="3" s="1"/>
  <c r="AM500" i="3"/>
  <c r="AN500" i="3" s="1"/>
  <c r="AM912" i="3"/>
  <c r="AN912" i="3" s="1"/>
  <c r="AM787" i="3"/>
  <c r="AN787" i="3" s="1"/>
  <c r="AM642" i="3"/>
  <c r="AN642" i="3" s="1"/>
  <c r="AM999" i="3"/>
  <c r="AN999" i="3" s="1"/>
  <c r="AM1215" i="3"/>
  <c r="AN1215" i="3" s="1"/>
  <c r="AM986" i="3"/>
  <c r="AN986" i="3" s="1"/>
  <c r="AM766" i="3"/>
  <c r="AN766" i="3" s="1"/>
  <c r="AM1050" i="3"/>
  <c r="AN1050" i="3" s="1"/>
  <c r="AM906" i="3"/>
  <c r="AN906" i="3" s="1"/>
  <c r="AM1179" i="3"/>
  <c r="AN1179" i="3" s="1"/>
  <c r="AM1203" i="3"/>
  <c r="AN1203" i="3" s="1"/>
  <c r="AM1284" i="3"/>
  <c r="AN1284" i="3" s="1"/>
  <c r="AM951" i="3"/>
  <c r="AN951" i="3" s="1"/>
  <c r="AM1310" i="3"/>
  <c r="AN1310" i="3" s="1"/>
  <c r="AM882" i="3"/>
  <c r="AN882" i="3" s="1"/>
  <c r="AM423" i="3"/>
  <c r="AN423" i="3" s="1"/>
  <c r="AM551" i="3"/>
  <c r="AN551" i="3" s="1"/>
  <c r="AM1418" i="3"/>
  <c r="AN1418" i="3" s="1"/>
  <c r="AM1122" i="3"/>
  <c r="AN1122" i="3" s="1"/>
  <c r="AM1200" i="3"/>
  <c r="AN1200" i="3" s="1"/>
  <c r="AM941" i="3"/>
  <c r="AN941" i="3" s="1"/>
  <c r="AM492" i="3"/>
  <c r="AN492" i="3" s="1"/>
  <c r="AM607" i="3"/>
  <c r="AN607" i="3" s="1"/>
  <c r="AM1396" i="3"/>
  <c r="AN1396" i="3" s="1"/>
  <c r="AM534" i="3"/>
  <c r="AN534" i="3" s="1"/>
  <c r="AM978" i="3"/>
  <c r="AN978" i="3" s="1"/>
  <c r="AM1288" i="3"/>
  <c r="AN1288" i="3" s="1"/>
  <c r="AM499" i="3"/>
  <c r="AN499" i="3" s="1"/>
  <c r="AM979" i="3"/>
  <c r="AN979" i="3" s="1"/>
  <c r="AM981" i="3"/>
  <c r="AN981" i="3" s="1"/>
  <c r="AM845" i="3"/>
  <c r="AN845" i="3" s="1"/>
  <c r="AM706" i="3"/>
  <c r="AN706" i="3" s="1"/>
  <c r="AM1220" i="3"/>
  <c r="AN1220" i="3" s="1"/>
  <c r="AM547" i="3"/>
  <c r="AN547" i="3" s="1"/>
  <c r="AM1152" i="3"/>
  <c r="AN1152" i="3" s="1"/>
  <c r="AM654" i="3"/>
  <c r="AN654" i="3" s="1"/>
  <c r="AM887" i="3"/>
  <c r="AN887" i="3" s="1"/>
  <c r="AM824" i="3"/>
  <c r="AN824" i="3" s="1"/>
  <c r="AM1223" i="3"/>
  <c r="AN1223" i="3" s="1"/>
  <c r="AM116" i="3"/>
  <c r="AN116" i="3" s="1"/>
  <c r="AM1043" i="3"/>
  <c r="AN1043" i="3" s="1"/>
  <c r="AM723" i="3"/>
  <c r="AN723" i="3" s="1"/>
  <c r="AM565" i="3"/>
  <c r="AN565" i="3" s="1"/>
  <c r="AM961" i="3"/>
  <c r="AN961" i="3" s="1"/>
  <c r="AM383" i="3"/>
  <c r="AN383" i="3" s="1"/>
  <c r="AM353" i="3"/>
  <c r="AN353" i="3" s="1"/>
  <c r="AM1362" i="3"/>
  <c r="AN1362" i="3" s="1"/>
  <c r="AM1357" i="3"/>
  <c r="AN1357" i="3" s="1"/>
  <c r="AM966" i="3"/>
  <c r="AN966" i="3" s="1"/>
  <c r="AM778" i="3"/>
  <c r="AN778" i="3" s="1"/>
  <c r="AM696" i="3"/>
  <c r="AN696" i="3" s="1"/>
  <c r="AM392" i="3"/>
  <c r="AN392" i="3" s="1"/>
  <c r="AM726" i="3"/>
  <c r="AN726" i="3" s="1"/>
  <c r="AM1329" i="3"/>
  <c r="AN1329" i="3" s="1"/>
  <c r="AM503" i="3"/>
  <c r="AN503" i="3" s="1"/>
  <c r="AM823" i="3"/>
  <c r="AN823" i="3" s="1"/>
  <c r="AM851" i="3"/>
  <c r="AN851" i="3" s="1"/>
  <c r="AM794" i="3"/>
  <c r="AN794" i="3" s="1"/>
  <c r="AM591" i="3"/>
  <c r="AN591" i="3" s="1"/>
  <c r="AM703" i="3"/>
  <c r="AN703" i="3" s="1"/>
  <c r="AM79" i="3"/>
  <c r="AN79" i="3" s="1"/>
  <c r="AM660" i="3"/>
  <c r="AN660" i="3" s="1"/>
  <c r="AM508" i="3"/>
  <c r="AN508" i="3" s="1"/>
  <c r="AM532" i="3"/>
  <c r="AN532" i="3" s="1"/>
  <c r="AM802" i="3"/>
  <c r="AN802" i="3" s="1"/>
  <c r="AM93" i="3"/>
  <c r="AN93" i="3" s="1"/>
  <c r="AM1194" i="3"/>
  <c r="AN1194" i="3" s="1"/>
  <c r="AM639" i="3"/>
  <c r="AN639" i="3" s="1"/>
  <c r="AM444" i="3"/>
  <c r="AN444" i="3" s="1"/>
  <c r="AM1214" i="3"/>
  <c r="AN1214" i="3" s="1"/>
  <c r="AM1147" i="3"/>
  <c r="AN1147" i="3" s="1"/>
  <c r="AM453" i="3"/>
  <c r="AN453" i="3" s="1"/>
  <c r="AM1041" i="3"/>
  <c r="AN1041" i="3" s="1"/>
  <c r="AM634" i="3"/>
  <c r="AN634" i="3" s="1"/>
  <c r="AM788" i="3"/>
  <c r="AN788" i="3" s="1"/>
  <c r="AM16" i="3"/>
  <c r="AN16" i="3" s="1"/>
  <c r="AM920" i="3"/>
  <c r="AN920" i="3" s="1"/>
  <c r="AM1205" i="3"/>
  <c r="AN1205" i="3" s="1"/>
  <c r="AM406" i="3"/>
  <c r="AN406" i="3" s="1"/>
  <c r="AM402" i="3"/>
  <c r="AN402" i="3" s="1"/>
  <c r="AM431" i="3"/>
  <c r="AN431" i="3" s="1"/>
  <c r="AM316" i="3"/>
  <c r="AN316" i="3" s="1"/>
  <c r="AM673" i="3"/>
  <c r="AN673" i="3" s="1"/>
  <c r="AM742" i="3"/>
  <c r="AN742" i="3" s="1"/>
  <c r="AM371" i="3"/>
  <c r="AN371" i="3" s="1"/>
  <c r="AM1273" i="3"/>
  <c r="AN1273" i="3" s="1"/>
  <c r="AM631" i="3"/>
  <c r="AN631" i="3" s="1"/>
  <c r="AM24" i="3"/>
  <c r="AN24" i="3" s="1"/>
  <c r="AM991" i="3"/>
  <c r="AN991" i="3" s="1"/>
  <c r="AM531" i="3"/>
  <c r="AN531" i="3" s="1"/>
  <c r="AM691" i="3"/>
  <c r="AN691" i="3" s="1"/>
  <c r="AM1275" i="3"/>
  <c r="AN1275" i="3" s="1"/>
  <c r="AM1270" i="3"/>
  <c r="AN1270" i="3" s="1"/>
  <c r="AM849" i="3"/>
  <c r="AN849" i="3" s="1"/>
  <c r="AM424" i="3"/>
  <c r="AN424" i="3" s="1"/>
  <c r="AM854" i="3"/>
  <c r="AN854" i="3" s="1"/>
  <c r="AM111" i="3"/>
  <c r="AN111" i="3" s="1"/>
  <c r="AM889" i="3"/>
  <c r="AN889" i="3" s="1"/>
  <c r="AM693" i="3"/>
  <c r="AN693" i="3" s="1"/>
  <c r="AM1053" i="3"/>
  <c r="AN1053" i="3" s="1"/>
  <c r="AM853" i="3"/>
  <c r="AN853" i="3" s="1"/>
  <c r="AM905" i="3"/>
  <c r="AN905" i="3" s="1"/>
  <c r="AM1128" i="3"/>
  <c r="AN1128" i="3" s="1"/>
  <c r="AM1375" i="3"/>
  <c r="AN1375" i="3" s="1"/>
  <c r="AM252" i="3"/>
  <c r="AN252" i="3" s="1"/>
  <c r="AM564" i="3"/>
  <c r="AN564" i="3" s="1"/>
  <c r="AM867" i="3"/>
  <c r="AN867" i="3" s="1"/>
  <c r="AM1145" i="3"/>
  <c r="AN1145" i="3" s="1"/>
  <c r="AM556" i="3"/>
  <c r="AN556" i="3" s="1"/>
  <c r="AM1022" i="3"/>
  <c r="AN1022" i="3" s="1"/>
  <c r="AM50" i="3"/>
  <c r="AN50" i="3" s="1"/>
  <c r="AM829" i="3"/>
  <c r="AN829" i="3" s="1"/>
  <c r="AM1280" i="3"/>
  <c r="AN1280" i="3" s="1"/>
  <c r="AM69" i="3"/>
  <c r="AN69" i="3" s="1"/>
  <c r="AM584" i="3"/>
  <c r="AN584" i="3" s="1"/>
  <c r="AM1144" i="3"/>
  <c r="AN1144" i="3" s="1"/>
  <c r="AM1055" i="3"/>
  <c r="AN1055" i="3" s="1"/>
  <c r="AM1325" i="3"/>
  <c r="AN1325" i="3" s="1"/>
  <c r="AM466" i="3"/>
  <c r="AN466" i="3" s="1"/>
  <c r="AM718" i="3"/>
  <c r="AN718" i="3" s="1"/>
  <c r="AM583" i="3"/>
  <c r="AN583" i="3" s="1"/>
  <c r="AM862" i="3"/>
  <c r="AN862" i="3" s="1"/>
  <c r="AM1233" i="3"/>
  <c r="AN1233" i="3" s="1"/>
  <c r="AM1170" i="3"/>
  <c r="AN1170" i="3" s="1"/>
  <c r="AM923" i="3"/>
  <c r="AN923" i="3" s="1"/>
  <c r="AM488" i="3"/>
  <c r="AN488" i="3" s="1"/>
  <c r="AM765" i="3"/>
  <c r="AN765" i="3" s="1"/>
  <c r="AM1049" i="3"/>
  <c r="AN1049" i="3" s="1"/>
  <c r="AM145" i="3"/>
  <c r="AN145" i="3" s="1"/>
  <c r="AM1379" i="3"/>
  <c r="AN1379" i="3" s="1"/>
  <c r="AM852" i="3"/>
  <c r="AN852" i="3" s="1"/>
  <c r="AM585" i="3"/>
  <c r="AN585" i="3" s="1"/>
  <c r="AM1232" i="3"/>
  <c r="AN1232" i="3" s="1"/>
  <c r="AM1023" i="3"/>
  <c r="AN1023" i="3" s="1"/>
  <c r="AM447" i="3"/>
  <c r="AN447" i="3" s="1"/>
  <c r="AM1031" i="3"/>
  <c r="AN1031" i="3" s="1"/>
  <c r="AM676" i="3"/>
  <c r="AN676" i="3" s="1"/>
  <c r="AM496" i="3"/>
  <c r="AN496" i="3" s="1"/>
  <c r="AM924" i="3"/>
  <c r="AN924" i="3" s="1"/>
  <c r="AM1151" i="3"/>
  <c r="AN1151" i="3" s="1"/>
  <c r="AM1087" i="3"/>
  <c r="AN1087" i="3" s="1"/>
  <c r="AM713" i="3"/>
  <c r="AN713" i="3" s="1"/>
  <c r="AM1035" i="3"/>
  <c r="AN1035" i="3" s="1"/>
  <c r="AM1129" i="3"/>
  <c r="AN1129" i="3" s="1"/>
  <c r="AM1334" i="3"/>
  <c r="AN1334" i="3" s="1"/>
  <c r="AM546" i="3"/>
  <c r="AN546" i="3" s="1"/>
  <c r="AM529" i="3"/>
  <c r="AN529" i="3" s="1"/>
  <c r="AM681" i="3"/>
  <c r="AN681" i="3" s="1"/>
  <c r="AM527" i="3"/>
  <c r="AN527" i="3" s="1"/>
  <c r="AM1271" i="3"/>
  <c r="AN1271" i="3" s="1"/>
  <c r="AM249" i="3"/>
  <c r="AN249" i="3" s="1"/>
  <c r="AM1322" i="3"/>
  <c r="AN1322" i="3" s="1"/>
  <c r="AM652" i="3"/>
  <c r="AN652" i="3" s="1"/>
  <c r="AM635" i="3"/>
  <c r="AN635" i="3" s="1"/>
  <c r="AM178" i="3"/>
  <c r="AN178" i="3" s="1"/>
  <c r="AM655" i="3"/>
  <c r="AN655" i="3" s="1"/>
  <c r="AM1045" i="3"/>
  <c r="AN1045" i="3" s="1"/>
  <c r="AM1079" i="3"/>
  <c r="AN1079" i="3" s="1"/>
  <c r="AM612" i="3"/>
  <c r="AN612" i="3" s="1"/>
  <c r="AM493" i="3"/>
  <c r="AN493" i="3" s="1"/>
  <c r="AM212" i="3"/>
  <c r="AN212" i="3" s="1"/>
  <c r="AM619" i="3"/>
  <c r="AN619" i="3" s="1"/>
  <c r="AM1207" i="3"/>
  <c r="AN1207" i="3" s="1"/>
  <c r="AM239" i="3"/>
  <c r="AN239" i="3" s="1"/>
  <c r="AM381" i="3"/>
  <c r="AN381" i="3" s="1"/>
  <c r="AM662" i="3"/>
  <c r="AN662" i="3" s="1"/>
  <c r="AM658" i="3"/>
  <c r="AN658" i="3" s="1"/>
  <c r="AM478" i="3"/>
  <c r="AN478" i="3" s="1"/>
  <c r="AM1378" i="3"/>
  <c r="AN1378" i="3" s="1"/>
  <c r="AM244" i="3"/>
  <c r="AN244" i="3" s="1"/>
  <c r="AM1381" i="3"/>
  <c r="AN1381" i="3" s="1"/>
  <c r="AM968" i="3"/>
  <c r="AN968" i="3" s="1"/>
  <c r="AM809" i="3"/>
  <c r="AN809" i="3" s="1"/>
  <c r="AM511" i="3"/>
  <c r="AN511" i="3" s="1"/>
  <c r="AM732" i="3"/>
  <c r="AN732" i="3" s="1"/>
  <c r="AM1042" i="3"/>
  <c r="AN1042" i="3" s="1"/>
  <c r="AM1404" i="3"/>
  <c r="AN1404" i="3" s="1"/>
  <c r="AM616" i="3"/>
  <c r="AN616" i="3" s="1"/>
  <c r="AM129" i="3"/>
  <c r="AN129" i="3" s="1"/>
  <c r="AM1076" i="3"/>
  <c r="AN1076" i="3" s="1"/>
  <c r="AM1279" i="3"/>
  <c r="AN1279" i="3" s="1"/>
  <c r="AM604" i="3"/>
  <c r="AN604" i="3" s="1"/>
  <c r="AM572" i="3"/>
  <c r="AN572" i="3" s="1"/>
  <c r="AM855" i="3"/>
  <c r="AN855" i="3" s="1"/>
  <c r="AM451" i="3"/>
  <c r="AN451" i="3" s="1"/>
  <c r="AM185" i="3"/>
  <c r="AN185" i="3" s="1"/>
  <c r="AM677" i="3"/>
  <c r="AN677" i="3" s="1"/>
  <c r="AM1199" i="3"/>
  <c r="AN1199" i="3" s="1"/>
  <c r="AM817" i="3"/>
  <c r="AN817" i="3" s="1"/>
  <c r="AM98" i="3"/>
  <c r="AN98" i="3" s="1"/>
  <c r="AM705" i="3"/>
  <c r="AN705" i="3" s="1"/>
  <c r="AM1190" i="3"/>
  <c r="AN1190" i="3" s="1"/>
  <c r="AM577" i="3"/>
  <c r="AN577" i="3" s="1"/>
  <c r="AM1395" i="3"/>
  <c r="AN1395" i="3" s="1"/>
  <c r="AM1015" i="3"/>
  <c r="AN1015" i="3" s="1"/>
  <c r="AM1098" i="3"/>
  <c r="AN1098" i="3" s="1"/>
  <c r="AM868" i="3"/>
  <c r="AN868" i="3" s="1"/>
  <c r="B5" i="4" l="1"/>
  <c r="E5" i="4"/>
  <c r="D5" i="4"/>
  <c r="C5" i="4"/>
  <c r="D15" i="4"/>
  <c r="C15" i="4"/>
  <c r="B15" i="4"/>
  <c r="E15" i="4"/>
  <c r="B8" i="4"/>
  <c r="D8" i="4"/>
  <c r="E8" i="4"/>
  <c r="C8" i="4"/>
  <c r="E6" i="4"/>
  <c r="C6" i="4"/>
  <c r="B6" i="4"/>
  <c r="D6" i="4"/>
  <c r="D9" i="4"/>
  <c r="E9" i="4"/>
  <c r="C9" i="4"/>
  <c r="B9" i="4"/>
  <c r="D16" i="4"/>
  <c r="C16" i="4"/>
  <c r="B16" i="4"/>
  <c r="E16" i="4"/>
  <c r="D10" i="4"/>
  <c r="C10" i="4"/>
  <c r="B10" i="4"/>
  <c r="E10" i="4"/>
  <c r="D11" i="4"/>
  <c r="C11" i="4"/>
  <c r="B11" i="4"/>
  <c r="E11" i="4"/>
  <c r="D13" i="4"/>
  <c r="B13" i="4"/>
  <c r="E13" i="4"/>
  <c r="C13" i="4"/>
  <c r="B14" i="4"/>
  <c r="E14" i="4"/>
  <c r="D14" i="4"/>
  <c r="C14" i="4"/>
  <c r="D12" i="4"/>
  <c r="B12" i="4"/>
  <c r="E12" i="4"/>
  <c r="C12" i="4"/>
  <c r="B13" i="5"/>
  <c r="E13" i="5"/>
  <c r="D13" i="5"/>
  <c r="C13" i="5"/>
  <c r="B8" i="5"/>
  <c r="E8" i="5"/>
  <c r="D8" i="5"/>
  <c r="C8" i="5"/>
  <c r="E15" i="5"/>
  <c r="D15" i="5"/>
  <c r="C15" i="5"/>
  <c r="B15" i="5"/>
  <c r="E14" i="5"/>
  <c r="D14" i="5"/>
  <c r="C14" i="5"/>
  <c r="B14" i="5"/>
  <c r="D9" i="5"/>
  <c r="B9" i="5"/>
  <c r="C9" i="5"/>
  <c r="E9" i="5"/>
  <c r="D16" i="5"/>
  <c r="C16" i="5"/>
  <c r="B16" i="5"/>
  <c r="E16" i="5"/>
  <c r="B7" i="5"/>
  <c r="E7" i="5"/>
  <c r="D7" i="5"/>
  <c r="C7" i="5"/>
  <c r="D10" i="5"/>
  <c r="C10" i="5"/>
  <c r="B10" i="5"/>
  <c r="E10" i="5"/>
  <c r="B5" i="5"/>
  <c r="E5" i="5"/>
  <c r="C5" i="5"/>
  <c r="D5" i="5"/>
  <c r="C12" i="5"/>
  <c r="B12" i="5"/>
  <c r="E12" i="5"/>
  <c r="D12" i="5"/>
  <c r="D6" i="5"/>
  <c r="B6" i="5"/>
  <c r="E6" i="5"/>
  <c r="C6" i="5"/>
  <c r="E11" i="5"/>
  <c r="D11" i="5"/>
  <c r="C11" i="5"/>
  <c r="B11" i="5"/>
  <c r="F13" i="4" l="1"/>
  <c r="F10" i="4"/>
  <c r="F11" i="4"/>
  <c r="F9" i="4"/>
  <c r="F8" i="4"/>
  <c r="F15" i="4"/>
  <c r="F14" i="4"/>
  <c r="F6" i="4"/>
  <c r="C17" i="4"/>
  <c r="F16" i="4"/>
  <c r="D17" i="4"/>
  <c r="F12" i="4"/>
  <c r="E17" i="4"/>
  <c r="B17" i="4"/>
  <c r="F5" i="4"/>
  <c r="F14" i="5"/>
  <c r="E17" i="5"/>
  <c r="F12" i="5"/>
  <c r="F11" i="5"/>
  <c r="F9" i="5"/>
  <c r="D17" i="5"/>
  <c r="C17" i="5"/>
  <c r="F7" i="5"/>
  <c r="F8" i="5"/>
  <c r="B17" i="5"/>
  <c r="F5" i="5"/>
  <c r="F15" i="5"/>
  <c r="F16" i="5"/>
  <c r="F6" i="5"/>
  <c r="F10" i="5"/>
  <c r="F13" i="5"/>
  <c r="F17" i="4" l="1"/>
  <c r="F17" i="5"/>
  <c r="J16" i="4" l="1"/>
  <c r="H13" i="4"/>
  <c r="J11" i="4"/>
  <c r="I16" i="4"/>
  <c r="H16" i="4"/>
  <c r="J14" i="4"/>
  <c r="H11" i="4"/>
  <c r="G16" i="4"/>
  <c r="I14" i="4"/>
  <c r="J17" i="4"/>
  <c r="H14" i="4"/>
  <c r="J12" i="4"/>
  <c r="I17" i="4"/>
  <c r="H17" i="4"/>
  <c r="J15" i="4"/>
  <c r="H12" i="4"/>
  <c r="J10" i="4"/>
  <c r="H7" i="4"/>
  <c r="J5" i="4"/>
  <c r="G17" i="4"/>
  <c r="I15" i="4"/>
  <c r="G12" i="4"/>
  <c r="I10" i="4"/>
  <c r="H15" i="4"/>
  <c r="J13" i="4"/>
  <c r="H10" i="4"/>
  <c r="J8" i="4"/>
  <c r="H5" i="4"/>
  <c r="G7" i="4"/>
  <c r="J6" i="4"/>
  <c r="G15" i="4"/>
  <c r="I13" i="4"/>
  <c r="G10" i="4"/>
  <c r="J9" i="4"/>
  <c r="G13" i="4"/>
  <c r="I9" i="4"/>
  <c r="H9" i="4"/>
  <c r="I5" i="4"/>
  <c r="I11" i="4"/>
  <c r="G9" i="4"/>
  <c r="I8" i="4"/>
  <c r="G11" i="4"/>
  <c r="H8" i="4"/>
  <c r="G14" i="4"/>
  <c r="G8" i="4"/>
  <c r="I12" i="4"/>
  <c r="I7" i="4"/>
  <c r="I6" i="4"/>
  <c r="H6" i="4"/>
  <c r="G5" i="4"/>
  <c r="G6" i="4"/>
  <c r="J7" i="4"/>
  <c r="I16" i="5"/>
  <c r="G13" i="5"/>
  <c r="I11" i="5"/>
  <c r="H16" i="5"/>
  <c r="J14" i="5"/>
  <c r="H11" i="5"/>
  <c r="J9" i="5"/>
  <c r="G16" i="5"/>
  <c r="I14" i="5"/>
  <c r="G11" i="5"/>
  <c r="I9" i="5"/>
  <c r="J17" i="5"/>
  <c r="H14" i="5"/>
  <c r="J12" i="5"/>
  <c r="I17" i="5"/>
  <c r="G14" i="5"/>
  <c r="I12" i="5"/>
  <c r="H17" i="5"/>
  <c r="J15" i="5"/>
  <c r="H12" i="5"/>
  <c r="J10" i="5"/>
  <c r="H7" i="5"/>
  <c r="J5" i="5"/>
  <c r="G17" i="5"/>
  <c r="I15" i="5"/>
  <c r="G12" i="5"/>
  <c r="I10" i="5"/>
  <c r="H15" i="5"/>
  <c r="J13" i="5"/>
  <c r="H10" i="5"/>
  <c r="J8" i="5"/>
  <c r="H5" i="5"/>
  <c r="G15" i="5"/>
  <c r="I13" i="5"/>
  <c r="G10" i="5"/>
  <c r="J16" i="5"/>
  <c r="H13" i="5"/>
  <c r="J11" i="5"/>
  <c r="H8" i="5"/>
  <c r="J7" i="5"/>
  <c r="I8" i="5"/>
  <c r="I7" i="5"/>
  <c r="J6" i="5"/>
  <c r="H9" i="5"/>
  <c r="G8" i="5"/>
  <c r="G7" i="5"/>
  <c r="I6" i="5"/>
  <c r="G9" i="5"/>
  <c r="H6" i="5"/>
  <c r="I5" i="5"/>
  <c r="G6" i="5"/>
  <c r="G5" i="5"/>
</calcChain>
</file>

<file path=xl/sharedStrings.xml><?xml version="1.0" encoding="utf-8"?>
<sst xmlns="http://schemas.openxmlformats.org/spreadsheetml/2006/main" count="8376" uniqueCount="2032">
  <si>
    <t>金条坐席SABC评级 · 数据口径与评级标准</t>
  </si>
  <si>
    <t>数据截止日期</t>
  </si>
  <si>
    <t>2026-04-19</t>
  </si>
  <si>
    <t>← 更新数据时同步修改此单元格</t>
  </si>
  <si>
    <t>一、数据口径</t>
  </si>
  <si>
    <t>数据范围</t>
  </si>
  <si>
    <t>近30个自然日，截止日期见C3参数单元格</t>
  </si>
  <si>
    <t>数据来源</t>
  </si>
  <si>
    <t>CRM系统导出，每日T-1更新</t>
  </si>
  <si>
    <t>底表结构</t>
  </si>
  <si>
    <t>A-W列(23列)为原始数据（含首贷T0/复贷T0/总GMV），X列起为辅助公式列</t>
  </si>
  <si>
    <t>更新方式</t>
  </si>
  <si>
    <t>粘贴新A-W列数据覆盖明细表，所有公式、参评判定、得分与汇总表自动重算</t>
  </si>
  <si>
    <t>首贷/复贷</t>
  </si>
  <si>
    <t>由坐席类型字段(A列)直接判定，首贷和复贷分池独立评级</t>
  </si>
  <si>
    <t>有效通话阈值</t>
  </si>
  <si>
    <t>单通通话时长≥30秒计为有效接通</t>
  </si>
  <si>
    <t>转化率分母</t>
  </si>
  <si>
    <t>首贷转化率 = 首贷用户数(P列) ÷ 接通用户数(J列)；后续"名单下发数"字段到位后，改用该字段替换J作为分母</t>
  </si>
  <si>
    <t>日均有效通时</t>
  </si>
  <si>
    <t>日均有效通时 = 近30天累计有效通时(N列，秒) ÷ 外呼天数(O列，日通时&gt;30分钟天数) ÷ 60；单位"分钟/天"，反映在岗日的实际工作投入</t>
  </si>
  <si>
    <t>二、参评条件</t>
  </si>
  <si>
    <t>条件① 活跃度</t>
  </si>
  <si>
    <t>最近一次有效外呼距截止日不超过7天</t>
  </si>
  <si>
    <t>条件② 出勤量</t>
  </si>
  <si>
    <t>近30天有效外呼天数(通话时长&gt;30分钟)≥22天</t>
  </si>
  <si>
    <t>参评判定</t>
  </si>
  <si>
    <t>同时满足①②标记为"是"，参与评级；否则标记"非参评"，不参与排名</t>
  </si>
  <si>
    <t>三、评级权重</t>
  </si>
  <si>
    <t>维度</t>
  </si>
  <si>
    <t>首贷权重</t>
  </si>
  <si>
    <t>复贷权重</t>
  </si>
  <si>
    <t>类型</t>
  </si>
  <si>
    <t>个人转化率 / GMV</t>
  </si>
  <si>
    <t>45%</t>
  </si>
  <si>
    <t>35%</t>
  </si>
  <si>
    <t>结果指标（核心）</t>
  </si>
  <si>
    <t>T0 GMV（当日发放）</t>
  </si>
  <si>
    <t>20%</t>
  </si>
  <si>
    <t>15%</t>
  </si>
  <si>
    <t>结果指标·抗躺单</t>
  </si>
  <si>
    <t>件均金额</t>
  </si>
  <si>
    <t>—</t>
  </si>
  <si>
    <t>结果指标</t>
  </si>
  <si>
    <t>个人ATT</t>
  </si>
  <si>
    <t>10%</t>
  </si>
  <si>
    <t>过程指标·沟通深度</t>
  </si>
  <si>
    <t>日均有效通时(分钟)</t>
  </si>
  <si>
    <t>25%</t>
  </si>
  <si>
    <t>过程指标·工作投入</t>
  </si>
  <si>
    <t>结果指标:过程指标</t>
  </si>
  <si>
    <t>65 : 35</t>
  </si>
  <si>
    <t>四、分级标准（百分位排名制 + S底线门槛）</t>
  </si>
  <si>
    <t>等级</t>
  </si>
  <si>
    <t>排名范围</t>
  </si>
  <si>
    <t>底线门槛</t>
  </si>
  <si>
    <t>管理动作</t>
  </si>
  <si>
    <t>S</t>
  </si>
  <si>
    <t>综合得分Top 20%</t>
  </si>
  <si>
    <t>且核心结果指标&gt;参评池中位值（首贷=个人转化率 / 复贷=个人GMV）</t>
  </si>
  <si>
    <t>名单优先+话术萃取；不达底线降A，名额不递补</t>
  </si>
  <si>
    <t>A</t>
  </si>
  <si>
    <t>Top 20%-50%</t>
  </si>
  <si>
    <t>无</t>
  </si>
  <si>
    <t>正常管理+常规培训</t>
  </si>
  <si>
    <t>B</t>
  </si>
  <si>
    <t>Top 50%-80%</t>
  </si>
  <si>
    <t>组长定向辅导+通关考核</t>
  </si>
  <si>
    <t>C</t>
  </si>
  <si>
    <t>Bottom 20%</t>
  </si>
  <si>
    <t>暂停优质名单+14天改善期</t>
  </si>
  <si>
    <t>五、流失与预警定义</t>
  </si>
  <si>
    <t>指标</t>
  </si>
  <si>
    <t>定义</t>
  </si>
  <si>
    <t>分母</t>
  </si>
  <si>
    <t>用途</t>
  </si>
  <si>
    <t>有效在岗</t>
  </si>
  <si>
    <t>近30天外呼天数≥20天</t>
  </si>
  <si>
    <t>司龄统计分母</t>
  </si>
  <si>
    <t>流失（确认）</t>
  </si>
  <si>
    <t>最近有效外呼距截止日&gt;7天</t>
  </si>
  <si>
    <t>有效在岗人数</t>
  </si>
  <si>
    <t>已确认流失</t>
  </si>
  <si>
    <t>预警（早期）</t>
  </si>
  <si>
    <t>最近有效外呼距截止日≥3天</t>
  </si>
  <si>
    <t>早期预警</t>
  </si>
  <si>
    <t>司龄分段</t>
  </si>
  <si>
    <t>MOB1-(&lt;30天) | MOB1-3(30-89) | MOB3-6(90-179) | MOB6-12(180-364) | MOB12+(≥365)</t>
  </si>
  <si>
    <t>基于210客户池在职天数</t>
  </si>
  <si>
    <t>六、汇总表口径</t>
  </si>
  <si>
    <t>SABC占比</t>
  </si>
  <si>
    <t>各职场该等级人数 ÷ 全大盘参评总人数（非职场内部占比）</t>
  </si>
  <si>
    <t>均值指标</t>
  </si>
  <si>
    <t>ATT / 转化率 / GMV / 件均 / T0 GMV / 日均有效通时 均仅对参评坐席求均值</t>
  </si>
  <si>
    <t>得分计算</t>
  </si>
  <si>
    <t>百分位排名仅在参评人中做排名，非参评不进入排名池</t>
  </si>
  <si>
    <t>职场范围</t>
  </si>
  <si>
    <t>剔除赛维斯机器人、零犀伽玛机器人（纯机器人职场）</t>
  </si>
  <si>
    <t>★ V3变更</t>
  </si>
  <si>
    <t>①新增T0 GMV维度（当日发放）抗"躺单/虚挂"；②过程指标由"日均拨打量"改为"日均有效通时 = N/O/60"，反映实质工作投入且难刷量；③ATT权重下调（首贷25%→15%、复贷20%→10%），因通时已内含ATT信号避免双计；④首贷权重：转化率45% + T0GMV20% + ATT15% + 通时20% = 100%；复贷权重：GMV35% + T0GMV15% + 件均15% + ATT10% + 通时25% = 100%</t>
  </si>
  <si>
    <t>⚠️ 待补充</t>
  </si>
  <si>
    <t>名单下发数</t>
  </si>
  <si>
    <t>首贷转化率分母暂用接通用户数，后续名单数据到位后替换</t>
  </si>
  <si>
    <t>质检合规</t>
  </si>
  <si>
    <t>暂不纳入评级，10%权重按比例分配至其他维度</t>
  </si>
  <si>
    <t>截止日自动</t>
  </si>
  <si>
    <t>C3截止日已按最新一次外呼时间自动刷新；重跑时若明细中出现更晚的外呼日期，需手动更新C3</t>
  </si>
  <si>
    <t>坐席类型</t>
  </si>
  <si>
    <t>职场名称</t>
  </si>
  <si>
    <t>坐席id</t>
  </si>
  <si>
    <t>坐席名称</t>
  </si>
  <si>
    <t>210客户池首次外呼日期</t>
  </si>
  <si>
    <t>金条业务首次外呼日期</t>
  </si>
  <si>
    <t>210客户池在职天数</t>
  </si>
  <si>
    <t>金条业务线在职日期</t>
  </si>
  <si>
    <t>最近一次有效外呼时间</t>
  </si>
  <si>
    <t>接通用户数</t>
  </si>
  <si>
    <t>接通话单数</t>
  </si>
  <si>
    <t>有效接通数话单数</t>
  </si>
  <si>
    <t>近30天累计通时（秒）</t>
  </si>
  <si>
    <t>近30天累计有效通时</t>
  </si>
  <si>
    <t>近30天外呼天数（通话时长&gt;30分钟天数）</t>
  </si>
  <si>
    <t>近30日累计转化首贷用户数</t>
  </si>
  <si>
    <t>近30日累计转化首贷GMV</t>
  </si>
  <si>
    <t>近30日累计转化t0首贷GMV</t>
  </si>
  <si>
    <t>近30日累计转化复贷用户数</t>
  </si>
  <si>
    <t>近30日累计转化复贷订单数</t>
  </si>
  <si>
    <t>近30日累计转化复贷GMV</t>
  </si>
  <si>
    <t>近30日累计转化t0复贷GMV</t>
  </si>
  <si>
    <t>近30日累计转化GMV</t>
  </si>
  <si>
    <t>超7天未上线</t>
  </si>
  <si>
    <t>外呼天数不足22天</t>
  </si>
  <si>
    <t>是否参评</t>
  </si>
  <si>
    <t>连续3天未上线预警</t>
  </si>
  <si>
    <t>个人ATT(秒)</t>
  </si>
  <si>
    <t>转化率%</t>
  </si>
  <si>
    <t>首贷件均(元)</t>
  </si>
  <si>
    <t>T0首贷GMV(万)</t>
  </si>
  <si>
    <t>ATT得分</t>
  </si>
  <si>
    <t>转化率得分</t>
  </si>
  <si>
    <t>T0GMV得分</t>
  </si>
  <si>
    <t>通时得分</t>
  </si>
  <si>
    <t>综合得分</t>
  </si>
  <si>
    <t>参评排名</t>
  </si>
  <si>
    <t>首贷</t>
  </si>
  <si>
    <t>管户金条-毛毛虫职场</t>
  </si>
  <si>
    <t>徐婷婷</t>
  </si>
  <si>
    <t>管户金条-赛维斯职场</t>
  </si>
  <si>
    <t>赛维斯小白账号36</t>
  </si>
  <si>
    <t>徐超迪</t>
  </si>
  <si>
    <t>管户金条-毅航合肥职场</t>
  </si>
  <si>
    <t>丁孝帅</t>
  </si>
  <si>
    <t>管户金条-伽玛职场</t>
  </si>
  <si>
    <t>钱成林</t>
  </si>
  <si>
    <t>张玉慧</t>
  </si>
  <si>
    <t>姚永生</t>
  </si>
  <si>
    <t>方乔慧</t>
  </si>
  <si>
    <t>吴娟</t>
  </si>
  <si>
    <t>管户金条-人和职场</t>
  </si>
  <si>
    <t>代丽萍</t>
  </si>
  <si>
    <t>管户金条-翰锐曲靖职场</t>
  </si>
  <si>
    <t>孙叶琪</t>
  </si>
  <si>
    <t>管户金条-博岳石家庄职场</t>
  </si>
  <si>
    <t>郑文帅</t>
  </si>
  <si>
    <t>徐玉婷</t>
  </si>
  <si>
    <t>潘巨侠</t>
  </si>
  <si>
    <t>祝鹏飞</t>
  </si>
  <si>
    <t>管户金条-岐力职场</t>
  </si>
  <si>
    <t>徐志雄</t>
  </si>
  <si>
    <t>管户金条-汇讯职场</t>
  </si>
  <si>
    <t>周文慧</t>
  </si>
  <si>
    <t>何柳静</t>
  </si>
  <si>
    <t>赵武</t>
  </si>
  <si>
    <t>程明佳</t>
  </si>
  <si>
    <t>邱志菊</t>
  </si>
  <si>
    <t>张军港</t>
  </si>
  <si>
    <t>管户金条-广达陕西职场</t>
  </si>
  <si>
    <t>付佳幸</t>
  </si>
  <si>
    <t>马媛媛</t>
  </si>
  <si>
    <t>谢春霞</t>
  </si>
  <si>
    <t>赵梦晴</t>
  </si>
  <si>
    <t>管户金条-华啸职场</t>
  </si>
  <si>
    <t>肖全香</t>
  </si>
  <si>
    <t>潘长慧</t>
  </si>
  <si>
    <t>林蕊</t>
  </si>
  <si>
    <t>胡娟</t>
  </si>
  <si>
    <t>周琼瑶</t>
  </si>
  <si>
    <t>马龙姣</t>
  </si>
  <si>
    <t>付敏</t>
  </si>
  <si>
    <t>李欢</t>
  </si>
  <si>
    <t>万文娟</t>
  </si>
  <si>
    <t>马佳</t>
  </si>
  <si>
    <t>赵梦娇</t>
  </si>
  <si>
    <t>魏安静</t>
  </si>
  <si>
    <t>杜湘剑</t>
  </si>
  <si>
    <t>谢婉琴</t>
  </si>
  <si>
    <t>鲁亮</t>
  </si>
  <si>
    <t>张云</t>
  </si>
  <si>
    <t>崔荣荣</t>
  </si>
  <si>
    <t>朱宝宝</t>
  </si>
  <si>
    <t>陈楠楠</t>
  </si>
  <si>
    <t>张海燕</t>
  </si>
  <si>
    <t>李帅</t>
  </si>
  <si>
    <t>袁江霞</t>
  </si>
  <si>
    <t>席佳旺</t>
  </si>
  <si>
    <t>监润田</t>
  </si>
  <si>
    <t>秘瑞婷</t>
  </si>
  <si>
    <t>陈志伟</t>
  </si>
  <si>
    <t>安丛飞</t>
  </si>
  <si>
    <t>贾代周</t>
  </si>
  <si>
    <t>江洪渝</t>
  </si>
  <si>
    <t>孙陕陕</t>
  </si>
  <si>
    <t>马书芹</t>
  </si>
  <si>
    <t>杨娟</t>
  </si>
  <si>
    <t>杨凤</t>
  </si>
  <si>
    <t>何绍党</t>
  </si>
  <si>
    <t>杨婷婷</t>
  </si>
  <si>
    <t>杨小燕</t>
  </si>
  <si>
    <t>刘敏</t>
  </si>
  <si>
    <t>杨前朋</t>
  </si>
  <si>
    <t>杨锦</t>
  </si>
  <si>
    <t>洪诚</t>
  </si>
  <si>
    <t>宋晨</t>
  </si>
  <si>
    <t>蒋纯池</t>
  </si>
  <si>
    <t>刘娇艳</t>
  </si>
  <si>
    <t>丁雪</t>
  </si>
  <si>
    <t>邓严玲</t>
  </si>
  <si>
    <t>王毛旦</t>
  </si>
  <si>
    <t>蒋庆泽</t>
  </si>
  <si>
    <t>劳笑笑</t>
  </si>
  <si>
    <t>赵奇</t>
  </si>
  <si>
    <t>杨怡彤</t>
  </si>
  <si>
    <t>尹思雨</t>
  </si>
  <si>
    <t>祝絮絮</t>
  </si>
  <si>
    <t>高立霞</t>
  </si>
  <si>
    <t>朱盼盼</t>
  </si>
  <si>
    <t>李朝阳</t>
  </si>
  <si>
    <t>王文垚</t>
  </si>
  <si>
    <t>李佳栋</t>
  </si>
  <si>
    <t>陈景霞</t>
  </si>
  <si>
    <t>尹咪咪</t>
  </si>
  <si>
    <t>胡小康</t>
  </si>
  <si>
    <t>檀志文</t>
  </si>
  <si>
    <t>王晓威</t>
  </si>
  <si>
    <t>左海燕</t>
  </si>
  <si>
    <t>顾欣雨</t>
  </si>
  <si>
    <t>王晶</t>
  </si>
  <si>
    <t>唐艳琴</t>
  </si>
  <si>
    <t>张俊杰</t>
  </si>
  <si>
    <t>陈梦娟</t>
  </si>
  <si>
    <t>游美丽</t>
  </si>
  <si>
    <t>许亚芬</t>
  </si>
  <si>
    <t>张旭</t>
  </si>
  <si>
    <t>龙春秀</t>
  </si>
  <si>
    <t>望健娟</t>
  </si>
  <si>
    <t>张涵</t>
  </si>
  <si>
    <t>黄永丽</t>
  </si>
  <si>
    <t>骆兵</t>
  </si>
  <si>
    <t>邵阳</t>
  </si>
  <si>
    <t>徐捷</t>
  </si>
  <si>
    <t>王旭威</t>
  </si>
  <si>
    <t>尹雯雯</t>
  </si>
  <si>
    <t>杨正</t>
  </si>
  <si>
    <t>杨静</t>
  </si>
  <si>
    <t>田莎莎</t>
  </si>
  <si>
    <t>糜琼</t>
  </si>
  <si>
    <t>陈莉雪</t>
  </si>
  <si>
    <t>郭华</t>
  </si>
  <si>
    <t>曹可</t>
  </si>
  <si>
    <t>刘文文</t>
  </si>
  <si>
    <t>唐蓉</t>
  </si>
  <si>
    <t>陈霞</t>
  </si>
  <si>
    <t>李雅晴</t>
  </si>
  <si>
    <t>吴蕊</t>
  </si>
  <si>
    <t>徐海涛</t>
  </si>
  <si>
    <t>汪永蕾</t>
  </si>
  <si>
    <t>李优</t>
  </si>
  <si>
    <t>孙思杰</t>
  </si>
  <si>
    <t>阎红岩</t>
  </si>
  <si>
    <t>纪楠</t>
  </si>
  <si>
    <t>范圆月</t>
  </si>
  <si>
    <t>王秀兰</t>
  </si>
  <si>
    <t>关俊美</t>
  </si>
  <si>
    <t>孟员员</t>
  </si>
  <si>
    <t>龚梅</t>
  </si>
  <si>
    <t>赵艳红</t>
  </si>
  <si>
    <t>钱山</t>
  </si>
  <si>
    <t>孙馨甜</t>
  </si>
  <si>
    <t>陈梦</t>
  </si>
  <si>
    <t>甘云峰</t>
  </si>
  <si>
    <t>李婷婷</t>
  </si>
  <si>
    <t>孟祥泽</t>
  </si>
  <si>
    <t>温廷欣</t>
  </si>
  <si>
    <t>陈文龙</t>
  </si>
  <si>
    <t>陈星星</t>
  </si>
  <si>
    <t>王玉芳</t>
  </si>
  <si>
    <t>涂爱婷</t>
  </si>
  <si>
    <t>李思南</t>
  </si>
  <si>
    <t>张永生</t>
  </si>
  <si>
    <t>王洁影</t>
  </si>
  <si>
    <t>伍分翠</t>
  </si>
  <si>
    <t>徐小妮</t>
  </si>
  <si>
    <t>李盼盼</t>
  </si>
  <si>
    <t>尹艳丽</t>
  </si>
  <si>
    <t>张尧</t>
  </si>
  <si>
    <t>余秀丹</t>
  </si>
  <si>
    <t>熊仕铭</t>
  </si>
  <si>
    <t>张悦</t>
  </si>
  <si>
    <t>陈红霞</t>
  </si>
  <si>
    <t>傅群</t>
  </si>
  <si>
    <t>鲍恩丞</t>
  </si>
  <si>
    <t>宋海健</t>
  </si>
  <si>
    <t>秦静</t>
  </si>
  <si>
    <t>夏瑜</t>
  </si>
  <si>
    <t>庞立存</t>
  </si>
  <si>
    <t>吴全红</t>
  </si>
  <si>
    <t>王春宇</t>
  </si>
  <si>
    <t>王楠楠</t>
  </si>
  <si>
    <t>秦华容</t>
  </si>
  <si>
    <t>韦伟</t>
  </si>
  <si>
    <t>京小鑫019</t>
  </si>
  <si>
    <t>付思思</t>
  </si>
  <si>
    <t>张海波</t>
  </si>
  <si>
    <t>孙曼曼</t>
  </si>
  <si>
    <t>李秀强</t>
  </si>
  <si>
    <t>刘琼</t>
  </si>
  <si>
    <t>王红</t>
  </si>
  <si>
    <t>关玉婷</t>
  </si>
  <si>
    <t>赵佳乐</t>
  </si>
  <si>
    <t>周元元</t>
  </si>
  <si>
    <t>代思怡</t>
  </si>
  <si>
    <t>祝含丹</t>
  </si>
  <si>
    <t>代冰茹</t>
  </si>
  <si>
    <t>周猛</t>
  </si>
  <si>
    <t>程淼</t>
  </si>
  <si>
    <t>管户金条-宿迁兆科职场</t>
  </si>
  <si>
    <t>高攀</t>
  </si>
  <si>
    <t>韩吉莉</t>
  </si>
  <si>
    <t>张兴</t>
  </si>
  <si>
    <t>黄毕伟</t>
  </si>
  <si>
    <t>贾春燕</t>
  </si>
  <si>
    <t>姜喜月</t>
  </si>
  <si>
    <t>李敏</t>
  </si>
  <si>
    <t>秦廷华</t>
  </si>
  <si>
    <t>逯晓蕾</t>
  </si>
  <si>
    <t>丁洁</t>
  </si>
  <si>
    <t>李雪</t>
  </si>
  <si>
    <t>徐珊珊</t>
  </si>
  <si>
    <t>赵俊</t>
  </si>
  <si>
    <t>马杜娟</t>
  </si>
  <si>
    <t>张凤</t>
  </si>
  <si>
    <t>马丽</t>
  </si>
  <si>
    <t>郭丽荣</t>
  </si>
  <si>
    <t>李家豪</t>
  </si>
  <si>
    <t>李琪</t>
  </si>
  <si>
    <t>马小杰</t>
  </si>
  <si>
    <t>赵艳</t>
  </si>
  <si>
    <t>杨引兄</t>
  </si>
  <si>
    <t>顾建英</t>
  </si>
  <si>
    <t>郭利民</t>
  </si>
  <si>
    <t>黎鑫</t>
  </si>
  <si>
    <t>葛青青</t>
  </si>
  <si>
    <t>陈凤</t>
  </si>
  <si>
    <t>京小鑫015</t>
  </si>
  <si>
    <t>李永娟</t>
  </si>
  <si>
    <t>何涛</t>
  </si>
  <si>
    <t>檀双莲</t>
  </si>
  <si>
    <t>陈林</t>
  </si>
  <si>
    <t>孙闯闯</t>
  </si>
  <si>
    <t>金守玉</t>
  </si>
  <si>
    <t>杨月圆</t>
  </si>
  <si>
    <t>李文琦</t>
  </si>
  <si>
    <t>程如</t>
  </si>
  <si>
    <t>谢梦联</t>
  </si>
  <si>
    <t>沈铄</t>
  </si>
  <si>
    <t>陆梅婷</t>
  </si>
  <si>
    <t>易丹</t>
  </si>
  <si>
    <t>贾小文</t>
  </si>
  <si>
    <t>石丹丹</t>
  </si>
  <si>
    <t>李芳媛</t>
  </si>
  <si>
    <t>侯文豪</t>
  </si>
  <si>
    <t>白力粉</t>
  </si>
  <si>
    <t>崔靖榆</t>
  </si>
  <si>
    <t>刘欣</t>
  </si>
  <si>
    <t>陈卧龙</t>
  </si>
  <si>
    <t>陈虹江</t>
  </si>
  <si>
    <t>李志林</t>
  </si>
  <si>
    <t>朱金鑫</t>
  </si>
  <si>
    <t>李楠</t>
  </si>
  <si>
    <t>陈庚</t>
  </si>
  <si>
    <t>邵朋</t>
  </si>
  <si>
    <t>周建兰</t>
  </si>
  <si>
    <t>侯素燕</t>
  </si>
  <si>
    <t>卜晓佩</t>
  </si>
  <si>
    <t>张娜</t>
  </si>
  <si>
    <t>闵永泉</t>
  </si>
  <si>
    <t>刘玉立</t>
  </si>
  <si>
    <t>王顺慧</t>
  </si>
  <si>
    <t>杨富鑫</t>
  </si>
  <si>
    <t>牛艳</t>
  </si>
  <si>
    <t>李自彬</t>
  </si>
  <si>
    <t>何艳艳</t>
  </si>
  <si>
    <t>杨玉颖</t>
  </si>
  <si>
    <t>孙海霞</t>
  </si>
  <si>
    <t>孟跃然</t>
  </si>
  <si>
    <t>刘波波</t>
  </si>
  <si>
    <t>钱凯平</t>
  </si>
  <si>
    <t>秦丹丹</t>
  </si>
  <si>
    <t>彭实菊</t>
  </si>
  <si>
    <t>杨志伟</t>
  </si>
  <si>
    <t>岳梦淼</t>
  </si>
  <si>
    <t>顾雅婷</t>
  </si>
  <si>
    <t>姜军</t>
  </si>
  <si>
    <t>潘明静</t>
  </si>
  <si>
    <t>王燕</t>
  </si>
  <si>
    <t>高慧琳</t>
  </si>
  <si>
    <t>汤金花</t>
  </si>
  <si>
    <t>邓楹楹</t>
  </si>
  <si>
    <t>王敏</t>
  </si>
  <si>
    <t>丁燕</t>
  </si>
  <si>
    <t>王婧文</t>
  </si>
  <si>
    <t>吴君兰</t>
  </si>
  <si>
    <t>沈堃</t>
  </si>
  <si>
    <t>牛肖肖</t>
  </si>
  <si>
    <t>李龙</t>
  </si>
  <si>
    <t>李秀芹</t>
  </si>
  <si>
    <t>桂青松</t>
  </si>
  <si>
    <t>吴思佳</t>
  </si>
  <si>
    <t>高珊</t>
  </si>
  <si>
    <t>郭珊</t>
  </si>
  <si>
    <t>陈银香</t>
  </si>
  <si>
    <t>丁呵泉</t>
  </si>
  <si>
    <t>张双双</t>
  </si>
  <si>
    <t>马艳丽</t>
  </si>
  <si>
    <t>李霞艳</t>
  </si>
  <si>
    <t>胡华乔</t>
  </si>
  <si>
    <t>屈丽红</t>
  </si>
  <si>
    <t>赵敏</t>
  </si>
  <si>
    <t>蔡晓洁</t>
  </si>
  <si>
    <t>邵文灿</t>
  </si>
  <si>
    <t>史可</t>
  </si>
  <si>
    <t>谭湖川</t>
  </si>
  <si>
    <t>陈宇豪</t>
  </si>
  <si>
    <t>韩锦</t>
  </si>
  <si>
    <t>张耀藩</t>
  </si>
  <si>
    <t>丁振国</t>
  </si>
  <si>
    <t>陈猛</t>
  </si>
  <si>
    <t>糜楠</t>
  </si>
  <si>
    <t>王小玲</t>
  </si>
  <si>
    <t>甄阿利</t>
  </si>
  <si>
    <t>尹春辉</t>
  </si>
  <si>
    <t>冯智敏</t>
  </si>
  <si>
    <t>郑益鲜</t>
  </si>
  <si>
    <t>魏娇</t>
  </si>
  <si>
    <t>孙梦妍</t>
  </si>
  <si>
    <t>杨宗坤</t>
  </si>
  <si>
    <t>秦恰恰</t>
  </si>
  <si>
    <t>李利平</t>
  </si>
  <si>
    <t>李秀英</t>
  </si>
  <si>
    <t>孙咏涛</t>
  </si>
  <si>
    <t>于天赋</t>
  </si>
  <si>
    <t>吕敏</t>
  </si>
  <si>
    <t>赵丽群</t>
  </si>
  <si>
    <t>王祥</t>
  </si>
  <si>
    <t>丁迪男</t>
  </si>
  <si>
    <t>赵转迎</t>
  </si>
  <si>
    <t>余子卓</t>
  </si>
  <si>
    <t>王星铭</t>
  </si>
  <si>
    <t>宋培</t>
  </si>
  <si>
    <t>刘林</t>
  </si>
  <si>
    <t>李正肖</t>
  </si>
  <si>
    <t>张文霄</t>
  </si>
  <si>
    <t>崔娴婷</t>
  </si>
  <si>
    <t>罗焕然</t>
  </si>
  <si>
    <t>孔勇</t>
  </si>
  <si>
    <t>李健</t>
  </si>
  <si>
    <t>梁文文</t>
  </si>
  <si>
    <t>边明星</t>
  </si>
  <si>
    <t>郭丽然</t>
  </si>
  <si>
    <t>周海波</t>
  </si>
  <si>
    <t>皮樊康</t>
  </si>
  <si>
    <t>聂婷婷</t>
  </si>
  <si>
    <t>杨玺</t>
  </si>
  <si>
    <t>林诗淇</t>
  </si>
  <si>
    <t>段彦平</t>
  </si>
  <si>
    <t>许平</t>
  </si>
  <si>
    <t>豆海晓</t>
  </si>
  <si>
    <t>陈等地</t>
  </si>
  <si>
    <t>武紫滢</t>
  </si>
  <si>
    <t>陈波</t>
  </si>
  <si>
    <t>赛维斯小白账号26</t>
  </si>
  <si>
    <t>史黎明</t>
  </si>
  <si>
    <t>鲁飞</t>
  </si>
  <si>
    <t>马瑞方</t>
  </si>
  <si>
    <t>陈志豪</t>
  </si>
  <si>
    <t>刘彦兹</t>
  </si>
  <si>
    <t>王金花</t>
  </si>
  <si>
    <t>胡召霞</t>
  </si>
  <si>
    <t>秦玉婵</t>
  </si>
  <si>
    <t>曹钰涵</t>
  </si>
  <si>
    <t>秦泽龙</t>
  </si>
  <si>
    <t>王鑫乐</t>
  </si>
  <si>
    <t>赵翠玲</t>
  </si>
  <si>
    <t>杨勇</t>
  </si>
  <si>
    <t>高鹏</t>
  </si>
  <si>
    <t>王杏</t>
  </si>
  <si>
    <t>王永云</t>
  </si>
  <si>
    <t>李仕仙</t>
  </si>
  <si>
    <t>余君</t>
  </si>
  <si>
    <t>高赢</t>
  </si>
  <si>
    <t>邵乐</t>
  </si>
  <si>
    <t>宋思凝</t>
  </si>
  <si>
    <t>刘佳怡</t>
  </si>
  <si>
    <t>赵雅茹</t>
  </si>
  <si>
    <t>翰锐小白29</t>
  </si>
  <si>
    <t>张群飞</t>
  </si>
  <si>
    <t>李美</t>
  </si>
  <si>
    <t>乔美娟</t>
  </si>
  <si>
    <t>陈翠</t>
  </si>
  <si>
    <t>柳雨博</t>
  </si>
  <si>
    <t>朱红芳</t>
  </si>
  <si>
    <t>张智慧</t>
  </si>
  <si>
    <t>杜海欧</t>
  </si>
  <si>
    <t>接媛媛</t>
  </si>
  <si>
    <t>石秀花</t>
  </si>
  <si>
    <t>孟赵</t>
  </si>
  <si>
    <t>胡玉柱</t>
  </si>
  <si>
    <t>朱凤明</t>
  </si>
  <si>
    <t>许令波</t>
  </si>
  <si>
    <t>王金金</t>
  </si>
  <si>
    <t>王小娟</t>
  </si>
  <si>
    <t>丁雯倩</t>
  </si>
  <si>
    <t>王影</t>
  </si>
  <si>
    <t>查韵晗</t>
  </si>
  <si>
    <t>赛维斯小白账号21</t>
  </si>
  <si>
    <t>王昱淋</t>
  </si>
  <si>
    <t>京小鑫018</t>
  </si>
  <si>
    <t>谷凯林</t>
  </si>
  <si>
    <t>李一帆</t>
  </si>
  <si>
    <t>张茹</t>
  </si>
  <si>
    <t>王超</t>
  </si>
  <si>
    <t>王琳琳</t>
  </si>
  <si>
    <t>孙丽红</t>
  </si>
  <si>
    <t>孔维亮</t>
  </si>
  <si>
    <t>张海堂</t>
  </si>
  <si>
    <t>闫雅婷</t>
  </si>
  <si>
    <t>翰锐小白13</t>
  </si>
  <si>
    <t>吕晶</t>
  </si>
  <si>
    <t>闫晓娜</t>
  </si>
  <si>
    <t>董倩</t>
  </si>
  <si>
    <t>叶俊杰</t>
  </si>
  <si>
    <t>刘晓燕</t>
  </si>
  <si>
    <t>管雪</t>
  </si>
  <si>
    <t>王一涵</t>
  </si>
  <si>
    <t>李文超</t>
  </si>
  <si>
    <t>孙亚娟</t>
  </si>
  <si>
    <t>京小鑫023</t>
  </si>
  <si>
    <t>张亚亚</t>
  </si>
  <si>
    <t>钟明辉</t>
  </si>
  <si>
    <t>马丹凤</t>
  </si>
  <si>
    <t>任永科</t>
  </si>
  <si>
    <t>郭硕</t>
  </si>
  <si>
    <t>杨少龙</t>
  </si>
  <si>
    <t>张先帝</t>
  </si>
  <si>
    <t>任美静</t>
  </si>
  <si>
    <t>杨丽平</t>
  </si>
  <si>
    <t>荣裕</t>
  </si>
  <si>
    <t>韩晓</t>
  </si>
  <si>
    <t>孟二彬</t>
  </si>
  <si>
    <t>赵垒</t>
  </si>
  <si>
    <t>王艳丽</t>
  </si>
  <si>
    <t>刘静波</t>
  </si>
  <si>
    <t>袁爱珍</t>
  </si>
  <si>
    <t>李勋凯</t>
  </si>
  <si>
    <t>倪寿君</t>
  </si>
  <si>
    <t>刘巧玲</t>
  </si>
  <si>
    <t>陈梦圆</t>
  </si>
  <si>
    <t>刘青松</t>
  </si>
  <si>
    <t>马淑艳</t>
  </si>
  <si>
    <t>赛维斯小白账号22</t>
  </si>
  <si>
    <t>杨得会</t>
  </si>
  <si>
    <t>谈琳</t>
  </si>
  <si>
    <t>赵云芳</t>
  </si>
  <si>
    <t>邓复珍</t>
  </si>
  <si>
    <t>苏文明</t>
  </si>
  <si>
    <t>胡中强</t>
  </si>
  <si>
    <t>丁汀汀</t>
  </si>
  <si>
    <t>王世艳</t>
  </si>
  <si>
    <t>马亚丽</t>
  </si>
  <si>
    <t>翟梦圆</t>
  </si>
  <si>
    <t>何旻洪</t>
  </si>
  <si>
    <t>孟皖</t>
  </si>
  <si>
    <t>吴文豪</t>
  </si>
  <si>
    <t>邵志成</t>
  </si>
  <si>
    <t>秦慧慧</t>
  </si>
  <si>
    <t>李磊</t>
  </si>
  <si>
    <t>胡云天</t>
  </si>
  <si>
    <t>纪舒乐</t>
  </si>
  <si>
    <t>丁金涛</t>
  </si>
  <si>
    <t>杨景峰</t>
  </si>
  <si>
    <t>易慕康</t>
  </si>
  <si>
    <t>肖明萍</t>
  </si>
  <si>
    <t>韩红艳</t>
  </si>
  <si>
    <t>章飘胜</t>
  </si>
  <si>
    <t>梁择一</t>
  </si>
  <si>
    <t>司于</t>
  </si>
  <si>
    <t>孙梦欣</t>
  </si>
  <si>
    <t>郭欢</t>
  </si>
  <si>
    <t>高珂</t>
  </si>
  <si>
    <t>接满满</t>
  </si>
  <si>
    <t>汪清</t>
  </si>
  <si>
    <t>杨庆棉</t>
  </si>
  <si>
    <t>彭橙橙</t>
  </si>
  <si>
    <t>张运洋</t>
  </si>
  <si>
    <t>张洪铎</t>
  </si>
  <si>
    <t>陈新政</t>
  </si>
  <si>
    <t>代波</t>
  </si>
  <si>
    <t>余忠阳</t>
  </si>
  <si>
    <t>周春宇</t>
  </si>
  <si>
    <t>许正淑</t>
  </si>
  <si>
    <t>陈海波</t>
  </si>
  <si>
    <t>张钰</t>
  </si>
  <si>
    <t>黄磊</t>
  </si>
  <si>
    <t>丁娥</t>
  </si>
  <si>
    <t>李思悦</t>
  </si>
  <si>
    <t>李光情</t>
  </si>
  <si>
    <t>卢晓玲</t>
  </si>
  <si>
    <t>季飞飞</t>
  </si>
  <si>
    <t>尹雯婧</t>
  </si>
  <si>
    <t>王君松</t>
  </si>
  <si>
    <t>王茹</t>
  </si>
  <si>
    <t>高玉娇</t>
  </si>
  <si>
    <t>杨书玲</t>
  </si>
  <si>
    <t>孙靖</t>
  </si>
  <si>
    <t>徐功宁</t>
  </si>
  <si>
    <t>王子建</t>
  </si>
  <si>
    <t>张文艳</t>
  </si>
  <si>
    <t>李羽</t>
  </si>
  <si>
    <t>朱成飞</t>
  </si>
  <si>
    <t>李章宇</t>
  </si>
  <si>
    <t>杨亚</t>
  </si>
  <si>
    <t>郭星风</t>
  </si>
  <si>
    <t>黄与红</t>
  </si>
  <si>
    <t>付志高</t>
  </si>
  <si>
    <t>何丽</t>
  </si>
  <si>
    <t>潘雪妹</t>
  </si>
  <si>
    <t>徐成珍</t>
  </si>
  <si>
    <t>郑民</t>
  </si>
  <si>
    <t>胡懿</t>
  </si>
  <si>
    <t>张亚薪</t>
  </si>
  <si>
    <t>刘萍</t>
  </si>
  <si>
    <t>赵娜娜</t>
  </si>
  <si>
    <t>赵丹丹</t>
  </si>
  <si>
    <t>史茹</t>
  </si>
  <si>
    <t>章琴</t>
  </si>
  <si>
    <t>于思楠</t>
  </si>
  <si>
    <t>冯煦晴</t>
  </si>
  <si>
    <t>尹永梅</t>
  </si>
  <si>
    <t>孙盼盼</t>
  </si>
  <si>
    <t>柯伟</t>
  </si>
  <si>
    <t>宋保平</t>
  </si>
  <si>
    <t>巨旖诺</t>
  </si>
  <si>
    <t>涂三元</t>
  </si>
  <si>
    <t>李紫奥</t>
  </si>
  <si>
    <t>陈彦丽</t>
  </si>
  <si>
    <t>尹丽静</t>
  </si>
  <si>
    <t>尹化玉</t>
  </si>
  <si>
    <t>范立悬</t>
  </si>
  <si>
    <t>龚林聪</t>
  </si>
  <si>
    <t>庄红霞</t>
  </si>
  <si>
    <t>张晨鸿</t>
  </si>
  <si>
    <t>王夏雨</t>
  </si>
  <si>
    <t>杨雨茹</t>
  </si>
  <si>
    <t>武丽娟</t>
  </si>
  <si>
    <t>黄松华</t>
  </si>
  <si>
    <t>李佳兴</t>
  </si>
  <si>
    <t>周阳阳</t>
  </si>
  <si>
    <t>陈志恒</t>
  </si>
  <si>
    <t>郝涛</t>
  </si>
  <si>
    <t>丁莉霞</t>
  </si>
  <si>
    <t>方章云</t>
  </si>
  <si>
    <t>黄婷</t>
  </si>
  <si>
    <t>钱123xxx_102079</t>
  </si>
  <si>
    <t>程祖堰</t>
  </si>
  <si>
    <t>高婉晴</t>
  </si>
  <si>
    <t>曾雪峰</t>
  </si>
  <si>
    <t>张攀</t>
  </si>
  <si>
    <t>李俊杰</t>
  </si>
  <si>
    <t>王梦如</t>
  </si>
  <si>
    <t>陈彩琴</t>
  </si>
  <si>
    <t>刘晓云</t>
  </si>
  <si>
    <t>侯明煌</t>
  </si>
  <si>
    <t>胡天福</t>
  </si>
  <si>
    <t>林子晨</t>
  </si>
  <si>
    <t>刘淑霞</t>
  </si>
  <si>
    <t>马淼</t>
  </si>
  <si>
    <t>田影</t>
  </si>
  <si>
    <t>段兴龙</t>
  </si>
  <si>
    <t>郑小敏</t>
  </si>
  <si>
    <t>望玲玲</t>
  </si>
  <si>
    <t>李云杰</t>
  </si>
  <si>
    <t>梁佳</t>
  </si>
  <si>
    <t>邹泽勇</t>
  </si>
  <si>
    <t>朱大伟</t>
  </si>
  <si>
    <t>马雨慧</t>
  </si>
  <si>
    <t>念容秀</t>
  </si>
  <si>
    <t>康晓云</t>
  </si>
  <si>
    <t>魏晴</t>
  </si>
  <si>
    <t>廖万杰</t>
  </si>
  <si>
    <t>张晴晴</t>
  </si>
  <si>
    <t>舒冬梅</t>
  </si>
  <si>
    <t>潘容容</t>
  </si>
  <si>
    <t>于婷婷</t>
  </si>
  <si>
    <t>刘丽红</t>
  </si>
  <si>
    <t>陈静</t>
  </si>
  <si>
    <t>刘畅</t>
  </si>
  <si>
    <t>霍炜达</t>
  </si>
  <si>
    <t>张仁泽</t>
  </si>
  <si>
    <t>徐协宇</t>
  </si>
  <si>
    <t>邓清清</t>
  </si>
  <si>
    <t>杨佳鑫</t>
  </si>
  <si>
    <t>罗来江</t>
  </si>
  <si>
    <t>杨乐</t>
  </si>
  <si>
    <t>李丽</t>
  </si>
  <si>
    <t>王璟</t>
  </si>
  <si>
    <t>周鹏</t>
  </si>
  <si>
    <t>罗荣</t>
  </si>
  <si>
    <t>王新意</t>
  </si>
  <si>
    <t>杨清英</t>
  </si>
  <si>
    <t>武翠翠</t>
  </si>
  <si>
    <t>刘晓腾</t>
  </si>
  <si>
    <t>於仁文</t>
  </si>
  <si>
    <t>侯梦梦</t>
  </si>
  <si>
    <t>张霞</t>
  </si>
  <si>
    <t>刘婉情</t>
  </si>
  <si>
    <t>邢静霞</t>
  </si>
  <si>
    <t>王剑</t>
  </si>
  <si>
    <t>谢冰玥</t>
  </si>
  <si>
    <t>罗干</t>
  </si>
  <si>
    <t>李然旭</t>
  </si>
  <si>
    <t>王元元</t>
  </si>
  <si>
    <t>翟冰冰</t>
  </si>
  <si>
    <t>张家鑫</t>
  </si>
  <si>
    <t>侯雪娇</t>
  </si>
  <si>
    <t>徐书越</t>
  </si>
  <si>
    <t>黄应根</t>
  </si>
  <si>
    <t>郭永令</t>
  </si>
  <si>
    <t>黄哲</t>
  </si>
  <si>
    <t>罗惠惠</t>
  </si>
  <si>
    <t>付悦</t>
  </si>
  <si>
    <t>李欣怡</t>
  </si>
  <si>
    <t>杨凯</t>
  </si>
  <si>
    <t>徐文雁</t>
  </si>
  <si>
    <t>管魏强</t>
  </si>
  <si>
    <t>郭庭晴</t>
  </si>
  <si>
    <t>薛淑芳</t>
  </si>
  <si>
    <t>李金娥</t>
  </si>
  <si>
    <t>武子轩</t>
  </si>
  <si>
    <t>张燕</t>
  </si>
  <si>
    <t>王鹏威</t>
  </si>
  <si>
    <t>郭海艳</t>
  </si>
  <si>
    <t>孙婷婷</t>
  </si>
  <si>
    <t>刘霞</t>
  </si>
  <si>
    <t>王辉静</t>
  </si>
  <si>
    <t>蒋红妍</t>
  </si>
  <si>
    <t>张婉君</t>
  </si>
  <si>
    <t>毛俊男</t>
  </si>
  <si>
    <t>何少杰</t>
  </si>
  <si>
    <t>孟楠楠</t>
  </si>
  <si>
    <t>张换菊</t>
  </si>
  <si>
    <t>刘雪晴</t>
  </si>
  <si>
    <t>王峰凯</t>
  </si>
  <si>
    <t>李运成</t>
  </si>
  <si>
    <t>俞美</t>
  </si>
  <si>
    <t>付秀慧</t>
  </si>
  <si>
    <t>钱莹莹</t>
  </si>
  <si>
    <t>周子政</t>
  </si>
  <si>
    <t>曾华</t>
  </si>
  <si>
    <t>龚一倾</t>
  </si>
  <si>
    <t>付冬梅</t>
  </si>
  <si>
    <t>刘易</t>
  </si>
  <si>
    <t>张云凤</t>
  </si>
  <si>
    <t>陈明浩</t>
  </si>
  <si>
    <t>王影弟</t>
  </si>
  <si>
    <t>朱启允</t>
  </si>
  <si>
    <t>郝荣钰</t>
  </si>
  <si>
    <t>刘建新</t>
  </si>
  <si>
    <t>陶呵</t>
  </si>
  <si>
    <t>陈腾腾</t>
  </si>
  <si>
    <t>王旋</t>
  </si>
  <si>
    <t>颜炳乐</t>
  </si>
  <si>
    <t>刘智帆</t>
  </si>
  <si>
    <t>马美侠</t>
  </si>
  <si>
    <t>孙文凯</t>
  </si>
  <si>
    <t>李杨</t>
  </si>
  <si>
    <t>李姚</t>
  </si>
  <si>
    <t>陈善升</t>
  </si>
  <si>
    <t>严文静</t>
  </si>
  <si>
    <t>毕明星</t>
  </si>
  <si>
    <t>易萍</t>
  </si>
  <si>
    <t>温巧玲</t>
  </si>
  <si>
    <t>陈玲</t>
  </si>
  <si>
    <t>董功芳</t>
  </si>
  <si>
    <t>凌敏</t>
  </si>
  <si>
    <t>李晓寒</t>
  </si>
  <si>
    <t>周宗锴</t>
  </si>
  <si>
    <t>甘性虎</t>
  </si>
  <si>
    <t>路梅</t>
  </si>
  <si>
    <t>齐梦华</t>
  </si>
  <si>
    <t>许娇娇</t>
  </si>
  <si>
    <t>汪茹</t>
  </si>
  <si>
    <t>熊晨</t>
  </si>
  <si>
    <t>秦香玉</t>
  </si>
  <si>
    <t>陈会粉</t>
  </si>
  <si>
    <t>姚伟伟</t>
  </si>
  <si>
    <t>汤嘉琦</t>
  </si>
  <si>
    <t>京小鑫016</t>
  </si>
  <si>
    <t>吕秋燕</t>
  </si>
  <si>
    <t>李爽</t>
  </si>
  <si>
    <t>郝然然</t>
  </si>
  <si>
    <t>包琳轩</t>
  </si>
  <si>
    <t>鲍金伟</t>
  </si>
  <si>
    <t>袁泉</t>
  </si>
  <si>
    <t>何卢双</t>
  </si>
  <si>
    <t>周玉欣</t>
  </si>
  <si>
    <t>张明利</t>
  </si>
  <si>
    <t>胡文强</t>
  </si>
  <si>
    <t>王紫薇</t>
  </si>
  <si>
    <t>汤涛涛</t>
  </si>
  <si>
    <t>侯林果</t>
  </si>
  <si>
    <t>曾凡昌</t>
  </si>
  <si>
    <t>孙慧</t>
  </si>
  <si>
    <t>田小燕</t>
  </si>
  <si>
    <t>朱浩瀚</t>
  </si>
  <si>
    <t>张寒</t>
  </si>
  <si>
    <t>郝运华</t>
  </si>
  <si>
    <t>李争辉</t>
  </si>
  <si>
    <t>石小庆</t>
  </si>
  <si>
    <t>郑佳琦</t>
  </si>
  <si>
    <t>王刚</t>
  </si>
  <si>
    <t>李方方</t>
  </si>
  <si>
    <t>吴乔瑞</t>
  </si>
  <si>
    <t>周正艺</t>
  </si>
  <si>
    <t>丁世界</t>
  </si>
  <si>
    <t>周小柱</t>
  </si>
  <si>
    <t>张青绒</t>
  </si>
  <si>
    <t>张文文</t>
  </si>
  <si>
    <t>冯丽丽</t>
  </si>
  <si>
    <t>李雨晨</t>
  </si>
  <si>
    <t>李羿</t>
  </si>
  <si>
    <t>冯田甜</t>
  </si>
  <si>
    <t>朱廷廷</t>
  </si>
  <si>
    <t>钱玉航</t>
  </si>
  <si>
    <t>杨然</t>
  </si>
  <si>
    <t>杨仙杰</t>
  </si>
  <si>
    <t>刘红董</t>
  </si>
  <si>
    <t>张亚妹</t>
  </si>
  <si>
    <t>马鑫伟</t>
  </si>
  <si>
    <t>陈艳梅</t>
  </si>
  <si>
    <t>魏秀华</t>
  </si>
  <si>
    <t>李佳豪</t>
  </si>
  <si>
    <t>梅婷</t>
  </si>
  <si>
    <t>王佳琪</t>
  </si>
  <si>
    <t>惠文雨</t>
  </si>
  <si>
    <t>来双双</t>
  </si>
  <si>
    <t>刘子源</t>
  </si>
  <si>
    <t>李远玲</t>
  </si>
  <si>
    <t>贾万雪</t>
  </si>
  <si>
    <t>徐文臣</t>
  </si>
  <si>
    <t>谢紫怡</t>
  </si>
  <si>
    <t>徐震</t>
  </si>
  <si>
    <t>毛方熔</t>
  </si>
  <si>
    <t>陈志豹</t>
  </si>
  <si>
    <t>蔡欢欢</t>
  </si>
  <si>
    <t>马铭萱</t>
  </si>
  <si>
    <t>唐晨</t>
  </si>
  <si>
    <t>刘雪</t>
  </si>
  <si>
    <t>赵静</t>
  </si>
  <si>
    <t>周晓情</t>
  </si>
  <si>
    <t>刘景超</t>
  </si>
  <si>
    <t>李佳萌</t>
  </si>
  <si>
    <t>张双玲</t>
  </si>
  <si>
    <t>京小鑫024</t>
  </si>
  <si>
    <t>张春艳</t>
  </si>
  <si>
    <t>王春燕</t>
  </si>
  <si>
    <t>胡姗姗</t>
  </si>
  <si>
    <t>张禄亭</t>
  </si>
  <si>
    <t>王慧慧</t>
  </si>
  <si>
    <t>侯素芳</t>
  </si>
  <si>
    <t>叶宏杨</t>
  </si>
  <si>
    <t>毅航小白3</t>
  </si>
  <si>
    <t>胥森</t>
  </si>
  <si>
    <t>顿海波</t>
  </si>
  <si>
    <t>李紫媛</t>
  </si>
  <si>
    <t>张丽</t>
  </si>
  <si>
    <t>陈晓琳</t>
  </si>
  <si>
    <t>王丽红</t>
  </si>
  <si>
    <t>周杰</t>
  </si>
  <si>
    <t>黄培培</t>
  </si>
  <si>
    <t>冯冬花</t>
  </si>
  <si>
    <t>梅海燕</t>
  </si>
  <si>
    <t>蔡子虎</t>
  </si>
  <si>
    <t>张东阳</t>
  </si>
  <si>
    <t>王小丽</t>
  </si>
  <si>
    <t>吴爱英</t>
  </si>
  <si>
    <t>陈万万</t>
  </si>
  <si>
    <t>周祖林</t>
  </si>
  <si>
    <t>曾义</t>
  </si>
  <si>
    <t>刘羽晴</t>
  </si>
  <si>
    <t>侯良明</t>
  </si>
  <si>
    <t>董亚楠</t>
  </si>
  <si>
    <t>刘莉莉</t>
  </si>
  <si>
    <t>底秀园</t>
  </si>
  <si>
    <t>徐志杰</t>
  </si>
  <si>
    <t>戴俊平</t>
  </si>
  <si>
    <t>狄书羽</t>
  </si>
  <si>
    <t>王凤</t>
  </si>
  <si>
    <t>张苏</t>
  </si>
  <si>
    <t>张立涛</t>
  </si>
  <si>
    <t>赵凯旋</t>
  </si>
  <si>
    <t>胡永川</t>
  </si>
  <si>
    <t>周敏</t>
  </si>
  <si>
    <t>张林易</t>
  </si>
  <si>
    <t>朱文强</t>
  </si>
  <si>
    <t>邹圣博</t>
  </si>
  <si>
    <t>冯子豪</t>
  </si>
  <si>
    <t>杨珊</t>
  </si>
  <si>
    <t>苟鹏霞</t>
  </si>
  <si>
    <t>杨晓萌</t>
  </si>
  <si>
    <t>京小鑫020</t>
  </si>
  <si>
    <t>程珊珊</t>
  </si>
  <si>
    <t>张敏</t>
  </si>
  <si>
    <t>陈青青</t>
  </si>
  <si>
    <t>郭迪</t>
  </si>
  <si>
    <t>石秀娟</t>
  </si>
  <si>
    <t>孙云卿</t>
  </si>
  <si>
    <t>艾影</t>
  </si>
  <si>
    <t>王小迪</t>
  </si>
  <si>
    <t>罗豪</t>
  </si>
  <si>
    <t>王海燕</t>
  </si>
  <si>
    <t>杨燃</t>
  </si>
  <si>
    <t>罗自健</t>
  </si>
  <si>
    <t>王志琼</t>
  </si>
  <si>
    <t>赵鑫鑫</t>
  </si>
  <si>
    <t>赵素</t>
  </si>
  <si>
    <t>程鵾</t>
  </si>
  <si>
    <t>李玲</t>
  </si>
  <si>
    <t>号渝卿</t>
  </si>
  <si>
    <t>周明燕</t>
  </si>
  <si>
    <t>曹莉</t>
  </si>
  <si>
    <t>李开蕊</t>
  </si>
  <si>
    <t>王冲</t>
  </si>
  <si>
    <t>赛维斯小白账号33</t>
  </si>
  <si>
    <t>郝术超</t>
  </si>
  <si>
    <t>孙治坤</t>
  </si>
  <si>
    <t>陈城</t>
  </si>
  <si>
    <t>孙朋丽</t>
  </si>
  <si>
    <t>耿莹</t>
  </si>
  <si>
    <t>张小云</t>
  </si>
  <si>
    <t>李娇</t>
  </si>
  <si>
    <t>徐小红</t>
  </si>
  <si>
    <t>王元锋</t>
  </si>
  <si>
    <t>姚芬芬</t>
  </si>
  <si>
    <t>刘伟燕</t>
  </si>
  <si>
    <t>王政</t>
  </si>
  <si>
    <t>张盼</t>
  </si>
  <si>
    <t>王沛</t>
  </si>
  <si>
    <t>陈涛</t>
  </si>
  <si>
    <t>王焕焕</t>
  </si>
  <si>
    <t>李加苗</t>
  </si>
  <si>
    <t>罗云合</t>
  </si>
  <si>
    <t>郭尧磊</t>
  </si>
  <si>
    <t>刘亚南</t>
  </si>
  <si>
    <t>储亚</t>
  </si>
  <si>
    <t>马覃燕</t>
  </si>
  <si>
    <t>陶云涛</t>
  </si>
  <si>
    <t>闫静</t>
  </si>
  <si>
    <t>丁龙</t>
  </si>
  <si>
    <t>祝秦澳</t>
  </si>
  <si>
    <t>陈欣雨</t>
  </si>
  <si>
    <t>李雅琳</t>
  </si>
  <si>
    <t>赵永祥</t>
  </si>
  <si>
    <t>张晓雪</t>
  </si>
  <si>
    <t>吴向南</t>
  </si>
  <si>
    <t>何骐多</t>
  </si>
  <si>
    <t>张伟豪</t>
  </si>
  <si>
    <t>孟祥龙</t>
  </si>
  <si>
    <t>胡学燕</t>
  </si>
  <si>
    <t>陈雷</t>
  </si>
  <si>
    <t>王军</t>
  </si>
  <si>
    <t>李霞</t>
  </si>
  <si>
    <t>樊勇军</t>
  </si>
  <si>
    <t>张利香</t>
  </si>
  <si>
    <t>赵倩倩</t>
  </si>
  <si>
    <t>倪彪</t>
  </si>
  <si>
    <t>刘博卿</t>
  </si>
  <si>
    <t>张媛媛</t>
  </si>
  <si>
    <t>陈硕</t>
  </si>
  <si>
    <t>张微</t>
  </si>
  <si>
    <t>鲍海燕</t>
  </si>
  <si>
    <t>袁浩淇</t>
  </si>
  <si>
    <t>黄志强</t>
  </si>
  <si>
    <t>王亚莉</t>
  </si>
  <si>
    <t>谢婷</t>
  </si>
  <si>
    <t>张奇</t>
  </si>
  <si>
    <t>曹黎明</t>
  </si>
  <si>
    <t>胡家玉</t>
  </si>
  <si>
    <t>顾敬瑜</t>
  </si>
  <si>
    <t>张婉婉</t>
  </si>
  <si>
    <t>江振楠</t>
  </si>
  <si>
    <t>张君元</t>
  </si>
  <si>
    <t>董诗怡</t>
  </si>
  <si>
    <t>吴泽昊</t>
  </si>
  <si>
    <t>江州</t>
  </si>
  <si>
    <t>刘孝霞</t>
  </si>
  <si>
    <t>郭燕</t>
  </si>
  <si>
    <t>张宇强</t>
  </si>
  <si>
    <t>张世纪</t>
  </si>
  <si>
    <t>陈乐</t>
  </si>
  <si>
    <t>郭康乐</t>
  </si>
  <si>
    <t>陈铭豪</t>
  </si>
  <si>
    <t>孙宇晴</t>
  </si>
  <si>
    <t>刘效林</t>
  </si>
  <si>
    <t>张雅倩</t>
  </si>
  <si>
    <t>孙富丽</t>
  </si>
  <si>
    <t>安东旭</t>
  </si>
  <si>
    <t>周洁</t>
  </si>
  <si>
    <t>吕金昌</t>
  </si>
  <si>
    <t>马云</t>
  </si>
  <si>
    <t>樊文霞</t>
  </si>
  <si>
    <t>刘双双</t>
  </si>
  <si>
    <t>郝满琴</t>
  </si>
  <si>
    <t>高金龙</t>
  </si>
  <si>
    <t>南云辉</t>
  </si>
  <si>
    <t>京小鑫021</t>
  </si>
  <si>
    <t>苏敏</t>
  </si>
  <si>
    <t>徐磊</t>
  </si>
  <si>
    <t>田雪梅</t>
  </si>
  <si>
    <t>李梅</t>
  </si>
  <si>
    <t>郭维庆</t>
  </si>
  <si>
    <t>涂子开</t>
  </si>
  <si>
    <t>李艳娥</t>
  </si>
  <si>
    <t>曹红</t>
  </si>
  <si>
    <t>夏研哲</t>
  </si>
  <si>
    <t>刘家虎</t>
  </si>
  <si>
    <t>孙伦东</t>
  </si>
  <si>
    <t>张贻龙</t>
  </si>
  <si>
    <t>杜天赋</t>
  </si>
  <si>
    <t>吴承金</t>
  </si>
  <si>
    <t>周保峰</t>
  </si>
  <si>
    <t>阴旭东</t>
  </si>
  <si>
    <t>胡谊</t>
  </si>
  <si>
    <t>李非凡</t>
  </si>
  <si>
    <t>占心齐</t>
  </si>
  <si>
    <t>代龙龙</t>
  </si>
  <si>
    <t>刘颖</t>
  </si>
  <si>
    <t>徐乐富</t>
  </si>
  <si>
    <t>王崇高</t>
  </si>
  <si>
    <t>王天蕾</t>
  </si>
  <si>
    <t>刘婵</t>
  </si>
  <si>
    <t>杨鹏</t>
  </si>
  <si>
    <t>钟家宏</t>
  </si>
  <si>
    <t>杨学平</t>
  </si>
  <si>
    <t>付文朝</t>
  </si>
  <si>
    <t>郑来红</t>
  </si>
  <si>
    <t>罗雷</t>
  </si>
  <si>
    <t>王灿</t>
  </si>
  <si>
    <t>魏理</t>
  </si>
  <si>
    <t>周闪闪</t>
  </si>
  <si>
    <t>潘文静</t>
  </si>
  <si>
    <t>田瑞婷</t>
  </si>
  <si>
    <t>杨小凤</t>
  </si>
  <si>
    <t>周爱恩</t>
  </si>
  <si>
    <t>王旭</t>
  </si>
  <si>
    <t>张美怡</t>
  </si>
  <si>
    <t>蒋雨霞</t>
  </si>
  <si>
    <t>丁艳利</t>
  </si>
  <si>
    <t>刘和通</t>
  </si>
  <si>
    <t>苗帅磊</t>
  </si>
  <si>
    <t>王华英</t>
  </si>
  <si>
    <t>赵彩璇</t>
  </si>
  <si>
    <t>王升</t>
  </si>
  <si>
    <t>张文丽</t>
  </si>
  <si>
    <t>朱佳敏</t>
  </si>
  <si>
    <t>周学玉</t>
  </si>
  <si>
    <t>邢亮亮</t>
  </si>
  <si>
    <t>万波</t>
  </si>
  <si>
    <t>京小鑫022</t>
  </si>
  <si>
    <t>李冰</t>
  </si>
  <si>
    <t>李免</t>
  </si>
  <si>
    <t>王潇欣</t>
  </si>
  <si>
    <t>韩文琪</t>
  </si>
  <si>
    <t>梁雨晨</t>
  </si>
  <si>
    <t>张莹</t>
  </si>
  <si>
    <t>孟祥娜</t>
  </si>
  <si>
    <t>钱雪莲</t>
  </si>
  <si>
    <t>刘永娟</t>
  </si>
  <si>
    <t>张金花</t>
  </si>
  <si>
    <t>葛晓楠</t>
  </si>
  <si>
    <t>张双凤</t>
  </si>
  <si>
    <t>陈靖涵</t>
  </si>
  <si>
    <t>王诗琦</t>
  </si>
  <si>
    <t>季芳</t>
  </si>
  <si>
    <t>赵伟然</t>
  </si>
  <si>
    <t>孙微妙</t>
  </si>
  <si>
    <t>胡玉红</t>
  </si>
  <si>
    <t>李艳平</t>
  </si>
  <si>
    <t>王德玉</t>
  </si>
  <si>
    <t>肖双满</t>
  </si>
  <si>
    <t>张艳丽</t>
  </si>
  <si>
    <t>敬章杰</t>
  </si>
  <si>
    <t>沈绍义</t>
  </si>
  <si>
    <t>张磊</t>
  </si>
  <si>
    <t>刘锴晗</t>
  </si>
  <si>
    <t>张锦凤</t>
  </si>
  <si>
    <t>叶志红</t>
  </si>
  <si>
    <t>李珍珍</t>
  </si>
  <si>
    <t>梁小雅</t>
  </si>
  <si>
    <t>李少青</t>
  </si>
  <si>
    <t>朱林</t>
  </si>
  <si>
    <t>冯学钰</t>
  </si>
  <si>
    <t>朱官兵</t>
  </si>
  <si>
    <t>闫星辰</t>
  </si>
  <si>
    <t>周娜娜</t>
  </si>
  <si>
    <t>王草建</t>
  </si>
  <si>
    <t>卢思怡</t>
  </si>
  <si>
    <t>陈若翠</t>
  </si>
  <si>
    <t>孙慧芳</t>
  </si>
  <si>
    <t>周曹</t>
  </si>
  <si>
    <t>常艳丽</t>
  </si>
  <si>
    <t>武素伟</t>
  </si>
  <si>
    <t>毅航小白2</t>
  </si>
  <si>
    <t>魏思雨</t>
  </si>
  <si>
    <t>吕文豪</t>
  </si>
  <si>
    <t>杜蓉</t>
  </si>
  <si>
    <t>李业云</t>
  </si>
  <si>
    <t>朱国庆</t>
  </si>
  <si>
    <t>单金丽</t>
  </si>
  <si>
    <t>程芬芬</t>
  </si>
  <si>
    <t>覃祖毅</t>
  </si>
  <si>
    <t>杨丰</t>
  </si>
  <si>
    <t>张爱飞</t>
  </si>
  <si>
    <t>张仕麒</t>
  </si>
  <si>
    <t>康俊</t>
  </si>
  <si>
    <t>邵云凯</t>
  </si>
  <si>
    <t>孙旭青</t>
  </si>
  <si>
    <t>任虎</t>
  </si>
  <si>
    <t>余婷</t>
  </si>
  <si>
    <t>沈成奇</t>
  </si>
  <si>
    <t>毅航小白1</t>
  </si>
  <si>
    <t>朱芸菲</t>
  </si>
  <si>
    <t>王亚婷</t>
  </si>
  <si>
    <t>安丽娜</t>
  </si>
  <si>
    <t>何菲</t>
  </si>
  <si>
    <t>谢艳春</t>
  </si>
  <si>
    <t>高甜甜</t>
  </si>
  <si>
    <t>陈向鑫</t>
  </si>
  <si>
    <t>刘紧紧</t>
  </si>
  <si>
    <t>杜燕</t>
  </si>
  <si>
    <t>苏特</t>
  </si>
  <si>
    <t>朱安齐</t>
  </si>
  <si>
    <t>赛维斯小白账号23</t>
  </si>
  <si>
    <t>杨艳芹</t>
  </si>
  <si>
    <t>复贷GMV(万)</t>
  </si>
  <si>
    <t>件均金额(元)</t>
  </si>
  <si>
    <t>T0复贷GMV(万)</t>
  </si>
  <si>
    <t>GMV得分</t>
  </si>
  <si>
    <t>件均得分</t>
  </si>
  <si>
    <t>复贷</t>
  </si>
  <si>
    <t>言琴</t>
  </si>
  <si>
    <t>张亚楠</t>
  </si>
  <si>
    <t>贾雪菲</t>
  </si>
  <si>
    <t>董红艳</t>
  </si>
  <si>
    <t>鄢志颖</t>
  </si>
  <si>
    <t>文朝瑜</t>
  </si>
  <si>
    <t>董英彩</t>
  </si>
  <si>
    <t>许冬雪</t>
  </si>
  <si>
    <t>郑蕾</t>
  </si>
  <si>
    <t>吴伟标</t>
  </si>
  <si>
    <t>叶修垄</t>
  </si>
  <si>
    <t>陈豆豆</t>
  </si>
  <si>
    <t>翰锐小白40</t>
  </si>
  <si>
    <t>侍雨露</t>
  </si>
  <si>
    <t>李小故</t>
  </si>
  <si>
    <t>张素坤</t>
  </si>
  <si>
    <t>邓喻荣</t>
  </si>
  <si>
    <t>李清静</t>
  </si>
  <si>
    <t>苏莉文</t>
  </si>
  <si>
    <t>陆雪</t>
  </si>
  <si>
    <t>侯计虎</t>
  </si>
  <si>
    <t>王玉武</t>
  </si>
  <si>
    <t>王道日娜</t>
  </si>
  <si>
    <t>母秀娟</t>
  </si>
  <si>
    <t>李永康</t>
  </si>
  <si>
    <t>付思康</t>
  </si>
  <si>
    <t>罗柳云</t>
  </si>
  <si>
    <t>涂宇丹</t>
  </si>
  <si>
    <t>刘影</t>
  </si>
  <si>
    <t>郭树文</t>
  </si>
  <si>
    <t>马燕菲</t>
  </si>
  <si>
    <t>胡术丽</t>
  </si>
  <si>
    <t>李志阔</t>
  </si>
  <si>
    <t>李柯</t>
  </si>
  <si>
    <t>吴利芬</t>
  </si>
  <si>
    <t>赵月月</t>
  </si>
  <si>
    <t>韩凯旋</t>
  </si>
  <si>
    <t>赵艳宁</t>
  </si>
  <si>
    <t>曹天宇</t>
  </si>
  <si>
    <t>毕玉</t>
  </si>
  <si>
    <t>张艳</t>
  </si>
  <si>
    <t>田欣灵</t>
  </si>
  <si>
    <t>王鑫</t>
  </si>
  <si>
    <t>杨佳瑞</t>
  </si>
  <si>
    <t>刘婧</t>
  </si>
  <si>
    <t>夏金城</t>
  </si>
  <si>
    <t>颜佳续</t>
  </si>
  <si>
    <t>邓彩霞</t>
  </si>
  <si>
    <t>裴志豪</t>
  </si>
  <si>
    <t>王东月</t>
  </si>
  <si>
    <t>陈凤娜</t>
  </si>
  <si>
    <t>石云</t>
  </si>
  <si>
    <t>苏日娜</t>
  </si>
  <si>
    <t>刘欢</t>
  </si>
  <si>
    <t>海丽</t>
  </si>
  <si>
    <t>代羽</t>
  </si>
  <si>
    <t>周亚利</t>
  </si>
  <si>
    <t>杜亚娟</t>
  </si>
  <si>
    <t>李顺仙</t>
  </si>
  <si>
    <t>张依婧</t>
  </si>
  <si>
    <t>刘正凯</t>
  </si>
  <si>
    <t>季雪</t>
  </si>
  <si>
    <t>刘书楠</t>
  </si>
  <si>
    <t>黄紫晴</t>
  </si>
  <si>
    <t>王昊哲</t>
  </si>
  <si>
    <t>李营子</t>
  </si>
  <si>
    <t>刘佳鑫</t>
  </si>
  <si>
    <t>江英</t>
  </si>
  <si>
    <t>戴丽</t>
  </si>
  <si>
    <t>孟佳媛</t>
  </si>
  <si>
    <t>景晓彤</t>
  </si>
  <si>
    <t>钱纯玉</t>
  </si>
  <si>
    <t>周群</t>
  </si>
  <si>
    <t>高紫萌</t>
  </si>
  <si>
    <t>张同合</t>
  </si>
  <si>
    <t>刘梦雪</t>
  </si>
  <si>
    <t>杨卓凡</t>
  </si>
  <si>
    <t>晁哲</t>
  </si>
  <si>
    <t>金梅</t>
  </si>
  <si>
    <t>冯锐</t>
  </si>
  <si>
    <t>刘振林</t>
  </si>
  <si>
    <t>熊诵勇</t>
  </si>
  <si>
    <t>孙瑞</t>
  </si>
  <si>
    <t>刘军</t>
  </si>
  <si>
    <t>许力尹</t>
  </si>
  <si>
    <t>王嫣然</t>
  </si>
  <si>
    <t>罗文莉</t>
  </si>
  <si>
    <t>邵翠</t>
  </si>
  <si>
    <t>龚盼星</t>
  </si>
  <si>
    <t>杨振威</t>
  </si>
  <si>
    <t>张胜良</t>
  </si>
  <si>
    <t>杨云鹏</t>
  </si>
  <si>
    <t>朱淋</t>
  </si>
  <si>
    <t>高金金</t>
  </si>
  <si>
    <t>许世方</t>
  </si>
  <si>
    <t>薛笑笑</t>
  </si>
  <si>
    <t>何迪</t>
  </si>
  <si>
    <t>蔡鸿升</t>
  </si>
  <si>
    <t>曹远玲</t>
  </si>
  <si>
    <t>姚圣宗</t>
  </si>
  <si>
    <t>李娜</t>
  </si>
  <si>
    <t>李晓靛</t>
  </si>
  <si>
    <t>杜小琴</t>
  </si>
  <si>
    <t>方帅萍</t>
  </si>
  <si>
    <t>王少聪</t>
  </si>
  <si>
    <t>王婷</t>
  </si>
  <si>
    <t>郑莎莎</t>
  </si>
  <si>
    <t>丁华康</t>
  </si>
  <si>
    <t>赵晓霞</t>
  </si>
  <si>
    <t>陈晓坡</t>
  </si>
  <si>
    <t>黄文慧</t>
  </si>
  <si>
    <t>丁意龙</t>
  </si>
  <si>
    <t>高峰</t>
  </si>
  <si>
    <t>张红柳</t>
  </si>
  <si>
    <t>李雪梅</t>
  </si>
  <si>
    <t>张国泰</t>
  </si>
  <si>
    <t>吴昊</t>
  </si>
  <si>
    <t>陈雪春</t>
  </si>
  <si>
    <t>王雨瑞</t>
  </si>
  <si>
    <t>唐玉</t>
  </si>
  <si>
    <t>孙昌翔</t>
  </si>
  <si>
    <t>王宇龙</t>
  </si>
  <si>
    <t>赵星星</t>
  </si>
  <si>
    <t>陈瑞婷</t>
  </si>
  <si>
    <t>黄荣</t>
  </si>
  <si>
    <t>陈思童</t>
  </si>
  <si>
    <t>张翔</t>
  </si>
  <si>
    <t>冷晓敏</t>
  </si>
  <si>
    <t>程思伟</t>
  </si>
  <si>
    <t>李艳春</t>
  </si>
  <si>
    <t>朱瑞</t>
  </si>
  <si>
    <t>王康</t>
  </si>
  <si>
    <t>李静</t>
  </si>
  <si>
    <t>白真珍</t>
  </si>
  <si>
    <t>张津凡</t>
  </si>
  <si>
    <t>杨榕模</t>
  </si>
  <si>
    <t>梁小菲</t>
  </si>
  <si>
    <t>张林娟</t>
  </si>
  <si>
    <t>张辉</t>
  </si>
  <si>
    <t>万泽珊</t>
  </si>
  <si>
    <t>陈彦瑾</t>
  </si>
  <si>
    <t>倪英</t>
  </si>
  <si>
    <t>李佳</t>
  </si>
  <si>
    <t>裴霞</t>
  </si>
  <si>
    <t>吴才亮</t>
  </si>
  <si>
    <t>程伟星</t>
  </si>
  <si>
    <t>苏甦</t>
  </si>
  <si>
    <t>胡茹茹</t>
  </si>
  <si>
    <t>刘丽娟</t>
  </si>
  <si>
    <t>胡艳美</t>
  </si>
  <si>
    <t>谢飞</t>
  </si>
  <si>
    <t>王然</t>
  </si>
  <si>
    <t>邢思宇</t>
  </si>
  <si>
    <t>徐蕊</t>
  </si>
  <si>
    <t>陈梦文</t>
  </si>
  <si>
    <t>路建强</t>
  </si>
  <si>
    <t>周芬芬</t>
  </si>
  <si>
    <t>张明茹</t>
  </si>
  <si>
    <t>李玉芝</t>
  </si>
  <si>
    <t>王雪花</t>
  </si>
  <si>
    <t>郭瑶</t>
  </si>
  <si>
    <t>桑永杰</t>
  </si>
  <si>
    <t>纪爱丽</t>
  </si>
  <si>
    <t>赵惠</t>
  </si>
  <si>
    <t>詹焱</t>
  </si>
  <si>
    <t>李苗苗</t>
  </si>
  <si>
    <t>陈建鹏</t>
  </si>
  <si>
    <t>闫金龙</t>
  </si>
  <si>
    <t>庞子涵</t>
  </si>
  <si>
    <t>夏晴</t>
  </si>
  <si>
    <t>李灿灿</t>
  </si>
  <si>
    <t>李坤</t>
  </si>
  <si>
    <t>刘忠朔</t>
  </si>
  <si>
    <t>张国庆</t>
  </si>
  <si>
    <t>冯士营</t>
  </si>
  <si>
    <t>朱新爽</t>
  </si>
  <si>
    <t>付佳</t>
  </si>
  <si>
    <t>魏逍娅</t>
  </si>
  <si>
    <t>曹玉芝</t>
  </si>
  <si>
    <t>赵珠果儿</t>
  </si>
  <si>
    <t>杨秀艳</t>
  </si>
  <si>
    <t>李彬茜</t>
  </si>
  <si>
    <t>汪芬</t>
  </si>
  <si>
    <t>赵欢</t>
  </si>
  <si>
    <t>耿海燕</t>
  </si>
  <si>
    <t>孟子卓</t>
  </si>
  <si>
    <t>孙梅</t>
  </si>
  <si>
    <t>王兆雪</t>
  </si>
  <si>
    <t>张良晨</t>
  </si>
  <si>
    <t>汤凤</t>
  </si>
  <si>
    <t>成沙沙</t>
  </si>
  <si>
    <t>高昉临</t>
  </si>
  <si>
    <t>纪光耀</t>
  </si>
  <si>
    <t>胡彬</t>
  </si>
  <si>
    <t>周会</t>
  </si>
  <si>
    <t>涂思敏</t>
  </si>
  <si>
    <t>刘艳亭</t>
  </si>
  <si>
    <t>赵娇</t>
  </si>
  <si>
    <t>王玲</t>
  </si>
  <si>
    <t>王筱</t>
  </si>
  <si>
    <t>赛维斯小白账号30</t>
  </si>
  <si>
    <t>韩秀霞</t>
  </si>
  <si>
    <t>谢婉丽</t>
  </si>
  <si>
    <t>姜华丽</t>
  </si>
  <si>
    <t>彭文文</t>
  </si>
  <si>
    <t>周雪丽</t>
  </si>
  <si>
    <t>李闪闪</t>
  </si>
  <si>
    <t>龚安乐</t>
  </si>
  <si>
    <t>张海青</t>
  </si>
  <si>
    <t>张梦颖</t>
  </si>
  <si>
    <t>郭思楠</t>
  </si>
  <si>
    <t>康红集</t>
  </si>
  <si>
    <t>陈龙飞</t>
  </si>
  <si>
    <t>李婉茹</t>
  </si>
  <si>
    <t>肖便莉</t>
  </si>
  <si>
    <t>钟梦婷</t>
  </si>
  <si>
    <t>武林</t>
  </si>
  <si>
    <t>黄素云</t>
  </si>
  <si>
    <t>毕启燕</t>
  </si>
  <si>
    <t>李梦平</t>
  </si>
  <si>
    <t>徐文姣</t>
  </si>
  <si>
    <t>姜海霞</t>
  </si>
  <si>
    <t>尚秀芬</t>
  </si>
  <si>
    <t>何斯佳</t>
  </si>
  <si>
    <t>金矿</t>
  </si>
  <si>
    <t>田明蕊</t>
  </si>
  <si>
    <t>谢金</t>
  </si>
  <si>
    <t>周红娟</t>
  </si>
  <si>
    <t>颜樱</t>
  </si>
  <si>
    <t>薛金龙</t>
  </si>
  <si>
    <t>高文兰</t>
  </si>
  <si>
    <t>陆雨晴</t>
  </si>
  <si>
    <t>徐艳云</t>
  </si>
  <si>
    <t>刘宇</t>
  </si>
  <si>
    <t>王跃婷</t>
  </si>
  <si>
    <t>孙麒麟</t>
  </si>
  <si>
    <t>薛泽仕</t>
  </si>
  <si>
    <t>张艳艳</t>
  </si>
  <si>
    <t>魏华</t>
  </si>
  <si>
    <t>张思梦</t>
  </si>
  <si>
    <t>黄情愿</t>
  </si>
  <si>
    <t>冯函蕾</t>
  </si>
  <si>
    <t>李凤杰</t>
  </si>
  <si>
    <t>朱雪超</t>
  </si>
  <si>
    <t>李兴力</t>
  </si>
  <si>
    <t>肖亚丽</t>
  </si>
  <si>
    <t>苗蕾</t>
  </si>
  <si>
    <t>王杰</t>
  </si>
  <si>
    <t>刘丽丽</t>
  </si>
  <si>
    <t>冀艳</t>
  </si>
  <si>
    <t>李荣霞</t>
  </si>
  <si>
    <t>王海英</t>
  </si>
  <si>
    <t>熊港忠</t>
  </si>
  <si>
    <t>孙梅连</t>
  </si>
  <si>
    <t>王雪婷</t>
  </si>
  <si>
    <t>王静怡</t>
  </si>
  <si>
    <t>韦剑婷</t>
  </si>
  <si>
    <t>李皖南</t>
  </si>
  <si>
    <t>张笑娟</t>
  </si>
  <si>
    <t>胡文云</t>
  </si>
  <si>
    <t>张科</t>
  </si>
  <si>
    <t>杨柳</t>
  </si>
  <si>
    <t>黄劲劲</t>
  </si>
  <si>
    <t>郭慧丽</t>
  </si>
  <si>
    <t>代华华</t>
  </si>
  <si>
    <t>王梦婵</t>
  </si>
  <si>
    <t>郑爱珍</t>
  </si>
  <si>
    <t>李颖</t>
  </si>
  <si>
    <t>王西</t>
  </si>
  <si>
    <t>邢肖玲</t>
  </si>
  <si>
    <t>孙业泰</t>
  </si>
  <si>
    <t>王欣茹</t>
  </si>
  <si>
    <t>朱文静</t>
  </si>
  <si>
    <t>黄绍敬</t>
  </si>
  <si>
    <t>程玺亮</t>
  </si>
  <si>
    <t>刘东</t>
  </si>
  <si>
    <t>杨丹丹</t>
  </si>
  <si>
    <t>孙庆荣</t>
  </si>
  <si>
    <t>刘春丽</t>
  </si>
  <si>
    <t>刘思琦</t>
  </si>
  <si>
    <t>徐文田</t>
  </si>
  <si>
    <t>康跃霞</t>
  </si>
  <si>
    <t>贺琴琴</t>
  </si>
  <si>
    <t>张薇薇</t>
  </si>
  <si>
    <t>王锈堃</t>
  </si>
  <si>
    <t>聂兵</t>
  </si>
  <si>
    <t>冯欣甜</t>
  </si>
  <si>
    <t>司雪</t>
  </si>
  <si>
    <t>魏雪芹</t>
  </si>
  <si>
    <t>李新华</t>
  </si>
  <si>
    <t>李翠</t>
  </si>
  <si>
    <t>边亚轩</t>
  </si>
  <si>
    <t>杨婉晴</t>
  </si>
  <si>
    <t>陈伟娟</t>
  </si>
  <si>
    <t>王锐</t>
  </si>
  <si>
    <t>梁桂芳</t>
  </si>
  <si>
    <t>王浩敬</t>
  </si>
  <si>
    <t>汪甜</t>
  </si>
  <si>
    <t>张萌萌</t>
  </si>
  <si>
    <t>朱熙盛</t>
  </si>
  <si>
    <t>双俊波</t>
  </si>
  <si>
    <t>王敬伟</t>
  </si>
  <si>
    <t>程紫薇</t>
  </si>
  <si>
    <t>付海辉</t>
  </si>
  <si>
    <t>李涛</t>
  </si>
  <si>
    <t>李庆源</t>
  </si>
  <si>
    <t>孟凡棚</t>
  </si>
  <si>
    <t>何宁</t>
  </si>
  <si>
    <t>刘妍</t>
  </si>
  <si>
    <t>杨雨乐</t>
  </si>
  <si>
    <t>杨敏</t>
  </si>
  <si>
    <t>吴珍珍</t>
  </si>
  <si>
    <t>吴迪</t>
  </si>
  <si>
    <t>刘伟</t>
  </si>
  <si>
    <t>宗亚琴</t>
  </si>
  <si>
    <t>宗玲</t>
  </si>
  <si>
    <t>李道宽</t>
  </si>
  <si>
    <t>李楠楠</t>
  </si>
  <si>
    <t>李路芬</t>
  </si>
  <si>
    <t>杨家庆</t>
  </si>
  <si>
    <t>王立芬</t>
  </si>
  <si>
    <t>蒋富静</t>
  </si>
  <si>
    <t>周菊艳</t>
  </si>
  <si>
    <t>曲秀苹</t>
  </si>
  <si>
    <t>梁海燕</t>
  </si>
  <si>
    <t>翰锐小白28</t>
  </si>
  <si>
    <t>王亚中</t>
  </si>
  <si>
    <t>刘清</t>
  </si>
  <si>
    <t>张露丹</t>
  </si>
  <si>
    <t>顾香草</t>
  </si>
  <si>
    <t>程俊兰</t>
  </si>
  <si>
    <t>武雪茹</t>
  </si>
  <si>
    <t>王有利</t>
  </si>
  <si>
    <t>张梦缘</t>
  </si>
  <si>
    <t>迷咪</t>
  </si>
  <si>
    <t>夏玲娜</t>
  </si>
  <si>
    <t>闫雨晨</t>
  </si>
  <si>
    <t>刘洁慧</t>
  </si>
  <si>
    <t>崔丽娜</t>
  </si>
  <si>
    <t>孙源霞</t>
  </si>
  <si>
    <t>刘梦煜</t>
  </si>
  <si>
    <t>刘影莉</t>
  </si>
  <si>
    <t>边丽</t>
  </si>
  <si>
    <t>王鑫宜</t>
  </si>
  <si>
    <t>董延頲</t>
  </si>
  <si>
    <t>李木子</t>
  </si>
  <si>
    <t>赵志荣</t>
  </si>
  <si>
    <t>朱自强</t>
  </si>
  <si>
    <t>刘荣娟</t>
  </si>
  <si>
    <t>周单单</t>
  </si>
  <si>
    <t>刘佳敏</t>
  </si>
  <si>
    <t>李壮</t>
  </si>
  <si>
    <t>刘婉莹</t>
  </si>
  <si>
    <t>夏晓晴</t>
  </si>
  <si>
    <t>左红娟</t>
  </si>
  <si>
    <t>周富敏</t>
  </si>
  <si>
    <t>吴婉婉</t>
  </si>
  <si>
    <t>冯俊</t>
  </si>
  <si>
    <t>吴晓雪</t>
  </si>
  <si>
    <t>武润达</t>
  </si>
  <si>
    <t>唐永芳</t>
  </si>
  <si>
    <t>秦品浩</t>
  </si>
  <si>
    <t>张焦利</t>
  </si>
  <si>
    <t>姚佳欣</t>
  </si>
  <si>
    <t>石少华</t>
  </si>
  <si>
    <t>郝千一</t>
  </si>
  <si>
    <t>刘聪</t>
  </si>
  <si>
    <t>杨丽芹</t>
  </si>
  <si>
    <t>马菱菱</t>
  </si>
  <si>
    <t>白桂香</t>
  </si>
  <si>
    <t>杜娜</t>
  </si>
  <si>
    <t>付燕荣</t>
  </si>
  <si>
    <t>梁吉成</t>
  </si>
  <si>
    <t>丁坤</t>
  </si>
  <si>
    <t>杨薇</t>
  </si>
  <si>
    <t>钱心芸</t>
  </si>
  <si>
    <t>马飞龙</t>
  </si>
  <si>
    <t>汪魏</t>
  </si>
  <si>
    <t>贾少云</t>
  </si>
  <si>
    <t>史凯龙</t>
  </si>
  <si>
    <t>保桂仙</t>
  </si>
  <si>
    <t>博岳3号</t>
  </si>
  <si>
    <t>王莉</t>
  </si>
  <si>
    <t>浦姣</t>
  </si>
  <si>
    <t>贾梓艺</t>
  </si>
  <si>
    <t>朱立芳</t>
  </si>
  <si>
    <t>王越</t>
  </si>
  <si>
    <t>孙波</t>
  </si>
  <si>
    <t>聂坤</t>
  </si>
  <si>
    <t>郑莹</t>
  </si>
  <si>
    <t>高洁晶</t>
  </si>
  <si>
    <t>雷仲蓉</t>
  </si>
  <si>
    <t>孟令强</t>
  </si>
  <si>
    <t>徐凯丽</t>
  </si>
  <si>
    <t>任敬姣</t>
  </si>
  <si>
    <t>刘玉玉</t>
  </si>
  <si>
    <t>彭继辉</t>
  </si>
  <si>
    <t>李森</t>
  </si>
  <si>
    <t>郭佳豪</t>
  </si>
  <si>
    <t>邸运航</t>
  </si>
  <si>
    <t>李博闻</t>
  </si>
  <si>
    <t>王中香</t>
  </si>
  <si>
    <t>范迎迎</t>
  </si>
  <si>
    <t>杨佳嘉</t>
  </si>
  <si>
    <t>张密坤</t>
  </si>
  <si>
    <t>尹建华</t>
  </si>
  <si>
    <t>卫恬静</t>
  </si>
  <si>
    <t>胡贻祥</t>
  </si>
  <si>
    <t>杨芳</t>
  </si>
  <si>
    <t>杨文婷</t>
  </si>
  <si>
    <t>周家顺</t>
  </si>
  <si>
    <t>张红娟</t>
  </si>
  <si>
    <t>李翠霞</t>
  </si>
  <si>
    <t>南丁</t>
  </si>
  <si>
    <t>周锐</t>
  </si>
  <si>
    <t>于佳音</t>
  </si>
  <si>
    <t>武紫怡</t>
  </si>
  <si>
    <t>李振宇</t>
  </si>
  <si>
    <t>王四为</t>
  </si>
  <si>
    <t>李宇巧</t>
  </si>
  <si>
    <t>王喜艳</t>
  </si>
  <si>
    <t>张梦婷</t>
  </si>
  <si>
    <t>王焕之</t>
  </si>
  <si>
    <t>高思甜</t>
  </si>
  <si>
    <t>孙梦婧</t>
  </si>
  <si>
    <t>苏海琴</t>
  </si>
  <si>
    <t>杨欣雨</t>
  </si>
  <si>
    <t>高静华</t>
  </si>
  <si>
    <t>殷敏</t>
  </si>
  <si>
    <t>熊丽雯</t>
  </si>
  <si>
    <t>顾茹婷</t>
  </si>
  <si>
    <t>谈惟珍</t>
  </si>
  <si>
    <t>江安琪</t>
  </si>
  <si>
    <t>徐明瑞</t>
  </si>
  <si>
    <t>姜雪茹</t>
  </si>
  <si>
    <t>王佳佳</t>
  </si>
  <si>
    <t>汤美美</t>
  </si>
  <si>
    <t>康紫佳</t>
  </si>
  <si>
    <t>王晓东</t>
  </si>
  <si>
    <t>杨燕</t>
  </si>
  <si>
    <t>冯欣月</t>
  </si>
  <si>
    <t>侯子恒</t>
  </si>
  <si>
    <t>高媛媛</t>
  </si>
  <si>
    <t>马一泽</t>
  </si>
  <si>
    <t>盛平平</t>
  </si>
  <si>
    <t>许杰</t>
  </si>
  <si>
    <t>胡丽梅</t>
  </si>
  <si>
    <t>何媛</t>
  </si>
  <si>
    <t>于新美</t>
  </si>
  <si>
    <t>张佳瑞</t>
  </si>
  <si>
    <t>张通</t>
  </si>
  <si>
    <t>宁世伟</t>
  </si>
  <si>
    <t>丁雅婷</t>
  </si>
  <si>
    <t>宋娜娜</t>
  </si>
  <si>
    <t>王欣雨</t>
  </si>
  <si>
    <t>盛玉娇</t>
  </si>
  <si>
    <t>黄雷升</t>
  </si>
  <si>
    <t>许珊珊</t>
  </si>
  <si>
    <t>冯林淑</t>
  </si>
  <si>
    <t>梁紫微</t>
  </si>
  <si>
    <t>魏正英</t>
  </si>
  <si>
    <t>温宁</t>
  </si>
  <si>
    <t>郭晴</t>
  </si>
  <si>
    <t>张倩倩</t>
  </si>
  <si>
    <t>余超</t>
  </si>
  <si>
    <t>徐悦</t>
  </si>
  <si>
    <t>高蕊</t>
  </si>
  <si>
    <t>付璇</t>
  </si>
  <si>
    <t>孙愉鹏</t>
  </si>
  <si>
    <t>王玉娟</t>
  </si>
  <si>
    <t>钟鹏宇</t>
  </si>
  <si>
    <t>曾国太</t>
  </si>
  <si>
    <t>李丹</t>
  </si>
  <si>
    <t>刘晨</t>
  </si>
  <si>
    <t>翰锐小白39</t>
  </si>
  <si>
    <t>王燕菲</t>
  </si>
  <si>
    <t>孙玉敏</t>
  </si>
  <si>
    <t>高德静</t>
  </si>
  <si>
    <t>李仿</t>
  </si>
  <si>
    <t>刘文辉</t>
  </si>
  <si>
    <t>庞子童</t>
  </si>
  <si>
    <t>李欠欠</t>
  </si>
  <si>
    <t>徐小龙</t>
  </si>
  <si>
    <t>朱虹珂</t>
  </si>
  <si>
    <t>武晓庆</t>
  </si>
  <si>
    <t>倪何琳</t>
  </si>
  <si>
    <t>戈思雨</t>
  </si>
  <si>
    <t>王义</t>
  </si>
  <si>
    <t>代楠楠</t>
  </si>
  <si>
    <t>尹少秀</t>
  </si>
  <si>
    <t>夏征宇</t>
  </si>
  <si>
    <t>廖玲</t>
  </si>
  <si>
    <t>舒慧</t>
  </si>
  <si>
    <t>严治国</t>
  </si>
  <si>
    <t>顾影</t>
  </si>
  <si>
    <t>顾海豹</t>
  </si>
  <si>
    <t>吴雅平</t>
  </si>
  <si>
    <t>龚洋洋</t>
  </si>
  <si>
    <t>刘佳乐</t>
  </si>
  <si>
    <t>梁松涛</t>
  </si>
  <si>
    <t>马欢</t>
  </si>
  <si>
    <t>郭晓华</t>
  </si>
  <si>
    <t>徐莉</t>
  </si>
  <si>
    <t>王荣</t>
  </si>
  <si>
    <t>周梦瑶</t>
  </si>
  <si>
    <t>孙晓敏</t>
  </si>
  <si>
    <t>吴佳仪</t>
  </si>
  <si>
    <t>刘娜</t>
  </si>
  <si>
    <t>丁琴</t>
  </si>
  <si>
    <t>余学伟</t>
  </si>
  <si>
    <t>张欣竹</t>
  </si>
  <si>
    <t>付乐</t>
  </si>
  <si>
    <t>彭科</t>
  </si>
  <si>
    <t>杨维维</t>
  </si>
  <si>
    <t>张艺梦</t>
  </si>
  <si>
    <t>杨文龙</t>
  </si>
  <si>
    <t>胡惠</t>
  </si>
  <si>
    <t>宋甜甜</t>
  </si>
  <si>
    <t>严次花</t>
  </si>
  <si>
    <t>毕敏</t>
  </si>
  <si>
    <t>石严</t>
  </si>
  <si>
    <t>翰锐小白20</t>
  </si>
  <si>
    <t>熊兴发</t>
  </si>
  <si>
    <t>马常玲</t>
  </si>
  <si>
    <t>王亚宁</t>
  </si>
  <si>
    <t>张羽婷</t>
  </si>
  <si>
    <t>孙帅康</t>
  </si>
  <si>
    <t>曹仙花</t>
  </si>
  <si>
    <t>郭梦雪</t>
  </si>
  <si>
    <t>李志</t>
  </si>
  <si>
    <t>雷振仙</t>
  </si>
  <si>
    <t>苏红燕</t>
  </si>
  <si>
    <t>刘强</t>
  </si>
  <si>
    <t>殷维志</t>
  </si>
  <si>
    <t>王夏娟</t>
  </si>
  <si>
    <t>石丽新</t>
  </si>
  <si>
    <t>丰梦</t>
  </si>
  <si>
    <t>赵奕翔</t>
  </si>
  <si>
    <t>李平</t>
  </si>
  <si>
    <t>丁涛</t>
  </si>
  <si>
    <t>李龙芳</t>
  </si>
  <si>
    <t>蔡丹丹</t>
  </si>
  <si>
    <t>武风云</t>
  </si>
  <si>
    <t>李志珍</t>
  </si>
  <si>
    <t>邬艳</t>
  </si>
  <si>
    <t>杨建霞</t>
  </si>
  <si>
    <t>张飞</t>
  </si>
  <si>
    <t>崔倩男</t>
  </si>
  <si>
    <t>李馨</t>
  </si>
  <si>
    <t>胡泽帅</t>
  </si>
  <si>
    <t>熊智</t>
  </si>
  <si>
    <t>王静</t>
  </si>
  <si>
    <t>崔振超</t>
  </si>
  <si>
    <t>佟佳霖</t>
  </si>
  <si>
    <t>张洪彬</t>
  </si>
  <si>
    <t>冯梦佳</t>
  </si>
  <si>
    <t>杜小雪</t>
  </si>
  <si>
    <t>苏艳洁</t>
  </si>
  <si>
    <t>李玉娇</t>
  </si>
  <si>
    <t>王正轩</t>
  </si>
  <si>
    <t>万青梅</t>
  </si>
  <si>
    <t>侯勇</t>
  </si>
  <si>
    <t>刘永</t>
  </si>
  <si>
    <t>武敬祥</t>
  </si>
  <si>
    <t>肖倩</t>
  </si>
  <si>
    <t>晚云美</t>
  </si>
  <si>
    <t>陈朋</t>
  </si>
  <si>
    <t>庄思宇</t>
  </si>
  <si>
    <t>宋秋瑾</t>
  </si>
  <si>
    <t>张丽红</t>
  </si>
  <si>
    <t>李聪</t>
  </si>
  <si>
    <t>刘科青</t>
  </si>
  <si>
    <t>冯立芬</t>
  </si>
  <si>
    <t>曾文杰</t>
  </si>
  <si>
    <t>王顺平</t>
  </si>
  <si>
    <t>刘壮</t>
  </si>
  <si>
    <t>徐鸿宇</t>
  </si>
  <si>
    <t>张振武</t>
  </si>
  <si>
    <t>潘鑫宇</t>
  </si>
  <si>
    <t>郑培</t>
  </si>
  <si>
    <t>张雪</t>
  </si>
  <si>
    <t>孟春花</t>
  </si>
  <si>
    <t>闫子康</t>
  </si>
  <si>
    <t>鲍俊</t>
  </si>
  <si>
    <t>陈财</t>
  </si>
  <si>
    <t>余杰</t>
  </si>
  <si>
    <t>文金浩</t>
  </si>
  <si>
    <t>杨曼</t>
  </si>
  <si>
    <t>黎晓彤</t>
  </si>
  <si>
    <t>田茂花</t>
  </si>
  <si>
    <t>王云平</t>
  </si>
  <si>
    <t>王立</t>
  </si>
  <si>
    <t>陈永芬</t>
  </si>
  <si>
    <t>陈鑫</t>
  </si>
  <si>
    <t>马藏珍</t>
  </si>
  <si>
    <t>钱程</t>
  </si>
  <si>
    <t>王苹</t>
  </si>
  <si>
    <t>刘鑫鑫</t>
  </si>
  <si>
    <t>黎莉</t>
  </si>
  <si>
    <t>赛维斯小白账号24</t>
  </si>
  <si>
    <t>任元元</t>
  </si>
  <si>
    <t>赵思宇</t>
  </si>
  <si>
    <t>纳圆圆</t>
  </si>
  <si>
    <t>徐艺文</t>
  </si>
  <si>
    <t>杨晓玲</t>
  </si>
  <si>
    <t>张春雪</t>
  </si>
  <si>
    <t>侯长浩</t>
  </si>
  <si>
    <t>胡树祥</t>
  </si>
  <si>
    <t>刘子夜</t>
  </si>
  <si>
    <t>李兴芳</t>
  </si>
  <si>
    <t>申雅楠</t>
  </si>
  <si>
    <t>胡兴政</t>
  </si>
  <si>
    <t>闫景军</t>
  </si>
  <si>
    <t>陈家伟</t>
  </si>
  <si>
    <t>李叔译</t>
  </si>
  <si>
    <t>张雨欣</t>
  </si>
  <si>
    <t>黎华</t>
  </si>
  <si>
    <t>江雨彤</t>
  </si>
  <si>
    <t>常健</t>
  </si>
  <si>
    <t>陈泊杭</t>
  </si>
  <si>
    <t>张剧终</t>
  </si>
  <si>
    <t>言莹</t>
  </si>
  <si>
    <t>杨溢</t>
  </si>
  <si>
    <t>李志奎</t>
  </si>
  <si>
    <t>王君仪</t>
  </si>
  <si>
    <t>汤瑞华</t>
  </si>
  <si>
    <t>赛维斯小白账号29</t>
  </si>
  <si>
    <t>李倩</t>
  </si>
  <si>
    <t>王丹</t>
  </si>
  <si>
    <t>代烁</t>
  </si>
  <si>
    <t>何凯逊</t>
  </si>
  <si>
    <t>姚丽</t>
  </si>
  <si>
    <t>杨扬</t>
  </si>
  <si>
    <t>沈娅</t>
  </si>
  <si>
    <t>雷东东</t>
  </si>
  <si>
    <t>南吉</t>
  </si>
  <si>
    <t>张园园</t>
  </si>
  <si>
    <t>张普裕</t>
  </si>
  <si>
    <t>胡紫琼</t>
  </si>
  <si>
    <t>易文斌</t>
  </si>
  <si>
    <t>姚金兰</t>
  </si>
  <si>
    <t>闫超</t>
  </si>
  <si>
    <t>赵英俊</t>
  </si>
  <si>
    <t>王艳楠</t>
  </si>
  <si>
    <t>徐延欣</t>
  </si>
  <si>
    <t>贾海俊</t>
  </si>
  <si>
    <t>罗小玲</t>
  </si>
  <si>
    <t>赵娟</t>
  </si>
  <si>
    <t>段国寒</t>
  </si>
  <si>
    <t>桑嘉文</t>
  </si>
  <si>
    <t>樊子薇</t>
  </si>
  <si>
    <t>李芸</t>
  </si>
  <si>
    <t>黄冬梅</t>
  </si>
  <si>
    <t>田泽沛</t>
  </si>
  <si>
    <t>刘宇杰</t>
  </si>
  <si>
    <t>李瑞华</t>
  </si>
  <si>
    <t>刘嘉玲</t>
  </si>
  <si>
    <t>李梦杰</t>
  </si>
  <si>
    <t>魏金玉</t>
  </si>
  <si>
    <t>袁彬彬</t>
  </si>
  <si>
    <t>杨小丽</t>
  </si>
  <si>
    <t>邓云川</t>
  </si>
  <si>
    <t>余晓姣</t>
  </si>
  <si>
    <t>王艳芳</t>
  </si>
  <si>
    <t>陆菲尔</t>
  </si>
  <si>
    <t>管娜</t>
  </si>
  <si>
    <t>谢欣</t>
  </si>
  <si>
    <t>翰锐小白14</t>
  </si>
  <si>
    <t>艾雷雷</t>
  </si>
  <si>
    <t>尹悦</t>
  </si>
  <si>
    <t>蒋海伦</t>
  </si>
  <si>
    <t>郭妙然</t>
  </si>
  <si>
    <t>李西然</t>
  </si>
  <si>
    <t>付梦玲</t>
  </si>
  <si>
    <t>张俏俏</t>
  </si>
  <si>
    <t>赛维斯小白账号25</t>
  </si>
  <si>
    <t>周楠</t>
  </si>
  <si>
    <t>朱炳书</t>
  </si>
  <si>
    <t>王慧</t>
  </si>
  <si>
    <t>陈庆侠</t>
  </si>
  <si>
    <t>孟丹</t>
  </si>
  <si>
    <t>辛娜</t>
  </si>
  <si>
    <t>朱紫钰</t>
  </si>
  <si>
    <t>李晓彦</t>
  </si>
  <si>
    <t>冯艳芳</t>
  </si>
  <si>
    <t>白岚</t>
  </si>
  <si>
    <t>王璐娟</t>
  </si>
  <si>
    <t>滕美丽</t>
  </si>
  <si>
    <t>毛涛</t>
  </si>
  <si>
    <t>刘焱</t>
  </si>
  <si>
    <t>胡子洋</t>
  </si>
  <si>
    <t>高阳</t>
  </si>
  <si>
    <t>周小平</t>
  </si>
  <si>
    <t>陈鑫池</t>
  </si>
  <si>
    <t>崔彬彬</t>
  </si>
  <si>
    <t>李茫</t>
  </si>
  <si>
    <t>李雨朦</t>
  </si>
  <si>
    <t>伯招财</t>
  </si>
  <si>
    <t>彭芳芳</t>
  </si>
  <si>
    <t>胡帅</t>
  </si>
  <si>
    <t>李金平</t>
  </si>
  <si>
    <t>王硕</t>
  </si>
  <si>
    <t>胡小清</t>
  </si>
  <si>
    <t>徐帅</t>
  </si>
  <si>
    <t>蔡红梅</t>
  </si>
  <si>
    <t>王瑞香</t>
  </si>
  <si>
    <t>谢贤贤</t>
  </si>
  <si>
    <t>石元春</t>
  </si>
  <si>
    <t>孙柏楠</t>
  </si>
  <si>
    <t>张盼盼</t>
  </si>
  <si>
    <t>张凯</t>
  </si>
  <si>
    <t>喻明新</t>
  </si>
  <si>
    <t>史钰冰</t>
  </si>
  <si>
    <t>高林锋</t>
  </si>
  <si>
    <t>曹玉芬</t>
  </si>
  <si>
    <t>王艳红</t>
  </si>
  <si>
    <t>代路</t>
  </si>
  <si>
    <t>王文静</t>
  </si>
  <si>
    <t>翰锐小白23</t>
  </si>
  <si>
    <t>李栋才</t>
  </si>
  <si>
    <t>郑宇</t>
  </si>
  <si>
    <t>杨涛</t>
  </si>
  <si>
    <t>柏锦玥</t>
  </si>
  <si>
    <t>刘金凤</t>
  </si>
  <si>
    <t>郭成龙</t>
  </si>
  <si>
    <t>刘雪怡</t>
  </si>
  <si>
    <t>胡艳</t>
  </si>
  <si>
    <t>余苗苗</t>
  </si>
  <si>
    <t>葛秀艳</t>
  </si>
  <si>
    <t>吴思远</t>
  </si>
  <si>
    <t>张雪艳</t>
  </si>
  <si>
    <t>肖露林</t>
  </si>
  <si>
    <t>李翠玲</t>
  </si>
  <si>
    <t>余艳</t>
  </si>
  <si>
    <t>吕俊峰</t>
  </si>
  <si>
    <t>刘玲</t>
  </si>
  <si>
    <t>张晓红</t>
  </si>
  <si>
    <t>丁九洲</t>
  </si>
  <si>
    <t>韩利静</t>
  </si>
  <si>
    <t>万里洋</t>
  </si>
  <si>
    <t>郄彦红</t>
  </si>
  <si>
    <t>田亚伟</t>
  </si>
  <si>
    <t>蒋丹丹</t>
  </si>
  <si>
    <t>刘伊菲</t>
  </si>
  <si>
    <t>刘硕</t>
  </si>
  <si>
    <t>张凡</t>
  </si>
  <si>
    <t>舒川坤</t>
  </si>
  <si>
    <t>吴升坤</t>
  </si>
  <si>
    <t>花雪媛</t>
  </si>
  <si>
    <t>齐盈盈</t>
  </si>
  <si>
    <t>张波</t>
  </si>
  <si>
    <t>宋鹏</t>
  </si>
  <si>
    <t>吴子璇</t>
  </si>
  <si>
    <t>朱园园</t>
  </si>
  <si>
    <t>陈怡赟</t>
  </si>
  <si>
    <t>任梦宇</t>
  </si>
  <si>
    <t>李迪迪</t>
  </si>
  <si>
    <t>何嘉慧</t>
  </si>
  <si>
    <t>王维</t>
  </si>
  <si>
    <t>胡志超</t>
  </si>
  <si>
    <t>陈文艳</t>
  </si>
  <si>
    <t>宋子荣</t>
  </si>
  <si>
    <t>钱晓明</t>
  </si>
  <si>
    <t>梁雪梅</t>
  </si>
  <si>
    <t>胡文燕</t>
  </si>
  <si>
    <t>徐锦</t>
  </si>
  <si>
    <t>冯让</t>
  </si>
  <si>
    <t>王泽香</t>
  </si>
  <si>
    <t>杨蕾</t>
  </si>
  <si>
    <t>赵莉</t>
  </si>
  <si>
    <t>孙志柔</t>
  </si>
  <si>
    <t>刘秀</t>
  </si>
  <si>
    <t>蔡同乐</t>
  </si>
  <si>
    <t>张丽娟</t>
  </si>
  <si>
    <t>徐梦琦</t>
  </si>
  <si>
    <t>胡小莹</t>
  </si>
  <si>
    <t>王燕茹</t>
  </si>
  <si>
    <t>袁丽娇</t>
  </si>
  <si>
    <t>高海星</t>
  </si>
  <si>
    <t>赵婷</t>
  </si>
  <si>
    <t>梁丹丹</t>
  </si>
  <si>
    <t>郭玉婷</t>
  </si>
  <si>
    <t>浦慧</t>
  </si>
  <si>
    <t>牛金帅</t>
  </si>
  <si>
    <t>胡忠耀</t>
  </si>
  <si>
    <t>焦菊红</t>
  </si>
  <si>
    <t>叶英锋</t>
  </si>
  <si>
    <t>刘燕姣</t>
  </si>
  <si>
    <t>陈子杨</t>
  </si>
  <si>
    <t>聂惠</t>
  </si>
  <si>
    <t>秦云</t>
  </si>
  <si>
    <t>高雪</t>
  </si>
  <si>
    <t>丁志静</t>
  </si>
  <si>
    <t>卓珊</t>
  </si>
  <si>
    <t>郭晨鑫</t>
  </si>
  <si>
    <t>程志</t>
  </si>
  <si>
    <t>韩文浩</t>
  </si>
  <si>
    <t>张南竹</t>
  </si>
  <si>
    <t>赵璇璇</t>
  </si>
  <si>
    <t>周旗</t>
  </si>
  <si>
    <t>陈婧雅</t>
  </si>
  <si>
    <t>陆玲玲</t>
  </si>
  <si>
    <t>普显婷</t>
  </si>
  <si>
    <t>孙文晶</t>
  </si>
  <si>
    <t>谭薇</t>
  </si>
  <si>
    <t>金继昌</t>
  </si>
  <si>
    <t>苏云</t>
  </si>
  <si>
    <t>王世军</t>
  </si>
  <si>
    <t>康德欣</t>
  </si>
  <si>
    <t>许影</t>
  </si>
  <si>
    <t>曹婉梦</t>
  </si>
  <si>
    <t>李紫月</t>
  </si>
  <si>
    <t>朱雪云</t>
  </si>
  <si>
    <t>李安萍</t>
  </si>
  <si>
    <t>王舒妤</t>
  </si>
  <si>
    <t>首贷坐席SABC分级统计</t>
  </si>
  <si>
    <t>S=Top20%+底线 | 占比=该职场÷大盘总参评人数</t>
  </si>
  <si>
    <t>职场</t>
  </si>
  <si>
    <t>S级</t>
  </si>
  <si>
    <t>A级</t>
  </si>
  <si>
    <t>B级</t>
  </si>
  <si>
    <t>C级</t>
  </si>
  <si>
    <t>参评人数</t>
  </si>
  <si>
    <t>S占比</t>
  </si>
  <si>
    <t>A占比</t>
  </si>
  <si>
    <t>B占比</t>
  </si>
  <si>
    <t>C占比</t>
  </si>
  <si>
    <t>ATT均值(秒)</t>
  </si>
  <si>
    <t>转化率均值%</t>
  </si>
  <si>
    <t>日均通时(分钟)</t>
  </si>
  <si>
    <t>总人数</t>
  </si>
  <si>
    <t>人和职场</t>
  </si>
  <si>
    <t>伽玛职场</t>
  </si>
  <si>
    <t>华啸职场</t>
  </si>
  <si>
    <t>博岳石家庄职场</t>
  </si>
  <si>
    <t>宿迁兆科职场</t>
  </si>
  <si>
    <t>岐力职场</t>
  </si>
  <si>
    <t>广达陕西职场</t>
  </si>
  <si>
    <t>毅航合肥职场</t>
  </si>
  <si>
    <t>毛毛虫职场</t>
  </si>
  <si>
    <t>汇讯职场</t>
  </si>
  <si>
    <t>翰锐曲靖职场</t>
  </si>
  <si>
    <t>赛维斯职场</t>
  </si>
  <si>
    <t>整体</t>
  </si>
  <si>
    <t>复贷坐席SABC分级统计</t>
  </si>
  <si>
    <t>GMV均值(万)</t>
  </si>
  <si>
    <t>件均均值(元)</t>
  </si>
  <si>
    <t>首贷坐席司龄统计</t>
  </si>
  <si>
    <t>有效在岗=外呼天数≥20天 | 流失=超7天未上线 | 预警=连续3天未上线</t>
  </si>
  <si>
    <t>一、有效在岗人数（外呼天数≥20天）</t>
  </si>
  <si>
    <t>MOB1-</t>
  </si>
  <si>
    <t>MOB1-3</t>
  </si>
  <si>
    <t>MOB3-6</t>
  </si>
  <si>
    <t>MOB6-12</t>
  </si>
  <si>
    <t>MOB12+</t>
  </si>
  <si>
    <t>合计</t>
  </si>
  <si>
    <t>平均司龄(天)</t>
  </si>
  <si>
    <t>MOB1-占比</t>
  </si>
  <si>
    <t>MOB1-3占比</t>
  </si>
  <si>
    <t>MOB3-6占比</t>
  </si>
  <si>
    <t>MOB6-12占比</t>
  </si>
  <si>
    <t>MOB12+占比</t>
  </si>
  <si>
    <t>复贷坐席司龄统计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</si>
</sst>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.0"/>
    <numFmt numFmtId="178" formatCode="yyyy\-mm\-dd\ hh:mm:ss"/>
  </numFmts>
  <fonts count="12">
    <font>
      <sz val="11"/>
      <color theme="1"/>
      <name val="宋体"/>
      <charset val="1"/>
    </font>
    <font>
      <sz val="11"/>
      <color theme="1"/>
      <name val="京东朗正体 2.0 正道"/>
      <charset val="134"/>
    </font>
    <font>
      <b/>
      <sz val="13"/>
      <color rgb="FFC1272D"/>
      <name val="京东朗正体 2.0 正道"/>
    </font>
    <font>
      <sz val="9"/>
      <color rgb="FF888888"/>
      <name val="京东朗正体 2.0 正道"/>
    </font>
    <font>
      <b/>
      <sz val="11"/>
      <name val="京东朗正体 2.0 正道"/>
    </font>
    <font>
      <b/>
      <sz val="11"/>
      <color rgb="FFFFFFFF"/>
      <name val="京东朗正体 2.0 正道"/>
    </font>
    <font>
      <sz val="10"/>
      <name val="京东朗正体 2.0 正道"/>
    </font>
    <font>
      <b/>
      <sz val="10"/>
      <name val="京东朗正体 2.0 正道"/>
    </font>
    <font>
      <b/>
      <sz val="10"/>
      <color rgb="FFFFFFFF"/>
      <name val="京东朗正体 2.0 正道"/>
    </font>
    <font>
      <b/>
      <sz val="16"/>
      <color rgb="FFC1272D"/>
      <name val="京东朗正体 2.0 正道"/>
    </font>
    <font>
      <b/>
      <sz val="11"/>
      <color rgb="FFC1272D"/>
      <name val="京东朗正体 2.0 正道"/>
    </font>
    <font>
      <sz val="9"/>
      <name val="FangSong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C1272D"/>
        <bgColor rgb="FF993366"/>
      </patternFill>
    </fill>
    <fill>
      <patternFill patternType="solid">
        <fgColor rgb="FFF2F2F2"/>
        <bgColor rgb="FFFFFFFF"/>
      </patternFill>
    </fill>
    <fill>
      <patternFill patternType="solid">
        <fgColor rgb="FFE65100"/>
        <bgColor rgb="FFC1272D"/>
      </patternFill>
    </fill>
    <fill>
      <patternFill patternType="solid">
        <fgColor rgb="FF17A2B8"/>
        <bgColor rgb="FF008080"/>
      </patternFill>
    </fill>
    <fill>
      <patternFill patternType="solid">
        <fgColor rgb="FF2E7D32"/>
        <bgColor rgb="FF008000"/>
      </patternFill>
    </fill>
    <fill>
      <patternFill patternType="solid">
        <fgColor rgb="FF6F42C1"/>
        <bgColor rgb="FF993366"/>
      </patternFill>
    </fill>
    <fill>
      <patternFill patternType="solid">
        <fgColor rgb="FF5A6268"/>
        <bgColor rgb="FF2E7D3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77" fontId="7" fillId="3" borderId="1" xfId="0" applyNumberFormat="1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178" fontId="6" fillId="0" borderId="3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177" fontId="6" fillId="0" borderId="3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0" fontId="7" fillId="0" borderId="0" xfId="0" applyFont="1"/>
    <xf numFmtId="0" fontId="10" fillId="0" borderId="0" xfId="0" applyFont="1"/>
    <xf numFmtId="0" fontId="6" fillId="0" borderId="0" xfId="0" applyFont="1"/>
    <xf numFmtId="0" fontId="8" fillId="2" borderId="2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9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17A2B8"/>
      <rgbColor rgb="00B0B0B0"/>
      <rgbColor rgb="00888888"/>
      <rgbColor rgb="009999FF"/>
      <rgbColor rgb="00993366"/>
      <rgbColor rgb="00F2F2F2"/>
      <rgbColor rgb="00CCFFFF"/>
      <rgbColor rgb="00660066"/>
      <rgbColor rgb="00FF8080"/>
      <rgbColor rgb="000066CC"/>
      <rgbColor rgb="00D0D0D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9D9D9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E65100"/>
      <rgbColor rgb="005A6268"/>
      <rgbColor rgb="00969696"/>
      <rgbColor rgb="00003366"/>
      <rgbColor rgb="002E7D32"/>
      <rgbColor rgb="00003300"/>
      <rgbColor rgb="00333300"/>
      <rgbColor rgb="00C1272D"/>
      <rgbColor rgb="00993366"/>
      <rgbColor rgb="006F42C1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1272D"/>
  </sheetPr>
  <dimension ref="B1:E50"/>
  <sheetViews>
    <sheetView workbookViewId="0">
      <selection activeCell="C11" sqref="C11"/>
    </sheetView>
  </sheetViews>
  <sheetFormatPr baseColWidth="10" defaultColWidth="8.83203125" defaultRowHeight="14"/>
  <cols>
    <col min="1" max="1" width="4" style="1" customWidth="1"/>
    <col min="2" max="2" width="22" style="1" customWidth="1"/>
    <col min="3" max="4" width="42" style="1" customWidth="1"/>
    <col min="5" max="5" width="30" style="1" customWidth="1"/>
    <col min="6" max="16384" width="8.83203125" style="1"/>
  </cols>
  <sheetData>
    <row r="1" spans="2:5" ht="19.5" customHeight="1">
      <c r="B1" s="36" t="s">
        <v>0</v>
      </c>
      <c r="C1" s="36"/>
      <c r="D1" s="36"/>
      <c r="E1" s="36"/>
    </row>
    <row r="3" spans="2:5" ht="13.5" customHeight="1">
      <c r="B3" s="30" t="s">
        <v>1</v>
      </c>
      <c r="C3" s="31" t="s">
        <v>2</v>
      </c>
      <c r="D3" s="3" t="s">
        <v>3</v>
      </c>
    </row>
    <row r="5" spans="2:5" ht="16.5" customHeight="1">
      <c r="B5" s="2" t="s">
        <v>4</v>
      </c>
    </row>
    <row r="6" spans="2:5" ht="13.5" customHeight="1">
      <c r="B6" s="30" t="s">
        <v>5</v>
      </c>
      <c r="C6" s="32" t="s">
        <v>6</v>
      </c>
    </row>
    <row r="7" spans="2:5" ht="13.5" customHeight="1">
      <c r="B7" s="30" t="s">
        <v>7</v>
      </c>
      <c r="C7" s="32" t="s">
        <v>8</v>
      </c>
    </row>
    <row r="8" spans="2:5" ht="13.5" customHeight="1">
      <c r="B8" s="30" t="s">
        <v>9</v>
      </c>
      <c r="C8" s="32" t="s">
        <v>10</v>
      </c>
    </row>
    <row r="9" spans="2:5" ht="13.5" customHeight="1">
      <c r="B9" s="30" t="s">
        <v>11</v>
      </c>
      <c r="C9" s="32" t="s">
        <v>12</v>
      </c>
    </row>
    <row r="10" spans="2:5" ht="13.5" customHeight="1">
      <c r="B10" s="30" t="s">
        <v>13</v>
      </c>
      <c r="C10" s="32" t="s">
        <v>14</v>
      </c>
    </row>
    <row r="11" spans="2:5" ht="13.5" customHeight="1">
      <c r="B11" s="30" t="s">
        <v>15</v>
      </c>
      <c r="C11" s="32" t="s">
        <v>16</v>
      </c>
    </row>
    <row r="12" spans="2:5" ht="13.5" customHeight="1">
      <c r="B12" s="30" t="s">
        <v>17</v>
      </c>
      <c r="C12" s="32" t="s">
        <v>18</v>
      </c>
    </row>
    <row r="13" spans="2:5" ht="13.5" customHeight="1">
      <c r="B13" s="30" t="s">
        <v>19</v>
      </c>
      <c r="C13" s="32" t="s">
        <v>20</v>
      </c>
    </row>
    <row r="14" spans="2:5" ht="16.5" customHeight="1">
      <c r="B14" s="2" t="s">
        <v>21</v>
      </c>
    </row>
    <row r="15" spans="2:5" ht="13.5" customHeight="1">
      <c r="B15" s="30" t="s">
        <v>22</v>
      </c>
      <c r="C15" s="32" t="s">
        <v>23</v>
      </c>
    </row>
    <row r="16" spans="2:5" ht="13.5" customHeight="1">
      <c r="B16" s="30" t="s">
        <v>24</v>
      </c>
      <c r="C16" s="32" t="s">
        <v>25</v>
      </c>
    </row>
    <row r="17" spans="2:5" ht="13.5" customHeight="1">
      <c r="B17" s="30" t="s">
        <v>26</v>
      </c>
      <c r="C17" s="32" t="s">
        <v>27</v>
      </c>
    </row>
    <row r="19" spans="2:5" ht="16.5" customHeight="1">
      <c r="B19" s="2" t="s">
        <v>28</v>
      </c>
    </row>
    <row r="20" spans="2:5" ht="15" customHeight="1">
      <c r="B20" s="5" t="s">
        <v>29</v>
      </c>
      <c r="C20" s="5" t="s">
        <v>30</v>
      </c>
      <c r="D20" s="5" t="s">
        <v>31</v>
      </c>
      <c r="E20" s="5" t="s">
        <v>32</v>
      </c>
    </row>
    <row r="21" spans="2:5" ht="13.5" customHeight="1">
      <c r="B21" s="6" t="s">
        <v>33</v>
      </c>
      <c r="C21" s="6" t="s">
        <v>34</v>
      </c>
      <c r="D21" s="6" t="s">
        <v>35</v>
      </c>
      <c r="E21" s="6" t="s">
        <v>36</v>
      </c>
    </row>
    <row r="22" spans="2:5" ht="13.5" customHeight="1">
      <c r="B22" s="6" t="s">
        <v>37</v>
      </c>
      <c r="C22" s="6" t="s">
        <v>38</v>
      </c>
      <c r="D22" s="6" t="s">
        <v>39</v>
      </c>
      <c r="E22" s="6" t="s">
        <v>40</v>
      </c>
    </row>
    <row r="23" spans="2:5" ht="13.5" customHeight="1">
      <c r="B23" s="6" t="s">
        <v>41</v>
      </c>
      <c r="C23" s="6" t="s">
        <v>42</v>
      </c>
      <c r="D23" s="6" t="s">
        <v>39</v>
      </c>
      <c r="E23" s="6" t="s">
        <v>43</v>
      </c>
    </row>
    <row r="24" spans="2:5" ht="13.5" customHeight="1">
      <c r="B24" s="6" t="s">
        <v>44</v>
      </c>
      <c r="C24" s="6" t="s">
        <v>39</v>
      </c>
      <c r="D24" s="6" t="s">
        <v>45</v>
      </c>
      <c r="E24" s="6" t="s">
        <v>46</v>
      </c>
    </row>
    <row r="25" spans="2:5" ht="13.5" customHeight="1">
      <c r="B25" s="6" t="s">
        <v>47</v>
      </c>
      <c r="C25" s="6" t="s">
        <v>38</v>
      </c>
      <c r="D25" s="6" t="s">
        <v>48</v>
      </c>
      <c r="E25" s="6" t="s">
        <v>49</v>
      </c>
    </row>
    <row r="26" spans="2:5" ht="13.5" customHeight="1">
      <c r="B26" s="6" t="s">
        <v>50</v>
      </c>
      <c r="C26" s="6" t="s">
        <v>51</v>
      </c>
      <c r="D26" s="6" t="s">
        <v>51</v>
      </c>
      <c r="E26" s="6"/>
    </row>
    <row r="27" spans="2:5" ht="16.5" customHeight="1">
      <c r="B27" s="2" t="s">
        <v>52</v>
      </c>
    </row>
    <row r="28" spans="2:5" ht="15" customHeight="1">
      <c r="B28" s="5" t="s">
        <v>53</v>
      </c>
      <c r="C28" s="5" t="s">
        <v>54</v>
      </c>
      <c r="D28" s="5" t="s">
        <v>55</v>
      </c>
      <c r="E28" s="5" t="s">
        <v>56</v>
      </c>
    </row>
    <row r="29" spans="2:5" ht="13.5" customHeight="1">
      <c r="B29" s="6" t="s">
        <v>57</v>
      </c>
      <c r="C29" s="6" t="s">
        <v>58</v>
      </c>
      <c r="D29" s="6" t="s">
        <v>59</v>
      </c>
      <c r="E29" s="6" t="s">
        <v>60</v>
      </c>
    </row>
    <row r="30" spans="2:5" ht="13.5" customHeight="1">
      <c r="B30" s="6" t="s">
        <v>61</v>
      </c>
      <c r="C30" s="6" t="s">
        <v>62</v>
      </c>
      <c r="D30" s="6" t="s">
        <v>63</v>
      </c>
      <c r="E30" s="6" t="s">
        <v>64</v>
      </c>
    </row>
    <row r="31" spans="2:5" ht="13.5" customHeight="1">
      <c r="B31" s="6" t="s">
        <v>65</v>
      </c>
      <c r="C31" s="6" t="s">
        <v>66</v>
      </c>
      <c r="D31" s="6" t="s">
        <v>63</v>
      </c>
      <c r="E31" s="6" t="s">
        <v>67</v>
      </c>
    </row>
    <row r="32" spans="2:5" ht="13.5" customHeight="1">
      <c r="B32" s="6" t="s">
        <v>68</v>
      </c>
      <c r="C32" s="6" t="s">
        <v>69</v>
      </c>
      <c r="D32" s="6" t="s">
        <v>63</v>
      </c>
      <c r="E32" s="6" t="s">
        <v>70</v>
      </c>
    </row>
    <row r="34" spans="2:5" ht="16.5" customHeight="1">
      <c r="B34" s="2" t="s">
        <v>71</v>
      </c>
    </row>
    <row r="35" spans="2:5" ht="15" customHeight="1">
      <c r="B35" s="5" t="s">
        <v>72</v>
      </c>
      <c r="C35" s="5" t="s">
        <v>73</v>
      </c>
      <c r="D35" s="5" t="s">
        <v>74</v>
      </c>
      <c r="E35" s="5" t="s">
        <v>75</v>
      </c>
    </row>
    <row r="36" spans="2:5" ht="13.5" customHeight="1">
      <c r="B36" s="6" t="s">
        <v>76</v>
      </c>
      <c r="C36" s="6" t="s">
        <v>77</v>
      </c>
      <c r="D36" s="6" t="s">
        <v>42</v>
      </c>
      <c r="E36" s="6" t="s">
        <v>78</v>
      </c>
    </row>
    <row r="37" spans="2:5" ht="13.5" customHeight="1">
      <c r="B37" s="6" t="s">
        <v>79</v>
      </c>
      <c r="C37" s="6" t="s">
        <v>80</v>
      </c>
      <c r="D37" s="6" t="s">
        <v>81</v>
      </c>
      <c r="E37" s="6" t="s">
        <v>82</v>
      </c>
    </row>
    <row r="38" spans="2:5" ht="13.5" customHeight="1">
      <c r="B38" s="6" t="s">
        <v>83</v>
      </c>
      <c r="C38" s="6" t="s">
        <v>84</v>
      </c>
      <c r="D38" s="6" t="s">
        <v>81</v>
      </c>
      <c r="E38" s="6" t="s">
        <v>85</v>
      </c>
    </row>
    <row r="39" spans="2:5" ht="13.5" customHeight="1">
      <c r="B39" s="6" t="s">
        <v>86</v>
      </c>
      <c r="C39" s="6" t="s">
        <v>87</v>
      </c>
      <c r="D39" s="6" t="s">
        <v>88</v>
      </c>
      <c r="E39" s="6"/>
    </row>
    <row r="41" spans="2:5" ht="16.5" customHeight="1">
      <c r="B41" s="2" t="s">
        <v>89</v>
      </c>
    </row>
    <row r="42" spans="2:5" ht="13.5" customHeight="1">
      <c r="B42" s="30" t="s">
        <v>90</v>
      </c>
      <c r="C42" s="32" t="s">
        <v>91</v>
      </c>
    </row>
    <row r="43" spans="2:5" ht="13.5" customHeight="1">
      <c r="B43" s="30" t="s">
        <v>92</v>
      </c>
      <c r="C43" s="32" t="s">
        <v>93</v>
      </c>
    </row>
    <row r="44" spans="2:5" ht="13.5" customHeight="1">
      <c r="B44" s="30" t="s">
        <v>94</v>
      </c>
      <c r="C44" s="32" t="s">
        <v>95</v>
      </c>
    </row>
    <row r="45" spans="2:5" ht="13.5" customHeight="1">
      <c r="B45" s="30" t="s">
        <v>96</v>
      </c>
      <c r="C45" s="32" t="s">
        <v>97</v>
      </c>
    </row>
    <row r="46" spans="2:5" ht="13.5" customHeight="1">
      <c r="B46" s="30" t="s">
        <v>98</v>
      </c>
      <c r="C46" s="32" t="s">
        <v>99</v>
      </c>
    </row>
    <row r="47" spans="2:5" ht="16.5" customHeight="1">
      <c r="B47" s="2" t="s">
        <v>100</v>
      </c>
    </row>
    <row r="48" spans="2:5" ht="13.5" customHeight="1">
      <c r="B48" s="30" t="s">
        <v>101</v>
      </c>
      <c r="C48" s="32" t="s">
        <v>102</v>
      </c>
    </row>
    <row r="49" spans="2:3" ht="13.5" customHeight="1">
      <c r="B49" s="30" t="s">
        <v>103</v>
      </c>
      <c r="C49" s="32" t="s">
        <v>104</v>
      </c>
    </row>
    <row r="50" spans="2:3">
      <c r="B50" s="30" t="s">
        <v>105</v>
      </c>
      <c r="C50" s="32" t="s">
        <v>106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1:E1"/>
  </mergeCells>
  <phoneticPr fontId="11" type="noConversion"/>
  <pageMargins left="0.75" right="0.75" top="1" bottom="1" header="0.511811023622047" footer="0.511811023622047"/>
  <pageSetup paperSize="9" orientation="portrait" horizontalDpi="300" verticalDpi="30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7"/>
  <sheetViews>
    <sheetView workbookViewId="0">
      <selection activeCell="K22" sqref="K22"/>
    </sheetView>
  </sheetViews>
  <sheetFormatPr baseColWidth="10" defaultColWidth="8.83203125" defaultRowHeight="14"/>
  <cols>
    <col min="1" max="1" width="18" style="1" customWidth="1"/>
    <col min="2" max="5" width="6" style="1" customWidth="1"/>
    <col min="6" max="6" width="16" style="1" customWidth="1"/>
    <col min="7" max="10" width="7" style="1" customWidth="1"/>
    <col min="11" max="11" width="17.6640625" style="1" customWidth="1"/>
    <col min="12" max="13" width="11" style="1" customWidth="1"/>
    <col min="14" max="14" width="10" style="1" customWidth="1"/>
    <col min="15" max="15" width="7" style="1" customWidth="1"/>
    <col min="16" max="16" width="12" style="1" customWidth="1"/>
    <col min="17" max="17" width="14" style="1" customWidth="1"/>
    <col min="18" max="16384" width="8.83203125" style="1"/>
  </cols>
  <sheetData>
    <row r="1" spans="1:17" ht="16.5" customHeight="1">
      <c r="A1" s="37" t="s">
        <v>1984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2" spans="1:17" ht="13.5" customHeight="1">
      <c r="A2" s="3" t="s">
        <v>1985</v>
      </c>
    </row>
    <row r="4" spans="1:17" ht="27.75" customHeight="1">
      <c r="A4" s="5" t="s">
        <v>1986</v>
      </c>
      <c r="B4" s="5" t="s">
        <v>1987</v>
      </c>
      <c r="C4" s="5" t="s">
        <v>1988</v>
      </c>
      <c r="D4" s="5" t="s">
        <v>1989</v>
      </c>
      <c r="E4" s="5" t="s">
        <v>1990</v>
      </c>
      <c r="F4" s="5" t="s">
        <v>1991</v>
      </c>
      <c r="G4" s="5" t="s">
        <v>1992</v>
      </c>
      <c r="H4" s="5" t="s">
        <v>1993</v>
      </c>
      <c r="I4" s="5" t="s">
        <v>1994</v>
      </c>
      <c r="J4" s="5" t="s">
        <v>1995</v>
      </c>
      <c r="K4" s="5" t="s">
        <v>1996</v>
      </c>
      <c r="L4" s="5" t="s">
        <v>1997</v>
      </c>
      <c r="M4" s="5" t="s">
        <v>136</v>
      </c>
      <c r="N4" s="5" t="s">
        <v>1998</v>
      </c>
      <c r="O4" s="5" t="s">
        <v>1999</v>
      </c>
      <c r="P4" s="5" t="s">
        <v>130</v>
      </c>
      <c r="Q4" s="5" t="s">
        <v>131</v>
      </c>
    </row>
    <row r="5" spans="1:17" ht="13.5" customHeight="1">
      <c r="A5" s="6" t="s">
        <v>2000</v>
      </c>
      <c r="B5" s="7">
        <f>COUNTIFS(首贷评级明细!$B:$B,"*"&amp;A5&amp;"*",首贷评级明细!$AM:$AM,"S")</f>
        <v>4</v>
      </c>
      <c r="C5" s="7">
        <f>COUNTIFS(首贷评级明细!$B:$B,"*"&amp;A5&amp;"*",首贷评级明细!$AM:$AM,"A")</f>
        <v>4</v>
      </c>
      <c r="D5" s="7">
        <f>COUNTIFS(首贷评级明细!$B:$B,"*"&amp;A5&amp;"*",首贷评级明细!$AM:$AM,"B")</f>
        <v>4</v>
      </c>
      <c r="E5" s="7">
        <f>COUNTIFS(首贷评级明细!$B:$B,"*"&amp;A5&amp;"*",首贷评级明细!$AM:$AM,"C")</f>
        <v>0</v>
      </c>
      <c r="F5" s="7">
        <f t="shared" ref="F5:F16" si="0">SUM(B5:E5)</f>
        <v>12</v>
      </c>
      <c r="G5" s="8">
        <f t="shared" ref="G5:G16" si="1">IF($F$17&gt;0,B5/$F$17,0)</f>
        <v>7.5329566854990581E-3</v>
      </c>
      <c r="H5" s="8">
        <f t="shared" ref="H5:H16" si="2">IF($F$17&gt;0,C5/$F$17,0)</f>
        <v>7.5329566854990581E-3</v>
      </c>
      <c r="I5" s="8">
        <f t="shared" ref="I5:I16" si="3">IF($F$17&gt;0,D5/$F$17,0)</f>
        <v>7.5329566854990581E-3</v>
      </c>
      <c r="J5" s="8">
        <f t="shared" ref="J5:J16" si="4">IF($F$17&gt;0,E5/$F$17,0)</f>
        <v>0</v>
      </c>
      <c r="K5" s="12">
        <f>IFERROR(AVERAGEIFS(首贷评级明细!$AB:$AB,首贷评级明细!$B:$B,"*"&amp;A5&amp;"*",首贷评级明细!$Z:$Z,"是"),0)</f>
        <v>92.01110781619532</v>
      </c>
      <c r="L5" s="13">
        <f>IFERROR(AVERAGEIFS(首贷评级明细!$AC:$AC,首贷评级明细!$B:$B,"*"&amp;A5&amp;"*",首贷评级明细!$Z:$Z,"是"),0)</f>
        <v>1.1881660714951192</v>
      </c>
      <c r="M5" s="14">
        <f>IFERROR(AVERAGEIFS(首贷评级明细!$AD:$AD,首贷评级明细!$B:$B,"*"&amp;A5&amp;"*",首贷评级明细!$Z:$Z,"是"),0)</f>
        <v>34922.90556047907</v>
      </c>
      <c r="N5" s="13">
        <f>IFERROR(AVERAGEIFS(首贷评级明细!$AF:$AF,首贷评级明细!$B:$B,"*"&amp;A5&amp;"*",首贷评级明细!$Z:$Z,"是"),0)</f>
        <v>107.97879710639864</v>
      </c>
      <c r="O5" s="7">
        <f>COUNTIF(首贷评级明细!$B:$B,"*"&amp;A5&amp;"*")</f>
        <v>20</v>
      </c>
      <c r="P5" s="7">
        <f>COUNTIFS(首贷评级明细!$B:$B,"*"&amp;A5&amp;"*",首贷评级明细!$X:$X,"是")</f>
        <v>0</v>
      </c>
      <c r="Q5" s="7">
        <f>COUNTIFS(首贷评级明细!$B:$B,"*"&amp;A5&amp;"*",首贷评级明细!$Y:$Y,"是")</f>
        <v>8</v>
      </c>
    </row>
    <row r="6" spans="1:17" ht="13.5" customHeight="1">
      <c r="A6" s="6" t="s">
        <v>2001</v>
      </c>
      <c r="B6" s="7">
        <f>COUNTIFS(首贷评级明细!$B:$B,"*"&amp;A6&amp;"*",首贷评级明细!$AM:$AM,"S")</f>
        <v>5</v>
      </c>
      <c r="C6" s="7">
        <f>COUNTIFS(首贷评级明细!$B:$B,"*"&amp;A6&amp;"*",首贷评级明细!$AM:$AM,"A")</f>
        <v>13</v>
      </c>
      <c r="D6" s="7">
        <f>COUNTIFS(首贷评级明细!$B:$B,"*"&amp;A6&amp;"*",首贷评级明细!$AM:$AM,"B")</f>
        <v>16</v>
      </c>
      <c r="E6" s="7">
        <f>COUNTIFS(首贷评级明细!$B:$B,"*"&amp;A6&amp;"*",首贷评级明细!$AM:$AM,"C")</f>
        <v>22</v>
      </c>
      <c r="F6" s="7">
        <f t="shared" si="0"/>
        <v>56</v>
      </c>
      <c r="G6" s="8">
        <f t="shared" si="1"/>
        <v>9.4161958568738224E-3</v>
      </c>
      <c r="H6" s="8">
        <f t="shared" si="2"/>
        <v>2.4482109227871938E-2</v>
      </c>
      <c r="I6" s="8">
        <f t="shared" si="3"/>
        <v>3.0131826741996232E-2</v>
      </c>
      <c r="J6" s="8">
        <f t="shared" si="4"/>
        <v>4.1431261770244823E-2</v>
      </c>
      <c r="K6" s="12">
        <f>IFERROR(AVERAGEIFS(首贷评级明细!$AB:$AB,首贷评级明细!$B:$B,"*"&amp;A6&amp;"*",首贷评级明细!$Z:$Z,"是"),0)</f>
        <v>86.097237621418202</v>
      </c>
      <c r="L6" s="13">
        <f>IFERROR(AVERAGEIFS(首贷评级明细!$AC:$AC,首贷评级明细!$B:$B,"*"&amp;A6&amp;"*",首贷评级明细!$Z:$Z,"是"),0)</f>
        <v>0.85301925897829101</v>
      </c>
      <c r="M6" s="14">
        <f>IFERROR(AVERAGEIFS(首贷评级明细!$AD:$AD,首贷评级明细!$B:$B,"*"&amp;A6&amp;"*",首贷评级明细!$Z:$Z,"是"),0)</f>
        <v>33611.354042097308</v>
      </c>
      <c r="N6" s="13">
        <f>IFERROR(AVERAGEIFS(首贷评级明细!$AF:$AF,首贷评级明细!$B:$B,"*"&amp;A6&amp;"*",首贷评级明细!$Z:$Z,"是"),0)</f>
        <v>109.99915474766348</v>
      </c>
      <c r="O6" s="7">
        <f>COUNTIF(首贷评级明细!$B:$B,"*"&amp;A6&amp;"*")</f>
        <v>120</v>
      </c>
      <c r="P6" s="7">
        <f>COUNTIFS(首贷评级明细!$B:$B,"*"&amp;A6&amp;"*",首贷评级明细!$X:$X,"是")</f>
        <v>1</v>
      </c>
      <c r="Q6" s="7">
        <f>COUNTIFS(首贷评级明细!$B:$B,"*"&amp;A6&amp;"*",首贷评级明细!$Y:$Y,"是")</f>
        <v>64</v>
      </c>
    </row>
    <row r="7" spans="1:17" ht="13.5" customHeight="1">
      <c r="A7" s="6" t="s">
        <v>2002</v>
      </c>
      <c r="B7" s="7">
        <f>COUNTIFS(首贷评级明细!$B:$B,"*"&amp;A7&amp;"*",首贷评级明细!$AM:$AM,"S")</f>
        <v>0</v>
      </c>
      <c r="C7" s="7">
        <f>COUNTIFS(首贷评级明细!$B:$B,"*"&amp;A7&amp;"*",首贷评级明细!$AM:$AM,"A")</f>
        <v>0</v>
      </c>
      <c r="D7" s="7">
        <f>COUNTIFS(首贷评级明细!$B:$B,"*"&amp;A7&amp;"*",首贷评级明细!$AM:$AM,"B")</f>
        <v>0</v>
      </c>
      <c r="E7" s="7">
        <f>COUNTIFS(首贷评级明细!$B:$B,"*"&amp;A7&amp;"*",首贷评级明细!$AM:$AM,"C")</f>
        <v>0</v>
      </c>
      <c r="F7" s="7">
        <f t="shared" si="0"/>
        <v>0</v>
      </c>
      <c r="G7" s="8">
        <f t="shared" si="1"/>
        <v>0</v>
      </c>
      <c r="H7" s="8">
        <f t="shared" si="2"/>
        <v>0</v>
      </c>
      <c r="I7" s="8">
        <f t="shared" si="3"/>
        <v>0</v>
      </c>
      <c r="J7" s="8">
        <f t="shared" si="4"/>
        <v>0</v>
      </c>
      <c r="K7" s="12">
        <f>IFERROR(AVERAGEIFS(首贷评级明细!$AB:$AB,首贷评级明细!$B:$B,"*"&amp;A7&amp;"*",首贷评级明细!$Z:$Z,"是"),0)</f>
        <v>0</v>
      </c>
      <c r="L7" s="13">
        <f>IFERROR(AVERAGEIFS(首贷评级明细!$AC:$AC,首贷评级明细!$B:$B,"*"&amp;A7&amp;"*",首贷评级明细!$Z:$Z,"是"),0)</f>
        <v>0</v>
      </c>
      <c r="M7" s="14">
        <f>IFERROR(AVERAGEIFS(首贷评级明细!$AD:$AD,首贷评级明细!$B:$B,"*"&amp;A7&amp;"*",首贷评级明细!$Z:$Z,"是"),0)</f>
        <v>0</v>
      </c>
      <c r="N7" s="13">
        <f>IFERROR(AVERAGEIFS(首贷评级明细!$AF:$AF,首贷评级明细!$B:$B,"*"&amp;A7&amp;"*",首贷评级明细!$Z:$Z,"是"),0)</f>
        <v>0</v>
      </c>
      <c r="O7" s="7">
        <f>COUNTIF(首贷评级明细!$B:$B,"*"&amp;A7&amp;"*")</f>
        <v>53</v>
      </c>
      <c r="P7" s="7">
        <f>COUNTIFS(首贷评级明细!$B:$B,"*"&amp;A7&amp;"*",首贷评级明细!$X:$X,"是")</f>
        <v>4</v>
      </c>
      <c r="Q7" s="7">
        <f>COUNTIFS(首贷评级明细!$B:$B,"*"&amp;A7&amp;"*",首贷评级明细!$Y:$Y,"是")</f>
        <v>53</v>
      </c>
    </row>
    <row r="8" spans="1:17" ht="13.5" customHeight="1">
      <c r="A8" s="6" t="s">
        <v>2003</v>
      </c>
      <c r="B8" s="7">
        <f>COUNTIFS(首贷评级明细!$B:$B,"*"&amp;A8&amp;"*",首贷评级明细!$AM:$AM,"S")</f>
        <v>10</v>
      </c>
      <c r="C8" s="7">
        <f>COUNTIFS(首贷评级明细!$B:$B,"*"&amp;A8&amp;"*",首贷评级明细!$AM:$AM,"A")</f>
        <v>8</v>
      </c>
      <c r="D8" s="7">
        <f>COUNTIFS(首贷评级明细!$B:$B,"*"&amp;A8&amp;"*",首贷评级明细!$AM:$AM,"B")</f>
        <v>12</v>
      </c>
      <c r="E8" s="7">
        <f>COUNTIFS(首贷评级明细!$B:$B,"*"&amp;A8&amp;"*",首贷评级明细!$AM:$AM,"C")</f>
        <v>6</v>
      </c>
      <c r="F8" s="7">
        <f t="shared" si="0"/>
        <v>36</v>
      </c>
      <c r="G8" s="8">
        <f t="shared" si="1"/>
        <v>1.8832391713747645E-2</v>
      </c>
      <c r="H8" s="8">
        <f t="shared" si="2"/>
        <v>1.5065913370998116E-2</v>
      </c>
      <c r="I8" s="8">
        <f t="shared" si="3"/>
        <v>2.2598870056497175E-2</v>
      </c>
      <c r="J8" s="8">
        <f t="shared" si="4"/>
        <v>1.1299435028248588E-2</v>
      </c>
      <c r="K8" s="12">
        <f>IFERROR(AVERAGEIFS(首贷评级明细!$AB:$AB,首贷评级明细!$B:$B,"*"&amp;A8&amp;"*",首贷评级明细!$Z:$Z,"是"),0)</f>
        <v>98.473677916573834</v>
      </c>
      <c r="L8" s="13">
        <f>IFERROR(AVERAGEIFS(首贷评级明细!$AC:$AC,首贷评级明细!$B:$B,"*"&amp;A8&amp;"*",首贷评级明细!$Z:$Z,"是"),0)</f>
        <v>1.1298538666391604</v>
      </c>
      <c r="M8" s="14">
        <f>IFERROR(AVERAGEIFS(首贷评级明细!$AD:$AD,首贷评级明细!$B:$B,"*"&amp;A8&amp;"*",首贷评级明细!$Z:$Z,"是"),0)</f>
        <v>43624.601167905043</v>
      </c>
      <c r="N8" s="13">
        <f>IFERROR(AVERAGEIFS(首贷评级明细!$AF:$AF,首贷评级明细!$B:$B,"*"&amp;A8&amp;"*",首贷评级明细!$Z:$Z,"是"),0)</f>
        <v>107.33321362477429</v>
      </c>
      <c r="O8" s="7">
        <f>COUNTIF(首贷评级明细!$B:$B,"*"&amp;A8&amp;"*")</f>
        <v>58</v>
      </c>
      <c r="P8" s="7">
        <f>COUNTIFS(首贷评级明细!$B:$B,"*"&amp;A8&amp;"*",首贷评级明细!$X:$X,"是")</f>
        <v>3</v>
      </c>
      <c r="Q8" s="7">
        <f>COUNTIFS(首贷评级明细!$B:$B,"*"&amp;A8&amp;"*",首贷评级明细!$Y:$Y,"是")</f>
        <v>22</v>
      </c>
    </row>
    <row r="9" spans="1:17" ht="13.5" customHeight="1">
      <c r="A9" s="6" t="s">
        <v>2004</v>
      </c>
      <c r="B9" s="7">
        <f>COUNTIFS(首贷评级明细!$B:$B,"*"&amp;A9&amp;"*",首贷评级明细!$AM:$AM,"S")</f>
        <v>1</v>
      </c>
      <c r="C9" s="7">
        <f>COUNTIFS(首贷评级明细!$B:$B,"*"&amp;A9&amp;"*",首贷评级明细!$AM:$AM,"A")</f>
        <v>3</v>
      </c>
      <c r="D9" s="7">
        <f>COUNTIFS(首贷评级明细!$B:$B,"*"&amp;A9&amp;"*",首贷评级明细!$AM:$AM,"B")</f>
        <v>2</v>
      </c>
      <c r="E9" s="7">
        <f>COUNTIFS(首贷评级明细!$B:$B,"*"&amp;A9&amp;"*",首贷评级明细!$AM:$AM,"C")</f>
        <v>1</v>
      </c>
      <c r="F9" s="7">
        <f t="shared" si="0"/>
        <v>7</v>
      </c>
      <c r="G9" s="8">
        <f t="shared" si="1"/>
        <v>1.8832391713747645E-3</v>
      </c>
      <c r="H9" s="8">
        <f t="shared" si="2"/>
        <v>5.6497175141242938E-3</v>
      </c>
      <c r="I9" s="8">
        <f t="shared" si="3"/>
        <v>3.766478342749529E-3</v>
      </c>
      <c r="J9" s="8">
        <f t="shared" si="4"/>
        <v>1.8832391713747645E-3</v>
      </c>
      <c r="K9" s="12">
        <f>IFERROR(AVERAGEIFS(首贷评级明细!$AB:$AB,首贷评级明细!$B:$B,"*"&amp;A9&amp;"*",首贷评级明细!$Z:$Z,"是"),0)</f>
        <v>93.04082334745938</v>
      </c>
      <c r="L9" s="13">
        <f>IFERROR(AVERAGEIFS(首贷评级明细!$AC:$AC,首贷评级明细!$B:$B,"*"&amp;A9&amp;"*",首贷评级明细!$Z:$Z,"是"),0)</f>
        <v>0.8930990078725396</v>
      </c>
      <c r="M9" s="14">
        <f>IFERROR(AVERAGEIFS(首贷评级明细!$AD:$AD,首贷评级明细!$B:$B,"*"&amp;A9&amp;"*",首贷评级明细!$Z:$Z,"是"),0)</f>
        <v>17444.374317748236</v>
      </c>
      <c r="N9" s="13">
        <f>IFERROR(AVERAGEIFS(首贷评级明细!$AF:$AF,首贷评级明细!$B:$B,"*"&amp;A9&amp;"*",首贷评级明细!$Z:$Z,"是"),0)</f>
        <v>137.96090838509318</v>
      </c>
      <c r="O9" s="7">
        <f>COUNTIF(首贷评级明细!$B:$B,"*"&amp;A9&amp;"*")</f>
        <v>11</v>
      </c>
      <c r="P9" s="7">
        <f>COUNTIFS(首贷评级明细!$B:$B,"*"&amp;A9&amp;"*",首贷评级明细!$X:$X,"是")</f>
        <v>0</v>
      </c>
      <c r="Q9" s="7">
        <f>COUNTIFS(首贷评级明细!$B:$B,"*"&amp;A9&amp;"*",首贷评级明细!$Y:$Y,"是")</f>
        <v>4</v>
      </c>
    </row>
    <row r="10" spans="1:17" ht="13.5" customHeight="1">
      <c r="A10" s="6" t="s">
        <v>2005</v>
      </c>
      <c r="B10" s="7">
        <f>COUNTIFS(首贷评级明细!$B:$B,"*"&amp;A10&amp;"*",首贷评级明细!$AM:$AM,"S")</f>
        <v>0</v>
      </c>
      <c r="C10" s="7">
        <f>COUNTIFS(首贷评级明细!$B:$B,"*"&amp;A10&amp;"*",首贷评级明细!$AM:$AM,"A")</f>
        <v>1</v>
      </c>
      <c r="D10" s="7">
        <f>COUNTIFS(首贷评级明细!$B:$B,"*"&amp;A10&amp;"*",首贷评级明细!$AM:$AM,"B")</f>
        <v>1</v>
      </c>
      <c r="E10" s="7">
        <f>COUNTIFS(首贷评级明细!$B:$B,"*"&amp;A10&amp;"*",首贷评级明细!$AM:$AM,"C")</f>
        <v>0</v>
      </c>
      <c r="F10" s="7">
        <f t="shared" si="0"/>
        <v>2</v>
      </c>
      <c r="G10" s="8">
        <f t="shared" si="1"/>
        <v>0</v>
      </c>
      <c r="H10" s="8">
        <f t="shared" si="2"/>
        <v>1.8832391713747645E-3</v>
      </c>
      <c r="I10" s="8">
        <f t="shared" si="3"/>
        <v>1.8832391713747645E-3</v>
      </c>
      <c r="J10" s="8">
        <f t="shared" si="4"/>
        <v>0</v>
      </c>
      <c r="K10" s="12">
        <f>IFERROR(AVERAGEIFS(首贷评级明细!$AB:$AB,首贷评级明细!$B:$B,"*"&amp;A10&amp;"*",首贷评级明细!$Z:$Z,"是"),0)</f>
        <v>107.66030551854641</v>
      </c>
      <c r="L10" s="13">
        <f>IFERROR(AVERAGEIFS(首贷评级明细!$AC:$AC,首贷评级明细!$B:$B,"*"&amp;A10&amp;"*",首贷评级明细!$Z:$Z,"是"),0)</f>
        <v>1.3783947290205525</v>
      </c>
      <c r="M10" s="14">
        <f>IFERROR(AVERAGEIFS(首贷评级明细!$AD:$AD,首贷评级明细!$B:$B,"*"&amp;A10&amp;"*",首贷评级明细!$Z:$Z,"是"),0)</f>
        <v>24321.848739495799</v>
      </c>
      <c r="N10" s="13">
        <f>IFERROR(AVERAGEIFS(首贷评级明细!$AF:$AF,首贷评级明细!$B:$B,"*"&amp;A10&amp;"*",首贷评级明细!$Z:$Z,"是"),0)</f>
        <v>74.609469696969697</v>
      </c>
      <c r="O10" s="7">
        <f>COUNTIF(首贷评级明细!$B:$B,"*"&amp;A10&amp;"*")</f>
        <v>49</v>
      </c>
      <c r="P10" s="7">
        <f>COUNTIFS(首贷评级明细!$B:$B,"*"&amp;A10&amp;"*",首贷评级明细!$X:$X,"是")</f>
        <v>14</v>
      </c>
      <c r="Q10" s="7">
        <f>COUNTIFS(首贷评级明细!$B:$B,"*"&amp;A10&amp;"*",首贷评级明细!$Y:$Y,"是")</f>
        <v>47</v>
      </c>
    </row>
    <row r="11" spans="1:17" ht="13.5" customHeight="1">
      <c r="A11" s="6" t="s">
        <v>2006</v>
      </c>
      <c r="B11" s="7">
        <f>COUNTIFS(首贷评级明细!$B:$B,"*"&amp;A11&amp;"*",首贷评级明细!$AM:$AM,"S")</f>
        <v>3</v>
      </c>
      <c r="C11" s="7">
        <f>COUNTIFS(首贷评级明细!$B:$B,"*"&amp;A11&amp;"*",首贷评级明细!$AM:$AM,"A")</f>
        <v>8</v>
      </c>
      <c r="D11" s="7">
        <f>COUNTIFS(首贷评级明细!$B:$B,"*"&amp;A11&amp;"*",首贷评级明细!$AM:$AM,"B")</f>
        <v>8</v>
      </c>
      <c r="E11" s="7">
        <f>COUNTIFS(首贷评级明细!$B:$B,"*"&amp;A11&amp;"*",首贷评级明细!$AM:$AM,"C")</f>
        <v>2</v>
      </c>
      <c r="F11" s="7">
        <f t="shared" si="0"/>
        <v>21</v>
      </c>
      <c r="G11" s="8">
        <f t="shared" si="1"/>
        <v>5.6497175141242938E-3</v>
      </c>
      <c r="H11" s="8">
        <f t="shared" si="2"/>
        <v>1.5065913370998116E-2</v>
      </c>
      <c r="I11" s="8">
        <f t="shared" si="3"/>
        <v>1.5065913370998116E-2</v>
      </c>
      <c r="J11" s="8">
        <f t="shared" si="4"/>
        <v>3.766478342749529E-3</v>
      </c>
      <c r="K11" s="12">
        <f>IFERROR(AVERAGEIFS(首贷评级明细!$AB:$AB,首贷评级明细!$B:$B,"*"&amp;A11&amp;"*",首贷评级明细!$Z:$Z,"是"),0)</f>
        <v>82.82912310977018</v>
      </c>
      <c r="L11" s="13">
        <f>IFERROR(AVERAGEIFS(首贷评级明细!$AC:$AC,首贷评级明细!$B:$B,"*"&amp;A11&amp;"*",首贷评级明细!$Z:$Z,"是"),0)</f>
        <v>1.1907332076058379</v>
      </c>
      <c r="M11" s="14">
        <f>IFERROR(AVERAGEIFS(首贷评级明细!$AD:$AD,首贷评级明细!$B:$B,"*"&amp;A11&amp;"*",首贷评级明细!$Z:$Z,"是"),0)</f>
        <v>41027.418867976281</v>
      </c>
      <c r="N11" s="13">
        <f>IFERROR(AVERAGEIFS(首贷评级明细!$AF:$AF,首贷评级明细!$B:$B,"*"&amp;A11&amp;"*",首贷评级明细!$Z:$Z,"是"),0)</f>
        <v>99.716906924356437</v>
      </c>
      <c r="O11" s="7">
        <f>COUNTIF(首贷评级明细!$B:$B,"*"&amp;A11&amp;"*")</f>
        <v>48</v>
      </c>
      <c r="P11" s="7">
        <f>COUNTIFS(首贷评级明细!$B:$B,"*"&amp;A11&amp;"*",首贷评级明细!$X:$X,"是")</f>
        <v>5</v>
      </c>
      <c r="Q11" s="7">
        <f>COUNTIFS(首贷评级明细!$B:$B,"*"&amp;A11&amp;"*",首贷评级明细!$Y:$Y,"是")</f>
        <v>27</v>
      </c>
    </row>
    <row r="12" spans="1:17" ht="13.5" customHeight="1">
      <c r="A12" s="6" t="s">
        <v>2007</v>
      </c>
      <c r="B12" s="7">
        <f>COUNTIFS(首贷评级明细!$B:$B,"*"&amp;A12&amp;"*",首贷评级明细!$AM:$AM,"S")</f>
        <v>45</v>
      </c>
      <c r="C12" s="7">
        <f>COUNTIFS(首贷评级明细!$B:$B,"*"&amp;A12&amp;"*",首贷评级明细!$AM:$AM,"A")</f>
        <v>51</v>
      </c>
      <c r="D12" s="7">
        <f>COUNTIFS(首贷评级明细!$B:$B,"*"&amp;A12&amp;"*",首贷评级明细!$AM:$AM,"B")</f>
        <v>39</v>
      </c>
      <c r="E12" s="7">
        <f>COUNTIFS(首贷评级明细!$B:$B,"*"&amp;A12&amp;"*",首贷评级明细!$AM:$AM,"C")</f>
        <v>30</v>
      </c>
      <c r="F12" s="7">
        <f t="shared" si="0"/>
        <v>165</v>
      </c>
      <c r="G12" s="8">
        <f t="shared" si="1"/>
        <v>8.4745762711864403E-2</v>
      </c>
      <c r="H12" s="8">
        <f t="shared" si="2"/>
        <v>9.6045197740112997E-2</v>
      </c>
      <c r="I12" s="8">
        <f t="shared" si="3"/>
        <v>7.3446327683615822E-2</v>
      </c>
      <c r="J12" s="8">
        <f t="shared" si="4"/>
        <v>5.6497175141242938E-2</v>
      </c>
      <c r="K12" s="12">
        <f>IFERROR(AVERAGEIFS(首贷评级明细!$AB:$AB,首贷评级明细!$B:$B,"*"&amp;A12&amp;"*",首贷评级明细!$Z:$Z,"是"),0)</f>
        <v>92.688929251532812</v>
      </c>
      <c r="L12" s="13">
        <f>IFERROR(AVERAGEIFS(首贷评级明细!$AC:$AC,首贷评级明细!$B:$B,"*"&amp;A12&amp;"*",首贷评级明细!$Z:$Z,"是"),0)</f>
        <v>0.92169769265974999</v>
      </c>
      <c r="M12" s="14">
        <f>IFERROR(AVERAGEIFS(首贷评级明细!$AD:$AD,首贷评级明细!$B:$B,"*"&amp;A12&amp;"*",首贷评级明细!$Z:$Z,"是"),0)</f>
        <v>39647.197896602243</v>
      </c>
      <c r="N12" s="13">
        <f>IFERROR(AVERAGEIFS(首贷评级明细!$AF:$AF,首贷评级明细!$B:$B,"*"&amp;A12&amp;"*",首贷评级明细!$Z:$Z,"是"),0)</f>
        <v>123.32705679722955</v>
      </c>
      <c r="O12" s="7">
        <f>COUNTIF(首贷评级明细!$B:$B,"*"&amp;A12&amp;"*")</f>
        <v>217</v>
      </c>
      <c r="P12" s="7">
        <f>COUNTIFS(首贷评级明细!$B:$B,"*"&amp;A12&amp;"*",首贷评级明细!$X:$X,"是")</f>
        <v>0</v>
      </c>
      <c r="Q12" s="7">
        <f>COUNTIFS(首贷评级明细!$B:$B,"*"&amp;A12&amp;"*",首贷评级明细!$Y:$Y,"是")</f>
        <v>52</v>
      </c>
    </row>
    <row r="13" spans="1:17" ht="13.5" customHeight="1">
      <c r="A13" s="6" t="s">
        <v>2008</v>
      </c>
      <c r="B13" s="7">
        <f>COUNTIFS(首贷评级明细!$B:$B,"*"&amp;A13&amp;"*",首贷评级明细!$AM:$AM,"S")</f>
        <v>23</v>
      </c>
      <c r="C13" s="7">
        <f>COUNTIFS(首贷评级明细!$B:$B,"*"&amp;A13&amp;"*",首贷评级明细!$AM:$AM,"A")</f>
        <v>39</v>
      </c>
      <c r="D13" s="7">
        <f>COUNTIFS(首贷评级明细!$B:$B,"*"&amp;A13&amp;"*",首贷评级明细!$AM:$AM,"B")</f>
        <v>50</v>
      </c>
      <c r="E13" s="7">
        <f>COUNTIFS(首贷评级明细!$B:$B,"*"&amp;A13&amp;"*",首贷评级明细!$AM:$AM,"C")</f>
        <v>12</v>
      </c>
      <c r="F13" s="7">
        <f t="shared" si="0"/>
        <v>124</v>
      </c>
      <c r="G13" s="8">
        <f t="shared" si="1"/>
        <v>4.3314500941619587E-2</v>
      </c>
      <c r="H13" s="8">
        <f t="shared" si="2"/>
        <v>7.3446327683615822E-2</v>
      </c>
      <c r="I13" s="8">
        <f t="shared" si="3"/>
        <v>9.4161958568738227E-2</v>
      </c>
      <c r="J13" s="8">
        <f t="shared" si="4"/>
        <v>2.2598870056497175E-2</v>
      </c>
      <c r="K13" s="12">
        <f>IFERROR(AVERAGEIFS(首贷评级明细!$AB:$AB,首贷评级明细!$B:$B,"*"&amp;A13&amp;"*",首贷评级明细!$Z:$Z,"是"),0)</f>
        <v>90.452186185328941</v>
      </c>
      <c r="L13" s="13">
        <f>IFERROR(AVERAGEIFS(首贷评级明细!$AC:$AC,首贷评级明细!$B:$B,"*"&amp;A13&amp;"*",首贷评级明细!$Z:$Z,"是"),0)</f>
        <v>0.93041466211381263</v>
      </c>
      <c r="M13" s="14">
        <f>IFERROR(AVERAGEIFS(首贷评级明细!$AD:$AD,首贷评级明细!$B:$B,"*"&amp;A13&amp;"*",首贷评级明细!$Z:$Z,"是"),0)</f>
        <v>44725.237346412527</v>
      </c>
      <c r="N13" s="13">
        <f>IFERROR(AVERAGEIFS(首贷评级明细!$AF:$AF,首贷评级明细!$B:$B,"*"&amp;A13&amp;"*",首贷评级明细!$Z:$Z,"是"),0)</f>
        <v>116.3327104825869</v>
      </c>
      <c r="O13" s="7">
        <f>COUNTIF(首贷评级明细!$B:$B,"*"&amp;A13&amp;"*")</f>
        <v>210</v>
      </c>
      <c r="P13" s="7">
        <f>COUNTIFS(首贷评级明细!$B:$B,"*"&amp;A13&amp;"*",首贷评级明细!$X:$X,"是")</f>
        <v>0</v>
      </c>
      <c r="Q13" s="7">
        <f>COUNTIFS(首贷评级明细!$B:$B,"*"&amp;A13&amp;"*",首贷评级明细!$Y:$Y,"是")</f>
        <v>86</v>
      </c>
    </row>
    <row r="14" spans="1:17" ht="13.5" customHeight="1">
      <c r="A14" s="6" t="s">
        <v>2009</v>
      </c>
      <c r="B14" s="7">
        <f>COUNTIFS(首贷评级明细!$B:$B,"*"&amp;A14&amp;"*",首贷评级明细!$AM:$AM,"S")</f>
        <v>9</v>
      </c>
      <c r="C14" s="7">
        <f>COUNTIFS(首贷评级明细!$B:$B,"*"&amp;A14&amp;"*",首贷评级明细!$AM:$AM,"A")</f>
        <v>13</v>
      </c>
      <c r="D14" s="7">
        <f>COUNTIFS(首贷评级明细!$B:$B,"*"&amp;A14&amp;"*",首贷评级明细!$AM:$AM,"B")</f>
        <v>10</v>
      </c>
      <c r="E14" s="7">
        <f>COUNTIFS(首贷评级明细!$B:$B,"*"&amp;A14&amp;"*",首贷评级明细!$AM:$AM,"C")</f>
        <v>15</v>
      </c>
      <c r="F14" s="7">
        <f t="shared" si="0"/>
        <v>47</v>
      </c>
      <c r="G14" s="8">
        <f t="shared" si="1"/>
        <v>1.6949152542372881E-2</v>
      </c>
      <c r="H14" s="8">
        <f t="shared" si="2"/>
        <v>2.4482109227871938E-2</v>
      </c>
      <c r="I14" s="8">
        <f t="shared" si="3"/>
        <v>1.8832391713747645E-2</v>
      </c>
      <c r="J14" s="8">
        <f t="shared" si="4"/>
        <v>2.8248587570621469E-2</v>
      </c>
      <c r="K14" s="12">
        <f>IFERROR(AVERAGEIFS(首贷评级明细!$AB:$AB,首贷评级明细!$B:$B,"*"&amp;A14&amp;"*",首贷评级明细!$Z:$Z,"是"),0)</f>
        <v>90.961792914312824</v>
      </c>
      <c r="L14" s="13">
        <f>IFERROR(AVERAGEIFS(首贷评级明细!$AC:$AC,首贷评级明细!$B:$B,"*"&amp;A14&amp;"*",首贷评级明细!$Z:$Z,"是"),0)</f>
        <v>0.85149944345866402</v>
      </c>
      <c r="M14" s="14">
        <f>IFERROR(AVERAGEIFS(首贷评级明细!$AD:$AD,首贷评级明细!$B:$B,"*"&amp;A14&amp;"*",首贷评级明细!$Z:$Z,"是"),0)</f>
        <v>37743.66752448996</v>
      </c>
      <c r="N14" s="13">
        <f>IFERROR(AVERAGEIFS(首贷评级明细!$AF:$AF,首贷评级明细!$B:$B,"*"&amp;A14&amp;"*",首贷评级明细!$Z:$Z,"是"),0)</f>
        <v>110.88425532821356</v>
      </c>
      <c r="O14" s="7">
        <f>COUNTIF(首贷评级明细!$B:$B,"*"&amp;A14&amp;"*")</f>
        <v>104</v>
      </c>
      <c r="P14" s="7">
        <f>COUNTIFS(首贷评级明细!$B:$B,"*"&amp;A14&amp;"*",首贷评级明细!$X:$X,"是")</f>
        <v>0</v>
      </c>
      <c r="Q14" s="7">
        <f>COUNTIFS(首贷评级明细!$B:$B,"*"&amp;A14&amp;"*",首贷评级明细!$Y:$Y,"是")</f>
        <v>57</v>
      </c>
    </row>
    <row r="15" spans="1:17" ht="13.5" customHeight="1">
      <c r="A15" s="6" t="s">
        <v>2010</v>
      </c>
      <c r="B15" s="7">
        <f>COUNTIFS(首贷评级明细!$B:$B,"*"&amp;A15&amp;"*",首贷评级明细!$AM:$AM,"S")</f>
        <v>1</v>
      </c>
      <c r="C15" s="7">
        <f>COUNTIFS(首贷评级明细!$B:$B,"*"&amp;A15&amp;"*",首贷评级明细!$AM:$AM,"A")</f>
        <v>6</v>
      </c>
      <c r="D15" s="7">
        <f>COUNTIFS(首贷评级明细!$B:$B,"*"&amp;A15&amp;"*",首贷评级明细!$AM:$AM,"B")</f>
        <v>4</v>
      </c>
      <c r="E15" s="7">
        <f>COUNTIFS(首贷评级明细!$B:$B,"*"&amp;A15&amp;"*",首贷评级明细!$AM:$AM,"C")</f>
        <v>8</v>
      </c>
      <c r="F15" s="7">
        <f t="shared" si="0"/>
        <v>19</v>
      </c>
      <c r="G15" s="8">
        <f t="shared" si="1"/>
        <v>1.8832391713747645E-3</v>
      </c>
      <c r="H15" s="8">
        <f t="shared" si="2"/>
        <v>1.1299435028248588E-2</v>
      </c>
      <c r="I15" s="8">
        <f t="shared" si="3"/>
        <v>7.5329566854990581E-3</v>
      </c>
      <c r="J15" s="8">
        <f t="shared" si="4"/>
        <v>1.5065913370998116E-2</v>
      </c>
      <c r="K15" s="12">
        <f>IFERROR(AVERAGEIFS(首贷评级明细!$AB:$AB,首贷评级明细!$B:$B,"*"&amp;A15&amp;"*",首贷评级明细!$Z:$Z,"是"),0)</f>
        <v>72.498961971344798</v>
      </c>
      <c r="L15" s="13">
        <f>IFERROR(AVERAGEIFS(首贷评级明细!$AC:$AC,首贷评级明细!$B:$B,"*"&amp;A15&amp;"*",首贷评级明细!$Z:$Z,"是"),0)</f>
        <v>1.0428059180578566</v>
      </c>
      <c r="M15" s="14">
        <f>IFERROR(AVERAGEIFS(首贷评级明细!$AD:$AD,首贷评级明细!$B:$B,"*"&amp;A15&amp;"*",首贷评级明细!$Z:$Z,"是"),0)</f>
        <v>34562.06229697149</v>
      </c>
      <c r="N15" s="13">
        <f>IFERROR(AVERAGEIFS(首贷评级明细!$AF:$AF,首贷评级明细!$B:$B,"*"&amp;A15&amp;"*",首贷评级明细!$Z:$Z,"是"),0)</f>
        <v>93.444745343400001</v>
      </c>
      <c r="O15" s="7">
        <f>COUNTIF(首贷评级明细!$B:$B,"*"&amp;A15&amp;"*")</f>
        <v>44</v>
      </c>
      <c r="P15" s="7">
        <f>COUNTIFS(首贷评级明细!$B:$B,"*"&amp;A15&amp;"*",首贷评级明细!$X:$X,"是")</f>
        <v>1</v>
      </c>
      <c r="Q15" s="7">
        <f>COUNTIFS(首贷评级明细!$B:$B,"*"&amp;A15&amp;"*",首贷评级明细!$Y:$Y,"是")</f>
        <v>25</v>
      </c>
    </row>
    <row r="16" spans="1:17" ht="13.5" customHeight="1">
      <c r="A16" s="6" t="s">
        <v>2011</v>
      </c>
      <c r="B16" s="7">
        <f>COUNTIFS(首贷评级明细!$B:$B,"*"&amp;A16&amp;"*",首贷评级明细!$AM:$AM,"S")</f>
        <v>5</v>
      </c>
      <c r="C16" s="7">
        <f>COUNTIFS(首贷评级明细!$B:$B,"*"&amp;A16&amp;"*",首贷评级明细!$AM:$AM,"A")</f>
        <v>13</v>
      </c>
      <c r="D16" s="7">
        <f>COUNTIFS(首贷评级明细!$B:$B,"*"&amp;A16&amp;"*",首贷评级明细!$AM:$AM,"B")</f>
        <v>13</v>
      </c>
      <c r="E16" s="7">
        <f>COUNTIFS(首贷评级明细!$B:$B,"*"&amp;A16&amp;"*",首贷评级明细!$AM:$AM,"C")</f>
        <v>11</v>
      </c>
      <c r="F16" s="7">
        <f t="shared" si="0"/>
        <v>42</v>
      </c>
      <c r="G16" s="8">
        <f t="shared" si="1"/>
        <v>9.4161958568738224E-3</v>
      </c>
      <c r="H16" s="8">
        <f t="shared" si="2"/>
        <v>2.4482109227871938E-2</v>
      </c>
      <c r="I16" s="8">
        <f t="shared" si="3"/>
        <v>2.4482109227871938E-2</v>
      </c>
      <c r="J16" s="8">
        <f t="shared" si="4"/>
        <v>2.0715630885122412E-2</v>
      </c>
      <c r="K16" s="12">
        <f>IFERROR(AVERAGEIFS(首贷评级明细!$AB:$AB,首贷评级明细!$B:$B,"*"&amp;A16&amp;"*",首贷评级明细!$Z:$Z,"是"),0)</f>
        <v>80.250614533673669</v>
      </c>
      <c r="L16" s="13">
        <f>IFERROR(AVERAGEIFS(首贷评级明细!$AC:$AC,首贷评级明细!$B:$B,"*"&amp;A16&amp;"*",首贷评级明细!$Z:$Z,"是"),0)</f>
        <v>1.0181981065474641</v>
      </c>
      <c r="M16" s="14">
        <f>IFERROR(AVERAGEIFS(首贷评级明细!$AD:$AD,首贷评级明细!$B:$B,"*"&amp;A16&amp;"*",首贷评级明细!$Z:$Z,"是"),0)</f>
        <v>43114.625218985282</v>
      </c>
      <c r="N16" s="13">
        <f>IFERROR(AVERAGEIFS(首贷评级明细!$AF:$AF,首贷评级明细!$B:$B,"*"&amp;A16&amp;"*",首贷评级明细!$Z:$Z,"是"),0)</f>
        <v>92.174759398182076</v>
      </c>
      <c r="O16" s="7">
        <f>COUNTIF(首贷评级明细!$B:$B,"*"&amp;A16&amp;"*")</f>
        <v>87</v>
      </c>
      <c r="P16" s="7">
        <f>COUNTIFS(首贷评级明细!$B:$B,"*"&amp;A16&amp;"*",首贷评级明细!$X:$X,"是")</f>
        <v>0</v>
      </c>
      <c r="Q16" s="7">
        <f>COUNTIFS(首贷评级明细!$B:$B,"*"&amp;A16&amp;"*",首贷评级明细!$Y:$Y,"是")</f>
        <v>45</v>
      </c>
    </row>
    <row r="17" spans="1:17" ht="13.5" customHeight="1">
      <c r="A17" s="9" t="s">
        <v>2012</v>
      </c>
      <c r="B17" s="10">
        <f>SUM(B5:B16)</f>
        <v>106</v>
      </c>
      <c r="C17" s="10">
        <f>SUM(C5:C16)</f>
        <v>159</v>
      </c>
      <c r="D17" s="10">
        <f>SUM(D5:D16)</f>
        <v>159</v>
      </c>
      <c r="E17" s="10">
        <f>SUM(E5:E16)</f>
        <v>107</v>
      </c>
      <c r="F17" s="10">
        <f>SUM(F5:F16)</f>
        <v>531</v>
      </c>
      <c r="G17" s="11">
        <f>IF(F17&gt;0,B17/F17,0)</f>
        <v>0.19962335216572505</v>
      </c>
      <c r="H17" s="11">
        <f>IF(F17&gt;0,C17/F17,0)</f>
        <v>0.29943502824858759</v>
      </c>
      <c r="I17" s="11">
        <f>IF(F17&gt;0,D17/F17,0)</f>
        <v>0.29943502824858759</v>
      </c>
      <c r="J17" s="11">
        <f>IF(F17&gt;0,E17/F17,0)</f>
        <v>0.20150659133709981</v>
      </c>
      <c r="K17" s="15">
        <f>IFERROR(AVERAGEIFS(首贷评级明细!$AB:$AB,首贷评级明细!$Z:$Z,"是"),0)</f>
        <v>89.660270684917407</v>
      </c>
      <c r="L17" s="16">
        <f>IFERROR(AVERAGEIFS(首贷评级明细!$AC:$AC,首贷评级明细!$Z:$Z,"是"),0)</f>
        <v>0.95436032878385846</v>
      </c>
      <c r="M17" s="17">
        <f>IFERROR(AVERAGEIFS(首贷评级明细!$AD:$AD,首贷评级明细!$Z:$Z,"是"),0)</f>
        <v>39987.362240007344</v>
      </c>
      <c r="N17" s="16">
        <f>IFERROR(AVERAGEIFS(首贷评级明细!$AF:$AF,首贷评级明细!$Z:$Z,"是"),0)</f>
        <v>113.29805045799783</v>
      </c>
      <c r="O17" s="10">
        <f>SUM(O5:O16)</f>
        <v>1021</v>
      </c>
      <c r="P17" s="10">
        <f>SUM(P5:P16)</f>
        <v>28</v>
      </c>
      <c r="Q17" s="10">
        <f>SUM(Q5:Q16)</f>
        <v>490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Q1"/>
  </mergeCells>
  <phoneticPr fontId="11" type="noConversion"/>
  <pageMargins left="0.75" right="0.75" top="1" bottom="1" header="0.511811023622047" footer="0.511811023622047"/>
  <pageSetup paperSize="9" orientation="portrait" horizontalDpi="300" verticalDpi="30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7"/>
  <sheetViews>
    <sheetView workbookViewId="0">
      <selection activeCell="B17" sqref="B17:C17"/>
    </sheetView>
  </sheetViews>
  <sheetFormatPr baseColWidth="10" defaultColWidth="8.83203125" defaultRowHeight="14"/>
  <cols>
    <col min="1" max="1" width="18" style="1" customWidth="1"/>
    <col min="2" max="5" width="6" style="1" customWidth="1"/>
    <col min="6" max="10" width="7" style="1" customWidth="1"/>
    <col min="11" max="13" width="11" style="1" customWidth="1"/>
    <col min="14" max="14" width="10" style="1" customWidth="1"/>
    <col min="15" max="15" width="7" style="1" customWidth="1"/>
    <col min="16" max="16" width="12" style="1" customWidth="1"/>
    <col min="17" max="17" width="18.6640625" style="1" customWidth="1"/>
    <col min="18" max="16384" width="8.83203125" style="1"/>
  </cols>
  <sheetData>
    <row r="1" spans="1:17" ht="16.5" customHeight="1">
      <c r="A1" s="37" t="s">
        <v>2013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2" spans="1:17" ht="13.5" customHeight="1">
      <c r="A2" s="3" t="s">
        <v>1985</v>
      </c>
    </row>
    <row r="4" spans="1:17" ht="27.75" customHeight="1">
      <c r="A4" s="5" t="s">
        <v>1986</v>
      </c>
      <c r="B4" s="5" t="s">
        <v>1987</v>
      </c>
      <c r="C4" s="5" t="s">
        <v>1988</v>
      </c>
      <c r="D4" s="5" t="s">
        <v>1989</v>
      </c>
      <c r="E4" s="5" t="s">
        <v>1990</v>
      </c>
      <c r="F4" s="5" t="s">
        <v>1991</v>
      </c>
      <c r="G4" s="5" t="s">
        <v>1992</v>
      </c>
      <c r="H4" s="5" t="s">
        <v>1993</v>
      </c>
      <c r="I4" s="5" t="s">
        <v>1994</v>
      </c>
      <c r="J4" s="5" t="s">
        <v>1995</v>
      </c>
      <c r="K4" s="5" t="s">
        <v>1996</v>
      </c>
      <c r="L4" s="5" t="s">
        <v>2014</v>
      </c>
      <c r="M4" s="5" t="s">
        <v>2015</v>
      </c>
      <c r="N4" s="5" t="s">
        <v>1998</v>
      </c>
      <c r="O4" s="5" t="s">
        <v>1999</v>
      </c>
      <c r="P4" s="5" t="s">
        <v>130</v>
      </c>
      <c r="Q4" s="5" t="s">
        <v>131</v>
      </c>
    </row>
    <row r="5" spans="1:17" ht="13.5" customHeight="1">
      <c r="A5" s="6" t="s">
        <v>2000</v>
      </c>
      <c r="B5" s="7">
        <f>COUNTIFS(复贷评级明细!$B:$B,"*"&amp;A5&amp;"*",复贷评级明细!$AN:$AN,"S")</f>
        <v>1</v>
      </c>
      <c r="C5" s="7">
        <f>COUNTIFS(复贷评级明细!$B:$B,"*"&amp;A5&amp;"*",复贷评级明细!$AN:$AN,"A")</f>
        <v>6</v>
      </c>
      <c r="D5" s="7">
        <f>COUNTIFS(复贷评级明细!$B:$B,"*"&amp;A5&amp;"*",复贷评级明细!$AN:$AN,"B")</f>
        <v>6</v>
      </c>
      <c r="E5" s="7">
        <f>COUNTIFS(复贷评级明细!$B:$B,"*"&amp;A5&amp;"*",复贷评级明细!$AN:$AN,"C")</f>
        <v>3</v>
      </c>
      <c r="F5" s="7">
        <f t="shared" ref="F5:F16" si="0">SUM(B5:E5)</f>
        <v>16</v>
      </c>
      <c r="G5" s="8">
        <f t="shared" ref="G5:G16" si="1">IF($F$17&gt;0,B5/$F$17,0)</f>
        <v>1.6863406408094434E-3</v>
      </c>
      <c r="H5" s="8">
        <f t="shared" ref="H5:H16" si="2">IF($F$17&gt;0,C5/$F$17,0)</f>
        <v>1.0118043844856661E-2</v>
      </c>
      <c r="I5" s="8">
        <f t="shared" ref="I5:I16" si="3">IF($F$17&gt;0,D5/$F$17,0)</f>
        <v>1.0118043844856661E-2</v>
      </c>
      <c r="J5" s="8">
        <f t="shared" ref="J5:J16" si="4">IF($F$17&gt;0,E5/$F$17,0)</f>
        <v>5.0590219224283303E-3</v>
      </c>
      <c r="K5" s="12">
        <f>IFERROR(AVERAGEIFS(复贷评级明细!$AB:$AB,复贷评级明细!$B:$B,"*"&amp;A5&amp;"*",复贷评级明细!$Z:$Z,"是"),0)</f>
        <v>107.65210798223858</v>
      </c>
      <c r="L5" s="13">
        <f>IFERROR(AVERAGEIFS(复贷评级明细!$AC:$AC,复贷评级明细!$B:$B,"*"&amp;A5&amp;"*",复贷评级明细!$Z:$Z,"是"),0)</f>
        <v>796.47562499999992</v>
      </c>
      <c r="M5" s="14">
        <f>IFERROR(AVERAGEIFS(复贷评级明细!$AD:$AD,复贷评级明细!$B:$B,"*"&amp;A5&amp;"*",复贷评级明细!$Z:$Z,"是"),0)</f>
        <v>23453.386444611173</v>
      </c>
      <c r="N5" s="13">
        <f>IFERROR(AVERAGEIFS(复贷评级明细!$AF:$AF,复贷评级明细!$B:$B,"*"&amp;A5&amp;"*",复贷评级明细!$Z:$Z,"是"),0)</f>
        <v>125.07565474725892</v>
      </c>
      <c r="O5" s="7">
        <f>COUNTIF(复贷评级明细!$B:$B,"*"&amp;A5&amp;"*")</f>
        <v>32</v>
      </c>
      <c r="P5" s="7">
        <f>COUNTIFS(复贷评级明细!$B:$B,"*"&amp;A5&amp;"*",复贷评级明细!$X:$X,"是")</f>
        <v>0</v>
      </c>
      <c r="Q5" s="7">
        <f>COUNTIFS(复贷评级明细!$B:$B,"*"&amp;A5&amp;"*",复贷评级明细!$Y:$Y,"是")</f>
        <v>16</v>
      </c>
    </row>
    <row r="6" spans="1:17" ht="13.5" customHeight="1">
      <c r="A6" s="6" t="s">
        <v>2001</v>
      </c>
      <c r="B6" s="7">
        <f>COUNTIFS(复贷评级明细!$B:$B,"*"&amp;A6&amp;"*",复贷评级明细!$AN:$AN,"S")</f>
        <v>7</v>
      </c>
      <c r="C6" s="7">
        <f>COUNTIFS(复贷评级明细!$B:$B,"*"&amp;A6&amp;"*",复贷评级明细!$AN:$AN,"A")</f>
        <v>33</v>
      </c>
      <c r="D6" s="7">
        <f>COUNTIFS(复贷评级明细!$B:$B,"*"&amp;A6&amp;"*",复贷评级明细!$AN:$AN,"B")</f>
        <v>40</v>
      </c>
      <c r="E6" s="7">
        <f>COUNTIFS(复贷评级明细!$B:$B,"*"&amp;A6&amp;"*",复贷评级明细!$AN:$AN,"C")</f>
        <v>13</v>
      </c>
      <c r="F6" s="7">
        <f t="shared" si="0"/>
        <v>93</v>
      </c>
      <c r="G6" s="8">
        <f t="shared" si="1"/>
        <v>1.1804384485666104E-2</v>
      </c>
      <c r="H6" s="8">
        <f t="shared" si="2"/>
        <v>5.5649241146711638E-2</v>
      </c>
      <c r="I6" s="8">
        <f t="shared" si="3"/>
        <v>6.7453625632377737E-2</v>
      </c>
      <c r="J6" s="8">
        <f t="shared" si="4"/>
        <v>2.1922428330522766E-2</v>
      </c>
      <c r="K6" s="12">
        <f>IFERROR(AVERAGEIFS(复贷评级明细!$AB:$AB,复贷评级明细!$B:$B,"*"&amp;A6&amp;"*",复贷评级明细!$Z:$Z,"是"),0)</f>
        <v>92.94567160811944</v>
      </c>
      <c r="L6" s="13">
        <f>IFERROR(AVERAGEIFS(复贷评级明细!$AC:$AC,复贷评级明细!$B:$B,"*"&amp;A6&amp;"*",复贷评级明细!$Z:$Z,"是"),0)</f>
        <v>805.8368817204298</v>
      </c>
      <c r="M6" s="14">
        <f>IFERROR(AVERAGEIFS(复贷评级明细!$AD:$AD,复贷评级明细!$B:$B,"*"&amp;A6&amp;"*",复贷评级明细!$Z:$Z,"是"),0)</f>
        <v>23910.946649926238</v>
      </c>
      <c r="N6" s="13">
        <f>IFERROR(AVERAGEIFS(复贷评级明细!$AF:$AF,复贷评级明细!$B:$B,"*"&amp;A6&amp;"*",复贷评级明细!$Z:$Z,"是"),0)</f>
        <v>127.80216005223095</v>
      </c>
      <c r="O6" s="7">
        <f>COUNTIF(复贷评级明细!$B:$B,"*"&amp;A6&amp;"*")</f>
        <v>223</v>
      </c>
      <c r="P6" s="7">
        <f>COUNTIFS(复贷评级明细!$B:$B,"*"&amp;A6&amp;"*",复贷评级明细!$X:$X,"是")</f>
        <v>1</v>
      </c>
      <c r="Q6" s="7">
        <f>COUNTIFS(复贷评级明细!$B:$B,"*"&amp;A6&amp;"*",复贷评级明细!$Y:$Y,"是")</f>
        <v>130</v>
      </c>
    </row>
    <row r="7" spans="1:17" ht="13.5" customHeight="1">
      <c r="A7" s="6" t="s">
        <v>2002</v>
      </c>
      <c r="B7" s="7">
        <f>COUNTIFS(复贷评级明细!$B:$B,"*"&amp;A7&amp;"*",复贷评级明细!$AN:$AN,"S")</f>
        <v>6</v>
      </c>
      <c r="C7" s="7">
        <f>COUNTIFS(复贷评级明细!$B:$B,"*"&amp;A7&amp;"*",复贷评级明细!$AN:$AN,"A")</f>
        <v>10</v>
      </c>
      <c r="D7" s="7">
        <f>COUNTIFS(复贷评级明细!$B:$B,"*"&amp;A7&amp;"*",复贷评级明细!$AN:$AN,"B")</f>
        <v>5</v>
      </c>
      <c r="E7" s="7">
        <f>COUNTIFS(复贷评级明细!$B:$B,"*"&amp;A7&amp;"*",复贷评级明细!$AN:$AN,"C")</f>
        <v>0</v>
      </c>
      <c r="F7" s="7">
        <f t="shared" si="0"/>
        <v>21</v>
      </c>
      <c r="G7" s="8">
        <f t="shared" si="1"/>
        <v>1.0118043844856661E-2</v>
      </c>
      <c r="H7" s="8">
        <f t="shared" si="2"/>
        <v>1.6863406408094434E-2</v>
      </c>
      <c r="I7" s="8">
        <f t="shared" si="3"/>
        <v>8.4317032040472171E-3</v>
      </c>
      <c r="J7" s="8">
        <f t="shared" si="4"/>
        <v>0</v>
      </c>
      <c r="K7" s="12">
        <f>IFERROR(AVERAGEIFS(复贷评级明细!$AB:$AB,复贷评级明细!$B:$B,"*"&amp;A7&amp;"*",复贷评级明细!$Z:$Z,"是"),0)</f>
        <v>156.19283932216862</v>
      </c>
      <c r="L7" s="13">
        <f>IFERROR(AVERAGEIFS(复贷评级明细!$AC:$AC,复贷评级明细!$B:$B,"*"&amp;A7&amp;"*",复贷评级明细!$Z:$Z,"是"),0)</f>
        <v>848.78523809523801</v>
      </c>
      <c r="M7" s="14">
        <f>IFERROR(AVERAGEIFS(复贷评级明细!$AD:$AD,复贷评级明细!$B:$B,"*"&amp;A7&amp;"*",复贷评级明细!$Z:$Z,"是"),0)</f>
        <v>28721.23180977321</v>
      </c>
      <c r="N7" s="13">
        <f>IFERROR(AVERAGEIFS(复贷评级明细!$AF:$AF,复贷评级明细!$B:$B,"*"&amp;A7&amp;"*",复贷评级明细!$Z:$Z,"是"),0)</f>
        <v>140.59192337493425</v>
      </c>
      <c r="O7" s="7">
        <f>COUNTIF(复贷评级明细!$B:$B,"*"&amp;A7&amp;"*")</f>
        <v>54</v>
      </c>
      <c r="P7" s="7">
        <f>COUNTIFS(复贷评级明细!$B:$B,"*"&amp;A7&amp;"*",复贷评级明细!$X:$X,"是")</f>
        <v>1</v>
      </c>
      <c r="Q7" s="7">
        <f>COUNTIFS(复贷评级明细!$B:$B,"*"&amp;A7&amp;"*",复贷评级明细!$Y:$Y,"是")</f>
        <v>33</v>
      </c>
    </row>
    <row r="8" spans="1:17" ht="13.5" customHeight="1">
      <c r="A8" s="6" t="s">
        <v>2003</v>
      </c>
      <c r="B8" s="7">
        <f>COUNTIFS(复贷评级明细!$B:$B,"*"&amp;A8&amp;"*",复贷评级明细!$AN:$AN,"S")</f>
        <v>9</v>
      </c>
      <c r="C8" s="7">
        <f>COUNTIFS(复贷评级明细!$B:$B,"*"&amp;A8&amp;"*",复贷评级明细!$AN:$AN,"A")</f>
        <v>6</v>
      </c>
      <c r="D8" s="7">
        <f>COUNTIFS(复贷评级明细!$B:$B,"*"&amp;A8&amp;"*",复贷评级明细!$AN:$AN,"B")</f>
        <v>11</v>
      </c>
      <c r="E8" s="7">
        <f>COUNTIFS(复贷评级明细!$B:$B,"*"&amp;A8&amp;"*",复贷评级明细!$AN:$AN,"C")</f>
        <v>20</v>
      </c>
      <c r="F8" s="7">
        <f t="shared" si="0"/>
        <v>46</v>
      </c>
      <c r="G8" s="8">
        <f t="shared" si="1"/>
        <v>1.5177065767284991E-2</v>
      </c>
      <c r="H8" s="8">
        <f t="shared" si="2"/>
        <v>1.0118043844856661E-2</v>
      </c>
      <c r="I8" s="8">
        <f t="shared" si="3"/>
        <v>1.8549747048903879E-2</v>
      </c>
      <c r="J8" s="8">
        <f t="shared" si="4"/>
        <v>3.3726812816188868E-2</v>
      </c>
      <c r="K8" s="12">
        <f>IFERROR(AVERAGEIFS(复贷评级明细!$AB:$AB,复贷评级明细!$B:$B,"*"&amp;A8&amp;"*",复贷评级明细!$Z:$Z,"是"),0)</f>
        <v>103.07000479000908</v>
      </c>
      <c r="L8" s="13">
        <f>IFERROR(AVERAGEIFS(复贷评级明细!$AC:$AC,复贷评级明细!$B:$B,"*"&amp;A8&amp;"*",复贷评级明细!$Z:$Z,"是"),0)</f>
        <v>786.97782608695661</v>
      </c>
      <c r="M8" s="14">
        <f>IFERROR(AVERAGEIFS(复贷评级明细!$AD:$AD,复贷评级明细!$B:$B,"*"&amp;A8&amp;"*",复贷评级明细!$Z:$Z,"是"),0)</f>
        <v>21012.681044143057</v>
      </c>
      <c r="N8" s="13">
        <f>IFERROR(AVERAGEIFS(复贷评级明细!$AF:$AF,复贷评级明细!$B:$B,"*"&amp;A8&amp;"*",复贷评级明细!$Z:$Z,"是"),0)</f>
        <v>123.80280338447582</v>
      </c>
      <c r="O8" s="7">
        <f>COUNTIF(复贷评级明细!$B:$B,"*"&amp;A8&amp;"*")</f>
        <v>97</v>
      </c>
      <c r="P8" s="7">
        <f>COUNTIFS(复贷评级明细!$B:$B,"*"&amp;A8&amp;"*",复贷评级明细!$X:$X,"是")</f>
        <v>1</v>
      </c>
      <c r="Q8" s="7">
        <f>COUNTIFS(复贷评级明细!$B:$B,"*"&amp;A8&amp;"*",复贷评级明细!$Y:$Y,"是")</f>
        <v>51</v>
      </c>
    </row>
    <row r="9" spans="1:17" ht="13.5" customHeight="1">
      <c r="A9" s="6" t="s">
        <v>2004</v>
      </c>
      <c r="B9" s="7">
        <f>COUNTIFS(复贷评级明细!$B:$B,"*"&amp;A9&amp;"*",复贷评级明细!$AN:$AN,"S")</f>
        <v>3</v>
      </c>
      <c r="C9" s="7">
        <f>COUNTIFS(复贷评级明细!$B:$B,"*"&amp;A9&amp;"*",复贷评级明细!$AN:$AN,"A")</f>
        <v>3</v>
      </c>
      <c r="D9" s="7">
        <f>COUNTIFS(复贷评级明细!$B:$B,"*"&amp;A9&amp;"*",复贷评级明细!$AN:$AN,"B")</f>
        <v>2</v>
      </c>
      <c r="E9" s="7">
        <f>COUNTIFS(复贷评级明细!$B:$B,"*"&amp;A9&amp;"*",复贷评级明细!$AN:$AN,"C")</f>
        <v>0</v>
      </c>
      <c r="F9" s="7">
        <f t="shared" si="0"/>
        <v>8</v>
      </c>
      <c r="G9" s="8">
        <f t="shared" si="1"/>
        <v>5.0590219224283303E-3</v>
      </c>
      <c r="H9" s="8">
        <f t="shared" si="2"/>
        <v>5.0590219224283303E-3</v>
      </c>
      <c r="I9" s="8">
        <f t="shared" si="3"/>
        <v>3.3726812816188868E-3</v>
      </c>
      <c r="J9" s="8">
        <f t="shared" si="4"/>
        <v>0</v>
      </c>
      <c r="K9" s="12">
        <f>IFERROR(AVERAGEIFS(复贷评级明细!$AB:$AB,复贷评级明细!$B:$B,"*"&amp;A9&amp;"*",复贷评级明细!$Z:$Z,"是"),0)</f>
        <v>91.557512466864679</v>
      </c>
      <c r="L9" s="13">
        <f>IFERROR(AVERAGEIFS(复贷评级明细!$AC:$AC,复贷评级明细!$B:$B,"*"&amp;A9&amp;"*",复贷评级明细!$Z:$Z,"是"),0)</f>
        <v>1102.5162500000001</v>
      </c>
      <c r="M9" s="14">
        <f>IFERROR(AVERAGEIFS(复贷评级明细!$AD:$AD,复贷评级明细!$B:$B,"*"&amp;A9&amp;"*",复贷评级明细!$Z:$Z,"是"),0)</f>
        <v>26876.218300210941</v>
      </c>
      <c r="N9" s="13">
        <f>IFERROR(AVERAGEIFS(复贷评级明细!$AF:$AF,复贷评级明细!$B:$B,"*"&amp;A9&amp;"*",复贷评级明细!$Z:$Z,"是"),0)</f>
        <v>154.22636111111109</v>
      </c>
      <c r="O9" s="7">
        <f>COUNTIF(复贷评级明细!$B:$B,"*"&amp;A9&amp;"*")</f>
        <v>17</v>
      </c>
      <c r="P9" s="7">
        <f>COUNTIFS(复贷评级明细!$B:$B,"*"&amp;A9&amp;"*",复贷评级明细!$X:$X,"是")</f>
        <v>0</v>
      </c>
      <c r="Q9" s="7">
        <f>COUNTIFS(复贷评级明细!$B:$B,"*"&amp;A9&amp;"*",复贷评级明细!$Y:$Y,"是")</f>
        <v>9</v>
      </c>
    </row>
    <row r="10" spans="1:17" ht="13.5" customHeight="1">
      <c r="A10" s="6" t="s">
        <v>2005</v>
      </c>
      <c r="B10" s="7">
        <f>COUNTIFS(复贷评级明细!$B:$B,"*"&amp;A10&amp;"*",复贷评级明细!$AN:$AN,"S")</f>
        <v>1</v>
      </c>
      <c r="C10" s="7">
        <f>COUNTIFS(复贷评级明细!$B:$B,"*"&amp;A10&amp;"*",复贷评级明细!$AN:$AN,"A")</f>
        <v>11</v>
      </c>
      <c r="D10" s="7">
        <f>COUNTIFS(复贷评级明细!$B:$B,"*"&amp;A10&amp;"*",复贷评级明细!$AN:$AN,"B")</f>
        <v>16</v>
      </c>
      <c r="E10" s="7">
        <f>COUNTIFS(复贷评级明细!$B:$B,"*"&amp;A10&amp;"*",复贷评级明细!$AN:$AN,"C")</f>
        <v>18</v>
      </c>
      <c r="F10" s="7">
        <f t="shared" si="0"/>
        <v>46</v>
      </c>
      <c r="G10" s="8">
        <f t="shared" si="1"/>
        <v>1.6863406408094434E-3</v>
      </c>
      <c r="H10" s="8">
        <f t="shared" si="2"/>
        <v>1.8549747048903879E-2</v>
      </c>
      <c r="I10" s="8">
        <f t="shared" si="3"/>
        <v>2.6981450252951095E-2</v>
      </c>
      <c r="J10" s="8">
        <f t="shared" si="4"/>
        <v>3.0354131534569982E-2</v>
      </c>
      <c r="K10" s="12">
        <f>IFERROR(AVERAGEIFS(复贷评级明细!$AB:$AB,复贷评级明细!$B:$B,"*"&amp;A10&amp;"*",复贷评级明细!$Z:$Z,"是"),0)</f>
        <v>91.217098258442491</v>
      </c>
      <c r="L10" s="13">
        <f>IFERROR(AVERAGEIFS(复贷评级明细!$AC:$AC,复贷评级明细!$B:$B,"*"&amp;A10&amp;"*",复贷评级明细!$Z:$Z,"是"),0)</f>
        <v>655.16065217391315</v>
      </c>
      <c r="M10" s="14">
        <f>IFERROR(AVERAGEIFS(复贷评级明细!$AD:$AD,复贷评级明细!$B:$B,"*"&amp;A10&amp;"*",复贷评级明细!$Z:$Z,"是"),0)</f>
        <v>22504.931615317146</v>
      </c>
      <c r="N10" s="13">
        <f>IFERROR(AVERAGEIFS(复贷评级明细!$AF:$AF,复贷评级明细!$B:$B,"*"&amp;A10&amp;"*",复贷评级明细!$Z:$Z,"是"),0)</f>
        <v>119.40478062525061</v>
      </c>
      <c r="O10" s="7">
        <f>COUNTIF(复贷评级明细!$B:$B,"*"&amp;A10&amp;"*")</f>
        <v>118</v>
      </c>
      <c r="P10" s="7">
        <f>COUNTIFS(复贷评级明细!$B:$B,"*"&amp;A10&amp;"*",复贷评级明细!$X:$X,"是")</f>
        <v>2</v>
      </c>
      <c r="Q10" s="7">
        <f>COUNTIFS(复贷评级明细!$B:$B,"*"&amp;A10&amp;"*",复贷评级明细!$Y:$Y,"是")</f>
        <v>72</v>
      </c>
    </row>
    <row r="11" spans="1:17" ht="13.5" customHeight="1">
      <c r="A11" s="6" t="s">
        <v>2006</v>
      </c>
      <c r="B11" s="7">
        <f>COUNTIFS(复贷评级明细!$B:$B,"*"&amp;A11&amp;"*",复贷评级明细!$AN:$AN,"S")</f>
        <v>0</v>
      </c>
      <c r="C11" s="7">
        <f>COUNTIFS(复贷评级明细!$B:$B,"*"&amp;A11&amp;"*",复贷评级明细!$AN:$AN,"A")</f>
        <v>7</v>
      </c>
      <c r="D11" s="7">
        <f>COUNTIFS(复贷评级明细!$B:$B,"*"&amp;A11&amp;"*",复贷评级明细!$AN:$AN,"B")</f>
        <v>11</v>
      </c>
      <c r="E11" s="7">
        <f>COUNTIFS(复贷评级明细!$B:$B,"*"&amp;A11&amp;"*",复贷评级明细!$AN:$AN,"C")</f>
        <v>9</v>
      </c>
      <c r="F11" s="7">
        <f t="shared" si="0"/>
        <v>27</v>
      </c>
      <c r="G11" s="8">
        <f t="shared" si="1"/>
        <v>0</v>
      </c>
      <c r="H11" s="8">
        <f t="shared" si="2"/>
        <v>1.1804384485666104E-2</v>
      </c>
      <c r="I11" s="8">
        <f t="shared" si="3"/>
        <v>1.8549747048903879E-2</v>
      </c>
      <c r="J11" s="8">
        <f t="shared" si="4"/>
        <v>1.5177065767284991E-2</v>
      </c>
      <c r="K11" s="12">
        <f>IFERROR(AVERAGEIFS(复贷评级明细!$AB:$AB,复贷评级明细!$B:$B,"*"&amp;A11&amp;"*",复贷评级明细!$Z:$Z,"是"),0)</f>
        <v>87.813889465301074</v>
      </c>
      <c r="L11" s="13">
        <f>IFERROR(AVERAGEIFS(复贷评级明细!$AC:$AC,复贷评级明细!$B:$B,"*"&amp;A11&amp;"*",复贷评级明细!$Z:$Z,"是"),0)</f>
        <v>649.14555555555546</v>
      </c>
      <c r="M11" s="14">
        <f>IFERROR(AVERAGEIFS(复贷评级明细!$AD:$AD,复贷评级明细!$B:$B,"*"&amp;A11&amp;"*",复贷评级明细!$Z:$Z,"是"),0)</f>
        <v>24540.279861354833</v>
      </c>
      <c r="N11" s="13">
        <f>IFERROR(AVERAGEIFS(复贷评级明细!$AF:$AF,复贷评级明细!$B:$B,"*"&amp;A11&amp;"*",复贷评级明细!$Z:$Z,"是"),0)</f>
        <v>118.33060843866657</v>
      </c>
      <c r="O11" s="7">
        <f>COUNTIF(复贷评级明细!$B:$B,"*"&amp;A11&amp;"*")</f>
        <v>81</v>
      </c>
      <c r="P11" s="7">
        <f>COUNTIFS(复贷评级明细!$B:$B,"*"&amp;A11&amp;"*",复贷评级明细!$X:$X,"是")</f>
        <v>0</v>
      </c>
      <c r="Q11" s="7">
        <f>COUNTIFS(复贷评级明细!$B:$B,"*"&amp;A11&amp;"*",复贷评级明细!$Y:$Y,"是")</f>
        <v>54</v>
      </c>
    </row>
    <row r="12" spans="1:17" ht="13.5" customHeight="1">
      <c r="A12" s="6" t="s">
        <v>2007</v>
      </c>
      <c r="B12" s="7">
        <f>COUNTIFS(复贷评级明细!$B:$B,"*"&amp;A12&amp;"*",复贷评级明细!$AN:$AN,"S")</f>
        <v>64</v>
      </c>
      <c r="C12" s="7">
        <f>COUNTIFS(复贷评级明细!$B:$B,"*"&amp;A12&amp;"*",复贷评级明细!$AN:$AN,"A")</f>
        <v>51</v>
      </c>
      <c r="D12" s="7">
        <f>COUNTIFS(复贷评级明细!$B:$B,"*"&amp;A12&amp;"*",复贷评级明细!$AN:$AN,"B")</f>
        <v>10</v>
      </c>
      <c r="E12" s="7">
        <f>COUNTIFS(复贷评级明细!$B:$B,"*"&amp;A12&amp;"*",复贷评级明细!$AN:$AN,"C")</f>
        <v>3</v>
      </c>
      <c r="F12" s="7">
        <f t="shared" si="0"/>
        <v>128</v>
      </c>
      <c r="G12" s="8">
        <f t="shared" si="1"/>
        <v>0.10792580101180438</v>
      </c>
      <c r="H12" s="8">
        <f t="shared" si="2"/>
        <v>8.6003372681281623E-2</v>
      </c>
      <c r="I12" s="8">
        <f t="shared" si="3"/>
        <v>1.6863406408094434E-2</v>
      </c>
      <c r="J12" s="8">
        <f t="shared" si="4"/>
        <v>5.0590219224283303E-3</v>
      </c>
      <c r="K12" s="12">
        <f>IFERROR(AVERAGEIFS(复贷评级明细!$AB:$AB,复贷评级明细!$B:$B,"*"&amp;A12&amp;"*",复贷评级明细!$Z:$Z,"是"),0)</f>
        <v>111.4842359901195</v>
      </c>
      <c r="L12" s="13">
        <f>IFERROR(AVERAGEIFS(复贷评级明细!$AC:$AC,复贷评级明细!$B:$B,"*"&amp;A12&amp;"*",复贷评级明细!$Z:$Z,"是"),0)</f>
        <v>1231.0565625000002</v>
      </c>
      <c r="M12" s="14">
        <f>IFERROR(AVERAGEIFS(复贷评级明细!$AD:$AD,复贷评级明细!$B:$B,"*"&amp;A12&amp;"*",复贷评级明细!$Z:$Z,"是"),0)</f>
        <v>28015.320308475897</v>
      </c>
      <c r="N12" s="13">
        <f>IFERROR(AVERAGEIFS(复贷评级明细!$AF:$AF,复贷评级明细!$B:$B,"*"&amp;A12&amp;"*",复贷评级明细!$Z:$Z,"是"),0)</f>
        <v>164.70454611508168</v>
      </c>
      <c r="O12" s="7">
        <f>COUNTIF(复贷评级明细!$B:$B,"*"&amp;A12&amp;"*")</f>
        <v>371</v>
      </c>
      <c r="P12" s="7">
        <f>COUNTIFS(复贷评级明细!$B:$B,"*"&amp;A12&amp;"*",复贷评级明细!$X:$X,"是")</f>
        <v>0</v>
      </c>
      <c r="Q12" s="7">
        <f>COUNTIFS(复贷评级明细!$B:$B,"*"&amp;A12&amp;"*",复贷评级明细!$Y:$Y,"是")</f>
        <v>243</v>
      </c>
    </row>
    <row r="13" spans="1:17" ht="13.5" customHeight="1">
      <c r="A13" s="6" t="s">
        <v>2008</v>
      </c>
      <c r="B13" s="7">
        <f>COUNTIFS(复贷评级明细!$B:$B,"*"&amp;A13&amp;"*",复贷评级明细!$AN:$AN,"S")</f>
        <v>17</v>
      </c>
      <c r="C13" s="7">
        <f>COUNTIFS(复贷评级明细!$B:$B,"*"&amp;A13&amp;"*",复贷评级明细!$AN:$AN,"A")</f>
        <v>10</v>
      </c>
      <c r="D13" s="7">
        <f>COUNTIFS(复贷评级明细!$B:$B,"*"&amp;A13&amp;"*",复贷评级明细!$AN:$AN,"B")</f>
        <v>18</v>
      </c>
      <c r="E13" s="7">
        <f>COUNTIFS(复贷评级明细!$B:$B,"*"&amp;A13&amp;"*",复贷评级明细!$AN:$AN,"C")</f>
        <v>4</v>
      </c>
      <c r="F13" s="7">
        <f t="shared" si="0"/>
        <v>49</v>
      </c>
      <c r="G13" s="8">
        <f t="shared" si="1"/>
        <v>2.866779089376054E-2</v>
      </c>
      <c r="H13" s="8">
        <f t="shared" si="2"/>
        <v>1.6863406408094434E-2</v>
      </c>
      <c r="I13" s="8">
        <f t="shared" si="3"/>
        <v>3.0354131534569982E-2</v>
      </c>
      <c r="J13" s="8">
        <f t="shared" si="4"/>
        <v>6.7453625632377737E-3</v>
      </c>
      <c r="K13" s="12">
        <f>IFERROR(AVERAGEIFS(复贷评级明细!$AB:$AB,复贷评级明细!$B:$B,"*"&amp;A13&amp;"*",复贷评级明细!$Z:$Z,"是"),0)</f>
        <v>86.307950870336214</v>
      </c>
      <c r="L13" s="13">
        <f>IFERROR(AVERAGEIFS(复贷评级明细!$AC:$AC,复贷评级明细!$B:$B,"*"&amp;A13&amp;"*",复贷评级明细!$Z:$Z,"是"),0)</f>
        <v>1018.1169387755101</v>
      </c>
      <c r="M13" s="14">
        <f>IFERROR(AVERAGEIFS(复贷评级明细!$AD:$AD,复贷评级明细!$B:$B,"*"&amp;A13&amp;"*",复贷评级明细!$Z:$Z,"是"),0)</f>
        <v>26175.932051534193</v>
      </c>
      <c r="N13" s="13">
        <f>IFERROR(AVERAGEIFS(复贷评级明细!$AF:$AF,复贷评级明细!$B:$B,"*"&amp;A13&amp;"*",复贷评级明细!$Z:$Z,"是"),0)</f>
        <v>147.72749308497652</v>
      </c>
      <c r="O13" s="7">
        <f>COUNTIF(复贷评级明细!$B:$B,"*"&amp;A13&amp;"*")</f>
        <v>266</v>
      </c>
      <c r="P13" s="7">
        <f>COUNTIFS(复贷评级明细!$B:$B,"*"&amp;A13&amp;"*",复贷评级明细!$X:$X,"是")</f>
        <v>3</v>
      </c>
      <c r="Q13" s="7">
        <f>COUNTIFS(复贷评级明细!$B:$B,"*"&amp;A13&amp;"*",复贷评级明细!$Y:$Y,"是")</f>
        <v>217</v>
      </c>
    </row>
    <row r="14" spans="1:17" ht="13.5" customHeight="1">
      <c r="A14" s="6" t="s">
        <v>2009</v>
      </c>
      <c r="B14" s="7">
        <f>COUNTIFS(复贷评级明细!$B:$B,"*"&amp;A14&amp;"*",复贷评级明细!$AN:$AN,"S")</f>
        <v>3</v>
      </c>
      <c r="C14" s="7">
        <f>COUNTIFS(复贷评级明细!$B:$B,"*"&amp;A14&amp;"*",复贷评级明细!$AN:$AN,"A")</f>
        <v>6</v>
      </c>
      <c r="D14" s="7">
        <f>COUNTIFS(复贷评级明细!$B:$B,"*"&amp;A14&amp;"*",复贷评级明细!$AN:$AN,"B")</f>
        <v>10</v>
      </c>
      <c r="E14" s="7">
        <f>COUNTIFS(复贷评级明细!$B:$B,"*"&amp;A14&amp;"*",复贷评级明细!$AN:$AN,"C")</f>
        <v>8</v>
      </c>
      <c r="F14" s="7">
        <f t="shared" si="0"/>
        <v>27</v>
      </c>
      <c r="G14" s="8">
        <f t="shared" si="1"/>
        <v>5.0590219224283303E-3</v>
      </c>
      <c r="H14" s="8">
        <f t="shared" si="2"/>
        <v>1.0118043844856661E-2</v>
      </c>
      <c r="I14" s="8">
        <f t="shared" si="3"/>
        <v>1.6863406408094434E-2</v>
      </c>
      <c r="J14" s="8">
        <f t="shared" si="4"/>
        <v>1.3490725126475547E-2</v>
      </c>
      <c r="K14" s="12">
        <f>IFERROR(AVERAGEIFS(复贷评级明细!$AB:$AB,复贷评级明细!$B:$B,"*"&amp;A14&amp;"*",复贷评级明细!$Z:$Z,"是"),0)</f>
        <v>87.250453041424038</v>
      </c>
      <c r="L14" s="13">
        <f>IFERROR(AVERAGEIFS(复贷评级明细!$AC:$AC,复贷评级明细!$B:$B,"*"&amp;A14&amp;"*",复贷评级明细!$Z:$Z,"是"),0)</f>
        <v>921.39037037037008</v>
      </c>
      <c r="M14" s="14">
        <f>IFERROR(AVERAGEIFS(复贷评级明细!$AD:$AD,复贷评级明细!$B:$B,"*"&amp;A14&amp;"*",复贷评级明细!$Z:$Z,"是"),0)</f>
        <v>22513.271717373354</v>
      </c>
      <c r="N14" s="13">
        <f>IFERROR(AVERAGEIFS(复贷评级明细!$AF:$AF,复贷评级明细!$B:$B,"*"&amp;A14&amp;"*",复贷评级明细!$Z:$Z,"是"),0)</f>
        <v>124.93084580966297</v>
      </c>
      <c r="O14" s="7">
        <f>COUNTIF(复贷评级明细!$B:$B,"*"&amp;A14&amp;"*")</f>
        <v>66</v>
      </c>
      <c r="P14" s="7">
        <f>COUNTIFS(复贷评级明细!$B:$B,"*"&amp;A14&amp;"*",复贷评级明细!$X:$X,"是")</f>
        <v>0</v>
      </c>
      <c r="Q14" s="7">
        <f>COUNTIFS(复贷评级明细!$B:$B,"*"&amp;A14&amp;"*",复贷评级明细!$Y:$Y,"是")</f>
        <v>39</v>
      </c>
    </row>
    <row r="15" spans="1:17" ht="13.5" customHeight="1">
      <c r="A15" s="6" t="s">
        <v>2010</v>
      </c>
      <c r="B15" s="7">
        <f>COUNTIFS(复贷评级明细!$B:$B,"*"&amp;A15&amp;"*",复贷评级明细!$AN:$AN,"S")</f>
        <v>3</v>
      </c>
      <c r="C15" s="7">
        <f>COUNTIFS(复贷评级明细!$B:$B,"*"&amp;A15&amp;"*",复贷评级明细!$AN:$AN,"A")</f>
        <v>11</v>
      </c>
      <c r="D15" s="7">
        <f>COUNTIFS(复贷评级明细!$B:$B,"*"&amp;A15&amp;"*",复贷评级明细!$AN:$AN,"B")</f>
        <v>18</v>
      </c>
      <c r="E15" s="7">
        <f>COUNTIFS(复贷评级明细!$B:$B,"*"&amp;A15&amp;"*",复贷评级明细!$AN:$AN,"C")</f>
        <v>23</v>
      </c>
      <c r="F15" s="7">
        <f t="shared" si="0"/>
        <v>55</v>
      </c>
      <c r="G15" s="8">
        <f t="shared" si="1"/>
        <v>5.0590219224283303E-3</v>
      </c>
      <c r="H15" s="8">
        <f t="shared" si="2"/>
        <v>1.8549747048903879E-2</v>
      </c>
      <c r="I15" s="8">
        <f t="shared" si="3"/>
        <v>3.0354131534569982E-2</v>
      </c>
      <c r="J15" s="8">
        <f t="shared" si="4"/>
        <v>3.87858347386172E-2</v>
      </c>
      <c r="K15" s="12">
        <f>IFERROR(AVERAGEIFS(复贷评级明细!$AB:$AB,复贷评级明细!$B:$B,"*"&amp;A15&amp;"*",复贷评级明细!$Z:$Z,"是"),0)</f>
        <v>80.230799111423963</v>
      </c>
      <c r="L15" s="13">
        <f>IFERROR(AVERAGEIFS(复贷评级明细!$AC:$AC,复贷评级明细!$B:$B,"*"&amp;A15&amp;"*",复贷评级明细!$Z:$Z,"是"),0)</f>
        <v>693.70381818181841</v>
      </c>
      <c r="M15" s="14">
        <f>IFERROR(AVERAGEIFS(复贷评级明细!$AD:$AD,复贷评级明细!$B:$B,"*"&amp;A15&amp;"*",复贷评级明细!$Z:$Z,"是"),0)</f>
        <v>23507.141200829767</v>
      </c>
      <c r="N15" s="13">
        <f>IFERROR(AVERAGEIFS(复贷评级明细!$AF:$AF,复贷评级明细!$B:$B,"*"&amp;A15&amp;"*",复贷评级明细!$Z:$Z,"是"),0)</f>
        <v>119.4461287576962</v>
      </c>
      <c r="O15" s="7">
        <f>COUNTIF(复贷评级明细!$B:$B,"*"&amp;A15&amp;"*")</f>
        <v>143</v>
      </c>
      <c r="P15" s="7">
        <f>COUNTIFS(复贷评级明细!$B:$B,"*"&amp;A15&amp;"*",复贷评级明细!$X:$X,"是")</f>
        <v>2</v>
      </c>
      <c r="Q15" s="7">
        <f>COUNTIFS(复贷评级明细!$B:$B,"*"&amp;A15&amp;"*",复贷评级明细!$Y:$Y,"是")</f>
        <v>88</v>
      </c>
    </row>
    <row r="16" spans="1:17" ht="13.5" customHeight="1">
      <c r="A16" s="6" t="s">
        <v>2011</v>
      </c>
      <c r="B16" s="7">
        <f>COUNTIFS(复贷评级明细!$B:$B,"*"&amp;A16&amp;"*",复贷评级明细!$AN:$AN,"S")</f>
        <v>4</v>
      </c>
      <c r="C16" s="7">
        <f>COUNTIFS(复贷评级明细!$B:$B,"*"&amp;A16&amp;"*",复贷评级明细!$AN:$AN,"A")</f>
        <v>24</v>
      </c>
      <c r="D16" s="7">
        <f>COUNTIFS(复贷评级明细!$B:$B,"*"&amp;A16&amp;"*",复贷评级明细!$AN:$AN,"B")</f>
        <v>31</v>
      </c>
      <c r="E16" s="7">
        <f>COUNTIFS(复贷评级明细!$B:$B,"*"&amp;A16&amp;"*",复贷评级明细!$AN:$AN,"C")</f>
        <v>18</v>
      </c>
      <c r="F16" s="7">
        <f t="shared" si="0"/>
        <v>77</v>
      </c>
      <c r="G16" s="8">
        <f t="shared" si="1"/>
        <v>6.7453625632377737E-3</v>
      </c>
      <c r="H16" s="8">
        <f t="shared" si="2"/>
        <v>4.0472175379426642E-2</v>
      </c>
      <c r="I16" s="8">
        <f t="shared" si="3"/>
        <v>5.2276559865092748E-2</v>
      </c>
      <c r="J16" s="8">
        <f t="shared" si="4"/>
        <v>3.0354131534569982E-2</v>
      </c>
      <c r="K16" s="12">
        <f>IFERROR(AVERAGEIFS(复贷评级明细!$AB:$AB,复贷评级明细!$B:$B,"*"&amp;A16&amp;"*",复贷评级明细!$Z:$Z,"是"),0)</f>
        <v>79.906792492867424</v>
      </c>
      <c r="L16" s="13">
        <f>IFERROR(AVERAGEIFS(复贷评级明细!$AC:$AC,复贷评级明细!$B:$B,"*"&amp;A16&amp;"*",复贷评级明细!$Z:$Z,"是"),0)</f>
        <v>805.21025974025963</v>
      </c>
      <c r="M16" s="14">
        <f>IFERROR(AVERAGEIFS(复贷评级明细!$AD:$AD,复贷评级明细!$B:$B,"*"&amp;A16&amp;"*",复贷评级明细!$Z:$Z,"是"),0)</f>
        <v>21854.924934294311</v>
      </c>
      <c r="N16" s="13">
        <f>IFERROR(AVERAGEIFS(复贷评级明细!$AF:$AF,复贷评级明细!$B:$B,"*"&amp;A16&amp;"*",复贷评级明细!$Z:$Z,"是"),0)</f>
        <v>130.90568347532479</v>
      </c>
      <c r="O16" s="7">
        <f>COUNTIF(复贷评级明细!$B:$B,"*"&amp;A16&amp;"*")</f>
        <v>197</v>
      </c>
      <c r="P16" s="7">
        <f>COUNTIFS(复贷评级明细!$B:$B,"*"&amp;A16&amp;"*",复贷评级明细!$X:$X,"是")</f>
        <v>0</v>
      </c>
      <c r="Q16" s="7">
        <f>COUNTIFS(复贷评级明细!$B:$B,"*"&amp;A16&amp;"*",复贷评级明细!$Y:$Y,"是")</f>
        <v>120</v>
      </c>
    </row>
    <row r="17" spans="1:17" ht="13.5" customHeight="1">
      <c r="A17" s="9" t="s">
        <v>2012</v>
      </c>
      <c r="B17" s="10">
        <f>SUM(B5:B16)</f>
        <v>118</v>
      </c>
      <c r="C17" s="10">
        <f>SUM(C5:C16)</f>
        <v>178</v>
      </c>
      <c r="D17" s="10">
        <f>SUM(D5:D16)</f>
        <v>178</v>
      </c>
      <c r="E17" s="10">
        <f>SUM(E5:E16)</f>
        <v>119</v>
      </c>
      <c r="F17" s="10">
        <f>SUM(F5:F16)</f>
        <v>593</v>
      </c>
      <c r="G17" s="11">
        <f>IF(F17&gt;0,B17/F17,0)</f>
        <v>0.19898819561551434</v>
      </c>
      <c r="H17" s="11">
        <f>IF(F17&gt;0,C17/F17,0)</f>
        <v>0.30016863406408095</v>
      </c>
      <c r="I17" s="11">
        <f>IF(F17&gt;0,D17/F17,0)</f>
        <v>0.30016863406408095</v>
      </c>
      <c r="J17" s="11">
        <f>IF(F17&gt;0,E17/F17,0)</f>
        <v>0.20067453625632378</v>
      </c>
      <c r="K17" s="15">
        <f>IFERROR(AVERAGEIFS(复贷评级明细!$AB:$AB,复贷评级明细!$Z:$Z,"是"),0)</f>
        <v>96.302569431943638</v>
      </c>
      <c r="L17" s="16">
        <f>IFERROR(AVERAGEIFS(复贷评级明细!$AC:$AC,复贷评级明细!$Z:$Z,"是"),0)</f>
        <v>894.92709949409846</v>
      </c>
      <c r="M17" s="17">
        <f>IFERROR(AVERAGEIFS(复贷评级明细!$AD:$AD,复贷评级明细!$Z:$Z,"是"),0)</f>
        <v>24508.748004925892</v>
      </c>
      <c r="N17" s="16">
        <f>IFERROR(AVERAGEIFS(复贷评级明细!$AF:$AF,复贷评级明细!$Z:$Z,"是"),0)</f>
        <v>136.25424037587865</v>
      </c>
      <c r="O17" s="10">
        <f>SUM(O5:O16)</f>
        <v>1665</v>
      </c>
      <c r="P17" s="10">
        <f>SUM(P5:P16)</f>
        <v>10</v>
      </c>
      <c r="Q17" s="10">
        <f>SUM(Q5:Q16)</f>
        <v>1072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Q1"/>
  </mergeCells>
  <phoneticPr fontId="11" type="noConversion"/>
  <pageMargins left="0.75" right="0.75" top="1" bottom="1" header="0.511811023622047" footer="0.511811023622047"/>
  <pageSetup paperSize="9" orientation="portrait" horizontalDpi="300" verticalDpi="300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7"/>
  <sheetViews>
    <sheetView workbookViewId="0">
      <selection activeCell="O19" sqref="O19"/>
    </sheetView>
  </sheetViews>
  <sheetFormatPr baseColWidth="10" defaultColWidth="8.83203125" defaultRowHeight="14"/>
  <cols>
    <col min="1" max="1" width="18" style="1" customWidth="1"/>
    <col min="2" max="13" width="10" style="1" customWidth="1"/>
    <col min="14" max="16384" width="8.83203125" style="1"/>
  </cols>
  <sheetData>
    <row r="1" spans="1:13" ht="16.5" customHeight="1">
      <c r="A1" s="37" t="s">
        <v>2016</v>
      </c>
      <c r="B1" s="37"/>
      <c r="C1" s="37"/>
      <c r="D1" s="37"/>
      <c r="E1" s="37"/>
      <c r="F1" s="37"/>
      <c r="G1" s="37"/>
      <c r="H1" s="37"/>
      <c r="I1" s="37"/>
    </row>
    <row r="2" spans="1:13" ht="13.5" customHeight="1">
      <c r="A2" s="3" t="s">
        <v>2017</v>
      </c>
    </row>
    <row r="3" spans="1:13" ht="14.25" customHeight="1">
      <c r="A3" s="4" t="s">
        <v>2018</v>
      </c>
    </row>
    <row r="4" spans="1:13" ht="27.75" customHeight="1">
      <c r="A4" s="5" t="s">
        <v>1986</v>
      </c>
      <c r="B4" s="5" t="s">
        <v>2019</v>
      </c>
      <c r="C4" s="5" t="s">
        <v>2020</v>
      </c>
      <c r="D4" s="5" t="s">
        <v>2021</v>
      </c>
      <c r="E4" s="5" t="s">
        <v>2022</v>
      </c>
      <c r="F4" s="5" t="s">
        <v>2023</v>
      </c>
      <c r="G4" s="5" t="s">
        <v>2024</v>
      </c>
      <c r="H4" s="5" t="s">
        <v>2025</v>
      </c>
      <c r="I4" s="5" t="s">
        <v>2026</v>
      </c>
      <c r="J4" s="5" t="s">
        <v>2027</v>
      </c>
      <c r="K4" s="5" t="s">
        <v>2028</v>
      </c>
      <c r="L4" s="5" t="s">
        <v>2029</v>
      </c>
      <c r="M4" s="5" t="s">
        <v>2030</v>
      </c>
    </row>
    <row r="5" spans="1:13" ht="13.5" customHeight="1">
      <c r="A5" s="6" t="s">
        <v>2000</v>
      </c>
      <c r="B5" s="7">
        <f>COUNTIFS(首贷评级明细!$B:$B,"*"&amp;A5&amp;"*",首贷评级明细!$AN:$AN,"MOB1-",首贷评级明细!$O:$O,"&gt;="&amp;20)</f>
        <v>0</v>
      </c>
      <c r="C5" s="7">
        <f>COUNTIFS(首贷评级明细!$B:$B,"*"&amp;A5&amp;"*",首贷评级明细!$AN:$AN,"MOB1-3",首贷评级明细!$O:$O,"&gt;="&amp;20)</f>
        <v>1</v>
      </c>
      <c r="D5" s="7">
        <f>COUNTIFS(首贷评级明细!$B:$B,"*"&amp;A5&amp;"*",首贷评级明细!$AN:$AN,"MOB3-6",首贷评级明细!$O:$O,"&gt;="&amp;20)</f>
        <v>1</v>
      </c>
      <c r="E5" s="7">
        <f>COUNTIFS(首贷评级明细!$B:$B,"*"&amp;A5&amp;"*",首贷评级明细!$AN:$AN,"MOB6-12",首贷评级明细!$O:$O,"&gt;="&amp;20)</f>
        <v>2</v>
      </c>
      <c r="F5" s="7">
        <f>COUNTIFS(首贷评级明细!$B:$B,"*"&amp;A5&amp;"*",首贷评级明细!$AN:$AN,"MOB12+",首贷评级明细!$O:$O,"&gt;="&amp;20)</f>
        <v>8</v>
      </c>
      <c r="G5" s="7">
        <f t="shared" ref="G5:G16" si="0">SUM(B5:F5)</f>
        <v>12</v>
      </c>
      <c r="H5" s="7">
        <f>IFERROR(AVERAGEIFS(首贷评级明细!$G:$G,首贷评级明细!$B:$B,"*"&amp;A5&amp;"*",首贷评级明细!$O:$O,"&gt;="&amp;20),0)</f>
        <v>527.25</v>
      </c>
      <c r="I5" s="8">
        <f t="shared" ref="I5:I17" si="1">IF(G5&gt;0,B5/G5,0)</f>
        <v>0</v>
      </c>
      <c r="J5" s="8">
        <f t="shared" ref="J5:J17" si="2">IF(G5&gt;0,C5/G5,0)</f>
        <v>8.3333333333333329E-2</v>
      </c>
      <c r="K5" s="8">
        <f t="shared" ref="K5:K17" si="3">IF(G5&gt;0,D5/G5,0)</f>
        <v>8.3333333333333329E-2</v>
      </c>
      <c r="L5" s="8">
        <f t="shared" ref="L5:L17" si="4">IF(G5&gt;0,E5/G5,0)</f>
        <v>0.16666666666666666</v>
      </c>
      <c r="M5" s="8">
        <f t="shared" ref="M5:M17" si="5">IF(G5&gt;0,F5/G5,0)</f>
        <v>0.66666666666666663</v>
      </c>
    </row>
    <row r="6" spans="1:13" ht="13.5" customHeight="1">
      <c r="A6" s="6" t="s">
        <v>2001</v>
      </c>
      <c r="B6" s="7">
        <f>COUNTIFS(首贷评级明细!$B:$B,"*"&amp;A6&amp;"*",首贷评级明细!$AN:$AN,"MOB1-",首贷评级明细!$O:$O,"&gt;="&amp;20)</f>
        <v>4</v>
      </c>
      <c r="C6" s="7">
        <f>COUNTIFS(首贷评级明细!$B:$B,"*"&amp;A6&amp;"*",首贷评级明细!$AN:$AN,"MOB1-3",首贷评级明细!$O:$O,"&gt;="&amp;20)</f>
        <v>23</v>
      </c>
      <c r="D6" s="7">
        <f>COUNTIFS(首贷评级明细!$B:$B,"*"&amp;A6&amp;"*",首贷评级明细!$AN:$AN,"MOB3-6",首贷评级明细!$O:$O,"&gt;="&amp;20)</f>
        <v>8</v>
      </c>
      <c r="E6" s="7">
        <f>COUNTIFS(首贷评级明细!$B:$B,"*"&amp;A6&amp;"*",首贷评级明细!$AN:$AN,"MOB6-12",首贷评级明细!$O:$O,"&gt;="&amp;20)</f>
        <v>8</v>
      </c>
      <c r="F6" s="7">
        <f>COUNTIFS(首贷评级明细!$B:$B,"*"&amp;A6&amp;"*",首贷评级明细!$AN:$AN,"MOB12+",首贷评级明细!$O:$O,"&gt;="&amp;20)</f>
        <v>18</v>
      </c>
      <c r="G6" s="7">
        <f t="shared" si="0"/>
        <v>61</v>
      </c>
      <c r="H6" s="7">
        <f>IFERROR(AVERAGEIFS(首贷评级明细!$G:$G,首贷评级明细!$B:$B,"*"&amp;A6&amp;"*",首贷评级明细!$O:$O,"&gt;="&amp;20),0)</f>
        <v>324.77049180327867</v>
      </c>
      <c r="I6" s="8">
        <f t="shared" si="1"/>
        <v>6.5573770491803282E-2</v>
      </c>
      <c r="J6" s="8">
        <f t="shared" si="2"/>
        <v>0.37704918032786883</v>
      </c>
      <c r="K6" s="8">
        <f t="shared" si="3"/>
        <v>0.13114754098360656</v>
      </c>
      <c r="L6" s="8">
        <f t="shared" si="4"/>
        <v>0.13114754098360656</v>
      </c>
      <c r="M6" s="8">
        <f t="shared" si="5"/>
        <v>0.29508196721311475</v>
      </c>
    </row>
    <row r="7" spans="1:13" ht="13.5" customHeight="1">
      <c r="A7" s="6" t="s">
        <v>2002</v>
      </c>
      <c r="B7" s="7">
        <f>COUNTIFS(首贷评级明细!$B:$B,"*"&amp;A7&amp;"*",首贷评级明细!$AN:$AN,"MOB1-",首贷评级明细!$O:$O,"&gt;="&amp;20)</f>
        <v>0</v>
      </c>
      <c r="C7" s="7">
        <f>COUNTIFS(首贷评级明细!$B:$B,"*"&amp;A7&amp;"*",首贷评级明细!$AN:$AN,"MOB1-3",首贷评级明细!$O:$O,"&gt;="&amp;20)</f>
        <v>0</v>
      </c>
      <c r="D7" s="7">
        <f>COUNTIFS(首贷评级明细!$B:$B,"*"&amp;A7&amp;"*",首贷评级明细!$AN:$AN,"MOB3-6",首贷评级明细!$O:$O,"&gt;="&amp;20)</f>
        <v>0</v>
      </c>
      <c r="E7" s="7">
        <f>COUNTIFS(首贷评级明细!$B:$B,"*"&amp;A7&amp;"*",首贷评级明细!$AN:$AN,"MOB6-12",首贷评级明细!$O:$O,"&gt;="&amp;20)</f>
        <v>0</v>
      </c>
      <c r="F7" s="7">
        <f>COUNTIFS(首贷评级明细!$B:$B,"*"&amp;A7&amp;"*",首贷评级明细!$AN:$AN,"MOB12+",首贷评级明细!$O:$O,"&gt;="&amp;20)</f>
        <v>0</v>
      </c>
      <c r="G7" s="7">
        <f t="shared" si="0"/>
        <v>0</v>
      </c>
      <c r="H7" s="7">
        <f>IFERROR(AVERAGEIFS(首贷评级明细!$G:$G,首贷评级明细!$B:$B,"*"&amp;A7&amp;"*",首贷评级明细!$O:$O,"&gt;="&amp;20),0)</f>
        <v>0</v>
      </c>
      <c r="I7" s="8">
        <f t="shared" si="1"/>
        <v>0</v>
      </c>
      <c r="J7" s="8">
        <f t="shared" si="2"/>
        <v>0</v>
      </c>
      <c r="K7" s="8">
        <f t="shared" si="3"/>
        <v>0</v>
      </c>
      <c r="L7" s="8">
        <f t="shared" si="4"/>
        <v>0</v>
      </c>
      <c r="M7" s="8">
        <f t="shared" si="5"/>
        <v>0</v>
      </c>
    </row>
    <row r="8" spans="1:13" ht="13.5" customHeight="1">
      <c r="A8" s="6" t="s">
        <v>2003</v>
      </c>
      <c r="B8" s="7">
        <f>COUNTIFS(首贷评级明细!$B:$B,"*"&amp;A8&amp;"*",首贷评级明细!$AN:$AN,"MOB1-",首贷评级明细!$O:$O,"&gt;="&amp;20)</f>
        <v>0</v>
      </c>
      <c r="C8" s="7">
        <f>COUNTIFS(首贷评级明细!$B:$B,"*"&amp;A8&amp;"*",首贷评级明细!$AN:$AN,"MOB1-3",首贷评级明细!$O:$O,"&gt;="&amp;20)</f>
        <v>17</v>
      </c>
      <c r="D8" s="7">
        <f>COUNTIFS(首贷评级明细!$B:$B,"*"&amp;A8&amp;"*",首贷评级明细!$AN:$AN,"MOB3-6",首贷评级明细!$O:$O,"&gt;="&amp;20)</f>
        <v>2</v>
      </c>
      <c r="E8" s="7">
        <f>COUNTIFS(首贷评级明细!$B:$B,"*"&amp;A8&amp;"*",首贷评级明细!$AN:$AN,"MOB6-12",首贷评级明细!$O:$O,"&gt;="&amp;20)</f>
        <v>7</v>
      </c>
      <c r="F8" s="7">
        <f>COUNTIFS(首贷评级明细!$B:$B,"*"&amp;A8&amp;"*",首贷评级明细!$AN:$AN,"MOB12+",首贷评级明细!$O:$O,"&gt;="&amp;20)</f>
        <v>10</v>
      </c>
      <c r="G8" s="7">
        <f t="shared" si="0"/>
        <v>36</v>
      </c>
      <c r="H8" s="7">
        <f>IFERROR(AVERAGEIFS(首贷评级明细!$G:$G,首贷评级明细!$B:$B,"*"&amp;A8&amp;"*",首贷评级明细!$O:$O,"&gt;="&amp;20),0)</f>
        <v>299.11111111111109</v>
      </c>
      <c r="I8" s="8">
        <f t="shared" si="1"/>
        <v>0</v>
      </c>
      <c r="J8" s="8">
        <f t="shared" si="2"/>
        <v>0.47222222222222221</v>
      </c>
      <c r="K8" s="8">
        <f t="shared" si="3"/>
        <v>5.5555555555555552E-2</v>
      </c>
      <c r="L8" s="8">
        <f t="shared" si="4"/>
        <v>0.19444444444444445</v>
      </c>
      <c r="M8" s="8">
        <f t="shared" si="5"/>
        <v>0.27777777777777779</v>
      </c>
    </row>
    <row r="9" spans="1:13" ht="13.5" customHeight="1">
      <c r="A9" s="6" t="s">
        <v>2004</v>
      </c>
      <c r="B9" s="7">
        <f>COUNTIFS(首贷评级明细!$B:$B,"*"&amp;A9&amp;"*",首贷评级明细!$AN:$AN,"MOB1-",首贷评级明细!$O:$O,"&gt;="&amp;20)</f>
        <v>0</v>
      </c>
      <c r="C9" s="7">
        <f>COUNTIFS(首贷评级明细!$B:$B,"*"&amp;A9&amp;"*",首贷评级明细!$AN:$AN,"MOB1-3",首贷评级明细!$O:$O,"&gt;="&amp;20)</f>
        <v>3</v>
      </c>
      <c r="D9" s="7">
        <f>COUNTIFS(首贷评级明细!$B:$B,"*"&amp;A9&amp;"*",首贷评级明细!$AN:$AN,"MOB3-6",首贷评级明细!$O:$O,"&gt;="&amp;20)</f>
        <v>3</v>
      </c>
      <c r="E9" s="7">
        <f>COUNTIFS(首贷评级明细!$B:$B,"*"&amp;A9&amp;"*",首贷评级明细!$AN:$AN,"MOB6-12",首贷评级明细!$O:$O,"&gt;="&amp;20)</f>
        <v>0</v>
      </c>
      <c r="F9" s="7">
        <f>COUNTIFS(首贷评级明细!$B:$B,"*"&amp;A9&amp;"*",首贷评级明细!$AN:$AN,"MOB12+",首贷评级明细!$O:$O,"&gt;="&amp;20)</f>
        <v>1</v>
      </c>
      <c r="G9" s="7">
        <f t="shared" si="0"/>
        <v>7</v>
      </c>
      <c r="H9" s="7">
        <f>IFERROR(AVERAGEIFS(首贷评级明细!$G:$G,首贷评级明细!$B:$B,"*"&amp;A9&amp;"*",首贷评级明细!$O:$O,"&gt;="&amp;20),0)</f>
        <v>159.71428571428572</v>
      </c>
      <c r="I9" s="8">
        <f t="shared" si="1"/>
        <v>0</v>
      </c>
      <c r="J9" s="8">
        <f t="shared" si="2"/>
        <v>0.42857142857142855</v>
      </c>
      <c r="K9" s="8">
        <f t="shared" si="3"/>
        <v>0.42857142857142855</v>
      </c>
      <c r="L9" s="8">
        <f t="shared" si="4"/>
        <v>0</v>
      </c>
      <c r="M9" s="8">
        <f t="shared" si="5"/>
        <v>0.14285714285714285</v>
      </c>
    </row>
    <row r="10" spans="1:13" ht="13.5" customHeight="1">
      <c r="A10" s="6" t="s">
        <v>2005</v>
      </c>
      <c r="B10" s="7">
        <f>COUNTIFS(首贷评级明细!$B:$B,"*"&amp;A10&amp;"*",首贷评级明细!$AN:$AN,"MOB1-",首贷评级明细!$O:$O,"&gt;="&amp;20)</f>
        <v>0</v>
      </c>
      <c r="C10" s="7">
        <f>COUNTIFS(首贷评级明细!$B:$B,"*"&amp;A10&amp;"*",首贷评级明细!$AN:$AN,"MOB1-3",首贷评级明细!$O:$O,"&gt;="&amp;20)</f>
        <v>3</v>
      </c>
      <c r="D10" s="7">
        <f>COUNTIFS(首贷评级明细!$B:$B,"*"&amp;A10&amp;"*",首贷评级明细!$AN:$AN,"MOB3-6",首贷评级明细!$O:$O,"&gt;="&amp;20)</f>
        <v>0</v>
      </c>
      <c r="E10" s="7">
        <f>COUNTIFS(首贷评级明细!$B:$B,"*"&amp;A10&amp;"*",首贷评级明细!$AN:$AN,"MOB6-12",首贷评级明细!$O:$O,"&gt;="&amp;20)</f>
        <v>0</v>
      </c>
      <c r="F10" s="7">
        <f>COUNTIFS(首贷评级明细!$B:$B,"*"&amp;A10&amp;"*",首贷评级明细!$AN:$AN,"MOB12+",首贷评级明细!$O:$O,"&gt;="&amp;20)</f>
        <v>0</v>
      </c>
      <c r="G10" s="7">
        <f t="shared" si="0"/>
        <v>3</v>
      </c>
      <c r="H10" s="7">
        <f>IFERROR(AVERAGEIFS(首贷评级明细!$G:$G,首贷评级明细!$B:$B,"*"&amp;A10&amp;"*",首贷评级明细!$O:$O,"&gt;="&amp;20),0)</f>
        <v>71</v>
      </c>
      <c r="I10" s="8">
        <f t="shared" si="1"/>
        <v>0</v>
      </c>
      <c r="J10" s="8">
        <f t="shared" si="2"/>
        <v>1</v>
      </c>
      <c r="K10" s="8">
        <f t="shared" si="3"/>
        <v>0</v>
      </c>
      <c r="L10" s="8">
        <f t="shared" si="4"/>
        <v>0</v>
      </c>
      <c r="M10" s="8">
        <f t="shared" si="5"/>
        <v>0</v>
      </c>
    </row>
    <row r="11" spans="1:13" ht="13.5" customHeight="1">
      <c r="A11" s="6" t="s">
        <v>2006</v>
      </c>
      <c r="B11" s="7">
        <f>COUNTIFS(首贷评级明细!$B:$B,"*"&amp;A11&amp;"*",首贷评级明细!$AN:$AN,"MOB1-",首贷评级明细!$O:$O,"&gt;="&amp;20)</f>
        <v>0</v>
      </c>
      <c r="C11" s="7">
        <f>COUNTIFS(首贷评级明细!$B:$B,"*"&amp;A11&amp;"*",首贷评级明细!$AN:$AN,"MOB1-3",首贷评级明细!$O:$O,"&gt;="&amp;20)</f>
        <v>2</v>
      </c>
      <c r="D11" s="7">
        <f>COUNTIFS(首贷评级明细!$B:$B,"*"&amp;A11&amp;"*",首贷评级明细!$AN:$AN,"MOB3-6",首贷评级明细!$O:$O,"&gt;="&amp;20)</f>
        <v>3</v>
      </c>
      <c r="E11" s="7">
        <f>COUNTIFS(首贷评级明细!$B:$B,"*"&amp;A11&amp;"*",首贷评级明细!$AN:$AN,"MOB6-12",首贷评级明细!$O:$O,"&gt;="&amp;20)</f>
        <v>0</v>
      </c>
      <c r="F11" s="7">
        <f>COUNTIFS(首贷评级明细!$B:$B,"*"&amp;A11&amp;"*",首贷评级明细!$AN:$AN,"MOB12+",首贷评级明细!$O:$O,"&gt;="&amp;20)</f>
        <v>16</v>
      </c>
      <c r="G11" s="7">
        <f t="shared" si="0"/>
        <v>21</v>
      </c>
      <c r="H11" s="7">
        <f>IFERROR(AVERAGEIFS(首贷评级明细!$G:$G,首贷评级明细!$B:$B,"*"&amp;A11&amp;"*",首贷评级明细!$O:$O,"&gt;="&amp;20),0)</f>
        <v>908.61904761904759</v>
      </c>
      <c r="I11" s="8">
        <f t="shared" si="1"/>
        <v>0</v>
      </c>
      <c r="J11" s="8">
        <f t="shared" si="2"/>
        <v>9.5238095238095233E-2</v>
      </c>
      <c r="K11" s="8">
        <f t="shared" si="3"/>
        <v>0.14285714285714285</v>
      </c>
      <c r="L11" s="8">
        <f t="shared" si="4"/>
        <v>0</v>
      </c>
      <c r="M11" s="8">
        <f t="shared" si="5"/>
        <v>0.76190476190476186</v>
      </c>
    </row>
    <row r="12" spans="1:13" ht="13.5" customHeight="1">
      <c r="A12" s="6" t="s">
        <v>2007</v>
      </c>
      <c r="B12" s="7">
        <f>COUNTIFS(首贷评级明细!$B:$B,"*"&amp;A12&amp;"*",首贷评级明细!$AN:$AN,"MOB1-",首贷评级明细!$O:$O,"&gt;="&amp;20)</f>
        <v>3</v>
      </c>
      <c r="C12" s="7">
        <f>COUNTIFS(首贷评级明细!$B:$B,"*"&amp;A12&amp;"*",首贷评级明细!$AN:$AN,"MOB1-3",首贷评级明细!$O:$O,"&gt;="&amp;20)</f>
        <v>41</v>
      </c>
      <c r="D12" s="7">
        <f>COUNTIFS(首贷评级明细!$B:$B,"*"&amp;A12&amp;"*",首贷评级明细!$AN:$AN,"MOB3-6",首贷评级明细!$O:$O,"&gt;="&amp;20)</f>
        <v>11</v>
      </c>
      <c r="E12" s="7">
        <f>COUNTIFS(首贷评级明细!$B:$B,"*"&amp;A12&amp;"*",首贷评级明细!$AN:$AN,"MOB6-12",首贷评级明细!$O:$O,"&gt;="&amp;20)</f>
        <v>23</v>
      </c>
      <c r="F12" s="7">
        <f>COUNTIFS(首贷评级明细!$B:$B,"*"&amp;A12&amp;"*",首贷评级明细!$AN:$AN,"MOB12+",首贷评级明细!$O:$O,"&gt;="&amp;20)</f>
        <v>94</v>
      </c>
      <c r="G12" s="7">
        <f t="shared" si="0"/>
        <v>172</v>
      </c>
      <c r="H12" s="7">
        <f>IFERROR(AVERAGEIFS(首贷评级明细!$G:$G,首贷评级明细!$B:$B,"*"&amp;A12&amp;"*",首贷评级明细!$O:$O,"&gt;="&amp;20),0)</f>
        <v>570.65116279069764</v>
      </c>
      <c r="I12" s="8">
        <f t="shared" si="1"/>
        <v>1.7441860465116279E-2</v>
      </c>
      <c r="J12" s="8">
        <f t="shared" si="2"/>
        <v>0.23837209302325582</v>
      </c>
      <c r="K12" s="8">
        <f t="shared" si="3"/>
        <v>6.3953488372093026E-2</v>
      </c>
      <c r="L12" s="8">
        <f t="shared" si="4"/>
        <v>0.13372093023255813</v>
      </c>
      <c r="M12" s="8">
        <f t="shared" si="5"/>
        <v>0.54651162790697672</v>
      </c>
    </row>
    <row r="13" spans="1:13" ht="13.5" customHeight="1">
      <c r="A13" s="6" t="s">
        <v>2008</v>
      </c>
      <c r="B13" s="7">
        <f>COUNTIFS(首贷评级明细!$B:$B,"*"&amp;A13&amp;"*",首贷评级明细!$AN:$AN,"MOB1-",首贷评级明细!$O:$O,"&gt;="&amp;20)</f>
        <v>2</v>
      </c>
      <c r="C13" s="7">
        <f>COUNTIFS(首贷评级明细!$B:$B,"*"&amp;A13&amp;"*",首贷评级明细!$AN:$AN,"MOB1-3",首贷评级明细!$O:$O,"&gt;="&amp;20)</f>
        <v>27</v>
      </c>
      <c r="D13" s="7">
        <f>COUNTIFS(首贷评级明细!$B:$B,"*"&amp;A13&amp;"*",首贷评级明细!$AN:$AN,"MOB3-6",首贷评级明细!$O:$O,"&gt;="&amp;20)</f>
        <v>12</v>
      </c>
      <c r="E13" s="7">
        <f>COUNTIFS(首贷评级明细!$B:$B,"*"&amp;A13&amp;"*",首贷评级明细!$AN:$AN,"MOB6-12",首贷评级明细!$O:$O,"&gt;="&amp;20)</f>
        <v>17</v>
      </c>
      <c r="F13" s="7">
        <f>COUNTIFS(首贷评级明细!$B:$B,"*"&amp;A13&amp;"*",首贷评级明细!$AN:$AN,"MOB12+",首贷评级明细!$O:$O,"&gt;="&amp;20)</f>
        <v>77</v>
      </c>
      <c r="G13" s="7">
        <f t="shared" si="0"/>
        <v>135</v>
      </c>
      <c r="H13" s="7">
        <f>IFERROR(AVERAGEIFS(首贷评级明细!$G:$G,首贷评级明细!$B:$B,"*"&amp;A13&amp;"*",首贷评级明细!$O:$O,"&gt;="&amp;20),0)</f>
        <v>602.36296296296291</v>
      </c>
      <c r="I13" s="8">
        <f t="shared" si="1"/>
        <v>1.4814814814814815E-2</v>
      </c>
      <c r="J13" s="8">
        <f t="shared" si="2"/>
        <v>0.2</v>
      </c>
      <c r="K13" s="8">
        <f t="shared" si="3"/>
        <v>8.8888888888888892E-2</v>
      </c>
      <c r="L13" s="8">
        <f t="shared" si="4"/>
        <v>0.12592592592592591</v>
      </c>
      <c r="M13" s="8">
        <f t="shared" si="5"/>
        <v>0.57037037037037042</v>
      </c>
    </row>
    <row r="14" spans="1:13" ht="13.5" customHeight="1">
      <c r="A14" s="6" t="s">
        <v>2009</v>
      </c>
      <c r="B14" s="7">
        <f>COUNTIFS(首贷评级明细!$B:$B,"*"&amp;A14&amp;"*",首贷评级明细!$AN:$AN,"MOB1-",首贷评级明细!$O:$O,"&gt;="&amp;20)</f>
        <v>0</v>
      </c>
      <c r="C14" s="7">
        <f>COUNTIFS(首贷评级明细!$B:$B,"*"&amp;A14&amp;"*",首贷评级明细!$AN:$AN,"MOB1-3",首贷评级明细!$O:$O,"&gt;="&amp;20)</f>
        <v>26</v>
      </c>
      <c r="D14" s="7">
        <f>COUNTIFS(首贷评级明细!$B:$B,"*"&amp;A14&amp;"*",首贷评级明细!$AN:$AN,"MOB3-6",首贷评级明细!$O:$O,"&gt;="&amp;20)</f>
        <v>4</v>
      </c>
      <c r="E14" s="7">
        <f>COUNTIFS(首贷评级明细!$B:$B,"*"&amp;A14&amp;"*",首贷评级明细!$AN:$AN,"MOB6-12",首贷评级明细!$O:$O,"&gt;="&amp;20)</f>
        <v>4</v>
      </c>
      <c r="F14" s="7">
        <f>COUNTIFS(首贷评级明细!$B:$B,"*"&amp;A14&amp;"*",首贷评级明细!$AN:$AN,"MOB12+",首贷评级明细!$O:$O,"&gt;="&amp;20)</f>
        <v>16</v>
      </c>
      <c r="G14" s="7">
        <f t="shared" si="0"/>
        <v>50</v>
      </c>
      <c r="H14" s="7">
        <f>IFERROR(AVERAGEIFS(首贷评级明细!$G:$G,首贷评级明细!$B:$B,"*"&amp;A14&amp;"*",首贷评级明细!$O:$O,"&gt;="&amp;20),0)</f>
        <v>247.74</v>
      </c>
      <c r="I14" s="8">
        <f t="shared" si="1"/>
        <v>0</v>
      </c>
      <c r="J14" s="8">
        <f t="shared" si="2"/>
        <v>0.52</v>
      </c>
      <c r="K14" s="8">
        <f t="shared" si="3"/>
        <v>0.08</v>
      </c>
      <c r="L14" s="8">
        <f t="shared" si="4"/>
        <v>0.08</v>
      </c>
      <c r="M14" s="8">
        <f t="shared" si="5"/>
        <v>0.32</v>
      </c>
    </row>
    <row r="15" spans="1:13" ht="13.5" customHeight="1">
      <c r="A15" s="6" t="s">
        <v>2010</v>
      </c>
      <c r="B15" s="7">
        <f>COUNTIFS(首贷评级明细!$B:$B,"*"&amp;A15&amp;"*",首贷评级明细!$AN:$AN,"MOB1-",首贷评级明细!$O:$O,"&gt;="&amp;20)</f>
        <v>2</v>
      </c>
      <c r="C15" s="7">
        <f>COUNTIFS(首贷评级明细!$B:$B,"*"&amp;A15&amp;"*",首贷评级明细!$AN:$AN,"MOB1-3",首贷评级明细!$O:$O,"&gt;="&amp;20)</f>
        <v>8</v>
      </c>
      <c r="D15" s="7">
        <f>COUNTIFS(首贷评级明细!$B:$B,"*"&amp;A15&amp;"*",首贷评级明细!$AN:$AN,"MOB3-6",首贷评级明细!$O:$O,"&gt;="&amp;20)</f>
        <v>0</v>
      </c>
      <c r="E15" s="7">
        <f>COUNTIFS(首贷评级明细!$B:$B,"*"&amp;A15&amp;"*",首贷评级明细!$AN:$AN,"MOB6-12",首贷评级明细!$O:$O,"&gt;="&amp;20)</f>
        <v>1</v>
      </c>
      <c r="F15" s="7">
        <f>COUNTIFS(首贷评级明细!$B:$B,"*"&amp;A15&amp;"*",首贷评级明细!$AN:$AN,"MOB12+",首贷评级明细!$O:$O,"&gt;="&amp;20)</f>
        <v>10</v>
      </c>
      <c r="G15" s="7">
        <f t="shared" si="0"/>
        <v>21</v>
      </c>
      <c r="H15" s="7">
        <f>IFERROR(AVERAGEIFS(首贷评级明细!$G:$G,首贷评级明细!$B:$B,"*"&amp;A15&amp;"*",首贷评级明细!$O:$O,"&gt;="&amp;20),0)</f>
        <v>614.61904761904759</v>
      </c>
      <c r="I15" s="8">
        <f t="shared" si="1"/>
        <v>9.5238095238095233E-2</v>
      </c>
      <c r="J15" s="8">
        <f t="shared" si="2"/>
        <v>0.38095238095238093</v>
      </c>
      <c r="K15" s="8">
        <f t="shared" si="3"/>
        <v>0</v>
      </c>
      <c r="L15" s="8">
        <f t="shared" si="4"/>
        <v>4.7619047619047616E-2</v>
      </c>
      <c r="M15" s="8">
        <f t="shared" si="5"/>
        <v>0.47619047619047616</v>
      </c>
    </row>
    <row r="16" spans="1:13" ht="13.5" customHeight="1">
      <c r="A16" s="6" t="s">
        <v>2011</v>
      </c>
      <c r="B16" s="7">
        <f>COUNTIFS(首贷评级明细!$B:$B,"*"&amp;A16&amp;"*",首贷评级明细!$AN:$AN,"MOB1-",首贷评级明细!$O:$O,"&gt;="&amp;20)</f>
        <v>0</v>
      </c>
      <c r="C16" s="7">
        <f>COUNTIFS(首贷评级明细!$B:$B,"*"&amp;A16&amp;"*",首贷评级明细!$AN:$AN,"MOB1-3",首贷评级明细!$O:$O,"&gt;="&amp;20)</f>
        <v>7</v>
      </c>
      <c r="D16" s="7">
        <f>COUNTIFS(首贷评级明细!$B:$B,"*"&amp;A16&amp;"*",首贷评级明细!$AN:$AN,"MOB3-6",首贷评级明细!$O:$O,"&gt;="&amp;20)</f>
        <v>1</v>
      </c>
      <c r="E16" s="7">
        <f>COUNTIFS(首贷评级明细!$B:$B,"*"&amp;A16&amp;"*",首贷评级明细!$AN:$AN,"MOB6-12",首贷评级明细!$O:$O,"&gt;="&amp;20)</f>
        <v>1</v>
      </c>
      <c r="F16" s="7">
        <f>COUNTIFS(首贷评级明细!$B:$B,"*"&amp;A16&amp;"*",首贷评级明细!$AN:$AN,"MOB12+",首贷评级明细!$O:$O,"&gt;="&amp;20)</f>
        <v>35</v>
      </c>
      <c r="G16" s="7">
        <f t="shared" si="0"/>
        <v>44</v>
      </c>
      <c r="H16" s="7">
        <f>IFERROR(AVERAGEIFS(首贷评级明细!$G:$G,首贷评级明细!$B:$B,"*"&amp;A16&amp;"*",首贷评级明细!$O:$O,"&gt;="&amp;20),0)</f>
        <v>774.56818181818187</v>
      </c>
      <c r="I16" s="8">
        <f t="shared" si="1"/>
        <v>0</v>
      </c>
      <c r="J16" s="8">
        <f t="shared" si="2"/>
        <v>0.15909090909090909</v>
      </c>
      <c r="K16" s="8">
        <f t="shared" si="3"/>
        <v>2.2727272727272728E-2</v>
      </c>
      <c r="L16" s="8">
        <f t="shared" si="4"/>
        <v>2.2727272727272728E-2</v>
      </c>
      <c r="M16" s="8">
        <f t="shared" si="5"/>
        <v>0.79545454545454541</v>
      </c>
    </row>
    <row r="17" spans="1:13" ht="13.5" customHeight="1">
      <c r="A17" s="9" t="s">
        <v>2012</v>
      </c>
      <c r="B17" s="10">
        <f t="shared" ref="B17:G17" si="6">SUM(B5:B16)</f>
        <v>11</v>
      </c>
      <c r="C17" s="10">
        <f t="shared" si="6"/>
        <v>158</v>
      </c>
      <c r="D17" s="10">
        <f t="shared" si="6"/>
        <v>45</v>
      </c>
      <c r="E17" s="10">
        <f t="shared" si="6"/>
        <v>63</v>
      </c>
      <c r="F17" s="10">
        <f t="shared" si="6"/>
        <v>285</v>
      </c>
      <c r="G17" s="10">
        <f t="shared" si="6"/>
        <v>562</v>
      </c>
      <c r="H17" s="10">
        <f>IFERROR(AVERAGEIFS(首贷评级明细!$G:$G,首贷评级明细!$O:$O,"&gt;="&amp;20),0)</f>
        <v>526.982206405694</v>
      </c>
      <c r="I17" s="11">
        <f t="shared" si="1"/>
        <v>1.9572953736654804E-2</v>
      </c>
      <c r="J17" s="11">
        <f t="shared" si="2"/>
        <v>0.28113879003558717</v>
      </c>
      <c r="K17" s="11">
        <f t="shared" si="3"/>
        <v>8.0071174377224205E-2</v>
      </c>
      <c r="L17" s="11">
        <f t="shared" si="4"/>
        <v>0.11209964412811388</v>
      </c>
      <c r="M17" s="11">
        <f t="shared" si="5"/>
        <v>0.50711743772241991</v>
      </c>
    </row>
    <row r="21" spans="1:13" ht="16.5" customHeight="1">
      <c r="A21" s="37" t="s">
        <v>2031</v>
      </c>
      <c r="B21" s="37"/>
      <c r="C21" s="37"/>
      <c r="D21" s="37"/>
      <c r="E21" s="37"/>
      <c r="F21" s="37"/>
      <c r="G21" s="37"/>
      <c r="H21" s="37"/>
      <c r="I21" s="37"/>
    </row>
    <row r="22" spans="1:13" ht="13.5" customHeight="1">
      <c r="A22" s="3" t="s">
        <v>2017</v>
      </c>
    </row>
    <row r="23" spans="1:13" ht="14.25" customHeight="1">
      <c r="A23" s="4" t="s">
        <v>2018</v>
      </c>
    </row>
    <row r="24" spans="1:13" ht="27.75" customHeight="1">
      <c r="A24" s="5" t="s">
        <v>1986</v>
      </c>
      <c r="B24" s="5" t="s">
        <v>2019</v>
      </c>
      <c r="C24" s="5" t="s">
        <v>2020</v>
      </c>
      <c r="D24" s="5" t="s">
        <v>2021</v>
      </c>
      <c r="E24" s="5" t="s">
        <v>2022</v>
      </c>
      <c r="F24" s="5" t="s">
        <v>2023</v>
      </c>
      <c r="G24" s="5" t="s">
        <v>2024</v>
      </c>
      <c r="H24" s="5" t="s">
        <v>2025</v>
      </c>
      <c r="I24" s="5" t="s">
        <v>2026</v>
      </c>
      <c r="J24" s="5" t="s">
        <v>2027</v>
      </c>
      <c r="K24" s="5" t="s">
        <v>2028</v>
      </c>
      <c r="L24" s="5" t="s">
        <v>2029</v>
      </c>
      <c r="M24" s="5" t="s">
        <v>2030</v>
      </c>
    </row>
    <row r="25" spans="1:13" ht="13.5" customHeight="1">
      <c r="A25" s="6" t="s">
        <v>2000</v>
      </c>
      <c r="B25" s="7">
        <f>COUNTIFS(复贷评级明细!$B:$B,"*"&amp;A25&amp;"*",复贷评级明细!$AO:$AO,"MOB1-",复贷评级明细!$O:$O,"&gt;="&amp;20)</f>
        <v>1</v>
      </c>
      <c r="C25" s="7">
        <f>COUNTIFS(复贷评级明细!$B:$B,"*"&amp;A25&amp;"*",复贷评级明细!$AO:$AO,"MOB1-3",复贷评级明细!$O:$O,"&gt;="&amp;20)</f>
        <v>7</v>
      </c>
      <c r="D25" s="7">
        <f>COUNTIFS(复贷评级明细!$B:$B,"*"&amp;A25&amp;"*",复贷评级明细!$AO:$AO,"MOB3-6",复贷评级明细!$O:$O,"&gt;="&amp;20)</f>
        <v>6</v>
      </c>
      <c r="E25" s="7">
        <f>COUNTIFS(复贷评级明细!$B:$B,"*"&amp;A25&amp;"*",复贷评级明细!$AO:$AO,"MOB6-12",复贷评级明细!$O:$O,"&gt;="&amp;20)</f>
        <v>1</v>
      </c>
      <c r="F25" s="7">
        <f>COUNTIFS(复贷评级明细!$B:$B,"*"&amp;A25&amp;"*",复贷评级明细!$AO:$AO,"MOB12+",复贷评级明细!$O:$O,"&gt;="&amp;20)</f>
        <v>2</v>
      </c>
      <c r="G25" s="7">
        <f t="shared" ref="G25:G36" si="7">SUM(B25:F25)</f>
        <v>17</v>
      </c>
      <c r="H25" s="7">
        <f>IFERROR(AVERAGEIFS(复贷评级明细!$G:$G,复贷评级明细!$B:$B,"*"&amp;A25&amp;"*",复贷评级明细!$O:$O,"&gt;="&amp;20),0)</f>
        <v>142.35294117647058</v>
      </c>
      <c r="I25" s="8">
        <f t="shared" ref="I25:I37" si="8">IF(G25&gt;0,B25/G25,0)</f>
        <v>5.8823529411764705E-2</v>
      </c>
      <c r="J25" s="8">
        <f t="shared" ref="J25:J37" si="9">IF(G25&gt;0,C25/G25,0)</f>
        <v>0.41176470588235292</v>
      </c>
      <c r="K25" s="8">
        <f t="shared" ref="K25:K37" si="10">IF(G25&gt;0,D25/G25,0)</f>
        <v>0.35294117647058826</v>
      </c>
      <c r="L25" s="8">
        <f t="shared" ref="L25:L37" si="11">IF(G25&gt;0,E25/G25,0)</f>
        <v>5.8823529411764705E-2</v>
      </c>
      <c r="M25" s="8">
        <f t="shared" ref="M25:M37" si="12">IF(G25&gt;0,F25/G25,0)</f>
        <v>0.11764705882352941</v>
      </c>
    </row>
    <row r="26" spans="1:13" ht="13.5" customHeight="1">
      <c r="A26" s="6" t="s">
        <v>2001</v>
      </c>
      <c r="B26" s="7">
        <f>COUNTIFS(复贷评级明细!$B:$B,"*"&amp;A26&amp;"*",复贷评级明细!$AO:$AO,"MOB1-",复贷评级明细!$O:$O,"&gt;="&amp;20)</f>
        <v>2</v>
      </c>
      <c r="C26" s="7">
        <f>COUNTIFS(复贷评级明细!$B:$B,"*"&amp;A26&amp;"*",复贷评级明细!$AO:$AO,"MOB1-3",复贷评级明细!$O:$O,"&gt;="&amp;20)</f>
        <v>29</v>
      </c>
      <c r="D26" s="7">
        <f>COUNTIFS(复贷评级明细!$B:$B,"*"&amp;A26&amp;"*",复贷评级明细!$AO:$AO,"MOB3-6",复贷评级明细!$O:$O,"&gt;="&amp;20)</f>
        <v>17</v>
      </c>
      <c r="E26" s="7">
        <f>COUNTIFS(复贷评级明细!$B:$B,"*"&amp;A26&amp;"*",复贷评级明细!$AO:$AO,"MOB6-12",复贷评级明细!$O:$O,"&gt;="&amp;20)</f>
        <v>21</v>
      </c>
      <c r="F26" s="7">
        <f>COUNTIFS(复贷评级明细!$B:$B,"*"&amp;A26&amp;"*",复贷评级明细!$AO:$AO,"MOB12+",复贷评级明细!$O:$O,"&gt;="&amp;20)</f>
        <v>28</v>
      </c>
      <c r="G26" s="7">
        <f t="shared" si="7"/>
        <v>97</v>
      </c>
      <c r="H26" s="7">
        <f>IFERROR(AVERAGEIFS(复贷评级明细!$G:$G,复贷评级明细!$B:$B,"*"&amp;A26&amp;"*",复贷评级明细!$O:$O,"&gt;="&amp;20),0)</f>
        <v>255.29896907216494</v>
      </c>
      <c r="I26" s="8">
        <f t="shared" si="8"/>
        <v>2.0618556701030927E-2</v>
      </c>
      <c r="J26" s="8">
        <f t="shared" si="9"/>
        <v>0.29896907216494845</v>
      </c>
      <c r="K26" s="8">
        <f t="shared" si="10"/>
        <v>0.17525773195876287</v>
      </c>
      <c r="L26" s="8">
        <f t="shared" si="11"/>
        <v>0.21649484536082475</v>
      </c>
      <c r="M26" s="8">
        <f t="shared" si="12"/>
        <v>0.28865979381443296</v>
      </c>
    </row>
    <row r="27" spans="1:13" ht="13.5" customHeight="1">
      <c r="A27" s="6" t="s">
        <v>2002</v>
      </c>
      <c r="B27" s="7">
        <f>COUNTIFS(复贷评级明细!$B:$B,"*"&amp;A27&amp;"*",复贷评级明细!$AO:$AO,"MOB1-",复贷评级明细!$O:$O,"&gt;="&amp;20)</f>
        <v>0</v>
      </c>
      <c r="C27" s="7">
        <f>COUNTIFS(复贷评级明细!$B:$B,"*"&amp;A27&amp;"*",复贷评级明细!$AO:$AO,"MOB1-3",复贷评级明细!$O:$O,"&gt;="&amp;20)</f>
        <v>21</v>
      </c>
      <c r="D27" s="7">
        <f>COUNTIFS(复贷评级明细!$B:$B,"*"&amp;A27&amp;"*",复贷评级明细!$AO:$AO,"MOB3-6",复贷评级明细!$O:$O,"&gt;="&amp;20)</f>
        <v>2</v>
      </c>
      <c r="E27" s="7">
        <f>COUNTIFS(复贷评级明细!$B:$B,"*"&amp;A27&amp;"*",复贷评级明细!$AO:$AO,"MOB6-12",复贷评级明细!$O:$O,"&gt;="&amp;20)</f>
        <v>0</v>
      </c>
      <c r="F27" s="7">
        <f>COUNTIFS(复贷评级明细!$B:$B,"*"&amp;A27&amp;"*",复贷评级明细!$AO:$AO,"MOB12+",复贷评级明细!$O:$O,"&gt;="&amp;20)</f>
        <v>0</v>
      </c>
      <c r="G27" s="7">
        <f t="shared" si="7"/>
        <v>23</v>
      </c>
      <c r="H27" s="7">
        <f>IFERROR(AVERAGEIFS(复贷评级明细!$G:$G,复贷评级明细!$B:$B,"*"&amp;A27&amp;"*",复贷评级明细!$O:$O,"&gt;="&amp;20),0)</f>
        <v>66.391304347826093</v>
      </c>
      <c r="I27" s="8">
        <f t="shared" si="8"/>
        <v>0</v>
      </c>
      <c r="J27" s="8">
        <f t="shared" si="9"/>
        <v>0.91304347826086951</v>
      </c>
      <c r="K27" s="8">
        <f t="shared" si="10"/>
        <v>8.6956521739130432E-2</v>
      </c>
      <c r="L27" s="8">
        <f t="shared" si="11"/>
        <v>0</v>
      </c>
      <c r="M27" s="8">
        <f t="shared" si="12"/>
        <v>0</v>
      </c>
    </row>
    <row r="28" spans="1:13" ht="13.5" customHeight="1">
      <c r="A28" s="6" t="s">
        <v>2003</v>
      </c>
      <c r="B28" s="7">
        <f>COUNTIFS(复贷评级明细!$B:$B,"*"&amp;A28&amp;"*",复贷评级明细!$AO:$AO,"MOB1-",复贷评级明细!$O:$O,"&gt;="&amp;20)</f>
        <v>1</v>
      </c>
      <c r="C28" s="7">
        <f>COUNTIFS(复贷评级明细!$B:$B,"*"&amp;A28&amp;"*",复贷评级明细!$AO:$AO,"MOB1-3",复贷评级明细!$O:$O,"&gt;="&amp;20)</f>
        <v>25</v>
      </c>
      <c r="D28" s="7">
        <f>COUNTIFS(复贷评级明细!$B:$B,"*"&amp;A28&amp;"*",复贷评级明细!$AO:$AO,"MOB3-6",复贷评级明细!$O:$O,"&gt;="&amp;20)</f>
        <v>6</v>
      </c>
      <c r="E28" s="7">
        <f>COUNTIFS(复贷评级明细!$B:$B,"*"&amp;A28&amp;"*",复贷评级明细!$AO:$AO,"MOB6-12",复贷评级明细!$O:$O,"&gt;="&amp;20)</f>
        <v>8</v>
      </c>
      <c r="F28" s="7">
        <f>COUNTIFS(复贷评级明细!$B:$B,"*"&amp;A28&amp;"*",复贷评级明细!$AO:$AO,"MOB12+",复贷评级明细!$O:$O,"&gt;="&amp;20)</f>
        <v>8</v>
      </c>
      <c r="G28" s="7">
        <f t="shared" si="7"/>
        <v>48</v>
      </c>
      <c r="H28" s="7">
        <f>IFERROR(AVERAGEIFS(复贷评级明细!$G:$G,复贷评级明细!$B:$B,"*"&amp;A28&amp;"*",复贷评级明细!$O:$O,"&gt;="&amp;20),0)</f>
        <v>282.375</v>
      </c>
      <c r="I28" s="8">
        <f t="shared" si="8"/>
        <v>2.0833333333333332E-2</v>
      </c>
      <c r="J28" s="8">
        <f t="shared" si="9"/>
        <v>0.52083333333333337</v>
      </c>
      <c r="K28" s="8">
        <f t="shared" si="10"/>
        <v>0.125</v>
      </c>
      <c r="L28" s="8">
        <f t="shared" si="11"/>
        <v>0.16666666666666666</v>
      </c>
      <c r="M28" s="8">
        <f t="shared" si="12"/>
        <v>0.16666666666666666</v>
      </c>
    </row>
    <row r="29" spans="1:13" ht="13.5" customHeight="1">
      <c r="A29" s="6" t="s">
        <v>2004</v>
      </c>
      <c r="B29" s="7">
        <f>COUNTIFS(复贷评级明细!$B:$B,"*"&amp;A29&amp;"*",复贷评级明细!$AO:$AO,"MOB1-",复贷评级明细!$O:$O,"&gt;="&amp;20)</f>
        <v>0</v>
      </c>
      <c r="C29" s="7">
        <f>COUNTIFS(复贷评级明细!$B:$B,"*"&amp;A29&amp;"*",复贷评级明细!$AO:$AO,"MOB1-3",复贷评级明细!$O:$O,"&gt;="&amp;20)</f>
        <v>7</v>
      </c>
      <c r="D29" s="7">
        <f>COUNTIFS(复贷评级明细!$B:$B,"*"&amp;A29&amp;"*",复贷评级明细!$AO:$AO,"MOB3-6",复贷评级明细!$O:$O,"&gt;="&amp;20)</f>
        <v>0</v>
      </c>
      <c r="E29" s="7">
        <f>COUNTIFS(复贷评级明细!$B:$B,"*"&amp;A29&amp;"*",复贷评级明细!$AO:$AO,"MOB6-12",复贷评级明细!$O:$O,"&gt;="&amp;20)</f>
        <v>1</v>
      </c>
      <c r="F29" s="7">
        <f>COUNTIFS(复贷评级明细!$B:$B,"*"&amp;A29&amp;"*",复贷评级明细!$AO:$AO,"MOB12+",复贷评级明细!$O:$O,"&gt;="&amp;20)</f>
        <v>0</v>
      </c>
      <c r="G29" s="7">
        <f t="shared" si="7"/>
        <v>8</v>
      </c>
      <c r="H29" s="7">
        <f>IFERROR(AVERAGEIFS(复贷评级明细!$G:$G,复贷评级明细!$B:$B,"*"&amp;A29&amp;"*",复贷评级明细!$O:$O,"&gt;="&amp;20),0)</f>
        <v>83.25</v>
      </c>
      <c r="I29" s="8">
        <f t="shared" si="8"/>
        <v>0</v>
      </c>
      <c r="J29" s="8">
        <f t="shared" si="9"/>
        <v>0.875</v>
      </c>
      <c r="K29" s="8">
        <f t="shared" si="10"/>
        <v>0</v>
      </c>
      <c r="L29" s="8">
        <f t="shared" si="11"/>
        <v>0.125</v>
      </c>
      <c r="M29" s="8">
        <f t="shared" si="12"/>
        <v>0</v>
      </c>
    </row>
    <row r="30" spans="1:13" ht="13.5" customHeight="1">
      <c r="A30" s="6" t="s">
        <v>2005</v>
      </c>
      <c r="B30" s="7">
        <f>COUNTIFS(复贷评级明细!$B:$B,"*"&amp;A30&amp;"*",复贷评级明细!$AO:$AO,"MOB1-",复贷评级明细!$O:$O,"&gt;="&amp;20)</f>
        <v>0</v>
      </c>
      <c r="C30" s="7">
        <f>COUNTIFS(复贷评级明细!$B:$B,"*"&amp;A30&amp;"*",复贷评级明细!$AO:$AO,"MOB1-3",复贷评级明细!$O:$O,"&gt;="&amp;20)</f>
        <v>37</v>
      </c>
      <c r="D30" s="7">
        <f>COUNTIFS(复贷评级明细!$B:$B,"*"&amp;A30&amp;"*",复贷评级明细!$AO:$AO,"MOB3-6",复贷评级明细!$O:$O,"&gt;="&amp;20)</f>
        <v>8</v>
      </c>
      <c r="E30" s="7">
        <f>COUNTIFS(复贷评级明细!$B:$B,"*"&amp;A30&amp;"*",复贷评级明细!$AO:$AO,"MOB6-12",复贷评级明细!$O:$O,"&gt;="&amp;20)</f>
        <v>12</v>
      </c>
      <c r="F30" s="7">
        <f>COUNTIFS(复贷评级明细!$B:$B,"*"&amp;A30&amp;"*",复贷评级明细!$AO:$AO,"MOB12+",复贷评级明细!$O:$O,"&gt;="&amp;20)</f>
        <v>0</v>
      </c>
      <c r="G30" s="7">
        <f t="shared" si="7"/>
        <v>57</v>
      </c>
      <c r="H30" s="7">
        <f>IFERROR(AVERAGEIFS(复贷评级明细!$G:$G,复贷评级明细!$B:$B,"*"&amp;A30&amp;"*",复贷评级明细!$O:$O,"&gt;="&amp;20),0)</f>
        <v>118.36842105263158</v>
      </c>
      <c r="I30" s="8">
        <f t="shared" si="8"/>
        <v>0</v>
      </c>
      <c r="J30" s="8">
        <f t="shared" si="9"/>
        <v>0.64912280701754388</v>
      </c>
      <c r="K30" s="8">
        <f t="shared" si="10"/>
        <v>0.14035087719298245</v>
      </c>
      <c r="L30" s="8">
        <f t="shared" si="11"/>
        <v>0.21052631578947367</v>
      </c>
      <c r="M30" s="8">
        <f t="shared" si="12"/>
        <v>0</v>
      </c>
    </row>
    <row r="31" spans="1:13" ht="13.5" customHeight="1">
      <c r="A31" s="6" t="s">
        <v>2006</v>
      </c>
      <c r="B31" s="7">
        <f>COUNTIFS(复贷评级明细!$B:$B,"*"&amp;A31&amp;"*",复贷评级明细!$AO:$AO,"MOB1-",复贷评级明细!$O:$O,"&gt;="&amp;20)</f>
        <v>0</v>
      </c>
      <c r="C31" s="7">
        <f>COUNTIFS(复贷评级明细!$B:$B,"*"&amp;A31&amp;"*",复贷评级明细!$AO:$AO,"MOB1-3",复贷评级明细!$O:$O,"&gt;="&amp;20)</f>
        <v>8</v>
      </c>
      <c r="D31" s="7">
        <f>COUNTIFS(复贷评级明细!$B:$B,"*"&amp;A31&amp;"*",复贷评级明细!$AO:$AO,"MOB3-6",复贷评级明细!$O:$O,"&gt;="&amp;20)</f>
        <v>12</v>
      </c>
      <c r="E31" s="7">
        <f>COUNTIFS(复贷评级明细!$B:$B,"*"&amp;A31&amp;"*",复贷评级明细!$AO:$AO,"MOB6-12",复贷评级明细!$O:$O,"&gt;="&amp;20)</f>
        <v>6</v>
      </c>
      <c r="F31" s="7">
        <f>COUNTIFS(复贷评级明细!$B:$B,"*"&amp;A31&amp;"*",复贷评级明细!$AO:$AO,"MOB12+",复贷评级明细!$O:$O,"&gt;="&amp;20)</f>
        <v>2</v>
      </c>
      <c r="G31" s="7">
        <f t="shared" si="7"/>
        <v>28</v>
      </c>
      <c r="H31" s="7">
        <f>IFERROR(AVERAGEIFS(复贷评级明细!$G:$G,复贷评级明细!$B:$B,"*"&amp;A31&amp;"*",复贷评级明细!$O:$O,"&gt;="&amp;20),0)</f>
        <v>202.35714285714286</v>
      </c>
      <c r="I31" s="8">
        <f t="shared" si="8"/>
        <v>0</v>
      </c>
      <c r="J31" s="8">
        <f t="shared" si="9"/>
        <v>0.2857142857142857</v>
      </c>
      <c r="K31" s="8">
        <f t="shared" si="10"/>
        <v>0.42857142857142855</v>
      </c>
      <c r="L31" s="8">
        <f t="shared" si="11"/>
        <v>0.21428571428571427</v>
      </c>
      <c r="M31" s="8">
        <f t="shared" si="12"/>
        <v>7.1428571428571425E-2</v>
      </c>
    </row>
    <row r="32" spans="1:13" ht="13.5" customHeight="1">
      <c r="A32" s="6" t="s">
        <v>2007</v>
      </c>
      <c r="B32" s="7">
        <f>COUNTIFS(复贷评级明细!$B:$B,"*"&amp;A32&amp;"*",复贷评级明细!$AO:$AO,"MOB1-",复贷评级明细!$O:$O,"&gt;="&amp;20)</f>
        <v>7</v>
      </c>
      <c r="C32" s="7">
        <f>COUNTIFS(复贷评级明细!$B:$B,"*"&amp;A32&amp;"*",复贷评级明细!$AO:$AO,"MOB1-3",复贷评级明细!$O:$O,"&gt;="&amp;20)</f>
        <v>39</v>
      </c>
      <c r="D32" s="7">
        <f>COUNTIFS(复贷评级明细!$B:$B,"*"&amp;A32&amp;"*",复贷评级明细!$AO:$AO,"MOB3-6",复贷评级明细!$O:$O,"&gt;="&amp;20)</f>
        <v>26</v>
      </c>
      <c r="E32" s="7">
        <f>COUNTIFS(复贷评级明细!$B:$B,"*"&amp;A32&amp;"*",复贷评级明细!$AO:$AO,"MOB6-12",复贷评级明细!$O:$O,"&gt;="&amp;20)</f>
        <v>27</v>
      </c>
      <c r="F32" s="7">
        <f>COUNTIFS(复贷评级明细!$B:$B,"*"&amp;A32&amp;"*",复贷评级明细!$AO:$AO,"MOB12+",复贷评级明细!$O:$O,"&gt;="&amp;20)</f>
        <v>34</v>
      </c>
      <c r="G32" s="7">
        <f t="shared" si="7"/>
        <v>133</v>
      </c>
      <c r="H32" s="7">
        <f>IFERROR(AVERAGEIFS(复贷评级明细!$G:$G,复贷评级明细!$B:$B,"*"&amp;A32&amp;"*",复贷评级明细!$O:$O,"&gt;="&amp;20),0)</f>
        <v>265.60902255639098</v>
      </c>
      <c r="I32" s="8">
        <f t="shared" si="8"/>
        <v>5.2631578947368418E-2</v>
      </c>
      <c r="J32" s="8">
        <f t="shared" si="9"/>
        <v>0.2932330827067669</v>
      </c>
      <c r="K32" s="8">
        <f t="shared" si="10"/>
        <v>0.19548872180451127</v>
      </c>
      <c r="L32" s="8">
        <f t="shared" si="11"/>
        <v>0.20300751879699247</v>
      </c>
      <c r="M32" s="8">
        <f t="shared" si="12"/>
        <v>0.25563909774436089</v>
      </c>
    </row>
    <row r="33" spans="1:13" ht="13.5" customHeight="1">
      <c r="A33" s="6" t="s">
        <v>2008</v>
      </c>
      <c r="B33" s="7">
        <f>COUNTIFS(复贷评级明细!$B:$B,"*"&amp;A33&amp;"*",复贷评级明细!$AO:$AO,"MOB1-",复贷评级明细!$O:$O,"&gt;="&amp;20)</f>
        <v>3</v>
      </c>
      <c r="C33" s="7">
        <f>COUNTIFS(复贷评级明细!$B:$B,"*"&amp;A33&amp;"*",复贷评级明细!$AO:$AO,"MOB1-3",复贷评级明细!$O:$O,"&gt;="&amp;20)</f>
        <v>9</v>
      </c>
      <c r="D33" s="7">
        <f>COUNTIFS(复贷评级明细!$B:$B,"*"&amp;A33&amp;"*",复贷评级明细!$AO:$AO,"MOB3-6",复贷评级明细!$O:$O,"&gt;="&amp;20)</f>
        <v>7</v>
      </c>
      <c r="E33" s="7">
        <f>COUNTIFS(复贷评级明细!$B:$B,"*"&amp;A33&amp;"*",复贷评级明细!$AO:$AO,"MOB6-12",复贷评级明细!$O:$O,"&gt;="&amp;20)</f>
        <v>13</v>
      </c>
      <c r="F33" s="7">
        <f>COUNTIFS(复贷评级明细!$B:$B,"*"&amp;A33&amp;"*",复贷评级明细!$AO:$AO,"MOB12+",复贷评级明细!$O:$O,"&gt;="&amp;20)</f>
        <v>22</v>
      </c>
      <c r="G33" s="7">
        <f t="shared" si="7"/>
        <v>54</v>
      </c>
      <c r="H33" s="7">
        <f>IFERROR(AVERAGEIFS(复贷评级明细!$G:$G,复贷评级明细!$B:$B,"*"&amp;A33&amp;"*",复贷评级明细!$O:$O,"&gt;="&amp;20),0)</f>
        <v>307.53703703703701</v>
      </c>
      <c r="I33" s="8">
        <f t="shared" si="8"/>
        <v>5.5555555555555552E-2</v>
      </c>
      <c r="J33" s="8">
        <f t="shared" si="9"/>
        <v>0.16666666666666666</v>
      </c>
      <c r="K33" s="8">
        <f t="shared" si="10"/>
        <v>0.12962962962962962</v>
      </c>
      <c r="L33" s="8">
        <f t="shared" si="11"/>
        <v>0.24074074074074073</v>
      </c>
      <c r="M33" s="8">
        <f t="shared" si="12"/>
        <v>0.40740740740740738</v>
      </c>
    </row>
    <row r="34" spans="1:13" ht="13.5" customHeight="1">
      <c r="A34" s="6" t="s">
        <v>2009</v>
      </c>
      <c r="B34" s="7">
        <f>COUNTIFS(复贷评级明细!$B:$B,"*"&amp;A34&amp;"*",复贷评级明细!$AO:$AO,"MOB1-",复贷评级明细!$O:$O,"&gt;="&amp;20)</f>
        <v>1</v>
      </c>
      <c r="C34" s="7">
        <f>COUNTIFS(复贷评级明细!$B:$B,"*"&amp;A34&amp;"*",复贷评级明细!$AO:$AO,"MOB1-3",复贷评级明细!$O:$O,"&gt;="&amp;20)</f>
        <v>6</v>
      </c>
      <c r="D34" s="7">
        <f>COUNTIFS(复贷评级明细!$B:$B,"*"&amp;A34&amp;"*",复贷评级明细!$AO:$AO,"MOB3-6",复贷评级明细!$O:$O,"&gt;="&amp;20)</f>
        <v>1</v>
      </c>
      <c r="E34" s="7">
        <f>COUNTIFS(复贷评级明细!$B:$B,"*"&amp;A34&amp;"*",复贷评级明细!$AO:$AO,"MOB6-12",复贷评级明细!$O:$O,"&gt;="&amp;20)</f>
        <v>4</v>
      </c>
      <c r="F34" s="7">
        <f>COUNTIFS(复贷评级明细!$B:$B,"*"&amp;A34&amp;"*",复贷评级明细!$AO:$AO,"MOB12+",复贷评级明细!$O:$O,"&gt;="&amp;20)</f>
        <v>15</v>
      </c>
      <c r="G34" s="7">
        <f t="shared" si="7"/>
        <v>27</v>
      </c>
      <c r="H34" s="7">
        <f>IFERROR(AVERAGEIFS(复贷评级明细!$G:$G,复贷评级明细!$B:$B,"*"&amp;A34&amp;"*",复贷评级明细!$O:$O,"&gt;="&amp;20),0)</f>
        <v>582.62962962962968</v>
      </c>
      <c r="I34" s="8">
        <f t="shared" si="8"/>
        <v>3.7037037037037035E-2</v>
      </c>
      <c r="J34" s="8">
        <f t="shared" si="9"/>
        <v>0.22222222222222221</v>
      </c>
      <c r="K34" s="8">
        <f t="shared" si="10"/>
        <v>3.7037037037037035E-2</v>
      </c>
      <c r="L34" s="8">
        <f t="shared" si="11"/>
        <v>0.14814814814814814</v>
      </c>
      <c r="M34" s="8">
        <f t="shared" si="12"/>
        <v>0.55555555555555558</v>
      </c>
    </row>
    <row r="35" spans="1:13" ht="13.5" customHeight="1">
      <c r="A35" s="6" t="s">
        <v>2010</v>
      </c>
      <c r="B35" s="7">
        <f>COUNTIFS(复贷评级明细!$B:$B,"*"&amp;A35&amp;"*",复贷评级明细!$AO:$AO,"MOB1-",复贷评级明细!$O:$O,"&gt;="&amp;20)</f>
        <v>4</v>
      </c>
      <c r="C35" s="7">
        <f>COUNTIFS(复贷评级明细!$B:$B,"*"&amp;A35&amp;"*",复贷评级明细!$AO:$AO,"MOB1-3",复贷评级明细!$O:$O,"&gt;="&amp;20)</f>
        <v>14</v>
      </c>
      <c r="D35" s="7">
        <f>COUNTIFS(复贷评级明细!$B:$B,"*"&amp;A35&amp;"*",复贷评级明细!$AO:$AO,"MOB3-6",复贷评级明细!$O:$O,"&gt;="&amp;20)</f>
        <v>5</v>
      </c>
      <c r="E35" s="7">
        <f>COUNTIFS(复贷评级明细!$B:$B,"*"&amp;A35&amp;"*",复贷评级明细!$AO:$AO,"MOB6-12",复贷评级明细!$O:$O,"&gt;="&amp;20)</f>
        <v>10</v>
      </c>
      <c r="F35" s="7">
        <f>COUNTIFS(复贷评级明细!$B:$B,"*"&amp;A35&amp;"*",复贷评级明细!$AO:$AO,"MOB12+",复贷评级明细!$O:$O,"&gt;="&amp;20)</f>
        <v>25</v>
      </c>
      <c r="G35" s="7">
        <f t="shared" si="7"/>
        <v>58</v>
      </c>
      <c r="H35" s="7">
        <f>IFERROR(AVERAGEIFS(复贷评级明细!$G:$G,复贷评级明细!$B:$B,"*"&amp;A35&amp;"*",复贷评级明细!$O:$O,"&gt;="&amp;20),0)</f>
        <v>344.5344827586207</v>
      </c>
      <c r="I35" s="8">
        <f t="shared" si="8"/>
        <v>6.8965517241379309E-2</v>
      </c>
      <c r="J35" s="8">
        <f t="shared" si="9"/>
        <v>0.2413793103448276</v>
      </c>
      <c r="K35" s="8">
        <f t="shared" si="10"/>
        <v>8.6206896551724144E-2</v>
      </c>
      <c r="L35" s="8">
        <f t="shared" si="11"/>
        <v>0.17241379310344829</v>
      </c>
      <c r="M35" s="8">
        <f t="shared" si="12"/>
        <v>0.43103448275862066</v>
      </c>
    </row>
    <row r="36" spans="1:13" ht="13.5" customHeight="1">
      <c r="A36" s="6" t="s">
        <v>2011</v>
      </c>
      <c r="B36" s="7">
        <f>COUNTIFS(复贷评级明细!$B:$B,"*"&amp;A36&amp;"*",复贷评级明细!$AO:$AO,"MOB1-",复贷评级明细!$O:$O,"&gt;="&amp;20)</f>
        <v>3</v>
      </c>
      <c r="C36" s="7">
        <f>COUNTIFS(复贷评级明细!$B:$B,"*"&amp;A36&amp;"*",复贷评级明细!$AO:$AO,"MOB1-3",复贷评级明细!$O:$O,"&gt;="&amp;20)</f>
        <v>47</v>
      </c>
      <c r="D36" s="7">
        <f>COUNTIFS(复贷评级明细!$B:$B,"*"&amp;A36&amp;"*",复贷评级明细!$AO:$AO,"MOB3-6",复贷评级明细!$O:$O,"&gt;="&amp;20)</f>
        <v>3</v>
      </c>
      <c r="E36" s="7">
        <f>COUNTIFS(复贷评级明细!$B:$B,"*"&amp;A36&amp;"*",复贷评级明细!$AO:$AO,"MOB6-12",复贷评级明细!$O:$O,"&gt;="&amp;20)</f>
        <v>7</v>
      </c>
      <c r="F36" s="7">
        <f>COUNTIFS(复贷评级明细!$B:$B,"*"&amp;A36&amp;"*",复贷评级明细!$AO:$AO,"MOB12+",复贷评级明细!$O:$O,"&gt;="&amp;20)</f>
        <v>29</v>
      </c>
      <c r="G36" s="7">
        <f t="shared" si="7"/>
        <v>89</v>
      </c>
      <c r="H36" s="7">
        <f>IFERROR(AVERAGEIFS(复贷评级明细!$G:$G,复贷评级明细!$B:$B,"*"&amp;A36&amp;"*",复贷评级明细!$O:$O,"&gt;="&amp;20),0)</f>
        <v>234.70786516853931</v>
      </c>
      <c r="I36" s="8">
        <f t="shared" si="8"/>
        <v>3.3707865168539325E-2</v>
      </c>
      <c r="J36" s="8">
        <f t="shared" si="9"/>
        <v>0.5280898876404494</v>
      </c>
      <c r="K36" s="8">
        <f t="shared" si="10"/>
        <v>3.3707865168539325E-2</v>
      </c>
      <c r="L36" s="8">
        <f t="shared" si="11"/>
        <v>7.8651685393258425E-2</v>
      </c>
      <c r="M36" s="8">
        <f t="shared" si="12"/>
        <v>0.3258426966292135</v>
      </c>
    </row>
    <row r="37" spans="1:13" ht="13.5" customHeight="1">
      <c r="A37" s="9" t="s">
        <v>2012</v>
      </c>
      <c r="B37" s="10">
        <f t="shared" ref="B37:G37" si="13">SUM(B25:B36)</f>
        <v>22</v>
      </c>
      <c r="C37" s="10">
        <f t="shared" si="13"/>
        <v>249</v>
      </c>
      <c r="D37" s="10">
        <f t="shared" si="13"/>
        <v>93</v>
      </c>
      <c r="E37" s="10">
        <f t="shared" si="13"/>
        <v>110</v>
      </c>
      <c r="F37" s="10">
        <f t="shared" si="13"/>
        <v>165</v>
      </c>
      <c r="G37" s="10">
        <f t="shared" si="13"/>
        <v>639</v>
      </c>
      <c r="H37" s="10">
        <f>IFERROR(AVERAGEIFS(复贷评级明细!$G:$G,复贷评级明细!$O:$O,"&gt;="&amp;20),0)</f>
        <v>256.46322378716746</v>
      </c>
      <c r="I37" s="11">
        <f t="shared" si="8"/>
        <v>3.4428794992175271E-2</v>
      </c>
      <c r="J37" s="11">
        <f t="shared" si="9"/>
        <v>0.38967136150234744</v>
      </c>
      <c r="K37" s="11">
        <f t="shared" si="10"/>
        <v>0.14553990610328638</v>
      </c>
      <c r="L37" s="11">
        <f t="shared" si="11"/>
        <v>0.17214397496087636</v>
      </c>
      <c r="M37" s="11">
        <f t="shared" si="12"/>
        <v>0.25821596244131456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I1"/>
    <mergeCell ref="A21:I21"/>
  </mergeCells>
  <phoneticPr fontId="11" type="noConversion"/>
  <pageMargins left="0.75" right="0.75" top="1" bottom="1" header="0.511811023622047" footer="0.511811023622047"/>
  <pageSetup paperSize="9" orientation="portrait" horizontalDpi="300" verticalDpi="300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022"/>
  <sheetViews>
    <sheetView workbookViewId="0">
      <selection activeCell="A1023" sqref="A1023:XFD1035"/>
    </sheetView>
  </sheetViews>
  <sheetFormatPr baseColWidth="10" defaultColWidth="8.83203125" defaultRowHeight="14"/>
  <cols>
    <col min="1" max="1" width="8" style="1" customWidth="1"/>
    <col min="2" max="2" width="20.33203125" style="1" customWidth="1"/>
    <col min="3" max="4" width="8" style="1" customWidth="1"/>
    <col min="5" max="7" width="19" style="1" customWidth="1"/>
    <col min="8" max="8" width="12" style="1" customWidth="1"/>
    <col min="9" max="9" width="19" style="26" customWidth="1"/>
    <col min="10" max="11" width="10" style="1" customWidth="1"/>
    <col min="12" max="12" width="12" style="1" customWidth="1"/>
    <col min="13" max="14" width="15" style="1" customWidth="1"/>
    <col min="15" max="20" width="18" style="1" customWidth="1"/>
    <col min="21" max="21" width="15" style="1" customWidth="1"/>
    <col min="22" max="22" width="16" style="1" customWidth="1"/>
    <col min="23" max="23" width="15" style="1" customWidth="1"/>
    <col min="24" max="24" width="11" style="1" customWidth="1"/>
    <col min="25" max="25" width="13" style="1" customWidth="1"/>
    <col min="26" max="26" width="10" style="1" customWidth="1"/>
    <col min="27" max="27" width="14" style="1" customWidth="1"/>
    <col min="28" max="28" width="11" style="1" customWidth="1"/>
    <col min="29" max="29" width="10" style="1" customWidth="1"/>
    <col min="30" max="34" width="12" style="1" customWidth="1"/>
    <col min="35" max="37" width="11" style="1" customWidth="1"/>
    <col min="38" max="38" width="10" style="1" customWidth="1"/>
    <col min="39" max="39" width="8" style="1" customWidth="1"/>
    <col min="40" max="40" width="12" style="1" customWidth="1"/>
    <col min="41" max="16384" width="8.83203125" style="1"/>
  </cols>
  <sheetData>
    <row r="1" spans="1:40" ht="37.5" customHeight="1">
      <c r="A1" s="18" t="s">
        <v>107</v>
      </c>
      <c r="B1" s="18" t="s">
        <v>108</v>
      </c>
      <c r="C1" s="18" t="s">
        <v>109</v>
      </c>
      <c r="D1" s="18" t="s">
        <v>110</v>
      </c>
      <c r="E1" s="18" t="s">
        <v>111</v>
      </c>
      <c r="F1" s="18" t="s">
        <v>112</v>
      </c>
      <c r="G1" s="18" t="s">
        <v>113</v>
      </c>
      <c r="H1" s="18" t="s">
        <v>114</v>
      </c>
      <c r="I1" s="18" t="s">
        <v>115</v>
      </c>
      <c r="J1" s="18" t="s">
        <v>116</v>
      </c>
      <c r="K1" s="18" t="s">
        <v>117</v>
      </c>
      <c r="L1" s="18" t="s">
        <v>118</v>
      </c>
      <c r="M1" s="18" t="s">
        <v>119</v>
      </c>
      <c r="N1" s="18" t="s">
        <v>120</v>
      </c>
      <c r="O1" s="18" t="s">
        <v>121</v>
      </c>
      <c r="P1" s="18" t="s">
        <v>122</v>
      </c>
      <c r="Q1" s="18" t="s">
        <v>123</v>
      </c>
      <c r="R1" s="18" t="s">
        <v>124</v>
      </c>
      <c r="S1" s="18" t="s">
        <v>125</v>
      </c>
      <c r="T1" s="18" t="s">
        <v>126</v>
      </c>
      <c r="U1" s="18" t="s">
        <v>127</v>
      </c>
      <c r="V1" s="18" t="s">
        <v>128</v>
      </c>
      <c r="W1" s="18" t="s">
        <v>129</v>
      </c>
      <c r="X1" s="19" t="s">
        <v>130</v>
      </c>
      <c r="Y1" s="19" t="s">
        <v>131</v>
      </c>
      <c r="Z1" s="19" t="s">
        <v>132</v>
      </c>
      <c r="AA1" s="19" t="s">
        <v>133</v>
      </c>
      <c r="AB1" s="20" t="s">
        <v>134</v>
      </c>
      <c r="AC1" s="20" t="s">
        <v>135</v>
      </c>
      <c r="AD1" s="20" t="s">
        <v>136</v>
      </c>
      <c r="AE1" s="20" t="s">
        <v>137</v>
      </c>
      <c r="AF1" s="20" t="s">
        <v>47</v>
      </c>
      <c r="AG1" s="21" t="s">
        <v>138</v>
      </c>
      <c r="AH1" s="21" t="s">
        <v>139</v>
      </c>
      <c r="AI1" s="21" t="s">
        <v>140</v>
      </c>
      <c r="AJ1" s="21" t="s">
        <v>141</v>
      </c>
      <c r="AK1" s="22" t="s">
        <v>142</v>
      </c>
      <c r="AL1" s="22" t="s">
        <v>143</v>
      </c>
      <c r="AM1" s="22" t="s">
        <v>53</v>
      </c>
      <c r="AN1" s="23" t="s">
        <v>86</v>
      </c>
    </row>
    <row r="2" spans="1:40" ht="13.5" customHeight="1">
      <c r="A2" s="24" t="s">
        <v>144</v>
      </c>
      <c r="B2" s="24" t="s">
        <v>147</v>
      </c>
      <c r="C2" s="25">
        <v>601489</v>
      </c>
      <c r="D2" s="24" t="s">
        <v>460</v>
      </c>
      <c r="E2" s="26">
        <v>45127.407638888901</v>
      </c>
      <c r="F2" s="26">
        <v>45127.407638888901</v>
      </c>
      <c r="G2" s="25">
        <v>1027</v>
      </c>
      <c r="H2" s="25">
        <v>1027</v>
      </c>
      <c r="I2" s="26">
        <v>46154.65</v>
      </c>
      <c r="J2" s="27">
        <v>1355</v>
      </c>
      <c r="K2" s="27">
        <v>1378</v>
      </c>
      <c r="L2" s="27">
        <v>628</v>
      </c>
      <c r="M2" s="27">
        <v>54355</v>
      </c>
      <c r="N2" s="27">
        <v>43117</v>
      </c>
      <c r="O2" s="25">
        <v>22</v>
      </c>
      <c r="P2" s="27">
        <v>13</v>
      </c>
      <c r="Q2" s="27">
        <v>172000</v>
      </c>
      <c r="R2" s="27">
        <v>165900</v>
      </c>
      <c r="S2" s="27">
        <v>0</v>
      </c>
      <c r="T2" s="27">
        <v>0</v>
      </c>
      <c r="U2" s="27"/>
      <c r="V2" s="27"/>
      <c r="W2" s="27">
        <v>172000</v>
      </c>
      <c r="X2" s="24" t="str">
        <f>IF(OR(I2="",说明首页!$C$3-INT(I2)&gt;7),"是","否")</f>
        <v>否</v>
      </c>
      <c r="Y2" s="24" t="str">
        <f t="shared" ref="Y2:Y65" si="0">IF(OR(O2="",O2&lt;22),"是","否")</f>
        <v>否</v>
      </c>
      <c r="Z2" s="24" t="str">
        <f t="shared" ref="Z2:Z65" si="1">IF(AND(X2="否",Y2="否"),"是","否")</f>
        <v>是</v>
      </c>
      <c r="AA2" s="24" t="str">
        <f>IF(OR(I2="",说明首页!$C$3-INT(I2)&gt;=3),"是","否")</f>
        <v>否</v>
      </c>
      <c r="AB2" s="28">
        <f t="shared" ref="AB2:AB65" si="2">IFERROR(IF(L2&gt;0,N2/L2,0),0)</f>
        <v>68.657643312101911</v>
      </c>
      <c r="AC2" s="29">
        <f t="shared" ref="AC2:AC65" si="3">IFERROR(IF(J2&gt;0,P2/J2*100,0),0)</f>
        <v>0.95940959409594095</v>
      </c>
      <c r="AD2" s="27">
        <f t="shared" ref="AD2:AD65" si="4">IFERROR(IF(AND(P2&lt;&gt;"",P2&gt;0),Q2/P2,0),0)</f>
        <v>13230.76923076923</v>
      </c>
      <c r="AE2" s="29">
        <f t="shared" ref="AE2:AE65" si="5">IFERROR(IF(R2="",0,R2/10000),0)</f>
        <v>16.59</v>
      </c>
      <c r="AF2" s="29">
        <f t="shared" ref="AF2:AF65" si="6">IFERROR(IF(O2&gt;0,N2/O2/60,0),0)</f>
        <v>32.664393939393939</v>
      </c>
      <c r="AG2" s="28">
        <f t="shared" ref="AG2:AG65" si="7">IF(Z2="是",COUNTIFS($Z$2:$Z$4650,"是",$AB$2:$AB$4650,"&lt;"&amp;AB2)/COUNTIF($Z$2:$Z$4650,"是")*100,"")</f>
        <v>6.2146892655367232</v>
      </c>
      <c r="AH2" s="28">
        <f t="shared" ref="AH2:AH65" si="8">IF(Z2="是",COUNTIFS($Z$2:$Z$4650,"是",$AC$2:$AC$4650,"&lt;"&amp;AC2)/COUNTIF($Z$2:$Z$4650,"是")*100,"")</f>
        <v>57.250470809792844</v>
      </c>
      <c r="AI2" s="28">
        <f t="shared" ref="AI2:AI65" si="9">IF(Z2="是",COUNTIFS($Z$2:$Z$4650,"是",$AE$2:$AE$4650,"&lt;"&amp;AE2)/COUNTIF($Z$2:$Z$4650,"是")*100,"")</f>
        <v>6.5913370998116756</v>
      </c>
      <c r="AJ2" s="28">
        <f t="shared" ref="AJ2:AJ65" si="10">IF(Z2="是",COUNTIFS($Z$2:$Z$4650,"是",$AF$2:$AF$4650,"&lt;"&amp;AF2)/COUNTIF($Z$2:$Z$4650,"是")*100,"")</f>
        <v>0</v>
      </c>
      <c r="AK2" s="29">
        <f t="shared" ref="AK2:AK65" si="11">IF(Z2="是",ROUND(AG2*0.15+AH2*0.45+AI2*0.2+AJ2*0.2,2),"")</f>
        <v>28.01</v>
      </c>
      <c r="AL2" s="25">
        <f t="shared" ref="AL2:AL65" si="12">IF(Z2="是",COUNTIFS($Z$2:$Z$4650,"是",$AK$2:$AK$4650,"&gt;"&amp;AK2)+1,"")</f>
        <v>432</v>
      </c>
      <c r="AM2" s="24" t="str">
        <f t="shared" ref="AM2:AM65" si="13">IF(Z2&lt;&gt;"是","非参评",IF(AND(AL2&lt;=COUNTIF($Z$2:$Z$4650,"是")*0.2,AC2&gt;MEDIAN(IF($Z$2:$Z$4650="是",$AC$2:$AC$4650))),"S",IF(AL2&lt;=COUNTIF($Z$2:$Z$4650,"是")*0.5,"A",IF(AL2&lt;=COUNTIF($Z$2:$Z$4650,"是")*0.8,"B","C"))))</f>
        <v>C</v>
      </c>
      <c r="AN2" s="24" t="str">
        <f t="shared" ref="AN2:AN65" si="14">IF(G2="","无数据",IF(G2&lt;30,"MOB1-",IF(G2&lt;90,"MOB1-3",IF(G2&lt;180,"MOB3-6",IF(G2&lt;365,"MOB6-12","MOB12+")))))</f>
        <v>MOB12+</v>
      </c>
    </row>
    <row r="3" spans="1:40" ht="13.5" customHeight="1">
      <c r="A3" s="24" t="s">
        <v>144</v>
      </c>
      <c r="B3" s="24" t="s">
        <v>145</v>
      </c>
      <c r="C3" s="25">
        <v>605334</v>
      </c>
      <c r="D3" s="24" t="s">
        <v>752</v>
      </c>
      <c r="E3" s="26">
        <v>46119.594444444403</v>
      </c>
      <c r="F3" s="26">
        <v>46119.594444444403</v>
      </c>
      <c r="G3" s="25">
        <v>35</v>
      </c>
      <c r="H3" s="25">
        <v>35</v>
      </c>
      <c r="I3" s="26">
        <v>46154.811111111099</v>
      </c>
      <c r="J3" s="27">
        <v>6053</v>
      </c>
      <c r="K3" s="27">
        <v>6724</v>
      </c>
      <c r="L3" s="27">
        <v>1778</v>
      </c>
      <c r="M3" s="27">
        <v>215849</v>
      </c>
      <c r="N3" s="27">
        <v>146366</v>
      </c>
      <c r="O3" s="25">
        <v>26</v>
      </c>
      <c r="P3" s="27">
        <v>74</v>
      </c>
      <c r="Q3" s="27">
        <v>2550500</v>
      </c>
      <c r="R3" s="27">
        <v>1730500</v>
      </c>
      <c r="S3" s="27">
        <v>9</v>
      </c>
      <c r="T3" s="27">
        <v>13</v>
      </c>
      <c r="U3" s="24">
        <v>28600</v>
      </c>
      <c r="V3" s="24">
        <v>21500</v>
      </c>
      <c r="W3" s="27">
        <v>2579100</v>
      </c>
      <c r="X3" s="24" t="str">
        <f>IF(OR(I3="",说明首页!$C$3-INT(I3)&gt;7),"是","否")</f>
        <v>否</v>
      </c>
      <c r="Y3" s="24" t="str">
        <f t="shared" si="0"/>
        <v>否</v>
      </c>
      <c r="Z3" s="24" t="str">
        <f t="shared" si="1"/>
        <v>是</v>
      </c>
      <c r="AA3" s="24" t="str">
        <f>IF(OR(I3="",说明首页!$C$3-INT(I3)&gt;=3),"是","否")</f>
        <v>否</v>
      </c>
      <c r="AB3" s="28">
        <f t="shared" si="2"/>
        <v>82.320584926884138</v>
      </c>
      <c r="AC3" s="29">
        <f t="shared" si="3"/>
        <v>1.2225342805220552</v>
      </c>
      <c r="AD3" s="27">
        <f t="shared" si="4"/>
        <v>34466.216216216213</v>
      </c>
      <c r="AE3" s="29">
        <f t="shared" si="5"/>
        <v>173.05</v>
      </c>
      <c r="AF3" s="29">
        <f t="shared" si="6"/>
        <v>93.824358974358972</v>
      </c>
      <c r="AG3" s="28">
        <f t="shared" si="7"/>
        <v>31.26177024482109</v>
      </c>
      <c r="AH3" s="28">
        <f t="shared" si="8"/>
        <v>78.719397363465163</v>
      </c>
      <c r="AI3" s="28">
        <f t="shared" si="9"/>
        <v>69.491525423728817</v>
      </c>
      <c r="AJ3" s="28">
        <f t="shared" si="10"/>
        <v>13.74764595103578</v>
      </c>
      <c r="AK3" s="29">
        <f t="shared" si="11"/>
        <v>56.76</v>
      </c>
      <c r="AL3" s="25">
        <f t="shared" si="12"/>
        <v>211</v>
      </c>
      <c r="AM3" s="24" t="str">
        <f t="shared" si="13"/>
        <v>A</v>
      </c>
      <c r="AN3" s="24" t="str">
        <f t="shared" si="14"/>
        <v>MOB1-3</v>
      </c>
    </row>
    <row r="4" spans="1:40" ht="13.5" customHeight="1">
      <c r="A4" s="24" t="s">
        <v>144</v>
      </c>
      <c r="B4" s="24" t="s">
        <v>150</v>
      </c>
      <c r="C4" s="25">
        <v>605420</v>
      </c>
      <c r="D4" s="24" t="s">
        <v>633</v>
      </c>
      <c r="E4" s="26">
        <v>44608.657638888901</v>
      </c>
      <c r="F4" s="26">
        <v>44608.657638888901</v>
      </c>
      <c r="G4" s="25">
        <v>1546</v>
      </c>
      <c r="H4" s="25">
        <v>1546</v>
      </c>
      <c r="I4" s="26">
        <v>46154.863194444399</v>
      </c>
      <c r="J4" s="27">
        <v>5970</v>
      </c>
      <c r="K4" s="27">
        <v>6378</v>
      </c>
      <c r="L4" s="27">
        <v>2167</v>
      </c>
      <c r="M4" s="27">
        <v>235325</v>
      </c>
      <c r="N4" s="27">
        <v>168746</v>
      </c>
      <c r="O4" s="25">
        <v>26</v>
      </c>
      <c r="P4" s="27">
        <v>53</v>
      </c>
      <c r="Q4" s="27">
        <v>3834700</v>
      </c>
      <c r="R4" s="27">
        <v>2337400</v>
      </c>
      <c r="S4" s="27">
        <v>4</v>
      </c>
      <c r="T4" s="27">
        <v>4</v>
      </c>
      <c r="U4" s="24">
        <v>311500</v>
      </c>
      <c r="V4" s="24">
        <v>300000</v>
      </c>
      <c r="W4" s="27">
        <v>4146200</v>
      </c>
      <c r="X4" s="24" t="str">
        <f>IF(OR(I4="",说明首页!$C$3-INT(I4)&gt;7),"是","否")</f>
        <v>否</v>
      </c>
      <c r="Y4" s="24" t="str">
        <f t="shared" si="0"/>
        <v>否</v>
      </c>
      <c r="Z4" s="24" t="str">
        <f t="shared" si="1"/>
        <v>是</v>
      </c>
      <c r="AA4" s="24" t="str">
        <f>IF(OR(I4="",说明首页!$C$3-INT(I4)&gt;=3),"是","否")</f>
        <v>否</v>
      </c>
      <c r="AB4" s="28">
        <f t="shared" si="2"/>
        <v>77.870789109367792</v>
      </c>
      <c r="AC4" s="29">
        <f t="shared" si="3"/>
        <v>0.88777219430485765</v>
      </c>
      <c r="AD4" s="27">
        <f t="shared" si="4"/>
        <v>72352.830188679247</v>
      </c>
      <c r="AE4" s="29">
        <f t="shared" si="5"/>
        <v>233.74</v>
      </c>
      <c r="AF4" s="29">
        <f t="shared" si="6"/>
        <v>108.17051282051283</v>
      </c>
      <c r="AG4" s="28">
        <f t="shared" si="7"/>
        <v>22.598870056497177</v>
      </c>
      <c r="AH4" s="28">
        <f t="shared" si="8"/>
        <v>49.905838041431259</v>
      </c>
      <c r="AI4" s="28">
        <f t="shared" si="9"/>
        <v>83.050847457627114</v>
      </c>
      <c r="AJ4" s="28">
        <f t="shared" si="10"/>
        <v>37.288135593220339</v>
      </c>
      <c r="AK4" s="29">
        <f t="shared" si="11"/>
        <v>49.92</v>
      </c>
      <c r="AL4" s="25">
        <f t="shared" si="12"/>
        <v>263</v>
      </c>
      <c r="AM4" s="24" t="str">
        <f t="shared" si="13"/>
        <v>A</v>
      </c>
      <c r="AN4" s="24" t="str">
        <f t="shared" si="14"/>
        <v>MOB12+</v>
      </c>
    </row>
    <row r="5" spans="1:40" ht="13.5" customHeight="1">
      <c r="A5" s="24" t="s">
        <v>144</v>
      </c>
      <c r="B5" s="24" t="s">
        <v>145</v>
      </c>
      <c r="C5" s="25">
        <v>606024</v>
      </c>
      <c r="D5" s="24" t="s">
        <v>342</v>
      </c>
      <c r="E5" s="26">
        <v>45750.761805555601</v>
      </c>
      <c r="F5" s="26">
        <v>45750.761805555601</v>
      </c>
      <c r="G5" s="25">
        <v>404</v>
      </c>
      <c r="H5" s="25">
        <v>404</v>
      </c>
      <c r="I5" s="26">
        <v>46154.815277777801</v>
      </c>
      <c r="J5" s="27">
        <v>3606</v>
      </c>
      <c r="K5" s="27">
        <v>4092</v>
      </c>
      <c r="L5" s="27">
        <v>1568</v>
      </c>
      <c r="M5" s="27">
        <v>176480</v>
      </c>
      <c r="N5" s="27">
        <v>139195</v>
      </c>
      <c r="O5" s="24">
        <v>21</v>
      </c>
      <c r="P5" s="27">
        <v>26</v>
      </c>
      <c r="Q5" s="27">
        <v>1211800</v>
      </c>
      <c r="R5" s="24">
        <v>790600</v>
      </c>
      <c r="S5" s="27">
        <v>2</v>
      </c>
      <c r="T5" s="27">
        <v>2</v>
      </c>
      <c r="U5" s="24">
        <v>68900</v>
      </c>
      <c r="V5" s="24"/>
      <c r="W5" s="27">
        <v>1280700</v>
      </c>
      <c r="X5" s="24" t="str">
        <f>IF(OR(I5="",说明首页!$C$3-INT(I5)&gt;7),"是","否")</f>
        <v>否</v>
      </c>
      <c r="Y5" s="24" t="str">
        <f t="shared" si="0"/>
        <v>是</v>
      </c>
      <c r="Z5" s="24" t="str">
        <f t="shared" si="1"/>
        <v>否</v>
      </c>
      <c r="AA5" s="24" t="str">
        <f>IF(OR(I5="",说明首页!$C$3-INT(I5)&gt;=3),"是","否")</f>
        <v>否</v>
      </c>
      <c r="AB5" s="28">
        <f t="shared" si="2"/>
        <v>88.772321428571431</v>
      </c>
      <c r="AC5" s="29">
        <f t="shared" si="3"/>
        <v>0.72102052135329997</v>
      </c>
      <c r="AD5" s="27">
        <f t="shared" si="4"/>
        <v>46607.692307692305</v>
      </c>
      <c r="AE5" s="29">
        <f t="shared" si="5"/>
        <v>79.06</v>
      </c>
      <c r="AF5" s="29">
        <f t="shared" si="6"/>
        <v>110.47222222222221</v>
      </c>
      <c r="AG5" s="28" t="str">
        <f t="shared" si="7"/>
        <v/>
      </c>
      <c r="AH5" s="28" t="str">
        <f t="shared" si="8"/>
        <v/>
      </c>
      <c r="AI5" s="28" t="str">
        <f t="shared" si="9"/>
        <v/>
      </c>
      <c r="AJ5" s="28" t="str">
        <f t="shared" si="10"/>
        <v/>
      </c>
      <c r="AK5" s="29" t="str">
        <f t="shared" si="11"/>
        <v/>
      </c>
      <c r="AL5" s="25" t="str">
        <f t="shared" si="12"/>
        <v/>
      </c>
      <c r="AM5" s="24" t="str">
        <f t="shared" si="13"/>
        <v>非参评</v>
      </c>
      <c r="AN5" s="24" t="str">
        <f t="shared" si="14"/>
        <v>MOB12+</v>
      </c>
    </row>
    <row r="6" spans="1:40" ht="13.5" customHeight="1">
      <c r="A6" s="24" t="s">
        <v>144</v>
      </c>
      <c r="B6" s="24" t="s">
        <v>145</v>
      </c>
      <c r="C6" s="25">
        <v>606240</v>
      </c>
      <c r="D6" s="24" t="s">
        <v>190</v>
      </c>
      <c r="E6" s="26">
        <v>44653.392361111102</v>
      </c>
      <c r="F6" s="26">
        <v>44653.392361111102</v>
      </c>
      <c r="G6" s="25">
        <v>1501</v>
      </c>
      <c r="H6" s="25">
        <v>1501</v>
      </c>
      <c r="I6" s="26">
        <v>46154.810416666704</v>
      </c>
      <c r="J6" s="27">
        <v>3223</v>
      </c>
      <c r="K6" s="27">
        <v>3524</v>
      </c>
      <c r="L6" s="27">
        <v>1504</v>
      </c>
      <c r="M6" s="27">
        <v>173142</v>
      </c>
      <c r="N6" s="27">
        <v>142411</v>
      </c>
      <c r="O6" s="25">
        <v>23</v>
      </c>
      <c r="P6" s="27">
        <v>17</v>
      </c>
      <c r="Q6" s="27">
        <v>1216000</v>
      </c>
      <c r="R6" s="27">
        <v>1213000</v>
      </c>
      <c r="S6" s="27">
        <v>1</v>
      </c>
      <c r="T6" s="27">
        <v>1</v>
      </c>
      <c r="U6" s="27">
        <v>1000</v>
      </c>
      <c r="V6" s="24">
        <v>1000</v>
      </c>
      <c r="W6" s="27">
        <v>1217000</v>
      </c>
      <c r="X6" s="24" t="str">
        <f>IF(OR(I6="",说明首页!$C$3-INT(I6)&gt;7),"是","否")</f>
        <v>否</v>
      </c>
      <c r="Y6" s="24" t="str">
        <f t="shared" si="0"/>
        <v>否</v>
      </c>
      <c r="Z6" s="24" t="str">
        <f t="shared" si="1"/>
        <v>是</v>
      </c>
      <c r="AA6" s="24" t="str">
        <f>IF(OR(I6="",说明首页!$C$3-INT(I6)&gt;=3),"是","否")</f>
        <v>否</v>
      </c>
      <c r="AB6" s="28">
        <f t="shared" si="2"/>
        <v>94.688164893617028</v>
      </c>
      <c r="AC6" s="29">
        <f t="shared" si="3"/>
        <v>0.52745888923363327</v>
      </c>
      <c r="AD6" s="27">
        <f t="shared" si="4"/>
        <v>71529.411764705888</v>
      </c>
      <c r="AE6" s="29">
        <f t="shared" si="5"/>
        <v>121.3</v>
      </c>
      <c r="AF6" s="29">
        <f t="shared" si="6"/>
        <v>103.19637681159421</v>
      </c>
      <c r="AG6" s="28">
        <f t="shared" si="7"/>
        <v>67.608286252354048</v>
      </c>
      <c r="AH6" s="28">
        <f t="shared" si="8"/>
        <v>9.9811676082862526</v>
      </c>
      <c r="AI6" s="28">
        <f t="shared" si="9"/>
        <v>49.529190207156311</v>
      </c>
      <c r="AJ6" s="28">
        <f t="shared" si="10"/>
        <v>27.683615819209038</v>
      </c>
      <c r="AK6" s="29">
        <f t="shared" si="11"/>
        <v>30.08</v>
      </c>
      <c r="AL6" s="25">
        <f t="shared" si="12"/>
        <v>419</v>
      </c>
      <c r="AM6" s="24" t="str">
        <f t="shared" si="13"/>
        <v>B</v>
      </c>
      <c r="AN6" s="24" t="str">
        <f t="shared" si="14"/>
        <v>MOB12+</v>
      </c>
    </row>
    <row r="7" spans="1:40" ht="13.5" customHeight="1">
      <c r="A7" s="24" t="s">
        <v>144</v>
      </c>
      <c r="B7" s="24" t="s">
        <v>145</v>
      </c>
      <c r="C7" s="25">
        <v>610581</v>
      </c>
      <c r="D7" s="24" t="s">
        <v>967</v>
      </c>
      <c r="E7" s="26">
        <v>46055.442361111098</v>
      </c>
      <c r="F7" s="26">
        <v>46055.442361111098</v>
      </c>
      <c r="G7" s="25">
        <v>99</v>
      </c>
      <c r="H7" s="25">
        <v>99</v>
      </c>
      <c r="I7" s="26">
        <v>46154.834027777797</v>
      </c>
      <c r="J7" s="27">
        <v>3089</v>
      </c>
      <c r="K7" s="27">
        <v>3984</v>
      </c>
      <c r="L7" s="27">
        <v>1845</v>
      </c>
      <c r="M7" s="27">
        <v>203302</v>
      </c>
      <c r="N7" s="27">
        <v>170535</v>
      </c>
      <c r="O7" s="25">
        <v>26</v>
      </c>
      <c r="P7" s="24">
        <v>47</v>
      </c>
      <c r="Q7" s="24">
        <v>2694300</v>
      </c>
      <c r="R7" s="24">
        <v>1592500</v>
      </c>
      <c r="S7" s="24">
        <v>5</v>
      </c>
      <c r="T7" s="24">
        <v>5</v>
      </c>
      <c r="U7" s="24">
        <v>64500</v>
      </c>
      <c r="V7" s="24">
        <v>52000</v>
      </c>
      <c r="W7" s="24">
        <v>2758800</v>
      </c>
      <c r="X7" s="24" t="str">
        <f>IF(OR(I7="",说明首页!$C$3-INT(I7)&gt;7),"是","否")</f>
        <v>否</v>
      </c>
      <c r="Y7" s="24" t="str">
        <f t="shared" si="0"/>
        <v>否</v>
      </c>
      <c r="Z7" s="24" t="str">
        <f t="shared" si="1"/>
        <v>是</v>
      </c>
      <c r="AA7" s="24" t="str">
        <f>IF(OR(I7="",说明首页!$C$3-INT(I7)&gt;=3),"是","否")</f>
        <v>否</v>
      </c>
      <c r="AB7" s="28">
        <f t="shared" si="2"/>
        <v>92.430894308943095</v>
      </c>
      <c r="AC7" s="29">
        <f t="shared" si="3"/>
        <v>1.5215280025898348</v>
      </c>
      <c r="AD7" s="27">
        <f t="shared" si="4"/>
        <v>57325.531914893618</v>
      </c>
      <c r="AE7" s="29">
        <f t="shared" si="5"/>
        <v>159.25</v>
      </c>
      <c r="AF7" s="29">
        <f t="shared" si="6"/>
        <v>109.31730769230769</v>
      </c>
      <c r="AG7" s="28">
        <f t="shared" si="7"/>
        <v>61.958568738229758</v>
      </c>
      <c r="AH7" s="28">
        <f t="shared" si="8"/>
        <v>92.467043314500941</v>
      </c>
      <c r="AI7" s="28">
        <f t="shared" si="9"/>
        <v>65.160075329566851</v>
      </c>
      <c r="AJ7" s="28">
        <f t="shared" si="10"/>
        <v>40.112994350282491</v>
      </c>
      <c r="AK7" s="29">
        <f t="shared" si="11"/>
        <v>71.959999999999994</v>
      </c>
      <c r="AL7" s="25">
        <f t="shared" si="12"/>
        <v>101</v>
      </c>
      <c r="AM7" s="24" t="str">
        <f t="shared" si="13"/>
        <v>S</v>
      </c>
      <c r="AN7" s="24" t="str">
        <f t="shared" si="14"/>
        <v>MOB3-6</v>
      </c>
    </row>
    <row r="8" spans="1:40" ht="13.5" customHeight="1">
      <c r="A8" s="24" t="s">
        <v>144</v>
      </c>
      <c r="B8" s="24" t="s">
        <v>145</v>
      </c>
      <c r="C8" s="25">
        <v>612534</v>
      </c>
      <c r="D8" s="24" t="s">
        <v>470</v>
      </c>
      <c r="E8" s="26">
        <v>44698.386805555601</v>
      </c>
      <c r="F8" s="26">
        <v>44698.386805555601</v>
      </c>
      <c r="G8" s="25">
        <v>1456</v>
      </c>
      <c r="H8" s="25">
        <v>1456</v>
      </c>
      <c r="I8" s="26">
        <v>46154.814583333296</v>
      </c>
      <c r="J8" s="27">
        <v>2959</v>
      </c>
      <c r="K8" s="27">
        <v>3325</v>
      </c>
      <c r="L8" s="27">
        <v>1624</v>
      </c>
      <c r="M8" s="27">
        <v>202613</v>
      </c>
      <c r="N8" s="27">
        <v>176167</v>
      </c>
      <c r="O8" s="25">
        <v>23</v>
      </c>
      <c r="P8" s="27">
        <v>40</v>
      </c>
      <c r="Q8" s="27">
        <v>1486000</v>
      </c>
      <c r="R8" s="27">
        <v>1266300</v>
      </c>
      <c r="S8" s="27">
        <v>2</v>
      </c>
      <c r="T8" s="27">
        <v>2</v>
      </c>
      <c r="U8" s="27">
        <v>23800</v>
      </c>
      <c r="V8" s="24"/>
      <c r="W8" s="27">
        <v>1509800</v>
      </c>
      <c r="X8" s="24" t="str">
        <f>IF(OR(I8="",说明首页!$C$3-INT(I8)&gt;7),"是","否")</f>
        <v>否</v>
      </c>
      <c r="Y8" s="24" t="str">
        <f t="shared" si="0"/>
        <v>否</v>
      </c>
      <c r="Z8" s="24" t="str">
        <f t="shared" si="1"/>
        <v>是</v>
      </c>
      <c r="AA8" s="24" t="str">
        <f>IF(OR(I8="",说明首页!$C$3-INT(I8)&gt;=3),"是","否")</f>
        <v>否</v>
      </c>
      <c r="AB8" s="28">
        <f t="shared" si="2"/>
        <v>108.47721674876847</v>
      </c>
      <c r="AC8" s="29">
        <f t="shared" si="3"/>
        <v>1.3518080432578574</v>
      </c>
      <c r="AD8" s="27">
        <f t="shared" si="4"/>
        <v>37150</v>
      </c>
      <c r="AE8" s="29">
        <f t="shared" si="5"/>
        <v>126.63</v>
      </c>
      <c r="AF8" s="29">
        <f t="shared" si="6"/>
        <v>127.6572463768116</v>
      </c>
      <c r="AG8" s="28">
        <f t="shared" si="7"/>
        <v>89.453860640301315</v>
      </c>
      <c r="AH8" s="28">
        <f t="shared" si="8"/>
        <v>86.62900188323917</v>
      </c>
      <c r="AI8" s="28">
        <f t="shared" si="9"/>
        <v>52.354048964218457</v>
      </c>
      <c r="AJ8" s="28">
        <f t="shared" si="10"/>
        <v>80.41431261770245</v>
      </c>
      <c r="AK8" s="29">
        <f t="shared" si="11"/>
        <v>78.95</v>
      </c>
      <c r="AL8" s="25">
        <f t="shared" si="12"/>
        <v>59</v>
      </c>
      <c r="AM8" s="24" t="str">
        <f t="shared" si="13"/>
        <v>S</v>
      </c>
      <c r="AN8" s="24" t="str">
        <f t="shared" si="14"/>
        <v>MOB12+</v>
      </c>
    </row>
    <row r="9" spans="1:40" ht="13.5" customHeight="1">
      <c r="A9" s="24" t="s">
        <v>144</v>
      </c>
      <c r="B9" s="24" t="s">
        <v>145</v>
      </c>
      <c r="C9" s="25">
        <v>613955</v>
      </c>
      <c r="D9" s="24" t="s">
        <v>462</v>
      </c>
      <c r="E9" s="26">
        <v>45670.618055555598</v>
      </c>
      <c r="F9" s="26">
        <v>45670.618055555598</v>
      </c>
      <c r="G9" s="25">
        <v>484</v>
      </c>
      <c r="H9" s="25">
        <v>484</v>
      </c>
      <c r="I9" s="26">
        <v>46154.828472222202</v>
      </c>
      <c r="J9" s="27">
        <v>4442</v>
      </c>
      <c r="K9" s="27">
        <v>5435</v>
      </c>
      <c r="L9" s="27">
        <v>795</v>
      </c>
      <c r="M9" s="27">
        <v>156672</v>
      </c>
      <c r="N9" s="27">
        <v>93798</v>
      </c>
      <c r="O9" s="25">
        <v>19</v>
      </c>
      <c r="P9" s="24">
        <v>34</v>
      </c>
      <c r="Q9" s="24">
        <v>2782300</v>
      </c>
      <c r="R9" s="24">
        <v>2629400</v>
      </c>
      <c r="S9" s="24">
        <v>1</v>
      </c>
      <c r="T9" s="24">
        <v>1</v>
      </c>
      <c r="U9" s="24">
        <v>89500</v>
      </c>
      <c r="V9" s="24">
        <v>89500</v>
      </c>
      <c r="W9" s="24">
        <v>2871800</v>
      </c>
      <c r="X9" s="24" t="str">
        <f>IF(OR(I9="",说明首页!$C$3-INT(I9)&gt;7),"是","否")</f>
        <v>否</v>
      </c>
      <c r="Y9" s="24" t="str">
        <f t="shared" si="0"/>
        <v>是</v>
      </c>
      <c r="Z9" s="24" t="str">
        <f t="shared" si="1"/>
        <v>否</v>
      </c>
      <c r="AA9" s="24" t="str">
        <f>IF(OR(I9="",说明首页!$C$3-INT(I9)&gt;=3),"是","否")</f>
        <v>否</v>
      </c>
      <c r="AB9" s="28">
        <f t="shared" si="2"/>
        <v>117.98490566037736</v>
      </c>
      <c r="AC9" s="29">
        <f t="shared" si="3"/>
        <v>0.76542098153984695</v>
      </c>
      <c r="AD9" s="27">
        <f t="shared" si="4"/>
        <v>81832.352941176476</v>
      </c>
      <c r="AE9" s="29">
        <f t="shared" si="5"/>
        <v>262.94</v>
      </c>
      <c r="AF9" s="29">
        <f t="shared" si="6"/>
        <v>82.278947368421058</v>
      </c>
      <c r="AG9" s="28" t="str">
        <f t="shared" si="7"/>
        <v/>
      </c>
      <c r="AH9" s="28" t="str">
        <f t="shared" si="8"/>
        <v/>
      </c>
      <c r="AI9" s="28" t="str">
        <f t="shared" si="9"/>
        <v/>
      </c>
      <c r="AJ9" s="28" t="str">
        <f t="shared" si="10"/>
        <v/>
      </c>
      <c r="AK9" s="29" t="str">
        <f t="shared" si="11"/>
        <v/>
      </c>
      <c r="AL9" s="25" t="str">
        <f t="shared" si="12"/>
        <v/>
      </c>
      <c r="AM9" s="24" t="str">
        <f t="shared" si="13"/>
        <v>非参评</v>
      </c>
      <c r="AN9" s="24" t="str">
        <f t="shared" si="14"/>
        <v>MOB12+</v>
      </c>
    </row>
    <row r="10" spans="1:40" ht="13.5" customHeight="1">
      <c r="A10" s="24" t="s">
        <v>144</v>
      </c>
      <c r="B10" s="24" t="s">
        <v>145</v>
      </c>
      <c r="C10" s="25">
        <v>614318</v>
      </c>
      <c r="D10" s="24" t="s">
        <v>781</v>
      </c>
      <c r="E10" s="26">
        <v>46142.611111111102</v>
      </c>
      <c r="F10" s="26">
        <v>46142.611111111102</v>
      </c>
      <c r="G10" s="25">
        <v>12</v>
      </c>
      <c r="H10" s="25">
        <v>12</v>
      </c>
      <c r="I10" s="26">
        <v>46154.822916666701</v>
      </c>
      <c r="J10" s="27">
        <v>1255</v>
      </c>
      <c r="K10" s="27">
        <v>1352</v>
      </c>
      <c r="L10" s="27">
        <v>674</v>
      </c>
      <c r="M10" s="27">
        <v>58717</v>
      </c>
      <c r="N10" s="27">
        <v>47235</v>
      </c>
      <c r="O10" s="25">
        <v>7</v>
      </c>
      <c r="P10" s="27">
        <v>10</v>
      </c>
      <c r="Q10" s="27">
        <v>152700</v>
      </c>
      <c r="R10" s="27">
        <v>80500</v>
      </c>
      <c r="S10" s="27">
        <v>1</v>
      </c>
      <c r="T10" s="27">
        <v>1</v>
      </c>
      <c r="U10" s="24">
        <v>84100</v>
      </c>
      <c r="V10" s="24"/>
      <c r="W10" s="27">
        <v>236800</v>
      </c>
      <c r="X10" s="24" t="str">
        <f>IF(OR(I10="",说明首页!$C$3-INT(I10)&gt;7),"是","否")</f>
        <v>否</v>
      </c>
      <c r="Y10" s="24" t="str">
        <f t="shared" si="0"/>
        <v>是</v>
      </c>
      <c r="Z10" s="24" t="str">
        <f t="shared" si="1"/>
        <v>否</v>
      </c>
      <c r="AA10" s="24" t="str">
        <f>IF(OR(I10="",说明首页!$C$3-INT(I10)&gt;=3),"是","否")</f>
        <v>否</v>
      </c>
      <c r="AB10" s="28">
        <f t="shared" si="2"/>
        <v>70.081602373887236</v>
      </c>
      <c r="AC10" s="29">
        <f t="shared" si="3"/>
        <v>0.79681274900398402</v>
      </c>
      <c r="AD10" s="27">
        <f t="shared" si="4"/>
        <v>15270</v>
      </c>
      <c r="AE10" s="29">
        <f t="shared" si="5"/>
        <v>8.0500000000000007</v>
      </c>
      <c r="AF10" s="29">
        <f t="shared" si="6"/>
        <v>112.46428571428572</v>
      </c>
      <c r="AG10" s="28" t="str">
        <f t="shared" si="7"/>
        <v/>
      </c>
      <c r="AH10" s="28" t="str">
        <f t="shared" si="8"/>
        <v/>
      </c>
      <c r="AI10" s="28" t="str">
        <f t="shared" si="9"/>
        <v/>
      </c>
      <c r="AJ10" s="28" t="str">
        <f t="shared" si="10"/>
        <v/>
      </c>
      <c r="AK10" s="29" t="str">
        <f t="shared" si="11"/>
        <v/>
      </c>
      <c r="AL10" s="25" t="str">
        <f t="shared" si="12"/>
        <v/>
      </c>
      <c r="AM10" s="24" t="str">
        <f t="shared" si="13"/>
        <v>非参评</v>
      </c>
      <c r="AN10" s="24" t="str">
        <f t="shared" si="14"/>
        <v>MOB1-</v>
      </c>
    </row>
    <row r="11" spans="1:40" ht="13.5" customHeight="1">
      <c r="A11" s="24" t="s">
        <v>144</v>
      </c>
      <c r="B11" s="24" t="s">
        <v>145</v>
      </c>
      <c r="C11" s="25">
        <v>616102</v>
      </c>
      <c r="D11" s="24" t="s">
        <v>475</v>
      </c>
      <c r="E11" s="26">
        <v>44776.4597222222</v>
      </c>
      <c r="F11" s="26">
        <v>44776.4597222222</v>
      </c>
      <c r="G11" s="25">
        <v>1378</v>
      </c>
      <c r="H11" s="25">
        <v>1378</v>
      </c>
      <c r="I11" s="26">
        <v>46154.78125</v>
      </c>
      <c r="J11" s="27">
        <v>233</v>
      </c>
      <c r="K11" s="27">
        <v>235</v>
      </c>
      <c r="L11" s="27">
        <v>107</v>
      </c>
      <c r="M11" s="27">
        <v>11636</v>
      </c>
      <c r="N11" s="27">
        <v>9446</v>
      </c>
      <c r="O11" s="25">
        <v>5</v>
      </c>
      <c r="P11" s="27"/>
      <c r="Q11" s="27"/>
      <c r="R11" s="24"/>
      <c r="S11" s="27"/>
      <c r="T11" s="27"/>
      <c r="U11" s="24"/>
      <c r="V11" s="24"/>
      <c r="W11" s="27"/>
      <c r="X11" s="24" t="str">
        <f>IF(OR(I11="",说明首页!$C$3-INT(I11)&gt;7),"是","否")</f>
        <v>否</v>
      </c>
      <c r="Y11" s="24" t="str">
        <f t="shared" si="0"/>
        <v>是</v>
      </c>
      <c r="Z11" s="24" t="str">
        <f t="shared" si="1"/>
        <v>否</v>
      </c>
      <c r="AA11" s="24" t="str">
        <f>IF(OR(I11="",说明首页!$C$3-INT(I11)&gt;=3),"是","否")</f>
        <v>否</v>
      </c>
      <c r="AB11" s="28">
        <f t="shared" si="2"/>
        <v>88.280373831775705</v>
      </c>
      <c r="AC11" s="29">
        <f t="shared" si="3"/>
        <v>0</v>
      </c>
      <c r="AD11" s="27">
        <f t="shared" si="4"/>
        <v>0</v>
      </c>
      <c r="AE11" s="29">
        <f t="shared" si="5"/>
        <v>0</v>
      </c>
      <c r="AF11" s="29">
        <f t="shared" si="6"/>
        <v>31.486666666666668</v>
      </c>
      <c r="AG11" s="28" t="str">
        <f t="shared" si="7"/>
        <v/>
      </c>
      <c r="AH11" s="28" t="str">
        <f t="shared" si="8"/>
        <v/>
      </c>
      <c r="AI11" s="28" t="str">
        <f t="shared" si="9"/>
        <v/>
      </c>
      <c r="AJ11" s="28" t="str">
        <f t="shared" si="10"/>
        <v/>
      </c>
      <c r="AK11" s="29" t="str">
        <f t="shared" si="11"/>
        <v/>
      </c>
      <c r="AL11" s="25" t="str">
        <f t="shared" si="12"/>
        <v/>
      </c>
      <c r="AM11" s="24" t="str">
        <f t="shared" si="13"/>
        <v>非参评</v>
      </c>
      <c r="AN11" s="24" t="str">
        <f t="shared" si="14"/>
        <v>MOB12+</v>
      </c>
    </row>
    <row r="12" spans="1:40" ht="13.5" customHeight="1">
      <c r="A12" s="24" t="s">
        <v>144</v>
      </c>
      <c r="B12" s="24" t="s">
        <v>145</v>
      </c>
      <c r="C12" s="25">
        <v>619563</v>
      </c>
      <c r="D12" s="24" t="s">
        <v>220</v>
      </c>
      <c r="E12" s="26">
        <v>46092.390277777798</v>
      </c>
      <c r="F12" s="26">
        <v>46092.390277777798</v>
      </c>
      <c r="G12" s="25">
        <v>62</v>
      </c>
      <c r="H12" s="25">
        <v>62</v>
      </c>
      <c r="I12" s="26">
        <v>46154.804861111101</v>
      </c>
      <c r="J12" s="27">
        <v>5075</v>
      </c>
      <c r="K12" s="27">
        <v>5309</v>
      </c>
      <c r="L12" s="27">
        <v>1997</v>
      </c>
      <c r="M12" s="27">
        <v>234813</v>
      </c>
      <c r="N12" s="27">
        <v>182971</v>
      </c>
      <c r="O12" s="25">
        <v>27</v>
      </c>
      <c r="P12" s="27">
        <v>36</v>
      </c>
      <c r="Q12" s="27">
        <v>1430600</v>
      </c>
      <c r="R12" s="27">
        <v>881200</v>
      </c>
      <c r="S12" s="27">
        <v>2</v>
      </c>
      <c r="T12" s="27">
        <v>2</v>
      </c>
      <c r="U12" s="27">
        <v>237500</v>
      </c>
      <c r="V12" s="24">
        <v>237500</v>
      </c>
      <c r="W12" s="27">
        <v>1668100</v>
      </c>
      <c r="X12" s="24" t="str">
        <f>IF(OR(I12="",说明首页!$C$3-INT(I12)&gt;7),"是","否")</f>
        <v>否</v>
      </c>
      <c r="Y12" s="24" t="str">
        <f t="shared" si="0"/>
        <v>否</v>
      </c>
      <c r="Z12" s="24" t="str">
        <f t="shared" si="1"/>
        <v>是</v>
      </c>
      <c r="AA12" s="24" t="str">
        <f>IF(OR(I12="",说明首页!$C$3-INT(I12)&gt;=3),"是","否")</f>
        <v>否</v>
      </c>
      <c r="AB12" s="28">
        <f t="shared" si="2"/>
        <v>91.622934401602407</v>
      </c>
      <c r="AC12" s="29">
        <f t="shared" si="3"/>
        <v>0.70935960591133007</v>
      </c>
      <c r="AD12" s="27">
        <f t="shared" si="4"/>
        <v>39738.888888888891</v>
      </c>
      <c r="AE12" s="29">
        <f t="shared" si="5"/>
        <v>88.12</v>
      </c>
      <c r="AF12" s="29">
        <f t="shared" si="6"/>
        <v>112.94506172839506</v>
      </c>
      <c r="AG12" s="28">
        <f t="shared" si="7"/>
        <v>58.757062146892657</v>
      </c>
      <c r="AH12" s="28">
        <f t="shared" si="8"/>
        <v>26.55367231638418</v>
      </c>
      <c r="AI12" s="28">
        <f t="shared" si="9"/>
        <v>38.606403013182671</v>
      </c>
      <c r="AJ12" s="28">
        <f t="shared" si="10"/>
        <v>49.717514124293785</v>
      </c>
      <c r="AK12" s="29">
        <f t="shared" si="11"/>
        <v>38.43</v>
      </c>
      <c r="AL12" s="25">
        <f t="shared" si="12"/>
        <v>356</v>
      </c>
      <c r="AM12" s="24" t="str">
        <f t="shared" si="13"/>
        <v>B</v>
      </c>
      <c r="AN12" s="24" t="str">
        <f t="shared" si="14"/>
        <v>MOB1-3</v>
      </c>
    </row>
    <row r="13" spans="1:40" ht="13.5" customHeight="1">
      <c r="A13" s="24" t="s">
        <v>144</v>
      </c>
      <c r="B13" s="24" t="s">
        <v>145</v>
      </c>
      <c r="C13" s="25">
        <v>621688</v>
      </c>
      <c r="D13" s="24" t="s">
        <v>714</v>
      </c>
      <c r="E13" s="26">
        <v>44329.383333333302</v>
      </c>
      <c r="F13" s="26">
        <v>44329.383333333302</v>
      </c>
      <c r="G13" s="25">
        <v>1825</v>
      </c>
      <c r="H13" s="25">
        <v>1825</v>
      </c>
      <c r="I13" s="26">
        <v>46154.811111111099</v>
      </c>
      <c r="J13" s="27">
        <v>6069</v>
      </c>
      <c r="K13" s="27">
        <v>6465</v>
      </c>
      <c r="L13" s="27">
        <v>1671</v>
      </c>
      <c r="M13" s="27">
        <v>216892</v>
      </c>
      <c r="N13" s="27">
        <v>141160</v>
      </c>
      <c r="O13" s="25">
        <v>25</v>
      </c>
      <c r="P13" s="27">
        <v>40</v>
      </c>
      <c r="Q13" s="27">
        <v>1045600</v>
      </c>
      <c r="R13" s="27">
        <v>258600</v>
      </c>
      <c r="S13" s="27">
        <v>1</v>
      </c>
      <c r="T13" s="27">
        <v>1</v>
      </c>
      <c r="U13" s="27">
        <v>14400</v>
      </c>
      <c r="V13" s="27"/>
      <c r="W13" s="27">
        <v>1060000</v>
      </c>
      <c r="X13" s="24" t="str">
        <f>IF(OR(I13="",说明首页!$C$3-INT(I13)&gt;7),"是","否")</f>
        <v>否</v>
      </c>
      <c r="Y13" s="24" t="str">
        <f t="shared" si="0"/>
        <v>否</v>
      </c>
      <c r="Z13" s="24" t="str">
        <f t="shared" si="1"/>
        <v>是</v>
      </c>
      <c r="AA13" s="24" t="str">
        <f>IF(OR(I13="",说明首页!$C$3-INT(I13)&gt;=3),"是","否")</f>
        <v>否</v>
      </c>
      <c r="AB13" s="28">
        <f t="shared" si="2"/>
        <v>84.476361460203478</v>
      </c>
      <c r="AC13" s="29">
        <f t="shared" si="3"/>
        <v>0.65908716427747571</v>
      </c>
      <c r="AD13" s="27">
        <f t="shared" si="4"/>
        <v>26140</v>
      </c>
      <c r="AE13" s="29">
        <f t="shared" si="5"/>
        <v>25.86</v>
      </c>
      <c r="AF13" s="29">
        <f t="shared" si="6"/>
        <v>94.106666666666655</v>
      </c>
      <c r="AG13" s="28">
        <f t="shared" si="7"/>
        <v>37.664783427495294</v>
      </c>
      <c r="AH13" s="28">
        <f t="shared" si="8"/>
        <v>22.033898305084744</v>
      </c>
      <c r="AI13" s="28">
        <f t="shared" si="9"/>
        <v>9.9811676082862526</v>
      </c>
      <c r="AJ13" s="28">
        <f t="shared" si="10"/>
        <v>14.500941619585687</v>
      </c>
      <c r="AK13" s="29">
        <f t="shared" si="11"/>
        <v>20.46</v>
      </c>
      <c r="AL13" s="25">
        <f t="shared" si="12"/>
        <v>481</v>
      </c>
      <c r="AM13" s="24" t="str">
        <f t="shared" si="13"/>
        <v>C</v>
      </c>
      <c r="AN13" s="24" t="str">
        <f t="shared" si="14"/>
        <v>MOB12+</v>
      </c>
    </row>
    <row r="14" spans="1:40" ht="13.5" customHeight="1">
      <c r="A14" s="24" t="s">
        <v>144</v>
      </c>
      <c r="B14" s="24" t="s">
        <v>145</v>
      </c>
      <c r="C14" s="25">
        <v>626597</v>
      </c>
      <c r="D14" s="24" t="s">
        <v>164</v>
      </c>
      <c r="E14" s="26">
        <v>45929.4243055556</v>
      </c>
      <c r="F14" s="26">
        <v>45929.4243055556</v>
      </c>
      <c r="G14" s="25">
        <v>225</v>
      </c>
      <c r="H14" s="25">
        <v>225</v>
      </c>
      <c r="I14" s="26">
        <v>46154.711805555598</v>
      </c>
      <c r="J14" s="27">
        <v>3246</v>
      </c>
      <c r="K14" s="27">
        <v>3582</v>
      </c>
      <c r="L14" s="27">
        <v>1412</v>
      </c>
      <c r="M14" s="27">
        <v>166794</v>
      </c>
      <c r="N14" s="27">
        <v>133321</v>
      </c>
      <c r="O14" s="25">
        <v>22</v>
      </c>
      <c r="P14" s="27">
        <v>34</v>
      </c>
      <c r="Q14" s="27">
        <v>1190400</v>
      </c>
      <c r="R14" s="27">
        <v>1074600</v>
      </c>
      <c r="S14" s="27">
        <v>2</v>
      </c>
      <c r="T14" s="27">
        <v>3</v>
      </c>
      <c r="U14" s="27">
        <v>201100</v>
      </c>
      <c r="V14" s="24"/>
      <c r="W14" s="27">
        <v>1391500</v>
      </c>
      <c r="X14" s="24" t="str">
        <f>IF(OR(I14="",说明首页!$C$3-INT(I14)&gt;7),"是","否")</f>
        <v>否</v>
      </c>
      <c r="Y14" s="24" t="str">
        <f t="shared" si="0"/>
        <v>否</v>
      </c>
      <c r="Z14" s="24" t="str">
        <f t="shared" si="1"/>
        <v>是</v>
      </c>
      <c r="AA14" s="24" t="str">
        <f>IF(OR(I14="",说明首页!$C$3-INT(I14)&gt;=3),"是","否")</f>
        <v>否</v>
      </c>
      <c r="AB14" s="28">
        <f t="shared" si="2"/>
        <v>94.419971671388097</v>
      </c>
      <c r="AC14" s="29">
        <f t="shared" si="3"/>
        <v>1.0474430067775724</v>
      </c>
      <c r="AD14" s="27">
        <f t="shared" si="4"/>
        <v>35011.76470588235</v>
      </c>
      <c r="AE14" s="29">
        <f t="shared" si="5"/>
        <v>107.46</v>
      </c>
      <c r="AF14" s="29">
        <f t="shared" si="6"/>
        <v>101.00075757575759</v>
      </c>
      <c r="AG14" s="28">
        <f t="shared" si="7"/>
        <v>66.666666666666657</v>
      </c>
      <c r="AH14" s="28">
        <f t="shared" si="8"/>
        <v>65.72504708097928</v>
      </c>
      <c r="AI14" s="28">
        <f t="shared" si="9"/>
        <v>44.632768361581924</v>
      </c>
      <c r="AJ14" s="28">
        <f t="shared" si="10"/>
        <v>24.105461393596986</v>
      </c>
      <c r="AK14" s="29">
        <f t="shared" si="11"/>
        <v>53.32</v>
      </c>
      <c r="AL14" s="25">
        <f t="shared" si="12"/>
        <v>233</v>
      </c>
      <c r="AM14" s="24" t="str">
        <f t="shared" si="13"/>
        <v>A</v>
      </c>
      <c r="AN14" s="24" t="str">
        <f t="shared" si="14"/>
        <v>MOB6-12</v>
      </c>
    </row>
    <row r="15" spans="1:40" ht="13.5" customHeight="1">
      <c r="A15" s="24" t="s">
        <v>144</v>
      </c>
      <c r="B15" s="24" t="s">
        <v>150</v>
      </c>
      <c r="C15" s="25">
        <v>627204</v>
      </c>
      <c r="D15" s="24" t="s">
        <v>1017</v>
      </c>
      <c r="E15" s="26">
        <v>44608.663194444402</v>
      </c>
      <c r="F15" s="26">
        <v>44608.663194444402</v>
      </c>
      <c r="G15" s="25">
        <v>1546</v>
      </c>
      <c r="H15" s="25">
        <v>1546</v>
      </c>
      <c r="I15" s="26">
        <v>46154.793055555601</v>
      </c>
      <c r="J15" s="27">
        <v>197</v>
      </c>
      <c r="K15" s="27">
        <v>201</v>
      </c>
      <c r="L15" s="27">
        <v>115</v>
      </c>
      <c r="M15" s="27">
        <v>21562</v>
      </c>
      <c r="N15" s="27">
        <v>20218</v>
      </c>
      <c r="O15" s="25">
        <v>6</v>
      </c>
      <c r="P15" s="27">
        <v>1</v>
      </c>
      <c r="Q15" s="27">
        <v>2500</v>
      </c>
      <c r="R15" s="27">
        <v>2500</v>
      </c>
      <c r="S15" s="27">
        <v>0</v>
      </c>
      <c r="T15" s="27">
        <v>0</v>
      </c>
      <c r="U15" s="27"/>
      <c r="V15" s="27"/>
      <c r="W15" s="27">
        <v>2500</v>
      </c>
      <c r="X15" s="24" t="str">
        <f>IF(OR(I15="",说明首页!$C$3-INT(I15)&gt;7),"是","否")</f>
        <v>否</v>
      </c>
      <c r="Y15" s="24" t="str">
        <f t="shared" si="0"/>
        <v>是</v>
      </c>
      <c r="Z15" s="24" t="str">
        <f t="shared" si="1"/>
        <v>否</v>
      </c>
      <c r="AA15" s="24" t="str">
        <f>IF(OR(I15="",说明首页!$C$3-INT(I15)&gt;=3),"是","否")</f>
        <v>否</v>
      </c>
      <c r="AB15" s="28">
        <f t="shared" si="2"/>
        <v>175.80869565217392</v>
      </c>
      <c r="AC15" s="29">
        <f t="shared" si="3"/>
        <v>0.50761421319796951</v>
      </c>
      <c r="AD15" s="27">
        <f t="shared" si="4"/>
        <v>2500</v>
      </c>
      <c r="AE15" s="29">
        <f t="shared" si="5"/>
        <v>0.25</v>
      </c>
      <c r="AF15" s="29">
        <f t="shared" si="6"/>
        <v>56.161111111111111</v>
      </c>
      <c r="AG15" s="28" t="str">
        <f t="shared" si="7"/>
        <v/>
      </c>
      <c r="AH15" s="28" t="str">
        <f t="shared" si="8"/>
        <v/>
      </c>
      <c r="AI15" s="28" t="str">
        <f t="shared" si="9"/>
        <v/>
      </c>
      <c r="AJ15" s="28" t="str">
        <f t="shared" si="10"/>
        <v/>
      </c>
      <c r="AK15" s="29" t="str">
        <f t="shared" si="11"/>
        <v/>
      </c>
      <c r="AL15" s="25" t="str">
        <f t="shared" si="12"/>
        <v/>
      </c>
      <c r="AM15" s="24" t="str">
        <f t="shared" si="13"/>
        <v>非参评</v>
      </c>
      <c r="AN15" s="24" t="str">
        <f t="shared" si="14"/>
        <v>MOB12+</v>
      </c>
    </row>
    <row r="16" spans="1:40" ht="13.5" customHeight="1">
      <c r="A16" s="24" t="s">
        <v>144</v>
      </c>
      <c r="B16" s="24" t="s">
        <v>145</v>
      </c>
      <c r="C16" s="25">
        <v>627514</v>
      </c>
      <c r="D16" s="24" t="s">
        <v>1081</v>
      </c>
      <c r="E16" s="26">
        <v>45582.6381944444</v>
      </c>
      <c r="F16" s="26">
        <v>45582.6381944444</v>
      </c>
      <c r="G16" s="25">
        <v>572</v>
      </c>
      <c r="H16" s="25">
        <v>572</v>
      </c>
      <c r="I16" s="26">
        <v>46154.817361111098</v>
      </c>
      <c r="J16" s="27">
        <v>3648</v>
      </c>
      <c r="K16" s="27">
        <v>3807</v>
      </c>
      <c r="L16" s="27">
        <v>1609</v>
      </c>
      <c r="M16" s="27">
        <v>195420</v>
      </c>
      <c r="N16" s="27">
        <v>161000</v>
      </c>
      <c r="O16" s="25">
        <v>22</v>
      </c>
      <c r="P16" s="27">
        <v>49</v>
      </c>
      <c r="Q16" s="27">
        <v>2399700</v>
      </c>
      <c r="R16" s="27">
        <v>2056200</v>
      </c>
      <c r="S16" s="27">
        <v>3</v>
      </c>
      <c r="T16" s="27">
        <v>3</v>
      </c>
      <c r="U16" s="27">
        <v>75200</v>
      </c>
      <c r="V16" s="27">
        <v>31500</v>
      </c>
      <c r="W16" s="27">
        <v>2474900</v>
      </c>
      <c r="X16" s="24" t="str">
        <f>IF(OR(I16="",说明首页!$C$3-INT(I16)&gt;7),"是","否")</f>
        <v>否</v>
      </c>
      <c r="Y16" s="24" t="str">
        <f t="shared" si="0"/>
        <v>否</v>
      </c>
      <c r="Z16" s="24" t="str">
        <f t="shared" si="1"/>
        <v>是</v>
      </c>
      <c r="AA16" s="24" t="str">
        <f>IF(OR(I16="",说明首页!$C$3-INT(I16)&gt;=3),"是","否")</f>
        <v>否</v>
      </c>
      <c r="AB16" s="28">
        <f t="shared" si="2"/>
        <v>100.06215040397763</v>
      </c>
      <c r="AC16" s="29">
        <f t="shared" si="3"/>
        <v>1.3432017543859649</v>
      </c>
      <c r="AD16" s="27">
        <f t="shared" si="4"/>
        <v>48973.469387755104</v>
      </c>
      <c r="AE16" s="29">
        <f t="shared" si="5"/>
        <v>205.62</v>
      </c>
      <c r="AF16" s="29">
        <f t="shared" si="6"/>
        <v>121.96969696969697</v>
      </c>
      <c r="AG16" s="28">
        <f t="shared" si="7"/>
        <v>79.096045197740111</v>
      </c>
      <c r="AH16" s="28">
        <f t="shared" si="8"/>
        <v>86.252354048964222</v>
      </c>
      <c r="AI16" s="28">
        <f t="shared" si="9"/>
        <v>77.401129943502823</v>
      </c>
      <c r="AJ16" s="28">
        <f t="shared" si="10"/>
        <v>69.114877589453855</v>
      </c>
      <c r="AK16" s="29">
        <f t="shared" si="11"/>
        <v>79.98</v>
      </c>
      <c r="AL16" s="25">
        <f t="shared" si="12"/>
        <v>51</v>
      </c>
      <c r="AM16" s="24" t="str">
        <f t="shared" si="13"/>
        <v>S</v>
      </c>
      <c r="AN16" s="24" t="str">
        <f t="shared" si="14"/>
        <v>MOB12+</v>
      </c>
    </row>
    <row r="17" spans="1:40" ht="13.5" customHeight="1">
      <c r="A17" s="24" t="s">
        <v>144</v>
      </c>
      <c r="B17" s="24" t="s">
        <v>145</v>
      </c>
      <c r="C17" s="25">
        <v>628715</v>
      </c>
      <c r="D17" s="24" t="s">
        <v>198</v>
      </c>
      <c r="E17" s="26">
        <v>44776.411111111098</v>
      </c>
      <c r="F17" s="26">
        <v>44776.411111111098</v>
      </c>
      <c r="G17" s="25">
        <v>1378</v>
      </c>
      <c r="H17" s="25">
        <v>1378</v>
      </c>
      <c r="I17" s="26">
        <v>46141.787499999999</v>
      </c>
      <c r="J17" s="27">
        <v>3108</v>
      </c>
      <c r="K17" s="27">
        <v>3497</v>
      </c>
      <c r="L17" s="27">
        <v>1112</v>
      </c>
      <c r="M17" s="27">
        <v>127366</v>
      </c>
      <c r="N17" s="27">
        <v>96018</v>
      </c>
      <c r="O17" s="25">
        <v>14</v>
      </c>
      <c r="P17" s="27">
        <v>19</v>
      </c>
      <c r="Q17" s="27">
        <v>929100</v>
      </c>
      <c r="R17" s="27">
        <v>899500</v>
      </c>
      <c r="S17" s="27">
        <v>0</v>
      </c>
      <c r="T17" s="27">
        <v>0</v>
      </c>
      <c r="U17" s="27"/>
      <c r="V17" s="24"/>
      <c r="W17" s="27">
        <v>929100</v>
      </c>
      <c r="X17" s="24" t="str">
        <f>IF(OR(I17="",说明首页!$C$3-INT(I17)&gt;7),"是","否")</f>
        <v>否</v>
      </c>
      <c r="Y17" s="24" t="str">
        <f t="shared" si="0"/>
        <v>是</v>
      </c>
      <c r="Z17" s="24" t="str">
        <f t="shared" si="1"/>
        <v>否</v>
      </c>
      <c r="AA17" s="24" t="str">
        <f>IF(OR(I17="",说明首页!$C$3-INT(I17)&gt;=3),"是","否")</f>
        <v>否</v>
      </c>
      <c r="AB17" s="28">
        <f t="shared" si="2"/>
        <v>86.347122302158269</v>
      </c>
      <c r="AC17" s="29">
        <f t="shared" si="3"/>
        <v>0.61132561132561125</v>
      </c>
      <c r="AD17" s="27">
        <f t="shared" si="4"/>
        <v>48900</v>
      </c>
      <c r="AE17" s="29">
        <f t="shared" si="5"/>
        <v>89.95</v>
      </c>
      <c r="AF17" s="29">
        <f t="shared" si="6"/>
        <v>114.30714285714286</v>
      </c>
      <c r="AG17" s="28" t="str">
        <f t="shared" si="7"/>
        <v/>
      </c>
      <c r="AH17" s="28" t="str">
        <f t="shared" si="8"/>
        <v/>
      </c>
      <c r="AI17" s="28" t="str">
        <f t="shared" si="9"/>
        <v/>
      </c>
      <c r="AJ17" s="28" t="str">
        <f t="shared" si="10"/>
        <v/>
      </c>
      <c r="AK17" s="29" t="str">
        <f t="shared" si="11"/>
        <v/>
      </c>
      <c r="AL17" s="25" t="str">
        <f t="shared" si="12"/>
        <v/>
      </c>
      <c r="AM17" s="24" t="str">
        <f t="shared" si="13"/>
        <v>非参评</v>
      </c>
      <c r="AN17" s="24" t="str">
        <f t="shared" si="14"/>
        <v>MOB12+</v>
      </c>
    </row>
    <row r="18" spans="1:40" ht="13.5" customHeight="1">
      <c r="A18" s="24" t="s">
        <v>144</v>
      </c>
      <c r="B18" s="24" t="s">
        <v>176</v>
      </c>
      <c r="C18" s="25">
        <v>629832</v>
      </c>
      <c r="D18" s="24" t="s">
        <v>1152</v>
      </c>
      <c r="E18" s="26">
        <v>44329.3840277778</v>
      </c>
      <c r="F18" s="26">
        <v>44329.3840277778</v>
      </c>
      <c r="G18" s="25">
        <v>1825</v>
      </c>
      <c r="H18" s="25">
        <v>1825</v>
      </c>
      <c r="I18" s="26">
        <v>46154.762499999997</v>
      </c>
      <c r="J18" s="27">
        <v>3238</v>
      </c>
      <c r="K18" s="27">
        <v>4963</v>
      </c>
      <c r="L18" s="27">
        <v>1745</v>
      </c>
      <c r="M18" s="27">
        <v>193868</v>
      </c>
      <c r="N18" s="27">
        <v>145060</v>
      </c>
      <c r="O18" s="25">
        <v>25</v>
      </c>
      <c r="P18" s="27">
        <v>41</v>
      </c>
      <c r="Q18" s="27">
        <v>1749000</v>
      </c>
      <c r="R18" s="27">
        <v>1420100</v>
      </c>
      <c r="S18" s="27">
        <v>1</v>
      </c>
      <c r="T18" s="27">
        <v>1</v>
      </c>
      <c r="U18" s="24">
        <v>3000</v>
      </c>
      <c r="V18" s="24"/>
      <c r="W18" s="27">
        <v>1752000</v>
      </c>
      <c r="X18" s="24" t="str">
        <f>IF(OR(I18="",说明首页!$C$3-INT(I18)&gt;7),"是","否")</f>
        <v>否</v>
      </c>
      <c r="Y18" s="24" t="str">
        <f t="shared" si="0"/>
        <v>否</v>
      </c>
      <c r="Z18" s="24" t="str">
        <f t="shared" si="1"/>
        <v>是</v>
      </c>
      <c r="AA18" s="24" t="str">
        <f>IF(OR(I18="",说明首页!$C$3-INT(I18)&gt;=3),"是","否")</f>
        <v>否</v>
      </c>
      <c r="AB18" s="28">
        <f t="shared" si="2"/>
        <v>83.128939828080235</v>
      </c>
      <c r="AC18" s="29">
        <f t="shared" si="3"/>
        <v>1.266213712168005</v>
      </c>
      <c r="AD18" s="27">
        <f t="shared" si="4"/>
        <v>42658.536585365851</v>
      </c>
      <c r="AE18" s="29">
        <f t="shared" si="5"/>
        <v>142.01</v>
      </c>
      <c r="AF18" s="29">
        <f t="shared" si="6"/>
        <v>96.706666666666663</v>
      </c>
      <c r="AG18" s="28">
        <f t="shared" si="7"/>
        <v>33.898305084745758</v>
      </c>
      <c r="AH18" s="28">
        <f t="shared" si="8"/>
        <v>82.109227871939737</v>
      </c>
      <c r="AI18" s="28">
        <f t="shared" si="9"/>
        <v>58.568738229755176</v>
      </c>
      <c r="AJ18" s="28">
        <f t="shared" si="10"/>
        <v>18.455743879472696</v>
      </c>
      <c r="AK18" s="29">
        <f t="shared" si="11"/>
        <v>57.44</v>
      </c>
      <c r="AL18" s="25">
        <f t="shared" si="12"/>
        <v>205</v>
      </c>
      <c r="AM18" s="24" t="str">
        <f t="shared" si="13"/>
        <v>A</v>
      </c>
      <c r="AN18" s="24" t="str">
        <f t="shared" si="14"/>
        <v>MOB12+</v>
      </c>
    </row>
    <row r="19" spans="1:40" ht="13.5" customHeight="1">
      <c r="A19" s="24" t="s">
        <v>144</v>
      </c>
      <c r="B19" s="24" t="s">
        <v>160</v>
      </c>
      <c r="C19" s="25">
        <v>631260</v>
      </c>
      <c r="D19" s="24" t="s">
        <v>999</v>
      </c>
      <c r="E19" s="26">
        <v>44344.668055555601</v>
      </c>
      <c r="F19" s="26">
        <v>44344.668055555601</v>
      </c>
      <c r="G19" s="25">
        <v>1810</v>
      </c>
      <c r="H19" s="25">
        <v>1810</v>
      </c>
      <c r="I19" s="26">
        <v>46138.5180555556</v>
      </c>
      <c r="J19" s="27">
        <v>76</v>
      </c>
      <c r="K19" s="27">
        <v>77</v>
      </c>
      <c r="L19" s="27">
        <v>28</v>
      </c>
      <c r="M19" s="27">
        <v>2762</v>
      </c>
      <c r="N19" s="27">
        <v>2104</v>
      </c>
      <c r="O19" s="25">
        <v>1</v>
      </c>
      <c r="P19" s="27">
        <v>1</v>
      </c>
      <c r="Q19" s="27">
        <v>1000</v>
      </c>
      <c r="R19" s="27">
        <v>1000</v>
      </c>
      <c r="S19" s="27">
        <v>0</v>
      </c>
      <c r="T19" s="27">
        <v>0</v>
      </c>
      <c r="U19" s="27"/>
      <c r="V19" s="24"/>
      <c r="W19" s="27">
        <v>1000</v>
      </c>
      <c r="X19" s="24" t="str">
        <f>IF(OR(I19="",说明首页!$C$3-INT(I19)&gt;7),"是","否")</f>
        <v>否</v>
      </c>
      <c r="Y19" s="24" t="str">
        <f t="shared" si="0"/>
        <v>是</v>
      </c>
      <c r="Z19" s="24" t="str">
        <f t="shared" si="1"/>
        <v>否</v>
      </c>
      <c r="AA19" s="24" t="str">
        <f>IF(OR(I19="",说明首页!$C$3-INT(I19)&gt;=3),"是","否")</f>
        <v>否</v>
      </c>
      <c r="AB19" s="28">
        <f t="shared" si="2"/>
        <v>75.142857142857139</v>
      </c>
      <c r="AC19" s="29">
        <f t="shared" si="3"/>
        <v>1.3157894736842104</v>
      </c>
      <c r="AD19" s="27">
        <f t="shared" si="4"/>
        <v>1000</v>
      </c>
      <c r="AE19" s="29">
        <f t="shared" si="5"/>
        <v>0.1</v>
      </c>
      <c r="AF19" s="29">
        <f t="shared" si="6"/>
        <v>35.06666666666667</v>
      </c>
      <c r="AG19" s="28" t="str">
        <f t="shared" si="7"/>
        <v/>
      </c>
      <c r="AH19" s="28" t="str">
        <f t="shared" si="8"/>
        <v/>
      </c>
      <c r="AI19" s="28" t="str">
        <f t="shared" si="9"/>
        <v/>
      </c>
      <c r="AJ19" s="28" t="str">
        <f t="shared" si="10"/>
        <v/>
      </c>
      <c r="AK19" s="29" t="str">
        <f t="shared" si="11"/>
        <v/>
      </c>
      <c r="AL19" s="25" t="str">
        <f t="shared" si="12"/>
        <v/>
      </c>
      <c r="AM19" s="24" t="str">
        <f t="shared" si="13"/>
        <v>非参评</v>
      </c>
      <c r="AN19" s="24" t="str">
        <f t="shared" si="14"/>
        <v>MOB12+</v>
      </c>
    </row>
    <row r="20" spans="1:40" ht="13.5" customHeight="1">
      <c r="A20" s="24" t="s">
        <v>144</v>
      </c>
      <c r="B20" s="24" t="s">
        <v>147</v>
      </c>
      <c r="C20" s="25">
        <v>631289</v>
      </c>
      <c r="D20" s="24" t="s">
        <v>840</v>
      </c>
      <c r="E20" s="26">
        <v>46098.588888888902</v>
      </c>
      <c r="F20" s="26">
        <v>46098.588888888902</v>
      </c>
      <c r="G20" s="25">
        <v>56</v>
      </c>
      <c r="H20" s="25">
        <v>56</v>
      </c>
      <c r="I20" s="26">
        <v>46154.824305555601</v>
      </c>
      <c r="J20" s="27">
        <v>3986</v>
      </c>
      <c r="K20" s="27">
        <v>4578</v>
      </c>
      <c r="L20" s="27">
        <v>1664</v>
      </c>
      <c r="M20" s="27">
        <v>162078</v>
      </c>
      <c r="N20" s="27">
        <v>123761</v>
      </c>
      <c r="O20" s="25">
        <v>25</v>
      </c>
      <c r="P20" s="27">
        <v>27</v>
      </c>
      <c r="Q20" s="27">
        <v>815900</v>
      </c>
      <c r="R20" s="27">
        <v>693400</v>
      </c>
      <c r="S20" s="27">
        <v>3</v>
      </c>
      <c r="T20" s="27">
        <v>4</v>
      </c>
      <c r="U20" s="24">
        <v>61500</v>
      </c>
      <c r="V20" s="24">
        <v>50000</v>
      </c>
      <c r="W20" s="27">
        <v>877400</v>
      </c>
      <c r="X20" s="24" t="str">
        <f>IF(OR(I20="",说明首页!$C$3-INT(I20)&gt;7),"是","否")</f>
        <v>否</v>
      </c>
      <c r="Y20" s="24" t="str">
        <f t="shared" si="0"/>
        <v>否</v>
      </c>
      <c r="Z20" s="24" t="str">
        <f t="shared" si="1"/>
        <v>是</v>
      </c>
      <c r="AA20" s="24" t="str">
        <f>IF(OR(I20="",说明首页!$C$3-INT(I20)&gt;=3),"是","否")</f>
        <v>否</v>
      </c>
      <c r="AB20" s="28">
        <f t="shared" si="2"/>
        <v>74.375600961538467</v>
      </c>
      <c r="AC20" s="29">
        <f t="shared" si="3"/>
        <v>0.67737079779227294</v>
      </c>
      <c r="AD20" s="27">
        <f t="shared" si="4"/>
        <v>30218.518518518518</v>
      </c>
      <c r="AE20" s="29">
        <f t="shared" si="5"/>
        <v>69.34</v>
      </c>
      <c r="AF20" s="29">
        <f t="shared" si="6"/>
        <v>82.507333333333321</v>
      </c>
      <c r="AG20" s="28">
        <f t="shared" si="7"/>
        <v>15.065913370998116</v>
      </c>
      <c r="AH20" s="28">
        <f t="shared" si="8"/>
        <v>23.917137476459509</v>
      </c>
      <c r="AI20" s="28">
        <f t="shared" si="9"/>
        <v>28.8135593220339</v>
      </c>
      <c r="AJ20" s="28">
        <f t="shared" si="10"/>
        <v>4.7080979284369118</v>
      </c>
      <c r="AK20" s="29">
        <f t="shared" si="11"/>
        <v>19.73</v>
      </c>
      <c r="AL20" s="25">
        <f t="shared" si="12"/>
        <v>483</v>
      </c>
      <c r="AM20" s="24" t="str">
        <f t="shared" si="13"/>
        <v>C</v>
      </c>
      <c r="AN20" s="24" t="str">
        <f t="shared" si="14"/>
        <v>MOB1-3</v>
      </c>
    </row>
    <row r="21" spans="1:40" ht="13.5" customHeight="1">
      <c r="A21" s="24" t="s">
        <v>144</v>
      </c>
      <c r="B21" s="24" t="s">
        <v>160</v>
      </c>
      <c r="C21" s="25">
        <v>631319</v>
      </c>
      <c r="D21" s="24" t="s">
        <v>1162</v>
      </c>
      <c r="E21" s="26">
        <v>44329.378472222197</v>
      </c>
      <c r="F21" s="26">
        <v>44329.378472222197</v>
      </c>
      <c r="G21" s="25">
        <v>1825</v>
      </c>
      <c r="H21" s="25">
        <v>1825</v>
      </c>
      <c r="I21" s="26">
        <v>46154.873611111099</v>
      </c>
      <c r="J21" s="27">
        <v>4643</v>
      </c>
      <c r="K21" s="27">
        <v>6113</v>
      </c>
      <c r="L21" s="27">
        <v>2465</v>
      </c>
      <c r="M21" s="27">
        <v>261239</v>
      </c>
      <c r="N21" s="27">
        <v>203449</v>
      </c>
      <c r="O21" s="25">
        <v>30</v>
      </c>
      <c r="P21" s="27">
        <v>90</v>
      </c>
      <c r="Q21" s="27">
        <v>4220500</v>
      </c>
      <c r="R21" s="27">
        <v>3409900</v>
      </c>
      <c r="S21" s="27">
        <v>4</v>
      </c>
      <c r="T21" s="27">
        <v>8</v>
      </c>
      <c r="U21" s="27">
        <v>216000</v>
      </c>
      <c r="V21" s="24">
        <v>190000</v>
      </c>
      <c r="W21" s="27">
        <v>4436500</v>
      </c>
      <c r="X21" s="24" t="str">
        <f>IF(OR(I21="",说明首页!$C$3-INT(I21)&gt;7),"是","否")</f>
        <v>否</v>
      </c>
      <c r="Y21" s="24" t="str">
        <f t="shared" si="0"/>
        <v>否</v>
      </c>
      <c r="Z21" s="24" t="str">
        <f t="shared" si="1"/>
        <v>是</v>
      </c>
      <c r="AA21" s="24" t="str">
        <f>IF(OR(I21="",说明首页!$C$3-INT(I21)&gt;=3),"是","否")</f>
        <v>否</v>
      </c>
      <c r="AB21" s="28">
        <f t="shared" si="2"/>
        <v>82.535091277890473</v>
      </c>
      <c r="AC21" s="29">
        <f t="shared" si="3"/>
        <v>1.9384018953262976</v>
      </c>
      <c r="AD21" s="27">
        <f t="shared" si="4"/>
        <v>46894.444444444445</v>
      </c>
      <c r="AE21" s="29">
        <f t="shared" si="5"/>
        <v>340.99</v>
      </c>
      <c r="AF21" s="29">
        <f t="shared" si="6"/>
        <v>113.02722222222222</v>
      </c>
      <c r="AG21" s="28">
        <f t="shared" si="7"/>
        <v>32.015065913370996</v>
      </c>
      <c r="AH21" s="28">
        <f t="shared" si="8"/>
        <v>97.551789077212803</v>
      </c>
      <c r="AI21" s="28">
        <f t="shared" si="9"/>
        <v>93.03201506591337</v>
      </c>
      <c r="AJ21" s="28">
        <f t="shared" si="10"/>
        <v>50.094161958568741</v>
      </c>
      <c r="AK21" s="29">
        <f t="shared" si="11"/>
        <v>77.33</v>
      </c>
      <c r="AL21" s="25">
        <f t="shared" si="12"/>
        <v>73</v>
      </c>
      <c r="AM21" s="24" t="str">
        <f t="shared" si="13"/>
        <v>S</v>
      </c>
      <c r="AN21" s="24" t="str">
        <f t="shared" si="14"/>
        <v>MOB12+</v>
      </c>
    </row>
    <row r="22" spans="1:40" ht="13.5" customHeight="1">
      <c r="A22" s="24" t="s">
        <v>144</v>
      </c>
      <c r="B22" s="24" t="s">
        <v>176</v>
      </c>
      <c r="C22" s="25">
        <v>632223</v>
      </c>
      <c r="D22" s="24" t="s">
        <v>960</v>
      </c>
      <c r="E22" s="26">
        <v>46148.6118055556</v>
      </c>
      <c r="F22" s="26">
        <v>46148.6118055556</v>
      </c>
      <c r="G22" s="25">
        <v>6</v>
      </c>
      <c r="H22" s="25">
        <v>6</v>
      </c>
      <c r="I22" s="26">
        <v>46151.728472222203</v>
      </c>
      <c r="J22" s="27">
        <v>155</v>
      </c>
      <c r="K22" s="27">
        <v>157</v>
      </c>
      <c r="L22" s="27">
        <v>47</v>
      </c>
      <c r="M22" s="27">
        <v>5123</v>
      </c>
      <c r="N22" s="27">
        <v>3827</v>
      </c>
      <c r="O22" s="25">
        <v>1</v>
      </c>
      <c r="P22" s="27"/>
      <c r="Q22" s="27"/>
      <c r="R22" s="27"/>
      <c r="S22" s="27"/>
      <c r="T22" s="27"/>
      <c r="U22" s="27"/>
      <c r="V22" s="27"/>
      <c r="W22" s="27"/>
      <c r="X22" s="24" t="str">
        <f>IF(OR(I22="",说明首页!$C$3-INT(I22)&gt;7),"是","否")</f>
        <v>否</v>
      </c>
      <c r="Y22" s="24" t="str">
        <f t="shared" si="0"/>
        <v>是</v>
      </c>
      <c r="Z22" s="24" t="str">
        <f t="shared" si="1"/>
        <v>否</v>
      </c>
      <c r="AA22" s="24" t="str">
        <f>IF(OR(I22="",说明首页!$C$3-INT(I22)&gt;=3),"是","否")</f>
        <v>否</v>
      </c>
      <c r="AB22" s="28">
        <f t="shared" si="2"/>
        <v>81.425531914893611</v>
      </c>
      <c r="AC22" s="29">
        <f t="shared" si="3"/>
        <v>0</v>
      </c>
      <c r="AD22" s="27">
        <f t="shared" si="4"/>
        <v>0</v>
      </c>
      <c r="AE22" s="29">
        <f t="shared" si="5"/>
        <v>0</v>
      </c>
      <c r="AF22" s="29">
        <f t="shared" si="6"/>
        <v>63.783333333333331</v>
      </c>
      <c r="AG22" s="28" t="str">
        <f t="shared" si="7"/>
        <v/>
      </c>
      <c r="AH22" s="28" t="str">
        <f t="shared" si="8"/>
        <v/>
      </c>
      <c r="AI22" s="28" t="str">
        <f t="shared" si="9"/>
        <v/>
      </c>
      <c r="AJ22" s="28" t="str">
        <f t="shared" si="10"/>
        <v/>
      </c>
      <c r="AK22" s="29" t="str">
        <f t="shared" si="11"/>
        <v/>
      </c>
      <c r="AL22" s="25" t="str">
        <f t="shared" si="12"/>
        <v/>
      </c>
      <c r="AM22" s="24" t="str">
        <f t="shared" si="13"/>
        <v>非参评</v>
      </c>
      <c r="AN22" s="24" t="str">
        <f t="shared" si="14"/>
        <v>MOB1-</v>
      </c>
    </row>
    <row r="23" spans="1:40" ht="13.5" customHeight="1">
      <c r="A23" s="24" t="s">
        <v>144</v>
      </c>
      <c r="B23" s="24" t="s">
        <v>169</v>
      </c>
      <c r="C23" s="25">
        <v>632260</v>
      </c>
      <c r="D23" s="24" t="s">
        <v>872</v>
      </c>
      <c r="E23" s="26">
        <v>45091.641666666699</v>
      </c>
      <c r="F23" s="26">
        <v>45091.641666666699</v>
      </c>
      <c r="G23" s="25">
        <v>1063</v>
      </c>
      <c r="H23" s="25">
        <v>1063</v>
      </c>
      <c r="I23" s="26">
        <v>46149.780555555597</v>
      </c>
      <c r="J23" s="27">
        <v>66</v>
      </c>
      <c r="K23" s="27">
        <v>66</v>
      </c>
      <c r="L23" s="27">
        <v>32</v>
      </c>
      <c r="M23" s="27">
        <v>3901</v>
      </c>
      <c r="N23" s="27">
        <v>3362</v>
      </c>
      <c r="O23" s="25">
        <v>2</v>
      </c>
      <c r="P23" s="27"/>
      <c r="Q23" s="27"/>
      <c r="R23" s="27"/>
      <c r="S23" s="27"/>
      <c r="T23" s="27"/>
      <c r="U23" s="27"/>
      <c r="V23" s="24"/>
      <c r="W23" s="27"/>
      <c r="X23" s="24" t="str">
        <f>IF(OR(I23="",说明首页!$C$3-INT(I23)&gt;7),"是","否")</f>
        <v>否</v>
      </c>
      <c r="Y23" s="24" t="str">
        <f t="shared" si="0"/>
        <v>是</v>
      </c>
      <c r="Z23" s="24" t="str">
        <f t="shared" si="1"/>
        <v>否</v>
      </c>
      <c r="AA23" s="24" t="str">
        <f>IF(OR(I23="",说明首页!$C$3-INT(I23)&gt;=3),"是","否")</f>
        <v>否</v>
      </c>
      <c r="AB23" s="28">
        <f t="shared" si="2"/>
        <v>105.0625</v>
      </c>
      <c r="AC23" s="29">
        <f t="shared" si="3"/>
        <v>0</v>
      </c>
      <c r="AD23" s="27">
        <f t="shared" si="4"/>
        <v>0</v>
      </c>
      <c r="AE23" s="29">
        <f t="shared" si="5"/>
        <v>0</v>
      </c>
      <c r="AF23" s="29">
        <f t="shared" si="6"/>
        <v>28.016666666666666</v>
      </c>
      <c r="AG23" s="28" t="str">
        <f t="shared" si="7"/>
        <v/>
      </c>
      <c r="AH23" s="28" t="str">
        <f t="shared" si="8"/>
        <v/>
      </c>
      <c r="AI23" s="28" t="str">
        <f t="shared" si="9"/>
        <v/>
      </c>
      <c r="AJ23" s="28" t="str">
        <f t="shared" si="10"/>
        <v/>
      </c>
      <c r="AK23" s="29" t="str">
        <f t="shared" si="11"/>
        <v/>
      </c>
      <c r="AL23" s="25" t="str">
        <f t="shared" si="12"/>
        <v/>
      </c>
      <c r="AM23" s="24" t="str">
        <f t="shared" si="13"/>
        <v>非参评</v>
      </c>
      <c r="AN23" s="24" t="str">
        <f t="shared" si="14"/>
        <v>MOB12+</v>
      </c>
    </row>
    <row r="24" spans="1:40" ht="13.5" customHeight="1">
      <c r="A24" s="24" t="s">
        <v>144</v>
      </c>
      <c r="B24" s="24" t="s">
        <v>145</v>
      </c>
      <c r="C24" s="25">
        <v>632697</v>
      </c>
      <c r="D24" s="24" t="s">
        <v>994</v>
      </c>
      <c r="E24" s="26">
        <v>44826.459027777797</v>
      </c>
      <c r="F24" s="26">
        <v>44826.459027777797</v>
      </c>
      <c r="G24" s="25">
        <v>1328</v>
      </c>
      <c r="H24" s="25">
        <v>1328</v>
      </c>
      <c r="I24" s="26">
        <v>46154.823611111096</v>
      </c>
      <c r="J24" s="27">
        <v>4564</v>
      </c>
      <c r="K24" s="27">
        <v>4975</v>
      </c>
      <c r="L24" s="27">
        <v>1828</v>
      </c>
      <c r="M24" s="27">
        <v>193069</v>
      </c>
      <c r="N24" s="27">
        <v>140124</v>
      </c>
      <c r="O24" s="25">
        <v>22</v>
      </c>
      <c r="P24" s="27">
        <v>22</v>
      </c>
      <c r="Q24" s="27">
        <v>1626100</v>
      </c>
      <c r="R24" s="27">
        <v>1286100</v>
      </c>
      <c r="S24" s="27">
        <v>1</v>
      </c>
      <c r="T24" s="27">
        <v>1</v>
      </c>
      <c r="U24" s="27">
        <v>41200</v>
      </c>
      <c r="V24" s="24"/>
      <c r="W24" s="27">
        <v>1667300</v>
      </c>
      <c r="X24" s="24" t="str">
        <f>IF(OR(I24="",说明首页!$C$3-INT(I24)&gt;7),"是","否")</f>
        <v>否</v>
      </c>
      <c r="Y24" s="24" t="str">
        <f t="shared" si="0"/>
        <v>否</v>
      </c>
      <c r="Z24" s="24" t="str">
        <f t="shared" si="1"/>
        <v>是</v>
      </c>
      <c r="AA24" s="24" t="str">
        <f>IF(OR(I24="",说明首页!$C$3-INT(I24)&gt;=3),"是","否")</f>
        <v>否</v>
      </c>
      <c r="AB24" s="28">
        <f t="shared" si="2"/>
        <v>76.654266958424515</v>
      </c>
      <c r="AC24" s="29">
        <f t="shared" si="3"/>
        <v>0.48203330411919365</v>
      </c>
      <c r="AD24" s="27">
        <f t="shared" si="4"/>
        <v>73913.636363636368</v>
      </c>
      <c r="AE24" s="29">
        <f t="shared" si="5"/>
        <v>128.61000000000001</v>
      </c>
      <c r="AF24" s="29">
        <f t="shared" si="6"/>
        <v>106.15454545454546</v>
      </c>
      <c r="AG24" s="28">
        <f t="shared" si="7"/>
        <v>20.150659133709979</v>
      </c>
      <c r="AH24" s="28">
        <f t="shared" si="8"/>
        <v>7.1563088512241055</v>
      </c>
      <c r="AI24" s="28">
        <f t="shared" si="9"/>
        <v>53.483992467043315</v>
      </c>
      <c r="AJ24" s="28">
        <f t="shared" si="10"/>
        <v>32.580037664783426</v>
      </c>
      <c r="AK24" s="29">
        <f t="shared" si="11"/>
        <v>23.46</v>
      </c>
      <c r="AL24" s="25">
        <f t="shared" si="12"/>
        <v>459</v>
      </c>
      <c r="AM24" s="24" t="str">
        <f t="shared" si="13"/>
        <v>C</v>
      </c>
      <c r="AN24" s="24" t="str">
        <f t="shared" si="14"/>
        <v>MOB12+</v>
      </c>
    </row>
    <row r="25" spans="1:40" ht="13.5" customHeight="1">
      <c r="A25" s="24" t="s">
        <v>144</v>
      </c>
      <c r="B25" s="24" t="s">
        <v>145</v>
      </c>
      <c r="C25" s="25">
        <v>633643</v>
      </c>
      <c r="D25" s="24" t="s">
        <v>434</v>
      </c>
      <c r="E25" s="26">
        <v>45944.409722222197</v>
      </c>
      <c r="F25" s="26">
        <v>45944.409722222197</v>
      </c>
      <c r="G25" s="25">
        <v>210</v>
      </c>
      <c r="H25" s="25">
        <v>210</v>
      </c>
      <c r="I25" s="26">
        <v>46154.816666666702</v>
      </c>
      <c r="J25" s="27">
        <v>3853</v>
      </c>
      <c r="K25" s="27">
        <v>4155</v>
      </c>
      <c r="L25" s="27">
        <v>1734</v>
      </c>
      <c r="M25" s="27">
        <v>190377</v>
      </c>
      <c r="N25" s="27">
        <v>153898</v>
      </c>
      <c r="O25" s="25">
        <v>22</v>
      </c>
      <c r="P25" s="27">
        <v>29</v>
      </c>
      <c r="Q25" s="27">
        <v>1003500</v>
      </c>
      <c r="R25" s="27">
        <v>778000</v>
      </c>
      <c r="S25" s="27">
        <v>2</v>
      </c>
      <c r="T25" s="27">
        <v>2</v>
      </c>
      <c r="U25" s="27">
        <v>40500</v>
      </c>
      <c r="V25" s="24">
        <v>40500</v>
      </c>
      <c r="W25" s="27">
        <v>1044000</v>
      </c>
      <c r="X25" s="24" t="str">
        <f>IF(OR(I25="",说明首页!$C$3-INT(I25)&gt;7),"是","否")</f>
        <v>否</v>
      </c>
      <c r="Y25" s="24" t="str">
        <f t="shared" si="0"/>
        <v>否</v>
      </c>
      <c r="Z25" s="24" t="str">
        <f t="shared" si="1"/>
        <v>是</v>
      </c>
      <c r="AA25" s="24" t="str">
        <f>IF(OR(I25="",说明首页!$C$3-INT(I25)&gt;=3),"是","否")</f>
        <v>否</v>
      </c>
      <c r="AB25" s="28">
        <f t="shared" si="2"/>
        <v>88.753171856978085</v>
      </c>
      <c r="AC25" s="29">
        <f t="shared" si="3"/>
        <v>0.75266026472878278</v>
      </c>
      <c r="AD25" s="27">
        <f t="shared" si="4"/>
        <v>34603.448275862072</v>
      </c>
      <c r="AE25" s="29">
        <f t="shared" si="5"/>
        <v>77.8</v>
      </c>
      <c r="AF25" s="29">
        <f t="shared" si="6"/>
        <v>116.58939393939393</v>
      </c>
      <c r="AG25" s="28">
        <f t="shared" si="7"/>
        <v>48.964218455743882</v>
      </c>
      <c r="AH25" s="28">
        <f t="shared" si="8"/>
        <v>34.086629001883239</v>
      </c>
      <c r="AI25" s="28">
        <f t="shared" si="9"/>
        <v>33.709981167608291</v>
      </c>
      <c r="AJ25" s="28">
        <f t="shared" si="10"/>
        <v>58.192090395480221</v>
      </c>
      <c r="AK25" s="29">
        <f t="shared" si="11"/>
        <v>41.06</v>
      </c>
      <c r="AL25" s="25">
        <f t="shared" si="12"/>
        <v>333</v>
      </c>
      <c r="AM25" s="24" t="str">
        <f t="shared" si="13"/>
        <v>B</v>
      </c>
      <c r="AN25" s="24" t="str">
        <f t="shared" si="14"/>
        <v>MOB6-12</v>
      </c>
    </row>
    <row r="26" spans="1:40" ht="13.5" customHeight="1">
      <c r="A26" s="24" t="s">
        <v>144</v>
      </c>
      <c r="B26" s="24" t="s">
        <v>145</v>
      </c>
      <c r="C26" s="25">
        <v>633950</v>
      </c>
      <c r="D26" s="24" t="s">
        <v>920</v>
      </c>
      <c r="E26" s="26">
        <v>45019.398611111101</v>
      </c>
      <c r="F26" s="26">
        <v>45019.398611111101</v>
      </c>
      <c r="G26" s="25">
        <v>1135</v>
      </c>
      <c r="H26" s="25">
        <v>1135</v>
      </c>
      <c r="I26" s="26">
        <v>46154.815277777801</v>
      </c>
      <c r="J26" s="27">
        <v>3554</v>
      </c>
      <c r="K26" s="27">
        <v>3847</v>
      </c>
      <c r="L26" s="27">
        <v>1548</v>
      </c>
      <c r="M26" s="27">
        <v>190990</v>
      </c>
      <c r="N26" s="27">
        <v>156292</v>
      </c>
      <c r="O26" s="25">
        <v>21</v>
      </c>
      <c r="P26" s="27">
        <v>37</v>
      </c>
      <c r="Q26" s="27">
        <v>2979900</v>
      </c>
      <c r="R26" s="27">
        <v>2417400</v>
      </c>
      <c r="S26" s="27">
        <v>3</v>
      </c>
      <c r="T26" s="27">
        <v>5</v>
      </c>
      <c r="U26" s="27">
        <v>114000</v>
      </c>
      <c r="V26" s="27">
        <v>90000</v>
      </c>
      <c r="W26" s="27">
        <v>3093900</v>
      </c>
      <c r="X26" s="24" t="str">
        <f>IF(OR(I26="",说明首页!$C$3-INT(I26)&gt;7),"是","否")</f>
        <v>否</v>
      </c>
      <c r="Y26" s="24" t="str">
        <f t="shared" si="0"/>
        <v>是</v>
      </c>
      <c r="Z26" s="24" t="str">
        <f t="shared" si="1"/>
        <v>否</v>
      </c>
      <c r="AA26" s="24" t="str">
        <f>IF(OR(I26="",说明首页!$C$3-INT(I26)&gt;=3),"是","否")</f>
        <v>否</v>
      </c>
      <c r="AB26" s="28">
        <f t="shared" si="2"/>
        <v>100.96382428940568</v>
      </c>
      <c r="AC26" s="29">
        <f t="shared" si="3"/>
        <v>1.0410804727068093</v>
      </c>
      <c r="AD26" s="27">
        <f t="shared" si="4"/>
        <v>80537.83783783784</v>
      </c>
      <c r="AE26" s="29">
        <f t="shared" si="5"/>
        <v>241.74</v>
      </c>
      <c r="AF26" s="29">
        <f t="shared" si="6"/>
        <v>124.04126984126985</v>
      </c>
      <c r="AG26" s="28" t="str">
        <f t="shared" si="7"/>
        <v/>
      </c>
      <c r="AH26" s="28" t="str">
        <f t="shared" si="8"/>
        <v/>
      </c>
      <c r="AI26" s="28" t="str">
        <f t="shared" si="9"/>
        <v/>
      </c>
      <c r="AJ26" s="28" t="str">
        <f t="shared" si="10"/>
        <v/>
      </c>
      <c r="AK26" s="29" t="str">
        <f t="shared" si="11"/>
        <v/>
      </c>
      <c r="AL26" s="25" t="str">
        <f t="shared" si="12"/>
        <v/>
      </c>
      <c r="AM26" s="24" t="str">
        <f t="shared" si="13"/>
        <v>非参评</v>
      </c>
      <c r="AN26" s="24" t="str">
        <f t="shared" si="14"/>
        <v>MOB12+</v>
      </c>
    </row>
    <row r="27" spans="1:40" ht="13.5" customHeight="1">
      <c r="A27" s="24" t="s">
        <v>144</v>
      </c>
      <c r="B27" s="24" t="s">
        <v>176</v>
      </c>
      <c r="C27" s="25">
        <v>634215</v>
      </c>
      <c r="D27" s="24" t="s">
        <v>243</v>
      </c>
      <c r="E27" s="26">
        <v>44329.383333333302</v>
      </c>
      <c r="F27" s="26">
        <v>44329.383333333302</v>
      </c>
      <c r="G27" s="25">
        <v>1825</v>
      </c>
      <c r="H27" s="25">
        <v>1825</v>
      </c>
      <c r="I27" s="26">
        <v>46139.413194444402</v>
      </c>
      <c r="J27" s="27">
        <v>3</v>
      </c>
      <c r="K27" s="27">
        <v>3</v>
      </c>
      <c r="L27" s="27">
        <v>1</v>
      </c>
      <c r="M27" s="27">
        <v>1222</v>
      </c>
      <c r="N27" s="27">
        <v>1196</v>
      </c>
      <c r="O27" s="25"/>
      <c r="P27" s="27">
        <v>0</v>
      </c>
      <c r="Q27" s="27"/>
      <c r="R27" s="27"/>
      <c r="S27" s="27">
        <v>1</v>
      </c>
      <c r="T27" s="27">
        <v>1</v>
      </c>
      <c r="U27" s="24">
        <v>9700</v>
      </c>
      <c r="V27" s="24">
        <v>9700</v>
      </c>
      <c r="W27" s="27">
        <v>9700</v>
      </c>
      <c r="X27" s="24" t="str">
        <f>IF(OR(I27="",说明首页!$C$3-INT(I27)&gt;7),"是","否")</f>
        <v>否</v>
      </c>
      <c r="Y27" s="24" t="str">
        <f t="shared" si="0"/>
        <v>是</v>
      </c>
      <c r="Z27" s="24" t="str">
        <f t="shared" si="1"/>
        <v>否</v>
      </c>
      <c r="AA27" s="24" t="str">
        <f>IF(OR(I27="",说明首页!$C$3-INT(I27)&gt;=3),"是","否")</f>
        <v>否</v>
      </c>
      <c r="AB27" s="28">
        <f t="shared" si="2"/>
        <v>1196</v>
      </c>
      <c r="AC27" s="29">
        <f t="shared" si="3"/>
        <v>0</v>
      </c>
      <c r="AD27" s="27">
        <f t="shared" si="4"/>
        <v>0</v>
      </c>
      <c r="AE27" s="29">
        <f t="shared" si="5"/>
        <v>0</v>
      </c>
      <c r="AF27" s="29">
        <f t="shared" si="6"/>
        <v>0</v>
      </c>
      <c r="AG27" s="28" t="str">
        <f t="shared" si="7"/>
        <v/>
      </c>
      <c r="AH27" s="28" t="str">
        <f t="shared" si="8"/>
        <v/>
      </c>
      <c r="AI27" s="28" t="str">
        <f t="shared" si="9"/>
        <v/>
      </c>
      <c r="AJ27" s="28" t="str">
        <f t="shared" si="10"/>
        <v/>
      </c>
      <c r="AK27" s="29" t="str">
        <f t="shared" si="11"/>
        <v/>
      </c>
      <c r="AL27" s="25" t="str">
        <f t="shared" si="12"/>
        <v/>
      </c>
      <c r="AM27" s="24" t="str">
        <f t="shared" si="13"/>
        <v>非参评</v>
      </c>
      <c r="AN27" s="24" t="str">
        <f t="shared" si="14"/>
        <v>MOB12+</v>
      </c>
    </row>
    <row r="28" spans="1:40" ht="13.5" customHeight="1">
      <c r="A28" s="24" t="s">
        <v>144</v>
      </c>
      <c r="B28" s="24" t="s">
        <v>145</v>
      </c>
      <c r="C28" s="25">
        <v>634540</v>
      </c>
      <c r="D28" s="24" t="s">
        <v>540</v>
      </c>
      <c r="E28" s="26">
        <v>46121.4284722222</v>
      </c>
      <c r="F28" s="26">
        <v>46121.4284722222</v>
      </c>
      <c r="G28" s="25">
        <v>33</v>
      </c>
      <c r="H28" s="25">
        <v>33</v>
      </c>
      <c r="I28" s="26">
        <v>46154.819444444402</v>
      </c>
      <c r="J28" s="27">
        <v>2892</v>
      </c>
      <c r="K28" s="27">
        <v>3311</v>
      </c>
      <c r="L28" s="27">
        <v>1269</v>
      </c>
      <c r="M28" s="27">
        <v>168487</v>
      </c>
      <c r="N28" s="27">
        <v>139133</v>
      </c>
      <c r="O28" s="25">
        <v>19</v>
      </c>
      <c r="P28" s="27">
        <v>39</v>
      </c>
      <c r="Q28" s="27">
        <v>3257700</v>
      </c>
      <c r="R28" s="27">
        <v>2182800</v>
      </c>
      <c r="S28" s="27">
        <v>1</v>
      </c>
      <c r="T28" s="27">
        <v>1</v>
      </c>
      <c r="U28" s="24">
        <v>10000</v>
      </c>
      <c r="V28" s="24">
        <v>10000</v>
      </c>
      <c r="W28" s="27">
        <v>3267700</v>
      </c>
      <c r="X28" s="24" t="str">
        <f>IF(OR(I28="",说明首页!$C$3-INT(I28)&gt;7),"是","否")</f>
        <v>否</v>
      </c>
      <c r="Y28" s="24" t="str">
        <f t="shared" si="0"/>
        <v>是</v>
      </c>
      <c r="Z28" s="24" t="str">
        <f t="shared" si="1"/>
        <v>否</v>
      </c>
      <c r="AA28" s="24" t="str">
        <f>IF(OR(I28="",说明首页!$C$3-INT(I28)&gt;=3),"是","否")</f>
        <v>否</v>
      </c>
      <c r="AB28" s="28">
        <f t="shared" si="2"/>
        <v>109.63987391646967</v>
      </c>
      <c r="AC28" s="29">
        <f t="shared" si="3"/>
        <v>1.3485477178423237</v>
      </c>
      <c r="AD28" s="27">
        <f t="shared" si="4"/>
        <v>83530.769230769234</v>
      </c>
      <c r="AE28" s="29">
        <f t="shared" si="5"/>
        <v>218.28</v>
      </c>
      <c r="AF28" s="29">
        <f t="shared" si="6"/>
        <v>122.04649122807018</v>
      </c>
      <c r="AG28" s="28" t="str">
        <f t="shared" si="7"/>
        <v/>
      </c>
      <c r="AH28" s="28" t="str">
        <f t="shared" si="8"/>
        <v/>
      </c>
      <c r="AI28" s="28" t="str">
        <f t="shared" si="9"/>
        <v/>
      </c>
      <c r="AJ28" s="28" t="str">
        <f t="shared" si="10"/>
        <v/>
      </c>
      <c r="AK28" s="29" t="str">
        <f t="shared" si="11"/>
        <v/>
      </c>
      <c r="AL28" s="25" t="str">
        <f t="shared" si="12"/>
        <v/>
      </c>
      <c r="AM28" s="24" t="str">
        <f t="shared" si="13"/>
        <v>非参评</v>
      </c>
      <c r="AN28" s="24" t="str">
        <f t="shared" si="14"/>
        <v>MOB1-3</v>
      </c>
    </row>
    <row r="29" spans="1:40" ht="13.5" customHeight="1">
      <c r="A29" s="24" t="s">
        <v>144</v>
      </c>
      <c r="B29" s="24" t="s">
        <v>169</v>
      </c>
      <c r="C29" s="25">
        <v>640989</v>
      </c>
      <c r="D29" s="24" t="s">
        <v>1000</v>
      </c>
      <c r="E29" s="26">
        <v>45981.616666666698</v>
      </c>
      <c r="F29" s="26">
        <v>45981.616666666698</v>
      </c>
      <c r="G29" s="25">
        <v>173</v>
      </c>
      <c r="H29" s="25">
        <v>173</v>
      </c>
      <c r="I29" s="26">
        <v>46150.505555555603</v>
      </c>
      <c r="J29" s="27">
        <v>111</v>
      </c>
      <c r="K29" s="27">
        <v>112</v>
      </c>
      <c r="L29" s="27">
        <v>54</v>
      </c>
      <c r="M29" s="27">
        <v>6435</v>
      </c>
      <c r="N29" s="24">
        <v>5584</v>
      </c>
      <c r="O29" s="24">
        <v>3</v>
      </c>
      <c r="P29" s="24">
        <v>1</v>
      </c>
      <c r="Q29" s="24">
        <v>80000</v>
      </c>
      <c r="R29" s="24">
        <v>80000</v>
      </c>
      <c r="S29" s="24">
        <v>0</v>
      </c>
      <c r="T29" s="24">
        <v>0</v>
      </c>
      <c r="U29" s="24"/>
      <c r="V29" s="24"/>
      <c r="W29" s="24">
        <v>80000</v>
      </c>
      <c r="X29" s="24" t="str">
        <f>IF(OR(I29="",说明首页!$C$3-INT(I29)&gt;7),"是","否")</f>
        <v>否</v>
      </c>
      <c r="Y29" s="24" t="str">
        <f t="shared" si="0"/>
        <v>是</v>
      </c>
      <c r="Z29" s="24" t="str">
        <f t="shared" si="1"/>
        <v>否</v>
      </c>
      <c r="AA29" s="24" t="str">
        <f>IF(OR(I29="",说明首页!$C$3-INT(I29)&gt;=3),"是","否")</f>
        <v>否</v>
      </c>
      <c r="AB29" s="28">
        <f t="shared" si="2"/>
        <v>103.4074074074074</v>
      </c>
      <c r="AC29" s="29">
        <f t="shared" si="3"/>
        <v>0.90090090090090091</v>
      </c>
      <c r="AD29" s="27">
        <f t="shared" si="4"/>
        <v>80000</v>
      </c>
      <c r="AE29" s="29">
        <f t="shared" si="5"/>
        <v>8</v>
      </c>
      <c r="AF29" s="29">
        <f t="shared" si="6"/>
        <v>31.022222222222222</v>
      </c>
      <c r="AG29" s="28" t="str">
        <f t="shared" si="7"/>
        <v/>
      </c>
      <c r="AH29" s="28" t="str">
        <f t="shared" si="8"/>
        <v/>
      </c>
      <c r="AI29" s="28" t="str">
        <f t="shared" si="9"/>
        <v/>
      </c>
      <c r="AJ29" s="28" t="str">
        <f t="shared" si="10"/>
        <v/>
      </c>
      <c r="AK29" s="29" t="str">
        <f t="shared" si="11"/>
        <v/>
      </c>
      <c r="AL29" s="25" t="str">
        <f t="shared" si="12"/>
        <v/>
      </c>
      <c r="AM29" s="24" t="str">
        <f t="shared" si="13"/>
        <v>非参评</v>
      </c>
      <c r="AN29" s="24" t="str">
        <f t="shared" si="14"/>
        <v>MOB3-6</v>
      </c>
    </row>
    <row r="30" spans="1:40" ht="13.5" customHeight="1">
      <c r="A30" s="24" t="s">
        <v>144</v>
      </c>
      <c r="B30" s="24" t="s">
        <v>160</v>
      </c>
      <c r="C30" s="25">
        <v>642385</v>
      </c>
      <c r="D30" s="24" t="s">
        <v>807</v>
      </c>
      <c r="E30" s="26">
        <v>44329.375694444403</v>
      </c>
      <c r="F30" s="26">
        <v>44329.375694444403</v>
      </c>
      <c r="G30" s="25">
        <v>1825</v>
      </c>
      <c r="H30" s="25">
        <v>1825</v>
      </c>
      <c r="I30" s="26">
        <v>46154.783333333296</v>
      </c>
      <c r="J30" s="27">
        <v>3171</v>
      </c>
      <c r="K30" s="27">
        <v>4476</v>
      </c>
      <c r="L30" s="27">
        <v>1737</v>
      </c>
      <c r="M30" s="24">
        <v>169737</v>
      </c>
      <c r="N30" s="24">
        <v>126810</v>
      </c>
      <c r="O30" s="24">
        <v>23</v>
      </c>
      <c r="P30" s="24">
        <v>39</v>
      </c>
      <c r="Q30" s="24">
        <v>1684400</v>
      </c>
      <c r="R30" s="24">
        <v>1434800</v>
      </c>
      <c r="S30" s="24">
        <v>1</v>
      </c>
      <c r="T30" s="24">
        <v>1</v>
      </c>
      <c r="U30" s="24">
        <v>1000</v>
      </c>
      <c r="V30" s="24">
        <v>1000</v>
      </c>
      <c r="W30" s="24">
        <v>1685400</v>
      </c>
      <c r="X30" s="24" t="str">
        <f>IF(OR(I30="",说明首页!$C$3-INT(I30)&gt;7),"是","否")</f>
        <v>否</v>
      </c>
      <c r="Y30" s="24" t="str">
        <f t="shared" si="0"/>
        <v>否</v>
      </c>
      <c r="Z30" s="24" t="str">
        <f t="shared" si="1"/>
        <v>是</v>
      </c>
      <c r="AA30" s="24" t="str">
        <f>IF(OR(I30="",说明首页!$C$3-INT(I30)&gt;=3),"是","否")</f>
        <v>否</v>
      </c>
      <c r="AB30" s="28">
        <f t="shared" si="2"/>
        <v>73.005181347150256</v>
      </c>
      <c r="AC30" s="29">
        <f t="shared" si="3"/>
        <v>1.229895931882687</v>
      </c>
      <c r="AD30" s="27">
        <f t="shared" si="4"/>
        <v>43189.743589743586</v>
      </c>
      <c r="AE30" s="29">
        <f t="shared" si="5"/>
        <v>143.47999999999999</v>
      </c>
      <c r="AF30" s="29">
        <f t="shared" si="6"/>
        <v>91.891304347826079</v>
      </c>
      <c r="AG30" s="28">
        <f t="shared" si="7"/>
        <v>11.67608286252354</v>
      </c>
      <c r="AH30" s="28">
        <f t="shared" si="8"/>
        <v>79.849340866290021</v>
      </c>
      <c r="AI30" s="28">
        <f t="shared" si="9"/>
        <v>59.322033898305079</v>
      </c>
      <c r="AJ30" s="28">
        <f t="shared" si="10"/>
        <v>11.67608286252354</v>
      </c>
      <c r="AK30" s="29">
        <f t="shared" si="11"/>
        <v>51.88</v>
      </c>
      <c r="AL30" s="25">
        <f t="shared" si="12"/>
        <v>242</v>
      </c>
      <c r="AM30" s="24" t="str">
        <f t="shared" si="13"/>
        <v>A</v>
      </c>
      <c r="AN30" s="24" t="str">
        <f t="shared" si="14"/>
        <v>MOB12+</v>
      </c>
    </row>
    <row r="31" spans="1:40" ht="13.5" customHeight="1">
      <c r="A31" s="24" t="s">
        <v>144</v>
      </c>
      <c r="B31" s="24" t="s">
        <v>176</v>
      </c>
      <c r="C31" s="25">
        <v>643324</v>
      </c>
      <c r="D31" s="24" t="s">
        <v>213</v>
      </c>
      <c r="E31" s="26">
        <v>44329.3840277778</v>
      </c>
      <c r="F31" s="26">
        <v>44329.3840277778</v>
      </c>
      <c r="G31" s="25">
        <v>1825</v>
      </c>
      <c r="H31" s="25">
        <v>1825</v>
      </c>
      <c r="I31" s="26">
        <v>46154.872222222199</v>
      </c>
      <c r="J31" s="27">
        <v>4057</v>
      </c>
      <c r="K31" s="27">
        <v>5801</v>
      </c>
      <c r="L31" s="27">
        <v>2122</v>
      </c>
      <c r="M31" s="27">
        <v>239667</v>
      </c>
      <c r="N31" s="27">
        <v>185391</v>
      </c>
      <c r="O31" s="25">
        <v>29</v>
      </c>
      <c r="P31" s="27">
        <v>62</v>
      </c>
      <c r="Q31" s="27">
        <v>3326900</v>
      </c>
      <c r="R31" s="27">
        <v>2148800</v>
      </c>
      <c r="S31" s="27">
        <v>2</v>
      </c>
      <c r="T31" s="27">
        <v>3</v>
      </c>
      <c r="U31" s="27">
        <v>18000</v>
      </c>
      <c r="V31" s="27"/>
      <c r="W31" s="27">
        <v>3344900</v>
      </c>
      <c r="X31" s="24" t="str">
        <f>IF(OR(I31="",说明首页!$C$3-INT(I31)&gt;7),"是","否")</f>
        <v>否</v>
      </c>
      <c r="Y31" s="24" t="str">
        <f t="shared" si="0"/>
        <v>否</v>
      </c>
      <c r="Z31" s="24" t="str">
        <f t="shared" si="1"/>
        <v>是</v>
      </c>
      <c r="AA31" s="24" t="str">
        <f>IF(OR(I31="",说明首页!$C$3-INT(I31)&gt;=3),"是","否")</f>
        <v>否</v>
      </c>
      <c r="AB31" s="28">
        <f t="shared" si="2"/>
        <v>87.366163996229972</v>
      </c>
      <c r="AC31" s="29">
        <f t="shared" si="3"/>
        <v>1.5282228247473502</v>
      </c>
      <c r="AD31" s="27">
        <f t="shared" si="4"/>
        <v>53659.677419354841</v>
      </c>
      <c r="AE31" s="29">
        <f t="shared" si="5"/>
        <v>214.88</v>
      </c>
      <c r="AF31" s="29">
        <f t="shared" si="6"/>
        <v>106.54655172413794</v>
      </c>
      <c r="AG31" s="28">
        <f t="shared" si="7"/>
        <v>45.197740112994353</v>
      </c>
      <c r="AH31" s="28">
        <f t="shared" si="8"/>
        <v>92.843691148775903</v>
      </c>
      <c r="AI31" s="28">
        <f t="shared" si="9"/>
        <v>79.096045197740111</v>
      </c>
      <c r="AJ31" s="28">
        <f t="shared" si="10"/>
        <v>33.333333333333329</v>
      </c>
      <c r="AK31" s="29">
        <f t="shared" si="11"/>
        <v>71.05</v>
      </c>
      <c r="AL31" s="25">
        <f t="shared" si="12"/>
        <v>110</v>
      </c>
      <c r="AM31" s="24" t="str">
        <f t="shared" si="13"/>
        <v>A</v>
      </c>
      <c r="AN31" s="24" t="str">
        <f t="shared" si="14"/>
        <v>MOB12+</v>
      </c>
    </row>
    <row r="32" spans="1:40" ht="13.5" customHeight="1">
      <c r="A32" s="24" t="s">
        <v>144</v>
      </c>
      <c r="B32" s="24" t="s">
        <v>145</v>
      </c>
      <c r="C32" s="25">
        <v>643657</v>
      </c>
      <c r="D32" s="24" t="s">
        <v>666</v>
      </c>
      <c r="E32" s="26">
        <v>44776.422916666699</v>
      </c>
      <c r="F32" s="26">
        <v>44776.422916666699</v>
      </c>
      <c r="G32" s="25">
        <v>1378</v>
      </c>
      <c r="H32" s="25">
        <v>1378</v>
      </c>
      <c r="I32" s="26">
        <v>46154.824999999997</v>
      </c>
      <c r="J32" s="27">
        <v>5050</v>
      </c>
      <c r="K32" s="27">
        <v>5694</v>
      </c>
      <c r="L32" s="27">
        <v>1692</v>
      </c>
      <c r="M32" s="27">
        <v>204687</v>
      </c>
      <c r="N32" s="27">
        <v>152793</v>
      </c>
      <c r="O32" s="25">
        <v>23</v>
      </c>
      <c r="P32" s="27">
        <v>39</v>
      </c>
      <c r="Q32" s="27">
        <v>1482500</v>
      </c>
      <c r="R32" s="24">
        <v>808300</v>
      </c>
      <c r="S32" s="27">
        <v>3</v>
      </c>
      <c r="T32" s="27">
        <v>5</v>
      </c>
      <c r="U32" s="24">
        <v>98600</v>
      </c>
      <c r="V32" s="24">
        <v>30000</v>
      </c>
      <c r="W32" s="27">
        <v>1581100</v>
      </c>
      <c r="X32" s="24" t="str">
        <f>IF(OR(I32="",说明首页!$C$3-INT(I32)&gt;7),"是","否")</f>
        <v>否</v>
      </c>
      <c r="Y32" s="24" t="str">
        <f t="shared" si="0"/>
        <v>否</v>
      </c>
      <c r="Z32" s="24" t="str">
        <f t="shared" si="1"/>
        <v>是</v>
      </c>
      <c r="AA32" s="24" t="str">
        <f>IF(OR(I32="",说明首页!$C$3-INT(I32)&gt;=3),"是","否")</f>
        <v>否</v>
      </c>
      <c r="AB32" s="28">
        <f t="shared" si="2"/>
        <v>90.303191489361708</v>
      </c>
      <c r="AC32" s="29">
        <f t="shared" si="3"/>
        <v>0.7722772277227723</v>
      </c>
      <c r="AD32" s="27">
        <f t="shared" si="4"/>
        <v>38012.820512820515</v>
      </c>
      <c r="AE32" s="29">
        <f t="shared" si="5"/>
        <v>80.83</v>
      </c>
      <c r="AF32" s="29">
        <f t="shared" si="6"/>
        <v>110.71956521739131</v>
      </c>
      <c r="AG32" s="28">
        <f t="shared" si="7"/>
        <v>54.425612052730699</v>
      </c>
      <c r="AH32" s="28">
        <f t="shared" si="8"/>
        <v>36.158192090395481</v>
      </c>
      <c r="AI32" s="28">
        <f t="shared" si="9"/>
        <v>35.969868173258</v>
      </c>
      <c r="AJ32" s="28">
        <f t="shared" si="10"/>
        <v>45.386064030131827</v>
      </c>
      <c r="AK32" s="29">
        <f t="shared" si="11"/>
        <v>40.71</v>
      </c>
      <c r="AL32" s="25">
        <f t="shared" si="12"/>
        <v>337</v>
      </c>
      <c r="AM32" s="24" t="str">
        <f t="shared" si="13"/>
        <v>B</v>
      </c>
      <c r="AN32" s="24" t="str">
        <f t="shared" si="14"/>
        <v>MOB12+</v>
      </c>
    </row>
    <row r="33" spans="1:40" ht="13.5" customHeight="1">
      <c r="A33" s="24" t="s">
        <v>144</v>
      </c>
      <c r="B33" s="24" t="s">
        <v>169</v>
      </c>
      <c r="C33" s="25">
        <v>644670</v>
      </c>
      <c r="D33" s="24" t="s">
        <v>376</v>
      </c>
      <c r="E33" s="26">
        <v>45960.4243055556</v>
      </c>
      <c r="F33" s="26">
        <v>45960.4243055556</v>
      </c>
      <c r="G33" s="25">
        <v>194</v>
      </c>
      <c r="H33" s="25">
        <v>194</v>
      </c>
      <c r="I33" s="26">
        <v>46154.800694444399</v>
      </c>
      <c r="J33" s="27">
        <v>4893</v>
      </c>
      <c r="K33" s="27">
        <v>5862</v>
      </c>
      <c r="L33" s="27">
        <v>1656</v>
      </c>
      <c r="M33" s="27">
        <v>223540</v>
      </c>
      <c r="N33" s="27">
        <v>162148</v>
      </c>
      <c r="O33" s="25">
        <v>24</v>
      </c>
      <c r="P33" s="27">
        <v>57</v>
      </c>
      <c r="Q33" s="27">
        <v>2575800</v>
      </c>
      <c r="R33" s="24">
        <v>1700400</v>
      </c>
      <c r="S33" s="27">
        <v>2</v>
      </c>
      <c r="T33" s="27">
        <v>2</v>
      </c>
      <c r="U33" s="24">
        <v>2000</v>
      </c>
      <c r="V33" s="24"/>
      <c r="W33" s="27">
        <v>2577800</v>
      </c>
      <c r="X33" s="24" t="str">
        <f>IF(OR(I33="",说明首页!$C$3-INT(I33)&gt;7),"是","否")</f>
        <v>否</v>
      </c>
      <c r="Y33" s="24" t="str">
        <f t="shared" si="0"/>
        <v>否</v>
      </c>
      <c r="Z33" s="24" t="str">
        <f t="shared" si="1"/>
        <v>是</v>
      </c>
      <c r="AA33" s="24" t="str">
        <f>IF(OR(I33="",说明首页!$C$3-INT(I33)&gt;=3),"是","否")</f>
        <v>否</v>
      </c>
      <c r="AB33" s="28">
        <f t="shared" si="2"/>
        <v>97.915458937198068</v>
      </c>
      <c r="AC33" s="29">
        <f t="shared" si="3"/>
        <v>1.1649294911097487</v>
      </c>
      <c r="AD33" s="27">
        <f t="shared" si="4"/>
        <v>45189.473684210527</v>
      </c>
      <c r="AE33" s="29">
        <f t="shared" si="5"/>
        <v>170.04</v>
      </c>
      <c r="AF33" s="29">
        <f t="shared" si="6"/>
        <v>112.60277777777779</v>
      </c>
      <c r="AG33" s="28">
        <f t="shared" si="7"/>
        <v>74.95291902071564</v>
      </c>
      <c r="AH33" s="28">
        <f t="shared" si="8"/>
        <v>74.764595103578159</v>
      </c>
      <c r="AI33" s="28">
        <f t="shared" si="9"/>
        <v>68.54990583804144</v>
      </c>
      <c r="AJ33" s="28">
        <f t="shared" si="10"/>
        <v>49.152542372881356</v>
      </c>
      <c r="AK33" s="29">
        <f t="shared" si="11"/>
        <v>68.430000000000007</v>
      </c>
      <c r="AL33" s="25">
        <f t="shared" si="12"/>
        <v>129</v>
      </c>
      <c r="AM33" s="24" t="str">
        <f t="shared" si="13"/>
        <v>A</v>
      </c>
      <c r="AN33" s="24" t="str">
        <f t="shared" si="14"/>
        <v>MOB6-12</v>
      </c>
    </row>
    <row r="34" spans="1:40" ht="13.5" customHeight="1">
      <c r="A34" s="24" t="s">
        <v>144</v>
      </c>
      <c r="B34" s="24" t="s">
        <v>160</v>
      </c>
      <c r="C34" s="25">
        <v>646992</v>
      </c>
      <c r="D34" s="24" t="s">
        <v>669</v>
      </c>
      <c r="E34" s="26">
        <v>44329.378472222197</v>
      </c>
      <c r="F34" s="26">
        <v>44329.378472222197</v>
      </c>
      <c r="G34" s="25">
        <v>1825</v>
      </c>
      <c r="H34" s="25">
        <v>1825</v>
      </c>
      <c r="I34" s="26">
        <v>46154.793055555601</v>
      </c>
      <c r="J34" s="27">
        <v>3565</v>
      </c>
      <c r="K34" s="27">
        <v>4818</v>
      </c>
      <c r="L34" s="27">
        <v>2109</v>
      </c>
      <c r="M34" s="27">
        <v>197325</v>
      </c>
      <c r="N34" s="24">
        <v>155067</v>
      </c>
      <c r="O34" s="24">
        <v>25</v>
      </c>
      <c r="P34" s="24">
        <v>35</v>
      </c>
      <c r="Q34" s="24">
        <v>1765700</v>
      </c>
      <c r="R34" s="24">
        <v>1226200</v>
      </c>
      <c r="S34" s="24">
        <v>1</v>
      </c>
      <c r="T34" s="24">
        <v>1</v>
      </c>
      <c r="U34" s="24">
        <v>48700</v>
      </c>
      <c r="V34" s="24"/>
      <c r="W34" s="24">
        <v>1814400</v>
      </c>
      <c r="X34" s="24" t="str">
        <f>IF(OR(I34="",说明首页!$C$3-INT(I34)&gt;7),"是","否")</f>
        <v>否</v>
      </c>
      <c r="Y34" s="24" t="str">
        <f t="shared" si="0"/>
        <v>否</v>
      </c>
      <c r="Z34" s="24" t="str">
        <f t="shared" si="1"/>
        <v>是</v>
      </c>
      <c r="AA34" s="24" t="str">
        <f>IF(OR(I34="",说明首页!$C$3-INT(I34)&gt;=3),"是","否")</f>
        <v>否</v>
      </c>
      <c r="AB34" s="28">
        <f t="shared" si="2"/>
        <v>73.526315789473685</v>
      </c>
      <c r="AC34" s="29">
        <f t="shared" si="3"/>
        <v>0.98176718092566617</v>
      </c>
      <c r="AD34" s="27">
        <f t="shared" si="4"/>
        <v>50448.571428571428</v>
      </c>
      <c r="AE34" s="29">
        <f t="shared" si="5"/>
        <v>122.62</v>
      </c>
      <c r="AF34" s="29">
        <f t="shared" si="6"/>
        <v>103.378</v>
      </c>
      <c r="AG34" s="28">
        <f t="shared" si="7"/>
        <v>13.559322033898304</v>
      </c>
      <c r="AH34" s="28">
        <f t="shared" si="8"/>
        <v>58.757062146892657</v>
      </c>
      <c r="AI34" s="28">
        <f t="shared" si="9"/>
        <v>50.094161958568741</v>
      </c>
      <c r="AJ34" s="28">
        <f t="shared" si="10"/>
        <v>28.436911487758948</v>
      </c>
      <c r="AK34" s="29">
        <f t="shared" si="11"/>
        <v>44.18</v>
      </c>
      <c r="AL34" s="25">
        <f t="shared" si="12"/>
        <v>301</v>
      </c>
      <c r="AM34" s="24" t="str">
        <f t="shared" si="13"/>
        <v>B</v>
      </c>
      <c r="AN34" s="24" t="str">
        <f t="shared" si="14"/>
        <v>MOB12+</v>
      </c>
    </row>
    <row r="35" spans="1:40" ht="13.5" customHeight="1">
      <c r="A35" s="24" t="s">
        <v>144</v>
      </c>
      <c r="B35" s="24" t="s">
        <v>147</v>
      </c>
      <c r="C35" s="25">
        <v>652258</v>
      </c>
      <c r="D35" s="24" t="s">
        <v>342</v>
      </c>
      <c r="E35" s="26">
        <v>44335.690277777801</v>
      </c>
      <c r="F35" s="26">
        <v>44335.690277777801</v>
      </c>
      <c r="G35" s="25">
        <v>1819</v>
      </c>
      <c r="H35" s="25">
        <v>1819</v>
      </c>
      <c r="I35" s="26">
        <v>46154.778472222199</v>
      </c>
      <c r="J35" s="27">
        <v>793</v>
      </c>
      <c r="K35" s="27">
        <v>877</v>
      </c>
      <c r="L35" s="27">
        <v>448</v>
      </c>
      <c r="M35" s="27">
        <v>61163</v>
      </c>
      <c r="N35" s="27">
        <v>55275</v>
      </c>
      <c r="O35" s="25">
        <v>22</v>
      </c>
      <c r="P35" s="27">
        <v>6</v>
      </c>
      <c r="Q35" s="27">
        <v>409500</v>
      </c>
      <c r="R35" s="27">
        <v>389500</v>
      </c>
      <c r="S35" s="27">
        <v>0</v>
      </c>
      <c r="T35" s="27">
        <v>0</v>
      </c>
      <c r="U35" s="27"/>
      <c r="V35" s="24"/>
      <c r="W35" s="27">
        <v>409500</v>
      </c>
      <c r="X35" s="24" t="str">
        <f>IF(OR(I35="",说明首页!$C$3-INT(I35)&gt;7),"是","否")</f>
        <v>否</v>
      </c>
      <c r="Y35" s="24" t="str">
        <f t="shared" si="0"/>
        <v>否</v>
      </c>
      <c r="Z35" s="24" t="str">
        <f t="shared" si="1"/>
        <v>是</v>
      </c>
      <c r="AA35" s="24" t="str">
        <f>IF(OR(I35="",说明首页!$C$3-INT(I35)&gt;=3),"是","否")</f>
        <v>否</v>
      </c>
      <c r="AB35" s="28">
        <f t="shared" si="2"/>
        <v>123.38169642857143</v>
      </c>
      <c r="AC35" s="29">
        <f t="shared" si="3"/>
        <v>0.75662042875157631</v>
      </c>
      <c r="AD35" s="27">
        <f t="shared" si="4"/>
        <v>68250</v>
      </c>
      <c r="AE35" s="29">
        <f t="shared" si="5"/>
        <v>38.950000000000003</v>
      </c>
      <c r="AF35" s="29">
        <f t="shared" si="6"/>
        <v>41.875</v>
      </c>
      <c r="AG35" s="28">
        <f t="shared" si="7"/>
        <v>96.986817325800374</v>
      </c>
      <c r="AH35" s="28">
        <f t="shared" si="8"/>
        <v>34.463276836158194</v>
      </c>
      <c r="AI35" s="28">
        <f t="shared" si="9"/>
        <v>17.325800376647834</v>
      </c>
      <c r="AJ35" s="28">
        <f t="shared" si="10"/>
        <v>0.18832391713747645</v>
      </c>
      <c r="AK35" s="29">
        <f t="shared" si="11"/>
        <v>33.56</v>
      </c>
      <c r="AL35" s="25">
        <f t="shared" si="12"/>
        <v>386</v>
      </c>
      <c r="AM35" s="24" t="str">
        <f t="shared" si="13"/>
        <v>B</v>
      </c>
      <c r="AN35" s="24" t="str">
        <f t="shared" si="14"/>
        <v>MOB12+</v>
      </c>
    </row>
    <row r="36" spans="1:40" ht="13.5" customHeight="1">
      <c r="A36" s="24" t="s">
        <v>144</v>
      </c>
      <c r="B36" s="24" t="s">
        <v>160</v>
      </c>
      <c r="C36" s="25">
        <v>654511</v>
      </c>
      <c r="D36" s="24" t="s">
        <v>357</v>
      </c>
      <c r="E36" s="26">
        <v>44381.378472222197</v>
      </c>
      <c r="F36" s="26">
        <v>44381.378472222197</v>
      </c>
      <c r="G36" s="25">
        <v>1773</v>
      </c>
      <c r="H36" s="25">
        <v>1773</v>
      </c>
      <c r="I36" s="26">
        <v>46154.809027777803</v>
      </c>
      <c r="J36" s="27">
        <v>773</v>
      </c>
      <c r="K36" s="27">
        <v>918</v>
      </c>
      <c r="L36" s="27">
        <v>320</v>
      </c>
      <c r="M36" s="27">
        <v>34984</v>
      </c>
      <c r="N36" s="27">
        <v>26074</v>
      </c>
      <c r="O36" s="25">
        <v>5</v>
      </c>
      <c r="P36" s="27">
        <v>3</v>
      </c>
      <c r="Q36" s="27">
        <v>11800</v>
      </c>
      <c r="R36" s="27">
        <v>11800</v>
      </c>
      <c r="S36" s="27">
        <v>1</v>
      </c>
      <c r="T36" s="27">
        <v>1</v>
      </c>
      <c r="U36" s="27">
        <v>56000</v>
      </c>
      <c r="V36" s="24"/>
      <c r="W36" s="27">
        <v>67800</v>
      </c>
      <c r="X36" s="24" t="str">
        <f>IF(OR(I36="",说明首页!$C$3-INT(I36)&gt;7),"是","否")</f>
        <v>否</v>
      </c>
      <c r="Y36" s="24" t="str">
        <f t="shared" si="0"/>
        <v>是</v>
      </c>
      <c r="Z36" s="24" t="str">
        <f t="shared" si="1"/>
        <v>否</v>
      </c>
      <c r="AA36" s="24" t="str">
        <f>IF(OR(I36="",说明首页!$C$3-INT(I36)&gt;=3),"是","否")</f>
        <v>否</v>
      </c>
      <c r="AB36" s="28">
        <f t="shared" si="2"/>
        <v>81.481250000000003</v>
      </c>
      <c r="AC36" s="29">
        <f t="shared" si="3"/>
        <v>0.38809831824062097</v>
      </c>
      <c r="AD36" s="27">
        <f t="shared" si="4"/>
        <v>3933.3333333333335</v>
      </c>
      <c r="AE36" s="29">
        <f t="shared" si="5"/>
        <v>1.18</v>
      </c>
      <c r="AF36" s="29">
        <f t="shared" si="6"/>
        <v>86.913333333333341</v>
      </c>
      <c r="AG36" s="28" t="str">
        <f t="shared" si="7"/>
        <v/>
      </c>
      <c r="AH36" s="28" t="str">
        <f t="shared" si="8"/>
        <v/>
      </c>
      <c r="AI36" s="28" t="str">
        <f t="shared" si="9"/>
        <v/>
      </c>
      <c r="AJ36" s="28" t="str">
        <f t="shared" si="10"/>
        <v/>
      </c>
      <c r="AK36" s="29" t="str">
        <f t="shared" si="11"/>
        <v/>
      </c>
      <c r="AL36" s="25" t="str">
        <f t="shared" si="12"/>
        <v/>
      </c>
      <c r="AM36" s="24" t="str">
        <f t="shared" si="13"/>
        <v>非参评</v>
      </c>
      <c r="AN36" s="24" t="str">
        <f t="shared" si="14"/>
        <v>MOB12+</v>
      </c>
    </row>
    <row r="37" spans="1:40" ht="13.5" customHeight="1">
      <c r="A37" s="24" t="s">
        <v>144</v>
      </c>
      <c r="B37" s="24" t="s">
        <v>176</v>
      </c>
      <c r="C37" s="25">
        <v>659398</v>
      </c>
      <c r="D37" s="24" t="s">
        <v>793</v>
      </c>
      <c r="E37" s="26">
        <v>44411.416666666701</v>
      </c>
      <c r="F37" s="26">
        <v>44411.416666666701</v>
      </c>
      <c r="G37" s="25">
        <v>1743</v>
      </c>
      <c r="H37" s="25">
        <v>1743</v>
      </c>
      <c r="I37" s="26">
        <v>46154.873611111099</v>
      </c>
      <c r="J37" s="27">
        <v>2389</v>
      </c>
      <c r="K37" s="27">
        <v>3594</v>
      </c>
      <c r="L37" s="27">
        <v>1836</v>
      </c>
      <c r="M37" s="27">
        <v>219430</v>
      </c>
      <c r="N37" s="27">
        <v>192624</v>
      </c>
      <c r="O37" s="25">
        <v>29</v>
      </c>
      <c r="P37" s="27">
        <v>48</v>
      </c>
      <c r="Q37" s="27">
        <v>3779700</v>
      </c>
      <c r="R37" s="27">
        <v>3285300</v>
      </c>
      <c r="S37" s="27">
        <v>2</v>
      </c>
      <c r="T37" s="27">
        <v>3</v>
      </c>
      <c r="U37" s="27">
        <v>3500</v>
      </c>
      <c r="V37" s="27">
        <v>500</v>
      </c>
      <c r="W37" s="27">
        <v>3783200</v>
      </c>
      <c r="X37" s="24" t="str">
        <f>IF(OR(I37="",说明首页!$C$3-INT(I37)&gt;7),"是","否")</f>
        <v>否</v>
      </c>
      <c r="Y37" s="24" t="str">
        <f t="shared" si="0"/>
        <v>否</v>
      </c>
      <c r="Z37" s="24" t="str">
        <f t="shared" si="1"/>
        <v>是</v>
      </c>
      <c r="AA37" s="24" t="str">
        <f>IF(OR(I37="",说明首页!$C$3-INT(I37)&gt;=3),"是","否")</f>
        <v>否</v>
      </c>
      <c r="AB37" s="28">
        <f t="shared" si="2"/>
        <v>104.91503267973856</v>
      </c>
      <c r="AC37" s="29">
        <f t="shared" si="3"/>
        <v>2.0092088740058602</v>
      </c>
      <c r="AD37" s="27">
        <f t="shared" si="4"/>
        <v>78743.75</v>
      </c>
      <c r="AE37" s="29">
        <f t="shared" si="5"/>
        <v>328.53</v>
      </c>
      <c r="AF37" s="29">
        <f t="shared" si="6"/>
        <v>110.70344827586206</v>
      </c>
      <c r="AG37" s="28">
        <f t="shared" si="7"/>
        <v>85.122410546139363</v>
      </c>
      <c r="AH37" s="28">
        <f t="shared" si="8"/>
        <v>97.928436911487765</v>
      </c>
      <c r="AI37" s="28">
        <f t="shared" si="9"/>
        <v>92.467043314500941</v>
      </c>
      <c r="AJ37" s="28">
        <f t="shared" si="10"/>
        <v>45.197740112994353</v>
      </c>
      <c r="AK37" s="29">
        <f t="shared" si="11"/>
        <v>84.37</v>
      </c>
      <c r="AL37" s="25">
        <f t="shared" si="12"/>
        <v>34</v>
      </c>
      <c r="AM37" s="24" t="str">
        <f t="shared" si="13"/>
        <v>S</v>
      </c>
      <c r="AN37" s="24" t="str">
        <f t="shared" si="14"/>
        <v>MOB12+</v>
      </c>
    </row>
    <row r="38" spans="1:40" ht="13.5" customHeight="1">
      <c r="A38" s="24" t="s">
        <v>144</v>
      </c>
      <c r="B38" s="24" t="s">
        <v>160</v>
      </c>
      <c r="C38" s="25">
        <v>659420</v>
      </c>
      <c r="D38" s="24" t="s">
        <v>813</v>
      </c>
      <c r="E38" s="26">
        <v>44365.377083333296</v>
      </c>
      <c r="F38" s="26">
        <v>44365.377083333296</v>
      </c>
      <c r="G38" s="25">
        <v>1789</v>
      </c>
      <c r="H38" s="25">
        <v>1789</v>
      </c>
      <c r="I38" s="26">
        <v>46147.438888888901</v>
      </c>
      <c r="J38" s="27">
        <v>168</v>
      </c>
      <c r="K38" s="27">
        <v>169</v>
      </c>
      <c r="L38" s="27">
        <v>37</v>
      </c>
      <c r="M38" s="27">
        <v>6464</v>
      </c>
      <c r="N38" s="27">
        <v>4339</v>
      </c>
      <c r="O38" s="25">
        <v>1</v>
      </c>
      <c r="P38" s="27">
        <v>2</v>
      </c>
      <c r="Q38" s="27">
        <v>2000</v>
      </c>
      <c r="R38" s="27">
        <v>2000</v>
      </c>
      <c r="S38" s="27">
        <v>0</v>
      </c>
      <c r="T38" s="27">
        <v>0</v>
      </c>
      <c r="U38" s="24"/>
      <c r="V38" s="24"/>
      <c r="W38" s="27">
        <v>2000</v>
      </c>
      <c r="X38" s="24" t="str">
        <f>IF(OR(I38="",说明首页!$C$3-INT(I38)&gt;7),"是","否")</f>
        <v>否</v>
      </c>
      <c r="Y38" s="24" t="str">
        <f t="shared" si="0"/>
        <v>是</v>
      </c>
      <c r="Z38" s="24" t="str">
        <f t="shared" si="1"/>
        <v>否</v>
      </c>
      <c r="AA38" s="24" t="str">
        <f>IF(OR(I38="",说明首页!$C$3-INT(I38)&gt;=3),"是","否")</f>
        <v>否</v>
      </c>
      <c r="AB38" s="28">
        <f t="shared" si="2"/>
        <v>117.27027027027027</v>
      </c>
      <c r="AC38" s="29">
        <f t="shared" si="3"/>
        <v>1.1904761904761905</v>
      </c>
      <c r="AD38" s="27">
        <f t="shared" si="4"/>
        <v>1000</v>
      </c>
      <c r="AE38" s="29">
        <f t="shared" si="5"/>
        <v>0.2</v>
      </c>
      <c r="AF38" s="29">
        <f t="shared" si="6"/>
        <v>72.316666666666663</v>
      </c>
      <c r="AG38" s="28" t="str">
        <f t="shared" si="7"/>
        <v/>
      </c>
      <c r="AH38" s="28" t="str">
        <f t="shared" si="8"/>
        <v/>
      </c>
      <c r="AI38" s="28" t="str">
        <f t="shared" si="9"/>
        <v/>
      </c>
      <c r="AJ38" s="28" t="str">
        <f t="shared" si="10"/>
        <v/>
      </c>
      <c r="AK38" s="29" t="str">
        <f t="shared" si="11"/>
        <v/>
      </c>
      <c r="AL38" s="25" t="str">
        <f t="shared" si="12"/>
        <v/>
      </c>
      <c r="AM38" s="24" t="str">
        <f t="shared" si="13"/>
        <v>非参评</v>
      </c>
      <c r="AN38" s="24" t="str">
        <f t="shared" si="14"/>
        <v>MOB12+</v>
      </c>
    </row>
    <row r="39" spans="1:40" ht="13.5" customHeight="1">
      <c r="A39" s="24" t="s">
        <v>144</v>
      </c>
      <c r="B39" s="24" t="s">
        <v>150</v>
      </c>
      <c r="C39" s="25">
        <v>668100</v>
      </c>
      <c r="D39" s="24" t="s">
        <v>359</v>
      </c>
      <c r="E39" s="26">
        <v>44414.421527777798</v>
      </c>
      <c r="F39" s="26">
        <v>44414.421527777798</v>
      </c>
      <c r="G39" s="25">
        <v>1740</v>
      </c>
      <c r="H39" s="25">
        <v>1740</v>
      </c>
      <c r="I39" s="26">
        <v>46154.8215277778</v>
      </c>
      <c r="J39" s="27">
        <v>5520</v>
      </c>
      <c r="K39" s="27">
        <v>6208</v>
      </c>
      <c r="L39" s="27">
        <v>1823</v>
      </c>
      <c r="M39" s="27">
        <v>230368</v>
      </c>
      <c r="N39" s="27">
        <v>170313</v>
      </c>
      <c r="O39" s="25">
        <v>27</v>
      </c>
      <c r="P39" s="27">
        <v>24</v>
      </c>
      <c r="Q39" s="27">
        <v>503800</v>
      </c>
      <c r="R39" s="27">
        <v>412300</v>
      </c>
      <c r="S39" s="27">
        <v>1</v>
      </c>
      <c r="T39" s="27">
        <v>1</v>
      </c>
      <c r="U39" s="24">
        <v>1500</v>
      </c>
      <c r="V39" s="24"/>
      <c r="W39" s="27">
        <v>505300</v>
      </c>
      <c r="X39" s="24" t="str">
        <f>IF(OR(I39="",说明首页!$C$3-INT(I39)&gt;7),"是","否")</f>
        <v>否</v>
      </c>
      <c r="Y39" s="24" t="str">
        <f t="shared" si="0"/>
        <v>否</v>
      </c>
      <c r="Z39" s="24" t="str">
        <f t="shared" si="1"/>
        <v>是</v>
      </c>
      <c r="AA39" s="24" t="str">
        <f>IF(OR(I39="",说明首页!$C$3-INT(I39)&gt;=3),"是","否")</f>
        <v>否</v>
      </c>
      <c r="AB39" s="28">
        <f t="shared" si="2"/>
        <v>93.424574876577068</v>
      </c>
      <c r="AC39" s="29">
        <f t="shared" si="3"/>
        <v>0.43478260869565216</v>
      </c>
      <c r="AD39" s="27">
        <f t="shared" si="4"/>
        <v>20991.666666666668</v>
      </c>
      <c r="AE39" s="29">
        <f t="shared" si="5"/>
        <v>41.23</v>
      </c>
      <c r="AF39" s="29">
        <f t="shared" si="6"/>
        <v>105.13148148148147</v>
      </c>
      <c r="AG39" s="28">
        <f t="shared" si="7"/>
        <v>64.595103578154422</v>
      </c>
      <c r="AH39" s="28">
        <f t="shared" si="8"/>
        <v>4.8964218455743875</v>
      </c>
      <c r="AI39" s="28">
        <f t="shared" si="9"/>
        <v>18.455743879472696</v>
      </c>
      <c r="AJ39" s="28">
        <f t="shared" si="10"/>
        <v>31.073446327683619</v>
      </c>
      <c r="AK39" s="29">
        <f t="shared" si="11"/>
        <v>21.8</v>
      </c>
      <c r="AL39" s="25">
        <f t="shared" si="12"/>
        <v>469</v>
      </c>
      <c r="AM39" s="24" t="str">
        <f t="shared" si="13"/>
        <v>C</v>
      </c>
      <c r="AN39" s="24" t="str">
        <f t="shared" si="14"/>
        <v>MOB12+</v>
      </c>
    </row>
    <row r="40" spans="1:40" ht="13.5" customHeight="1">
      <c r="A40" s="24" t="s">
        <v>144</v>
      </c>
      <c r="B40" s="24" t="s">
        <v>145</v>
      </c>
      <c r="C40" s="25">
        <v>668249</v>
      </c>
      <c r="D40" s="24" t="s">
        <v>854</v>
      </c>
      <c r="E40" s="26">
        <v>44414.394444444399</v>
      </c>
      <c r="F40" s="26">
        <v>44414.394444444399</v>
      </c>
      <c r="G40" s="25">
        <v>1740</v>
      </c>
      <c r="H40" s="25">
        <v>1740</v>
      </c>
      <c r="I40" s="26">
        <v>46154.836111111101</v>
      </c>
      <c r="J40" s="27">
        <v>5058</v>
      </c>
      <c r="K40" s="27">
        <v>5826</v>
      </c>
      <c r="L40" s="27">
        <v>2170</v>
      </c>
      <c r="M40" s="27">
        <v>238839</v>
      </c>
      <c r="N40" s="27">
        <v>180344</v>
      </c>
      <c r="O40" s="25">
        <v>24</v>
      </c>
      <c r="P40" s="27">
        <v>37</v>
      </c>
      <c r="Q40" s="27">
        <v>3492700</v>
      </c>
      <c r="R40" s="27">
        <v>2484100</v>
      </c>
      <c r="S40" s="27">
        <v>0</v>
      </c>
      <c r="T40" s="27">
        <v>0</v>
      </c>
      <c r="U40" s="24"/>
      <c r="V40" s="24"/>
      <c r="W40" s="27">
        <v>3492700</v>
      </c>
      <c r="X40" s="24" t="str">
        <f>IF(OR(I40="",说明首页!$C$3-INT(I40)&gt;7),"是","否")</f>
        <v>否</v>
      </c>
      <c r="Y40" s="24" t="str">
        <f t="shared" si="0"/>
        <v>否</v>
      </c>
      <c r="Z40" s="24" t="str">
        <f t="shared" si="1"/>
        <v>是</v>
      </c>
      <c r="AA40" s="24" t="str">
        <f>IF(OR(I40="",说明首页!$C$3-INT(I40)&gt;=3),"是","否")</f>
        <v>否</v>
      </c>
      <c r="AB40" s="28">
        <f t="shared" si="2"/>
        <v>83.107834101382494</v>
      </c>
      <c r="AC40" s="29">
        <f t="shared" si="3"/>
        <v>0.73151443258204829</v>
      </c>
      <c r="AD40" s="27">
        <f t="shared" si="4"/>
        <v>94397.297297297293</v>
      </c>
      <c r="AE40" s="29">
        <f t="shared" si="5"/>
        <v>248.41</v>
      </c>
      <c r="AF40" s="29">
        <f t="shared" si="6"/>
        <v>125.23888888888888</v>
      </c>
      <c r="AG40" s="28">
        <f t="shared" si="7"/>
        <v>33.709981167608291</v>
      </c>
      <c r="AH40" s="28">
        <f t="shared" si="8"/>
        <v>30.508474576271187</v>
      </c>
      <c r="AI40" s="28">
        <f t="shared" si="9"/>
        <v>85.499058380414311</v>
      </c>
      <c r="AJ40" s="28">
        <f t="shared" si="10"/>
        <v>77.777777777777786</v>
      </c>
      <c r="AK40" s="29">
        <f t="shared" si="11"/>
        <v>51.44</v>
      </c>
      <c r="AL40" s="25">
        <f t="shared" si="12"/>
        <v>249</v>
      </c>
      <c r="AM40" s="24" t="str">
        <f t="shared" si="13"/>
        <v>A</v>
      </c>
      <c r="AN40" s="24" t="str">
        <f t="shared" si="14"/>
        <v>MOB12+</v>
      </c>
    </row>
    <row r="41" spans="1:40" ht="13.5" customHeight="1">
      <c r="A41" s="24" t="s">
        <v>144</v>
      </c>
      <c r="B41" s="24" t="s">
        <v>176</v>
      </c>
      <c r="C41" s="25">
        <v>669265</v>
      </c>
      <c r="D41" s="24" t="s">
        <v>183</v>
      </c>
      <c r="E41" s="26">
        <v>44420.404166666704</v>
      </c>
      <c r="F41" s="26">
        <v>44420.404166666704</v>
      </c>
      <c r="G41" s="25">
        <v>1734</v>
      </c>
      <c r="H41" s="25">
        <v>1734</v>
      </c>
      <c r="I41" s="26">
        <v>46154.783333333296</v>
      </c>
      <c r="J41" s="27">
        <v>2558</v>
      </c>
      <c r="K41" s="27">
        <v>4161</v>
      </c>
      <c r="L41" s="27">
        <v>1879</v>
      </c>
      <c r="M41" s="27">
        <v>223350</v>
      </c>
      <c r="N41" s="27">
        <v>186696</v>
      </c>
      <c r="O41" s="25">
        <v>26</v>
      </c>
      <c r="P41" s="27">
        <v>33</v>
      </c>
      <c r="Q41" s="27">
        <v>1868900</v>
      </c>
      <c r="R41" s="27">
        <v>1633500</v>
      </c>
      <c r="S41" s="27">
        <v>3</v>
      </c>
      <c r="T41" s="27">
        <v>3</v>
      </c>
      <c r="U41" s="27">
        <v>13300</v>
      </c>
      <c r="V41" s="27">
        <v>8800</v>
      </c>
      <c r="W41" s="27">
        <v>1882200</v>
      </c>
      <c r="X41" s="24" t="str">
        <f>IF(OR(I41="",说明首页!$C$3-INT(I41)&gt;7),"是","否")</f>
        <v>否</v>
      </c>
      <c r="Y41" s="24" t="str">
        <f t="shared" si="0"/>
        <v>否</v>
      </c>
      <c r="Z41" s="24" t="str">
        <f t="shared" si="1"/>
        <v>是</v>
      </c>
      <c r="AA41" s="24" t="str">
        <f>IF(OR(I41="",说明首页!$C$3-INT(I41)&gt;=3),"是","否")</f>
        <v>否</v>
      </c>
      <c r="AB41" s="28">
        <f t="shared" si="2"/>
        <v>99.359233634912187</v>
      </c>
      <c r="AC41" s="29">
        <f t="shared" si="3"/>
        <v>1.2900703674745895</v>
      </c>
      <c r="AD41" s="27">
        <f t="shared" si="4"/>
        <v>56633.333333333336</v>
      </c>
      <c r="AE41" s="29">
        <f t="shared" si="5"/>
        <v>163.35</v>
      </c>
      <c r="AF41" s="29">
        <f t="shared" si="6"/>
        <v>119.67692307692307</v>
      </c>
      <c r="AG41" s="28">
        <f t="shared" si="7"/>
        <v>77.966101694915253</v>
      </c>
      <c r="AH41" s="28">
        <f t="shared" si="8"/>
        <v>83.992467043314505</v>
      </c>
      <c r="AI41" s="28">
        <f t="shared" si="9"/>
        <v>66.854990583804138</v>
      </c>
      <c r="AJ41" s="28">
        <f t="shared" si="10"/>
        <v>64.971751412429384</v>
      </c>
      <c r="AK41" s="29">
        <f t="shared" si="11"/>
        <v>75.86</v>
      </c>
      <c r="AL41" s="25">
        <f t="shared" si="12"/>
        <v>80</v>
      </c>
      <c r="AM41" s="24" t="str">
        <f t="shared" si="13"/>
        <v>S</v>
      </c>
      <c r="AN41" s="24" t="str">
        <f t="shared" si="14"/>
        <v>MOB12+</v>
      </c>
    </row>
    <row r="42" spans="1:40" ht="13.5" customHeight="1">
      <c r="A42" s="24" t="s">
        <v>144</v>
      </c>
      <c r="B42" s="24" t="s">
        <v>147</v>
      </c>
      <c r="C42" s="25">
        <v>669284</v>
      </c>
      <c r="D42" s="24" t="s">
        <v>393</v>
      </c>
      <c r="E42" s="26">
        <v>45444.693749999999</v>
      </c>
      <c r="F42" s="26">
        <v>45444.693749999999</v>
      </c>
      <c r="G42" s="25">
        <v>710</v>
      </c>
      <c r="H42" s="25">
        <v>710</v>
      </c>
      <c r="I42" s="26">
        <v>46154.795833333301</v>
      </c>
      <c r="J42" s="27">
        <v>3331</v>
      </c>
      <c r="K42" s="27">
        <v>5116</v>
      </c>
      <c r="L42" s="27">
        <v>1832</v>
      </c>
      <c r="M42" s="27">
        <v>178689</v>
      </c>
      <c r="N42" s="27">
        <v>133773</v>
      </c>
      <c r="O42" s="25">
        <v>28</v>
      </c>
      <c r="P42" s="27">
        <v>22</v>
      </c>
      <c r="Q42" s="27">
        <v>647700</v>
      </c>
      <c r="R42" s="27">
        <v>330200</v>
      </c>
      <c r="S42" s="27">
        <v>2</v>
      </c>
      <c r="T42" s="27">
        <v>2</v>
      </c>
      <c r="U42" s="27">
        <v>61900</v>
      </c>
      <c r="V42" s="24">
        <v>61900</v>
      </c>
      <c r="W42" s="27">
        <v>709600</v>
      </c>
      <c r="X42" s="24" t="str">
        <f>IF(OR(I42="",说明首页!$C$3-INT(I42)&gt;7),"是","否")</f>
        <v>否</v>
      </c>
      <c r="Y42" s="24" t="str">
        <f t="shared" si="0"/>
        <v>否</v>
      </c>
      <c r="Z42" s="24" t="str">
        <f t="shared" si="1"/>
        <v>是</v>
      </c>
      <c r="AA42" s="24" t="str">
        <f>IF(OR(I42="",说明首页!$C$3-INT(I42)&gt;=3),"是","否")</f>
        <v>否</v>
      </c>
      <c r="AB42" s="28">
        <f t="shared" si="2"/>
        <v>73.020196506550221</v>
      </c>
      <c r="AC42" s="29">
        <f t="shared" si="3"/>
        <v>0.66046232362653856</v>
      </c>
      <c r="AD42" s="27">
        <f t="shared" si="4"/>
        <v>29440.909090909092</v>
      </c>
      <c r="AE42" s="29">
        <f t="shared" si="5"/>
        <v>33.020000000000003</v>
      </c>
      <c r="AF42" s="29">
        <f t="shared" si="6"/>
        <v>79.626785714285717</v>
      </c>
      <c r="AG42" s="28">
        <f t="shared" si="7"/>
        <v>11.864406779661017</v>
      </c>
      <c r="AH42" s="28">
        <f t="shared" si="8"/>
        <v>22.410546139359699</v>
      </c>
      <c r="AI42" s="28">
        <f t="shared" si="9"/>
        <v>13.93596986817326</v>
      </c>
      <c r="AJ42" s="28">
        <f t="shared" si="10"/>
        <v>3.766478342749529</v>
      </c>
      <c r="AK42" s="29">
        <f t="shared" si="11"/>
        <v>15.4</v>
      </c>
      <c r="AL42" s="25">
        <f t="shared" si="12"/>
        <v>498</v>
      </c>
      <c r="AM42" s="24" t="str">
        <f t="shared" si="13"/>
        <v>C</v>
      </c>
      <c r="AN42" s="24" t="str">
        <f t="shared" si="14"/>
        <v>MOB12+</v>
      </c>
    </row>
    <row r="43" spans="1:40" ht="13.5" customHeight="1">
      <c r="A43" s="24" t="s">
        <v>144</v>
      </c>
      <c r="B43" s="24" t="s">
        <v>169</v>
      </c>
      <c r="C43" s="25">
        <v>671504</v>
      </c>
      <c r="D43" s="24" t="s">
        <v>643</v>
      </c>
      <c r="E43" s="26">
        <v>46125.6652777778</v>
      </c>
      <c r="F43" s="26">
        <v>46125.6652777778</v>
      </c>
      <c r="G43" s="25">
        <v>29</v>
      </c>
      <c r="H43" s="25">
        <v>29</v>
      </c>
      <c r="I43" s="26">
        <v>46136.770833333299</v>
      </c>
      <c r="J43" s="27">
        <v>1383</v>
      </c>
      <c r="K43" s="27">
        <v>1579</v>
      </c>
      <c r="L43" s="27">
        <v>756</v>
      </c>
      <c r="M43" s="27">
        <v>79305</v>
      </c>
      <c r="N43" s="27">
        <v>66700</v>
      </c>
      <c r="O43" s="25">
        <v>10</v>
      </c>
      <c r="P43" s="27">
        <v>7</v>
      </c>
      <c r="Q43" s="27">
        <v>38900</v>
      </c>
      <c r="R43" s="27">
        <v>31900</v>
      </c>
      <c r="S43" s="27">
        <v>1</v>
      </c>
      <c r="T43" s="27">
        <v>2</v>
      </c>
      <c r="U43" s="27">
        <v>1000</v>
      </c>
      <c r="V43" s="24"/>
      <c r="W43" s="27">
        <v>39900</v>
      </c>
      <c r="X43" s="24" t="str">
        <f>IF(OR(I43="",说明首页!$C$3-INT(I43)&gt;7),"是","否")</f>
        <v>否</v>
      </c>
      <c r="Y43" s="24" t="str">
        <f t="shared" si="0"/>
        <v>是</v>
      </c>
      <c r="Z43" s="24" t="str">
        <f t="shared" si="1"/>
        <v>否</v>
      </c>
      <c r="AA43" s="24" t="str">
        <f>IF(OR(I43="",说明首页!$C$3-INT(I43)&gt;=3),"是","否")</f>
        <v>否</v>
      </c>
      <c r="AB43" s="28">
        <f t="shared" si="2"/>
        <v>88.227513227513228</v>
      </c>
      <c r="AC43" s="29">
        <f t="shared" si="3"/>
        <v>0.50614605929139556</v>
      </c>
      <c r="AD43" s="27">
        <f t="shared" si="4"/>
        <v>5557.1428571428569</v>
      </c>
      <c r="AE43" s="29">
        <f t="shared" si="5"/>
        <v>3.19</v>
      </c>
      <c r="AF43" s="29">
        <f t="shared" si="6"/>
        <v>111.16666666666667</v>
      </c>
      <c r="AG43" s="28" t="str">
        <f t="shared" si="7"/>
        <v/>
      </c>
      <c r="AH43" s="28" t="str">
        <f t="shared" si="8"/>
        <v/>
      </c>
      <c r="AI43" s="28" t="str">
        <f t="shared" si="9"/>
        <v/>
      </c>
      <c r="AJ43" s="28" t="str">
        <f t="shared" si="10"/>
        <v/>
      </c>
      <c r="AK43" s="29" t="str">
        <f t="shared" si="11"/>
        <v/>
      </c>
      <c r="AL43" s="25" t="str">
        <f t="shared" si="12"/>
        <v/>
      </c>
      <c r="AM43" s="24" t="str">
        <f t="shared" si="13"/>
        <v>非参评</v>
      </c>
      <c r="AN43" s="24" t="str">
        <f t="shared" si="14"/>
        <v>MOB1-</v>
      </c>
    </row>
    <row r="44" spans="1:40" ht="13.5" customHeight="1">
      <c r="A44" s="24" t="s">
        <v>144</v>
      </c>
      <c r="B44" s="24" t="s">
        <v>160</v>
      </c>
      <c r="C44" s="25">
        <v>672769</v>
      </c>
      <c r="D44" s="24" t="s">
        <v>481</v>
      </c>
      <c r="E44" s="26">
        <v>45261.460416666698</v>
      </c>
      <c r="F44" s="26">
        <v>45261.460416666698</v>
      </c>
      <c r="G44" s="25">
        <v>893</v>
      </c>
      <c r="H44" s="25">
        <v>893</v>
      </c>
      <c r="I44" s="26">
        <v>46154.779861111099</v>
      </c>
      <c r="J44" s="27">
        <v>3438</v>
      </c>
      <c r="K44" s="27">
        <v>4758</v>
      </c>
      <c r="L44" s="27">
        <v>1925</v>
      </c>
      <c r="M44" s="27">
        <v>183521</v>
      </c>
      <c r="N44" s="27">
        <v>140605</v>
      </c>
      <c r="O44" s="25">
        <v>24</v>
      </c>
      <c r="P44" s="27">
        <v>34</v>
      </c>
      <c r="Q44" s="27">
        <v>1552800</v>
      </c>
      <c r="R44" s="27">
        <v>1374200</v>
      </c>
      <c r="S44" s="27">
        <v>0</v>
      </c>
      <c r="T44" s="27">
        <v>0</v>
      </c>
      <c r="U44" s="27"/>
      <c r="V44" s="24"/>
      <c r="W44" s="27">
        <v>1552800</v>
      </c>
      <c r="X44" s="24" t="str">
        <f>IF(OR(I44="",说明首页!$C$3-INT(I44)&gt;7),"是","否")</f>
        <v>否</v>
      </c>
      <c r="Y44" s="24" t="str">
        <f t="shared" si="0"/>
        <v>否</v>
      </c>
      <c r="Z44" s="24" t="str">
        <f t="shared" si="1"/>
        <v>是</v>
      </c>
      <c r="AA44" s="24" t="str">
        <f>IF(OR(I44="",说明首页!$C$3-INT(I44)&gt;=3),"是","否")</f>
        <v>否</v>
      </c>
      <c r="AB44" s="28">
        <f t="shared" si="2"/>
        <v>73.041558441558436</v>
      </c>
      <c r="AC44" s="29">
        <f t="shared" si="3"/>
        <v>0.98894706224549145</v>
      </c>
      <c r="AD44" s="27">
        <f t="shared" si="4"/>
        <v>45670.588235294119</v>
      </c>
      <c r="AE44" s="29">
        <f t="shared" si="5"/>
        <v>137.41999999999999</v>
      </c>
      <c r="AF44" s="29">
        <f t="shared" si="6"/>
        <v>97.642361111111114</v>
      </c>
      <c r="AG44" s="28">
        <f t="shared" si="7"/>
        <v>12.052730696798493</v>
      </c>
      <c r="AH44" s="28">
        <f t="shared" si="8"/>
        <v>59.887005649717516</v>
      </c>
      <c r="AI44" s="28">
        <f t="shared" si="9"/>
        <v>56.873822975517896</v>
      </c>
      <c r="AJ44" s="28">
        <f t="shared" si="10"/>
        <v>19.962335216572505</v>
      </c>
      <c r="AK44" s="29">
        <f t="shared" si="11"/>
        <v>44.12</v>
      </c>
      <c r="AL44" s="25">
        <f t="shared" si="12"/>
        <v>302</v>
      </c>
      <c r="AM44" s="24" t="str">
        <f t="shared" si="13"/>
        <v>B</v>
      </c>
      <c r="AN44" s="24" t="str">
        <f t="shared" si="14"/>
        <v>MOB12+</v>
      </c>
    </row>
    <row r="45" spans="1:40" ht="13.5" customHeight="1">
      <c r="A45" s="24" t="s">
        <v>144</v>
      </c>
      <c r="B45" s="24" t="s">
        <v>152</v>
      </c>
      <c r="C45" s="25">
        <v>673274</v>
      </c>
      <c r="D45" s="24" t="s">
        <v>201</v>
      </c>
      <c r="E45" s="26">
        <v>44748.427083333299</v>
      </c>
      <c r="F45" s="26">
        <v>44748.427083333299</v>
      </c>
      <c r="G45" s="25">
        <v>1406</v>
      </c>
      <c r="H45" s="25">
        <v>1406</v>
      </c>
      <c r="I45" s="26">
        <v>46153.7055555556</v>
      </c>
      <c r="J45" s="27">
        <v>10</v>
      </c>
      <c r="K45" s="27">
        <v>11</v>
      </c>
      <c r="L45" s="27">
        <v>9</v>
      </c>
      <c r="M45" s="27">
        <v>4380</v>
      </c>
      <c r="N45" s="27">
        <v>4349</v>
      </c>
      <c r="O45" s="25">
        <v>1</v>
      </c>
      <c r="P45" s="27"/>
      <c r="Q45" s="27"/>
      <c r="R45" s="27"/>
      <c r="S45" s="27"/>
      <c r="T45" s="27"/>
      <c r="U45" s="24"/>
      <c r="V45" s="24"/>
      <c r="W45" s="27"/>
      <c r="X45" s="24" t="str">
        <f>IF(OR(I45="",说明首页!$C$3-INT(I45)&gt;7),"是","否")</f>
        <v>否</v>
      </c>
      <c r="Y45" s="24" t="str">
        <f t="shared" si="0"/>
        <v>是</v>
      </c>
      <c r="Z45" s="24" t="str">
        <f t="shared" si="1"/>
        <v>否</v>
      </c>
      <c r="AA45" s="24" t="str">
        <f>IF(OR(I45="",说明首页!$C$3-INT(I45)&gt;=3),"是","否")</f>
        <v>否</v>
      </c>
      <c r="AB45" s="28">
        <f t="shared" si="2"/>
        <v>483.22222222222223</v>
      </c>
      <c r="AC45" s="29">
        <f t="shared" si="3"/>
        <v>0</v>
      </c>
      <c r="AD45" s="27">
        <f t="shared" si="4"/>
        <v>0</v>
      </c>
      <c r="AE45" s="29">
        <f t="shared" si="5"/>
        <v>0</v>
      </c>
      <c r="AF45" s="29">
        <f t="shared" si="6"/>
        <v>72.483333333333334</v>
      </c>
      <c r="AG45" s="28" t="str">
        <f t="shared" si="7"/>
        <v/>
      </c>
      <c r="AH45" s="28" t="str">
        <f t="shared" si="8"/>
        <v/>
      </c>
      <c r="AI45" s="28" t="str">
        <f t="shared" si="9"/>
        <v/>
      </c>
      <c r="AJ45" s="28" t="str">
        <f t="shared" si="10"/>
        <v/>
      </c>
      <c r="AK45" s="29" t="str">
        <f t="shared" si="11"/>
        <v/>
      </c>
      <c r="AL45" s="25" t="str">
        <f t="shared" si="12"/>
        <v/>
      </c>
      <c r="AM45" s="24" t="str">
        <f t="shared" si="13"/>
        <v>非参评</v>
      </c>
      <c r="AN45" s="24" t="str">
        <f t="shared" si="14"/>
        <v>MOB12+</v>
      </c>
    </row>
    <row r="46" spans="1:40" ht="13.5" customHeight="1">
      <c r="A46" s="24" t="s">
        <v>144</v>
      </c>
      <c r="B46" s="24" t="s">
        <v>160</v>
      </c>
      <c r="C46" s="25">
        <v>674564</v>
      </c>
      <c r="D46" s="24" t="s">
        <v>1041</v>
      </c>
      <c r="E46" s="26">
        <v>45008.381249999999</v>
      </c>
      <c r="F46" s="26">
        <v>45008.381249999999</v>
      </c>
      <c r="G46" s="25">
        <v>1146</v>
      </c>
      <c r="H46" s="25">
        <v>1146</v>
      </c>
      <c r="I46" s="26">
        <v>46154.815972222197</v>
      </c>
      <c r="J46" s="27">
        <v>3256</v>
      </c>
      <c r="K46" s="27">
        <v>4814</v>
      </c>
      <c r="L46" s="27">
        <v>1808</v>
      </c>
      <c r="M46" s="27">
        <v>194449</v>
      </c>
      <c r="N46" s="27">
        <v>146867</v>
      </c>
      <c r="O46" s="25">
        <v>27</v>
      </c>
      <c r="P46" s="27">
        <v>49</v>
      </c>
      <c r="Q46" s="27">
        <v>2172500</v>
      </c>
      <c r="R46" s="27">
        <v>1650300</v>
      </c>
      <c r="S46" s="27">
        <v>1</v>
      </c>
      <c r="T46" s="27">
        <v>1</v>
      </c>
      <c r="U46" s="24">
        <v>500</v>
      </c>
      <c r="V46" s="24"/>
      <c r="W46" s="27">
        <v>2173000</v>
      </c>
      <c r="X46" s="24" t="str">
        <f>IF(OR(I46="",说明首页!$C$3-INT(I46)&gt;7),"是","否")</f>
        <v>否</v>
      </c>
      <c r="Y46" s="24" t="str">
        <f t="shared" si="0"/>
        <v>否</v>
      </c>
      <c r="Z46" s="24" t="str">
        <f t="shared" si="1"/>
        <v>是</v>
      </c>
      <c r="AA46" s="24" t="str">
        <f>IF(OR(I46="",说明首页!$C$3-INT(I46)&gt;=3),"是","否")</f>
        <v>否</v>
      </c>
      <c r="AB46" s="28">
        <f t="shared" si="2"/>
        <v>81.231747787610615</v>
      </c>
      <c r="AC46" s="29">
        <f t="shared" si="3"/>
        <v>1.5049140049140048</v>
      </c>
      <c r="AD46" s="27">
        <f t="shared" si="4"/>
        <v>44336.734693877552</v>
      </c>
      <c r="AE46" s="29">
        <f t="shared" si="5"/>
        <v>165.03</v>
      </c>
      <c r="AF46" s="29">
        <f t="shared" si="6"/>
        <v>90.65864197530864</v>
      </c>
      <c r="AG46" s="28">
        <f t="shared" si="7"/>
        <v>28.248587570621471</v>
      </c>
      <c r="AH46" s="28">
        <f t="shared" si="8"/>
        <v>91.902071563088512</v>
      </c>
      <c r="AI46" s="28">
        <f t="shared" si="9"/>
        <v>67.419962335216582</v>
      </c>
      <c r="AJ46" s="28">
        <f t="shared" si="10"/>
        <v>10.16949152542373</v>
      </c>
      <c r="AK46" s="29">
        <f t="shared" si="11"/>
        <v>61.11</v>
      </c>
      <c r="AL46" s="25">
        <f t="shared" si="12"/>
        <v>179</v>
      </c>
      <c r="AM46" s="24" t="str">
        <f t="shared" si="13"/>
        <v>A</v>
      </c>
      <c r="AN46" s="24" t="str">
        <f t="shared" si="14"/>
        <v>MOB12+</v>
      </c>
    </row>
    <row r="47" spans="1:40" ht="13.5" customHeight="1">
      <c r="A47" s="24" t="s">
        <v>144</v>
      </c>
      <c r="B47" s="24" t="s">
        <v>145</v>
      </c>
      <c r="C47" s="25">
        <v>674812</v>
      </c>
      <c r="D47" s="24" t="s">
        <v>975</v>
      </c>
      <c r="E47" s="26">
        <v>44465.402083333298</v>
      </c>
      <c r="F47" s="26">
        <v>44465.402083333298</v>
      </c>
      <c r="G47" s="25">
        <v>1689</v>
      </c>
      <c r="H47" s="25">
        <v>1689</v>
      </c>
      <c r="I47" s="26">
        <v>46154.815277777801</v>
      </c>
      <c r="J47" s="27">
        <v>4344</v>
      </c>
      <c r="K47" s="27">
        <v>4759</v>
      </c>
      <c r="L47" s="27">
        <v>1454</v>
      </c>
      <c r="M47" s="27">
        <v>206446</v>
      </c>
      <c r="N47" s="27">
        <v>158307</v>
      </c>
      <c r="O47" s="25">
        <v>24</v>
      </c>
      <c r="P47" s="24">
        <v>31</v>
      </c>
      <c r="Q47" s="24">
        <v>1017500</v>
      </c>
      <c r="R47" s="24">
        <v>614600</v>
      </c>
      <c r="S47" s="24">
        <v>1</v>
      </c>
      <c r="T47" s="24">
        <v>1</v>
      </c>
      <c r="U47" s="24">
        <v>2300</v>
      </c>
      <c r="V47" s="24">
        <v>2300</v>
      </c>
      <c r="W47" s="24">
        <v>1019800</v>
      </c>
      <c r="X47" s="24" t="str">
        <f>IF(OR(I47="",说明首页!$C$3-INT(I47)&gt;7),"是","否")</f>
        <v>否</v>
      </c>
      <c r="Y47" s="24" t="str">
        <f t="shared" si="0"/>
        <v>否</v>
      </c>
      <c r="Z47" s="24" t="str">
        <f t="shared" si="1"/>
        <v>是</v>
      </c>
      <c r="AA47" s="24" t="str">
        <f>IF(OR(I47="",说明首页!$C$3-INT(I47)&gt;=3),"是","否")</f>
        <v>否</v>
      </c>
      <c r="AB47" s="28">
        <f t="shared" si="2"/>
        <v>108.87689133425035</v>
      </c>
      <c r="AC47" s="29">
        <f t="shared" si="3"/>
        <v>0.71362799263351751</v>
      </c>
      <c r="AD47" s="27">
        <f t="shared" si="4"/>
        <v>32822.580645161288</v>
      </c>
      <c r="AE47" s="29">
        <f t="shared" si="5"/>
        <v>61.46</v>
      </c>
      <c r="AF47" s="29">
        <f t="shared" si="6"/>
        <v>109.93541666666667</v>
      </c>
      <c r="AG47" s="28">
        <f t="shared" si="7"/>
        <v>89.830508474576277</v>
      </c>
      <c r="AH47" s="28">
        <f t="shared" si="8"/>
        <v>26.741996233521657</v>
      </c>
      <c r="AI47" s="28">
        <f t="shared" si="9"/>
        <v>25.800376647834273</v>
      </c>
      <c r="AJ47" s="28">
        <f t="shared" si="10"/>
        <v>42.372881355932201</v>
      </c>
      <c r="AK47" s="29">
        <f t="shared" si="11"/>
        <v>39.14</v>
      </c>
      <c r="AL47" s="25">
        <f t="shared" si="12"/>
        <v>347</v>
      </c>
      <c r="AM47" s="24" t="str">
        <f t="shared" si="13"/>
        <v>B</v>
      </c>
      <c r="AN47" s="24" t="str">
        <f t="shared" si="14"/>
        <v>MOB12+</v>
      </c>
    </row>
    <row r="48" spans="1:40" ht="13.5" customHeight="1">
      <c r="A48" s="24" t="s">
        <v>144</v>
      </c>
      <c r="B48" s="24" t="s">
        <v>169</v>
      </c>
      <c r="C48" s="25">
        <v>675544</v>
      </c>
      <c r="D48" s="24" t="s">
        <v>1108</v>
      </c>
      <c r="E48" s="26">
        <v>45117.688194444403</v>
      </c>
      <c r="F48" s="26">
        <v>45117.688194444403</v>
      </c>
      <c r="G48" s="25">
        <v>1037</v>
      </c>
      <c r="H48" s="25">
        <v>1037</v>
      </c>
      <c r="I48" s="26">
        <v>46150.590277777803</v>
      </c>
      <c r="J48" s="27">
        <v>445</v>
      </c>
      <c r="K48" s="27">
        <v>447</v>
      </c>
      <c r="L48" s="27">
        <v>176</v>
      </c>
      <c r="M48" s="27">
        <v>18128</v>
      </c>
      <c r="N48" s="27">
        <v>14189</v>
      </c>
      <c r="O48" s="25">
        <v>6</v>
      </c>
      <c r="P48" s="27">
        <v>1</v>
      </c>
      <c r="Q48" s="27">
        <v>110000</v>
      </c>
      <c r="R48" s="24">
        <v>110000</v>
      </c>
      <c r="S48" s="27">
        <v>0</v>
      </c>
      <c r="T48" s="27">
        <v>0</v>
      </c>
      <c r="U48" s="24"/>
      <c r="V48" s="24"/>
      <c r="W48" s="27">
        <v>110000</v>
      </c>
      <c r="X48" s="24" t="str">
        <f>IF(OR(I48="",说明首页!$C$3-INT(I48)&gt;7),"是","否")</f>
        <v>否</v>
      </c>
      <c r="Y48" s="24" t="str">
        <f t="shared" si="0"/>
        <v>是</v>
      </c>
      <c r="Z48" s="24" t="str">
        <f t="shared" si="1"/>
        <v>否</v>
      </c>
      <c r="AA48" s="24" t="str">
        <f>IF(OR(I48="",说明首页!$C$3-INT(I48)&gt;=3),"是","否")</f>
        <v>否</v>
      </c>
      <c r="AB48" s="28">
        <f t="shared" si="2"/>
        <v>80.619318181818187</v>
      </c>
      <c r="AC48" s="29">
        <f t="shared" si="3"/>
        <v>0.22471910112359553</v>
      </c>
      <c r="AD48" s="27">
        <f t="shared" si="4"/>
        <v>110000</v>
      </c>
      <c r="AE48" s="29">
        <f t="shared" si="5"/>
        <v>11</v>
      </c>
      <c r="AF48" s="29">
        <f t="shared" si="6"/>
        <v>39.413888888888891</v>
      </c>
      <c r="AG48" s="28" t="str">
        <f t="shared" si="7"/>
        <v/>
      </c>
      <c r="AH48" s="28" t="str">
        <f t="shared" si="8"/>
        <v/>
      </c>
      <c r="AI48" s="28" t="str">
        <f t="shared" si="9"/>
        <v/>
      </c>
      <c r="AJ48" s="28" t="str">
        <f t="shared" si="10"/>
        <v/>
      </c>
      <c r="AK48" s="29" t="str">
        <f t="shared" si="11"/>
        <v/>
      </c>
      <c r="AL48" s="25" t="str">
        <f t="shared" si="12"/>
        <v/>
      </c>
      <c r="AM48" s="24" t="str">
        <f t="shared" si="13"/>
        <v>非参评</v>
      </c>
      <c r="AN48" s="24" t="str">
        <f t="shared" si="14"/>
        <v>MOB12+</v>
      </c>
    </row>
    <row r="49" spans="1:40" ht="13.5" customHeight="1">
      <c r="A49" s="24" t="s">
        <v>144</v>
      </c>
      <c r="B49" s="24" t="s">
        <v>145</v>
      </c>
      <c r="C49" s="25">
        <v>678168</v>
      </c>
      <c r="D49" s="24" t="s">
        <v>219</v>
      </c>
      <c r="E49" s="26">
        <v>44484.407638888901</v>
      </c>
      <c r="F49" s="26">
        <v>44484.407638888901</v>
      </c>
      <c r="G49" s="25">
        <v>1670</v>
      </c>
      <c r="H49" s="25">
        <v>1670</v>
      </c>
      <c r="I49" s="26">
        <v>46154.597222222197</v>
      </c>
      <c r="J49" s="27">
        <v>177</v>
      </c>
      <c r="K49" s="27">
        <v>181</v>
      </c>
      <c r="L49" s="27">
        <v>78</v>
      </c>
      <c r="M49" s="27">
        <v>15499</v>
      </c>
      <c r="N49" s="27">
        <v>13949</v>
      </c>
      <c r="O49" s="25">
        <v>7</v>
      </c>
      <c r="P49" s="27"/>
      <c r="Q49" s="27"/>
      <c r="R49" s="24"/>
      <c r="S49" s="27"/>
      <c r="T49" s="27"/>
      <c r="U49" s="24"/>
      <c r="V49" s="24"/>
      <c r="W49" s="27"/>
      <c r="X49" s="24" t="str">
        <f>IF(OR(I49="",说明首页!$C$3-INT(I49)&gt;7),"是","否")</f>
        <v>否</v>
      </c>
      <c r="Y49" s="24" t="str">
        <f t="shared" si="0"/>
        <v>是</v>
      </c>
      <c r="Z49" s="24" t="str">
        <f t="shared" si="1"/>
        <v>否</v>
      </c>
      <c r="AA49" s="24" t="str">
        <f>IF(OR(I49="",说明首页!$C$3-INT(I49)&gt;=3),"是","否")</f>
        <v>否</v>
      </c>
      <c r="AB49" s="28">
        <f t="shared" si="2"/>
        <v>178.83333333333334</v>
      </c>
      <c r="AC49" s="29">
        <f t="shared" si="3"/>
        <v>0</v>
      </c>
      <c r="AD49" s="27">
        <f t="shared" si="4"/>
        <v>0</v>
      </c>
      <c r="AE49" s="29">
        <f t="shared" si="5"/>
        <v>0</v>
      </c>
      <c r="AF49" s="29">
        <f t="shared" si="6"/>
        <v>33.211904761904762</v>
      </c>
      <c r="AG49" s="28" t="str">
        <f t="shared" si="7"/>
        <v/>
      </c>
      <c r="AH49" s="28" t="str">
        <f t="shared" si="8"/>
        <v/>
      </c>
      <c r="AI49" s="28" t="str">
        <f t="shared" si="9"/>
        <v/>
      </c>
      <c r="AJ49" s="28" t="str">
        <f t="shared" si="10"/>
        <v/>
      </c>
      <c r="AK49" s="29" t="str">
        <f t="shared" si="11"/>
        <v/>
      </c>
      <c r="AL49" s="25" t="str">
        <f t="shared" si="12"/>
        <v/>
      </c>
      <c r="AM49" s="24" t="str">
        <f t="shared" si="13"/>
        <v>非参评</v>
      </c>
      <c r="AN49" s="24" t="str">
        <f t="shared" si="14"/>
        <v>MOB12+</v>
      </c>
    </row>
    <row r="50" spans="1:40" ht="13.5" customHeight="1">
      <c r="A50" s="24" t="s">
        <v>144</v>
      </c>
      <c r="B50" s="24" t="s">
        <v>145</v>
      </c>
      <c r="C50" s="25">
        <v>680706</v>
      </c>
      <c r="D50" s="24" t="s">
        <v>298</v>
      </c>
      <c r="E50" s="26">
        <v>44496.402083333298</v>
      </c>
      <c r="F50" s="26">
        <v>44496.402083333298</v>
      </c>
      <c r="G50" s="25">
        <v>1658</v>
      </c>
      <c r="H50" s="25">
        <v>1658</v>
      </c>
      <c r="I50" s="26">
        <v>46154.846527777801</v>
      </c>
      <c r="J50" s="27">
        <v>6004</v>
      </c>
      <c r="K50" s="27">
        <v>6803</v>
      </c>
      <c r="L50" s="27">
        <v>1403</v>
      </c>
      <c r="M50" s="27">
        <v>207376</v>
      </c>
      <c r="N50" s="27">
        <v>133028</v>
      </c>
      <c r="O50" s="25">
        <v>24</v>
      </c>
      <c r="P50" s="27">
        <v>46</v>
      </c>
      <c r="Q50" s="24">
        <v>2885100</v>
      </c>
      <c r="R50" s="24">
        <v>2468900</v>
      </c>
      <c r="S50" s="27">
        <v>4</v>
      </c>
      <c r="T50" s="27">
        <v>4</v>
      </c>
      <c r="U50" s="27">
        <v>31500</v>
      </c>
      <c r="V50" s="24">
        <v>15000</v>
      </c>
      <c r="W50" s="27">
        <v>2916600</v>
      </c>
      <c r="X50" s="24" t="str">
        <f>IF(OR(I50="",说明首页!$C$3-INT(I50)&gt;7),"是","否")</f>
        <v>否</v>
      </c>
      <c r="Y50" s="24" t="str">
        <f t="shared" si="0"/>
        <v>否</v>
      </c>
      <c r="Z50" s="24" t="str">
        <f t="shared" si="1"/>
        <v>是</v>
      </c>
      <c r="AA50" s="24" t="str">
        <f>IF(OR(I50="",说明首页!$C$3-INT(I50)&gt;=3),"是","否")</f>
        <v>否</v>
      </c>
      <c r="AB50" s="28">
        <f t="shared" si="2"/>
        <v>94.816821097647903</v>
      </c>
      <c r="AC50" s="29">
        <f t="shared" si="3"/>
        <v>0.76615589606928713</v>
      </c>
      <c r="AD50" s="27">
        <f t="shared" si="4"/>
        <v>62719.565217391304</v>
      </c>
      <c r="AE50" s="29">
        <f t="shared" si="5"/>
        <v>246.89</v>
      </c>
      <c r="AF50" s="29">
        <f t="shared" si="6"/>
        <v>92.380555555555546</v>
      </c>
      <c r="AG50" s="28">
        <f t="shared" si="7"/>
        <v>68.361581920903959</v>
      </c>
      <c r="AH50" s="28">
        <f t="shared" si="8"/>
        <v>35.781544256120526</v>
      </c>
      <c r="AI50" s="28">
        <f t="shared" si="9"/>
        <v>85.122410546139363</v>
      </c>
      <c r="AJ50" s="28">
        <f t="shared" si="10"/>
        <v>12.241054613935971</v>
      </c>
      <c r="AK50" s="29">
        <f t="shared" si="11"/>
        <v>45.83</v>
      </c>
      <c r="AL50" s="25">
        <f t="shared" si="12"/>
        <v>289</v>
      </c>
      <c r="AM50" s="24" t="str">
        <f t="shared" si="13"/>
        <v>B</v>
      </c>
      <c r="AN50" s="24" t="str">
        <f t="shared" si="14"/>
        <v>MOB12+</v>
      </c>
    </row>
    <row r="51" spans="1:40" ht="13.5" customHeight="1">
      <c r="A51" s="24" t="s">
        <v>144</v>
      </c>
      <c r="B51" s="24" t="s">
        <v>152</v>
      </c>
      <c r="C51" s="25">
        <v>683023</v>
      </c>
      <c r="D51" s="24" t="s">
        <v>153</v>
      </c>
      <c r="E51" s="26">
        <v>44512.429861111101</v>
      </c>
      <c r="F51" s="26">
        <v>44512.429861111101</v>
      </c>
      <c r="G51" s="25">
        <v>1642</v>
      </c>
      <c r="H51" s="25">
        <v>1642</v>
      </c>
      <c r="I51" s="26">
        <v>46154.784027777801</v>
      </c>
      <c r="J51" s="27">
        <v>3468</v>
      </c>
      <c r="K51" s="27">
        <v>5165</v>
      </c>
      <c r="L51" s="27">
        <v>1900</v>
      </c>
      <c r="M51" s="27">
        <v>221234</v>
      </c>
      <c r="N51" s="27">
        <v>174489</v>
      </c>
      <c r="O51" s="25">
        <v>26</v>
      </c>
      <c r="P51" s="27">
        <v>73</v>
      </c>
      <c r="Q51" s="27">
        <v>6225000</v>
      </c>
      <c r="R51" s="24">
        <v>4568300</v>
      </c>
      <c r="S51" s="27">
        <v>2</v>
      </c>
      <c r="T51" s="27">
        <v>2</v>
      </c>
      <c r="U51" s="24">
        <v>172000</v>
      </c>
      <c r="V51" s="24"/>
      <c r="W51" s="27">
        <v>6397000</v>
      </c>
      <c r="X51" s="24" t="str">
        <f>IF(OR(I51="",说明首页!$C$3-INT(I51)&gt;7),"是","否")</f>
        <v>否</v>
      </c>
      <c r="Y51" s="24" t="str">
        <f t="shared" si="0"/>
        <v>否</v>
      </c>
      <c r="Z51" s="24" t="str">
        <f t="shared" si="1"/>
        <v>是</v>
      </c>
      <c r="AA51" s="24" t="str">
        <f>IF(OR(I51="",说明首页!$C$3-INT(I51)&gt;=3),"是","否")</f>
        <v>否</v>
      </c>
      <c r="AB51" s="28">
        <f t="shared" si="2"/>
        <v>91.836315789473687</v>
      </c>
      <c r="AC51" s="29">
        <f t="shared" si="3"/>
        <v>2.1049596309111878</v>
      </c>
      <c r="AD51" s="27">
        <f t="shared" si="4"/>
        <v>85273.972602739726</v>
      </c>
      <c r="AE51" s="29">
        <f t="shared" si="5"/>
        <v>456.83</v>
      </c>
      <c r="AF51" s="29">
        <f t="shared" si="6"/>
        <v>111.85192307692309</v>
      </c>
      <c r="AG51" s="28">
        <f t="shared" si="7"/>
        <v>59.133709981167605</v>
      </c>
      <c r="AH51" s="28">
        <f t="shared" si="8"/>
        <v>98.305084745762713</v>
      </c>
      <c r="AI51" s="28">
        <f t="shared" si="9"/>
        <v>96.798493408662907</v>
      </c>
      <c r="AJ51" s="28">
        <f t="shared" si="10"/>
        <v>48.022598870056498</v>
      </c>
      <c r="AK51" s="29">
        <f t="shared" si="11"/>
        <v>82.07</v>
      </c>
      <c r="AL51" s="25">
        <f t="shared" si="12"/>
        <v>43</v>
      </c>
      <c r="AM51" s="24" t="str">
        <f t="shared" si="13"/>
        <v>S</v>
      </c>
      <c r="AN51" s="24" t="str">
        <f t="shared" si="14"/>
        <v>MOB12+</v>
      </c>
    </row>
    <row r="52" spans="1:40" ht="13.5" customHeight="1">
      <c r="A52" s="24" t="s">
        <v>144</v>
      </c>
      <c r="B52" s="24" t="s">
        <v>176</v>
      </c>
      <c r="C52" s="25">
        <v>685370</v>
      </c>
      <c r="D52" s="24" t="s">
        <v>471</v>
      </c>
      <c r="E52" s="26">
        <v>44526.412499999999</v>
      </c>
      <c r="F52" s="26">
        <v>44526.412499999999</v>
      </c>
      <c r="G52" s="25">
        <v>1628</v>
      </c>
      <c r="H52" s="25">
        <v>1628</v>
      </c>
      <c r="I52" s="26">
        <v>46154.7680555556</v>
      </c>
      <c r="J52" s="27">
        <v>3541</v>
      </c>
      <c r="K52" s="27">
        <v>5594</v>
      </c>
      <c r="L52" s="27">
        <v>2225</v>
      </c>
      <c r="M52" s="27">
        <v>245260</v>
      </c>
      <c r="N52" s="27">
        <v>194924</v>
      </c>
      <c r="O52" s="25">
        <v>28</v>
      </c>
      <c r="P52" s="27">
        <v>51</v>
      </c>
      <c r="Q52" s="27">
        <v>2372700</v>
      </c>
      <c r="R52" s="27">
        <v>2248200</v>
      </c>
      <c r="S52" s="27">
        <v>2</v>
      </c>
      <c r="T52" s="27">
        <v>3</v>
      </c>
      <c r="U52" s="27">
        <v>59500</v>
      </c>
      <c r="V52" s="27">
        <v>39500</v>
      </c>
      <c r="W52" s="27">
        <v>2432200</v>
      </c>
      <c r="X52" s="24" t="str">
        <f>IF(OR(I52="",说明首页!$C$3-INT(I52)&gt;7),"是","否")</f>
        <v>否</v>
      </c>
      <c r="Y52" s="24" t="str">
        <f t="shared" si="0"/>
        <v>否</v>
      </c>
      <c r="Z52" s="24" t="str">
        <f t="shared" si="1"/>
        <v>是</v>
      </c>
      <c r="AA52" s="24" t="str">
        <f>IF(OR(I52="",说明首页!$C$3-INT(I52)&gt;=3),"是","否")</f>
        <v>否</v>
      </c>
      <c r="AB52" s="28">
        <f t="shared" si="2"/>
        <v>87.606292134831463</v>
      </c>
      <c r="AC52" s="29">
        <f t="shared" si="3"/>
        <v>1.4402711098559728</v>
      </c>
      <c r="AD52" s="27">
        <f t="shared" si="4"/>
        <v>46523.529411764706</v>
      </c>
      <c r="AE52" s="29">
        <f t="shared" si="5"/>
        <v>224.82</v>
      </c>
      <c r="AF52" s="29">
        <f t="shared" si="6"/>
        <v>116.02619047619048</v>
      </c>
      <c r="AG52" s="28">
        <f t="shared" si="7"/>
        <v>45.951035781544256</v>
      </c>
      <c r="AH52" s="28">
        <f t="shared" si="8"/>
        <v>89.642184557438796</v>
      </c>
      <c r="AI52" s="28">
        <f t="shared" si="9"/>
        <v>81.16760828625236</v>
      </c>
      <c r="AJ52" s="28">
        <f t="shared" si="10"/>
        <v>56.873822975517896</v>
      </c>
      <c r="AK52" s="29">
        <f t="shared" si="11"/>
        <v>74.84</v>
      </c>
      <c r="AL52" s="25">
        <f t="shared" si="12"/>
        <v>85</v>
      </c>
      <c r="AM52" s="24" t="str">
        <f t="shared" si="13"/>
        <v>S</v>
      </c>
      <c r="AN52" s="24" t="str">
        <f t="shared" si="14"/>
        <v>MOB12+</v>
      </c>
    </row>
    <row r="53" spans="1:40" ht="13.5" customHeight="1">
      <c r="A53" s="24" t="s">
        <v>144</v>
      </c>
      <c r="B53" s="24" t="s">
        <v>145</v>
      </c>
      <c r="C53" s="25">
        <v>690086</v>
      </c>
      <c r="D53" s="24" t="s">
        <v>802</v>
      </c>
      <c r="E53" s="26">
        <v>44554.426388888904</v>
      </c>
      <c r="F53" s="26">
        <v>44554.426388888904</v>
      </c>
      <c r="G53" s="25">
        <v>1600</v>
      </c>
      <c r="H53" s="25">
        <v>1600</v>
      </c>
      <c r="I53" s="26">
        <v>46154.7993055556</v>
      </c>
      <c r="J53" s="27">
        <v>287</v>
      </c>
      <c r="K53" s="27">
        <v>288</v>
      </c>
      <c r="L53" s="27">
        <v>112</v>
      </c>
      <c r="M53" s="27">
        <v>13659</v>
      </c>
      <c r="N53" s="27">
        <v>10884</v>
      </c>
      <c r="O53" s="25">
        <v>5</v>
      </c>
      <c r="P53" s="27">
        <v>6</v>
      </c>
      <c r="Q53" s="27">
        <v>12500</v>
      </c>
      <c r="R53" s="27">
        <v>5500</v>
      </c>
      <c r="S53" s="27">
        <v>0</v>
      </c>
      <c r="T53" s="27">
        <v>0</v>
      </c>
      <c r="U53" s="27"/>
      <c r="V53" s="24"/>
      <c r="W53" s="27">
        <v>12500</v>
      </c>
      <c r="X53" s="24" t="str">
        <f>IF(OR(I53="",说明首页!$C$3-INT(I53)&gt;7),"是","否")</f>
        <v>否</v>
      </c>
      <c r="Y53" s="24" t="str">
        <f t="shared" si="0"/>
        <v>是</v>
      </c>
      <c r="Z53" s="24" t="str">
        <f t="shared" si="1"/>
        <v>否</v>
      </c>
      <c r="AA53" s="24" t="str">
        <f>IF(OR(I53="",说明首页!$C$3-INT(I53)&gt;=3),"是","否")</f>
        <v>否</v>
      </c>
      <c r="AB53" s="28">
        <f t="shared" si="2"/>
        <v>97.178571428571431</v>
      </c>
      <c r="AC53" s="29">
        <f t="shared" si="3"/>
        <v>2.0905923344947737</v>
      </c>
      <c r="AD53" s="27">
        <f t="shared" si="4"/>
        <v>2083.3333333333335</v>
      </c>
      <c r="AE53" s="29">
        <f t="shared" si="5"/>
        <v>0.55000000000000004</v>
      </c>
      <c r="AF53" s="29">
        <f t="shared" si="6"/>
        <v>36.28</v>
      </c>
      <c r="AG53" s="28" t="str">
        <f t="shared" si="7"/>
        <v/>
      </c>
      <c r="AH53" s="28" t="str">
        <f t="shared" si="8"/>
        <v/>
      </c>
      <c r="AI53" s="28" t="str">
        <f t="shared" si="9"/>
        <v/>
      </c>
      <c r="AJ53" s="28" t="str">
        <f t="shared" si="10"/>
        <v/>
      </c>
      <c r="AK53" s="29" t="str">
        <f t="shared" si="11"/>
        <v/>
      </c>
      <c r="AL53" s="25" t="str">
        <f t="shared" si="12"/>
        <v/>
      </c>
      <c r="AM53" s="24" t="str">
        <f t="shared" si="13"/>
        <v>非参评</v>
      </c>
      <c r="AN53" s="24" t="str">
        <f t="shared" si="14"/>
        <v>MOB12+</v>
      </c>
    </row>
    <row r="54" spans="1:40" ht="13.5" customHeight="1">
      <c r="A54" s="24" t="s">
        <v>144</v>
      </c>
      <c r="B54" s="24" t="s">
        <v>152</v>
      </c>
      <c r="C54" s="25">
        <v>690679</v>
      </c>
      <c r="D54" s="24" t="s">
        <v>157</v>
      </c>
      <c r="E54" s="26">
        <v>44563.410416666702</v>
      </c>
      <c r="F54" s="26">
        <v>44563.410416666702</v>
      </c>
      <c r="G54" s="25">
        <v>1591</v>
      </c>
      <c r="H54" s="25">
        <v>1591</v>
      </c>
      <c r="I54" s="26">
        <v>46154.813194444403</v>
      </c>
      <c r="J54" s="27">
        <v>3482</v>
      </c>
      <c r="K54" s="27">
        <v>4530</v>
      </c>
      <c r="L54" s="27">
        <v>1904</v>
      </c>
      <c r="M54" s="27">
        <v>232057</v>
      </c>
      <c r="N54" s="27">
        <v>192271</v>
      </c>
      <c r="O54" s="25">
        <v>26</v>
      </c>
      <c r="P54" s="27">
        <v>46</v>
      </c>
      <c r="Q54" s="27">
        <v>2471000</v>
      </c>
      <c r="R54" s="27">
        <v>1895800</v>
      </c>
      <c r="S54" s="27">
        <v>3</v>
      </c>
      <c r="T54" s="27">
        <v>4</v>
      </c>
      <c r="U54" s="24">
        <v>202500</v>
      </c>
      <c r="V54" s="24">
        <v>202500</v>
      </c>
      <c r="W54" s="27">
        <v>2673500</v>
      </c>
      <c r="X54" s="24" t="str">
        <f>IF(OR(I54="",说明首页!$C$3-INT(I54)&gt;7),"是","否")</f>
        <v>否</v>
      </c>
      <c r="Y54" s="24" t="str">
        <f t="shared" si="0"/>
        <v>否</v>
      </c>
      <c r="Z54" s="24" t="str">
        <f t="shared" si="1"/>
        <v>是</v>
      </c>
      <c r="AA54" s="24" t="str">
        <f>IF(OR(I54="",说明首页!$C$3-INT(I54)&gt;=3),"是","否")</f>
        <v>否</v>
      </c>
      <c r="AB54" s="28">
        <f t="shared" si="2"/>
        <v>100.9826680672269</v>
      </c>
      <c r="AC54" s="29">
        <f t="shared" si="3"/>
        <v>1.3210798391728891</v>
      </c>
      <c r="AD54" s="27">
        <f t="shared" si="4"/>
        <v>53717.391304347824</v>
      </c>
      <c r="AE54" s="29">
        <f t="shared" si="5"/>
        <v>189.58</v>
      </c>
      <c r="AF54" s="29">
        <f t="shared" si="6"/>
        <v>123.25064102564103</v>
      </c>
      <c r="AG54" s="28">
        <f t="shared" si="7"/>
        <v>80.41431261770245</v>
      </c>
      <c r="AH54" s="28">
        <f t="shared" si="8"/>
        <v>84.557438794726934</v>
      </c>
      <c r="AI54" s="28">
        <f t="shared" si="9"/>
        <v>74.387947269303197</v>
      </c>
      <c r="AJ54" s="28">
        <f t="shared" si="10"/>
        <v>73.258003766478339</v>
      </c>
      <c r="AK54" s="29">
        <f t="shared" si="11"/>
        <v>79.64</v>
      </c>
      <c r="AL54" s="25">
        <f t="shared" si="12"/>
        <v>54</v>
      </c>
      <c r="AM54" s="24" t="str">
        <f t="shared" si="13"/>
        <v>S</v>
      </c>
      <c r="AN54" s="24" t="str">
        <f t="shared" si="14"/>
        <v>MOB12+</v>
      </c>
    </row>
    <row r="55" spans="1:40" ht="13.5" customHeight="1">
      <c r="A55" s="24" t="s">
        <v>144</v>
      </c>
      <c r="B55" s="24" t="s">
        <v>152</v>
      </c>
      <c r="C55" s="25">
        <v>691716</v>
      </c>
      <c r="D55" s="24" t="s">
        <v>165</v>
      </c>
      <c r="E55" s="26">
        <v>44599.404166666704</v>
      </c>
      <c r="F55" s="26">
        <v>44599.404166666704</v>
      </c>
      <c r="G55" s="25">
        <v>1555</v>
      </c>
      <c r="H55" s="25">
        <v>1555</v>
      </c>
      <c r="I55" s="26">
        <v>46154.767361111102</v>
      </c>
      <c r="J55" s="27">
        <v>438</v>
      </c>
      <c r="K55" s="27">
        <v>576</v>
      </c>
      <c r="L55" s="27">
        <v>257</v>
      </c>
      <c r="M55" s="27">
        <v>38624</v>
      </c>
      <c r="N55" s="27">
        <v>33851</v>
      </c>
      <c r="O55" s="24">
        <v>4</v>
      </c>
      <c r="P55" s="24">
        <v>5</v>
      </c>
      <c r="Q55" s="24">
        <v>294300</v>
      </c>
      <c r="R55" s="24">
        <v>289300</v>
      </c>
      <c r="S55" s="24">
        <v>1</v>
      </c>
      <c r="T55" s="24">
        <v>2</v>
      </c>
      <c r="U55" s="24">
        <v>175800</v>
      </c>
      <c r="V55" s="24"/>
      <c r="W55" s="24">
        <v>470100</v>
      </c>
      <c r="X55" s="24" t="str">
        <f>IF(OR(I55="",说明首页!$C$3-INT(I55)&gt;7),"是","否")</f>
        <v>否</v>
      </c>
      <c r="Y55" s="24" t="str">
        <f t="shared" si="0"/>
        <v>是</v>
      </c>
      <c r="Z55" s="24" t="str">
        <f t="shared" si="1"/>
        <v>否</v>
      </c>
      <c r="AA55" s="24" t="str">
        <f>IF(OR(I55="",说明首页!$C$3-INT(I55)&gt;=3),"是","否")</f>
        <v>否</v>
      </c>
      <c r="AB55" s="28">
        <f t="shared" si="2"/>
        <v>131.71595330739299</v>
      </c>
      <c r="AC55" s="29">
        <f t="shared" si="3"/>
        <v>1.1415525114155249</v>
      </c>
      <c r="AD55" s="27">
        <f t="shared" si="4"/>
        <v>58860</v>
      </c>
      <c r="AE55" s="29">
        <f t="shared" si="5"/>
        <v>28.93</v>
      </c>
      <c r="AF55" s="29">
        <f t="shared" si="6"/>
        <v>141.04583333333332</v>
      </c>
      <c r="AG55" s="28" t="str">
        <f t="shared" si="7"/>
        <v/>
      </c>
      <c r="AH55" s="28" t="str">
        <f t="shared" si="8"/>
        <v/>
      </c>
      <c r="AI55" s="28" t="str">
        <f t="shared" si="9"/>
        <v/>
      </c>
      <c r="AJ55" s="28" t="str">
        <f t="shared" si="10"/>
        <v/>
      </c>
      <c r="AK55" s="29" t="str">
        <f t="shared" si="11"/>
        <v/>
      </c>
      <c r="AL55" s="25" t="str">
        <f t="shared" si="12"/>
        <v/>
      </c>
      <c r="AM55" s="24" t="str">
        <f t="shared" si="13"/>
        <v>非参评</v>
      </c>
      <c r="AN55" s="24" t="str">
        <f t="shared" si="14"/>
        <v>MOB12+</v>
      </c>
    </row>
    <row r="56" spans="1:40" ht="13.5" customHeight="1">
      <c r="A56" s="24" t="s">
        <v>144</v>
      </c>
      <c r="B56" s="24" t="s">
        <v>176</v>
      </c>
      <c r="C56" s="25">
        <v>693647</v>
      </c>
      <c r="D56" s="24" t="s">
        <v>424</v>
      </c>
      <c r="E56" s="26">
        <v>44700.380555555603</v>
      </c>
      <c r="F56" s="26">
        <v>44700.380555555603</v>
      </c>
      <c r="G56" s="25">
        <v>1454</v>
      </c>
      <c r="H56" s="25">
        <v>1454</v>
      </c>
      <c r="I56" s="26">
        <v>46154.792361111096</v>
      </c>
      <c r="J56" s="27">
        <v>3975</v>
      </c>
      <c r="K56" s="27">
        <v>6290</v>
      </c>
      <c r="L56" s="27">
        <v>2288</v>
      </c>
      <c r="M56" s="27">
        <v>194909</v>
      </c>
      <c r="N56" s="27">
        <v>137974</v>
      </c>
      <c r="O56" s="25">
        <v>29</v>
      </c>
      <c r="P56" s="27">
        <v>49</v>
      </c>
      <c r="Q56" s="27">
        <v>2213500</v>
      </c>
      <c r="R56" s="27">
        <v>1406300</v>
      </c>
      <c r="S56" s="27">
        <v>3</v>
      </c>
      <c r="T56" s="27">
        <v>3</v>
      </c>
      <c r="U56" s="27">
        <v>121100</v>
      </c>
      <c r="V56" s="24"/>
      <c r="W56" s="27">
        <v>2334600</v>
      </c>
      <c r="X56" s="24" t="str">
        <f>IF(OR(I56="",说明首页!$C$3-INT(I56)&gt;7),"是","否")</f>
        <v>否</v>
      </c>
      <c r="Y56" s="24" t="str">
        <f t="shared" si="0"/>
        <v>否</v>
      </c>
      <c r="Z56" s="24" t="str">
        <f t="shared" si="1"/>
        <v>是</v>
      </c>
      <c r="AA56" s="24" t="str">
        <f>IF(OR(I56="",说明首页!$C$3-INT(I56)&gt;=3),"是","否")</f>
        <v>否</v>
      </c>
      <c r="AB56" s="28">
        <f t="shared" si="2"/>
        <v>60.30332167832168</v>
      </c>
      <c r="AC56" s="29">
        <f t="shared" si="3"/>
        <v>1.2327044025157232</v>
      </c>
      <c r="AD56" s="27">
        <f t="shared" si="4"/>
        <v>45173.469387755104</v>
      </c>
      <c r="AE56" s="29">
        <f t="shared" si="5"/>
        <v>140.63</v>
      </c>
      <c r="AF56" s="29">
        <f t="shared" si="6"/>
        <v>79.295402298850576</v>
      </c>
      <c r="AG56" s="28">
        <f t="shared" si="7"/>
        <v>0.94161958568738224</v>
      </c>
      <c r="AH56" s="28">
        <f t="shared" si="8"/>
        <v>80.037664783427502</v>
      </c>
      <c r="AI56" s="28">
        <f t="shared" si="9"/>
        <v>58.192090395480221</v>
      </c>
      <c r="AJ56" s="28">
        <f t="shared" si="10"/>
        <v>3.5781544256120528</v>
      </c>
      <c r="AK56" s="29">
        <f t="shared" si="11"/>
        <v>48.51</v>
      </c>
      <c r="AL56" s="25">
        <f t="shared" si="12"/>
        <v>274</v>
      </c>
      <c r="AM56" s="24" t="str">
        <f t="shared" si="13"/>
        <v>B</v>
      </c>
      <c r="AN56" s="24" t="str">
        <f t="shared" si="14"/>
        <v>MOB12+</v>
      </c>
    </row>
    <row r="57" spans="1:40" ht="13.5" customHeight="1">
      <c r="A57" s="24" t="s">
        <v>144</v>
      </c>
      <c r="B57" s="24" t="s">
        <v>145</v>
      </c>
      <c r="C57" s="25">
        <v>694031</v>
      </c>
      <c r="D57" s="24" t="s">
        <v>674</v>
      </c>
      <c r="E57" s="26">
        <v>44615.413888888899</v>
      </c>
      <c r="F57" s="26">
        <v>44615.413888888899</v>
      </c>
      <c r="G57" s="25">
        <v>1539</v>
      </c>
      <c r="H57" s="25">
        <v>1539</v>
      </c>
      <c r="I57" s="26">
        <v>46154.78125</v>
      </c>
      <c r="J57" s="27">
        <v>4051</v>
      </c>
      <c r="K57" s="27">
        <v>4648</v>
      </c>
      <c r="L57" s="27">
        <v>1619</v>
      </c>
      <c r="M57" s="27">
        <v>215776</v>
      </c>
      <c r="N57" s="27">
        <v>170672</v>
      </c>
      <c r="O57" s="25">
        <v>23</v>
      </c>
      <c r="P57" s="24">
        <v>30</v>
      </c>
      <c r="Q57" s="24">
        <v>2713600</v>
      </c>
      <c r="R57" s="24">
        <v>2207000</v>
      </c>
      <c r="S57" s="24">
        <v>3</v>
      </c>
      <c r="T57" s="24">
        <v>3</v>
      </c>
      <c r="U57" s="24">
        <v>274800</v>
      </c>
      <c r="V57" s="24">
        <v>274800</v>
      </c>
      <c r="W57" s="24">
        <v>2988400</v>
      </c>
      <c r="X57" s="24" t="str">
        <f>IF(OR(I57="",说明首页!$C$3-INT(I57)&gt;7),"是","否")</f>
        <v>否</v>
      </c>
      <c r="Y57" s="24" t="str">
        <f t="shared" si="0"/>
        <v>否</v>
      </c>
      <c r="Z57" s="24" t="str">
        <f t="shared" si="1"/>
        <v>是</v>
      </c>
      <c r="AA57" s="24" t="str">
        <f>IF(OR(I57="",说明首页!$C$3-INT(I57)&gt;=3),"是","否")</f>
        <v>否</v>
      </c>
      <c r="AB57" s="28">
        <f t="shared" si="2"/>
        <v>105.41815935762817</v>
      </c>
      <c r="AC57" s="29">
        <f t="shared" si="3"/>
        <v>0.74055788694149594</v>
      </c>
      <c r="AD57" s="27">
        <f t="shared" si="4"/>
        <v>90453.333333333328</v>
      </c>
      <c r="AE57" s="29">
        <f t="shared" si="5"/>
        <v>220.7</v>
      </c>
      <c r="AF57" s="29">
        <f t="shared" si="6"/>
        <v>123.67536231884058</v>
      </c>
      <c r="AG57" s="28">
        <f t="shared" si="7"/>
        <v>86.06403013182674</v>
      </c>
      <c r="AH57" s="28">
        <f t="shared" si="8"/>
        <v>31.826741996233523</v>
      </c>
      <c r="AI57" s="28">
        <f t="shared" si="9"/>
        <v>80.602636534839917</v>
      </c>
      <c r="AJ57" s="28">
        <f t="shared" si="10"/>
        <v>74.199623352165716</v>
      </c>
      <c r="AK57" s="29">
        <f t="shared" si="11"/>
        <v>58.19</v>
      </c>
      <c r="AL57" s="25">
        <f t="shared" si="12"/>
        <v>196</v>
      </c>
      <c r="AM57" s="24" t="str">
        <f t="shared" si="13"/>
        <v>A</v>
      </c>
      <c r="AN57" s="24" t="str">
        <f t="shared" si="14"/>
        <v>MOB12+</v>
      </c>
    </row>
    <row r="58" spans="1:40" ht="13.5" customHeight="1">
      <c r="A58" s="24" t="s">
        <v>144</v>
      </c>
      <c r="B58" s="24" t="s">
        <v>145</v>
      </c>
      <c r="C58" s="25">
        <v>694915</v>
      </c>
      <c r="D58" s="24" t="s">
        <v>1071</v>
      </c>
      <c r="E58" s="26">
        <v>44621.431250000001</v>
      </c>
      <c r="F58" s="26">
        <v>44621.431250000001</v>
      </c>
      <c r="G58" s="25">
        <v>1533</v>
      </c>
      <c r="H58" s="25">
        <v>1533</v>
      </c>
      <c r="I58" s="26">
        <v>46154.813888888901</v>
      </c>
      <c r="J58" s="27">
        <v>5657</v>
      </c>
      <c r="K58" s="27">
        <v>6574</v>
      </c>
      <c r="L58" s="27">
        <v>2132</v>
      </c>
      <c r="M58" s="27">
        <v>219686</v>
      </c>
      <c r="N58" s="27">
        <v>148499</v>
      </c>
      <c r="O58" s="25">
        <v>24</v>
      </c>
      <c r="P58" s="27">
        <v>34</v>
      </c>
      <c r="Q58" s="27">
        <v>1107200</v>
      </c>
      <c r="R58" s="27">
        <v>768400</v>
      </c>
      <c r="S58" s="27">
        <v>3</v>
      </c>
      <c r="T58" s="27">
        <v>3</v>
      </c>
      <c r="U58" s="27">
        <v>26400</v>
      </c>
      <c r="V58" s="24">
        <v>10400</v>
      </c>
      <c r="W58" s="27">
        <v>1133600</v>
      </c>
      <c r="X58" s="24" t="str">
        <f>IF(OR(I58="",说明首页!$C$3-INT(I58)&gt;7),"是","否")</f>
        <v>否</v>
      </c>
      <c r="Y58" s="24" t="str">
        <f t="shared" si="0"/>
        <v>否</v>
      </c>
      <c r="Z58" s="24" t="str">
        <f t="shared" si="1"/>
        <v>是</v>
      </c>
      <c r="AA58" s="24" t="str">
        <f>IF(OR(I58="",说明首页!$C$3-INT(I58)&gt;=3),"是","否")</f>
        <v>否</v>
      </c>
      <c r="AB58" s="28">
        <f t="shared" si="2"/>
        <v>69.652439024390247</v>
      </c>
      <c r="AC58" s="29">
        <f t="shared" si="3"/>
        <v>0.60102527841612163</v>
      </c>
      <c r="AD58" s="27">
        <f t="shared" si="4"/>
        <v>32564.705882352941</v>
      </c>
      <c r="AE58" s="29">
        <f t="shared" si="5"/>
        <v>76.84</v>
      </c>
      <c r="AF58" s="29">
        <f t="shared" si="6"/>
        <v>103.12430555555555</v>
      </c>
      <c r="AG58" s="28">
        <f t="shared" si="7"/>
        <v>7.5329566854990579</v>
      </c>
      <c r="AH58" s="28">
        <f t="shared" si="8"/>
        <v>17.13747645951036</v>
      </c>
      <c r="AI58" s="28">
        <f t="shared" si="9"/>
        <v>33.52165725047081</v>
      </c>
      <c r="AJ58" s="28">
        <f t="shared" si="10"/>
        <v>27.30696798493409</v>
      </c>
      <c r="AK58" s="29">
        <f t="shared" si="11"/>
        <v>21.01</v>
      </c>
      <c r="AL58" s="25">
        <f t="shared" si="12"/>
        <v>478</v>
      </c>
      <c r="AM58" s="24" t="str">
        <f t="shared" si="13"/>
        <v>C</v>
      </c>
      <c r="AN58" s="24" t="str">
        <f t="shared" si="14"/>
        <v>MOB12+</v>
      </c>
    </row>
    <row r="59" spans="1:40" ht="13.5" customHeight="1">
      <c r="A59" s="24" t="s">
        <v>144</v>
      </c>
      <c r="B59" s="24" t="s">
        <v>145</v>
      </c>
      <c r="C59" s="25">
        <v>694920</v>
      </c>
      <c r="D59" s="24" t="s">
        <v>370</v>
      </c>
      <c r="E59" s="26">
        <v>44621.427777777797</v>
      </c>
      <c r="F59" s="26">
        <v>44621.427777777797</v>
      </c>
      <c r="G59" s="25">
        <v>1533</v>
      </c>
      <c r="H59" s="25">
        <v>1533</v>
      </c>
      <c r="I59" s="26">
        <v>46154.826388888898</v>
      </c>
      <c r="J59" s="27">
        <v>4859</v>
      </c>
      <c r="K59" s="27">
        <v>5474</v>
      </c>
      <c r="L59" s="27">
        <v>1591</v>
      </c>
      <c r="M59" s="27">
        <v>225677</v>
      </c>
      <c r="N59" s="27">
        <v>169566</v>
      </c>
      <c r="O59" s="25">
        <v>23</v>
      </c>
      <c r="P59" s="27">
        <v>61</v>
      </c>
      <c r="Q59" s="27">
        <v>4608800</v>
      </c>
      <c r="R59" s="27">
        <v>3448900</v>
      </c>
      <c r="S59" s="27">
        <v>4</v>
      </c>
      <c r="T59" s="27">
        <v>4</v>
      </c>
      <c r="U59" s="27">
        <v>171300</v>
      </c>
      <c r="V59" s="27">
        <v>78500</v>
      </c>
      <c r="W59" s="27">
        <v>4780100</v>
      </c>
      <c r="X59" s="24" t="str">
        <f>IF(OR(I59="",说明首页!$C$3-INT(I59)&gt;7),"是","否")</f>
        <v>否</v>
      </c>
      <c r="Y59" s="24" t="str">
        <f t="shared" si="0"/>
        <v>否</v>
      </c>
      <c r="Z59" s="24" t="str">
        <f t="shared" si="1"/>
        <v>是</v>
      </c>
      <c r="AA59" s="24" t="str">
        <f>IF(OR(I59="",说明首页!$C$3-INT(I59)&gt;=3),"是","否")</f>
        <v>否</v>
      </c>
      <c r="AB59" s="28">
        <f t="shared" si="2"/>
        <v>106.57825267127593</v>
      </c>
      <c r="AC59" s="29">
        <f t="shared" si="3"/>
        <v>1.2554023461617616</v>
      </c>
      <c r="AD59" s="27">
        <f t="shared" si="4"/>
        <v>75554.098360655742</v>
      </c>
      <c r="AE59" s="29">
        <f t="shared" si="5"/>
        <v>344.89</v>
      </c>
      <c r="AF59" s="29">
        <f t="shared" si="6"/>
        <v>122.87391304347827</v>
      </c>
      <c r="AG59" s="28">
        <f t="shared" si="7"/>
        <v>87.193973634651599</v>
      </c>
      <c r="AH59" s="28">
        <f t="shared" si="8"/>
        <v>81.16760828625236</v>
      </c>
      <c r="AI59" s="28">
        <f t="shared" si="9"/>
        <v>93.596986817325799</v>
      </c>
      <c r="AJ59" s="28">
        <f t="shared" si="10"/>
        <v>71.751412429378533</v>
      </c>
      <c r="AK59" s="29">
        <f t="shared" si="11"/>
        <v>82.67</v>
      </c>
      <c r="AL59" s="25">
        <f t="shared" si="12"/>
        <v>40</v>
      </c>
      <c r="AM59" s="24" t="str">
        <f t="shared" si="13"/>
        <v>S</v>
      </c>
      <c r="AN59" s="24" t="str">
        <f t="shared" si="14"/>
        <v>MOB12+</v>
      </c>
    </row>
    <row r="60" spans="1:40" ht="13.5" customHeight="1">
      <c r="A60" s="24" t="s">
        <v>144</v>
      </c>
      <c r="B60" s="24" t="s">
        <v>145</v>
      </c>
      <c r="C60" s="25">
        <v>694922</v>
      </c>
      <c r="D60" s="24" t="s">
        <v>955</v>
      </c>
      <c r="E60" s="26">
        <v>44621.430555555598</v>
      </c>
      <c r="F60" s="26">
        <v>44621.430555555598</v>
      </c>
      <c r="G60" s="25">
        <v>1533</v>
      </c>
      <c r="H60" s="25">
        <v>1533</v>
      </c>
      <c r="I60" s="26">
        <v>46154.813194444403</v>
      </c>
      <c r="J60" s="27">
        <v>6144</v>
      </c>
      <c r="K60" s="27">
        <v>6604</v>
      </c>
      <c r="L60" s="27">
        <v>1678</v>
      </c>
      <c r="M60" s="27">
        <v>244589</v>
      </c>
      <c r="N60" s="27">
        <v>165710</v>
      </c>
      <c r="O60" s="24">
        <v>25</v>
      </c>
      <c r="P60" s="24">
        <v>35</v>
      </c>
      <c r="Q60" s="24">
        <v>2567500</v>
      </c>
      <c r="R60" s="24">
        <v>2198600</v>
      </c>
      <c r="S60" s="24">
        <v>3</v>
      </c>
      <c r="T60" s="24">
        <v>3</v>
      </c>
      <c r="U60" s="24">
        <v>99600</v>
      </c>
      <c r="V60" s="24">
        <v>61600</v>
      </c>
      <c r="W60" s="24">
        <v>2667100</v>
      </c>
      <c r="X60" s="24" t="str">
        <f>IF(OR(I60="",说明首页!$C$3-INT(I60)&gt;7),"是","否")</f>
        <v>否</v>
      </c>
      <c r="Y60" s="24" t="str">
        <f t="shared" si="0"/>
        <v>否</v>
      </c>
      <c r="Z60" s="24" t="str">
        <f t="shared" si="1"/>
        <v>是</v>
      </c>
      <c r="AA60" s="24" t="str">
        <f>IF(OR(I60="",说明首页!$C$3-INT(I60)&gt;=3),"是","否")</f>
        <v>否</v>
      </c>
      <c r="AB60" s="28">
        <f t="shared" si="2"/>
        <v>98.754469606674618</v>
      </c>
      <c r="AC60" s="29">
        <f t="shared" si="3"/>
        <v>0.56966145833333326</v>
      </c>
      <c r="AD60" s="27">
        <f t="shared" si="4"/>
        <v>73357.142857142855</v>
      </c>
      <c r="AE60" s="29">
        <f t="shared" si="5"/>
        <v>219.86</v>
      </c>
      <c r="AF60" s="29">
        <f t="shared" si="6"/>
        <v>110.47333333333333</v>
      </c>
      <c r="AG60" s="28">
        <f t="shared" si="7"/>
        <v>76.836158192090394</v>
      </c>
      <c r="AH60" s="28">
        <f t="shared" si="8"/>
        <v>13.370998116760829</v>
      </c>
      <c r="AI60" s="28">
        <f t="shared" si="9"/>
        <v>80.41431261770245</v>
      </c>
      <c r="AJ60" s="28">
        <f t="shared" si="10"/>
        <v>43.879472693032021</v>
      </c>
      <c r="AK60" s="29">
        <f t="shared" si="11"/>
        <v>42.4</v>
      </c>
      <c r="AL60" s="25">
        <f t="shared" si="12"/>
        <v>318</v>
      </c>
      <c r="AM60" s="24" t="str">
        <f t="shared" si="13"/>
        <v>B</v>
      </c>
      <c r="AN60" s="24" t="str">
        <f t="shared" si="14"/>
        <v>MOB12+</v>
      </c>
    </row>
    <row r="61" spans="1:40" ht="13.5" customHeight="1">
      <c r="A61" s="24" t="s">
        <v>144</v>
      </c>
      <c r="B61" s="24" t="s">
        <v>152</v>
      </c>
      <c r="C61" s="25">
        <v>696136</v>
      </c>
      <c r="D61" s="24" t="s">
        <v>175</v>
      </c>
      <c r="E61" s="26">
        <v>44687.3930555556</v>
      </c>
      <c r="F61" s="26">
        <v>44687.3930555556</v>
      </c>
      <c r="G61" s="25">
        <v>1467</v>
      </c>
      <c r="H61" s="25">
        <v>1467</v>
      </c>
      <c r="I61" s="26">
        <v>46154.764583333301</v>
      </c>
      <c r="J61" s="27">
        <v>2864</v>
      </c>
      <c r="K61" s="27">
        <v>3646</v>
      </c>
      <c r="L61" s="27">
        <v>1681</v>
      </c>
      <c r="M61" s="27">
        <v>214346</v>
      </c>
      <c r="N61" s="27">
        <v>184005</v>
      </c>
      <c r="O61" s="25">
        <v>24</v>
      </c>
      <c r="P61" s="27">
        <v>67</v>
      </c>
      <c r="Q61" s="27">
        <v>5610000</v>
      </c>
      <c r="R61" s="27">
        <v>4961500</v>
      </c>
      <c r="S61" s="27">
        <v>4</v>
      </c>
      <c r="T61" s="27">
        <v>4</v>
      </c>
      <c r="U61" s="27">
        <v>40000</v>
      </c>
      <c r="V61" s="27"/>
      <c r="W61" s="27">
        <v>5650000</v>
      </c>
      <c r="X61" s="24" t="str">
        <f>IF(OR(I61="",说明首页!$C$3-INT(I61)&gt;7),"是","否")</f>
        <v>否</v>
      </c>
      <c r="Y61" s="24" t="str">
        <f t="shared" si="0"/>
        <v>否</v>
      </c>
      <c r="Z61" s="24" t="str">
        <f t="shared" si="1"/>
        <v>是</v>
      </c>
      <c r="AA61" s="24" t="str">
        <f>IF(OR(I61="",说明首页!$C$3-INT(I61)&gt;=3),"是","否")</f>
        <v>否</v>
      </c>
      <c r="AB61" s="28">
        <f t="shared" si="2"/>
        <v>109.46162998215348</v>
      </c>
      <c r="AC61" s="29">
        <f t="shared" si="3"/>
        <v>2.3393854748603351</v>
      </c>
      <c r="AD61" s="27">
        <f t="shared" si="4"/>
        <v>83731.343283582086</v>
      </c>
      <c r="AE61" s="29">
        <f t="shared" si="5"/>
        <v>496.15</v>
      </c>
      <c r="AF61" s="29">
        <f t="shared" si="6"/>
        <v>127.78125</v>
      </c>
      <c r="AG61" s="28">
        <f t="shared" si="7"/>
        <v>90.583804143126173</v>
      </c>
      <c r="AH61" s="28">
        <f t="shared" si="8"/>
        <v>99.058380414312623</v>
      </c>
      <c r="AI61" s="28">
        <f t="shared" si="9"/>
        <v>97.363465160075322</v>
      </c>
      <c r="AJ61" s="28">
        <f t="shared" si="10"/>
        <v>80.602636534839917</v>
      </c>
      <c r="AK61" s="29">
        <f t="shared" si="11"/>
        <v>93.76</v>
      </c>
      <c r="AL61" s="25">
        <f t="shared" si="12"/>
        <v>9</v>
      </c>
      <c r="AM61" s="24" t="str">
        <f t="shared" si="13"/>
        <v>S</v>
      </c>
      <c r="AN61" s="24" t="str">
        <f t="shared" si="14"/>
        <v>MOB12+</v>
      </c>
    </row>
    <row r="62" spans="1:40" ht="13.5" customHeight="1">
      <c r="A62" s="24" t="s">
        <v>144</v>
      </c>
      <c r="B62" s="24" t="s">
        <v>152</v>
      </c>
      <c r="C62" s="25">
        <v>696141</v>
      </c>
      <c r="D62" s="24" t="s">
        <v>174</v>
      </c>
      <c r="E62" s="26">
        <v>44662.377083333296</v>
      </c>
      <c r="F62" s="26">
        <v>44662.377083333296</v>
      </c>
      <c r="G62" s="25">
        <v>1492</v>
      </c>
      <c r="H62" s="25">
        <v>1492</v>
      </c>
      <c r="I62" s="26">
        <v>46154.793055555601</v>
      </c>
      <c r="J62" s="27">
        <v>380</v>
      </c>
      <c r="K62" s="27">
        <v>418</v>
      </c>
      <c r="L62" s="27">
        <v>173</v>
      </c>
      <c r="M62" s="27">
        <v>20899</v>
      </c>
      <c r="N62" s="27">
        <v>17392</v>
      </c>
      <c r="O62" s="25">
        <v>3</v>
      </c>
      <c r="P62" s="27">
        <v>1</v>
      </c>
      <c r="Q62" s="27">
        <v>59700</v>
      </c>
      <c r="R62" s="27">
        <v>59700</v>
      </c>
      <c r="S62" s="27">
        <v>0</v>
      </c>
      <c r="T62" s="27">
        <v>0</v>
      </c>
      <c r="U62" s="27"/>
      <c r="V62" s="27"/>
      <c r="W62" s="27">
        <v>59700</v>
      </c>
      <c r="X62" s="24" t="str">
        <f>IF(OR(I62="",说明首页!$C$3-INT(I62)&gt;7),"是","否")</f>
        <v>否</v>
      </c>
      <c r="Y62" s="24" t="str">
        <f t="shared" si="0"/>
        <v>是</v>
      </c>
      <c r="Z62" s="24" t="str">
        <f t="shared" si="1"/>
        <v>否</v>
      </c>
      <c r="AA62" s="24" t="str">
        <f>IF(OR(I62="",说明首页!$C$3-INT(I62)&gt;=3),"是","否")</f>
        <v>否</v>
      </c>
      <c r="AB62" s="28">
        <f t="shared" si="2"/>
        <v>100.53179190751445</v>
      </c>
      <c r="AC62" s="29">
        <f t="shared" si="3"/>
        <v>0.26315789473684209</v>
      </c>
      <c r="AD62" s="27">
        <f t="shared" si="4"/>
        <v>59700</v>
      </c>
      <c r="AE62" s="29">
        <f t="shared" si="5"/>
        <v>5.97</v>
      </c>
      <c r="AF62" s="29">
        <f t="shared" si="6"/>
        <v>96.62222222222222</v>
      </c>
      <c r="AG62" s="28" t="str">
        <f t="shared" si="7"/>
        <v/>
      </c>
      <c r="AH62" s="28" t="str">
        <f t="shared" si="8"/>
        <v/>
      </c>
      <c r="AI62" s="28" t="str">
        <f t="shared" si="9"/>
        <v/>
      </c>
      <c r="AJ62" s="28" t="str">
        <f t="shared" si="10"/>
        <v/>
      </c>
      <c r="AK62" s="29" t="str">
        <f t="shared" si="11"/>
        <v/>
      </c>
      <c r="AL62" s="25" t="str">
        <f t="shared" si="12"/>
        <v/>
      </c>
      <c r="AM62" s="24" t="str">
        <f t="shared" si="13"/>
        <v>非参评</v>
      </c>
      <c r="AN62" s="24" t="str">
        <f t="shared" si="14"/>
        <v>MOB12+</v>
      </c>
    </row>
    <row r="63" spans="1:40" ht="13.5" customHeight="1">
      <c r="A63" s="24" t="s">
        <v>144</v>
      </c>
      <c r="B63" s="24" t="s">
        <v>145</v>
      </c>
      <c r="C63" s="25">
        <v>696399</v>
      </c>
      <c r="D63" s="24" t="s">
        <v>1023</v>
      </c>
      <c r="E63" s="26">
        <v>45712.391666666699</v>
      </c>
      <c r="F63" s="26">
        <v>45712.391666666699</v>
      </c>
      <c r="G63" s="25">
        <v>442</v>
      </c>
      <c r="H63" s="25">
        <v>442</v>
      </c>
      <c r="I63" s="26">
        <v>46153.828472222202</v>
      </c>
      <c r="J63" s="27">
        <v>4461</v>
      </c>
      <c r="K63" s="27">
        <v>4840</v>
      </c>
      <c r="L63" s="27">
        <v>1704</v>
      </c>
      <c r="M63" s="27">
        <v>202833</v>
      </c>
      <c r="N63" s="27">
        <v>155085</v>
      </c>
      <c r="O63" s="25">
        <v>22</v>
      </c>
      <c r="P63" s="27">
        <v>25</v>
      </c>
      <c r="Q63" s="27">
        <v>1789600</v>
      </c>
      <c r="R63" s="27">
        <v>1455000</v>
      </c>
      <c r="S63" s="27">
        <v>1</v>
      </c>
      <c r="T63" s="27">
        <v>1</v>
      </c>
      <c r="U63" s="24">
        <v>79000</v>
      </c>
      <c r="V63" s="24">
        <v>79000</v>
      </c>
      <c r="W63" s="27">
        <v>1868600</v>
      </c>
      <c r="X63" s="24" t="str">
        <f>IF(OR(I63="",说明首页!$C$3-INT(I63)&gt;7),"是","否")</f>
        <v>否</v>
      </c>
      <c r="Y63" s="24" t="str">
        <f t="shared" si="0"/>
        <v>否</v>
      </c>
      <c r="Z63" s="24" t="str">
        <f t="shared" si="1"/>
        <v>是</v>
      </c>
      <c r="AA63" s="24" t="str">
        <f>IF(OR(I63="",说明首页!$C$3-INT(I63)&gt;=3),"是","否")</f>
        <v>否</v>
      </c>
      <c r="AB63" s="28">
        <f t="shared" si="2"/>
        <v>91.012323943661968</v>
      </c>
      <c r="AC63" s="29">
        <f t="shared" si="3"/>
        <v>0.56041246357318986</v>
      </c>
      <c r="AD63" s="27">
        <f t="shared" si="4"/>
        <v>71584</v>
      </c>
      <c r="AE63" s="29">
        <f t="shared" si="5"/>
        <v>145.5</v>
      </c>
      <c r="AF63" s="29">
        <f t="shared" si="6"/>
        <v>117.48863636363636</v>
      </c>
      <c r="AG63" s="28">
        <f t="shared" si="7"/>
        <v>57.250470809792844</v>
      </c>
      <c r="AH63" s="28">
        <f t="shared" si="8"/>
        <v>12.8060263653484</v>
      </c>
      <c r="AI63" s="28">
        <f t="shared" si="9"/>
        <v>60.451977401129945</v>
      </c>
      <c r="AJ63" s="28">
        <f t="shared" si="10"/>
        <v>59.698681732580042</v>
      </c>
      <c r="AK63" s="29">
        <f t="shared" si="11"/>
        <v>38.380000000000003</v>
      </c>
      <c r="AL63" s="25">
        <f t="shared" si="12"/>
        <v>357</v>
      </c>
      <c r="AM63" s="24" t="str">
        <f t="shared" si="13"/>
        <v>B</v>
      </c>
      <c r="AN63" s="24" t="str">
        <f t="shared" si="14"/>
        <v>MOB12+</v>
      </c>
    </row>
    <row r="64" spans="1:40" ht="13.5" customHeight="1">
      <c r="A64" s="24" t="s">
        <v>144</v>
      </c>
      <c r="B64" s="24" t="s">
        <v>150</v>
      </c>
      <c r="C64" s="25">
        <v>696633</v>
      </c>
      <c r="D64" s="24" t="s">
        <v>997</v>
      </c>
      <c r="E64" s="26">
        <v>44636.420833333301</v>
      </c>
      <c r="F64" s="26">
        <v>44636.420833333301</v>
      </c>
      <c r="G64" s="25">
        <v>1518</v>
      </c>
      <c r="H64" s="25">
        <v>1518</v>
      </c>
      <c r="I64" s="26">
        <v>46154.807638888902</v>
      </c>
      <c r="J64" s="27">
        <v>4321</v>
      </c>
      <c r="K64" s="27">
        <v>4492</v>
      </c>
      <c r="L64" s="27">
        <v>1663</v>
      </c>
      <c r="M64" s="27">
        <v>145984</v>
      </c>
      <c r="N64" s="27">
        <v>106708</v>
      </c>
      <c r="O64" s="25">
        <v>21</v>
      </c>
      <c r="P64" s="27">
        <v>14</v>
      </c>
      <c r="Q64" s="27">
        <v>336800</v>
      </c>
      <c r="R64" s="27">
        <v>234000</v>
      </c>
      <c r="S64" s="27">
        <v>0</v>
      </c>
      <c r="T64" s="27">
        <v>0</v>
      </c>
      <c r="U64" s="24"/>
      <c r="V64" s="24"/>
      <c r="W64" s="27">
        <v>336800</v>
      </c>
      <c r="X64" s="24" t="str">
        <f>IF(OR(I64="",说明首页!$C$3-INT(I64)&gt;7),"是","否")</f>
        <v>否</v>
      </c>
      <c r="Y64" s="24" t="str">
        <f t="shared" si="0"/>
        <v>是</v>
      </c>
      <c r="Z64" s="24" t="str">
        <f t="shared" si="1"/>
        <v>否</v>
      </c>
      <c r="AA64" s="24" t="str">
        <f>IF(OR(I64="",说明首页!$C$3-INT(I64)&gt;=3),"是","否")</f>
        <v>否</v>
      </c>
      <c r="AB64" s="28">
        <f t="shared" si="2"/>
        <v>64.165965123271192</v>
      </c>
      <c r="AC64" s="29">
        <f t="shared" si="3"/>
        <v>0.32399907428835917</v>
      </c>
      <c r="AD64" s="27">
        <f t="shared" si="4"/>
        <v>24057.142857142859</v>
      </c>
      <c r="AE64" s="29">
        <f t="shared" si="5"/>
        <v>23.4</v>
      </c>
      <c r="AF64" s="29">
        <f t="shared" si="6"/>
        <v>84.688888888888883</v>
      </c>
      <c r="AG64" s="28" t="str">
        <f t="shared" si="7"/>
        <v/>
      </c>
      <c r="AH64" s="28" t="str">
        <f t="shared" si="8"/>
        <v/>
      </c>
      <c r="AI64" s="28" t="str">
        <f t="shared" si="9"/>
        <v/>
      </c>
      <c r="AJ64" s="28" t="str">
        <f t="shared" si="10"/>
        <v/>
      </c>
      <c r="AK64" s="29" t="str">
        <f t="shared" si="11"/>
        <v/>
      </c>
      <c r="AL64" s="25" t="str">
        <f t="shared" si="12"/>
        <v/>
      </c>
      <c r="AM64" s="24" t="str">
        <f t="shared" si="13"/>
        <v>非参评</v>
      </c>
      <c r="AN64" s="24" t="str">
        <f t="shared" si="14"/>
        <v>MOB12+</v>
      </c>
    </row>
    <row r="65" spans="1:40" ht="13.5" customHeight="1">
      <c r="A65" s="24" t="s">
        <v>144</v>
      </c>
      <c r="B65" s="24" t="s">
        <v>150</v>
      </c>
      <c r="C65" s="25">
        <v>696849</v>
      </c>
      <c r="D65" s="24" t="s">
        <v>630</v>
      </c>
      <c r="E65" s="26">
        <v>44637.707638888904</v>
      </c>
      <c r="F65" s="26">
        <v>44637.707638888904</v>
      </c>
      <c r="G65" s="25">
        <v>1517</v>
      </c>
      <c r="H65" s="25">
        <v>1517</v>
      </c>
      <c r="I65" s="26">
        <v>46154.8305555556</v>
      </c>
      <c r="J65" s="27">
        <v>7047</v>
      </c>
      <c r="K65" s="27">
        <v>7932</v>
      </c>
      <c r="L65" s="27">
        <v>2742</v>
      </c>
      <c r="M65" s="27">
        <v>272570</v>
      </c>
      <c r="N65" s="27">
        <v>185304</v>
      </c>
      <c r="O65" s="25">
        <v>25</v>
      </c>
      <c r="P65" s="27">
        <v>39</v>
      </c>
      <c r="Q65" s="27">
        <v>1019900</v>
      </c>
      <c r="R65" s="27">
        <v>701000</v>
      </c>
      <c r="S65" s="27">
        <v>1</v>
      </c>
      <c r="T65" s="27">
        <v>1</v>
      </c>
      <c r="U65" s="27">
        <v>20000</v>
      </c>
      <c r="V65" s="27">
        <v>20000</v>
      </c>
      <c r="W65" s="27">
        <v>1039900</v>
      </c>
      <c r="X65" s="24" t="str">
        <f>IF(OR(I65="",说明首页!$C$3-INT(I65)&gt;7),"是","否")</f>
        <v>否</v>
      </c>
      <c r="Y65" s="24" t="str">
        <f t="shared" si="0"/>
        <v>否</v>
      </c>
      <c r="Z65" s="24" t="str">
        <f t="shared" si="1"/>
        <v>是</v>
      </c>
      <c r="AA65" s="24" t="str">
        <f>IF(OR(I65="",说明首页!$C$3-INT(I65)&gt;=3),"是","否")</f>
        <v>否</v>
      </c>
      <c r="AB65" s="28">
        <f t="shared" si="2"/>
        <v>67.57986870897156</v>
      </c>
      <c r="AC65" s="29">
        <f t="shared" si="3"/>
        <v>0.55342699020859942</v>
      </c>
      <c r="AD65" s="27">
        <f t="shared" si="4"/>
        <v>26151.282051282051</v>
      </c>
      <c r="AE65" s="29">
        <f t="shared" si="5"/>
        <v>70.099999999999994</v>
      </c>
      <c r="AF65" s="29">
        <f t="shared" si="6"/>
        <v>123.536</v>
      </c>
      <c r="AG65" s="28">
        <f t="shared" si="7"/>
        <v>4.8964218455743875</v>
      </c>
      <c r="AH65" s="28">
        <f t="shared" si="8"/>
        <v>12.241054613935971</v>
      </c>
      <c r="AI65" s="28">
        <f t="shared" si="9"/>
        <v>29.75517890772128</v>
      </c>
      <c r="AJ65" s="28">
        <f t="shared" si="10"/>
        <v>73.44632768361582</v>
      </c>
      <c r="AK65" s="29">
        <f t="shared" si="11"/>
        <v>26.88</v>
      </c>
      <c r="AL65" s="25">
        <f t="shared" si="12"/>
        <v>439</v>
      </c>
      <c r="AM65" s="24" t="str">
        <f t="shared" si="13"/>
        <v>C</v>
      </c>
      <c r="AN65" s="24" t="str">
        <f t="shared" si="14"/>
        <v>MOB12+</v>
      </c>
    </row>
    <row r="66" spans="1:40" ht="13.5" customHeight="1">
      <c r="A66" s="24" t="s">
        <v>144</v>
      </c>
      <c r="B66" s="24" t="s">
        <v>145</v>
      </c>
      <c r="C66" s="25">
        <v>697020</v>
      </c>
      <c r="D66" s="24" t="s">
        <v>1148</v>
      </c>
      <c r="E66" s="26">
        <v>44638.3972222222</v>
      </c>
      <c r="F66" s="26">
        <v>44638.3972222222</v>
      </c>
      <c r="G66" s="25">
        <v>1516</v>
      </c>
      <c r="H66" s="25">
        <v>1516</v>
      </c>
      <c r="I66" s="26">
        <v>46154.813888888901</v>
      </c>
      <c r="J66" s="27">
        <v>3863</v>
      </c>
      <c r="K66" s="27">
        <v>4282</v>
      </c>
      <c r="L66" s="27">
        <v>1506</v>
      </c>
      <c r="M66" s="27">
        <v>186922</v>
      </c>
      <c r="N66" s="27">
        <v>163418</v>
      </c>
      <c r="O66" s="24">
        <v>23</v>
      </c>
      <c r="P66" s="24">
        <v>25</v>
      </c>
      <c r="Q66" s="24">
        <v>2694700</v>
      </c>
      <c r="R66" s="24">
        <v>2160000</v>
      </c>
      <c r="S66" s="24">
        <v>1</v>
      </c>
      <c r="T66" s="24">
        <v>1</v>
      </c>
      <c r="U66" s="24">
        <v>137300</v>
      </c>
      <c r="V66" s="24"/>
      <c r="W66" s="24">
        <v>2832000</v>
      </c>
      <c r="X66" s="24" t="str">
        <f>IF(OR(I66="",说明首页!$C$3-INT(I66)&gt;7),"是","否")</f>
        <v>否</v>
      </c>
      <c r="Y66" s="24" t="str">
        <f t="shared" ref="Y66:Y129" si="15">IF(OR(O66="",O66&lt;22),"是","否")</f>
        <v>否</v>
      </c>
      <c r="Z66" s="24" t="str">
        <f t="shared" ref="Z66:Z129" si="16">IF(AND(X66="否",Y66="否"),"是","否")</f>
        <v>是</v>
      </c>
      <c r="AA66" s="24" t="str">
        <f>IF(OR(I66="",说明首页!$C$3-INT(I66)&gt;=3),"是","否")</f>
        <v>否</v>
      </c>
      <c r="AB66" s="28">
        <f t="shared" ref="AB66:AB129" si="17">IFERROR(IF(L66&gt;0,N66/L66,0),0)</f>
        <v>108.51128818061089</v>
      </c>
      <c r="AC66" s="29">
        <f t="shared" ref="AC66:AC129" si="18">IFERROR(IF(J66&gt;0,P66/J66*100,0),0)</f>
        <v>0.64716541548019679</v>
      </c>
      <c r="AD66" s="27">
        <f t="shared" ref="AD66:AD129" si="19">IFERROR(IF(AND(P66&lt;&gt;"",P66&gt;0),Q66/P66,0),0)</f>
        <v>107788</v>
      </c>
      <c r="AE66" s="29">
        <f t="shared" ref="AE66:AE129" si="20">IFERROR(IF(R66="",0,R66/10000),0)</f>
        <v>216</v>
      </c>
      <c r="AF66" s="29">
        <f t="shared" ref="AF66:AF129" si="21">IFERROR(IF(O66&gt;0,N66/O66/60,0),0)</f>
        <v>118.41884057971015</v>
      </c>
      <c r="AG66" s="28">
        <f t="shared" ref="AG66:AG129" si="22">IF(Z66="是",COUNTIFS($Z$2:$Z$4650,"是",$AB$2:$AB$4650,"&lt;"&amp;AB66)/COUNTIF($Z$2:$Z$4650,"是")*100,"")</f>
        <v>89.642184557438796</v>
      </c>
      <c r="AH66" s="28">
        <f t="shared" ref="AH66:AH129" si="23">IF(Z66="是",COUNTIFS($Z$2:$Z$4650,"是",$AC$2:$AC$4650,"&lt;"&amp;AC66)/COUNTIF($Z$2:$Z$4650,"是")*100,"")</f>
        <v>19.774011299435028</v>
      </c>
      <c r="AI66" s="28">
        <f t="shared" ref="AI66:AI129" si="24">IF(Z66="是",COUNTIFS($Z$2:$Z$4650,"是",$AE$2:$AE$4650,"&lt;"&amp;AE66)/COUNTIF($Z$2:$Z$4650,"是")*100,"")</f>
        <v>79.284369114877578</v>
      </c>
      <c r="AJ66" s="28">
        <f t="shared" ref="AJ66:AJ129" si="25">IF(Z66="是",COUNTIFS($Z$2:$Z$4650,"是",$AF$2:$AF$4650,"&lt;"&amp;AF66)/COUNTIF($Z$2:$Z$4650,"是")*100,"")</f>
        <v>62.900188323917142</v>
      </c>
      <c r="AK66" s="29">
        <f t="shared" ref="AK66:AK129" si="26">IF(Z66="是",ROUND(AG66*0.15+AH66*0.45+AI66*0.2+AJ66*0.2,2),"")</f>
        <v>50.78</v>
      </c>
      <c r="AL66" s="25">
        <f t="shared" ref="AL66:AL129" si="27">IF(Z66="是",COUNTIFS($Z$2:$Z$4650,"是",$AK$2:$AK$4650,"&gt;"&amp;AK66)+1,"")</f>
        <v>256</v>
      </c>
      <c r="AM66" s="24" t="str">
        <f t="shared" ref="AM66:AM129" si="28">IF(Z66&lt;&gt;"是","非参评",IF(AND(AL66&lt;=COUNTIF($Z$2:$Z$4650,"是")*0.2,AC66&gt;MEDIAN(IF($Z$2:$Z$4650="是",$AC$2:$AC$4650))),"S",IF(AL66&lt;=COUNTIF($Z$2:$Z$4650,"是")*0.5,"A",IF(AL66&lt;=COUNTIF($Z$2:$Z$4650,"是")*0.8,"B","C"))))</f>
        <v>A</v>
      </c>
      <c r="AN66" s="24" t="str">
        <f t="shared" ref="AN66:AN129" si="29">IF(G66="","无数据",IF(G66&lt;30,"MOB1-",IF(G66&lt;90,"MOB1-3",IF(G66&lt;180,"MOB3-6",IF(G66&lt;365,"MOB6-12","MOB12+")))))</f>
        <v>MOB12+</v>
      </c>
    </row>
    <row r="67" spans="1:40" ht="13.5" customHeight="1">
      <c r="A67" s="24" t="s">
        <v>144</v>
      </c>
      <c r="B67" s="24" t="s">
        <v>150</v>
      </c>
      <c r="C67" s="25">
        <v>697631</v>
      </c>
      <c r="D67" s="24" t="s">
        <v>1140</v>
      </c>
      <c r="E67" s="26">
        <v>44648.411805555603</v>
      </c>
      <c r="F67" s="26">
        <v>44648.411805555603</v>
      </c>
      <c r="G67" s="25">
        <v>1506</v>
      </c>
      <c r="H67" s="25">
        <v>1506</v>
      </c>
      <c r="I67" s="26">
        <v>46154.8527777778</v>
      </c>
      <c r="J67" s="27">
        <v>5507</v>
      </c>
      <c r="K67" s="27">
        <v>6067</v>
      </c>
      <c r="L67" s="27">
        <v>1896</v>
      </c>
      <c r="M67" s="27">
        <v>216421</v>
      </c>
      <c r="N67" s="27">
        <v>172248</v>
      </c>
      <c r="O67" s="25">
        <v>26</v>
      </c>
      <c r="P67" s="27">
        <v>39</v>
      </c>
      <c r="Q67" s="27">
        <v>2576300</v>
      </c>
      <c r="R67" s="27">
        <v>1704300</v>
      </c>
      <c r="S67" s="27">
        <v>2</v>
      </c>
      <c r="T67" s="27">
        <v>3</v>
      </c>
      <c r="U67" s="27">
        <v>39000</v>
      </c>
      <c r="V67" s="27">
        <v>19000</v>
      </c>
      <c r="W67" s="27">
        <v>2615300</v>
      </c>
      <c r="X67" s="24" t="str">
        <f>IF(OR(I67="",说明首页!$C$3-INT(I67)&gt;7),"是","否")</f>
        <v>否</v>
      </c>
      <c r="Y67" s="24" t="str">
        <f t="shared" si="15"/>
        <v>否</v>
      </c>
      <c r="Z67" s="24" t="str">
        <f t="shared" si="16"/>
        <v>是</v>
      </c>
      <c r="AA67" s="24" t="str">
        <f>IF(OR(I67="",说明首页!$C$3-INT(I67)&gt;=3),"是","否")</f>
        <v>否</v>
      </c>
      <c r="AB67" s="28">
        <f t="shared" si="17"/>
        <v>90.848101265822791</v>
      </c>
      <c r="AC67" s="29">
        <f t="shared" si="18"/>
        <v>0.70818957690212458</v>
      </c>
      <c r="AD67" s="27">
        <f t="shared" si="19"/>
        <v>66058.974358974359</v>
      </c>
      <c r="AE67" s="29">
        <f t="shared" si="20"/>
        <v>170.43</v>
      </c>
      <c r="AF67" s="29">
        <f t="shared" si="21"/>
        <v>110.41538461538462</v>
      </c>
      <c r="AG67" s="28">
        <f t="shared" si="22"/>
        <v>56.30885122410546</v>
      </c>
      <c r="AH67" s="28">
        <f t="shared" si="23"/>
        <v>26.365348399246702</v>
      </c>
      <c r="AI67" s="28">
        <f t="shared" si="24"/>
        <v>68.926553672316388</v>
      </c>
      <c r="AJ67" s="28">
        <f t="shared" si="25"/>
        <v>43.69114877589454</v>
      </c>
      <c r="AK67" s="29">
        <f t="shared" si="26"/>
        <v>42.83</v>
      </c>
      <c r="AL67" s="25">
        <f t="shared" si="27"/>
        <v>316</v>
      </c>
      <c r="AM67" s="24" t="str">
        <f t="shared" si="28"/>
        <v>B</v>
      </c>
      <c r="AN67" s="24" t="str">
        <f t="shared" si="29"/>
        <v>MOB12+</v>
      </c>
    </row>
    <row r="68" spans="1:40" ht="13.5" customHeight="1">
      <c r="A68" s="24" t="s">
        <v>144</v>
      </c>
      <c r="B68" s="24" t="s">
        <v>150</v>
      </c>
      <c r="C68" s="25">
        <v>697640</v>
      </c>
      <c r="D68" s="24" t="s">
        <v>876</v>
      </c>
      <c r="E68" s="26">
        <v>44648.411805555603</v>
      </c>
      <c r="F68" s="26">
        <v>44648.411805555603</v>
      </c>
      <c r="G68" s="25">
        <v>1506</v>
      </c>
      <c r="H68" s="25">
        <v>1506</v>
      </c>
      <c r="I68" s="26">
        <v>46154.823611111096</v>
      </c>
      <c r="J68" s="27">
        <v>4790</v>
      </c>
      <c r="K68" s="27">
        <v>5295</v>
      </c>
      <c r="L68" s="27">
        <v>945</v>
      </c>
      <c r="M68" s="27">
        <v>163846</v>
      </c>
      <c r="N68" s="27">
        <v>113988</v>
      </c>
      <c r="O68" s="25">
        <v>18</v>
      </c>
      <c r="P68" s="27">
        <v>62</v>
      </c>
      <c r="Q68" s="27">
        <v>5605600</v>
      </c>
      <c r="R68" s="27">
        <v>5400300</v>
      </c>
      <c r="S68" s="27">
        <v>1</v>
      </c>
      <c r="T68" s="27">
        <v>1</v>
      </c>
      <c r="U68" s="24">
        <v>1000</v>
      </c>
      <c r="V68" s="24"/>
      <c r="W68" s="27">
        <v>5606600</v>
      </c>
      <c r="X68" s="24" t="str">
        <f>IF(OR(I68="",说明首页!$C$3-INT(I68)&gt;7),"是","否")</f>
        <v>否</v>
      </c>
      <c r="Y68" s="24" t="str">
        <f t="shared" si="15"/>
        <v>是</v>
      </c>
      <c r="Z68" s="24" t="str">
        <f t="shared" si="16"/>
        <v>否</v>
      </c>
      <c r="AA68" s="24" t="str">
        <f>IF(OR(I68="",说明首页!$C$3-INT(I68)&gt;=3),"是","否")</f>
        <v>否</v>
      </c>
      <c r="AB68" s="28">
        <f t="shared" si="17"/>
        <v>120.62222222222222</v>
      </c>
      <c r="AC68" s="29">
        <f t="shared" si="18"/>
        <v>1.2943632567849688</v>
      </c>
      <c r="AD68" s="27">
        <f t="shared" si="19"/>
        <v>90412.903225806454</v>
      </c>
      <c r="AE68" s="29">
        <f t="shared" si="20"/>
        <v>540.03</v>
      </c>
      <c r="AF68" s="29">
        <f t="shared" si="21"/>
        <v>105.54444444444445</v>
      </c>
      <c r="AG68" s="28" t="str">
        <f t="shared" si="22"/>
        <v/>
      </c>
      <c r="AH68" s="28" t="str">
        <f t="shared" si="23"/>
        <v/>
      </c>
      <c r="AI68" s="28" t="str">
        <f t="shared" si="24"/>
        <v/>
      </c>
      <c r="AJ68" s="28" t="str">
        <f t="shared" si="25"/>
        <v/>
      </c>
      <c r="AK68" s="29" t="str">
        <f t="shared" si="26"/>
        <v/>
      </c>
      <c r="AL68" s="25" t="str">
        <f t="shared" si="27"/>
        <v/>
      </c>
      <c r="AM68" s="24" t="str">
        <f t="shared" si="28"/>
        <v>非参评</v>
      </c>
      <c r="AN68" s="24" t="str">
        <f t="shared" si="29"/>
        <v>MOB12+</v>
      </c>
    </row>
    <row r="69" spans="1:40" ht="13.5" customHeight="1">
      <c r="A69" s="24" t="s">
        <v>144</v>
      </c>
      <c r="B69" s="24" t="s">
        <v>147</v>
      </c>
      <c r="C69" s="25">
        <v>697780</v>
      </c>
      <c r="D69" s="24" t="s">
        <v>1049</v>
      </c>
      <c r="E69" s="26">
        <v>45096.604861111096</v>
      </c>
      <c r="F69" s="26">
        <v>45096.604861111096</v>
      </c>
      <c r="G69" s="25">
        <v>1058</v>
      </c>
      <c r="H69" s="25">
        <v>1058</v>
      </c>
      <c r="I69" s="26">
        <v>46152.672916666699</v>
      </c>
      <c r="J69" s="27">
        <v>3663</v>
      </c>
      <c r="K69" s="27">
        <v>4700</v>
      </c>
      <c r="L69" s="27">
        <v>1930</v>
      </c>
      <c r="M69" s="27">
        <v>225486</v>
      </c>
      <c r="N69" s="27">
        <v>183994</v>
      </c>
      <c r="O69" s="25">
        <v>25</v>
      </c>
      <c r="P69" s="27">
        <v>45</v>
      </c>
      <c r="Q69" s="27">
        <v>1956700</v>
      </c>
      <c r="R69" s="27">
        <v>1758500</v>
      </c>
      <c r="S69" s="27">
        <v>3</v>
      </c>
      <c r="T69" s="27">
        <v>5</v>
      </c>
      <c r="U69" s="27">
        <v>37100</v>
      </c>
      <c r="V69" s="27">
        <v>37100</v>
      </c>
      <c r="W69" s="27">
        <v>1993800</v>
      </c>
      <c r="X69" s="24" t="str">
        <f>IF(OR(I69="",说明首页!$C$3-INT(I69)&gt;7),"是","否")</f>
        <v>否</v>
      </c>
      <c r="Y69" s="24" t="str">
        <f t="shared" si="15"/>
        <v>否</v>
      </c>
      <c r="Z69" s="24" t="str">
        <f t="shared" si="16"/>
        <v>是</v>
      </c>
      <c r="AA69" s="24" t="str">
        <f>IF(OR(I69="",说明首页!$C$3-INT(I69)&gt;=3),"是","否")</f>
        <v>否</v>
      </c>
      <c r="AB69" s="28">
        <f t="shared" si="17"/>
        <v>95.333678756476687</v>
      </c>
      <c r="AC69" s="29">
        <f t="shared" si="18"/>
        <v>1.2285012285012284</v>
      </c>
      <c r="AD69" s="27">
        <f t="shared" si="19"/>
        <v>43482.222222222219</v>
      </c>
      <c r="AE69" s="29">
        <f t="shared" si="20"/>
        <v>175.85</v>
      </c>
      <c r="AF69" s="29">
        <f t="shared" si="21"/>
        <v>122.66266666666667</v>
      </c>
      <c r="AG69" s="28">
        <f t="shared" si="22"/>
        <v>68.926553672316388</v>
      </c>
      <c r="AH69" s="28">
        <f t="shared" si="23"/>
        <v>79.472693032015059</v>
      </c>
      <c r="AI69" s="28">
        <f t="shared" si="24"/>
        <v>70.998116760828623</v>
      </c>
      <c r="AJ69" s="28">
        <f t="shared" si="25"/>
        <v>71.186440677966104</v>
      </c>
      <c r="AK69" s="29">
        <f t="shared" si="26"/>
        <v>74.540000000000006</v>
      </c>
      <c r="AL69" s="25">
        <f t="shared" si="27"/>
        <v>88</v>
      </c>
      <c r="AM69" s="24" t="str">
        <f t="shared" si="28"/>
        <v>S</v>
      </c>
      <c r="AN69" s="24" t="str">
        <f t="shared" si="29"/>
        <v>MOB12+</v>
      </c>
    </row>
    <row r="70" spans="1:40" ht="13.5" customHeight="1">
      <c r="A70" s="24" t="s">
        <v>144</v>
      </c>
      <c r="B70" s="24" t="s">
        <v>147</v>
      </c>
      <c r="C70" s="25">
        <v>698411</v>
      </c>
      <c r="D70" s="24" t="s">
        <v>1062</v>
      </c>
      <c r="E70" s="26">
        <v>45278.751388888901</v>
      </c>
      <c r="F70" s="26">
        <v>45278.751388888901</v>
      </c>
      <c r="G70" s="25">
        <v>876</v>
      </c>
      <c r="H70" s="25">
        <v>876</v>
      </c>
      <c r="I70" s="26">
        <v>46154.852083333302</v>
      </c>
      <c r="J70" s="27">
        <v>4578</v>
      </c>
      <c r="K70" s="27">
        <v>6022</v>
      </c>
      <c r="L70" s="27">
        <v>2115</v>
      </c>
      <c r="M70" s="27">
        <v>246191</v>
      </c>
      <c r="N70" s="27">
        <v>194250</v>
      </c>
      <c r="O70" s="25">
        <v>29</v>
      </c>
      <c r="P70" s="27">
        <v>57</v>
      </c>
      <c r="Q70" s="27">
        <v>3698800</v>
      </c>
      <c r="R70" s="27">
        <v>2870000</v>
      </c>
      <c r="S70" s="27">
        <v>3</v>
      </c>
      <c r="T70" s="27">
        <v>3</v>
      </c>
      <c r="U70" s="27">
        <v>86900</v>
      </c>
      <c r="V70" s="24">
        <v>85900</v>
      </c>
      <c r="W70" s="27">
        <v>3785700</v>
      </c>
      <c r="X70" s="24" t="str">
        <f>IF(OR(I70="",说明首页!$C$3-INT(I70)&gt;7),"是","否")</f>
        <v>否</v>
      </c>
      <c r="Y70" s="24" t="str">
        <f t="shared" si="15"/>
        <v>否</v>
      </c>
      <c r="Z70" s="24" t="str">
        <f t="shared" si="16"/>
        <v>是</v>
      </c>
      <c r="AA70" s="24" t="str">
        <f>IF(OR(I70="",说明首页!$C$3-INT(I70)&gt;=3),"是","否")</f>
        <v>否</v>
      </c>
      <c r="AB70" s="28">
        <f t="shared" si="17"/>
        <v>91.843971631205676</v>
      </c>
      <c r="AC70" s="29">
        <f t="shared" si="18"/>
        <v>1.2450851900393185</v>
      </c>
      <c r="AD70" s="27">
        <f t="shared" si="19"/>
        <v>64891.228070175435</v>
      </c>
      <c r="AE70" s="29">
        <f t="shared" si="20"/>
        <v>287</v>
      </c>
      <c r="AF70" s="29">
        <f t="shared" si="21"/>
        <v>111.63793103448276</v>
      </c>
      <c r="AG70" s="28">
        <f t="shared" si="22"/>
        <v>59.322033898305079</v>
      </c>
      <c r="AH70" s="28">
        <f t="shared" si="23"/>
        <v>80.41431261770245</v>
      </c>
      <c r="AI70" s="28">
        <f t="shared" si="24"/>
        <v>89.453860640301315</v>
      </c>
      <c r="AJ70" s="28">
        <f t="shared" si="25"/>
        <v>47.834274952919017</v>
      </c>
      <c r="AK70" s="29">
        <f t="shared" si="26"/>
        <v>72.540000000000006</v>
      </c>
      <c r="AL70" s="25">
        <f t="shared" si="27"/>
        <v>97</v>
      </c>
      <c r="AM70" s="24" t="str">
        <f t="shared" si="28"/>
        <v>S</v>
      </c>
      <c r="AN70" s="24" t="str">
        <f t="shared" si="29"/>
        <v>MOB12+</v>
      </c>
    </row>
    <row r="71" spans="1:40" ht="13.5" customHeight="1">
      <c r="A71" s="24" t="s">
        <v>144</v>
      </c>
      <c r="B71" s="24" t="s">
        <v>145</v>
      </c>
      <c r="C71" s="25">
        <v>700998</v>
      </c>
      <c r="D71" s="24" t="s">
        <v>604</v>
      </c>
      <c r="E71" s="26">
        <v>44681.399305555598</v>
      </c>
      <c r="F71" s="26">
        <v>44681.399305555598</v>
      </c>
      <c r="G71" s="25">
        <v>1473</v>
      </c>
      <c r="H71" s="25">
        <v>1473</v>
      </c>
      <c r="I71" s="26">
        <v>46154.808333333298</v>
      </c>
      <c r="J71" s="27">
        <v>386</v>
      </c>
      <c r="K71" s="27">
        <v>386</v>
      </c>
      <c r="L71" s="27">
        <v>145</v>
      </c>
      <c r="M71" s="27">
        <v>16395</v>
      </c>
      <c r="N71" s="27">
        <v>12950</v>
      </c>
      <c r="O71" s="25">
        <v>8</v>
      </c>
      <c r="P71" s="27"/>
      <c r="Q71" s="27"/>
      <c r="R71" s="27"/>
      <c r="S71" s="27"/>
      <c r="T71" s="27"/>
      <c r="U71" s="24"/>
      <c r="V71" s="24"/>
      <c r="W71" s="27"/>
      <c r="X71" s="24" t="str">
        <f>IF(OR(I71="",说明首页!$C$3-INT(I71)&gt;7),"是","否")</f>
        <v>否</v>
      </c>
      <c r="Y71" s="24" t="str">
        <f t="shared" si="15"/>
        <v>是</v>
      </c>
      <c r="Z71" s="24" t="str">
        <f t="shared" si="16"/>
        <v>否</v>
      </c>
      <c r="AA71" s="24" t="str">
        <f>IF(OR(I71="",说明首页!$C$3-INT(I71)&gt;=3),"是","否")</f>
        <v>否</v>
      </c>
      <c r="AB71" s="28">
        <f t="shared" si="17"/>
        <v>89.310344827586206</v>
      </c>
      <c r="AC71" s="29">
        <f t="shared" si="18"/>
        <v>0</v>
      </c>
      <c r="AD71" s="27">
        <f t="shared" si="19"/>
        <v>0</v>
      </c>
      <c r="AE71" s="29">
        <f t="shared" si="20"/>
        <v>0</v>
      </c>
      <c r="AF71" s="29">
        <f t="shared" si="21"/>
        <v>26.979166666666668</v>
      </c>
      <c r="AG71" s="28" t="str">
        <f t="shared" si="22"/>
        <v/>
      </c>
      <c r="AH71" s="28" t="str">
        <f t="shared" si="23"/>
        <v/>
      </c>
      <c r="AI71" s="28" t="str">
        <f t="shared" si="24"/>
        <v/>
      </c>
      <c r="AJ71" s="28" t="str">
        <f t="shared" si="25"/>
        <v/>
      </c>
      <c r="AK71" s="29" t="str">
        <f t="shared" si="26"/>
        <v/>
      </c>
      <c r="AL71" s="25" t="str">
        <f t="shared" si="27"/>
        <v/>
      </c>
      <c r="AM71" s="24" t="str">
        <f t="shared" si="28"/>
        <v>非参评</v>
      </c>
      <c r="AN71" s="24" t="str">
        <f t="shared" si="29"/>
        <v>MOB12+</v>
      </c>
    </row>
    <row r="72" spans="1:40" ht="13.5" customHeight="1">
      <c r="A72" s="24" t="s">
        <v>144</v>
      </c>
      <c r="B72" s="24" t="s">
        <v>145</v>
      </c>
      <c r="C72" s="25">
        <v>700999</v>
      </c>
      <c r="D72" s="24" t="s">
        <v>449</v>
      </c>
      <c r="E72" s="26">
        <v>44681.429166666698</v>
      </c>
      <c r="F72" s="26">
        <v>44681.429166666698</v>
      </c>
      <c r="G72" s="25">
        <v>1473</v>
      </c>
      <c r="H72" s="25">
        <v>1473</v>
      </c>
      <c r="I72" s="26">
        <v>46154.834027777797</v>
      </c>
      <c r="J72" s="27">
        <v>5052</v>
      </c>
      <c r="K72" s="27">
        <v>5554</v>
      </c>
      <c r="L72" s="27">
        <v>2230</v>
      </c>
      <c r="M72" s="27">
        <v>261018</v>
      </c>
      <c r="N72" s="27">
        <v>207034</v>
      </c>
      <c r="O72" s="25">
        <v>28</v>
      </c>
      <c r="P72" s="27">
        <v>61</v>
      </c>
      <c r="Q72" s="27">
        <v>2734900</v>
      </c>
      <c r="R72" s="27">
        <v>2077900</v>
      </c>
      <c r="S72" s="27">
        <v>2</v>
      </c>
      <c r="T72" s="27">
        <v>3</v>
      </c>
      <c r="U72" s="27">
        <v>111000</v>
      </c>
      <c r="V72" s="24">
        <v>111000</v>
      </c>
      <c r="W72" s="27">
        <v>2845900</v>
      </c>
      <c r="X72" s="24" t="str">
        <f>IF(OR(I72="",说明首页!$C$3-INT(I72)&gt;7),"是","否")</f>
        <v>否</v>
      </c>
      <c r="Y72" s="24" t="str">
        <f t="shared" si="15"/>
        <v>否</v>
      </c>
      <c r="Z72" s="24" t="str">
        <f t="shared" si="16"/>
        <v>是</v>
      </c>
      <c r="AA72" s="24" t="str">
        <f>IF(OR(I72="",说明首页!$C$3-INT(I72)&gt;=3),"是","否")</f>
        <v>否</v>
      </c>
      <c r="AB72" s="28">
        <f t="shared" si="17"/>
        <v>92.840358744394621</v>
      </c>
      <c r="AC72" s="29">
        <f t="shared" si="18"/>
        <v>1.2074425969912905</v>
      </c>
      <c r="AD72" s="27">
        <f t="shared" si="19"/>
        <v>44834.426229508194</v>
      </c>
      <c r="AE72" s="29">
        <f t="shared" si="20"/>
        <v>207.79</v>
      </c>
      <c r="AF72" s="29">
        <f t="shared" si="21"/>
        <v>123.23452380952381</v>
      </c>
      <c r="AG72" s="28">
        <f t="shared" si="22"/>
        <v>63.276836158192097</v>
      </c>
      <c r="AH72" s="28">
        <f t="shared" si="23"/>
        <v>76.836158192090394</v>
      </c>
      <c r="AI72" s="28">
        <f t="shared" si="24"/>
        <v>77.966101694915253</v>
      </c>
      <c r="AJ72" s="28">
        <f t="shared" si="25"/>
        <v>73.069679849340858</v>
      </c>
      <c r="AK72" s="29">
        <f t="shared" si="26"/>
        <v>74.27</v>
      </c>
      <c r="AL72" s="25">
        <f t="shared" si="27"/>
        <v>89</v>
      </c>
      <c r="AM72" s="24" t="str">
        <f t="shared" si="28"/>
        <v>S</v>
      </c>
      <c r="AN72" s="24" t="str">
        <f t="shared" si="29"/>
        <v>MOB12+</v>
      </c>
    </row>
    <row r="73" spans="1:40" ht="13.5" customHeight="1">
      <c r="A73" s="24" t="s">
        <v>144</v>
      </c>
      <c r="B73" s="24" t="s">
        <v>150</v>
      </c>
      <c r="C73" s="25">
        <v>703065</v>
      </c>
      <c r="D73" s="24" t="s">
        <v>474</v>
      </c>
      <c r="E73" s="26">
        <v>44699.394444444399</v>
      </c>
      <c r="F73" s="26">
        <v>44699.394444444399</v>
      </c>
      <c r="G73" s="25">
        <v>1455</v>
      </c>
      <c r="H73" s="25">
        <v>1455</v>
      </c>
      <c r="I73" s="26">
        <v>46154.839583333298</v>
      </c>
      <c r="J73" s="27">
        <v>3651</v>
      </c>
      <c r="K73" s="27">
        <v>4127</v>
      </c>
      <c r="L73" s="27">
        <v>1600</v>
      </c>
      <c r="M73" s="27">
        <v>195079</v>
      </c>
      <c r="N73" s="27">
        <v>156407</v>
      </c>
      <c r="O73" s="25">
        <v>22</v>
      </c>
      <c r="P73" s="27">
        <v>31</v>
      </c>
      <c r="Q73" s="27">
        <v>1524800</v>
      </c>
      <c r="R73" s="27">
        <v>1246600</v>
      </c>
      <c r="S73" s="27">
        <v>2</v>
      </c>
      <c r="T73" s="27">
        <v>2</v>
      </c>
      <c r="U73" s="27">
        <v>5700</v>
      </c>
      <c r="V73" s="24">
        <v>1000</v>
      </c>
      <c r="W73" s="27">
        <v>1530500</v>
      </c>
      <c r="X73" s="24" t="str">
        <f>IF(OR(I73="",说明首页!$C$3-INT(I73)&gt;7),"是","否")</f>
        <v>否</v>
      </c>
      <c r="Y73" s="24" t="str">
        <f t="shared" si="15"/>
        <v>否</v>
      </c>
      <c r="Z73" s="24" t="str">
        <f t="shared" si="16"/>
        <v>是</v>
      </c>
      <c r="AA73" s="24" t="str">
        <f>IF(OR(I73="",说明首页!$C$3-INT(I73)&gt;=3),"是","否")</f>
        <v>否</v>
      </c>
      <c r="AB73" s="28">
        <f t="shared" si="17"/>
        <v>97.754374999999996</v>
      </c>
      <c r="AC73" s="29">
        <f t="shared" si="18"/>
        <v>0.8490824431662557</v>
      </c>
      <c r="AD73" s="27">
        <f t="shared" si="19"/>
        <v>49187.096774193546</v>
      </c>
      <c r="AE73" s="29">
        <f t="shared" si="20"/>
        <v>124.66</v>
      </c>
      <c r="AF73" s="29">
        <f t="shared" si="21"/>
        <v>118.49015151515151</v>
      </c>
      <c r="AG73" s="28">
        <f t="shared" si="22"/>
        <v>74.387947269303197</v>
      </c>
      <c r="AH73" s="28">
        <f t="shared" si="23"/>
        <v>45.197740112994353</v>
      </c>
      <c r="AI73" s="28">
        <f t="shared" si="24"/>
        <v>50.659133709981162</v>
      </c>
      <c r="AJ73" s="28">
        <f t="shared" si="25"/>
        <v>63.088512241054616</v>
      </c>
      <c r="AK73" s="29">
        <f t="shared" si="26"/>
        <v>54.25</v>
      </c>
      <c r="AL73" s="25">
        <f t="shared" si="27"/>
        <v>223</v>
      </c>
      <c r="AM73" s="24" t="str">
        <f t="shared" si="28"/>
        <v>A</v>
      </c>
      <c r="AN73" s="24" t="str">
        <f t="shared" si="29"/>
        <v>MOB12+</v>
      </c>
    </row>
    <row r="74" spans="1:40" ht="13.5" customHeight="1">
      <c r="A74" s="24" t="s">
        <v>144</v>
      </c>
      <c r="B74" s="24" t="s">
        <v>147</v>
      </c>
      <c r="C74" s="25">
        <v>703204</v>
      </c>
      <c r="D74" s="24" t="s">
        <v>1103</v>
      </c>
      <c r="E74" s="26">
        <v>44707.570833333302</v>
      </c>
      <c r="F74" s="26">
        <v>44707.570833333302</v>
      </c>
      <c r="G74" s="25">
        <v>1447</v>
      </c>
      <c r="H74" s="25">
        <v>1447</v>
      </c>
      <c r="I74" s="26">
        <v>46154.770833333299</v>
      </c>
      <c r="J74" s="27">
        <v>3479</v>
      </c>
      <c r="K74" s="27">
        <v>4737</v>
      </c>
      <c r="L74" s="27">
        <v>1582</v>
      </c>
      <c r="M74" s="27">
        <v>163992</v>
      </c>
      <c r="N74" s="27">
        <v>119587</v>
      </c>
      <c r="O74" s="25">
        <v>24</v>
      </c>
      <c r="P74" s="27">
        <v>28</v>
      </c>
      <c r="Q74" s="27">
        <v>1400100</v>
      </c>
      <c r="R74" s="27">
        <v>1027900</v>
      </c>
      <c r="S74" s="27">
        <v>3</v>
      </c>
      <c r="T74" s="27">
        <v>7</v>
      </c>
      <c r="U74" s="27">
        <v>45000</v>
      </c>
      <c r="V74" s="27"/>
      <c r="W74" s="27">
        <v>1445100</v>
      </c>
      <c r="X74" s="24" t="str">
        <f>IF(OR(I74="",说明首页!$C$3-INT(I74)&gt;7),"是","否")</f>
        <v>否</v>
      </c>
      <c r="Y74" s="24" t="str">
        <f t="shared" si="15"/>
        <v>否</v>
      </c>
      <c r="Z74" s="24" t="str">
        <f t="shared" si="16"/>
        <v>是</v>
      </c>
      <c r="AA74" s="24" t="str">
        <f>IF(OR(I74="",说明首页!$C$3-INT(I74)&gt;=3),"是","否")</f>
        <v>否</v>
      </c>
      <c r="AB74" s="28">
        <f t="shared" si="17"/>
        <v>75.592288242730717</v>
      </c>
      <c r="AC74" s="29">
        <f t="shared" si="18"/>
        <v>0.8048289738430584</v>
      </c>
      <c r="AD74" s="27">
        <f t="shared" si="19"/>
        <v>50003.571428571428</v>
      </c>
      <c r="AE74" s="29">
        <f t="shared" si="20"/>
        <v>102.79</v>
      </c>
      <c r="AF74" s="29">
        <f t="shared" si="21"/>
        <v>83.046527777777783</v>
      </c>
      <c r="AG74" s="28">
        <f t="shared" si="22"/>
        <v>17.514124293785311</v>
      </c>
      <c r="AH74" s="28">
        <f t="shared" si="23"/>
        <v>39.1713747645951</v>
      </c>
      <c r="AI74" s="28">
        <f t="shared" si="24"/>
        <v>43.502824858757059</v>
      </c>
      <c r="AJ74" s="28">
        <f t="shared" si="25"/>
        <v>5.2730696798493408</v>
      </c>
      <c r="AK74" s="29">
        <f t="shared" si="26"/>
        <v>30.01</v>
      </c>
      <c r="AL74" s="25">
        <f t="shared" si="27"/>
        <v>420</v>
      </c>
      <c r="AM74" s="24" t="str">
        <f t="shared" si="28"/>
        <v>B</v>
      </c>
      <c r="AN74" s="24" t="str">
        <f t="shared" si="29"/>
        <v>MOB12+</v>
      </c>
    </row>
    <row r="75" spans="1:40" ht="13.5" customHeight="1">
      <c r="A75" s="24" t="s">
        <v>144</v>
      </c>
      <c r="B75" s="24" t="s">
        <v>160</v>
      </c>
      <c r="C75" s="25">
        <v>703227</v>
      </c>
      <c r="D75" s="24" t="s">
        <v>855</v>
      </c>
      <c r="E75" s="26">
        <v>44704.396527777797</v>
      </c>
      <c r="F75" s="26">
        <v>44704.396527777797</v>
      </c>
      <c r="G75" s="25">
        <v>1450</v>
      </c>
      <c r="H75" s="25">
        <v>1450</v>
      </c>
      <c r="I75" s="26">
        <v>46153.771527777797</v>
      </c>
      <c r="J75" s="27">
        <v>2746</v>
      </c>
      <c r="K75" s="27">
        <v>4029</v>
      </c>
      <c r="L75" s="27">
        <v>1531</v>
      </c>
      <c r="M75" s="27">
        <v>173498</v>
      </c>
      <c r="N75" s="27">
        <v>136629</v>
      </c>
      <c r="O75" s="25">
        <v>24</v>
      </c>
      <c r="P75" s="27">
        <v>51</v>
      </c>
      <c r="Q75" s="27">
        <v>3777500</v>
      </c>
      <c r="R75" s="27">
        <v>2443900</v>
      </c>
      <c r="S75" s="27">
        <v>5</v>
      </c>
      <c r="T75" s="27">
        <v>5</v>
      </c>
      <c r="U75" s="24">
        <v>110600</v>
      </c>
      <c r="V75" s="24">
        <v>8200</v>
      </c>
      <c r="W75" s="27">
        <v>3888100</v>
      </c>
      <c r="X75" s="24" t="str">
        <f>IF(OR(I75="",说明首页!$C$3-INT(I75)&gt;7),"是","否")</f>
        <v>否</v>
      </c>
      <c r="Y75" s="24" t="str">
        <f t="shared" si="15"/>
        <v>否</v>
      </c>
      <c r="Z75" s="24" t="str">
        <f t="shared" si="16"/>
        <v>是</v>
      </c>
      <c r="AA75" s="24" t="str">
        <f>IF(OR(I75="",说明首页!$C$3-INT(I75)&gt;=3),"是","否")</f>
        <v>否</v>
      </c>
      <c r="AB75" s="28">
        <f t="shared" si="17"/>
        <v>89.241672109732207</v>
      </c>
      <c r="AC75" s="29">
        <f t="shared" si="18"/>
        <v>1.8572469045884923</v>
      </c>
      <c r="AD75" s="27">
        <f t="shared" si="19"/>
        <v>74068.627450980392</v>
      </c>
      <c r="AE75" s="29">
        <f t="shared" si="20"/>
        <v>244.39</v>
      </c>
      <c r="AF75" s="29">
        <f t="shared" si="21"/>
        <v>94.881249999999994</v>
      </c>
      <c r="AG75" s="28">
        <f t="shared" si="22"/>
        <v>50.659133709981162</v>
      </c>
      <c r="AH75" s="28">
        <f t="shared" si="23"/>
        <v>97.175141242937855</v>
      </c>
      <c r="AI75" s="28">
        <f t="shared" si="24"/>
        <v>84.369114877589453</v>
      </c>
      <c r="AJ75" s="28">
        <f t="shared" si="25"/>
        <v>15.630885122410545</v>
      </c>
      <c r="AK75" s="29">
        <f t="shared" si="26"/>
        <v>71.33</v>
      </c>
      <c r="AL75" s="25">
        <f t="shared" si="27"/>
        <v>108</v>
      </c>
      <c r="AM75" s="24" t="str">
        <f t="shared" si="28"/>
        <v>A</v>
      </c>
      <c r="AN75" s="24" t="str">
        <f t="shared" si="29"/>
        <v>MOB12+</v>
      </c>
    </row>
    <row r="76" spans="1:40" ht="13.5" customHeight="1">
      <c r="A76" s="24" t="s">
        <v>144</v>
      </c>
      <c r="B76" s="24" t="s">
        <v>147</v>
      </c>
      <c r="C76" s="25">
        <v>704665</v>
      </c>
      <c r="D76" s="24" t="s">
        <v>444</v>
      </c>
      <c r="E76" s="26">
        <v>44721.577083333301</v>
      </c>
      <c r="F76" s="26">
        <v>44721.577083333301</v>
      </c>
      <c r="G76" s="25">
        <v>1433</v>
      </c>
      <c r="H76" s="25">
        <v>1433</v>
      </c>
      <c r="I76" s="26">
        <v>46154.813194444403</v>
      </c>
      <c r="J76" s="27">
        <v>4105</v>
      </c>
      <c r="K76" s="27">
        <v>4511</v>
      </c>
      <c r="L76" s="27">
        <v>2185</v>
      </c>
      <c r="M76" s="27">
        <v>178356</v>
      </c>
      <c r="N76" s="27">
        <v>142268</v>
      </c>
      <c r="O76" s="25">
        <v>25</v>
      </c>
      <c r="P76" s="27">
        <v>44</v>
      </c>
      <c r="Q76" s="27">
        <v>2851000</v>
      </c>
      <c r="R76" s="24">
        <v>1457000</v>
      </c>
      <c r="S76" s="27">
        <v>4</v>
      </c>
      <c r="T76" s="27">
        <v>4</v>
      </c>
      <c r="U76" s="24">
        <v>217300</v>
      </c>
      <c r="V76" s="24">
        <v>10000</v>
      </c>
      <c r="W76" s="27">
        <v>3068300</v>
      </c>
      <c r="X76" s="24" t="str">
        <f>IF(OR(I76="",说明首页!$C$3-INT(I76)&gt;7),"是","否")</f>
        <v>否</v>
      </c>
      <c r="Y76" s="24" t="str">
        <f t="shared" si="15"/>
        <v>否</v>
      </c>
      <c r="Z76" s="24" t="str">
        <f t="shared" si="16"/>
        <v>是</v>
      </c>
      <c r="AA76" s="24" t="str">
        <f>IF(OR(I76="",说明首页!$C$3-INT(I76)&gt;=3),"是","否")</f>
        <v>否</v>
      </c>
      <c r="AB76" s="28">
        <f t="shared" si="17"/>
        <v>65.111212814645313</v>
      </c>
      <c r="AC76" s="29">
        <f t="shared" si="18"/>
        <v>1.071863580998782</v>
      </c>
      <c r="AD76" s="27">
        <f t="shared" si="19"/>
        <v>64795.454545454544</v>
      </c>
      <c r="AE76" s="29">
        <f t="shared" si="20"/>
        <v>145.69999999999999</v>
      </c>
      <c r="AF76" s="29">
        <f t="shared" si="21"/>
        <v>94.845333333333343</v>
      </c>
      <c r="AG76" s="28">
        <f t="shared" si="22"/>
        <v>3.2015065913370999</v>
      </c>
      <c r="AH76" s="28">
        <f t="shared" si="23"/>
        <v>68.173258003766477</v>
      </c>
      <c r="AI76" s="28">
        <f t="shared" si="24"/>
        <v>60.640301318267419</v>
      </c>
      <c r="AJ76" s="28">
        <f t="shared" si="25"/>
        <v>15.442561205273069</v>
      </c>
      <c r="AK76" s="29">
        <f t="shared" si="26"/>
        <v>46.37</v>
      </c>
      <c r="AL76" s="25">
        <f t="shared" si="27"/>
        <v>288</v>
      </c>
      <c r="AM76" s="24" t="str">
        <f t="shared" si="28"/>
        <v>B</v>
      </c>
      <c r="AN76" s="24" t="str">
        <f t="shared" si="29"/>
        <v>MOB12+</v>
      </c>
    </row>
    <row r="77" spans="1:40" ht="13.5" customHeight="1">
      <c r="A77" s="24" t="s">
        <v>144</v>
      </c>
      <c r="B77" s="24" t="s">
        <v>160</v>
      </c>
      <c r="C77" s="25">
        <v>705137</v>
      </c>
      <c r="D77" s="24" t="s">
        <v>1065</v>
      </c>
      <c r="E77" s="26">
        <v>44729.404166666704</v>
      </c>
      <c r="F77" s="26">
        <v>44729.404166666704</v>
      </c>
      <c r="G77" s="25">
        <v>1425</v>
      </c>
      <c r="H77" s="25">
        <v>1425</v>
      </c>
      <c r="I77" s="26">
        <v>46132.7055555556</v>
      </c>
      <c r="J77" s="27">
        <v>1</v>
      </c>
      <c r="K77" s="27">
        <v>1</v>
      </c>
      <c r="L77" s="27">
        <v>1</v>
      </c>
      <c r="M77" s="27">
        <v>39</v>
      </c>
      <c r="N77" s="27">
        <v>39</v>
      </c>
      <c r="O77" s="25"/>
      <c r="P77" s="27"/>
      <c r="Q77" s="27"/>
      <c r="R77" s="27"/>
      <c r="S77" s="27"/>
      <c r="T77" s="27"/>
      <c r="U77" s="27"/>
      <c r="V77" s="27"/>
      <c r="W77" s="27"/>
      <c r="X77" s="24" t="str">
        <f>IF(OR(I77="",说明首页!$C$3-INT(I77)&gt;7),"是","否")</f>
        <v>否</v>
      </c>
      <c r="Y77" s="24" t="str">
        <f t="shared" si="15"/>
        <v>是</v>
      </c>
      <c r="Z77" s="24" t="str">
        <f t="shared" si="16"/>
        <v>否</v>
      </c>
      <c r="AA77" s="24" t="str">
        <f>IF(OR(I77="",说明首页!$C$3-INT(I77)&gt;=3),"是","否")</f>
        <v>否</v>
      </c>
      <c r="AB77" s="28">
        <f t="shared" si="17"/>
        <v>39</v>
      </c>
      <c r="AC77" s="29">
        <f t="shared" si="18"/>
        <v>0</v>
      </c>
      <c r="AD77" s="27">
        <f t="shared" si="19"/>
        <v>0</v>
      </c>
      <c r="AE77" s="29">
        <f t="shared" si="20"/>
        <v>0</v>
      </c>
      <c r="AF77" s="29">
        <f t="shared" si="21"/>
        <v>0</v>
      </c>
      <c r="AG77" s="28" t="str">
        <f t="shared" si="22"/>
        <v/>
      </c>
      <c r="AH77" s="28" t="str">
        <f t="shared" si="23"/>
        <v/>
      </c>
      <c r="AI77" s="28" t="str">
        <f t="shared" si="24"/>
        <v/>
      </c>
      <c r="AJ77" s="28" t="str">
        <f t="shared" si="25"/>
        <v/>
      </c>
      <c r="AK77" s="29" t="str">
        <f t="shared" si="26"/>
        <v/>
      </c>
      <c r="AL77" s="25" t="str">
        <f t="shared" si="27"/>
        <v/>
      </c>
      <c r="AM77" s="24" t="str">
        <f t="shared" si="28"/>
        <v>非参评</v>
      </c>
      <c r="AN77" s="24" t="str">
        <f t="shared" si="29"/>
        <v>MOB12+</v>
      </c>
    </row>
    <row r="78" spans="1:40" ht="13.5" customHeight="1">
      <c r="A78" s="24" t="s">
        <v>144</v>
      </c>
      <c r="B78" s="24" t="s">
        <v>145</v>
      </c>
      <c r="C78" s="25">
        <v>706619</v>
      </c>
      <c r="D78" s="24" t="s">
        <v>659</v>
      </c>
      <c r="E78" s="26">
        <v>44728.402777777803</v>
      </c>
      <c r="F78" s="26">
        <v>44728.402777777803</v>
      </c>
      <c r="G78" s="25">
        <v>1426</v>
      </c>
      <c r="H78" s="25">
        <v>1426</v>
      </c>
      <c r="I78" s="26">
        <v>46154.824999999997</v>
      </c>
      <c r="J78" s="27">
        <v>4626</v>
      </c>
      <c r="K78" s="27">
        <v>5066</v>
      </c>
      <c r="L78" s="27">
        <v>1778</v>
      </c>
      <c r="M78" s="27">
        <v>192949</v>
      </c>
      <c r="N78" s="27">
        <v>144697</v>
      </c>
      <c r="O78" s="25">
        <v>22</v>
      </c>
      <c r="P78" s="27">
        <v>45</v>
      </c>
      <c r="Q78" s="27">
        <v>1805100</v>
      </c>
      <c r="R78" s="27">
        <v>1556800</v>
      </c>
      <c r="S78" s="27">
        <v>2</v>
      </c>
      <c r="T78" s="27">
        <v>2</v>
      </c>
      <c r="U78" s="27">
        <v>265000</v>
      </c>
      <c r="V78" s="27"/>
      <c r="W78" s="27">
        <v>2070100</v>
      </c>
      <c r="X78" s="24" t="str">
        <f>IF(OR(I78="",说明首页!$C$3-INT(I78)&gt;7),"是","否")</f>
        <v>否</v>
      </c>
      <c r="Y78" s="24" t="str">
        <f t="shared" si="15"/>
        <v>否</v>
      </c>
      <c r="Z78" s="24" t="str">
        <f t="shared" si="16"/>
        <v>是</v>
      </c>
      <c r="AA78" s="24" t="str">
        <f>IF(OR(I78="",说明首页!$C$3-INT(I78)&gt;=3),"是","否")</f>
        <v>否</v>
      </c>
      <c r="AB78" s="28">
        <f t="shared" si="17"/>
        <v>81.381889763779526</v>
      </c>
      <c r="AC78" s="29">
        <f t="shared" si="18"/>
        <v>0.97276264591439687</v>
      </c>
      <c r="AD78" s="27">
        <f t="shared" si="19"/>
        <v>40113.333333333336</v>
      </c>
      <c r="AE78" s="29">
        <f t="shared" si="20"/>
        <v>155.68</v>
      </c>
      <c r="AF78" s="29">
        <f t="shared" si="21"/>
        <v>109.6189393939394</v>
      </c>
      <c r="AG78" s="28">
        <f t="shared" si="22"/>
        <v>28.8135593220339</v>
      </c>
      <c r="AH78" s="28">
        <f t="shared" si="23"/>
        <v>58.380414312617702</v>
      </c>
      <c r="AI78" s="28">
        <f t="shared" si="24"/>
        <v>64.030131826741993</v>
      </c>
      <c r="AJ78" s="28">
        <f t="shared" si="25"/>
        <v>41.431261770244824</v>
      </c>
      <c r="AK78" s="29">
        <f t="shared" si="26"/>
        <v>51.69</v>
      </c>
      <c r="AL78" s="25">
        <f t="shared" si="27"/>
        <v>246</v>
      </c>
      <c r="AM78" s="24" t="str">
        <f t="shared" si="28"/>
        <v>A</v>
      </c>
      <c r="AN78" s="24" t="str">
        <f t="shared" si="29"/>
        <v>MOB12+</v>
      </c>
    </row>
    <row r="79" spans="1:40" ht="13.5" customHeight="1">
      <c r="A79" s="24" t="s">
        <v>144</v>
      </c>
      <c r="B79" s="24" t="s">
        <v>150</v>
      </c>
      <c r="C79" s="25">
        <v>706750</v>
      </c>
      <c r="D79" s="24" t="s">
        <v>841</v>
      </c>
      <c r="E79" s="26">
        <v>44732.440277777801</v>
      </c>
      <c r="F79" s="26">
        <v>44732.440277777801</v>
      </c>
      <c r="G79" s="25">
        <v>1422</v>
      </c>
      <c r="H79" s="25">
        <v>1422</v>
      </c>
      <c r="I79" s="26">
        <v>46154.862500000003</v>
      </c>
      <c r="J79" s="27">
        <v>6221</v>
      </c>
      <c r="K79" s="27">
        <v>7328</v>
      </c>
      <c r="L79" s="27">
        <v>2415</v>
      </c>
      <c r="M79" s="27">
        <v>315509</v>
      </c>
      <c r="N79" s="27">
        <v>244879</v>
      </c>
      <c r="O79" s="25">
        <v>25</v>
      </c>
      <c r="P79" s="27">
        <v>51</v>
      </c>
      <c r="Q79" s="27">
        <v>1545000</v>
      </c>
      <c r="R79" s="27">
        <v>1343200</v>
      </c>
      <c r="S79" s="27">
        <v>3</v>
      </c>
      <c r="T79" s="27">
        <v>3</v>
      </c>
      <c r="U79" s="24">
        <v>33000</v>
      </c>
      <c r="V79" s="24">
        <v>30000</v>
      </c>
      <c r="W79" s="27">
        <v>1578000</v>
      </c>
      <c r="X79" s="24" t="str">
        <f>IF(OR(I79="",说明首页!$C$3-INT(I79)&gt;7),"是","否")</f>
        <v>否</v>
      </c>
      <c r="Y79" s="24" t="str">
        <f t="shared" si="15"/>
        <v>否</v>
      </c>
      <c r="Z79" s="24" t="str">
        <f t="shared" si="16"/>
        <v>是</v>
      </c>
      <c r="AA79" s="24" t="str">
        <f>IF(OR(I79="",说明首页!$C$3-INT(I79)&gt;=3),"是","否")</f>
        <v>否</v>
      </c>
      <c r="AB79" s="28">
        <f t="shared" si="17"/>
        <v>101.39917184265011</v>
      </c>
      <c r="AC79" s="29">
        <f t="shared" si="18"/>
        <v>0.81980389004983123</v>
      </c>
      <c r="AD79" s="27">
        <f t="shared" si="19"/>
        <v>30294.117647058825</v>
      </c>
      <c r="AE79" s="29">
        <f t="shared" si="20"/>
        <v>134.32</v>
      </c>
      <c r="AF79" s="29">
        <f t="shared" si="21"/>
        <v>163.25266666666667</v>
      </c>
      <c r="AG79" s="28">
        <f t="shared" si="22"/>
        <v>80.790960451977398</v>
      </c>
      <c r="AH79" s="28">
        <f t="shared" si="23"/>
        <v>40.866290018832387</v>
      </c>
      <c r="AI79" s="28">
        <f t="shared" si="24"/>
        <v>55.555555555555557</v>
      </c>
      <c r="AJ79" s="28">
        <f t="shared" si="25"/>
        <v>98.49340866290018</v>
      </c>
      <c r="AK79" s="29">
        <f t="shared" si="26"/>
        <v>61.32</v>
      </c>
      <c r="AL79" s="25">
        <f t="shared" si="27"/>
        <v>178</v>
      </c>
      <c r="AM79" s="24" t="str">
        <f t="shared" si="28"/>
        <v>A</v>
      </c>
      <c r="AN79" s="24" t="str">
        <f t="shared" si="29"/>
        <v>MOB12+</v>
      </c>
    </row>
    <row r="80" spans="1:40" ht="13.5" customHeight="1">
      <c r="A80" s="24" t="s">
        <v>144</v>
      </c>
      <c r="B80" s="24" t="s">
        <v>152</v>
      </c>
      <c r="C80" s="25">
        <v>708051</v>
      </c>
      <c r="D80" s="24" t="s">
        <v>191</v>
      </c>
      <c r="E80" s="26">
        <v>44739.396527777797</v>
      </c>
      <c r="F80" s="26">
        <v>44739.396527777797</v>
      </c>
      <c r="G80" s="25">
        <v>1415</v>
      </c>
      <c r="H80" s="25">
        <v>1415</v>
      </c>
      <c r="I80" s="26">
        <v>46154.770833333299</v>
      </c>
      <c r="J80" s="27">
        <v>381</v>
      </c>
      <c r="K80" s="27">
        <v>438</v>
      </c>
      <c r="L80" s="27">
        <v>134</v>
      </c>
      <c r="M80" s="27">
        <v>16490</v>
      </c>
      <c r="N80" s="27">
        <v>12015</v>
      </c>
      <c r="O80" s="25">
        <v>2</v>
      </c>
      <c r="P80" s="27">
        <v>3</v>
      </c>
      <c r="Q80" s="27">
        <v>305000</v>
      </c>
      <c r="R80" s="27">
        <v>305000</v>
      </c>
      <c r="S80" s="27">
        <v>0</v>
      </c>
      <c r="T80" s="27">
        <v>0</v>
      </c>
      <c r="U80" s="27"/>
      <c r="V80" s="24"/>
      <c r="W80" s="27">
        <v>305000</v>
      </c>
      <c r="X80" s="24" t="str">
        <f>IF(OR(I80="",说明首页!$C$3-INT(I80)&gt;7),"是","否")</f>
        <v>否</v>
      </c>
      <c r="Y80" s="24" t="str">
        <f t="shared" si="15"/>
        <v>是</v>
      </c>
      <c r="Z80" s="24" t="str">
        <f t="shared" si="16"/>
        <v>否</v>
      </c>
      <c r="AA80" s="24" t="str">
        <f>IF(OR(I80="",说明首页!$C$3-INT(I80)&gt;=3),"是","否")</f>
        <v>否</v>
      </c>
      <c r="AB80" s="28">
        <f t="shared" si="17"/>
        <v>89.664179104477611</v>
      </c>
      <c r="AC80" s="29">
        <f t="shared" si="18"/>
        <v>0.78740157480314954</v>
      </c>
      <c r="AD80" s="27">
        <f t="shared" si="19"/>
        <v>101666.66666666667</v>
      </c>
      <c r="AE80" s="29">
        <f t="shared" si="20"/>
        <v>30.5</v>
      </c>
      <c r="AF80" s="29">
        <f t="shared" si="21"/>
        <v>100.125</v>
      </c>
      <c r="AG80" s="28" t="str">
        <f t="shared" si="22"/>
        <v/>
      </c>
      <c r="AH80" s="28" t="str">
        <f t="shared" si="23"/>
        <v/>
      </c>
      <c r="AI80" s="28" t="str">
        <f t="shared" si="24"/>
        <v/>
      </c>
      <c r="AJ80" s="28" t="str">
        <f t="shared" si="25"/>
        <v/>
      </c>
      <c r="AK80" s="29" t="str">
        <f t="shared" si="26"/>
        <v/>
      </c>
      <c r="AL80" s="25" t="str">
        <f t="shared" si="27"/>
        <v/>
      </c>
      <c r="AM80" s="24" t="str">
        <f t="shared" si="28"/>
        <v>非参评</v>
      </c>
      <c r="AN80" s="24" t="str">
        <f t="shared" si="29"/>
        <v>MOB12+</v>
      </c>
    </row>
    <row r="81" spans="1:40" ht="13.5" customHeight="1">
      <c r="A81" s="24" t="s">
        <v>144</v>
      </c>
      <c r="B81" s="24" t="s">
        <v>152</v>
      </c>
      <c r="C81" s="25">
        <v>708054</v>
      </c>
      <c r="D81" s="24" t="s">
        <v>184</v>
      </c>
      <c r="E81" s="26">
        <v>44739.395138888904</v>
      </c>
      <c r="F81" s="26">
        <v>44739.395138888904</v>
      </c>
      <c r="G81" s="25">
        <v>1415</v>
      </c>
      <c r="H81" s="25">
        <v>1415</v>
      </c>
      <c r="I81" s="26">
        <v>46154.793055555601</v>
      </c>
      <c r="J81" s="27">
        <v>3584</v>
      </c>
      <c r="K81" s="27">
        <v>4440</v>
      </c>
      <c r="L81" s="27">
        <v>1747</v>
      </c>
      <c r="M81" s="27">
        <v>194485</v>
      </c>
      <c r="N81" s="27">
        <v>154233</v>
      </c>
      <c r="O81" s="25">
        <v>26</v>
      </c>
      <c r="P81" s="27">
        <v>46</v>
      </c>
      <c r="Q81" s="27">
        <v>2768100</v>
      </c>
      <c r="R81" s="27">
        <v>1463100</v>
      </c>
      <c r="S81" s="27">
        <v>3</v>
      </c>
      <c r="T81" s="27">
        <v>4</v>
      </c>
      <c r="U81" s="27">
        <v>27000</v>
      </c>
      <c r="V81" s="24"/>
      <c r="W81" s="27">
        <v>2795100</v>
      </c>
      <c r="X81" s="24" t="str">
        <f>IF(OR(I81="",说明首页!$C$3-INT(I81)&gt;7),"是","否")</f>
        <v>否</v>
      </c>
      <c r="Y81" s="24" t="str">
        <f t="shared" si="15"/>
        <v>否</v>
      </c>
      <c r="Z81" s="24" t="str">
        <f t="shared" si="16"/>
        <v>是</v>
      </c>
      <c r="AA81" s="24" t="str">
        <f>IF(OR(I81="",说明首页!$C$3-INT(I81)&gt;=3),"是","否")</f>
        <v>否</v>
      </c>
      <c r="AB81" s="28">
        <f t="shared" si="17"/>
        <v>88.284487693188325</v>
      </c>
      <c r="AC81" s="29">
        <f t="shared" si="18"/>
        <v>1.2834821428571428</v>
      </c>
      <c r="AD81" s="27">
        <f t="shared" si="19"/>
        <v>60176.086956521736</v>
      </c>
      <c r="AE81" s="29">
        <f t="shared" si="20"/>
        <v>146.31</v>
      </c>
      <c r="AF81" s="29">
        <f t="shared" si="21"/>
        <v>98.867307692307705</v>
      </c>
      <c r="AG81" s="28">
        <f t="shared" si="22"/>
        <v>47.834274952919017</v>
      </c>
      <c r="AH81" s="28">
        <f t="shared" si="23"/>
        <v>83.615819209039543</v>
      </c>
      <c r="AI81" s="28">
        <f t="shared" si="24"/>
        <v>60.8286252354049</v>
      </c>
      <c r="AJ81" s="28">
        <f t="shared" si="25"/>
        <v>21.84557438794727</v>
      </c>
      <c r="AK81" s="29">
        <f t="shared" si="26"/>
        <v>61.34</v>
      </c>
      <c r="AL81" s="25">
        <f t="shared" si="27"/>
        <v>177</v>
      </c>
      <c r="AM81" s="24" t="str">
        <f t="shared" si="28"/>
        <v>A</v>
      </c>
      <c r="AN81" s="24" t="str">
        <f t="shared" si="29"/>
        <v>MOB12+</v>
      </c>
    </row>
    <row r="82" spans="1:40" ht="13.5" customHeight="1">
      <c r="A82" s="24" t="s">
        <v>144</v>
      </c>
      <c r="B82" s="24" t="s">
        <v>150</v>
      </c>
      <c r="C82" s="25">
        <v>708616</v>
      </c>
      <c r="D82" s="24" t="s">
        <v>199</v>
      </c>
      <c r="E82" s="26">
        <v>44739.427777777797</v>
      </c>
      <c r="F82" s="26">
        <v>44739.427777777797</v>
      </c>
      <c r="G82" s="25">
        <v>1415</v>
      </c>
      <c r="H82" s="25">
        <v>1415</v>
      </c>
      <c r="I82" s="26">
        <v>46154.854861111096</v>
      </c>
      <c r="J82" s="27">
        <v>5673</v>
      </c>
      <c r="K82" s="27">
        <v>6205</v>
      </c>
      <c r="L82" s="27">
        <v>2247</v>
      </c>
      <c r="M82" s="27">
        <v>243803</v>
      </c>
      <c r="N82" s="27">
        <v>185521</v>
      </c>
      <c r="O82" s="25">
        <v>26</v>
      </c>
      <c r="P82" s="27">
        <v>72</v>
      </c>
      <c r="Q82" s="27">
        <v>3202300</v>
      </c>
      <c r="R82" s="27">
        <v>2420400</v>
      </c>
      <c r="S82" s="27">
        <v>6</v>
      </c>
      <c r="T82" s="27">
        <v>7</v>
      </c>
      <c r="U82" s="27">
        <v>101400</v>
      </c>
      <c r="V82" s="24">
        <v>89200</v>
      </c>
      <c r="W82" s="27">
        <v>3303700</v>
      </c>
      <c r="X82" s="24" t="str">
        <f>IF(OR(I82="",说明首页!$C$3-INT(I82)&gt;7),"是","否")</f>
        <v>否</v>
      </c>
      <c r="Y82" s="24" t="str">
        <f t="shared" si="15"/>
        <v>否</v>
      </c>
      <c r="Z82" s="24" t="str">
        <f t="shared" si="16"/>
        <v>是</v>
      </c>
      <c r="AA82" s="24" t="str">
        <f>IF(OR(I82="",说明首页!$C$3-INT(I82)&gt;=3),"是","否")</f>
        <v>否</v>
      </c>
      <c r="AB82" s="28">
        <f t="shared" si="17"/>
        <v>82.563862928348911</v>
      </c>
      <c r="AC82" s="29">
        <f t="shared" si="18"/>
        <v>1.269169751454257</v>
      </c>
      <c r="AD82" s="27">
        <f t="shared" si="19"/>
        <v>44476.388888888891</v>
      </c>
      <c r="AE82" s="29">
        <f t="shared" si="20"/>
        <v>242.04</v>
      </c>
      <c r="AF82" s="29">
        <f t="shared" si="21"/>
        <v>118.92371794871795</v>
      </c>
      <c r="AG82" s="28">
        <f t="shared" si="22"/>
        <v>32.20338983050847</v>
      </c>
      <c r="AH82" s="28">
        <f t="shared" si="23"/>
        <v>82.485875706214685</v>
      </c>
      <c r="AI82" s="28">
        <f t="shared" si="24"/>
        <v>83.804143126177024</v>
      </c>
      <c r="AJ82" s="28">
        <f t="shared" si="25"/>
        <v>63.841807909604519</v>
      </c>
      <c r="AK82" s="29">
        <f t="shared" si="26"/>
        <v>71.48</v>
      </c>
      <c r="AL82" s="25">
        <f t="shared" si="27"/>
        <v>104</v>
      </c>
      <c r="AM82" s="24" t="str">
        <f t="shared" si="28"/>
        <v>S</v>
      </c>
      <c r="AN82" s="24" t="str">
        <f t="shared" si="29"/>
        <v>MOB12+</v>
      </c>
    </row>
    <row r="83" spans="1:40" ht="13.5" customHeight="1">
      <c r="A83" s="24" t="s">
        <v>144</v>
      </c>
      <c r="B83" s="24" t="s">
        <v>150</v>
      </c>
      <c r="C83" s="25">
        <v>708666</v>
      </c>
      <c r="D83" s="24" t="s">
        <v>342</v>
      </c>
      <c r="E83" s="26">
        <v>44740.418055555601</v>
      </c>
      <c r="F83" s="26">
        <v>44740.418055555601</v>
      </c>
      <c r="G83" s="25">
        <v>1414</v>
      </c>
      <c r="H83" s="25">
        <v>1414</v>
      </c>
      <c r="I83" s="26">
        <v>46154.870138888902</v>
      </c>
      <c r="J83" s="27">
        <v>5445</v>
      </c>
      <c r="K83" s="27">
        <v>6894</v>
      </c>
      <c r="L83" s="27">
        <v>2264</v>
      </c>
      <c r="M83" s="27">
        <v>314976</v>
      </c>
      <c r="N83" s="27">
        <v>248359</v>
      </c>
      <c r="O83" s="25">
        <v>29</v>
      </c>
      <c r="P83" s="27">
        <v>81</v>
      </c>
      <c r="Q83" s="27">
        <v>3787700</v>
      </c>
      <c r="R83" s="27">
        <v>3280400</v>
      </c>
      <c r="S83" s="27">
        <v>3</v>
      </c>
      <c r="T83" s="27">
        <v>3</v>
      </c>
      <c r="U83" s="24">
        <v>4100</v>
      </c>
      <c r="V83" s="24"/>
      <c r="W83" s="27">
        <v>3791800</v>
      </c>
      <c r="X83" s="24" t="str">
        <f>IF(OR(I83="",说明首页!$C$3-INT(I83)&gt;7),"是","否")</f>
        <v>否</v>
      </c>
      <c r="Y83" s="24" t="str">
        <f t="shared" si="15"/>
        <v>否</v>
      </c>
      <c r="Z83" s="24" t="str">
        <f t="shared" si="16"/>
        <v>是</v>
      </c>
      <c r="AA83" s="24" t="str">
        <f>IF(OR(I83="",说明首页!$C$3-INT(I83)&gt;=3),"是","否")</f>
        <v>否</v>
      </c>
      <c r="AB83" s="28">
        <f t="shared" si="17"/>
        <v>109.69920494699646</v>
      </c>
      <c r="AC83" s="29">
        <f t="shared" si="18"/>
        <v>1.4876033057851239</v>
      </c>
      <c r="AD83" s="27">
        <f t="shared" si="19"/>
        <v>46761.728395061727</v>
      </c>
      <c r="AE83" s="29">
        <f t="shared" si="20"/>
        <v>328.04</v>
      </c>
      <c r="AF83" s="29">
        <f t="shared" si="21"/>
        <v>142.73505747126438</v>
      </c>
      <c r="AG83" s="28">
        <f t="shared" si="22"/>
        <v>90.960451977401121</v>
      </c>
      <c r="AH83" s="28">
        <f t="shared" si="23"/>
        <v>91.148775894538602</v>
      </c>
      <c r="AI83" s="28">
        <f t="shared" si="24"/>
        <v>92.27871939736346</v>
      </c>
      <c r="AJ83" s="28">
        <f t="shared" si="25"/>
        <v>92.27871939736346</v>
      </c>
      <c r="AK83" s="29">
        <f t="shared" si="26"/>
        <v>91.57</v>
      </c>
      <c r="AL83" s="25">
        <f t="shared" si="27"/>
        <v>14</v>
      </c>
      <c r="AM83" s="24" t="str">
        <f t="shared" si="28"/>
        <v>S</v>
      </c>
      <c r="AN83" s="24" t="str">
        <f t="shared" si="29"/>
        <v>MOB12+</v>
      </c>
    </row>
    <row r="84" spans="1:40" ht="13.5" customHeight="1">
      <c r="A84" s="24" t="s">
        <v>144</v>
      </c>
      <c r="B84" s="24" t="s">
        <v>150</v>
      </c>
      <c r="C84" s="25">
        <v>708669</v>
      </c>
      <c r="D84" s="24" t="s">
        <v>447</v>
      </c>
      <c r="E84" s="26">
        <v>44740.422222222202</v>
      </c>
      <c r="F84" s="26">
        <v>44740.422222222202</v>
      </c>
      <c r="G84" s="25">
        <v>1414</v>
      </c>
      <c r="H84" s="25">
        <v>1414</v>
      </c>
      <c r="I84" s="26">
        <v>46154.827777777798</v>
      </c>
      <c r="J84" s="27">
        <v>7054</v>
      </c>
      <c r="K84" s="27">
        <v>8076</v>
      </c>
      <c r="L84" s="27">
        <v>2291</v>
      </c>
      <c r="M84" s="27">
        <v>293953</v>
      </c>
      <c r="N84" s="27">
        <v>200023</v>
      </c>
      <c r="O84" s="25">
        <v>28</v>
      </c>
      <c r="P84" s="27">
        <v>51</v>
      </c>
      <c r="Q84" s="27">
        <v>1431700</v>
      </c>
      <c r="R84" s="27">
        <v>994100</v>
      </c>
      <c r="S84" s="27">
        <v>3</v>
      </c>
      <c r="T84" s="27">
        <v>3</v>
      </c>
      <c r="U84" s="27">
        <v>66100</v>
      </c>
      <c r="V84" s="24">
        <v>65600</v>
      </c>
      <c r="W84" s="27">
        <v>1497800</v>
      </c>
      <c r="X84" s="24" t="str">
        <f>IF(OR(I84="",说明首页!$C$3-INT(I84)&gt;7),"是","否")</f>
        <v>否</v>
      </c>
      <c r="Y84" s="24" t="str">
        <f t="shared" si="15"/>
        <v>否</v>
      </c>
      <c r="Z84" s="24" t="str">
        <f t="shared" si="16"/>
        <v>是</v>
      </c>
      <c r="AA84" s="24" t="str">
        <f>IF(OR(I84="",说明首页!$C$3-INT(I84)&gt;=3),"是","否")</f>
        <v>否</v>
      </c>
      <c r="AB84" s="28">
        <f t="shared" si="17"/>
        <v>87.308162374508953</v>
      </c>
      <c r="AC84" s="29">
        <f t="shared" si="18"/>
        <v>0.7229940459313865</v>
      </c>
      <c r="AD84" s="27">
        <f t="shared" si="19"/>
        <v>28072.549019607843</v>
      </c>
      <c r="AE84" s="29">
        <f t="shared" si="20"/>
        <v>99.41</v>
      </c>
      <c r="AF84" s="29">
        <f t="shared" si="21"/>
        <v>119.06130952380953</v>
      </c>
      <c r="AG84" s="28">
        <f t="shared" si="22"/>
        <v>44.821092278719398</v>
      </c>
      <c r="AH84" s="28">
        <f t="shared" si="23"/>
        <v>28.248587570621471</v>
      </c>
      <c r="AI84" s="28">
        <f t="shared" si="24"/>
        <v>42.372881355932201</v>
      </c>
      <c r="AJ84" s="28">
        <f t="shared" si="25"/>
        <v>64.218455743879474</v>
      </c>
      <c r="AK84" s="29">
        <f t="shared" si="26"/>
        <v>40.75</v>
      </c>
      <c r="AL84" s="25">
        <f t="shared" si="27"/>
        <v>336</v>
      </c>
      <c r="AM84" s="24" t="str">
        <f t="shared" si="28"/>
        <v>B</v>
      </c>
      <c r="AN84" s="24" t="str">
        <f t="shared" si="29"/>
        <v>MOB12+</v>
      </c>
    </row>
    <row r="85" spans="1:40" ht="13.5" customHeight="1">
      <c r="A85" s="24" t="s">
        <v>144</v>
      </c>
      <c r="B85" s="24" t="s">
        <v>176</v>
      </c>
      <c r="C85" s="25">
        <v>712321</v>
      </c>
      <c r="D85" s="24" t="s">
        <v>847</v>
      </c>
      <c r="E85" s="26">
        <v>45719.630555555603</v>
      </c>
      <c r="F85" s="26">
        <v>45719.630555555603</v>
      </c>
      <c r="G85" s="25">
        <v>435</v>
      </c>
      <c r="H85" s="25">
        <v>435</v>
      </c>
      <c r="I85" s="26">
        <v>46154.747916666704</v>
      </c>
      <c r="J85" s="27">
        <v>3298</v>
      </c>
      <c r="K85" s="27">
        <v>4832</v>
      </c>
      <c r="L85" s="27">
        <v>1420</v>
      </c>
      <c r="M85" s="27">
        <v>167639</v>
      </c>
      <c r="N85" s="27">
        <v>116989</v>
      </c>
      <c r="O85" s="25">
        <v>25</v>
      </c>
      <c r="P85" s="27">
        <v>44</v>
      </c>
      <c r="Q85" s="27">
        <v>1574300</v>
      </c>
      <c r="R85" s="27">
        <v>1264000</v>
      </c>
      <c r="S85" s="27">
        <v>1</v>
      </c>
      <c r="T85" s="27">
        <v>1</v>
      </c>
      <c r="U85" s="24">
        <v>30000</v>
      </c>
      <c r="V85" s="24"/>
      <c r="W85" s="27">
        <v>1604300</v>
      </c>
      <c r="X85" s="24" t="str">
        <f>IF(OR(I85="",说明首页!$C$3-INT(I85)&gt;7),"是","否")</f>
        <v>否</v>
      </c>
      <c r="Y85" s="24" t="str">
        <f t="shared" si="15"/>
        <v>否</v>
      </c>
      <c r="Z85" s="24" t="str">
        <f t="shared" si="16"/>
        <v>是</v>
      </c>
      <c r="AA85" s="24" t="str">
        <f>IF(OR(I85="",说明首页!$C$3-INT(I85)&gt;=3),"是","否")</f>
        <v>否</v>
      </c>
      <c r="AB85" s="28">
        <f t="shared" si="17"/>
        <v>82.386619718309859</v>
      </c>
      <c r="AC85" s="29">
        <f t="shared" si="18"/>
        <v>1.3341419041843541</v>
      </c>
      <c r="AD85" s="27">
        <f t="shared" si="19"/>
        <v>35779.545454545456</v>
      </c>
      <c r="AE85" s="29">
        <f t="shared" si="20"/>
        <v>126.4</v>
      </c>
      <c r="AF85" s="29">
        <f t="shared" si="21"/>
        <v>77.992666666666679</v>
      </c>
      <c r="AG85" s="28">
        <f t="shared" si="22"/>
        <v>31.450094161958571</v>
      </c>
      <c r="AH85" s="28">
        <f t="shared" si="23"/>
        <v>85.875706214689259</v>
      </c>
      <c r="AI85" s="28">
        <f t="shared" si="24"/>
        <v>52.165725047080983</v>
      </c>
      <c r="AJ85" s="28">
        <f t="shared" si="25"/>
        <v>3.2015065913370999</v>
      </c>
      <c r="AK85" s="29">
        <f t="shared" si="26"/>
        <v>54.44</v>
      </c>
      <c r="AL85" s="25">
        <f t="shared" si="27"/>
        <v>222</v>
      </c>
      <c r="AM85" s="24" t="str">
        <f t="shared" si="28"/>
        <v>A</v>
      </c>
      <c r="AN85" s="24" t="str">
        <f t="shared" si="29"/>
        <v>MOB12+</v>
      </c>
    </row>
    <row r="86" spans="1:40" ht="13.5" customHeight="1">
      <c r="A86" s="24" t="s">
        <v>144</v>
      </c>
      <c r="B86" s="24" t="s">
        <v>150</v>
      </c>
      <c r="C86" s="25">
        <v>712843</v>
      </c>
      <c r="D86" s="24" t="s">
        <v>347</v>
      </c>
      <c r="E86" s="26">
        <v>44760.461805555598</v>
      </c>
      <c r="F86" s="26">
        <v>44760.461805555598</v>
      </c>
      <c r="G86" s="25">
        <v>1394</v>
      </c>
      <c r="H86" s="25">
        <v>1394</v>
      </c>
      <c r="I86" s="26">
        <v>46154.829861111102</v>
      </c>
      <c r="J86" s="27">
        <v>5035</v>
      </c>
      <c r="K86" s="27">
        <v>5652</v>
      </c>
      <c r="L86" s="27">
        <v>2073</v>
      </c>
      <c r="M86" s="27">
        <v>230199</v>
      </c>
      <c r="N86" s="27">
        <v>177038</v>
      </c>
      <c r="O86" s="25">
        <v>25</v>
      </c>
      <c r="P86" s="27">
        <v>61</v>
      </c>
      <c r="Q86" s="27">
        <v>2005600</v>
      </c>
      <c r="R86" s="27">
        <v>1733800</v>
      </c>
      <c r="S86" s="27">
        <v>4</v>
      </c>
      <c r="T86" s="27">
        <v>6</v>
      </c>
      <c r="U86" s="24">
        <v>25000</v>
      </c>
      <c r="V86" s="24"/>
      <c r="W86" s="27">
        <v>2030600</v>
      </c>
      <c r="X86" s="24" t="str">
        <f>IF(OR(I86="",说明首页!$C$3-INT(I86)&gt;7),"是","否")</f>
        <v>否</v>
      </c>
      <c r="Y86" s="24" t="str">
        <f t="shared" si="15"/>
        <v>否</v>
      </c>
      <c r="Z86" s="24" t="str">
        <f t="shared" si="16"/>
        <v>是</v>
      </c>
      <c r="AA86" s="24" t="str">
        <f>IF(OR(I86="",说明首页!$C$3-INT(I86)&gt;=3),"是","否")</f>
        <v>否</v>
      </c>
      <c r="AB86" s="28">
        <f t="shared" si="17"/>
        <v>85.401833092136997</v>
      </c>
      <c r="AC86" s="29">
        <f t="shared" si="18"/>
        <v>1.211519364448858</v>
      </c>
      <c r="AD86" s="27">
        <f t="shared" si="19"/>
        <v>32878.688524590165</v>
      </c>
      <c r="AE86" s="29">
        <f t="shared" si="20"/>
        <v>173.38</v>
      </c>
      <c r="AF86" s="29">
        <f t="shared" si="21"/>
        <v>118.02533333333334</v>
      </c>
      <c r="AG86" s="28">
        <f t="shared" si="22"/>
        <v>40.301318267419958</v>
      </c>
      <c r="AH86" s="28">
        <f t="shared" si="23"/>
        <v>77.401129943502823</v>
      </c>
      <c r="AI86" s="28">
        <f t="shared" si="24"/>
        <v>70.244821092278727</v>
      </c>
      <c r="AJ86" s="28">
        <f t="shared" si="25"/>
        <v>61.958568738229758</v>
      </c>
      <c r="AK86" s="29">
        <f t="shared" si="26"/>
        <v>67.319999999999993</v>
      </c>
      <c r="AL86" s="25">
        <f t="shared" si="27"/>
        <v>142</v>
      </c>
      <c r="AM86" s="24" t="str">
        <f t="shared" si="28"/>
        <v>A</v>
      </c>
      <c r="AN86" s="24" t="str">
        <f t="shared" si="29"/>
        <v>MOB12+</v>
      </c>
    </row>
    <row r="87" spans="1:40" ht="13.5" customHeight="1">
      <c r="A87" s="24" t="s">
        <v>144</v>
      </c>
      <c r="B87" s="24" t="s">
        <v>147</v>
      </c>
      <c r="C87" s="25">
        <v>715607</v>
      </c>
      <c r="D87" s="24" t="s">
        <v>1118</v>
      </c>
      <c r="E87" s="26">
        <v>44792.622222222199</v>
      </c>
      <c r="F87" s="26">
        <v>44792.622222222199</v>
      </c>
      <c r="G87" s="25">
        <v>1362</v>
      </c>
      <c r="H87" s="25">
        <v>1362</v>
      </c>
      <c r="I87" s="26">
        <v>46154.785416666702</v>
      </c>
      <c r="J87" s="27">
        <v>3652</v>
      </c>
      <c r="K87" s="27">
        <v>4862</v>
      </c>
      <c r="L87" s="27">
        <v>1639</v>
      </c>
      <c r="M87" s="27">
        <v>169128</v>
      </c>
      <c r="N87" s="27">
        <v>121266</v>
      </c>
      <c r="O87" s="25">
        <v>28</v>
      </c>
      <c r="P87" s="27">
        <v>27</v>
      </c>
      <c r="Q87" s="27">
        <v>1074100</v>
      </c>
      <c r="R87" s="27">
        <v>609800</v>
      </c>
      <c r="S87" s="27">
        <v>0</v>
      </c>
      <c r="T87" s="27">
        <v>0</v>
      </c>
      <c r="U87" s="27"/>
      <c r="V87" s="24"/>
      <c r="W87" s="27">
        <v>1074100</v>
      </c>
      <c r="X87" s="24" t="str">
        <f>IF(OR(I87="",说明首页!$C$3-INT(I87)&gt;7),"是","否")</f>
        <v>否</v>
      </c>
      <c r="Y87" s="24" t="str">
        <f t="shared" si="15"/>
        <v>否</v>
      </c>
      <c r="Z87" s="24" t="str">
        <f t="shared" si="16"/>
        <v>是</v>
      </c>
      <c r="AA87" s="24" t="str">
        <f>IF(OR(I87="",说明首页!$C$3-INT(I87)&gt;=3),"是","否")</f>
        <v>否</v>
      </c>
      <c r="AB87" s="28">
        <f t="shared" si="17"/>
        <v>73.987797437461865</v>
      </c>
      <c r="AC87" s="29">
        <f t="shared" si="18"/>
        <v>0.73932092004381167</v>
      </c>
      <c r="AD87" s="27">
        <f t="shared" si="19"/>
        <v>39781.481481481482</v>
      </c>
      <c r="AE87" s="29">
        <f t="shared" si="20"/>
        <v>60.98</v>
      </c>
      <c r="AF87" s="29">
        <f t="shared" si="21"/>
        <v>72.182142857142864</v>
      </c>
      <c r="AG87" s="28">
        <f t="shared" si="22"/>
        <v>14.124293785310735</v>
      </c>
      <c r="AH87" s="28">
        <f t="shared" si="23"/>
        <v>31.450094161958571</v>
      </c>
      <c r="AI87" s="28">
        <f t="shared" si="24"/>
        <v>25.612052730696799</v>
      </c>
      <c r="AJ87" s="28">
        <f t="shared" si="25"/>
        <v>1.6949152542372881</v>
      </c>
      <c r="AK87" s="29">
        <f t="shared" si="26"/>
        <v>21.73</v>
      </c>
      <c r="AL87" s="25">
        <f t="shared" si="27"/>
        <v>471</v>
      </c>
      <c r="AM87" s="24" t="str">
        <f t="shared" si="28"/>
        <v>C</v>
      </c>
      <c r="AN87" s="24" t="str">
        <f t="shared" si="29"/>
        <v>MOB12+</v>
      </c>
    </row>
    <row r="88" spans="1:40" ht="13.5" customHeight="1">
      <c r="A88" s="24" t="s">
        <v>144</v>
      </c>
      <c r="B88" s="24" t="s">
        <v>147</v>
      </c>
      <c r="C88" s="25">
        <v>715613</v>
      </c>
      <c r="D88" s="24" t="s">
        <v>513</v>
      </c>
      <c r="E88" s="26">
        <v>44792.622916666704</v>
      </c>
      <c r="F88" s="26">
        <v>44792.622916666704</v>
      </c>
      <c r="G88" s="25">
        <v>1362</v>
      </c>
      <c r="H88" s="25">
        <v>1362</v>
      </c>
      <c r="I88" s="26">
        <v>46154.770138888904</v>
      </c>
      <c r="J88" s="27">
        <v>3324</v>
      </c>
      <c r="K88" s="27">
        <v>4675</v>
      </c>
      <c r="L88" s="27">
        <v>1833</v>
      </c>
      <c r="M88" s="27">
        <v>162305</v>
      </c>
      <c r="N88" s="27">
        <v>118553</v>
      </c>
      <c r="O88" s="25">
        <v>26</v>
      </c>
      <c r="P88" s="27">
        <v>27</v>
      </c>
      <c r="Q88" s="27">
        <v>1399900</v>
      </c>
      <c r="R88" s="27">
        <v>1085100</v>
      </c>
      <c r="S88" s="27">
        <v>1</v>
      </c>
      <c r="T88" s="27">
        <v>2</v>
      </c>
      <c r="U88" s="27">
        <v>20000</v>
      </c>
      <c r="V88" s="24">
        <v>20000</v>
      </c>
      <c r="W88" s="27">
        <v>1419900</v>
      </c>
      <c r="X88" s="24" t="str">
        <f>IF(OR(I88="",说明首页!$C$3-INT(I88)&gt;7),"是","否")</f>
        <v>否</v>
      </c>
      <c r="Y88" s="24" t="str">
        <f t="shared" si="15"/>
        <v>否</v>
      </c>
      <c r="Z88" s="24" t="str">
        <f t="shared" si="16"/>
        <v>是</v>
      </c>
      <c r="AA88" s="24" t="str">
        <f>IF(OR(I88="",说明首页!$C$3-INT(I88)&gt;=3),"是","否")</f>
        <v>否</v>
      </c>
      <c r="AB88" s="28">
        <f t="shared" si="17"/>
        <v>64.677032187670491</v>
      </c>
      <c r="AC88" s="29">
        <f t="shared" si="18"/>
        <v>0.81227436823104682</v>
      </c>
      <c r="AD88" s="27">
        <f t="shared" si="19"/>
        <v>51848.148148148146</v>
      </c>
      <c r="AE88" s="29">
        <f t="shared" si="20"/>
        <v>108.51</v>
      </c>
      <c r="AF88" s="29">
        <f t="shared" si="21"/>
        <v>75.995512820512829</v>
      </c>
      <c r="AG88" s="28">
        <f t="shared" si="22"/>
        <v>2.8248587570621471</v>
      </c>
      <c r="AH88" s="28">
        <f t="shared" si="23"/>
        <v>39.92467043314501</v>
      </c>
      <c r="AI88" s="28">
        <f t="shared" si="24"/>
        <v>45.197740112994353</v>
      </c>
      <c r="AJ88" s="28">
        <f t="shared" si="25"/>
        <v>2.4482109227871938</v>
      </c>
      <c r="AK88" s="29">
        <f t="shared" si="26"/>
        <v>27.92</v>
      </c>
      <c r="AL88" s="25">
        <f t="shared" si="27"/>
        <v>435</v>
      </c>
      <c r="AM88" s="24" t="str">
        <f t="shared" si="28"/>
        <v>C</v>
      </c>
      <c r="AN88" s="24" t="str">
        <f t="shared" si="29"/>
        <v>MOB12+</v>
      </c>
    </row>
    <row r="89" spans="1:40" ht="13.5" customHeight="1">
      <c r="A89" s="24" t="s">
        <v>144</v>
      </c>
      <c r="B89" s="24" t="s">
        <v>147</v>
      </c>
      <c r="C89" s="25">
        <v>715614</v>
      </c>
      <c r="D89" s="24" t="s">
        <v>1096</v>
      </c>
      <c r="E89" s="26">
        <v>44792.5180555556</v>
      </c>
      <c r="F89" s="26">
        <v>44792.5180555556</v>
      </c>
      <c r="G89" s="25">
        <v>1362</v>
      </c>
      <c r="H89" s="25">
        <v>1362</v>
      </c>
      <c r="I89" s="26">
        <v>46154.785416666702</v>
      </c>
      <c r="J89" s="27">
        <v>3812</v>
      </c>
      <c r="K89" s="27">
        <v>5157</v>
      </c>
      <c r="L89" s="27">
        <v>2103</v>
      </c>
      <c r="M89" s="27">
        <v>194537</v>
      </c>
      <c r="N89" s="27">
        <v>146746</v>
      </c>
      <c r="O89" s="25">
        <v>29</v>
      </c>
      <c r="P89" s="24">
        <v>22</v>
      </c>
      <c r="Q89" s="24">
        <v>921900</v>
      </c>
      <c r="R89" s="24">
        <v>723200</v>
      </c>
      <c r="S89" s="24">
        <v>1</v>
      </c>
      <c r="T89" s="24">
        <v>2</v>
      </c>
      <c r="U89" s="24">
        <v>3600</v>
      </c>
      <c r="V89" s="24"/>
      <c r="W89" s="24">
        <v>925500</v>
      </c>
      <c r="X89" s="24" t="str">
        <f>IF(OR(I89="",说明首页!$C$3-INT(I89)&gt;7),"是","否")</f>
        <v>否</v>
      </c>
      <c r="Y89" s="24" t="str">
        <f t="shared" si="15"/>
        <v>否</v>
      </c>
      <c r="Z89" s="24" t="str">
        <f t="shared" si="16"/>
        <v>是</v>
      </c>
      <c r="AA89" s="24" t="str">
        <f>IF(OR(I89="",说明首页!$C$3-INT(I89)&gt;=3),"是","否")</f>
        <v>否</v>
      </c>
      <c r="AB89" s="28">
        <f t="shared" si="17"/>
        <v>69.779362815026147</v>
      </c>
      <c r="AC89" s="29">
        <f t="shared" si="18"/>
        <v>0.57712486883525704</v>
      </c>
      <c r="AD89" s="27">
        <f t="shared" si="19"/>
        <v>41904.545454545456</v>
      </c>
      <c r="AE89" s="29">
        <f t="shared" si="20"/>
        <v>72.319999999999993</v>
      </c>
      <c r="AF89" s="29">
        <f t="shared" si="21"/>
        <v>84.336781609195398</v>
      </c>
      <c r="AG89" s="28">
        <f t="shared" si="22"/>
        <v>7.7212806026365346</v>
      </c>
      <c r="AH89" s="28">
        <f t="shared" si="23"/>
        <v>14.312617702448211</v>
      </c>
      <c r="AI89" s="28">
        <f t="shared" si="24"/>
        <v>31.26177024482109</v>
      </c>
      <c r="AJ89" s="28">
        <f t="shared" si="25"/>
        <v>6.2146892655367232</v>
      </c>
      <c r="AK89" s="29">
        <f t="shared" si="26"/>
        <v>15.09</v>
      </c>
      <c r="AL89" s="25">
        <f t="shared" si="27"/>
        <v>500</v>
      </c>
      <c r="AM89" s="24" t="str">
        <f t="shared" si="28"/>
        <v>C</v>
      </c>
      <c r="AN89" s="24" t="str">
        <f t="shared" si="29"/>
        <v>MOB12+</v>
      </c>
    </row>
    <row r="90" spans="1:40" ht="13.5" customHeight="1">
      <c r="A90" s="24" t="s">
        <v>144</v>
      </c>
      <c r="B90" s="24" t="s">
        <v>176</v>
      </c>
      <c r="C90" s="25">
        <v>715682</v>
      </c>
      <c r="D90" s="24" t="s">
        <v>706</v>
      </c>
      <c r="E90" s="26">
        <v>45379.463194444397</v>
      </c>
      <c r="F90" s="26">
        <v>45379.463194444397</v>
      </c>
      <c r="G90" s="25">
        <v>775</v>
      </c>
      <c r="H90" s="25">
        <v>775</v>
      </c>
      <c r="I90" s="26">
        <v>46149.706944444399</v>
      </c>
      <c r="J90" s="27">
        <v>19</v>
      </c>
      <c r="K90" s="27">
        <v>19</v>
      </c>
      <c r="L90" s="27">
        <v>10</v>
      </c>
      <c r="M90" s="27">
        <v>764</v>
      </c>
      <c r="N90" s="27">
        <v>642</v>
      </c>
      <c r="O90" s="25"/>
      <c r="P90" s="24"/>
      <c r="Q90" s="24"/>
      <c r="R90" s="24"/>
      <c r="S90" s="24"/>
      <c r="T90" s="24"/>
      <c r="U90" s="24"/>
      <c r="V90" s="24"/>
      <c r="W90" s="24"/>
      <c r="X90" s="24" t="str">
        <f>IF(OR(I90="",说明首页!$C$3-INT(I90)&gt;7),"是","否")</f>
        <v>否</v>
      </c>
      <c r="Y90" s="24" t="str">
        <f t="shared" si="15"/>
        <v>是</v>
      </c>
      <c r="Z90" s="24" t="str">
        <f t="shared" si="16"/>
        <v>否</v>
      </c>
      <c r="AA90" s="24" t="str">
        <f>IF(OR(I90="",说明首页!$C$3-INT(I90)&gt;=3),"是","否")</f>
        <v>否</v>
      </c>
      <c r="AB90" s="28">
        <f t="shared" si="17"/>
        <v>64.2</v>
      </c>
      <c r="AC90" s="29">
        <f t="shared" si="18"/>
        <v>0</v>
      </c>
      <c r="AD90" s="27">
        <f t="shared" si="19"/>
        <v>0</v>
      </c>
      <c r="AE90" s="29">
        <f t="shared" si="20"/>
        <v>0</v>
      </c>
      <c r="AF90" s="29">
        <f t="shared" si="21"/>
        <v>0</v>
      </c>
      <c r="AG90" s="28" t="str">
        <f t="shared" si="22"/>
        <v/>
      </c>
      <c r="AH90" s="28" t="str">
        <f t="shared" si="23"/>
        <v/>
      </c>
      <c r="AI90" s="28" t="str">
        <f t="shared" si="24"/>
        <v/>
      </c>
      <c r="AJ90" s="28" t="str">
        <f t="shared" si="25"/>
        <v/>
      </c>
      <c r="AK90" s="29" t="str">
        <f t="shared" si="26"/>
        <v/>
      </c>
      <c r="AL90" s="25" t="str">
        <f t="shared" si="27"/>
        <v/>
      </c>
      <c r="AM90" s="24" t="str">
        <f t="shared" si="28"/>
        <v>非参评</v>
      </c>
      <c r="AN90" s="24" t="str">
        <f t="shared" si="29"/>
        <v>MOB12+</v>
      </c>
    </row>
    <row r="91" spans="1:40" ht="13.5" customHeight="1">
      <c r="A91" s="24" t="s">
        <v>144</v>
      </c>
      <c r="B91" s="24" t="s">
        <v>150</v>
      </c>
      <c r="C91" s="25">
        <v>715884</v>
      </c>
      <c r="D91" s="24" t="s">
        <v>685</v>
      </c>
      <c r="E91" s="26">
        <v>44798.587500000001</v>
      </c>
      <c r="F91" s="26">
        <v>44798.587500000001</v>
      </c>
      <c r="G91" s="25">
        <v>1356</v>
      </c>
      <c r="H91" s="25">
        <v>1356</v>
      </c>
      <c r="I91" s="26">
        <v>46154.7993055556</v>
      </c>
      <c r="J91" s="27">
        <v>4334</v>
      </c>
      <c r="K91" s="27">
        <v>5082</v>
      </c>
      <c r="L91" s="27">
        <v>1977</v>
      </c>
      <c r="M91" s="27">
        <v>226714</v>
      </c>
      <c r="N91" s="27">
        <v>178514</v>
      </c>
      <c r="O91" s="25">
        <v>24</v>
      </c>
      <c r="P91" s="27">
        <v>39</v>
      </c>
      <c r="Q91" s="27">
        <v>1322600</v>
      </c>
      <c r="R91" s="27">
        <v>822300</v>
      </c>
      <c r="S91" s="27">
        <v>4</v>
      </c>
      <c r="T91" s="27">
        <v>6</v>
      </c>
      <c r="U91" s="27">
        <v>31200</v>
      </c>
      <c r="V91" s="24"/>
      <c r="W91" s="27">
        <v>1353800</v>
      </c>
      <c r="X91" s="24" t="str">
        <f>IF(OR(I91="",说明首页!$C$3-INT(I91)&gt;7),"是","否")</f>
        <v>否</v>
      </c>
      <c r="Y91" s="24" t="str">
        <f t="shared" si="15"/>
        <v>否</v>
      </c>
      <c r="Z91" s="24" t="str">
        <f t="shared" si="16"/>
        <v>是</v>
      </c>
      <c r="AA91" s="24" t="str">
        <f>IF(OR(I91="",说明首页!$C$3-INT(I91)&gt;=3),"是","否")</f>
        <v>否</v>
      </c>
      <c r="AB91" s="28">
        <f t="shared" si="17"/>
        <v>90.295397066262012</v>
      </c>
      <c r="AC91" s="29">
        <f t="shared" si="18"/>
        <v>0.89986155976003701</v>
      </c>
      <c r="AD91" s="27">
        <f t="shared" si="19"/>
        <v>33912.820512820515</v>
      </c>
      <c r="AE91" s="29">
        <f t="shared" si="20"/>
        <v>82.23</v>
      </c>
      <c r="AF91" s="29">
        <f t="shared" si="21"/>
        <v>123.96805555555555</v>
      </c>
      <c r="AG91" s="28">
        <f t="shared" si="22"/>
        <v>54.237288135593218</v>
      </c>
      <c r="AH91" s="28">
        <f t="shared" si="23"/>
        <v>51.977401129943502</v>
      </c>
      <c r="AI91" s="28">
        <f t="shared" si="24"/>
        <v>36.346516007532955</v>
      </c>
      <c r="AJ91" s="28">
        <f t="shared" si="25"/>
        <v>74.95291902071564</v>
      </c>
      <c r="AK91" s="29">
        <f t="shared" si="26"/>
        <v>53.79</v>
      </c>
      <c r="AL91" s="25">
        <f t="shared" si="27"/>
        <v>226</v>
      </c>
      <c r="AM91" s="24" t="str">
        <f t="shared" si="28"/>
        <v>A</v>
      </c>
      <c r="AN91" s="24" t="str">
        <f t="shared" si="29"/>
        <v>MOB12+</v>
      </c>
    </row>
    <row r="92" spans="1:40" ht="13.5" customHeight="1">
      <c r="A92" s="24" t="s">
        <v>144</v>
      </c>
      <c r="B92" s="24" t="s">
        <v>150</v>
      </c>
      <c r="C92" s="25">
        <v>717035</v>
      </c>
      <c r="D92" s="24" t="s">
        <v>958</v>
      </c>
      <c r="E92" s="26">
        <v>45040.395833333299</v>
      </c>
      <c r="F92" s="26">
        <v>45040.395833333299</v>
      </c>
      <c r="G92" s="25">
        <v>1114</v>
      </c>
      <c r="H92" s="25">
        <v>1114</v>
      </c>
      <c r="I92" s="26">
        <v>46154.8527777778</v>
      </c>
      <c r="J92" s="27">
        <v>8053</v>
      </c>
      <c r="K92" s="27">
        <v>9187</v>
      </c>
      <c r="L92" s="27">
        <v>2170</v>
      </c>
      <c r="M92" s="27">
        <v>339454</v>
      </c>
      <c r="N92" s="27">
        <v>249591</v>
      </c>
      <c r="O92" s="25">
        <v>30</v>
      </c>
      <c r="P92" s="27">
        <v>98</v>
      </c>
      <c r="Q92" s="27">
        <v>6182300</v>
      </c>
      <c r="R92" s="27">
        <v>5183200</v>
      </c>
      <c r="S92" s="27">
        <v>5</v>
      </c>
      <c r="T92" s="27">
        <v>5</v>
      </c>
      <c r="U92" s="24">
        <v>84000</v>
      </c>
      <c r="V92" s="24">
        <v>80000</v>
      </c>
      <c r="W92" s="27">
        <v>6266300</v>
      </c>
      <c r="X92" s="24" t="str">
        <f>IF(OR(I92="",说明首页!$C$3-INT(I92)&gt;7),"是","否")</f>
        <v>否</v>
      </c>
      <c r="Y92" s="24" t="str">
        <f t="shared" si="15"/>
        <v>否</v>
      </c>
      <c r="Z92" s="24" t="str">
        <f t="shared" si="16"/>
        <v>是</v>
      </c>
      <c r="AA92" s="24" t="str">
        <f>IF(OR(I92="",说明首页!$C$3-INT(I92)&gt;=3),"是","否")</f>
        <v>否</v>
      </c>
      <c r="AB92" s="28">
        <f t="shared" si="17"/>
        <v>115.0188940092166</v>
      </c>
      <c r="AC92" s="29">
        <f t="shared" si="18"/>
        <v>1.2169377871600646</v>
      </c>
      <c r="AD92" s="27">
        <f t="shared" si="19"/>
        <v>63084.693877551021</v>
      </c>
      <c r="AE92" s="29">
        <f t="shared" si="20"/>
        <v>518.32000000000005</v>
      </c>
      <c r="AF92" s="29">
        <f t="shared" si="21"/>
        <v>138.66166666666669</v>
      </c>
      <c r="AG92" s="28">
        <f t="shared" si="22"/>
        <v>94.350282485875709</v>
      </c>
      <c r="AH92" s="28">
        <f t="shared" si="23"/>
        <v>77.966101694915253</v>
      </c>
      <c r="AI92" s="28">
        <f t="shared" si="24"/>
        <v>97.928436911487765</v>
      </c>
      <c r="AJ92" s="28">
        <f t="shared" si="25"/>
        <v>90.583804143126173</v>
      </c>
      <c r="AK92" s="29">
        <f t="shared" si="26"/>
        <v>86.94</v>
      </c>
      <c r="AL92" s="25">
        <f t="shared" si="27"/>
        <v>26</v>
      </c>
      <c r="AM92" s="24" t="str">
        <f t="shared" si="28"/>
        <v>S</v>
      </c>
      <c r="AN92" s="24" t="str">
        <f t="shared" si="29"/>
        <v>MOB12+</v>
      </c>
    </row>
    <row r="93" spans="1:40" ht="13.5" customHeight="1">
      <c r="A93" s="24" t="s">
        <v>144</v>
      </c>
      <c r="B93" s="24" t="s">
        <v>150</v>
      </c>
      <c r="C93" s="25">
        <v>717233</v>
      </c>
      <c r="D93" s="24" t="s">
        <v>377</v>
      </c>
      <c r="E93" s="26">
        <v>44813.399305555598</v>
      </c>
      <c r="F93" s="26">
        <v>44813.399305555598</v>
      </c>
      <c r="G93" s="25">
        <v>1341</v>
      </c>
      <c r="H93" s="25">
        <v>1341</v>
      </c>
      <c r="I93" s="26">
        <v>46154.843055555597</v>
      </c>
      <c r="J93" s="27">
        <v>648</v>
      </c>
      <c r="K93" s="27">
        <v>654</v>
      </c>
      <c r="L93" s="27">
        <v>270</v>
      </c>
      <c r="M93" s="27">
        <v>34294</v>
      </c>
      <c r="N93" s="27">
        <v>28983</v>
      </c>
      <c r="O93" s="25">
        <v>11</v>
      </c>
      <c r="P93" s="27">
        <v>7</v>
      </c>
      <c r="Q93" s="27">
        <v>219600</v>
      </c>
      <c r="R93" s="27">
        <v>97900</v>
      </c>
      <c r="S93" s="27">
        <v>1</v>
      </c>
      <c r="T93" s="27">
        <v>1</v>
      </c>
      <c r="U93" s="24">
        <v>3000</v>
      </c>
      <c r="V93" s="24"/>
      <c r="W93" s="27">
        <v>222600</v>
      </c>
      <c r="X93" s="24" t="str">
        <f>IF(OR(I93="",说明首页!$C$3-INT(I93)&gt;7),"是","否")</f>
        <v>否</v>
      </c>
      <c r="Y93" s="24" t="str">
        <f t="shared" si="15"/>
        <v>是</v>
      </c>
      <c r="Z93" s="24" t="str">
        <f t="shared" si="16"/>
        <v>否</v>
      </c>
      <c r="AA93" s="24" t="str">
        <f>IF(OR(I93="",说明首页!$C$3-INT(I93)&gt;=3),"是","否")</f>
        <v>否</v>
      </c>
      <c r="AB93" s="28">
        <f t="shared" si="17"/>
        <v>107.34444444444445</v>
      </c>
      <c r="AC93" s="29">
        <f t="shared" si="18"/>
        <v>1.0802469135802468</v>
      </c>
      <c r="AD93" s="27">
        <f t="shared" si="19"/>
        <v>31371.428571428572</v>
      </c>
      <c r="AE93" s="29">
        <f t="shared" si="20"/>
        <v>9.7899999999999991</v>
      </c>
      <c r="AF93" s="29">
        <f t="shared" si="21"/>
        <v>43.913636363636364</v>
      </c>
      <c r="AG93" s="28" t="str">
        <f t="shared" si="22"/>
        <v/>
      </c>
      <c r="AH93" s="28" t="str">
        <f t="shared" si="23"/>
        <v/>
      </c>
      <c r="AI93" s="28" t="str">
        <f t="shared" si="24"/>
        <v/>
      </c>
      <c r="AJ93" s="28" t="str">
        <f t="shared" si="25"/>
        <v/>
      </c>
      <c r="AK93" s="29" t="str">
        <f t="shared" si="26"/>
        <v/>
      </c>
      <c r="AL93" s="25" t="str">
        <f t="shared" si="27"/>
        <v/>
      </c>
      <c r="AM93" s="24" t="str">
        <f t="shared" si="28"/>
        <v>非参评</v>
      </c>
      <c r="AN93" s="24" t="str">
        <f t="shared" si="29"/>
        <v>MOB12+</v>
      </c>
    </row>
    <row r="94" spans="1:40" ht="13.5" customHeight="1">
      <c r="A94" s="24" t="s">
        <v>144</v>
      </c>
      <c r="B94" s="24" t="s">
        <v>150</v>
      </c>
      <c r="C94" s="25">
        <v>717234</v>
      </c>
      <c r="D94" s="24" t="s">
        <v>1008</v>
      </c>
      <c r="E94" s="26">
        <v>44813.407638888901</v>
      </c>
      <c r="F94" s="26">
        <v>44813.407638888901</v>
      </c>
      <c r="G94" s="25">
        <v>1341</v>
      </c>
      <c r="H94" s="25">
        <v>1341</v>
      </c>
      <c r="I94" s="26">
        <v>46127.494444444397</v>
      </c>
      <c r="J94" s="27">
        <v>150</v>
      </c>
      <c r="K94" s="27">
        <v>154</v>
      </c>
      <c r="L94" s="27">
        <v>49</v>
      </c>
      <c r="M94" s="27">
        <v>5758</v>
      </c>
      <c r="N94" s="27">
        <v>4532</v>
      </c>
      <c r="O94" s="25">
        <v>1</v>
      </c>
      <c r="P94" s="27">
        <v>1</v>
      </c>
      <c r="Q94" s="27">
        <v>2100</v>
      </c>
      <c r="R94" s="27">
        <v>2100</v>
      </c>
      <c r="S94" s="27">
        <v>0</v>
      </c>
      <c r="T94" s="27">
        <v>0</v>
      </c>
      <c r="U94" s="27"/>
      <c r="V94" s="27"/>
      <c r="W94" s="27">
        <v>2100</v>
      </c>
      <c r="X94" s="24" t="str">
        <f>IF(OR(I94="",说明首页!$C$3-INT(I94)&gt;7),"是","否")</f>
        <v>否</v>
      </c>
      <c r="Y94" s="24" t="str">
        <f t="shared" si="15"/>
        <v>是</v>
      </c>
      <c r="Z94" s="24" t="str">
        <f t="shared" si="16"/>
        <v>否</v>
      </c>
      <c r="AA94" s="24" t="str">
        <f>IF(OR(I94="",说明首页!$C$3-INT(I94)&gt;=3),"是","否")</f>
        <v>是</v>
      </c>
      <c r="AB94" s="28">
        <f t="shared" si="17"/>
        <v>92.489795918367349</v>
      </c>
      <c r="AC94" s="29">
        <f t="shared" si="18"/>
        <v>0.66666666666666674</v>
      </c>
      <c r="AD94" s="27">
        <f t="shared" si="19"/>
        <v>2100</v>
      </c>
      <c r="AE94" s="29">
        <f t="shared" si="20"/>
        <v>0.21</v>
      </c>
      <c r="AF94" s="29">
        <f t="shared" si="21"/>
        <v>75.533333333333331</v>
      </c>
      <c r="AG94" s="28" t="str">
        <f t="shared" si="22"/>
        <v/>
      </c>
      <c r="AH94" s="28" t="str">
        <f t="shared" si="23"/>
        <v/>
      </c>
      <c r="AI94" s="28" t="str">
        <f t="shared" si="24"/>
        <v/>
      </c>
      <c r="AJ94" s="28" t="str">
        <f t="shared" si="25"/>
        <v/>
      </c>
      <c r="AK94" s="29" t="str">
        <f t="shared" si="26"/>
        <v/>
      </c>
      <c r="AL94" s="25" t="str">
        <f t="shared" si="27"/>
        <v/>
      </c>
      <c r="AM94" s="24" t="str">
        <f t="shared" si="28"/>
        <v>非参评</v>
      </c>
      <c r="AN94" s="24" t="str">
        <f t="shared" si="29"/>
        <v>MOB12+</v>
      </c>
    </row>
    <row r="95" spans="1:40" ht="13.5" customHeight="1">
      <c r="A95" s="24" t="s">
        <v>144</v>
      </c>
      <c r="B95" s="24" t="s">
        <v>150</v>
      </c>
      <c r="C95" s="25">
        <v>717238</v>
      </c>
      <c r="D95" s="24" t="s">
        <v>961</v>
      </c>
      <c r="E95" s="26">
        <v>44812.6784722222</v>
      </c>
      <c r="F95" s="26">
        <v>44812.6784722222</v>
      </c>
      <c r="G95" s="25">
        <v>1342</v>
      </c>
      <c r="H95" s="25">
        <v>1342</v>
      </c>
      <c r="I95" s="26">
        <v>46154.811111111099</v>
      </c>
      <c r="J95" s="27">
        <v>5833</v>
      </c>
      <c r="K95" s="27">
        <v>7114</v>
      </c>
      <c r="L95" s="27">
        <v>2067</v>
      </c>
      <c r="M95" s="27">
        <v>261681</v>
      </c>
      <c r="N95" s="27">
        <v>189413</v>
      </c>
      <c r="O95" s="25">
        <v>27</v>
      </c>
      <c r="P95" s="27">
        <v>49</v>
      </c>
      <c r="Q95" s="27">
        <v>2420000</v>
      </c>
      <c r="R95" s="27">
        <v>1971000</v>
      </c>
      <c r="S95" s="27">
        <v>3</v>
      </c>
      <c r="T95" s="27">
        <v>5</v>
      </c>
      <c r="U95" s="27">
        <v>89400</v>
      </c>
      <c r="V95" s="24">
        <v>85400</v>
      </c>
      <c r="W95" s="27">
        <v>2509400</v>
      </c>
      <c r="X95" s="24" t="str">
        <f>IF(OR(I95="",说明首页!$C$3-INT(I95)&gt;7),"是","否")</f>
        <v>否</v>
      </c>
      <c r="Y95" s="24" t="str">
        <f t="shared" si="15"/>
        <v>否</v>
      </c>
      <c r="Z95" s="24" t="str">
        <f t="shared" si="16"/>
        <v>是</v>
      </c>
      <c r="AA95" s="24" t="str">
        <f>IF(OR(I95="",说明首页!$C$3-INT(I95)&gt;=3),"是","否")</f>
        <v>否</v>
      </c>
      <c r="AB95" s="28">
        <f t="shared" si="17"/>
        <v>91.636671504596038</v>
      </c>
      <c r="AC95" s="29">
        <f t="shared" si="18"/>
        <v>0.84004800274301383</v>
      </c>
      <c r="AD95" s="27">
        <f t="shared" si="19"/>
        <v>49387.755102040814</v>
      </c>
      <c r="AE95" s="29">
        <f t="shared" si="20"/>
        <v>197.1</v>
      </c>
      <c r="AF95" s="29">
        <f t="shared" si="21"/>
        <v>116.92160493827161</v>
      </c>
      <c r="AG95" s="28">
        <f t="shared" si="22"/>
        <v>58.945386064030139</v>
      </c>
      <c r="AH95" s="28">
        <f t="shared" si="23"/>
        <v>44.256120527306969</v>
      </c>
      <c r="AI95" s="28">
        <f t="shared" si="24"/>
        <v>75.706214689265536</v>
      </c>
      <c r="AJ95" s="28">
        <f t="shared" si="25"/>
        <v>58.945386064030139</v>
      </c>
      <c r="AK95" s="29">
        <f t="shared" si="26"/>
        <v>55.69</v>
      </c>
      <c r="AL95" s="25">
        <f t="shared" si="27"/>
        <v>214</v>
      </c>
      <c r="AM95" s="24" t="str">
        <f t="shared" si="28"/>
        <v>A</v>
      </c>
      <c r="AN95" s="24" t="str">
        <f t="shared" si="29"/>
        <v>MOB12+</v>
      </c>
    </row>
    <row r="96" spans="1:40" ht="13.5" customHeight="1">
      <c r="A96" s="24" t="s">
        <v>144</v>
      </c>
      <c r="B96" s="24" t="s">
        <v>150</v>
      </c>
      <c r="C96" s="25">
        <v>717239</v>
      </c>
      <c r="D96" s="24" t="s">
        <v>972</v>
      </c>
      <c r="E96" s="26">
        <v>44812.677777777797</v>
      </c>
      <c r="F96" s="26">
        <v>44812.677777777797</v>
      </c>
      <c r="G96" s="25">
        <v>1342</v>
      </c>
      <c r="H96" s="25">
        <v>1342</v>
      </c>
      <c r="I96" s="26">
        <v>46154.6430555556</v>
      </c>
      <c r="J96" s="27">
        <v>418</v>
      </c>
      <c r="K96" s="27">
        <v>419</v>
      </c>
      <c r="L96" s="27">
        <v>196</v>
      </c>
      <c r="M96" s="27">
        <v>24854</v>
      </c>
      <c r="N96" s="27">
        <v>21318</v>
      </c>
      <c r="O96" s="25">
        <v>8</v>
      </c>
      <c r="P96" s="27">
        <v>2</v>
      </c>
      <c r="Q96" s="27">
        <v>60000</v>
      </c>
      <c r="R96" s="27">
        <v>50000</v>
      </c>
      <c r="S96" s="27">
        <v>0</v>
      </c>
      <c r="T96" s="27">
        <v>0</v>
      </c>
      <c r="U96" s="24"/>
      <c r="V96" s="24"/>
      <c r="W96" s="27">
        <v>60000</v>
      </c>
      <c r="X96" s="24" t="str">
        <f>IF(OR(I96="",说明首页!$C$3-INT(I96)&gt;7),"是","否")</f>
        <v>否</v>
      </c>
      <c r="Y96" s="24" t="str">
        <f t="shared" si="15"/>
        <v>是</v>
      </c>
      <c r="Z96" s="24" t="str">
        <f t="shared" si="16"/>
        <v>否</v>
      </c>
      <c r="AA96" s="24" t="str">
        <f>IF(OR(I96="",说明首页!$C$3-INT(I96)&gt;=3),"是","否")</f>
        <v>否</v>
      </c>
      <c r="AB96" s="28">
        <f t="shared" si="17"/>
        <v>108.76530612244898</v>
      </c>
      <c r="AC96" s="29">
        <f t="shared" si="18"/>
        <v>0.4784688995215311</v>
      </c>
      <c r="AD96" s="27">
        <f t="shared" si="19"/>
        <v>30000</v>
      </c>
      <c r="AE96" s="29">
        <f t="shared" si="20"/>
        <v>5</v>
      </c>
      <c r="AF96" s="29">
        <f t="shared" si="21"/>
        <v>44.412500000000001</v>
      </c>
      <c r="AG96" s="28" t="str">
        <f t="shared" si="22"/>
        <v/>
      </c>
      <c r="AH96" s="28" t="str">
        <f t="shared" si="23"/>
        <v/>
      </c>
      <c r="AI96" s="28" t="str">
        <f t="shared" si="24"/>
        <v/>
      </c>
      <c r="AJ96" s="28" t="str">
        <f t="shared" si="25"/>
        <v/>
      </c>
      <c r="AK96" s="29" t="str">
        <f t="shared" si="26"/>
        <v/>
      </c>
      <c r="AL96" s="25" t="str">
        <f t="shared" si="27"/>
        <v/>
      </c>
      <c r="AM96" s="24" t="str">
        <f t="shared" si="28"/>
        <v>非参评</v>
      </c>
      <c r="AN96" s="24" t="str">
        <f t="shared" si="29"/>
        <v>MOB12+</v>
      </c>
    </row>
    <row r="97" spans="1:40" ht="13.5" customHeight="1">
      <c r="A97" s="24" t="s">
        <v>144</v>
      </c>
      <c r="B97" s="24" t="s">
        <v>145</v>
      </c>
      <c r="C97" s="25">
        <v>718055</v>
      </c>
      <c r="D97" s="24" t="s">
        <v>640</v>
      </c>
      <c r="E97" s="26">
        <v>44821.422222222202</v>
      </c>
      <c r="F97" s="26">
        <v>44821.422222222202</v>
      </c>
      <c r="G97" s="25">
        <v>1333</v>
      </c>
      <c r="H97" s="25">
        <v>1333</v>
      </c>
      <c r="I97" s="26">
        <v>46154.811111111099</v>
      </c>
      <c r="J97" s="27">
        <v>5524</v>
      </c>
      <c r="K97" s="27">
        <v>5827</v>
      </c>
      <c r="L97" s="27">
        <v>1674</v>
      </c>
      <c r="M97" s="27">
        <v>196471</v>
      </c>
      <c r="N97" s="27">
        <v>141605</v>
      </c>
      <c r="O97" s="25">
        <v>23</v>
      </c>
      <c r="P97" s="27">
        <v>30</v>
      </c>
      <c r="Q97" s="27">
        <v>2257400</v>
      </c>
      <c r="R97" s="27">
        <v>1837400</v>
      </c>
      <c r="S97" s="27">
        <v>0</v>
      </c>
      <c r="T97" s="27">
        <v>0</v>
      </c>
      <c r="U97" s="27"/>
      <c r="V97" s="24"/>
      <c r="W97" s="27">
        <v>2257400</v>
      </c>
      <c r="X97" s="24" t="str">
        <f>IF(OR(I97="",说明首页!$C$3-INT(I97)&gt;7),"是","否")</f>
        <v>否</v>
      </c>
      <c r="Y97" s="24" t="str">
        <f t="shared" si="15"/>
        <v>否</v>
      </c>
      <c r="Z97" s="24" t="str">
        <f t="shared" si="16"/>
        <v>是</v>
      </c>
      <c r="AA97" s="24" t="str">
        <f>IF(OR(I97="",说明首页!$C$3-INT(I97)&gt;=3),"是","否")</f>
        <v>否</v>
      </c>
      <c r="AB97" s="28">
        <f t="shared" si="17"/>
        <v>84.590800477897247</v>
      </c>
      <c r="AC97" s="29">
        <f t="shared" si="18"/>
        <v>0.54308472121650975</v>
      </c>
      <c r="AD97" s="27">
        <f t="shared" si="19"/>
        <v>75246.666666666672</v>
      </c>
      <c r="AE97" s="29">
        <f t="shared" si="20"/>
        <v>183.74</v>
      </c>
      <c r="AF97" s="29">
        <f t="shared" si="21"/>
        <v>102.61231884057972</v>
      </c>
      <c r="AG97" s="28">
        <f t="shared" si="22"/>
        <v>38.041431261770242</v>
      </c>
      <c r="AH97" s="28">
        <f t="shared" si="23"/>
        <v>11.299435028248588</v>
      </c>
      <c r="AI97" s="28">
        <f t="shared" si="24"/>
        <v>72.881355932203391</v>
      </c>
      <c r="AJ97" s="28">
        <f t="shared" si="25"/>
        <v>26.365348399246702</v>
      </c>
      <c r="AK97" s="29">
        <f t="shared" si="26"/>
        <v>30.64</v>
      </c>
      <c r="AL97" s="25">
        <f t="shared" si="27"/>
        <v>416</v>
      </c>
      <c r="AM97" s="24" t="str">
        <f t="shared" si="28"/>
        <v>B</v>
      </c>
      <c r="AN97" s="24" t="str">
        <f t="shared" si="29"/>
        <v>MOB12+</v>
      </c>
    </row>
    <row r="98" spans="1:40" ht="13.5" customHeight="1">
      <c r="A98" s="24" t="s">
        <v>144</v>
      </c>
      <c r="B98" s="24" t="s">
        <v>176</v>
      </c>
      <c r="C98" s="25">
        <v>718904</v>
      </c>
      <c r="D98" s="24" t="s">
        <v>838</v>
      </c>
      <c r="E98" s="26">
        <v>46129.586111111101</v>
      </c>
      <c r="F98" s="26">
        <v>46129.586111111101</v>
      </c>
      <c r="G98" s="25">
        <v>25</v>
      </c>
      <c r="H98" s="25">
        <v>25</v>
      </c>
      <c r="I98" s="26">
        <v>46141.738194444399</v>
      </c>
      <c r="J98" s="27">
        <v>434</v>
      </c>
      <c r="K98" s="27">
        <v>586</v>
      </c>
      <c r="L98" s="27">
        <v>207</v>
      </c>
      <c r="M98" s="27">
        <v>20250</v>
      </c>
      <c r="N98" s="27">
        <v>14922</v>
      </c>
      <c r="O98" s="25">
        <v>7</v>
      </c>
      <c r="P98" s="27">
        <v>3</v>
      </c>
      <c r="Q98" s="27">
        <v>6500</v>
      </c>
      <c r="R98" s="27">
        <v>5500</v>
      </c>
      <c r="S98" s="27">
        <v>1</v>
      </c>
      <c r="T98" s="27">
        <v>1</v>
      </c>
      <c r="U98" s="24">
        <v>3000</v>
      </c>
      <c r="V98" s="24"/>
      <c r="W98" s="27">
        <v>9500</v>
      </c>
      <c r="X98" s="24" t="str">
        <f>IF(OR(I98="",说明首页!$C$3-INT(I98)&gt;7),"是","否")</f>
        <v>否</v>
      </c>
      <c r="Y98" s="24" t="str">
        <f t="shared" si="15"/>
        <v>是</v>
      </c>
      <c r="Z98" s="24" t="str">
        <f t="shared" si="16"/>
        <v>否</v>
      </c>
      <c r="AA98" s="24" t="str">
        <f>IF(OR(I98="",说明首页!$C$3-INT(I98)&gt;=3),"是","否")</f>
        <v>否</v>
      </c>
      <c r="AB98" s="28">
        <f t="shared" si="17"/>
        <v>72.086956521739125</v>
      </c>
      <c r="AC98" s="29">
        <f t="shared" si="18"/>
        <v>0.69124423963133641</v>
      </c>
      <c r="AD98" s="27">
        <f t="shared" si="19"/>
        <v>2166.6666666666665</v>
      </c>
      <c r="AE98" s="29">
        <f t="shared" si="20"/>
        <v>0.55000000000000004</v>
      </c>
      <c r="AF98" s="29">
        <f t="shared" si="21"/>
        <v>35.528571428571432</v>
      </c>
      <c r="AG98" s="28" t="str">
        <f t="shared" si="22"/>
        <v/>
      </c>
      <c r="AH98" s="28" t="str">
        <f t="shared" si="23"/>
        <v/>
      </c>
      <c r="AI98" s="28" t="str">
        <f t="shared" si="24"/>
        <v/>
      </c>
      <c r="AJ98" s="28" t="str">
        <f t="shared" si="25"/>
        <v/>
      </c>
      <c r="AK98" s="29" t="str">
        <f t="shared" si="26"/>
        <v/>
      </c>
      <c r="AL98" s="25" t="str">
        <f t="shared" si="27"/>
        <v/>
      </c>
      <c r="AM98" s="24" t="str">
        <f t="shared" si="28"/>
        <v>非参评</v>
      </c>
      <c r="AN98" s="24" t="str">
        <f t="shared" si="29"/>
        <v>MOB1-</v>
      </c>
    </row>
    <row r="99" spans="1:40" ht="13.5" customHeight="1">
      <c r="A99" s="24" t="s">
        <v>144</v>
      </c>
      <c r="B99" s="24" t="s">
        <v>150</v>
      </c>
      <c r="C99" s="25">
        <v>719292</v>
      </c>
      <c r="D99" s="24" t="s">
        <v>1136</v>
      </c>
      <c r="E99" s="26">
        <v>44827.582638888904</v>
      </c>
      <c r="F99" s="26">
        <v>44827.582638888904</v>
      </c>
      <c r="G99" s="25">
        <v>1327</v>
      </c>
      <c r="H99" s="25">
        <v>1327</v>
      </c>
      <c r="I99" s="26">
        <v>46154.856249999997</v>
      </c>
      <c r="J99" s="27">
        <v>5147</v>
      </c>
      <c r="K99" s="27">
        <v>5633</v>
      </c>
      <c r="L99" s="27">
        <v>1793</v>
      </c>
      <c r="M99" s="27">
        <v>254972</v>
      </c>
      <c r="N99" s="27">
        <v>191660</v>
      </c>
      <c r="O99" s="25">
        <v>26</v>
      </c>
      <c r="P99" s="24">
        <v>58</v>
      </c>
      <c r="Q99" s="24">
        <v>4450300</v>
      </c>
      <c r="R99" s="24">
        <v>3476400</v>
      </c>
      <c r="S99" s="24">
        <v>4</v>
      </c>
      <c r="T99" s="24">
        <v>5</v>
      </c>
      <c r="U99" s="24">
        <v>187000</v>
      </c>
      <c r="V99" s="24">
        <v>1000</v>
      </c>
      <c r="W99" s="24">
        <v>4637300</v>
      </c>
      <c r="X99" s="24" t="str">
        <f>IF(OR(I99="",说明首页!$C$3-INT(I99)&gt;7),"是","否")</f>
        <v>否</v>
      </c>
      <c r="Y99" s="24" t="str">
        <f t="shared" si="15"/>
        <v>否</v>
      </c>
      <c r="Z99" s="24" t="str">
        <f t="shared" si="16"/>
        <v>是</v>
      </c>
      <c r="AA99" s="24" t="str">
        <f>IF(OR(I99="",说明首页!$C$3-INT(I99)&gt;=3),"是","否")</f>
        <v>否</v>
      </c>
      <c r="AB99" s="28">
        <f t="shared" si="17"/>
        <v>106.89347462353598</v>
      </c>
      <c r="AC99" s="29">
        <f t="shared" si="18"/>
        <v>1.1268700213716727</v>
      </c>
      <c r="AD99" s="27">
        <f t="shared" si="19"/>
        <v>76729.31034482758</v>
      </c>
      <c r="AE99" s="29">
        <f t="shared" si="20"/>
        <v>347.64</v>
      </c>
      <c r="AF99" s="29">
        <f t="shared" si="21"/>
        <v>122.85897435897436</v>
      </c>
      <c r="AG99" s="28">
        <f t="shared" si="22"/>
        <v>87.758945386064042</v>
      </c>
      <c r="AH99" s="28">
        <f t="shared" si="23"/>
        <v>71.939736346516</v>
      </c>
      <c r="AI99" s="28">
        <f t="shared" si="24"/>
        <v>93.973634651600761</v>
      </c>
      <c r="AJ99" s="28">
        <f t="shared" si="25"/>
        <v>71.563088512241052</v>
      </c>
      <c r="AK99" s="29">
        <f t="shared" si="26"/>
        <v>78.64</v>
      </c>
      <c r="AL99" s="25">
        <f t="shared" si="27"/>
        <v>60</v>
      </c>
      <c r="AM99" s="24" t="str">
        <f t="shared" si="28"/>
        <v>S</v>
      </c>
      <c r="AN99" s="24" t="str">
        <f t="shared" si="29"/>
        <v>MOB12+</v>
      </c>
    </row>
    <row r="100" spans="1:40" ht="13.5" customHeight="1">
      <c r="A100" s="24" t="s">
        <v>144</v>
      </c>
      <c r="B100" s="24" t="s">
        <v>150</v>
      </c>
      <c r="C100" s="25">
        <v>720508</v>
      </c>
      <c r="D100" s="24" t="s">
        <v>281</v>
      </c>
      <c r="E100" s="26">
        <v>44839.384722222203</v>
      </c>
      <c r="F100" s="26">
        <v>44839.384722222203</v>
      </c>
      <c r="G100" s="25">
        <v>1315</v>
      </c>
      <c r="H100" s="25">
        <v>1315</v>
      </c>
      <c r="I100" s="26">
        <v>46154.836805555598</v>
      </c>
      <c r="J100" s="27">
        <v>5795</v>
      </c>
      <c r="K100" s="27">
        <v>6161</v>
      </c>
      <c r="L100" s="27">
        <v>1594</v>
      </c>
      <c r="M100" s="27">
        <v>224428</v>
      </c>
      <c r="N100" s="27">
        <v>148724</v>
      </c>
      <c r="O100" s="25">
        <v>24</v>
      </c>
      <c r="P100" s="27">
        <v>37</v>
      </c>
      <c r="Q100" s="27">
        <v>944200</v>
      </c>
      <c r="R100" s="27">
        <v>647700</v>
      </c>
      <c r="S100" s="27">
        <v>2</v>
      </c>
      <c r="T100" s="27">
        <v>3</v>
      </c>
      <c r="U100" s="24">
        <v>88700</v>
      </c>
      <c r="V100" s="24">
        <v>8100</v>
      </c>
      <c r="W100" s="27">
        <v>1032900</v>
      </c>
      <c r="X100" s="24" t="str">
        <f>IF(OR(I100="",说明首页!$C$3-INT(I100)&gt;7),"是","否")</f>
        <v>否</v>
      </c>
      <c r="Y100" s="24" t="str">
        <f t="shared" si="15"/>
        <v>否</v>
      </c>
      <c r="Z100" s="24" t="str">
        <f t="shared" si="16"/>
        <v>是</v>
      </c>
      <c r="AA100" s="24" t="str">
        <f>IF(OR(I100="",说明首页!$C$3-INT(I100)&gt;=3),"是","否")</f>
        <v>否</v>
      </c>
      <c r="AB100" s="28">
        <f t="shared" si="17"/>
        <v>93.30238393977416</v>
      </c>
      <c r="AC100" s="29">
        <f t="shared" si="18"/>
        <v>0.63848144952545305</v>
      </c>
      <c r="AD100" s="27">
        <f t="shared" si="19"/>
        <v>25518.91891891892</v>
      </c>
      <c r="AE100" s="29">
        <f t="shared" si="20"/>
        <v>64.77</v>
      </c>
      <c r="AF100" s="29">
        <f t="shared" si="21"/>
        <v>103.28055555555555</v>
      </c>
      <c r="AG100" s="28">
        <f t="shared" si="22"/>
        <v>64.218455743879474</v>
      </c>
      <c r="AH100" s="28">
        <f t="shared" si="23"/>
        <v>19.209039548022599</v>
      </c>
      <c r="AI100" s="28">
        <f t="shared" si="24"/>
        <v>27.49529190207156</v>
      </c>
      <c r="AJ100" s="28">
        <f t="shared" si="25"/>
        <v>28.06026365348399</v>
      </c>
      <c r="AK100" s="29">
        <f t="shared" si="26"/>
        <v>29.39</v>
      </c>
      <c r="AL100" s="25">
        <f t="shared" si="27"/>
        <v>424</v>
      </c>
      <c r="AM100" s="24" t="str">
        <f t="shared" si="28"/>
        <v>B</v>
      </c>
      <c r="AN100" s="24" t="str">
        <f t="shared" si="29"/>
        <v>MOB12+</v>
      </c>
    </row>
    <row r="101" spans="1:40" ht="13.5" customHeight="1">
      <c r="A101" s="24" t="s">
        <v>144</v>
      </c>
      <c r="B101" s="24" t="s">
        <v>150</v>
      </c>
      <c r="C101" s="25">
        <v>720510</v>
      </c>
      <c r="D101" s="24" t="s">
        <v>246</v>
      </c>
      <c r="E101" s="26">
        <v>44838.568055555603</v>
      </c>
      <c r="F101" s="26">
        <v>44838.568055555603</v>
      </c>
      <c r="G101" s="25">
        <v>1316</v>
      </c>
      <c r="H101" s="25">
        <v>1316</v>
      </c>
      <c r="I101" s="26">
        <v>46154.837500000001</v>
      </c>
      <c r="J101" s="27">
        <v>6537</v>
      </c>
      <c r="K101" s="27">
        <v>6994</v>
      </c>
      <c r="L101" s="27">
        <v>1730</v>
      </c>
      <c r="M101" s="27">
        <v>225371</v>
      </c>
      <c r="N101" s="27">
        <v>144235</v>
      </c>
      <c r="O101" s="24">
        <v>26</v>
      </c>
      <c r="P101" s="24">
        <v>36</v>
      </c>
      <c r="Q101" s="24">
        <v>924900</v>
      </c>
      <c r="R101" s="24">
        <v>870000</v>
      </c>
      <c r="S101" s="24">
        <v>2</v>
      </c>
      <c r="T101" s="24">
        <v>3</v>
      </c>
      <c r="U101" s="24">
        <v>3000</v>
      </c>
      <c r="V101" s="24">
        <v>3000</v>
      </c>
      <c r="W101" s="24">
        <v>927900</v>
      </c>
      <c r="X101" s="24" t="str">
        <f>IF(OR(I101="",说明首页!$C$3-INT(I101)&gt;7),"是","否")</f>
        <v>否</v>
      </c>
      <c r="Y101" s="24" t="str">
        <f t="shared" si="15"/>
        <v>否</v>
      </c>
      <c r="Z101" s="24" t="str">
        <f t="shared" si="16"/>
        <v>是</v>
      </c>
      <c r="AA101" s="24" t="str">
        <f>IF(OR(I101="",说明首页!$C$3-INT(I101)&gt;=3),"是","否")</f>
        <v>否</v>
      </c>
      <c r="AB101" s="28">
        <f t="shared" si="17"/>
        <v>83.372832369942202</v>
      </c>
      <c r="AC101" s="29">
        <f t="shared" si="18"/>
        <v>0.55071133547498852</v>
      </c>
      <c r="AD101" s="27">
        <f t="shared" si="19"/>
        <v>25691.666666666668</v>
      </c>
      <c r="AE101" s="29">
        <f t="shared" si="20"/>
        <v>87</v>
      </c>
      <c r="AF101" s="29">
        <f t="shared" si="21"/>
        <v>92.458333333333329</v>
      </c>
      <c r="AG101" s="28">
        <f t="shared" si="22"/>
        <v>35.781544256120526</v>
      </c>
      <c r="AH101" s="28">
        <f t="shared" si="23"/>
        <v>11.864406779661017</v>
      </c>
      <c r="AI101" s="28">
        <f t="shared" si="24"/>
        <v>38.418079096045197</v>
      </c>
      <c r="AJ101" s="28">
        <f t="shared" si="25"/>
        <v>12.429378531073446</v>
      </c>
      <c r="AK101" s="29">
        <f t="shared" si="26"/>
        <v>20.88</v>
      </c>
      <c r="AL101" s="25">
        <f t="shared" si="27"/>
        <v>479</v>
      </c>
      <c r="AM101" s="24" t="str">
        <f t="shared" si="28"/>
        <v>C</v>
      </c>
      <c r="AN101" s="24" t="str">
        <f t="shared" si="29"/>
        <v>MOB12+</v>
      </c>
    </row>
    <row r="102" spans="1:40" ht="13.5" customHeight="1">
      <c r="A102" s="24" t="s">
        <v>144</v>
      </c>
      <c r="B102" s="24" t="s">
        <v>145</v>
      </c>
      <c r="C102" s="25">
        <v>721740</v>
      </c>
      <c r="D102" s="24" t="s">
        <v>339</v>
      </c>
      <c r="E102" s="26">
        <v>44859.392361111102</v>
      </c>
      <c r="F102" s="26">
        <v>44859.392361111102</v>
      </c>
      <c r="G102" s="25">
        <v>1295</v>
      </c>
      <c r="H102" s="25">
        <v>1295</v>
      </c>
      <c r="I102" s="26">
        <v>46154.790972222203</v>
      </c>
      <c r="J102" s="27">
        <v>241</v>
      </c>
      <c r="K102" s="27">
        <v>243</v>
      </c>
      <c r="L102" s="27">
        <v>107</v>
      </c>
      <c r="M102" s="27">
        <v>13688</v>
      </c>
      <c r="N102" s="27">
        <v>11675</v>
      </c>
      <c r="O102" s="25">
        <v>4</v>
      </c>
      <c r="P102" s="27">
        <v>3</v>
      </c>
      <c r="Q102" s="27">
        <v>3700</v>
      </c>
      <c r="R102" s="27"/>
      <c r="S102" s="27">
        <v>1</v>
      </c>
      <c r="T102" s="27">
        <v>1</v>
      </c>
      <c r="U102" s="27">
        <v>4000</v>
      </c>
      <c r="V102" s="24"/>
      <c r="W102" s="27">
        <v>7700</v>
      </c>
      <c r="X102" s="24" t="str">
        <f>IF(OR(I102="",说明首页!$C$3-INT(I102)&gt;7),"是","否")</f>
        <v>否</v>
      </c>
      <c r="Y102" s="24" t="str">
        <f t="shared" si="15"/>
        <v>是</v>
      </c>
      <c r="Z102" s="24" t="str">
        <f t="shared" si="16"/>
        <v>否</v>
      </c>
      <c r="AA102" s="24" t="str">
        <f>IF(OR(I102="",说明首页!$C$3-INT(I102)&gt;=3),"是","否")</f>
        <v>否</v>
      </c>
      <c r="AB102" s="28">
        <f t="shared" si="17"/>
        <v>109.11214953271028</v>
      </c>
      <c r="AC102" s="29">
        <f t="shared" si="18"/>
        <v>1.2448132780082988</v>
      </c>
      <c r="AD102" s="27">
        <f t="shared" si="19"/>
        <v>1233.3333333333333</v>
      </c>
      <c r="AE102" s="29">
        <f t="shared" si="20"/>
        <v>0</v>
      </c>
      <c r="AF102" s="29">
        <f t="shared" si="21"/>
        <v>48.645833333333336</v>
      </c>
      <c r="AG102" s="28" t="str">
        <f t="shared" si="22"/>
        <v/>
      </c>
      <c r="AH102" s="28" t="str">
        <f t="shared" si="23"/>
        <v/>
      </c>
      <c r="AI102" s="28" t="str">
        <f t="shared" si="24"/>
        <v/>
      </c>
      <c r="AJ102" s="28" t="str">
        <f t="shared" si="25"/>
        <v/>
      </c>
      <c r="AK102" s="29" t="str">
        <f t="shared" si="26"/>
        <v/>
      </c>
      <c r="AL102" s="25" t="str">
        <f t="shared" si="27"/>
        <v/>
      </c>
      <c r="AM102" s="24" t="str">
        <f t="shared" si="28"/>
        <v>非参评</v>
      </c>
      <c r="AN102" s="24" t="str">
        <f t="shared" si="29"/>
        <v>MOB12+</v>
      </c>
    </row>
    <row r="103" spans="1:40" ht="13.5" customHeight="1">
      <c r="A103" s="24" t="s">
        <v>144</v>
      </c>
      <c r="B103" s="24" t="s">
        <v>145</v>
      </c>
      <c r="C103" s="25">
        <v>721742</v>
      </c>
      <c r="D103" s="24" t="s">
        <v>524</v>
      </c>
      <c r="E103" s="26">
        <v>44859.392361111102</v>
      </c>
      <c r="F103" s="26">
        <v>44859.392361111102</v>
      </c>
      <c r="G103" s="25">
        <v>1295</v>
      </c>
      <c r="H103" s="25">
        <v>1295</v>
      </c>
      <c r="I103" s="26">
        <v>46154.822916666701</v>
      </c>
      <c r="J103" s="27">
        <v>1865</v>
      </c>
      <c r="K103" s="27">
        <v>1965</v>
      </c>
      <c r="L103" s="27">
        <v>759</v>
      </c>
      <c r="M103" s="27">
        <v>75648</v>
      </c>
      <c r="N103" s="27">
        <v>56418</v>
      </c>
      <c r="O103" s="24">
        <v>10</v>
      </c>
      <c r="P103" s="24">
        <v>12</v>
      </c>
      <c r="Q103" s="24">
        <v>166200</v>
      </c>
      <c r="R103" s="24">
        <v>164200</v>
      </c>
      <c r="S103" s="24">
        <v>2</v>
      </c>
      <c r="T103" s="24">
        <v>2</v>
      </c>
      <c r="U103" s="24">
        <v>50500</v>
      </c>
      <c r="V103" s="24">
        <v>50000</v>
      </c>
      <c r="W103" s="24">
        <v>216700</v>
      </c>
      <c r="X103" s="24" t="str">
        <f>IF(OR(I103="",说明首页!$C$3-INT(I103)&gt;7),"是","否")</f>
        <v>否</v>
      </c>
      <c r="Y103" s="24" t="str">
        <f t="shared" si="15"/>
        <v>是</v>
      </c>
      <c r="Z103" s="24" t="str">
        <f t="shared" si="16"/>
        <v>否</v>
      </c>
      <c r="AA103" s="24" t="str">
        <f>IF(OR(I103="",说明首页!$C$3-INT(I103)&gt;=3),"是","否")</f>
        <v>否</v>
      </c>
      <c r="AB103" s="28">
        <f t="shared" si="17"/>
        <v>74.332015810276687</v>
      </c>
      <c r="AC103" s="29">
        <f t="shared" si="18"/>
        <v>0.64343163538873993</v>
      </c>
      <c r="AD103" s="27">
        <f t="shared" si="19"/>
        <v>13850</v>
      </c>
      <c r="AE103" s="29">
        <f t="shared" si="20"/>
        <v>16.420000000000002</v>
      </c>
      <c r="AF103" s="29">
        <f t="shared" si="21"/>
        <v>94.03</v>
      </c>
      <c r="AG103" s="28" t="str">
        <f t="shared" si="22"/>
        <v/>
      </c>
      <c r="AH103" s="28" t="str">
        <f t="shared" si="23"/>
        <v/>
      </c>
      <c r="AI103" s="28" t="str">
        <f t="shared" si="24"/>
        <v/>
      </c>
      <c r="AJ103" s="28" t="str">
        <f t="shared" si="25"/>
        <v/>
      </c>
      <c r="AK103" s="29" t="str">
        <f t="shared" si="26"/>
        <v/>
      </c>
      <c r="AL103" s="25" t="str">
        <f t="shared" si="27"/>
        <v/>
      </c>
      <c r="AM103" s="24" t="str">
        <f t="shared" si="28"/>
        <v>非参评</v>
      </c>
      <c r="AN103" s="24" t="str">
        <f t="shared" si="29"/>
        <v>MOB12+</v>
      </c>
    </row>
    <row r="104" spans="1:40" ht="13.5" customHeight="1">
      <c r="A104" s="24" t="s">
        <v>144</v>
      </c>
      <c r="B104" s="24" t="s">
        <v>162</v>
      </c>
      <c r="C104" s="25">
        <v>721950</v>
      </c>
      <c r="D104" s="24" t="s">
        <v>995</v>
      </c>
      <c r="E104" s="26">
        <v>44859.441666666702</v>
      </c>
      <c r="F104" s="26">
        <v>44859.441666666702</v>
      </c>
      <c r="G104" s="25">
        <v>1295</v>
      </c>
      <c r="H104" s="25">
        <v>1295</v>
      </c>
      <c r="I104" s="26">
        <v>46154.852083333302</v>
      </c>
      <c r="J104" s="27">
        <v>3705</v>
      </c>
      <c r="K104" s="27">
        <v>5670</v>
      </c>
      <c r="L104" s="27">
        <v>1893</v>
      </c>
      <c r="M104" s="27">
        <v>218308</v>
      </c>
      <c r="N104" s="27">
        <v>166469</v>
      </c>
      <c r="O104" s="25">
        <v>25</v>
      </c>
      <c r="P104" s="27">
        <v>58</v>
      </c>
      <c r="Q104" s="27">
        <v>7638000</v>
      </c>
      <c r="R104" s="27">
        <v>5764400</v>
      </c>
      <c r="S104" s="27">
        <v>3</v>
      </c>
      <c r="T104" s="27">
        <v>3</v>
      </c>
      <c r="U104" s="27">
        <v>55300</v>
      </c>
      <c r="V104" s="27">
        <v>54800</v>
      </c>
      <c r="W104" s="27">
        <v>7693300</v>
      </c>
      <c r="X104" s="24" t="str">
        <f>IF(OR(I104="",说明首页!$C$3-INT(I104)&gt;7),"是","否")</f>
        <v>否</v>
      </c>
      <c r="Y104" s="24" t="str">
        <f t="shared" si="15"/>
        <v>否</v>
      </c>
      <c r="Z104" s="24" t="str">
        <f t="shared" si="16"/>
        <v>是</v>
      </c>
      <c r="AA104" s="24" t="str">
        <f>IF(OR(I104="",说明首页!$C$3-INT(I104)&gt;=3),"是","否")</f>
        <v>否</v>
      </c>
      <c r="AB104" s="28">
        <f t="shared" si="17"/>
        <v>87.939249867934492</v>
      </c>
      <c r="AC104" s="29">
        <f t="shared" si="18"/>
        <v>1.5654520917678814</v>
      </c>
      <c r="AD104" s="27">
        <f t="shared" si="19"/>
        <v>131689.6551724138</v>
      </c>
      <c r="AE104" s="29">
        <f t="shared" si="20"/>
        <v>576.44000000000005</v>
      </c>
      <c r="AF104" s="29">
        <f t="shared" si="21"/>
        <v>110.97933333333334</v>
      </c>
      <c r="AG104" s="28">
        <f t="shared" si="22"/>
        <v>47.269303201506588</v>
      </c>
      <c r="AH104" s="28">
        <f t="shared" si="23"/>
        <v>94.161958568738228</v>
      </c>
      <c r="AI104" s="28">
        <f t="shared" si="24"/>
        <v>98.870056497175142</v>
      </c>
      <c r="AJ104" s="28">
        <f t="shared" si="25"/>
        <v>46.327683615819211</v>
      </c>
      <c r="AK104" s="29">
        <f t="shared" si="26"/>
        <v>78.5</v>
      </c>
      <c r="AL104" s="25">
        <f t="shared" si="27"/>
        <v>61</v>
      </c>
      <c r="AM104" s="24" t="str">
        <f t="shared" si="28"/>
        <v>S</v>
      </c>
      <c r="AN104" s="24" t="str">
        <f t="shared" si="29"/>
        <v>MOB12+</v>
      </c>
    </row>
    <row r="105" spans="1:40" ht="13.5" customHeight="1">
      <c r="A105" s="24" t="s">
        <v>144</v>
      </c>
      <c r="B105" s="24" t="s">
        <v>176</v>
      </c>
      <c r="C105" s="25">
        <v>724015</v>
      </c>
      <c r="D105" s="24" t="s">
        <v>239</v>
      </c>
      <c r="E105" s="26">
        <v>44869.401388888902</v>
      </c>
      <c r="F105" s="26">
        <v>44869.401388888902</v>
      </c>
      <c r="G105" s="25">
        <v>1285</v>
      </c>
      <c r="H105" s="25">
        <v>1285</v>
      </c>
      <c r="I105" s="26">
        <v>46154.765277777798</v>
      </c>
      <c r="J105" s="27">
        <v>3614</v>
      </c>
      <c r="K105" s="27">
        <v>5127</v>
      </c>
      <c r="L105" s="27">
        <v>2239</v>
      </c>
      <c r="M105" s="27">
        <v>203213</v>
      </c>
      <c r="N105" s="27">
        <v>159810</v>
      </c>
      <c r="O105" s="25">
        <v>27</v>
      </c>
      <c r="P105" s="27">
        <v>37</v>
      </c>
      <c r="Q105" s="27">
        <v>1480300</v>
      </c>
      <c r="R105" s="27">
        <v>1172800</v>
      </c>
      <c r="S105" s="27">
        <v>0</v>
      </c>
      <c r="T105" s="27">
        <v>0</v>
      </c>
      <c r="U105" s="27"/>
      <c r="V105" s="24"/>
      <c r="W105" s="27">
        <v>1480300</v>
      </c>
      <c r="X105" s="24" t="str">
        <f>IF(OR(I105="",说明首页!$C$3-INT(I105)&gt;7),"是","否")</f>
        <v>否</v>
      </c>
      <c r="Y105" s="24" t="str">
        <f t="shared" si="15"/>
        <v>否</v>
      </c>
      <c r="Z105" s="24" t="str">
        <f t="shared" si="16"/>
        <v>是</v>
      </c>
      <c r="AA105" s="24" t="str">
        <f>IF(OR(I105="",说明首页!$C$3-INT(I105)&gt;=3),"是","否")</f>
        <v>否</v>
      </c>
      <c r="AB105" s="28">
        <f t="shared" si="17"/>
        <v>71.375614113443504</v>
      </c>
      <c r="AC105" s="29">
        <f t="shared" si="18"/>
        <v>1.0237963475373546</v>
      </c>
      <c r="AD105" s="27">
        <f t="shared" si="19"/>
        <v>40008.108108108107</v>
      </c>
      <c r="AE105" s="29">
        <f t="shared" si="20"/>
        <v>117.28</v>
      </c>
      <c r="AF105" s="29">
        <f t="shared" si="21"/>
        <v>98.648148148148138</v>
      </c>
      <c r="AG105" s="28">
        <f t="shared" si="22"/>
        <v>10.16949152542373</v>
      </c>
      <c r="AH105" s="28">
        <f t="shared" si="23"/>
        <v>63.276836158192097</v>
      </c>
      <c r="AI105" s="28">
        <f t="shared" si="24"/>
        <v>48.399246704331453</v>
      </c>
      <c r="AJ105" s="28">
        <f t="shared" si="25"/>
        <v>21.092278719397363</v>
      </c>
      <c r="AK105" s="29">
        <f t="shared" si="26"/>
        <v>43.9</v>
      </c>
      <c r="AL105" s="25">
        <f t="shared" si="27"/>
        <v>305</v>
      </c>
      <c r="AM105" s="24" t="str">
        <f t="shared" si="28"/>
        <v>B</v>
      </c>
      <c r="AN105" s="24" t="str">
        <f t="shared" si="29"/>
        <v>MOB12+</v>
      </c>
    </row>
    <row r="106" spans="1:40" ht="13.5" customHeight="1">
      <c r="A106" s="24" t="s">
        <v>144</v>
      </c>
      <c r="B106" s="24" t="s">
        <v>145</v>
      </c>
      <c r="C106" s="25">
        <v>724287</v>
      </c>
      <c r="D106" s="24" t="s">
        <v>566</v>
      </c>
      <c r="E106" s="26">
        <v>44870.834027777797</v>
      </c>
      <c r="F106" s="26">
        <v>44870.834027777797</v>
      </c>
      <c r="G106" s="25">
        <v>1284</v>
      </c>
      <c r="H106" s="25">
        <v>1284</v>
      </c>
      <c r="I106" s="26">
        <v>46154.827777777798</v>
      </c>
      <c r="J106" s="27">
        <v>5064</v>
      </c>
      <c r="K106" s="27">
        <v>5611</v>
      </c>
      <c r="L106" s="27">
        <v>1722</v>
      </c>
      <c r="M106" s="27">
        <v>204551</v>
      </c>
      <c r="N106" s="27">
        <v>152536</v>
      </c>
      <c r="O106" s="25">
        <v>26</v>
      </c>
      <c r="P106" s="27">
        <v>44</v>
      </c>
      <c r="Q106" s="27">
        <v>2224200</v>
      </c>
      <c r="R106" s="27">
        <v>2059300</v>
      </c>
      <c r="S106" s="27">
        <v>4</v>
      </c>
      <c r="T106" s="27">
        <v>5</v>
      </c>
      <c r="U106" s="27">
        <v>139100</v>
      </c>
      <c r="V106" s="24">
        <v>1500</v>
      </c>
      <c r="W106" s="27">
        <v>2363300</v>
      </c>
      <c r="X106" s="24" t="str">
        <f>IF(OR(I106="",说明首页!$C$3-INT(I106)&gt;7),"是","否")</f>
        <v>否</v>
      </c>
      <c r="Y106" s="24" t="str">
        <f t="shared" si="15"/>
        <v>否</v>
      </c>
      <c r="Z106" s="24" t="str">
        <f t="shared" si="16"/>
        <v>是</v>
      </c>
      <c r="AA106" s="24" t="str">
        <f>IF(OR(I106="",说明首页!$C$3-INT(I106)&gt;=3),"是","否")</f>
        <v>否</v>
      </c>
      <c r="AB106" s="28">
        <f t="shared" si="17"/>
        <v>88.580720092915215</v>
      </c>
      <c r="AC106" s="29">
        <f t="shared" si="18"/>
        <v>0.86887835703001581</v>
      </c>
      <c r="AD106" s="27">
        <f t="shared" si="19"/>
        <v>50550</v>
      </c>
      <c r="AE106" s="29">
        <f t="shared" si="20"/>
        <v>205.93</v>
      </c>
      <c r="AF106" s="29">
        <f t="shared" si="21"/>
        <v>97.779487179487177</v>
      </c>
      <c r="AG106" s="28">
        <f t="shared" si="22"/>
        <v>48.775894538606401</v>
      </c>
      <c r="AH106" s="28">
        <f t="shared" si="23"/>
        <v>47.269303201506588</v>
      </c>
      <c r="AI106" s="28">
        <f t="shared" si="24"/>
        <v>77.589453860640305</v>
      </c>
      <c r="AJ106" s="28">
        <f t="shared" si="25"/>
        <v>20.150659133709979</v>
      </c>
      <c r="AK106" s="29">
        <f t="shared" si="26"/>
        <v>48.14</v>
      </c>
      <c r="AL106" s="25">
        <f t="shared" si="27"/>
        <v>275</v>
      </c>
      <c r="AM106" s="24" t="str">
        <f t="shared" si="28"/>
        <v>B</v>
      </c>
      <c r="AN106" s="24" t="str">
        <f t="shared" si="29"/>
        <v>MOB12+</v>
      </c>
    </row>
    <row r="107" spans="1:40" ht="13.5" customHeight="1">
      <c r="A107" s="24" t="s">
        <v>144</v>
      </c>
      <c r="B107" s="24" t="s">
        <v>145</v>
      </c>
      <c r="C107" s="25">
        <v>724288</v>
      </c>
      <c r="D107" s="24" t="s">
        <v>1160</v>
      </c>
      <c r="E107" s="26">
        <v>44872.407638888901</v>
      </c>
      <c r="F107" s="26">
        <v>44872.407638888901</v>
      </c>
      <c r="G107" s="25">
        <v>1282</v>
      </c>
      <c r="H107" s="25">
        <v>1282</v>
      </c>
      <c r="I107" s="26">
        <v>46154.833333333299</v>
      </c>
      <c r="J107" s="27">
        <v>5557</v>
      </c>
      <c r="K107" s="27">
        <v>6326</v>
      </c>
      <c r="L107" s="27">
        <v>2072</v>
      </c>
      <c r="M107" s="27">
        <v>246564</v>
      </c>
      <c r="N107" s="27">
        <v>184411</v>
      </c>
      <c r="O107" s="25">
        <v>27</v>
      </c>
      <c r="P107" s="24">
        <v>59</v>
      </c>
      <c r="Q107" s="24">
        <v>5894400</v>
      </c>
      <c r="R107" s="24">
        <v>5188500</v>
      </c>
      <c r="S107" s="24">
        <v>4</v>
      </c>
      <c r="T107" s="24">
        <v>4</v>
      </c>
      <c r="U107" s="24">
        <v>45900</v>
      </c>
      <c r="V107" s="24">
        <v>25900</v>
      </c>
      <c r="W107" s="24">
        <v>5940300</v>
      </c>
      <c r="X107" s="24" t="str">
        <f>IF(OR(I107="",说明首页!$C$3-INT(I107)&gt;7),"是","否")</f>
        <v>否</v>
      </c>
      <c r="Y107" s="24" t="str">
        <f t="shared" si="15"/>
        <v>否</v>
      </c>
      <c r="Z107" s="24" t="str">
        <f t="shared" si="16"/>
        <v>是</v>
      </c>
      <c r="AA107" s="24" t="str">
        <f>IF(OR(I107="",说明首页!$C$3-INT(I107)&gt;=3),"是","否")</f>
        <v>否</v>
      </c>
      <c r="AB107" s="28">
        <f t="shared" si="17"/>
        <v>89.00144787644787</v>
      </c>
      <c r="AC107" s="29">
        <f t="shared" si="18"/>
        <v>1.0617239517725392</v>
      </c>
      <c r="AD107" s="27">
        <f t="shared" si="19"/>
        <v>99905.08474576271</v>
      </c>
      <c r="AE107" s="29">
        <f t="shared" si="20"/>
        <v>518.85</v>
      </c>
      <c r="AF107" s="29">
        <f t="shared" si="21"/>
        <v>113.83395061728396</v>
      </c>
      <c r="AG107" s="28">
        <f t="shared" si="22"/>
        <v>49.717514124293785</v>
      </c>
      <c r="AH107" s="28">
        <f t="shared" si="23"/>
        <v>66.854990583804138</v>
      </c>
      <c r="AI107" s="28">
        <f t="shared" si="24"/>
        <v>98.116760828625232</v>
      </c>
      <c r="AJ107" s="28">
        <f t="shared" si="25"/>
        <v>52.730696798493405</v>
      </c>
      <c r="AK107" s="29">
        <f t="shared" si="26"/>
        <v>67.709999999999994</v>
      </c>
      <c r="AL107" s="25">
        <f t="shared" si="27"/>
        <v>139</v>
      </c>
      <c r="AM107" s="24" t="str">
        <f t="shared" si="28"/>
        <v>A</v>
      </c>
      <c r="AN107" s="24" t="str">
        <f t="shared" si="29"/>
        <v>MOB12+</v>
      </c>
    </row>
    <row r="108" spans="1:40" ht="13.5" customHeight="1">
      <c r="A108" s="24" t="s">
        <v>144</v>
      </c>
      <c r="B108" s="24" t="s">
        <v>160</v>
      </c>
      <c r="C108" s="25">
        <v>724711</v>
      </c>
      <c r="D108" s="24" t="s">
        <v>1024</v>
      </c>
      <c r="E108" s="26">
        <v>44875.6</v>
      </c>
      <c r="F108" s="26">
        <v>44875.6</v>
      </c>
      <c r="G108" s="25">
        <v>1279</v>
      </c>
      <c r="H108" s="25">
        <v>1279</v>
      </c>
      <c r="I108" s="26">
        <v>46136.777777777803</v>
      </c>
      <c r="J108" s="27">
        <v>1772</v>
      </c>
      <c r="K108" s="27">
        <v>2148</v>
      </c>
      <c r="L108" s="27">
        <v>978</v>
      </c>
      <c r="M108" s="27">
        <v>77390</v>
      </c>
      <c r="N108" s="27">
        <v>59546</v>
      </c>
      <c r="O108" s="25">
        <v>10</v>
      </c>
      <c r="P108" s="27">
        <v>8</v>
      </c>
      <c r="Q108" s="27">
        <v>219500</v>
      </c>
      <c r="R108" s="27">
        <v>53000</v>
      </c>
      <c r="S108" s="27">
        <v>2</v>
      </c>
      <c r="T108" s="27">
        <v>2</v>
      </c>
      <c r="U108" s="24">
        <v>116000</v>
      </c>
      <c r="V108" s="24"/>
      <c r="W108" s="27">
        <v>335500</v>
      </c>
      <c r="X108" s="24" t="str">
        <f>IF(OR(I108="",说明首页!$C$3-INT(I108)&gt;7),"是","否")</f>
        <v>否</v>
      </c>
      <c r="Y108" s="24" t="str">
        <f t="shared" si="15"/>
        <v>是</v>
      </c>
      <c r="Z108" s="24" t="str">
        <f t="shared" si="16"/>
        <v>否</v>
      </c>
      <c r="AA108" s="24" t="str">
        <f>IF(OR(I108="",说明首页!$C$3-INT(I108)&gt;=3),"是","否")</f>
        <v>否</v>
      </c>
      <c r="AB108" s="28">
        <f t="shared" si="17"/>
        <v>60.885480572597139</v>
      </c>
      <c r="AC108" s="29">
        <f t="shared" si="18"/>
        <v>0.45146726862302478</v>
      </c>
      <c r="AD108" s="27">
        <f t="shared" si="19"/>
        <v>27437.5</v>
      </c>
      <c r="AE108" s="29">
        <f t="shared" si="20"/>
        <v>5.3</v>
      </c>
      <c r="AF108" s="29">
        <f t="shared" si="21"/>
        <v>99.243333333333339</v>
      </c>
      <c r="AG108" s="28" t="str">
        <f t="shared" si="22"/>
        <v/>
      </c>
      <c r="AH108" s="28" t="str">
        <f t="shared" si="23"/>
        <v/>
      </c>
      <c r="AI108" s="28" t="str">
        <f t="shared" si="24"/>
        <v/>
      </c>
      <c r="AJ108" s="28" t="str">
        <f t="shared" si="25"/>
        <v/>
      </c>
      <c r="AK108" s="29" t="str">
        <f t="shared" si="26"/>
        <v/>
      </c>
      <c r="AL108" s="25" t="str">
        <f t="shared" si="27"/>
        <v/>
      </c>
      <c r="AM108" s="24" t="str">
        <f t="shared" si="28"/>
        <v>非参评</v>
      </c>
      <c r="AN108" s="24" t="str">
        <f t="shared" si="29"/>
        <v>MOB12+</v>
      </c>
    </row>
    <row r="109" spans="1:40" ht="13.5" customHeight="1">
      <c r="A109" s="24" t="s">
        <v>144</v>
      </c>
      <c r="B109" s="24" t="s">
        <v>176</v>
      </c>
      <c r="C109" s="25">
        <v>725081</v>
      </c>
      <c r="D109" s="24" t="s">
        <v>1007</v>
      </c>
      <c r="E109" s="26">
        <v>44879.409027777801</v>
      </c>
      <c r="F109" s="26">
        <v>44879.409027777801</v>
      </c>
      <c r="G109" s="25">
        <v>1275</v>
      </c>
      <c r="H109" s="25">
        <v>1275</v>
      </c>
      <c r="I109" s="26">
        <v>46154.679166666698</v>
      </c>
      <c r="J109" s="27">
        <v>215</v>
      </c>
      <c r="K109" s="27">
        <v>228</v>
      </c>
      <c r="L109" s="27">
        <v>90</v>
      </c>
      <c r="M109" s="27">
        <v>6799</v>
      </c>
      <c r="N109" s="27">
        <v>4841</v>
      </c>
      <c r="O109" s="25">
        <v>2</v>
      </c>
      <c r="P109" s="27">
        <v>1</v>
      </c>
      <c r="Q109" s="27">
        <v>14100</v>
      </c>
      <c r="R109" s="27"/>
      <c r="S109" s="27">
        <v>0</v>
      </c>
      <c r="T109" s="27">
        <v>0</v>
      </c>
      <c r="U109" s="27"/>
      <c r="V109" s="24"/>
      <c r="W109" s="27">
        <v>14100</v>
      </c>
      <c r="X109" s="24" t="str">
        <f>IF(OR(I109="",说明首页!$C$3-INT(I109)&gt;7),"是","否")</f>
        <v>否</v>
      </c>
      <c r="Y109" s="24" t="str">
        <f t="shared" si="15"/>
        <v>是</v>
      </c>
      <c r="Z109" s="24" t="str">
        <f t="shared" si="16"/>
        <v>否</v>
      </c>
      <c r="AA109" s="24" t="str">
        <f>IF(OR(I109="",说明首页!$C$3-INT(I109)&gt;=3),"是","否")</f>
        <v>否</v>
      </c>
      <c r="AB109" s="28">
        <f t="shared" si="17"/>
        <v>53.788888888888891</v>
      </c>
      <c r="AC109" s="29">
        <f t="shared" si="18"/>
        <v>0.46511627906976744</v>
      </c>
      <c r="AD109" s="27">
        <f t="shared" si="19"/>
        <v>14100</v>
      </c>
      <c r="AE109" s="29">
        <f t="shared" si="20"/>
        <v>0</v>
      </c>
      <c r="AF109" s="29">
        <f t="shared" si="21"/>
        <v>40.341666666666669</v>
      </c>
      <c r="AG109" s="28" t="str">
        <f t="shared" si="22"/>
        <v/>
      </c>
      <c r="AH109" s="28" t="str">
        <f t="shared" si="23"/>
        <v/>
      </c>
      <c r="AI109" s="28" t="str">
        <f t="shared" si="24"/>
        <v/>
      </c>
      <c r="AJ109" s="28" t="str">
        <f t="shared" si="25"/>
        <v/>
      </c>
      <c r="AK109" s="29" t="str">
        <f t="shared" si="26"/>
        <v/>
      </c>
      <c r="AL109" s="25" t="str">
        <f t="shared" si="27"/>
        <v/>
      </c>
      <c r="AM109" s="24" t="str">
        <f t="shared" si="28"/>
        <v>非参评</v>
      </c>
      <c r="AN109" s="24" t="str">
        <f t="shared" si="29"/>
        <v>MOB12+</v>
      </c>
    </row>
    <row r="110" spans="1:40" ht="13.5" customHeight="1">
      <c r="A110" s="24" t="s">
        <v>144</v>
      </c>
      <c r="B110" s="24" t="s">
        <v>150</v>
      </c>
      <c r="C110" s="25">
        <v>727346</v>
      </c>
      <c r="D110" s="24" t="s">
        <v>415</v>
      </c>
      <c r="E110" s="26">
        <v>44888.677777777797</v>
      </c>
      <c r="F110" s="26">
        <v>44888.677777777797</v>
      </c>
      <c r="G110" s="25">
        <v>1266</v>
      </c>
      <c r="H110" s="25">
        <v>1266</v>
      </c>
      <c r="I110" s="26">
        <v>46154.7722222222</v>
      </c>
      <c r="J110" s="27">
        <v>231</v>
      </c>
      <c r="K110" s="27">
        <v>231</v>
      </c>
      <c r="L110" s="27">
        <v>40</v>
      </c>
      <c r="M110" s="27">
        <v>6711</v>
      </c>
      <c r="N110" s="27">
        <v>3983</v>
      </c>
      <c r="O110" s="25">
        <v>1</v>
      </c>
      <c r="P110" s="27">
        <v>1</v>
      </c>
      <c r="Q110" s="27">
        <v>200000</v>
      </c>
      <c r="R110" s="27">
        <v>200000</v>
      </c>
      <c r="S110" s="27">
        <v>0</v>
      </c>
      <c r="T110" s="27">
        <v>0</v>
      </c>
      <c r="U110" s="27"/>
      <c r="V110" s="24"/>
      <c r="W110" s="27">
        <v>200000</v>
      </c>
      <c r="X110" s="24" t="str">
        <f>IF(OR(I110="",说明首页!$C$3-INT(I110)&gt;7),"是","否")</f>
        <v>否</v>
      </c>
      <c r="Y110" s="24" t="str">
        <f t="shared" si="15"/>
        <v>是</v>
      </c>
      <c r="Z110" s="24" t="str">
        <f t="shared" si="16"/>
        <v>否</v>
      </c>
      <c r="AA110" s="24" t="str">
        <f>IF(OR(I110="",说明首页!$C$3-INT(I110)&gt;=3),"是","否")</f>
        <v>否</v>
      </c>
      <c r="AB110" s="28">
        <f t="shared" si="17"/>
        <v>99.575000000000003</v>
      </c>
      <c r="AC110" s="29">
        <f t="shared" si="18"/>
        <v>0.4329004329004329</v>
      </c>
      <c r="AD110" s="27">
        <f t="shared" si="19"/>
        <v>200000</v>
      </c>
      <c r="AE110" s="29">
        <f t="shared" si="20"/>
        <v>20</v>
      </c>
      <c r="AF110" s="29">
        <f t="shared" si="21"/>
        <v>66.38333333333334</v>
      </c>
      <c r="AG110" s="28" t="str">
        <f t="shared" si="22"/>
        <v/>
      </c>
      <c r="AH110" s="28" t="str">
        <f t="shared" si="23"/>
        <v/>
      </c>
      <c r="AI110" s="28" t="str">
        <f t="shared" si="24"/>
        <v/>
      </c>
      <c r="AJ110" s="28" t="str">
        <f t="shared" si="25"/>
        <v/>
      </c>
      <c r="AK110" s="29" t="str">
        <f t="shared" si="26"/>
        <v/>
      </c>
      <c r="AL110" s="25" t="str">
        <f t="shared" si="27"/>
        <v/>
      </c>
      <c r="AM110" s="24" t="str">
        <f t="shared" si="28"/>
        <v>非参评</v>
      </c>
      <c r="AN110" s="24" t="str">
        <f t="shared" si="29"/>
        <v>MOB12+</v>
      </c>
    </row>
    <row r="111" spans="1:40" ht="13.5" customHeight="1">
      <c r="A111" s="24" t="s">
        <v>144</v>
      </c>
      <c r="B111" s="24" t="s">
        <v>176</v>
      </c>
      <c r="C111" s="25">
        <v>728398</v>
      </c>
      <c r="D111" s="24" t="s">
        <v>1155</v>
      </c>
      <c r="E111" s="26">
        <v>44897.590972222199</v>
      </c>
      <c r="F111" s="26">
        <v>44897.590972222199</v>
      </c>
      <c r="G111" s="25">
        <v>1257</v>
      </c>
      <c r="H111" s="25">
        <v>1257</v>
      </c>
      <c r="I111" s="26">
        <v>46153.734027777798</v>
      </c>
      <c r="J111" s="27">
        <v>3108</v>
      </c>
      <c r="K111" s="27">
        <v>4412</v>
      </c>
      <c r="L111" s="27">
        <v>1524</v>
      </c>
      <c r="M111" s="27">
        <v>192204</v>
      </c>
      <c r="N111" s="27">
        <v>152063</v>
      </c>
      <c r="O111" s="25">
        <v>26</v>
      </c>
      <c r="P111" s="27">
        <v>40</v>
      </c>
      <c r="Q111" s="27">
        <v>2087400</v>
      </c>
      <c r="R111" s="27">
        <v>1589400</v>
      </c>
      <c r="S111" s="27">
        <v>1</v>
      </c>
      <c r="T111" s="27">
        <v>1</v>
      </c>
      <c r="U111" s="24">
        <v>1000</v>
      </c>
      <c r="V111" s="24"/>
      <c r="W111" s="27">
        <v>2088400</v>
      </c>
      <c r="X111" s="24" t="str">
        <f>IF(OR(I111="",说明首页!$C$3-INT(I111)&gt;7),"是","否")</f>
        <v>否</v>
      </c>
      <c r="Y111" s="24" t="str">
        <f t="shared" si="15"/>
        <v>否</v>
      </c>
      <c r="Z111" s="24" t="str">
        <f t="shared" si="16"/>
        <v>是</v>
      </c>
      <c r="AA111" s="24" t="str">
        <f>IF(OR(I111="",说明首页!$C$3-INT(I111)&gt;=3),"是","否")</f>
        <v>否</v>
      </c>
      <c r="AB111" s="28">
        <f t="shared" si="17"/>
        <v>99.778871391076109</v>
      </c>
      <c r="AC111" s="29">
        <f t="shared" si="18"/>
        <v>1.287001287001287</v>
      </c>
      <c r="AD111" s="27">
        <f t="shared" si="19"/>
        <v>52185</v>
      </c>
      <c r="AE111" s="29">
        <f t="shared" si="20"/>
        <v>158.94</v>
      </c>
      <c r="AF111" s="29">
        <f t="shared" si="21"/>
        <v>97.476282051282041</v>
      </c>
      <c r="AG111" s="28">
        <f t="shared" si="22"/>
        <v>78.719397363465163</v>
      </c>
      <c r="AH111" s="28">
        <f t="shared" si="23"/>
        <v>83.804143126177024</v>
      </c>
      <c r="AI111" s="28">
        <f t="shared" si="24"/>
        <v>64.971751412429384</v>
      </c>
      <c r="AJ111" s="28">
        <f t="shared" si="25"/>
        <v>19.774011299435028</v>
      </c>
      <c r="AK111" s="29">
        <f t="shared" si="26"/>
        <v>66.47</v>
      </c>
      <c r="AL111" s="25">
        <f t="shared" si="27"/>
        <v>147</v>
      </c>
      <c r="AM111" s="24" t="str">
        <f t="shared" si="28"/>
        <v>A</v>
      </c>
      <c r="AN111" s="24" t="str">
        <f t="shared" si="29"/>
        <v>MOB12+</v>
      </c>
    </row>
    <row r="112" spans="1:40" ht="13.5" customHeight="1">
      <c r="A112" s="24" t="s">
        <v>144</v>
      </c>
      <c r="B112" s="24" t="s">
        <v>145</v>
      </c>
      <c r="C112" s="25">
        <v>729527</v>
      </c>
      <c r="D112" s="24" t="s">
        <v>748</v>
      </c>
      <c r="E112" s="26">
        <v>45016.645833333299</v>
      </c>
      <c r="F112" s="26">
        <v>45016.645833333299</v>
      </c>
      <c r="G112" s="25">
        <v>1138</v>
      </c>
      <c r="H112" s="25">
        <v>1138</v>
      </c>
      <c r="I112" s="26">
        <v>46154.806250000001</v>
      </c>
      <c r="J112" s="27">
        <v>4300</v>
      </c>
      <c r="K112" s="27">
        <v>4579</v>
      </c>
      <c r="L112" s="27">
        <v>1677</v>
      </c>
      <c r="M112" s="27">
        <v>197419</v>
      </c>
      <c r="N112" s="27">
        <v>154744</v>
      </c>
      <c r="O112" s="25">
        <v>22</v>
      </c>
      <c r="P112" s="27">
        <v>36</v>
      </c>
      <c r="Q112" s="27">
        <v>3159000</v>
      </c>
      <c r="R112" s="27">
        <v>2629800</v>
      </c>
      <c r="S112" s="27">
        <v>0</v>
      </c>
      <c r="T112" s="27">
        <v>0</v>
      </c>
      <c r="U112" s="27"/>
      <c r="V112" s="27"/>
      <c r="W112" s="27">
        <v>3159000</v>
      </c>
      <c r="X112" s="24" t="str">
        <f>IF(OR(I112="",说明首页!$C$3-INT(I112)&gt;7),"是","否")</f>
        <v>否</v>
      </c>
      <c r="Y112" s="24" t="str">
        <f t="shared" si="15"/>
        <v>否</v>
      </c>
      <c r="Z112" s="24" t="str">
        <f t="shared" si="16"/>
        <v>是</v>
      </c>
      <c r="AA112" s="24" t="str">
        <f>IF(OR(I112="",说明首页!$C$3-INT(I112)&gt;=3),"是","否")</f>
        <v>否</v>
      </c>
      <c r="AB112" s="28">
        <f t="shared" si="17"/>
        <v>92.27429934406679</v>
      </c>
      <c r="AC112" s="29">
        <f t="shared" si="18"/>
        <v>0.83720930232558144</v>
      </c>
      <c r="AD112" s="27">
        <f t="shared" si="19"/>
        <v>87750</v>
      </c>
      <c r="AE112" s="29">
        <f t="shared" si="20"/>
        <v>262.98</v>
      </c>
      <c r="AF112" s="29">
        <f t="shared" si="21"/>
        <v>117.23030303030303</v>
      </c>
      <c r="AG112" s="28">
        <f t="shared" si="22"/>
        <v>61.393596986817322</v>
      </c>
      <c r="AH112" s="28">
        <f t="shared" si="23"/>
        <v>43.879472693032021</v>
      </c>
      <c r="AI112" s="28">
        <f t="shared" si="24"/>
        <v>86.817325800376636</v>
      </c>
      <c r="AJ112" s="28">
        <f t="shared" si="25"/>
        <v>59.510357815442561</v>
      </c>
      <c r="AK112" s="29">
        <f t="shared" si="26"/>
        <v>58.22</v>
      </c>
      <c r="AL112" s="25">
        <f t="shared" si="27"/>
        <v>194</v>
      </c>
      <c r="AM112" s="24" t="str">
        <f t="shared" si="28"/>
        <v>A</v>
      </c>
      <c r="AN112" s="24" t="str">
        <f t="shared" si="29"/>
        <v>MOB12+</v>
      </c>
    </row>
    <row r="113" spans="1:40" ht="13.5" customHeight="1">
      <c r="A113" s="24" t="s">
        <v>144</v>
      </c>
      <c r="B113" s="24" t="s">
        <v>150</v>
      </c>
      <c r="C113" s="25">
        <v>730299</v>
      </c>
      <c r="D113" s="24" t="s">
        <v>390</v>
      </c>
      <c r="E113" s="26">
        <v>44910.645833333299</v>
      </c>
      <c r="F113" s="26">
        <v>44910.645833333299</v>
      </c>
      <c r="G113" s="25">
        <v>1244</v>
      </c>
      <c r="H113" s="25">
        <v>1244</v>
      </c>
      <c r="I113" s="26">
        <v>46154.750694444403</v>
      </c>
      <c r="J113" s="27">
        <v>527</v>
      </c>
      <c r="K113" s="27">
        <v>527</v>
      </c>
      <c r="L113" s="27">
        <v>287</v>
      </c>
      <c r="M113" s="27">
        <v>35967</v>
      </c>
      <c r="N113" s="24">
        <v>32418</v>
      </c>
      <c r="O113" s="24">
        <v>14</v>
      </c>
      <c r="P113" s="24">
        <v>7</v>
      </c>
      <c r="Q113" s="24">
        <v>159100</v>
      </c>
      <c r="R113" s="24">
        <v>158100</v>
      </c>
      <c r="S113" s="24">
        <v>0</v>
      </c>
      <c r="T113" s="24">
        <v>0</v>
      </c>
      <c r="U113" s="24"/>
      <c r="V113" s="24"/>
      <c r="W113" s="24">
        <v>159100</v>
      </c>
      <c r="X113" s="24" t="str">
        <f>IF(OR(I113="",说明首页!$C$3-INT(I113)&gt;7),"是","否")</f>
        <v>否</v>
      </c>
      <c r="Y113" s="24" t="str">
        <f t="shared" si="15"/>
        <v>是</v>
      </c>
      <c r="Z113" s="24" t="str">
        <f t="shared" si="16"/>
        <v>否</v>
      </c>
      <c r="AA113" s="24" t="str">
        <f>IF(OR(I113="",说明首页!$C$3-INT(I113)&gt;=3),"是","否")</f>
        <v>否</v>
      </c>
      <c r="AB113" s="28">
        <f t="shared" si="17"/>
        <v>112.95470383275261</v>
      </c>
      <c r="AC113" s="29">
        <f t="shared" si="18"/>
        <v>1.3282732447817838</v>
      </c>
      <c r="AD113" s="27">
        <f t="shared" si="19"/>
        <v>22728.571428571428</v>
      </c>
      <c r="AE113" s="29">
        <f t="shared" si="20"/>
        <v>15.81</v>
      </c>
      <c r="AF113" s="29">
        <f t="shared" si="21"/>
        <v>38.592857142857142</v>
      </c>
      <c r="AG113" s="28" t="str">
        <f t="shared" si="22"/>
        <v/>
      </c>
      <c r="AH113" s="28" t="str">
        <f t="shared" si="23"/>
        <v/>
      </c>
      <c r="AI113" s="28" t="str">
        <f t="shared" si="24"/>
        <v/>
      </c>
      <c r="AJ113" s="28" t="str">
        <f t="shared" si="25"/>
        <v/>
      </c>
      <c r="AK113" s="29" t="str">
        <f t="shared" si="26"/>
        <v/>
      </c>
      <c r="AL113" s="25" t="str">
        <f t="shared" si="27"/>
        <v/>
      </c>
      <c r="AM113" s="24" t="str">
        <f t="shared" si="28"/>
        <v>非参评</v>
      </c>
      <c r="AN113" s="24" t="str">
        <f t="shared" si="29"/>
        <v>MOB12+</v>
      </c>
    </row>
    <row r="114" spans="1:40" ht="13.5" customHeight="1">
      <c r="A114" s="24" t="s">
        <v>144</v>
      </c>
      <c r="B114" s="24" t="s">
        <v>176</v>
      </c>
      <c r="C114" s="25">
        <v>730339</v>
      </c>
      <c r="D114" s="24" t="s">
        <v>477</v>
      </c>
      <c r="E114" s="26">
        <v>44910.434722222199</v>
      </c>
      <c r="F114" s="26">
        <v>44910.434722222199</v>
      </c>
      <c r="G114" s="25">
        <v>1244</v>
      </c>
      <c r="H114" s="25">
        <v>1244</v>
      </c>
      <c r="I114" s="26">
        <v>46154.874305555597</v>
      </c>
      <c r="J114" s="27">
        <v>3991</v>
      </c>
      <c r="K114" s="27">
        <v>6287</v>
      </c>
      <c r="L114" s="27">
        <v>2115</v>
      </c>
      <c r="M114" s="27">
        <v>215979</v>
      </c>
      <c r="N114" s="27">
        <v>156270</v>
      </c>
      <c r="O114" s="25">
        <v>29</v>
      </c>
      <c r="P114" s="27">
        <v>37</v>
      </c>
      <c r="Q114" s="27">
        <v>2019600</v>
      </c>
      <c r="R114" s="27">
        <v>1733500</v>
      </c>
      <c r="S114" s="27">
        <v>1</v>
      </c>
      <c r="T114" s="27">
        <v>2</v>
      </c>
      <c r="U114" s="27">
        <v>2000</v>
      </c>
      <c r="V114" s="24"/>
      <c r="W114" s="27">
        <v>2021600</v>
      </c>
      <c r="X114" s="24" t="str">
        <f>IF(OR(I114="",说明首页!$C$3-INT(I114)&gt;7),"是","否")</f>
        <v>否</v>
      </c>
      <c r="Y114" s="24" t="str">
        <f t="shared" si="15"/>
        <v>否</v>
      </c>
      <c r="Z114" s="24" t="str">
        <f t="shared" si="16"/>
        <v>是</v>
      </c>
      <c r="AA114" s="24" t="str">
        <f>IF(OR(I114="",说明首页!$C$3-INT(I114)&gt;=3),"是","否")</f>
        <v>否</v>
      </c>
      <c r="AB114" s="28">
        <f t="shared" si="17"/>
        <v>73.886524822695037</v>
      </c>
      <c r="AC114" s="29">
        <f t="shared" si="18"/>
        <v>0.92708594337258832</v>
      </c>
      <c r="AD114" s="27">
        <f t="shared" si="19"/>
        <v>54583.783783783787</v>
      </c>
      <c r="AE114" s="29">
        <f t="shared" si="20"/>
        <v>173.35</v>
      </c>
      <c r="AF114" s="29">
        <f t="shared" si="21"/>
        <v>89.810344827586206</v>
      </c>
      <c r="AG114" s="28">
        <f t="shared" si="22"/>
        <v>13.93596986817326</v>
      </c>
      <c r="AH114" s="28">
        <f t="shared" si="23"/>
        <v>54.048964218455744</v>
      </c>
      <c r="AI114" s="28">
        <f t="shared" si="24"/>
        <v>70.056497175141246</v>
      </c>
      <c r="AJ114" s="28">
        <f t="shared" si="25"/>
        <v>9.6045197740112993</v>
      </c>
      <c r="AK114" s="29">
        <f t="shared" si="26"/>
        <v>42.34</v>
      </c>
      <c r="AL114" s="25">
        <f t="shared" si="27"/>
        <v>319</v>
      </c>
      <c r="AM114" s="24" t="str">
        <f t="shared" si="28"/>
        <v>B</v>
      </c>
      <c r="AN114" s="24" t="str">
        <f t="shared" si="29"/>
        <v>MOB12+</v>
      </c>
    </row>
    <row r="115" spans="1:40" ht="13.5" customHeight="1">
      <c r="A115" s="24" t="s">
        <v>144</v>
      </c>
      <c r="B115" s="24" t="s">
        <v>162</v>
      </c>
      <c r="C115" s="25">
        <v>730596</v>
      </c>
      <c r="D115" s="24" t="s">
        <v>584</v>
      </c>
      <c r="E115" s="26">
        <v>44918.398611111101</v>
      </c>
      <c r="F115" s="26">
        <v>44918.398611111101</v>
      </c>
      <c r="G115" s="25">
        <v>1236</v>
      </c>
      <c r="H115" s="25">
        <v>1236</v>
      </c>
      <c r="I115" s="26">
        <v>46141.814583333296</v>
      </c>
      <c r="J115" s="27">
        <v>289</v>
      </c>
      <c r="K115" s="27">
        <v>291</v>
      </c>
      <c r="L115" s="27">
        <v>138</v>
      </c>
      <c r="M115" s="27">
        <v>17346</v>
      </c>
      <c r="N115" s="27">
        <v>14927</v>
      </c>
      <c r="O115" s="25">
        <v>7</v>
      </c>
      <c r="P115" s="27">
        <v>4</v>
      </c>
      <c r="Q115" s="27">
        <v>82000</v>
      </c>
      <c r="R115" s="27">
        <v>46000</v>
      </c>
      <c r="S115" s="27">
        <v>0</v>
      </c>
      <c r="T115" s="27">
        <v>0</v>
      </c>
      <c r="U115" s="27"/>
      <c r="V115" s="24"/>
      <c r="W115" s="27">
        <v>82000</v>
      </c>
      <c r="X115" s="24" t="str">
        <f>IF(OR(I115="",说明首页!$C$3-INT(I115)&gt;7),"是","否")</f>
        <v>否</v>
      </c>
      <c r="Y115" s="24" t="str">
        <f t="shared" si="15"/>
        <v>是</v>
      </c>
      <c r="Z115" s="24" t="str">
        <f t="shared" si="16"/>
        <v>否</v>
      </c>
      <c r="AA115" s="24" t="str">
        <f>IF(OR(I115="",说明首页!$C$3-INT(I115)&gt;=3),"是","否")</f>
        <v>否</v>
      </c>
      <c r="AB115" s="28">
        <f t="shared" si="17"/>
        <v>108.16666666666667</v>
      </c>
      <c r="AC115" s="29">
        <f t="shared" si="18"/>
        <v>1.3840830449826991</v>
      </c>
      <c r="AD115" s="27">
        <f t="shared" si="19"/>
        <v>20500</v>
      </c>
      <c r="AE115" s="29">
        <f t="shared" si="20"/>
        <v>4.5999999999999996</v>
      </c>
      <c r="AF115" s="29">
        <f t="shared" si="21"/>
        <v>35.540476190476191</v>
      </c>
      <c r="AG115" s="28" t="str">
        <f t="shared" si="22"/>
        <v/>
      </c>
      <c r="AH115" s="28" t="str">
        <f t="shared" si="23"/>
        <v/>
      </c>
      <c r="AI115" s="28" t="str">
        <f t="shared" si="24"/>
        <v/>
      </c>
      <c r="AJ115" s="28" t="str">
        <f t="shared" si="25"/>
        <v/>
      </c>
      <c r="AK115" s="29" t="str">
        <f t="shared" si="26"/>
        <v/>
      </c>
      <c r="AL115" s="25" t="str">
        <f t="shared" si="27"/>
        <v/>
      </c>
      <c r="AM115" s="24" t="str">
        <f t="shared" si="28"/>
        <v>非参评</v>
      </c>
      <c r="AN115" s="24" t="str">
        <f t="shared" si="29"/>
        <v>MOB12+</v>
      </c>
    </row>
    <row r="116" spans="1:40" ht="13.5" customHeight="1">
      <c r="A116" s="24" t="s">
        <v>144</v>
      </c>
      <c r="B116" s="24" t="s">
        <v>176</v>
      </c>
      <c r="C116" s="25">
        <v>730966</v>
      </c>
      <c r="D116" s="24" t="s">
        <v>324</v>
      </c>
      <c r="E116" s="26">
        <v>44930.388888888898</v>
      </c>
      <c r="F116" s="26">
        <v>44930.388888888898</v>
      </c>
      <c r="G116" s="25">
        <v>1224</v>
      </c>
      <c r="H116" s="25">
        <v>1224</v>
      </c>
      <c r="I116" s="26">
        <v>46154.838888888902</v>
      </c>
      <c r="J116" s="27">
        <v>3394</v>
      </c>
      <c r="K116" s="27">
        <v>5575</v>
      </c>
      <c r="L116" s="27">
        <v>2300</v>
      </c>
      <c r="M116" s="27">
        <v>218534</v>
      </c>
      <c r="N116" s="27">
        <v>172658</v>
      </c>
      <c r="O116" s="24">
        <v>26</v>
      </c>
      <c r="P116" s="24">
        <v>39</v>
      </c>
      <c r="Q116" s="24">
        <v>473500</v>
      </c>
      <c r="R116" s="24">
        <v>348000</v>
      </c>
      <c r="S116" s="24">
        <v>4</v>
      </c>
      <c r="T116" s="24">
        <v>5</v>
      </c>
      <c r="U116" s="24">
        <v>43000</v>
      </c>
      <c r="V116" s="24">
        <v>21000</v>
      </c>
      <c r="W116" s="24">
        <v>516500</v>
      </c>
      <c r="X116" s="24" t="str">
        <f>IF(OR(I116="",说明首页!$C$3-INT(I116)&gt;7),"是","否")</f>
        <v>否</v>
      </c>
      <c r="Y116" s="24" t="str">
        <f t="shared" si="15"/>
        <v>否</v>
      </c>
      <c r="Z116" s="24" t="str">
        <f t="shared" si="16"/>
        <v>是</v>
      </c>
      <c r="AA116" s="24" t="str">
        <f>IF(OR(I116="",说明首页!$C$3-INT(I116)&gt;=3),"是","否")</f>
        <v>否</v>
      </c>
      <c r="AB116" s="28">
        <f t="shared" si="17"/>
        <v>75.068695652173915</v>
      </c>
      <c r="AC116" s="29">
        <f t="shared" si="18"/>
        <v>1.1490866234531527</v>
      </c>
      <c r="AD116" s="27">
        <f t="shared" si="19"/>
        <v>12141.025641025641</v>
      </c>
      <c r="AE116" s="29">
        <f t="shared" si="20"/>
        <v>34.799999999999997</v>
      </c>
      <c r="AF116" s="29">
        <f t="shared" si="21"/>
        <v>110.67820512820512</v>
      </c>
      <c r="AG116" s="28">
        <f t="shared" si="22"/>
        <v>16.195856873822976</v>
      </c>
      <c r="AH116" s="28">
        <f t="shared" si="23"/>
        <v>73.44632768361582</v>
      </c>
      <c r="AI116" s="28">
        <f t="shared" si="24"/>
        <v>15.630885122410545</v>
      </c>
      <c r="AJ116" s="28">
        <f t="shared" si="25"/>
        <v>45.009416195856872</v>
      </c>
      <c r="AK116" s="29">
        <f t="shared" si="26"/>
        <v>47.61</v>
      </c>
      <c r="AL116" s="25">
        <f t="shared" si="27"/>
        <v>279</v>
      </c>
      <c r="AM116" s="24" t="str">
        <f t="shared" si="28"/>
        <v>B</v>
      </c>
      <c r="AN116" s="24" t="str">
        <f t="shared" si="29"/>
        <v>MOB12+</v>
      </c>
    </row>
    <row r="117" spans="1:40" ht="13.5" customHeight="1">
      <c r="A117" s="24" t="s">
        <v>144</v>
      </c>
      <c r="B117" s="24" t="s">
        <v>152</v>
      </c>
      <c r="C117" s="25">
        <v>731010</v>
      </c>
      <c r="D117" s="24" t="s">
        <v>230</v>
      </c>
      <c r="E117" s="26">
        <v>44930.565972222197</v>
      </c>
      <c r="F117" s="26">
        <v>44930.565972222197</v>
      </c>
      <c r="G117" s="25">
        <v>1224</v>
      </c>
      <c r="H117" s="25">
        <v>1224</v>
      </c>
      <c r="I117" s="26">
        <v>46154.7722222222</v>
      </c>
      <c r="J117" s="27">
        <v>2968</v>
      </c>
      <c r="K117" s="27">
        <v>4542</v>
      </c>
      <c r="L117" s="27">
        <v>1646</v>
      </c>
      <c r="M117" s="27">
        <v>170652</v>
      </c>
      <c r="N117" s="27">
        <v>125978</v>
      </c>
      <c r="O117" s="25">
        <v>22</v>
      </c>
      <c r="P117" s="27">
        <v>15</v>
      </c>
      <c r="Q117" s="27">
        <v>482100</v>
      </c>
      <c r="R117" s="27">
        <v>443100</v>
      </c>
      <c r="S117" s="27">
        <v>1</v>
      </c>
      <c r="T117" s="27">
        <v>1</v>
      </c>
      <c r="U117" s="27">
        <v>25000</v>
      </c>
      <c r="V117" s="27"/>
      <c r="W117" s="27">
        <v>507100</v>
      </c>
      <c r="X117" s="24" t="str">
        <f>IF(OR(I117="",说明首页!$C$3-INT(I117)&gt;7),"是","否")</f>
        <v>否</v>
      </c>
      <c r="Y117" s="24" t="str">
        <f t="shared" si="15"/>
        <v>否</v>
      </c>
      <c r="Z117" s="24" t="str">
        <f t="shared" si="16"/>
        <v>是</v>
      </c>
      <c r="AA117" s="24" t="str">
        <f>IF(OR(I117="",说明首页!$C$3-INT(I117)&gt;=3),"是","否")</f>
        <v>否</v>
      </c>
      <c r="AB117" s="28">
        <f t="shared" si="17"/>
        <v>76.535844471445927</v>
      </c>
      <c r="AC117" s="29">
        <f t="shared" si="18"/>
        <v>0.50539083557951481</v>
      </c>
      <c r="AD117" s="27">
        <f t="shared" si="19"/>
        <v>32140</v>
      </c>
      <c r="AE117" s="29">
        <f t="shared" si="20"/>
        <v>44.31</v>
      </c>
      <c r="AF117" s="29">
        <f t="shared" si="21"/>
        <v>95.437878787878788</v>
      </c>
      <c r="AG117" s="28">
        <f t="shared" si="22"/>
        <v>19.397363465160076</v>
      </c>
      <c r="AH117" s="28">
        <f t="shared" si="23"/>
        <v>8.4745762711864394</v>
      </c>
      <c r="AI117" s="28">
        <f t="shared" si="24"/>
        <v>19.962335216572505</v>
      </c>
      <c r="AJ117" s="28">
        <f t="shared" si="25"/>
        <v>16.760828625235405</v>
      </c>
      <c r="AK117" s="29">
        <f t="shared" si="26"/>
        <v>14.07</v>
      </c>
      <c r="AL117" s="25">
        <f t="shared" si="27"/>
        <v>503</v>
      </c>
      <c r="AM117" s="24" t="str">
        <f t="shared" si="28"/>
        <v>C</v>
      </c>
      <c r="AN117" s="24" t="str">
        <f t="shared" si="29"/>
        <v>MOB12+</v>
      </c>
    </row>
    <row r="118" spans="1:40" ht="13.5" customHeight="1">
      <c r="A118" s="24" t="s">
        <v>144</v>
      </c>
      <c r="B118" s="24" t="s">
        <v>152</v>
      </c>
      <c r="C118" s="25">
        <v>731014</v>
      </c>
      <c r="D118" s="24" t="s">
        <v>218</v>
      </c>
      <c r="E118" s="26">
        <v>44930.563888888901</v>
      </c>
      <c r="F118" s="26">
        <v>44930.563888888901</v>
      </c>
      <c r="G118" s="25">
        <v>1224</v>
      </c>
      <c r="H118" s="25">
        <v>1224</v>
      </c>
      <c r="I118" s="26">
        <v>46152.773611111101</v>
      </c>
      <c r="J118" s="27">
        <v>3300</v>
      </c>
      <c r="K118" s="27">
        <v>4137</v>
      </c>
      <c r="L118" s="27">
        <v>1429</v>
      </c>
      <c r="M118" s="27">
        <v>158671</v>
      </c>
      <c r="N118" s="27">
        <v>119455</v>
      </c>
      <c r="O118" s="25">
        <v>19</v>
      </c>
      <c r="P118" s="24">
        <v>33</v>
      </c>
      <c r="Q118" s="24">
        <v>1769200</v>
      </c>
      <c r="R118" s="24">
        <v>1190000</v>
      </c>
      <c r="S118" s="24">
        <v>3</v>
      </c>
      <c r="T118" s="24">
        <v>4</v>
      </c>
      <c r="U118" s="24">
        <v>99700</v>
      </c>
      <c r="V118" s="24">
        <v>47500</v>
      </c>
      <c r="W118" s="24">
        <v>1868900</v>
      </c>
      <c r="X118" s="24" t="str">
        <f>IF(OR(I118="",说明首页!$C$3-INT(I118)&gt;7),"是","否")</f>
        <v>否</v>
      </c>
      <c r="Y118" s="24" t="str">
        <f t="shared" si="15"/>
        <v>是</v>
      </c>
      <c r="Z118" s="24" t="str">
        <f t="shared" si="16"/>
        <v>否</v>
      </c>
      <c r="AA118" s="24" t="str">
        <f>IF(OR(I118="",说明首页!$C$3-INT(I118)&gt;=3),"是","否")</f>
        <v>否</v>
      </c>
      <c r="AB118" s="28">
        <f t="shared" si="17"/>
        <v>83.593421973407985</v>
      </c>
      <c r="AC118" s="29">
        <f t="shared" si="18"/>
        <v>1</v>
      </c>
      <c r="AD118" s="27">
        <f t="shared" si="19"/>
        <v>53612.121212121216</v>
      </c>
      <c r="AE118" s="29">
        <f t="shared" si="20"/>
        <v>119</v>
      </c>
      <c r="AF118" s="29">
        <f t="shared" si="21"/>
        <v>104.78508771929825</v>
      </c>
      <c r="AG118" s="28" t="str">
        <f t="shared" si="22"/>
        <v/>
      </c>
      <c r="AH118" s="28" t="str">
        <f t="shared" si="23"/>
        <v/>
      </c>
      <c r="AI118" s="28" t="str">
        <f t="shared" si="24"/>
        <v/>
      </c>
      <c r="AJ118" s="28" t="str">
        <f t="shared" si="25"/>
        <v/>
      </c>
      <c r="AK118" s="29" t="str">
        <f t="shared" si="26"/>
        <v/>
      </c>
      <c r="AL118" s="25" t="str">
        <f t="shared" si="27"/>
        <v/>
      </c>
      <c r="AM118" s="24" t="str">
        <f t="shared" si="28"/>
        <v>非参评</v>
      </c>
      <c r="AN118" s="24" t="str">
        <f t="shared" si="29"/>
        <v>MOB12+</v>
      </c>
    </row>
    <row r="119" spans="1:40" ht="13.5" customHeight="1">
      <c r="A119" s="24" t="s">
        <v>144</v>
      </c>
      <c r="B119" s="24" t="s">
        <v>147</v>
      </c>
      <c r="C119" s="25">
        <v>731079</v>
      </c>
      <c r="D119" s="24" t="s">
        <v>381</v>
      </c>
      <c r="E119" s="26">
        <v>45232.510416666701</v>
      </c>
      <c r="F119" s="26">
        <v>45232.510416666701</v>
      </c>
      <c r="G119" s="25">
        <v>922</v>
      </c>
      <c r="H119" s="25">
        <v>922</v>
      </c>
      <c r="I119" s="26">
        <v>46154.784027777801</v>
      </c>
      <c r="J119" s="27">
        <v>3706</v>
      </c>
      <c r="K119" s="27">
        <v>4590</v>
      </c>
      <c r="L119" s="27">
        <v>1648</v>
      </c>
      <c r="M119" s="27">
        <v>153323</v>
      </c>
      <c r="N119" s="27">
        <v>111494</v>
      </c>
      <c r="O119" s="25">
        <v>26</v>
      </c>
      <c r="P119" s="27">
        <v>24</v>
      </c>
      <c r="Q119" s="27">
        <v>880000</v>
      </c>
      <c r="R119" s="27">
        <v>435300</v>
      </c>
      <c r="S119" s="27">
        <v>2</v>
      </c>
      <c r="T119" s="27">
        <v>2</v>
      </c>
      <c r="U119" s="24">
        <v>72200</v>
      </c>
      <c r="V119" s="24"/>
      <c r="W119" s="27">
        <v>952200</v>
      </c>
      <c r="X119" s="24" t="str">
        <f>IF(OR(I119="",说明首页!$C$3-INT(I119)&gt;7),"是","否")</f>
        <v>否</v>
      </c>
      <c r="Y119" s="24" t="str">
        <f t="shared" si="15"/>
        <v>否</v>
      </c>
      <c r="Z119" s="24" t="str">
        <f t="shared" si="16"/>
        <v>是</v>
      </c>
      <c r="AA119" s="24" t="str">
        <f>IF(OR(I119="",说明首页!$C$3-INT(I119)&gt;=3),"是","否")</f>
        <v>否</v>
      </c>
      <c r="AB119" s="28">
        <f t="shared" si="17"/>
        <v>67.654126213592235</v>
      </c>
      <c r="AC119" s="29">
        <f t="shared" si="18"/>
        <v>0.64759848893685912</v>
      </c>
      <c r="AD119" s="27">
        <f t="shared" si="19"/>
        <v>36666.666666666664</v>
      </c>
      <c r="AE119" s="29">
        <f t="shared" si="20"/>
        <v>43.53</v>
      </c>
      <c r="AF119" s="29">
        <f t="shared" si="21"/>
        <v>71.470512820512823</v>
      </c>
      <c r="AG119" s="28">
        <f t="shared" si="22"/>
        <v>5.0847457627118651</v>
      </c>
      <c r="AH119" s="28">
        <f t="shared" si="23"/>
        <v>19.962335216572505</v>
      </c>
      <c r="AI119" s="28">
        <f t="shared" si="24"/>
        <v>19.58568738229755</v>
      </c>
      <c r="AJ119" s="28">
        <f t="shared" si="25"/>
        <v>1.3182674199623352</v>
      </c>
      <c r="AK119" s="29">
        <f t="shared" si="26"/>
        <v>13.93</v>
      </c>
      <c r="AL119" s="25">
        <f t="shared" si="27"/>
        <v>504</v>
      </c>
      <c r="AM119" s="24" t="str">
        <f t="shared" si="28"/>
        <v>C</v>
      </c>
      <c r="AN119" s="24" t="str">
        <f t="shared" si="29"/>
        <v>MOB12+</v>
      </c>
    </row>
    <row r="120" spans="1:40" ht="13.5" customHeight="1">
      <c r="A120" s="24" t="s">
        <v>144</v>
      </c>
      <c r="B120" s="24" t="s">
        <v>147</v>
      </c>
      <c r="C120" s="25">
        <v>731080</v>
      </c>
      <c r="D120" s="24" t="s">
        <v>364</v>
      </c>
      <c r="E120" s="26">
        <v>45232.491666666698</v>
      </c>
      <c r="F120" s="26">
        <v>45232.491666666698</v>
      </c>
      <c r="G120" s="25">
        <v>922</v>
      </c>
      <c r="H120" s="25">
        <v>922</v>
      </c>
      <c r="I120" s="26">
        <v>46154.78125</v>
      </c>
      <c r="J120" s="27">
        <v>3123</v>
      </c>
      <c r="K120" s="27">
        <v>4342</v>
      </c>
      <c r="L120" s="27">
        <v>1725</v>
      </c>
      <c r="M120" s="27">
        <v>168420</v>
      </c>
      <c r="N120" s="27">
        <v>130920</v>
      </c>
      <c r="O120" s="25">
        <v>26</v>
      </c>
      <c r="P120" s="27">
        <v>29</v>
      </c>
      <c r="Q120" s="27">
        <v>607200</v>
      </c>
      <c r="R120" s="27">
        <v>301600</v>
      </c>
      <c r="S120" s="27">
        <v>2</v>
      </c>
      <c r="T120" s="27">
        <v>2</v>
      </c>
      <c r="U120" s="27">
        <v>31700</v>
      </c>
      <c r="V120" s="27">
        <v>27800</v>
      </c>
      <c r="W120" s="27">
        <v>638900</v>
      </c>
      <c r="X120" s="24" t="str">
        <f>IF(OR(I120="",说明首页!$C$3-INT(I120)&gt;7),"是","否")</f>
        <v>否</v>
      </c>
      <c r="Y120" s="24" t="str">
        <f t="shared" si="15"/>
        <v>否</v>
      </c>
      <c r="Z120" s="24" t="str">
        <f t="shared" si="16"/>
        <v>是</v>
      </c>
      <c r="AA120" s="24" t="str">
        <f>IF(OR(I120="",说明首页!$C$3-INT(I120)&gt;=3),"是","否")</f>
        <v>否</v>
      </c>
      <c r="AB120" s="28">
        <f t="shared" si="17"/>
        <v>75.895652173913049</v>
      </c>
      <c r="AC120" s="29">
        <f t="shared" si="18"/>
        <v>0.92859430035222545</v>
      </c>
      <c r="AD120" s="27">
        <f t="shared" si="19"/>
        <v>20937.931034482757</v>
      </c>
      <c r="AE120" s="29">
        <f t="shared" si="20"/>
        <v>30.16</v>
      </c>
      <c r="AF120" s="29">
        <f t="shared" si="21"/>
        <v>83.92307692307692</v>
      </c>
      <c r="AG120" s="28">
        <f t="shared" si="22"/>
        <v>18.07909604519774</v>
      </c>
      <c r="AH120" s="28">
        <f t="shared" si="23"/>
        <v>54.237288135593218</v>
      </c>
      <c r="AI120" s="28">
        <f t="shared" si="24"/>
        <v>11.864406779661017</v>
      </c>
      <c r="AJ120" s="28">
        <f t="shared" si="25"/>
        <v>5.6497175141242941</v>
      </c>
      <c r="AK120" s="29">
        <f t="shared" si="26"/>
        <v>30.62</v>
      </c>
      <c r="AL120" s="25">
        <f t="shared" si="27"/>
        <v>417</v>
      </c>
      <c r="AM120" s="24" t="str">
        <f t="shared" si="28"/>
        <v>B</v>
      </c>
      <c r="AN120" s="24" t="str">
        <f t="shared" si="29"/>
        <v>MOB12+</v>
      </c>
    </row>
    <row r="121" spans="1:40" ht="13.5" customHeight="1">
      <c r="A121" s="24" t="s">
        <v>144</v>
      </c>
      <c r="B121" s="24" t="s">
        <v>150</v>
      </c>
      <c r="C121" s="25">
        <v>731086</v>
      </c>
      <c r="D121" s="24" t="s">
        <v>178</v>
      </c>
      <c r="E121" s="26">
        <v>44931.413194444402</v>
      </c>
      <c r="F121" s="26">
        <v>44931.413194444402</v>
      </c>
      <c r="G121" s="25">
        <v>1223</v>
      </c>
      <c r="H121" s="25">
        <v>1223</v>
      </c>
      <c r="I121" s="26">
        <v>46154.857638888898</v>
      </c>
      <c r="J121" s="27">
        <v>7044</v>
      </c>
      <c r="K121" s="27">
        <v>7815</v>
      </c>
      <c r="L121" s="27">
        <v>2168</v>
      </c>
      <c r="M121" s="24">
        <v>371878</v>
      </c>
      <c r="N121" s="24">
        <v>294425</v>
      </c>
      <c r="O121" s="24">
        <v>28</v>
      </c>
      <c r="P121" s="24">
        <v>107</v>
      </c>
      <c r="Q121" s="24">
        <v>5955800</v>
      </c>
      <c r="R121" s="24">
        <v>5270600</v>
      </c>
      <c r="S121" s="24">
        <v>7</v>
      </c>
      <c r="T121" s="24">
        <v>7</v>
      </c>
      <c r="U121" s="24">
        <v>193500</v>
      </c>
      <c r="V121" s="24">
        <v>93000</v>
      </c>
      <c r="W121" s="24">
        <v>6149300</v>
      </c>
      <c r="X121" s="24" t="str">
        <f>IF(OR(I121="",说明首页!$C$3-INT(I121)&gt;7),"是","否")</f>
        <v>否</v>
      </c>
      <c r="Y121" s="24" t="str">
        <f t="shared" si="15"/>
        <v>否</v>
      </c>
      <c r="Z121" s="24" t="str">
        <f t="shared" si="16"/>
        <v>是</v>
      </c>
      <c r="AA121" s="24" t="str">
        <f>IF(OR(I121="",说明首页!$C$3-INT(I121)&gt;=3),"是","否")</f>
        <v>否</v>
      </c>
      <c r="AB121" s="28">
        <f t="shared" si="17"/>
        <v>135.80488929889299</v>
      </c>
      <c r="AC121" s="29">
        <f t="shared" si="18"/>
        <v>1.5190232822260079</v>
      </c>
      <c r="AD121" s="27">
        <f t="shared" si="19"/>
        <v>55661.682242990653</v>
      </c>
      <c r="AE121" s="29">
        <f t="shared" si="20"/>
        <v>527.05999999999995</v>
      </c>
      <c r="AF121" s="29">
        <f t="shared" si="21"/>
        <v>175.25297619047618</v>
      </c>
      <c r="AG121" s="28">
        <f t="shared" si="22"/>
        <v>99.246704331450104</v>
      </c>
      <c r="AH121" s="28">
        <f t="shared" si="23"/>
        <v>92.27871939736346</v>
      </c>
      <c r="AI121" s="28">
        <f t="shared" si="24"/>
        <v>98.49340866290018</v>
      </c>
      <c r="AJ121" s="28">
        <f t="shared" si="25"/>
        <v>99.058380414312623</v>
      </c>
      <c r="AK121" s="29">
        <f t="shared" si="26"/>
        <v>95.92</v>
      </c>
      <c r="AL121" s="25">
        <f t="shared" si="27"/>
        <v>6</v>
      </c>
      <c r="AM121" s="24" t="str">
        <f t="shared" si="28"/>
        <v>S</v>
      </c>
      <c r="AN121" s="24" t="str">
        <f t="shared" si="29"/>
        <v>MOB12+</v>
      </c>
    </row>
    <row r="122" spans="1:40" ht="13.5" customHeight="1">
      <c r="A122" s="24" t="s">
        <v>144</v>
      </c>
      <c r="B122" s="24" t="s">
        <v>150</v>
      </c>
      <c r="C122" s="25">
        <v>731090</v>
      </c>
      <c r="D122" s="24" t="s">
        <v>350</v>
      </c>
      <c r="E122" s="26">
        <v>44931.402777777803</v>
      </c>
      <c r="F122" s="26">
        <v>44931.402777777803</v>
      </c>
      <c r="G122" s="25">
        <v>1223</v>
      </c>
      <c r="H122" s="25">
        <v>1223</v>
      </c>
      <c r="I122" s="26">
        <v>46154.645833333299</v>
      </c>
      <c r="J122" s="27">
        <v>559</v>
      </c>
      <c r="K122" s="27">
        <v>562</v>
      </c>
      <c r="L122" s="27">
        <v>236</v>
      </c>
      <c r="M122" s="27">
        <v>39836</v>
      </c>
      <c r="N122" s="27">
        <v>35399</v>
      </c>
      <c r="O122" s="25">
        <v>13</v>
      </c>
      <c r="P122" s="27">
        <v>5</v>
      </c>
      <c r="Q122" s="27">
        <v>28600</v>
      </c>
      <c r="R122" s="27">
        <v>28600</v>
      </c>
      <c r="S122" s="27">
        <v>1</v>
      </c>
      <c r="T122" s="27">
        <v>2</v>
      </c>
      <c r="U122" s="24">
        <v>10200</v>
      </c>
      <c r="V122" s="24">
        <v>10200</v>
      </c>
      <c r="W122" s="27">
        <v>38800</v>
      </c>
      <c r="X122" s="24" t="str">
        <f>IF(OR(I122="",说明首页!$C$3-INT(I122)&gt;7),"是","否")</f>
        <v>否</v>
      </c>
      <c r="Y122" s="24" t="str">
        <f t="shared" si="15"/>
        <v>是</v>
      </c>
      <c r="Z122" s="24" t="str">
        <f t="shared" si="16"/>
        <v>否</v>
      </c>
      <c r="AA122" s="24" t="str">
        <f>IF(OR(I122="",说明首页!$C$3-INT(I122)&gt;=3),"是","否")</f>
        <v>否</v>
      </c>
      <c r="AB122" s="28">
        <f t="shared" si="17"/>
        <v>149.99576271186442</v>
      </c>
      <c r="AC122" s="29">
        <f t="shared" si="18"/>
        <v>0.89445438282647582</v>
      </c>
      <c r="AD122" s="27">
        <f t="shared" si="19"/>
        <v>5720</v>
      </c>
      <c r="AE122" s="29">
        <f t="shared" si="20"/>
        <v>2.86</v>
      </c>
      <c r="AF122" s="29">
        <f t="shared" si="21"/>
        <v>45.383333333333333</v>
      </c>
      <c r="AG122" s="28" t="str">
        <f t="shared" si="22"/>
        <v/>
      </c>
      <c r="AH122" s="28" t="str">
        <f t="shared" si="23"/>
        <v/>
      </c>
      <c r="AI122" s="28" t="str">
        <f t="shared" si="24"/>
        <v/>
      </c>
      <c r="AJ122" s="28" t="str">
        <f t="shared" si="25"/>
        <v/>
      </c>
      <c r="AK122" s="29" t="str">
        <f t="shared" si="26"/>
        <v/>
      </c>
      <c r="AL122" s="25" t="str">
        <f t="shared" si="27"/>
        <v/>
      </c>
      <c r="AM122" s="24" t="str">
        <f t="shared" si="28"/>
        <v>非参评</v>
      </c>
      <c r="AN122" s="24" t="str">
        <f t="shared" si="29"/>
        <v>MOB12+</v>
      </c>
    </row>
    <row r="123" spans="1:40" ht="13.5" customHeight="1">
      <c r="A123" s="24" t="s">
        <v>144</v>
      </c>
      <c r="B123" s="24" t="s">
        <v>150</v>
      </c>
      <c r="C123" s="25">
        <v>731091</v>
      </c>
      <c r="D123" s="24" t="s">
        <v>212</v>
      </c>
      <c r="E123" s="26">
        <v>44931.413194444402</v>
      </c>
      <c r="F123" s="26">
        <v>44931.413194444402</v>
      </c>
      <c r="G123" s="25">
        <v>1223</v>
      </c>
      <c r="H123" s="25">
        <v>1223</v>
      </c>
      <c r="I123" s="26">
        <v>46154.865277777797</v>
      </c>
      <c r="J123" s="27">
        <v>6893</v>
      </c>
      <c r="K123" s="27">
        <v>8360</v>
      </c>
      <c r="L123" s="27">
        <v>2025</v>
      </c>
      <c r="M123" s="27">
        <v>275379</v>
      </c>
      <c r="N123" s="27">
        <v>183897</v>
      </c>
      <c r="O123" s="24">
        <v>28</v>
      </c>
      <c r="P123" s="24">
        <v>86</v>
      </c>
      <c r="Q123" s="24">
        <v>4007800</v>
      </c>
      <c r="R123" s="24">
        <v>3210000</v>
      </c>
      <c r="S123" s="24">
        <v>5</v>
      </c>
      <c r="T123" s="24">
        <v>13</v>
      </c>
      <c r="U123" s="24">
        <v>195100</v>
      </c>
      <c r="V123" s="24">
        <v>2600</v>
      </c>
      <c r="W123" s="24">
        <v>4202900</v>
      </c>
      <c r="X123" s="24" t="str">
        <f>IF(OR(I123="",说明首页!$C$3-INT(I123)&gt;7),"是","否")</f>
        <v>否</v>
      </c>
      <c r="Y123" s="24" t="str">
        <f t="shared" si="15"/>
        <v>否</v>
      </c>
      <c r="Z123" s="24" t="str">
        <f t="shared" si="16"/>
        <v>是</v>
      </c>
      <c r="AA123" s="24" t="str">
        <f>IF(OR(I123="",说明首页!$C$3-INT(I123)&gt;=3),"是","否")</f>
        <v>否</v>
      </c>
      <c r="AB123" s="28">
        <f t="shared" si="17"/>
        <v>90.813333333333333</v>
      </c>
      <c r="AC123" s="29">
        <f t="shared" si="18"/>
        <v>1.2476425359059917</v>
      </c>
      <c r="AD123" s="27">
        <f t="shared" si="19"/>
        <v>46602.325581395351</v>
      </c>
      <c r="AE123" s="29">
        <f t="shared" si="20"/>
        <v>321</v>
      </c>
      <c r="AF123" s="29">
        <f t="shared" si="21"/>
        <v>109.46250000000001</v>
      </c>
      <c r="AG123" s="28">
        <f t="shared" si="22"/>
        <v>56.120527306967979</v>
      </c>
      <c r="AH123" s="28">
        <f t="shared" si="23"/>
        <v>80.602636534839917</v>
      </c>
      <c r="AI123" s="28">
        <f t="shared" si="24"/>
        <v>91.902071563088512</v>
      </c>
      <c r="AJ123" s="28">
        <f t="shared" si="25"/>
        <v>40.866290018832387</v>
      </c>
      <c r="AK123" s="29">
        <f t="shared" si="26"/>
        <v>71.239999999999995</v>
      </c>
      <c r="AL123" s="25">
        <f t="shared" si="27"/>
        <v>109</v>
      </c>
      <c r="AM123" s="24" t="str">
        <f t="shared" si="28"/>
        <v>A</v>
      </c>
      <c r="AN123" s="24" t="str">
        <f t="shared" si="29"/>
        <v>MOB12+</v>
      </c>
    </row>
    <row r="124" spans="1:40" ht="13.5" customHeight="1">
      <c r="A124" s="24" t="s">
        <v>144</v>
      </c>
      <c r="B124" s="24" t="s">
        <v>145</v>
      </c>
      <c r="C124" s="25">
        <v>731554</v>
      </c>
      <c r="D124" s="24" t="s">
        <v>768</v>
      </c>
      <c r="E124" s="26">
        <v>44935.456250000003</v>
      </c>
      <c r="F124" s="26">
        <v>44935.456250000003</v>
      </c>
      <c r="G124" s="25">
        <v>1219</v>
      </c>
      <c r="H124" s="25">
        <v>1219</v>
      </c>
      <c r="I124" s="26">
        <v>46154.831944444399</v>
      </c>
      <c r="J124" s="27">
        <v>5656</v>
      </c>
      <c r="K124" s="27">
        <v>6425</v>
      </c>
      <c r="L124" s="27">
        <v>1505</v>
      </c>
      <c r="M124" s="27">
        <v>216401</v>
      </c>
      <c r="N124" s="27">
        <v>149432</v>
      </c>
      <c r="O124" s="25">
        <v>25</v>
      </c>
      <c r="P124" s="27">
        <v>50</v>
      </c>
      <c r="Q124" s="27">
        <v>2667300</v>
      </c>
      <c r="R124" s="27">
        <v>1984400</v>
      </c>
      <c r="S124" s="27">
        <v>4</v>
      </c>
      <c r="T124" s="27">
        <v>7</v>
      </c>
      <c r="U124" s="27">
        <v>73700</v>
      </c>
      <c r="V124" s="27">
        <v>66700</v>
      </c>
      <c r="W124" s="27">
        <v>2741000</v>
      </c>
      <c r="X124" s="24" t="str">
        <f>IF(OR(I124="",说明首页!$C$3-INT(I124)&gt;7),"是","否")</f>
        <v>否</v>
      </c>
      <c r="Y124" s="24" t="str">
        <f t="shared" si="15"/>
        <v>否</v>
      </c>
      <c r="Z124" s="24" t="str">
        <f t="shared" si="16"/>
        <v>是</v>
      </c>
      <c r="AA124" s="24" t="str">
        <f>IF(OR(I124="",说明首页!$C$3-INT(I124)&gt;=3),"是","否")</f>
        <v>否</v>
      </c>
      <c r="AB124" s="28">
        <f t="shared" si="17"/>
        <v>99.290365448504986</v>
      </c>
      <c r="AC124" s="29">
        <f t="shared" si="18"/>
        <v>0.88401697312588401</v>
      </c>
      <c r="AD124" s="27">
        <f t="shared" si="19"/>
        <v>53346</v>
      </c>
      <c r="AE124" s="29">
        <f t="shared" si="20"/>
        <v>198.44</v>
      </c>
      <c r="AF124" s="29">
        <f t="shared" si="21"/>
        <v>99.621333333333325</v>
      </c>
      <c r="AG124" s="28">
        <f t="shared" si="22"/>
        <v>77.777777777777786</v>
      </c>
      <c r="AH124" s="28">
        <f t="shared" si="23"/>
        <v>49.34086629001883</v>
      </c>
      <c r="AI124" s="28">
        <f t="shared" si="24"/>
        <v>76.082862523540484</v>
      </c>
      <c r="AJ124" s="28">
        <f t="shared" si="25"/>
        <v>22.598870056497177</v>
      </c>
      <c r="AK124" s="29">
        <f t="shared" si="26"/>
        <v>53.61</v>
      </c>
      <c r="AL124" s="25">
        <f t="shared" si="27"/>
        <v>229</v>
      </c>
      <c r="AM124" s="24" t="str">
        <f t="shared" si="28"/>
        <v>A</v>
      </c>
      <c r="AN124" s="24" t="str">
        <f t="shared" si="29"/>
        <v>MOB12+</v>
      </c>
    </row>
    <row r="125" spans="1:40" ht="13.5" customHeight="1">
      <c r="A125" s="24" t="s">
        <v>144</v>
      </c>
      <c r="B125" s="24" t="s">
        <v>145</v>
      </c>
      <c r="C125" s="25">
        <v>731556</v>
      </c>
      <c r="D125" s="24" t="s">
        <v>435</v>
      </c>
      <c r="E125" s="26">
        <v>44935.808333333298</v>
      </c>
      <c r="F125" s="26">
        <v>44935.808333333298</v>
      </c>
      <c r="G125" s="25">
        <v>1219</v>
      </c>
      <c r="H125" s="25">
        <v>1219</v>
      </c>
      <c r="I125" s="26">
        <v>46154.809027777803</v>
      </c>
      <c r="J125" s="27">
        <v>4229</v>
      </c>
      <c r="K125" s="27">
        <v>4549</v>
      </c>
      <c r="L125" s="27">
        <v>1838</v>
      </c>
      <c r="M125" s="27">
        <v>228518</v>
      </c>
      <c r="N125" s="27">
        <v>185671</v>
      </c>
      <c r="O125" s="25">
        <v>25</v>
      </c>
      <c r="P125" s="27">
        <v>51</v>
      </c>
      <c r="Q125" s="27">
        <v>2728000</v>
      </c>
      <c r="R125" s="27">
        <v>2181400</v>
      </c>
      <c r="S125" s="27">
        <v>2</v>
      </c>
      <c r="T125" s="27">
        <v>3</v>
      </c>
      <c r="U125" s="27">
        <v>2500</v>
      </c>
      <c r="V125" s="27">
        <v>1000</v>
      </c>
      <c r="W125" s="27">
        <v>2730500</v>
      </c>
      <c r="X125" s="24" t="str">
        <f>IF(OR(I125="",说明首页!$C$3-INT(I125)&gt;7),"是","否")</f>
        <v>否</v>
      </c>
      <c r="Y125" s="24" t="str">
        <f t="shared" si="15"/>
        <v>否</v>
      </c>
      <c r="Z125" s="24" t="str">
        <f t="shared" si="16"/>
        <v>是</v>
      </c>
      <c r="AA125" s="24" t="str">
        <f>IF(OR(I125="",说明首页!$C$3-INT(I125)&gt;=3),"是","否")</f>
        <v>否</v>
      </c>
      <c r="AB125" s="28">
        <f t="shared" si="17"/>
        <v>101.01795429815016</v>
      </c>
      <c r="AC125" s="29">
        <f t="shared" si="18"/>
        <v>1.2059588555214</v>
      </c>
      <c r="AD125" s="27">
        <f t="shared" si="19"/>
        <v>53490.196078431371</v>
      </c>
      <c r="AE125" s="29">
        <f t="shared" si="20"/>
        <v>218.14</v>
      </c>
      <c r="AF125" s="29">
        <f t="shared" si="21"/>
        <v>123.78066666666668</v>
      </c>
      <c r="AG125" s="28">
        <f t="shared" si="22"/>
        <v>80.602636534839917</v>
      </c>
      <c r="AH125" s="28">
        <f t="shared" si="23"/>
        <v>76.647834274952913</v>
      </c>
      <c r="AI125" s="28">
        <f t="shared" si="24"/>
        <v>79.849340866290021</v>
      </c>
      <c r="AJ125" s="28">
        <f t="shared" si="25"/>
        <v>74.576271186440678</v>
      </c>
      <c r="AK125" s="29">
        <f t="shared" si="26"/>
        <v>77.47</v>
      </c>
      <c r="AL125" s="25">
        <f t="shared" si="27"/>
        <v>72</v>
      </c>
      <c r="AM125" s="24" t="str">
        <f t="shared" si="28"/>
        <v>S</v>
      </c>
      <c r="AN125" s="24" t="str">
        <f t="shared" si="29"/>
        <v>MOB12+</v>
      </c>
    </row>
    <row r="126" spans="1:40" ht="13.5" customHeight="1">
      <c r="A126" s="24" t="s">
        <v>144</v>
      </c>
      <c r="B126" s="24" t="s">
        <v>150</v>
      </c>
      <c r="C126" s="25">
        <v>732164</v>
      </c>
      <c r="D126" s="24" t="s">
        <v>803</v>
      </c>
      <c r="E126" s="26">
        <v>44942.413888888899</v>
      </c>
      <c r="F126" s="26">
        <v>44942.413888888899</v>
      </c>
      <c r="G126" s="25">
        <v>1212</v>
      </c>
      <c r="H126" s="25">
        <v>1212</v>
      </c>
      <c r="I126" s="26">
        <v>46154.864583333299</v>
      </c>
      <c r="J126" s="27">
        <v>6976</v>
      </c>
      <c r="K126" s="27">
        <v>7961</v>
      </c>
      <c r="L126" s="27">
        <v>2679</v>
      </c>
      <c r="M126" s="27">
        <v>332089</v>
      </c>
      <c r="N126" s="27">
        <v>255830</v>
      </c>
      <c r="O126" s="25">
        <v>30</v>
      </c>
      <c r="P126" s="27">
        <v>72</v>
      </c>
      <c r="Q126" s="27">
        <v>2757700</v>
      </c>
      <c r="R126" s="27">
        <v>1967400</v>
      </c>
      <c r="S126" s="27">
        <v>4</v>
      </c>
      <c r="T126" s="27">
        <v>5</v>
      </c>
      <c r="U126" s="24">
        <v>182800</v>
      </c>
      <c r="V126" s="24">
        <v>108900</v>
      </c>
      <c r="W126" s="27">
        <v>2940500</v>
      </c>
      <c r="X126" s="24" t="str">
        <f>IF(OR(I126="",说明首页!$C$3-INT(I126)&gt;7),"是","否")</f>
        <v>否</v>
      </c>
      <c r="Y126" s="24" t="str">
        <f t="shared" si="15"/>
        <v>否</v>
      </c>
      <c r="Z126" s="24" t="str">
        <f t="shared" si="16"/>
        <v>是</v>
      </c>
      <c r="AA126" s="24" t="str">
        <f>IF(OR(I126="",说明首页!$C$3-INT(I126)&gt;=3),"是","否")</f>
        <v>否</v>
      </c>
      <c r="AB126" s="28">
        <f t="shared" si="17"/>
        <v>95.494587532661441</v>
      </c>
      <c r="AC126" s="29">
        <f t="shared" si="18"/>
        <v>1.0321100917431194</v>
      </c>
      <c r="AD126" s="27">
        <f t="shared" si="19"/>
        <v>38301.388888888891</v>
      </c>
      <c r="AE126" s="29">
        <f t="shared" si="20"/>
        <v>196.74</v>
      </c>
      <c r="AF126" s="29">
        <f t="shared" si="21"/>
        <v>142.12777777777777</v>
      </c>
      <c r="AG126" s="28">
        <f t="shared" si="22"/>
        <v>69.868173258003765</v>
      </c>
      <c r="AH126" s="28">
        <f t="shared" si="23"/>
        <v>64.030131826741993</v>
      </c>
      <c r="AI126" s="28">
        <f t="shared" si="24"/>
        <v>75.517890772128055</v>
      </c>
      <c r="AJ126" s="28">
        <f t="shared" si="25"/>
        <v>91.902071563088512</v>
      </c>
      <c r="AK126" s="29">
        <f t="shared" si="26"/>
        <v>72.78</v>
      </c>
      <c r="AL126" s="25">
        <f t="shared" si="27"/>
        <v>96</v>
      </c>
      <c r="AM126" s="24" t="str">
        <f t="shared" si="28"/>
        <v>S</v>
      </c>
      <c r="AN126" s="24" t="str">
        <f t="shared" si="29"/>
        <v>MOB12+</v>
      </c>
    </row>
    <row r="127" spans="1:40" ht="13.5" customHeight="1">
      <c r="A127" s="24" t="s">
        <v>144</v>
      </c>
      <c r="B127" s="24" t="s">
        <v>150</v>
      </c>
      <c r="C127" s="25">
        <v>732466</v>
      </c>
      <c r="D127" s="24" t="s">
        <v>627</v>
      </c>
      <c r="E127" s="26">
        <v>44963.399305555598</v>
      </c>
      <c r="F127" s="26">
        <v>44963.399305555598</v>
      </c>
      <c r="G127" s="25">
        <v>1191</v>
      </c>
      <c r="H127" s="25">
        <v>1191</v>
      </c>
      <c r="I127" s="26">
        <v>46154.827777777798</v>
      </c>
      <c r="J127" s="27">
        <v>5068</v>
      </c>
      <c r="K127" s="27">
        <v>5749</v>
      </c>
      <c r="L127" s="27">
        <v>1371</v>
      </c>
      <c r="M127" s="27">
        <v>236055</v>
      </c>
      <c r="N127" s="27">
        <v>169793</v>
      </c>
      <c r="O127" s="25">
        <v>25</v>
      </c>
      <c r="P127" s="27">
        <v>67</v>
      </c>
      <c r="Q127" s="27">
        <v>2325400</v>
      </c>
      <c r="R127" s="27">
        <v>1875100</v>
      </c>
      <c r="S127" s="27">
        <v>2</v>
      </c>
      <c r="T127" s="27">
        <v>2</v>
      </c>
      <c r="U127" s="24">
        <v>2000</v>
      </c>
      <c r="V127" s="24"/>
      <c r="W127" s="27">
        <v>2327400</v>
      </c>
      <c r="X127" s="24" t="str">
        <f>IF(OR(I127="",说明首页!$C$3-INT(I127)&gt;7),"是","否")</f>
        <v>否</v>
      </c>
      <c r="Y127" s="24" t="str">
        <f t="shared" si="15"/>
        <v>否</v>
      </c>
      <c r="Z127" s="24" t="str">
        <f t="shared" si="16"/>
        <v>是</v>
      </c>
      <c r="AA127" s="24" t="str">
        <f>IF(OR(I127="",说明首页!$C$3-INT(I127)&gt;=3),"是","否")</f>
        <v>否</v>
      </c>
      <c r="AB127" s="28">
        <f t="shared" si="17"/>
        <v>123.84609773887674</v>
      </c>
      <c r="AC127" s="29">
        <f t="shared" si="18"/>
        <v>1.3220205209155484</v>
      </c>
      <c r="AD127" s="27">
        <f t="shared" si="19"/>
        <v>34707.462686567167</v>
      </c>
      <c r="AE127" s="29">
        <f t="shared" si="20"/>
        <v>187.51</v>
      </c>
      <c r="AF127" s="29">
        <f t="shared" si="21"/>
        <v>113.19533333333334</v>
      </c>
      <c r="AG127" s="28">
        <f t="shared" si="22"/>
        <v>97.551789077212803</v>
      </c>
      <c r="AH127" s="28">
        <f t="shared" si="23"/>
        <v>84.745762711864401</v>
      </c>
      <c r="AI127" s="28">
        <f t="shared" si="24"/>
        <v>73.258003766478339</v>
      </c>
      <c r="AJ127" s="28">
        <f t="shared" si="25"/>
        <v>50.470809792843696</v>
      </c>
      <c r="AK127" s="29">
        <f t="shared" si="26"/>
        <v>77.510000000000005</v>
      </c>
      <c r="AL127" s="25">
        <f t="shared" si="27"/>
        <v>70</v>
      </c>
      <c r="AM127" s="24" t="str">
        <f t="shared" si="28"/>
        <v>S</v>
      </c>
      <c r="AN127" s="24" t="str">
        <f t="shared" si="29"/>
        <v>MOB12+</v>
      </c>
    </row>
    <row r="128" spans="1:40" ht="13.5" customHeight="1">
      <c r="A128" s="24" t="s">
        <v>144</v>
      </c>
      <c r="B128" s="24" t="s">
        <v>150</v>
      </c>
      <c r="C128" s="25">
        <v>732468</v>
      </c>
      <c r="D128" s="24" t="s">
        <v>916</v>
      </c>
      <c r="E128" s="26">
        <v>44963.396527777797</v>
      </c>
      <c r="F128" s="26">
        <v>44963.396527777797</v>
      </c>
      <c r="G128" s="25">
        <v>1191</v>
      </c>
      <c r="H128" s="25">
        <v>1191</v>
      </c>
      <c r="I128" s="26">
        <v>46154.874305555597</v>
      </c>
      <c r="J128" s="27">
        <v>6054</v>
      </c>
      <c r="K128" s="27">
        <v>7728</v>
      </c>
      <c r="L128" s="27">
        <v>2526</v>
      </c>
      <c r="M128" s="27">
        <v>331813</v>
      </c>
      <c r="N128" s="27">
        <v>251196</v>
      </c>
      <c r="O128" s="25">
        <v>29</v>
      </c>
      <c r="P128" s="27">
        <v>71</v>
      </c>
      <c r="Q128" s="27">
        <v>3798400</v>
      </c>
      <c r="R128" s="27">
        <v>3434000</v>
      </c>
      <c r="S128" s="27">
        <v>3</v>
      </c>
      <c r="T128" s="27">
        <v>3</v>
      </c>
      <c r="U128" s="27">
        <v>22500</v>
      </c>
      <c r="V128" s="24">
        <v>2000</v>
      </c>
      <c r="W128" s="27">
        <v>3820900</v>
      </c>
      <c r="X128" s="24" t="str">
        <f>IF(OR(I128="",说明首页!$C$3-INT(I128)&gt;7),"是","否")</f>
        <v>否</v>
      </c>
      <c r="Y128" s="24" t="str">
        <f t="shared" si="15"/>
        <v>否</v>
      </c>
      <c r="Z128" s="24" t="str">
        <f t="shared" si="16"/>
        <v>是</v>
      </c>
      <c r="AA128" s="24" t="str">
        <f>IF(OR(I128="",说明首页!$C$3-INT(I128)&gt;=3),"是","否")</f>
        <v>否</v>
      </c>
      <c r="AB128" s="28">
        <f t="shared" si="17"/>
        <v>99.444180522565318</v>
      </c>
      <c r="AC128" s="29">
        <f t="shared" si="18"/>
        <v>1.1727783283779321</v>
      </c>
      <c r="AD128" s="27">
        <f t="shared" si="19"/>
        <v>53498.591549295772</v>
      </c>
      <c r="AE128" s="29">
        <f t="shared" si="20"/>
        <v>343.4</v>
      </c>
      <c r="AF128" s="29">
        <f t="shared" si="21"/>
        <v>144.36551724137931</v>
      </c>
      <c r="AG128" s="28">
        <f t="shared" si="22"/>
        <v>78.154425612052734</v>
      </c>
      <c r="AH128" s="28">
        <f t="shared" si="23"/>
        <v>75.329566854990588</v>
      </c>
      <c r="AI128" s="28">
        <f t="shared" si="24"/>
        <v>93.408662900188318</v>
      </c>
      <c r="AJ128" s="28">
        <f t="shared" si="25"/>
        <v>93.596986817325799</v>
      </c>
      <c r="AK128" s="29">
        <f t="shared" si="26"/>
        <v>83.02</v>
      </c>
      <c r="AL128" s="25">
        <f t="shared" si="27"/>
        <v>37</v>
      </c>
      <c r="AM128" s="24" t="str">
        <f t="shared" si="28"/>
        <v>S</v>
      </c>
      <c r="AN128" s="24" t="str">
        <f t="shared" si="29"/>
        <v>MOB12+</v>
      </c>
    </row>
    <row r="129" spans="1:40" ht="13.5" customHeight="1">
      <c r="A129" s="24" t="s">
        <v>144</v>
      </c>
      <c r="B129" s="24" t="s">
        <v>150</v>
      </c>
      <c r="C129" s="25">
        <v>732470</v>
      </c>
      <c r="D129" s="24" t="s">
        <v>351</v>
      </c>
      <c r="E129" s="26">
        <v>44963.4284722222</v>
      </c>
      <c r="F129" s="26">
        <v>44963.4284722222</v>
      </c>
      <c r="G129" s="25">
        <v>1191</v>
      </c>
      <c r="H129" s="25">
        <v>1191</v>
      </c>
      <c r="I129" s="26">
        <v>46154.839583333298</v>
      </c>
      <c r="J129" s="27">
        <v>6034</v>
      </c>
      <c r="K129" s="27">
        <v>7180</v>
      </c>
      <c r="L129" s="27">
        <v>2545</v>
      </c>
      <c r="M129" s="27">
        <v>343480</v>
      </c>
      <c r="N129" s="27">
        <v>275576</v>
      </c>
      <c r="O129" s="25">
        <v>29</v>
      </c>
      <c r="P129" s="27">
        <v>131</v>
      </c>
      <c r="Q129" s="27">
        <v>7515700</v>
      </c>
      <c r="R129" s="27">
        <v>5914900</v>
      </c>
      <c r="S129" s="27">
        <v>10</v>
      </c>
      <c r="T129" s="27">
        <v>13</v>
      </c>
      <c r="U129" s="24">
        <v>298500</v>
      </c>
      <c r="V129" s="24">
        <v>281500</v>
      </c>
      <c r="W129" s="27">
        <v>7814200</v>
      </c>
      <c r="X129" s="24" t="str">
        <f>IF(OR(I129="",说明首页!$C$3-INT(I129)&gt;7),"是","否")</f>
        <v>否</v>
      </c>
      <c r="Y129" s="24" t="str">
        <f t="shared" si="15"/>
        <v>否</v>
      </c>
      <c r="Z129" s="24" t="str">
        <f t="shared" si="16"/>
        <v>是</v>
      </c>
      <c r="AA129" s="24" t="str">
        <f>IF(OR(I129="",说明首页!$C$3-INT(I129)&gt;=3),"是","否")</f>
        <v>否</v>
      </c>
      <c r="AB129" s="28">
        <f t="shared" si="17"/>
        <v>108.28133595284872</v>
      </c>
      <c r="AC129" s="29">
        <f t="shared" si="18"/>
        <v>2.1710308253231685</v>
      </c>
      <c r="AD129" s="27">
        <f t="shared" si="19"/>
        <v>57371.755725190837</v>
      </c>
      <c r="AE129" s="29">
        <f t="shared" si="20"/>
        <v>591.49</v>
      </c>
      <c r="AF129" s="29">
        <f t="shared" si="21"/>
        <v>158.37701149425286</v>
      </c>
      <c r="AG129" s="28">
        <f t="shared" si="22"/>
        <v>89.265536723163848</v>
      </c>
      <c r="AH129" s="28">
        <f t="shared" si="23"/>
        <v>98.49340866290018</v>
      </c>
      <c r="AI129" s="28">
        <f t="shared" si="24"/>
        <v>99.058380414312623</v>
      </c>
      <c r="AJ129" s="28">
        <f t="shared" si="25"/>
        <v>98.305084745762713</v>
      </c>
      <c r="AK129" s="29">
        <f t="shared" si="26"/>
        <v>97.18</v>
      </c>
      <c r="AL129" s="25">
        <f t="shared" si="27"/>
        <v>3</v>
      </c>
      <c r="AM129" s="24" t="str">
        <f t="shared" si="28"/>
        <v>S</v>
      </c>
      <c r="AN129" s="24" t="str">
        <f t="shared" si="29"/>
        <v>MOB12+</v>
      </c>
    </row>
    <row r="130" spans="1:40" ht="13.5" customHeight="1">
      <c r="A130" s="24" t="s">
        <v>144</v>
      </c>
      <c r="B130" s="24" t="s">
        <v>162</v>
      </c>
      <c r="C130" s="25">
        <v>732567</v>
      </c>
      <c r="D130" s="24" t="s">
        <v>849</v>
      </c>
      <c r="E130" s="26">
        <v>44965.40625</v>
      </c>
      <c r="F130" s="26">
        <v>44965.40625</v>
      </c>
      <c r="G130" s="25">
        <v>1189</v>
      </c>
      <c r="H130" s="25">
        <v>1189</v>
      </c>
      <c r="I130" s="26">
        <v>46154.743750000001</v>
      </c>
      <c r="J130" s="27">
        <v>2301</v>
      </c>
      <c r="K130" s="27">
        <v>3866</v>
      </c>
      <c r="L130" s="27">
        <v>1196</v>
      </c>
      <c r="M130" s="27">
        <v>161674</v>
      </c>
      <c r="N130" s="27">
        <v>130506</v>
      </c>
      <c r="O130" s="25">
        <v>25</v>
      </c>
      <c r="P130" s="27">
        <v>55</v>
      </c>
      <c r="Q130" s="27">
        <v>7767500</v>
      </c>
      <c r="R130" s="27">
        <v>6478500</v>
      </c>
      <c r="S130" s="27">
        <v>3</v>
      </c>
      <c r="T130" s="27">
        <v>3</v>
      </c>
      <c r="U130" s="27">
        <v>92000</v>
      </c>
      <c r="V130" s="27">
        <v>20000</v>
      </c>
      <c r="W130" s="27">
        <v>7859500</v>
      </c>
      <c r="X130" s="24" t="str">
        <f>IF(OR(I130="",说明首页!$C$3-INT(I130)&gt;7),"是","否")</f>
        <v>否</v>
      </c>
      <c r="Y130" s="24" t="str">
        <f t="shared" ref="Y130:Y193" si="30">IF(OR(O130="",O130&lt;22),"是","否")</f>
        <v>否</v>
      </c>
      <c r="Z130" s="24" t="str">
        <f t="shared" ref="Z130:Z193" si="31">IF(AND(X130="否",Y130="否"),"是","否")</f>
        <v>是</v>
      </c>
      <c r="AA130" s="24" t="str">
        <f>IF(OR(I130="",说明首页!$C$3-INT(I130)&gt;=3),"是","否")</f>
        <v>否</v>
      </c>
      <c r="AB130" s="28">
        <f t="shared" ref="AB130:AB193" si="32">IFERROR(IF(L130&gt;0,N130/L130,0),0)</f>
        <v>109.11872909698997</v>
      </c>
      <c r="AC130" s="29">
        <f t="shared" ref="AC130:AC193" si="33">IFERROR(IF(J130&gt;0,P130/J130*100,0),0)</f>
        <v>2.3902651021295087</v>
      </c>
      <c r="AD130" s="27">
        <f t="shared" ref="AD130:AD193" si="34">IFERROR(IF(AND(P130&lt;&gt;"",P130&gt;0),Q130/P130,0),0)</f>
        <v>141227.27272727274</v>
      </c>
      <c r="AE130" s="29">
        <f t="shared" ref="AE130:AE193" si="35">IFERROR(IF(R130="",0,R130/10000),0)</f>
        <v>647.85</v>
      </c>
      <c r="AF130" s="29">
        <f t="shared" ref="AF130:AF193" si="36">IFERROR(IF(O130&gt;0,N130/O130/60,0),0)</f>
        <v>87.003999999999991</v>
      </c>
      <c r="AG130" s="28">
        <f t="shared" ref="AG130:AG193" si="37">IF(Z130="是",COUNTIFS($Z$2:$Z$4650,"是",$AB$2:$AB$4650,"&lt;"&amp;AB130)/COUNTIF($Z$2:$Z$4650,"是")*100,"")</f>
        <v>90.395480225988706</v>
      </c>
      <c r="AH130" s="28">
        <f t="shared" ref="AH130:AH193" si="38">IF(Z130="是",COUNTIFS($Z$2:$Z$4650,"是",$AC$2:$AC$4650,"&lt;"&amp;AC130)/COUNTIF($Z$2:$Z$4650,"是")*100,"")</f>
        <v>99.246704331450104</v>
      </c>
      <c r="AI130" s="28">
        <f t="shared" ref="AI130:AI193" si="39">IF(Z130="是",COUNTIFS($Z$2:$Z$4650,"是",$AE$2:$AE$4650,"&lt;"&amp;AE130)/COUNTIF($Z$2:$Z$4650,"是")*100,"")</f>
        <v>99.246704331450104</v>
      </c>
      <c r="AJ130" s="28">
        <f t="shared" ref="AJ130:AJ193" si="40">IF(Z130="是",COUNTIFS($Z$2:$Z$4650,"是",$AF$2:$AF$4650,"&lt;"&amp;AF130)/COUNTIF($Z$2:$Z$4650,"是")*100,"")</f>
        <v>7.5329566854990579</v>
      </c>
      <c r="AK130" s="29">
        <f t="shared" ref="AK130:AK193" si="41">IF(Z130="是",ROUND(AG130*0.15+AH130*0.45+AI130*0.2+AJ130*0.2,2),"")</f>
        <v>79.58</v>
      </c>
      <c r="AL130" s="25">
        <f t="shared" ref="AL130:AL193" si="42">IF(Z130="是",COUNTIFS($Z$2:$Z$4650,"是",$AK$2:$AK$4650,"&gt;"&amp;AK130)+1,"")</f>
        <v>55</v>
      </c>
      <c r="AM130" s="24" t="str">
        <f t="shared" ref="AM130:AM193" si="43">IF(Z130&lt;&gt;"是","非参评",IF(AND(AL130&lt;=COUNTIF($Z$2:$Z$4650,"是")*0.2,AC130&gt;MEDIAN(IF($Z$2:$Z$4650="是",$AC$2:$AC$4650))),"S",IF(AL130&lt;=COUNTIF($Z$2:$Z$4650,"是")*0.5,"A",IF(AL130&lt;=COUNTIF($Z$2:$Z$4650,"是")*0.8,"B","C"))))</f>
        <v>S</v>
      </c>
      <c r="AN130" s="24" t="str">
        <f t="shared" ref="AN130:AN193" si="44">IF(G130="","无数据",IF(G130&lt;30,"MOB1-",IF(G130&lt;90,"MOB1-3",IF(G130&lt;180,"MOB3-6",IF(G130&lt;365,"MOB6-12","MOB12+")))))</f>
        <v>MOB12+</v>
      </c>
    </row>
    <row r="131" spans="1:40" ht="13.5" customHeight="1">
      <c r="A131" s="24" t="s">
        <v>144</v>
      </c>
      <c r="B131" s="24" t="s">
        <v>150</v>
      </c>
      <c r="C131" s="25">
        <v>732704</v>
      </c>
      <c r="D131" s="24" t="s">
        <v>232</v>
      </c>
      <c r="E131" s="26">
        <v>44967.641666666699</v>
      </c>
      <c r="F131" s="26">
        <v>44967.641666666699</v>
      </c>
      <c r="G131" s="25">
        <v>1187</v>
      </c>
      <c r="H131" s="25">
        <v>1187</v>
      </c>
      <c r="I131" s="26">
        <v>46153.768750000003</v>
      </c>
      <c r="J131" s="27">
        <v>5451</v>
      </c>
      <c r="K131" s="27">
        <v>6068</v>
      </c>
      <c r="L131" s="27">
        <v>1825</v>
      </c>
      <c r="M131" s="27">
        <v>212753</v>
      </c>
      <c r="N131" s="27">
        <v>145744</v>
      </c>
      <c r="O131" s="25">
        <v>23</v>
      </c>
      <c r="P131" s="27">
        <v>34</v>
      </c>
      <c r="Q131" s="27">
        <v>1005200</v>
      </c>
      <c r="R131" s="27">
        <v>644600</v>
      </c>
      <c r="S131" s="27">
        <v>4</v>
      </c>
      <c r="T131" s="27">
        <v>4</v>
      </c>
      <c r="U131" s="27">
        <v>22500</v>
      </c>
      <c r="V131" s="27"/>
      <c r="W131" s="27">
        <v>1027700</v>
      </c>
      <c r="X131" s="24" t="str">
        <f>IF(OR(I131="",说明首页!$C$3-INT(I131)&gt;7),"是","否")</f>
        <v>否</v>
      </c>
      <c r="Y131" s="24" t="str">
        <f t="shared" si="30"/>
        <v>否</v>
      </c>
      <c r="Z131" s="24" t="str">
        <f t="shared" si="31"/>
        <v>是</v>
      </c>
      <c r="AA131" s="24" t="str">
        <f>IF(OR(I131="",说明首页!$C$3-INT(I131)&gt;=3),"是","否")</f>
        <v>否</v>
      </c>
      <c r="AB131" s="28">
        <f t="shared" si="32"/>
        <v>79.859726027397258</v>
      </c>
      <c r="AC131" s="29">
        <f t="shared" si="33"/>
        <v>0.62373876352962765</v>
      </c>
      <c r="AD131" s="27">
        <f t="shared" si="34"/>
        <v>29564.705882352941</v>
      </c>
      <c r="AE131" s="29">
        <f t="shared" si="35"/>
        <v>64.459999999999994</v>
      </c>
      <c r="AF131" s="29">
        <f t="shared" si="36"/>
        <v>105.61159420289854</v>
      </c>
      <c r="AG131" s="28">
        <f t="shared" si="37"/>
        <v>26.177024482109228</v>
      </c>
      <c r="AH131" s="28">
        <f t="shared" si="38"/>
        <v>18.07909604519774</v>
      </c>
      <c r="AI131" s="28">
        <f t="shared" si="39"/>
        <v>27.30696798493409</v>
      </c>
      <c r="AJ131" s="28">
        <f t="shared" si="40"/>
        <v>31.826741996233523</v>
      </c>
      <c r="AK131" s="29">
        <f t="shared" si="41"/>
        <v>23.89</v>
      </c>
      <c r="AL131" s="25">
        <f t="shared" si="42"/>
        <v>454</v>
      </c>
      <c r="AM131" s="24" t="str">
        <f t="shared" si="43"/>
        <v>C</v>
      </c>
      <c r="AN131" s="24" t="str">
        <f t="shared" si="44"/>
        <v>MOB12+</v>
      </c>
    </row>
    <row r="132" spans="1:40" ht="13.5" customHeight="1">
      <c r="A132" s="24" t="s">
        <v>144</v>
      </c>
      <c r="B132" s="24" t="s">
        <v>150</v>
      </c>
      <c r="C132" s="25">
        <v>732706</v>
      </c>
      <c r="D132" s="24" t="s">
        <v>845</v>
      </c>
      <c r="E132" s="26">
        <v>44967.653472222199</v>
      </c>
      <c r="F132" s="26">
        <v>44967.653472222199</v>
      </c>
      <c r="G132" s="25">
        <v>1187</v>
      </c>
      <c r="H132" s="25">
        <v>1187</v>
      </c>
      <c r="I132" s="26">
        <v>46154.870833333298</v>
      </c>
      <c r="J132" s="27">
        <v>6725</v>
      </c>
      <c r="K132" s="27">
        <v>8467</v>
      </c>
      <c r="L132" s="27">
        <v>2254</v>
      </c>
      <c r="M132" s="27">
        <v>321362</v>
      </c>
      <c r="N132" s="27">
        <v>243958</v>
      </c>
      <c r="O132" s="25">
        <v>28</v>
      </c>
      <c r="P132" s="27">
        <v>103</v>
      </c>
      <c r="Q132" s="27">
        <v>7679900</v>
      </c>
      <c r="R132" s="27">
        <v>5008000</v>
      </c>
      <c r="S132" s="27">
        <v>8</v>
      </c>
      <c r="T132" s="27">
        <v>11</v>
      </c>
      <c r="U132" s="24">
        <v>177400</v>
      </c>
      <c r="V132" s="24">
        <v>109000</v>
      </c>
      <c r="W132" s="27">
        <v>7857300</v>
      </c>
      <c r="X132" s="24" t="str">
        <f>IF(OR(I132="",说明首页!$C$3-INT(I132)&gt;7),"是","否")</f>
        <v>否</v>
      </c>
      <c r="Y132" s="24" t="str">
        <f t="shared" si="30"/>
        <v>否</v>
      </c>
      <c r="Z132" s="24" t="str">
        <f t="shared" si="31"/>
        <v>是</v>
      </c>
      <c r="AA132" s="24" t="str">
        <f>IF(OR(I132="",说明首页!$C$3-INT(I132)&gt;=3),"是","否")</f>
        <v>否</v>
      </c>
      <c r="AB132" s="28">
        <f t="shared" si="32"/>
        <v>108.23336291038154</v>
      </c>
      <c r="AC132" s="29">
        <f t="shared" si="33"/>
        <v>1.5315985130111525</v>
      </c>
      <c r="AD132" s="27">
        <f t="shared" si="34"/>
        <v>74562.135922330097</v>
      </c>
      <c r="AE132" s="29">
        <f t="shared" si="35"/>
        <v>500.8</v>
      </c>
      <c r="AF132" s="29">
        <f t="shared" si="36"/>
        <v>145.21309523809524</v>
      </c>
      <c r="AG132" s="28">
        <f t="shared" si="37"/>
        <v>88.888888888888886</v>
      </c>
      <c r="AH132" s="28">
        <f t="shared" si="38"/>
        <v>93.03201506591337</v>
      </c>
      <c r="AI132" s="28">
        <f t="shared" si="39"/>
        <v>97.551789077212803</v>
      </c>
      <c r="AJ132" s="28">
        <f t="shared" si="40"/>
        <v>94.161958568738228</v>
      </c>
      <c r="AK132" s="29">
        <f t="shared" si="41"/>
        <v>93.54</v>
      </c>
      <c r="AL132" s="25">
        <f t="shared" si="42"/>
        <v>10</v>
      </c>
      <c r="AM132" s="24" t="str">
        <f t="shared" si="43"/>
        <v>S</v>
      </c>
      <c r="AN132" s="24" t="str">
        <f t="shared" si="44"/>
        <v>MOB12+</v>
      </c>
    </row>
    <row r="133" spans="1:40" ht="13.5" customHeight="1">
      <c r="A133" s="24" t="s">
        <v>144</v>
      </c>
      <c r="B133" s="24" t="s">
        <v>150</v>
      </c>
      <c r="C133" s="25">
        <v>732717</v>
      </c>
      <c r="D133" s="24" t="s">
        <v>887</v>
      </c>
      <c r="E133" s="26">
        <v>44967.6784722222</v>
      </c>
      <c r="F133" s="26">
        <v>44967.6784722222</v>
      </c>
      <c r="G133" s="25">
        <v>1187</v>
      </c>
      <c r="H133" s="25">
        <v>1187</v>
      </c>
      <c r="I133" s="26">
        <v>46154.853472222203</v>
      </c>
      <c r="J133" s="27">
        <v>4627</v>
      </c>
      <c r="K133" s="27">
        <v>5476</v>
      </c>
      <c r="L133" s="27">
        <v>2573</v>
      </c>
      <c r="M133" s="27">
        <v>273072</v>
      </c>
      <c r="N133" s="27">
        <v>225627</v>
      </c>
      <c r="O133" s="25">
        <v>25</v>
      </c>
      <c r="P133" s="27">
        <v>64</v>
      </c>
      <c r="Q133" s="27">
        <v>2320100</v>
      </c>
      <c r="R133" s="27">
        <v>1328400</v>
      </c>
      <c r="S133" s="27">
        <v>1</v>
      </c>
      <c r="T133" s="27">
        <v>2</v>
      </c>
      <c r="U133" s="27">
        <v>52300</v>
      </c>
      <c r="V133" s="24"/>
      <c r="W133" s="27">
        <v>2372400</v>
      </c>
      <c r="X133" s="24" t="str">
        <f>IF(OR(I133="",说明首页!$C$3-INT(I133)&gt;7),"是","否")</f>
        <v>否</v>
      </c>
      <c r="Y133" s="24" t="str">
        <f t="shared" si="30"/>
        <v>否</v>
      </c>
      <c r="Z133" s="24" t="str">
        <f t="shared" si="31"/>
        <v>是</v>
      </c>
      <c r="AA133" s="24" t="str">
        <f>IF(OR(I133="",说明首页!$C$3-INT(I133)&gt;=3),"是","否")</f>
        <v>否</v>
      </c>
      <c r="AB133" s="28">
        <f t="shared" si="32"/>
        <v>87.690244850369226</v>
      </c>
      <c r="AC133" s="29">
        <f t="shared" si="33"/>
        <v>1.383185649448887</v>
      </c>
      <c r="AD133" s="27">
        <f t="shared" si="34"/>
        <v>36251.5625</v>
      </c>
      <c r="AE133" s="29">
        <f t="shared" si="35"/>
        <v>132.84</v>
      </c>
      <c r="AF133" s="29">
        <f t="shared" si="36"/>
        <v>150.41800000000001</v>
      </c>
      <c r="AG133" s="28">
        <f t="shared" si="37"/>
        <v>46.13935969868173</v>
      </c>
      <c r="AH133" s="28">
        <f t="shared" si="38"/>
        <v>87.947269303201509</v>
      </c>
      <c r="AI133" s="28">
        <f t="shared" si="39"/>
        <v>54.802259887005647</v>
      </c>
      <c r="AJ133" s="28">
        <f t="shared" si="40"/>
        <v>96.610169491525426</v>
      </c>
      <c r="AK133" s="29">
        <f t="shared" si="41"/>
        <v>76.78</v>
      </c>
      <c r="AL133" s="25">
        <f t="shared" si="42"/>
        <v>74</v>
      </c>
      <c r="AM133" s="24" t="str">
        <f t="shared" si="43"/>
        <v>S</v>
      </c>
      <c r="AN133" s="24" t="str">
        <f t="shared" si="44"/>
        <v>MOB12+</v>
      </c>
    </row>
    <row r="134" spans="1:40" ht="13.5" customHeight="1">
      <c r="A134" s="24" t="s">
        <v>144</v>
      </c>
      <c r="B134" s="24" t="s">
        <v>150</v>
      </c>
      <c r="C134" s="25">
        <v>732720</v>
      </c>
      <c r="D134" s="24" t="s">
        <v>709</v>
      </c>
      <c r="E134" s="26">
        <v>44967.654166666704</v>
      </c>
      <c r="F134" s="26">
        <v>44967.654166666704</v>
      </c>
      <c r="G134" s="25">
        <v>1187</v>
      </c>
      <c r="H134" s="25">
        <v>1187</v>
      </c>
      <c r="I134" s="26">
        <v>46154.871527777803</v>
      </c>
      <c r="J134" s="27">
        <v>6401</v>
      </c>
      <c r="K134" s="27">
        <v>7793</v>
      </c>
      <c r="L134" s="27">
        <v>2587</v>
      </c>
      <c r="M134" s="27">
        <v>405198</v>
      </c>
      <c r="N134" s="27">
        <v>334333</v>
      </c>
      <c r="O134" s="25">
        <v>29</v>
      </c>
      <c r="P134" s="27">
        <v>140</v>
      </c>
      <c r="Q134" s="27">
        <v>8666600</v>
      </c>
      <c r="R134" s="27">
        <v>7678600</v>
      </c>
      <c r="S134" s="27">
        <v>4</v>
      </c>
      <c r="T134" s="27">
        <v>5</v>
      </c>
      <c r="U134" s="24">
        <v>178500</v>
      </c>
      <c r="V134" s="24">
        <v>124000</v>
      </c>
      <c r="W134" s="27">
        <v>8845100</v>
      </c>
      <c r="X134" s="24" t="str">
        <f>IF(OR(I134="",说明首页!$C$3-INT(I134)&gt;7),"是","否")</f>
        <v>否</v>
      </c>
      <c r="Y134" s="24" t="str">
        <f t="shared" si="30"/>
        <v>否</v>
      </c>
      <c r="Z134" s="24" t="str">
        <f t="shared" si="31"/>
        <v>是</v>
      </c>
      <c r="AA134" s="24" t="str">
        <f>IF(OR(I134="",说明首页!$C$3-INT(I134)&gt;=3),"是","否")</f>
        <v>否</v>
      </c>
      <c r="AB134" s="28">
        <f t="shared" si="32"/>
        <v>129.23579435639738</v>
      </c>
      <c r="AC134" s="29">
        <f t="shared" si="33"/>
        <v>2.1871582565224186</v>
      </c>
      <c r="AD134" s="27">
        <f t="shared" si="34"/>
        <v>61904.285714285717</v>
      </c>
      <c r="AE134" s="29">
        <f t="shared" si="35"/>
        <v>767.86</v>
      </c>
      <c r="AF134" s="29">
        <f t="shared" si="36"/>
        <v>192.14540229885057</v>
      </c>
      <c r="AG134" s="28">
        <f t="shared" si="37"/>
        <v>98.116760828625232</v>
      </c>
      <c r="AH134" s="28">
        <f t="shared" si="38"/>
        <v>98.681732580037661</v>
      </c>
      <c r="AI134" s="28">
        <f t="shared" si="39"/>
        <v>99.811676082862519</v>
      </c>
      <c r="AJ134" s="28">
        <f t="shared" si="40"/>
        <v>99.623352165725038</v>
      </c>
      <c r="AK134" s="29">
        <f t="shared" si="41"/>
        <v>99.01</v>
      </c>
      <c r="AL134" s="25">
        <f t="shared" si="42"/>
        <v>1</v>
      </c>
      <c r="AM134" s="24" t="str">
        <f t="shared" si="43"/>
        <v>S</v>
      </c>
      <c r="AN134" s="24" t="str">
        <f t="shared" si="44"/>
        <v>MOB12+</v>
      </c>
    </row>
    <row r="135" spans="1:40" ht="13.5" customHeight="1">
      <c r="A135" s="24" t="s">
        <v>144</v>
      </c>
      <c r="B135" s="24" t="s">
        <v>150</v>
      </c>
      <c r="C135" s="25">
        <v>732722</v>
      </c>
      <c r="D135" s="24" t="s">
        <v>1122</v>
      </c>
      <c r="E135" s="26">
        <v>44967.679861111101</v>
      </c>
      <c r="F135" s="26">
        <v>44967.679861111101</v>
      </c>
      <c r="G135" s="25">
        <v>1187</v>
      </c>
      <c r="H135" s="25">
        <v>1187</v>
      </c>
      <c r="I135" s="26">
        <v>46154.813888888901</v>
      </c>
      <c r="J135" s="27">
        <v>4807</v>
      </c>
      <c r="K135" s="27">
        <v>5236</v>
      </c>
      <c r="L135" s="27">
        <v>2131</v>
      </c>
      <c r="M135" s="27">
        <v>207937</v>
      </c>
      <c r="N135" s="27">
        <v>160639</v>
      </c>
      <c r="O135" s="25">
        <v>22</v>
      </c>
      <c r="P135" s="27">
        <v>28</v>
      </c>
      <c r="Q135" s="27">
        <v>1473100</v>
      </c>
      <c r="R135" s="27">
        <v>1114800</v>
      </c>
      <c r="S135" s="27">
        <v>3</v>
      </c>
      <c r="T135" s="27">
        <v>3</v>
      </c>
      <c r="U135" s="24">
        <v>91200</v>
      </c>
      <c r="V135" s="24">
        <v>14200</v>
      </c>
      <c r="W135" s="27">
        <v>1564300</v>
      </c>
      <c r="X135" s="24" t="str">
        <f>IF(OR(I135="",说明首页!$C$3-INT(I135)&gt;7),"是","否")</f>
        <v>否</v>
      </c>
      <c r="Y135" s="24" t="str">
        <f t="shared" si="30"/>
        <v>否</v>
      </c>
      <c r="Z135" s="24" t="str">
        <f t="shared" si="31"/>
        <v>是</v>
      </c>
      <c r="AA135" s="24" t="str">
        <f>IF(OR(I135="",说明首页!$C$3-INT(I135)&gt;=3),"是","否")</f>
        <v>否</v>
      </c>
      <c r="AB135" s="28">
        <f t="shared" si="32"/>
        <v>75.381980290943218</v>
      </c>
      <c r="AC135" s="29">
        <f t="shared" si="33"/>
        <v>0.58248387767838561</v>
      </c>
      <c r="AD135" s="27">
        <f t="shared" si="34"/>
        <v>52610.714285714283</v>
      </c>
      <c r="AE135" s="29">
        <f t="shared" si="35"/>
        <v>111.48</v>
      </c>
      <c r="AF135" s="29">
        <f t="shared" si="36"/>
        <v>121.69621212121211</v>
      </c>
      <c r="AG135" s="28">
        <f t="shared" si="37"/>
        <v>17.13747645951036</v>
      </c>
      <c r="AH135" s="28">
        <f t="shared" si="38"/>
        <v>15.254237288135593</v>
      </c>
      <c r="AI135" s="28">
        <f t="shared" si="39"/>
        <v>45.762711864406782</v>
      </c>
      <c r="AJ135" s="28">
        <f t="shared" si="40"/>
        <v>68.54990583804144</v>
      </c>
      <c r="AK135" s="29">
        <f t="shared" si="41"/>
        <v>32.299999999999997</v>
      </c>
      <c r="AL135" s="25">
        <f t="shared" si="42"/>
        <v>393</v>
      </c>
      <c r="AM135" s="24" t="str">
        <f t="shared" si="43"/>
        <v>B</v>
      </c>
      <c r="AN135" s="24" t="str">
        <f t="shared" si="44"/>
        <v>MOB12+</v>
      </c>
    </row>
    <row r="136" spans="1:40" ht="13.5" customHeight="1">
      <c r="A136" s="24" t="s">
        <v>144</v>
      </c>
      <c r="B136" s="24" t="s">
        <v>150</v>
      </c>
      <c r="C136" s="25">
        <v>732725</v>
      </c>
      <c r="D136" s="24" t="s">
        <v>266</v>
      </c>
      <c r="E136" s="26">
        <v>44967.637499999997</v>
      </c>
      <c r="F136" s="26">
        <v>44967.637499999997</v>
      </c>
      <c r="G136" s="25">
        <v>1187</v>
      </c>
      <c r="H136" s="25">
        <v>1187</v>
      </c>
      <c r="I136" s="26">
        <v>46154.820138888899</v>
      </c>
      <c r="J136" s="27">
        <v>6087</v>
      </c>
      <c r="K136" s="27">
        <v>7685</v>
      </c>
      <c r="L136" s="27">
        <v>2405</v>
      </c>
      <c r="M136" s="27">
        <v>283440</v>
      </c>
      <c r="N136" s="27">
        <v>204318</v>
      </c>
      <c r="O136" s="25">
        <v>26</v>
      </c>
      <c r="P136" s="27">
        <v>50</v>
      </c>
      <c r="Q136" s="27">
        <v>1711000</v>
      </c>
      <c r="R136" s="27">
        <v>1683400</v>
      </c>
      <c r="S136" s="27">
        <v>1</v>
      </c>
      <c r="T136" s="27">
        <v>1</v>
      </c>
      <c r="U136" s="27">
        <v>3500</v>
      </c>
      <c r="V136" s="24">
        <v>3500</v>
      </c>
      <c r="W136" s="27">
        <v>1714500</v>
      </c>
      <c r="X136" s="24" t="str">
        <f>IF(OR(I136="",说明首页!$C$3-INT(I136)&gt;7),"是","否")</f>
        <v>否</v>
      </c>
      <c r="Y136" s="24" t="str">
        <f t="shared" si="30"/>
        <v>否</v>
      </c>
      <c r="Z136" s="24" t="str">
        <f t="shared" si="31"/>
        <v>是</v>
      </c>
      <c r="AA136" s="24" t="str">
        <f>IF(OR(I136="",说明首页!$C$3-INT(I136)&gt;=3),"是","否")</f>
        <v>否</v>
      </c>
      <c r="AB136" s="28">
        <f t="shared" si="32"/>
        <v>84.955509355509349</v>
      </c>
      <c r="AC136" s="29">
        <f t="shared" si="33"/>
        <v>0.8214227041235419</v>
      </c>
      <c r="AD136" s="27">
        <f t="shared" si="34"/>
        <v>34220</v>
      </c>
      <c r="AE136" s="29">
        <f t="shared" si="35"/>
        <v>168.34</v>
      </c>
      <c r="AF136" s="29">
        <f t="shared" si="36"/>
        <v>130.97307692307692</v>
      </c>
      <c r="AG136" s="28">
        <f t="shared" si="37"/>
        <v>38.983050847457626</v>
      </c>
      <c r="AH136" s="28">
        <f t="shared" si="38"/>
        <v>41.242937853107343</v>
      </c>
      <c r="AI136" s="28">
        <f t="shared" si="39"/>
        <v>68.173258003766477</v>
      </c>
      <c r="AJ136" s="28">
        <f t="shared" si="40"/>
        <v>85.310734463276845</v>
      </c>
      <c r="AK136" s="29">
        <f t="shared" si="41"/>
        <v>55.1</v>
      </c>
      <c r="AL136" s="25">
        <f t="shared" si="42"/>
        <v>217</v>
      </c>
      <c r="AM136" s="24" t="str">
        <f t="shared" si="43"/>
        <v>A</v>
      </c>
      <c r="AN136" s="24" t="str">
        <f t="shared" si="44"/>
        <v>MOB12+</v>
      </c>
    </row>
    <row r="137" spans="1:40" ht="13.5" customHeight="1">
      <c r="A137" s="24" t="s">
        <v>144</v>
      </c>
      <c r="B137" s="24" t="s">
        <v>150</v>
      </c>
      <c r="C137" s="25">
        <v>732730</v>
      </c>
      <c r="D137" s="24" t="s">
        <v>843</v>
      </c>
      <c r="E137" s="26">
        <v>44967.609722222202</v>
      </c>
      <c r="F137" s="26">
        <v>44967.609722222202</v>
      </c>
      <c r="G137" s="25">
        <v>1187</v>
      </c>
      <c r="H137" s="25">
        <v>1187</v>
      </c>
      <c r="I137" s="26">
        <v>46154.485416666699</v>
      </c>
      <c r="J137" s="27">
        <v>617</v>
      </c>
      <c r="K137" s="27">
        <v>620</v>
      </c>
      <c r="L137" s="27">
        <v>322</v>
      </c>
      <c r="M137" s="27">
        <v>37791</v>
      </c>
      <c r="N137" s="27">
        <v>33134</v>
      </c>
      <c r="O137" s="25">
        <v>18</v>
      </c>
      <c r="P137" s="27">
        <v>6</v>
      </c>
      <c r="Q137" s="27">
        <v>194800</v>
      </c>
      <c r="R137" s="27">
        <v>193800</v>
      </c>
      <c r="S137" s="27">
        <v>1</v>
      </c>
      <c r="T137" s="27">
        <v>2</v>
      </c>
      <c r="U137" s="24">
        <v>1000</v>
      </c>
      <c r="V137" s="24">
        <v>500</v>
      </c>
      <c r="W137" s="27">
        <v>195800</v>
      </c>
      <c r="X137" s="24" t="str">
        <f>IF(OR(I137="",说明首页!$C$3-INT(I137)&gt;7),"是","否")</f>
        <v>否</v>
      </c>
      <c r="Y137" s="24" t="str">
        <f t="shared" si="30"/>
        <v>是</v>
      </c>
      <c r="Z137" s="24" t="str">
        <f t="shared" si="31"/>
        <v>否</v>
      </c>
      <c r="AA137" s="24" t="str">
        <f>IF(OR(I137="",说明首页!$C$3-INT(I137)&gt;=3),"是","否")</f>
        <v>否</v>
      </c>
      <c r="AB137" s="28">
        <f t="shared" si="32"/>
        <v>102.90062111801242</v>
      </c>
      <c r="AC137" s="29">
        <f t="shared" si="33"/>
        <v>0.97244732576985426</v>
      </c>
      <c r="AD137" s="27">
        <f t="shared" si="34"/>
        <v>32466.666666666668</v>
      </c>
      <c r="AE137" s="29">
        <f t="shared" si="35"/>
        <v>19.38</v>
      </c>
      <c r="AF137" s="29">
        <f t="shared" si="36"/>
        <v>30.67962962962963</v>
      </c>
      <c r="AG137" s="28" t="str">
        <f t="shared" si="37"/>
        <v/>
      </c>
      <c r="AH137" s="28" t="str">
        <f t="shared" si="38"/>
        <v/>
      </c>
      <c r="AI137" s="28" t="str">
        <f t="shared" si="39"/>
        <v/>
      </c>
      <c r="AJ137" s="28" t="str">
        <f t="shared" si="40"/>
        <v/>
      </c>
      <c r="AK137" s="29" t="str">
        <f t="shared" si="41"/>
        <v/>
      </c>
      <c r="AL137" s="25" t="str">
        <f t="shared" si="42"/>
        <v/>
      </c>
      <c r="AM137" s="24" t="str">
        <f t="shared" si="43"/>
        <v>非参评</v>
      </c>
      <c r="AN137" s="24" t="str">
        <f t="shared" si="44"/>
        <v>MOB12+</v>
      </c>
    </row>
    <row r="138" spans="1:40" ht="13.5" customHeight="1">
      <c r="A138" s="24" t="s">
        <v>144</v>
      </c>
      <c r="B138" s="24" t="s">
        <v>150</v>
      </c>
      <c r="C138" s="25">
        <v>733300</v>
      </c>
      <c r="D138" s="24" t="s">
        <v>384</v>
      </c>
      <c r="E138" s="26">
        <v>44974.6</v>
      </c>
      <c r="F138" s="26">
        <v>44974.6</v>
      </c>
      <c r="G138" s="25">
        <v>1180</v>
      </c>
      <c r="H138" s="25">
        <v>1180</v>
      </c>
      <c r="I138" s="26">
        <v>46154.831944444399</v>
      </c>
      <c r="J138" s="27">
        <v>5565</v>
      </c>
      <c r="K138" s="27">
        <v>5932</v>
      </c>
      <c r="L138" s="27">
        <v>1841</v>
      </c>
      <c r="M138" s="27">
        <v>226332</v>
      </c>
      <c r="N138" s="27">
        <v>160564</v>
      </c>
      <c r="O138" s="25">
        <v>26</v>
      </c>
      <c r="P138" s="27">
        <v>52</v>
      </c>
      <c r="Q138" s="27">
        <v>1800700</v>
      </c>
      <c r="R138" s="27">
        <v>1374400</v>
      </c>
      <c r="S138" s="27">
        <v>2</v>
      </c>
      <c r="T138" s="27">
        <v>2</v>
      </c>
      <c r="U138" s="27">
        <v>22000</v>
      </c>
      <c r="V138" s="27"/>
      <c r="W138" s="27">
        <v>1822700</v>
      </c>
      <c r="X138" s="24" t="str">
        <f>IF(OR(I138="",说明首页!$C$3-INT(I138)&gt;7),"是","否")</f>
        <v>否</v>
      </c>
      <c r="Y138" s="24" t="str">
        <f t="shared" si="30"/>
        <v>否</v>
      </c>
      <c r="Z138" s="24" t="str">
        <f t="shared" si="31"/>
        <v>是</v>
      </c>
      <c r="AA138" s="24" t="str">
        <f>IF(OR(I138="",说明首页!$C$3-INT(I138)&gt;=3),"是","否")</f>
        <v>否</v>
      </c>
      <c r="AB138" s="28">
        <f t="shared" si="32"/>
        <v>87.215643671917434</v>
      </c>
      <c r="AC138" s="29">
        <f t="shared" si="33"/>
        <v>0.93441150044923627</v>
      </c>
      <c r="AD138" s="27">
        <f t="shared" si="34"/>
        <v>34628.846153846156</v>
      </c>
      <c r="AE138" s="29">
        <f t="shared" si="35"/>
        <v>137.44</v>
      </c>
      <c r="AF138" s="29">
        <f t="shared" si="36"/>
        <v>102.92564102564103</v>
      </c>
      <c r="AG138" s="28">
        <f t="shared" si="37"/>
        <v>44.444444444444443</v>
      </c>
      <c r="AH138" s="28">
        <f t="shared" si="38"/>
        <v>54.802259887005647</v>
      </c>
      <c r="AI138" s="28">
        <f t="shared" si="39"/>
        <v>57.062146892655363</v>
      </c>
      <c r="AJ138" s="28">
        <f t="shared" si="40"/>
        <v>26.930320150659131</v>
      </c>
      <c r="AK138" s="29">
        <f t="shared" si="41"/>
        <v>48.13</v>
      </c>
      <c r="AL138" s="25">
        <f t="shared" si="42"/>
        <v>276</v>
      </c>
      <c r="AM138" s="24" t="str">
        <f t="shared" si="43"/>
        <v>B</v>
      </c>
      <c r="AN138" s="24" t="str">
        <f t="shared" si="44"/>
        <v>MOB12+</v>
      </c>
    </row>
    <row r="139" spans="1:40" ht="13.5" customHeight="1">
      <c r="A139" s="24" t="s">
        <v>144</v>
      </c>
      <c r="B139" s="24" t="s">
        <v>147</v>
      </c>
      <c r="C139" s="25">
        <v>734287</v>
      </c>
      <c r="D139" s="24" t="s">
        <v>733</v>
      </c>
      <c r="E139" s="26">
        <v>44992.477083333302</v>
      </c>
      <c r="F139" s="26">
        <v>44992.477083333302</v>
      </c>
      <c r="G139" s="25">
        <v>1162</v>
      </c>
      <c r="H139" s="25">
        <v>1162</v>
      </c>
      <c r="I139" s="26">
        <v>46154.834027777797</v>
      </c>
      <c r="J139" s="27">
        <v>4856</v>
      </c>
      <c r="K139" s="27">
        <v>5779</v>
      </c>
      <c r="L139" s="27">
        <v>2275</v>
      </c>
      <c r="M139" s="27">
        <v>231558</v>
      </c>
      <c r="N139" s="27">
        <v>179264</v>
      </c>
      <c r="O139" s="25">
        <v>28</v>
      </c>
      <c r="P139" s="27">
        <v>67</v>
      </c>
      <c r="Q139" s="27">
        <v>2700900</v>
      </c>
      <c r="R139" s="27">
        <v>2259200</v>
      </c>
      <c r="S139" s="27">
        <v>2</v>
      </c>
      <c r="T139" s="27">
        <v>3</v>
      </c>
      <c r="U139" s="27">
        <v>36600</v>
      </c>
      <c r="V139" s="27">
        <v>34600</v>
      </c>
      <c r="W139" s="27">
        <v>2737500</v>
      </c>
      <c r="X139" s="24" t="str">
        <f>IF(OR(I139="",说明首页!$C$3-INT(I139)&gt;7),"是","否")</f>
        <v>否</v>
      </c>
      <c r="Y139" s="24" t="str">
        <f t="shared" si="30"/>
        <v>否</v>
      </c>
      <c r="Z139" s="24" t="str">
        <f t="shared" si="31"/>
        <v>是</v>
      </c>
      <c r="AA139" s="24" t="str">
        <f>IF(OR(I139="",说明首页!$C$3-INT(I139)&gt;=3),"是","否")</f>
        <v>否</v>
      </c>
      <c r="AB139" s="28">
        <f t="shared" si="32"/>
        <v>78.797362637362639</v>
      </c>
      <c r="AC139" s="29">
        <f t="shared" si="33"/>
        <v>1.3797364085667216</v>
      </c>
      <c r="AD139" s="27">
        <f t="shared" si="34"/>
        <v>40311.940298507463</v>
      </c>
      <c r="AE139" s="29">
        <f t="shared" si="35"/>
        <v>225.92</v>
      </c>
      <c r="AF139" s="29">
        <f t="shared" si="36"/>
        <v>106.70476190476191</v>
      </c>
      <c r="AG139" s="28">
        <f t="shared" si="37"/>
        <v>24.670433145009415</v>
      </c>
      <c r="AH139" s="28">
        <f t="shared" si="38"/>
        <v>87.570621468926561</v>
      </c>
      <c r="AI139" s="28">
        <f t="shared" si="39"/>
        <v>82.109227871939737</v>
      </c>
      <c r="AJ139" s="28">
        <f t="shared" si="40"/>
        <v>34.086629001883239</v>
      </c>
      <c r="AK139" s="29">
        <f t="shared" si="41"/>
        <v>66.349999999999994</v>
      </c>
      <c r="AL139" s="25">
        <f t="shared" si="42"/>
        <v>148</v>
      </c>
      <c r="AM139" s="24" t="str">
        <f t="shared" si="43"/>
        <v>A</v>
      </c>
      <c r="AN139" s="24" t="str">
        <f t="shared" si="44"/>
        <v>MOB12+</v>
      </c>
    </row>
    <row r="140" spans="1:40" ht="13.5" customHeight="1">
      <c r="A140" s="24" t="s">
        <v>144</v>
      </c>
      <c r="B140" s="24" t="s">
        <v>176</v>
      </c>
      <c r="C140" s="25">
        <v>734756</v>
      </c>
      <c r="D140" s="24" t="s">
        <v>342</v>
      </c>
      <c r="E140" s="26">
        <v>45007.5847222222</v>
      </c>
      <c r="F140" s="26">
        <v>45007.5847222222</v>
      </c>
      <c r="G140" s="25">
        <v>1147</v>
      </c>
      <c r="H140" s="25">
        <v>1147</v>
      </c>
      <c r="I140" s="26">
        <v>46154.797222222202</v>
      </c>
      <c r="J140" s="27">
        <v>3664</v>
      </c>
      <c r="K140" s="27">
        <v>5557</v>
      </c>
      <c r="L140" s="27">
        <v>1942</v>
      </c>
      <c r="M140" s="27">
        <v>222158</v>
      </c>
      <c r="N140" s="27">
        <v>173985</v>
      </c>
      <c r="O140" s="25">
        <v>27</v>
      </c>
      <c r="P140" s="24">
        <v>55</v>
      </c>
      <c r="Q140" s="24">
        <v>1646400</v>
      </c>
      <c r="R140" s="24">
        <v>1479800</v>
      </c>
      <c r="S140" s="24">
        <v>1</v>
      </c>
      <c r="T140" s="24">
        <v>1</v>
      </c>
      <c r="U140" s="24">
        <v>2000</v>
      </c>
      <c r="V140" s="24"/>
      <c r="W140" s="24">
        <v>1648400</v>
      </c>
      <c r="X140" s="24" t="str">
        <f>IF(OR(I140="",说明首页!$C$3-INT(I140)&gt;7),"是","否")</f>
        <v>否</v>
      </c>
      <c r="Y140" s="24" t="str">
        <f t="shared" si="30"/>
        <v>否</v>
      </c>
      <c r="Z140" s="24" t="str">
        <f t="shared" si="31"/>
        <v>是</v>
      </c>
      <c r="AA140" s="24" t="str">
        <f>IF(OR(I140="",说明首页!$C$3-INT(I140)&gt;=3),"是","否")</f>
        <v>否</v>
      </c>
      <c r="AB140" s="28">
        <f t="shared" si="32"/>
        <v>89.590628218331616</v>
      </c>
      <c r="AC140" s="29">
        <f t="shared" si="33"/>
        <v>1.5010917030567685</v>
      </c>
      <c r="AD140" s="27">
        <f t="shared" si="34"/>
        <v>29934.545454545456</v>
      </c>
      <c r="AE140" s="29">
        <f t="shared" si="35"/>
        <v>147.97999999999999</v>
      </c>
      <c r="AF140" s="29">
        <f t="shared" si="36"/>
        <v>107.39814814814814</v>
      </c>
      <c r="AG140" s="28">
        <f t="shared" si="37"/>
        <v>51.977401129943502</v>
      </c>
      <c r="AH140" s="28">
        <f t="shared" si="38"/>
        <v>91.525423728813564</v>
      </c>
      <c r="AI140" s="28">
        <f t="shared" si="39"/>
        <v>61.393596986817322</v>
      </c>
      <c r="AJ140" s="28">
        <f t="shared" si="40"/>
        <v>35.593220338983052</v>
      </c>
      <c r="AK140" s="29">
        <f t="shared" si="41"/>
        <v>68.38</v>
      </c>
      <c r="AL140" s="25">
        <f t="shared" si="42"/>
        <v>131</v>
      </c>
      <c r="AM140" s="24" t="str">
        <f t="shared" si="43"/>
        <v>A</v>
      </c>
      <c r="AN140" s="24" t="str">
        <f t="shared" si="44"/>
        <v>MOB12+</v>
      </c>
    </row>
    <row r="141" spans="1:40" ht="13.5" customHeight="1">
      <c r="A141" s="24" t="s">
        <v>144</v>
      </c>
      <c r="B141" s="24" t="s">
        <v>160</v>
      </c>
      <c r="C141" s="25">
        <v>734856</v>
      </c>
      <c r="D141" s="24" t="s">
        <v>399</v>
      </c>
      <c r="E141" s="26">
        <v>45008.407638888901</v>
      </c>
      <c r="F141" s="26">
        <v>45008.407638888901</v>
      </c>
      <c r="G141" s="25">
        <v>1146</v>
      </c>
      <c r="H141" s="25">
        <v>1146</v>
      </c>
      <c r="I141" s="26">
        <v>46154.804166666698</v>
      </c>
      <c r="J141" s="27">
        <v>3452</v>
      </c>
      <c r="K141" s="27">
        <v>4706</v>
      </c>
      <c r="L141" s="27">
        <v>1981</v>
      </c>
      <c r="M141" s="27">
        <v>168803</v>
      </c>
      <c r="N141" s="27">
        <v>126386</v>
      </c>
      <c r="O141" s="25">
        <v>24</v>
      </c>
      <c r="P141" s="27">
        <v>16</v>
      </c>
      <c r="Q141" s="27">
        <v>295100</v>
      </c>
      <c r="R141" s="27">
        <v>266100</v>
      </c>
      <c r="S141" s="27">
        <v>0</v>
      </c>
      <c r="T141" s="27">
        <v>0</v>
      </c>
      <c r="U141" s="24"/>
      <c r="V141" s="24"/>
      <c r="W141" s="27">
        <v>295100</v>
      </c>
      <c r="X141" s="24" t="str">
        <f>IF(OR(I141="",说明首页!$C$3-INT(I141)&gt;7),"是","否")</f>
        <v>否</v>
      </c>
      <c r="Y141" s="24" t="str">
        <f t="shared" si="30"/>
        <v>否</v>
      </c>
      <c r="Z141" s="24" t="str">
        <f t="shared" si="31"/>
        <v>是</v>
      </c>
      <c r="AA141" s="24" t="str">
        <f>IF(OR(I141="",说明首页!$C$3-INT(I141)&gt;=3),"是","否")</f>
        <v>否</v>
      </c>
      <c r="AB141" s="28">
        <f t="shared" si="32"/>
        <v>63.799091367995963</v>
      </c>
      <c r="AC141" s="29">
        <f t="shared" si="33"/>
        <v>0.46349942062572419</v>
      </c>
      <c r="AD141" s="27">
        <f t="shared" si="34"/>
        <v>18443.75</v>
      </c>
      <c r="AE141" s="29">
        <f t="shared" si="35"/>
        <v>26.61</v>
      </c>
      <c r="AF141" s="29">
        <f t="shared" si="36"/>
        <v>87.768055555555549</v>
      </c>
      <c r="AG141" s="28">
        <f t="shared" si="37"/>
        <v>2.2598870056497176</v>
      </c>
      <c r="AH141" s="28">
        <f t="shared" si="38"/>
        <v>6.4030131826741998</v>
      </c>
      <c r="AI141" s="28">
        <f t="shared" si="39"/>
        <v>10.357815442561206</v>
      </c>
      <c r="AJ141" s="28">
        <f t="shared" si="40"/>
        <v>7.9096045197740121</v>
      </c>
      <c r="AK141" s="29">
        <f t="shared" si="41"/>
        <v>6.87</v>
      </c>
      <c r="AL141" s="25">
        <f t="shared" si="42"/>
        <v>523</v>
      </c>
      <c r="AM141" s="24" t="str">
        <f t="shared" si="43"/>
        <v>C</v>
      </c>
      <c r="AN141" s="24" t="str">
        <f t="shared" si="44"/>
        <v>MOB12+</v>
      </c>
    </row>
    <row r="142" spans="1:40" ht="13.5" customHeight="1">
      <c r="A142" s="24" t="s">
        <v>144</v>
      </c>
      <c r="B142" s="24" t="s">
        <v>160</v>
      </c>
      <c r="C142" s="25">
        <v>734858</v>
      </c>
      <c r="D142" s="24" t="s">
        <v>950</v>
      </c>
      <c r="E142" s="26">
        <v>45008.386111111096</v>
      </c>
      <c r="F142" s="26">
        <v>45008.386111111096</v>
      </c>
      <c r="G142" s="25">
        <v>1146</v>
      </c>
      <c r="H142" s="25">
        <v>1146</v>
      </c>
      <c r="I142" s="26">
        <v>46154.778472222199</v>
      </c>
      <c r="J142" s="27">
        <v>2532</v>
      </c>
      <c r="K142" s="27">
        <v>2947</v>
      </c>
      <c r="L142" s="27">
        <v>1124</v>
      </c>
      <c r="M142" s="27">
        <v>117234</v>
      </c>
      <c r="N142" s="27">
        <v>88205</v>
      </c>
      <c r="O142" s="25">
        <v>18</v>
      </c>
      <c r="P142" s="27">
        <v>29</v>
      </c>
      <c r="Q142" s="27">
        <v>1245600</v>
      </c>
      <c r="R142" s="27">
        <v>1010600</v>
      </c>
      <c r="S142" s="27">
        <v>2</v>
      </c>
      <c r="T142" s="27">
        <v>4</v>
      </c>
      <c r="U142" s="27">
        <v>2000</v>
      </c>
      <c r="V142" s="27">
        <v>1000</v>
      </c>
      <c r="W142" s="27">
        <v>1247600</v>
      </c>
      <c r="X142" s="24" t="str">
        <f>IF(OR(I142="",说明首页!$C$3-INT(I142)&gt;7),"是","否")</f>
        <v>否</v>
      </c>
      <c r="Y142" s="24" t="str">
        <f t="shared" si="30"/>
        <v>是</v>
      </c>
      <c r="Z142" s="24" t="str">
        <f t="shared" si="31"/>
        <v>否</v>
      </c>
      <c r="AA142" s="24" t="str">
        <f>IF(OR(I142="",说明首页!$C$3-INT(I142)&gt;=3),"是","否")</f>
        <v>否</v>
      </c>
      <c r="AB142" s="28">
        <f t="shared" si="32"/>
        <v>78.47419928825623</v>
      </c>
      <c r="AC142" s="29">
        <f t="shared" si="33"/>
        <v>1.1453396524486572</v>
      </c>
      <c r="AD142" s="27">
        <f t="shared" si="34"/>
        <v>42951.724137931036</v>
      </c>
      <c r="AE142" s="29">
        <f t="shared" si="35"/>
        <v>101.06</v>
      </c>
      <c r="AF142" s="29">
        <f t="shared" si="36"/>
        <v>81.671296296296291</v>
      </c>
      <c r="AG142" s="28" t="str">
        <f t="shared" si="37"/>
        <v/>
      </c>
      <c r="AH142" s="28" t="str">
        <f t="shared" si="38"/>
        <v/>
      </c>
      <c r="AI142" s="28" t="str">
        <f t="shared" si="39"/>
        <v/>
      </c>
      <c r="AJ142" s="28" t="str">
        <f t="shared" si="40"/>
        <v/>
      </c>
      <c r="AK142" s="29" t="str">
        <f t="shared" si="41"/>
        <v/>
      </c>
      <c r="AL142" s="25" t="str">
        <f t="shared" si="42"/>
        <v/>
      </c>
      <c r="AM142" s="24" t="str">
        <f t="shared" si="43"/>
        <v>非参评</v>
      </c>
      <c r="AN142" s="24" t="str">
        <f t="shared" si="44"/>
        <v>MOB12+</v>
      </c>
    </row>
    <row r="143" spans="1:40" ht="13.5" customHeight="1">
      <c r="A143" s="24" t="s">
        <v>144</v>
      </c>
      <c r="B143" s="24" t="s">
        <v>150</v>
      </c>
      <c r="C143" s="25">
        <v>735076</v>
      </c>
      <c r="D143" s="24" t="s">
        <v>678</v>
      </c>
      <c r="E143" s="26">
        <v>45014.461111111101</v>
      </c>
      <c r="F143" s="26">
        <v>45014.461111111101</v>
      </c>
      <c r="G143" s="25">
        <v>1140</v>
      </c>
      <c r="H143" s="25">
        <v>1140</v>
      </c>
      <c r="I143" s="26">
        <v>46141.829166666699</v>
      </c>
      <c r="J143" s="27">
        <v>304</v>
      </c>
      <c r="K143" s="27">
        <v>305</v>
      </c>
      <c r="L143" s="27">
        <v>147</v>
      </c>
      <c r="M143" s="27">
        <v>18129</v>
      </c>
      <c r="N143" s="27">
        <v>15711</v>
      </c>
      <c r="O143" s="25">
        <v>7</v>
      </c>
      <c r="P143" s="27">
        <v>3</v>
      </c>
      <c r="Q143" s="27">
        <v>31500</v>
      </c>
      <c r="R143" s="27">
        <v>500</v>
      </c>
      <c r="S143" s="27">
        <v>1</v>
      </c>
      <c r="T143" s="27">
        <v>1</v>
      </c>
      <c r="U143" s="24">
        <v>170000</v>
      </c>
      <c r="V143" s="24"/>
      <c r="W143" s="27">
        <v>201500</v>
      </c>
      <c r="X143" s="24" t="str">
        <f>IF(OR(I143="",说明首页!$C$3-INT(I143)&gt;7),"是","否")</f>
        <v>否</v>
      </c>
      <c r="Y143" s="24" t="str">
        <f t="shared" si="30"/>
        <v>是</v>
      </c>
      <c r="Z143" s="24" t="str">
        <f t="shared" si="31"/>
        <v>否</v>
      </c>
      <c r="AA143" s="24" t="str">
        <f>IF(OR(I143="",说明首页!$C$3-INT(I143)&gt;=3),"是","否")</f>
        <v>否</v>
      </c>
      <c r="AB143" s="28">
        <f t="shared" si="32"/>
        <v>106.87755102040816</v>
      </c>
      <c r="AC143" s="29">
        <f t="shared" si="33"/>
        <v>0.98684210526315785</v>
      </c>
      <c r="AD143" s="27">
        <f t="shared" si="34"/>
        <v>10500</v>
      </c>
      <c r="AE143" s="29">
        <f t="shared" si="35"/>
        <v>0.05</v>
      </c>
      <c r="AF143" s="29">
        <f t="shared" si="36"/>
        <v>37.407142857142858</v>
      </c>
      <c r="AG143" s="28" t="str">
        <f t="shared" si="37"/>
        <v/>
      </c>
      <c r="AH143" s="28" t="str">
        <f t="shared" si="38"/>
        <v/>
      </c>
      <c r="AI143" s="28" t="str">
        <f t="shared" si="39"/>
        <v/>
      </c>
      <c r="AJ143" s="28" t="str">
        <f t="shared" si="40"/>
        <v/>
      </c>
      <c r="AK143" s="29" t="str">
        <f t="shared" si="41"/>
        <v/>
      </c>
      <c r="AL143" s="25" t="str">
        <f t="shared" si="42"/>
        <v/>
      </c>
      <c r="AM143" s="24" t="str">
        <f t="shared" si="43"/>
        <v>非参评</v>
      </c>
      <c r="AN143" s="24" t="str">
        <f t="shared" si="44"/>
        <v>MOB12+</v>
      </c>
    </row>
    <row r="144" spans="1:40" ht="13.5" customHeight="1">
      <c r="A144" s="24" t="s">
        <v>144</v>
      </c>
      <c r="B144" s="24" t="s">
        <v>162</v>
      </c>
      <c r="C144" s="25">
        <v>735395</v>
      </c>
      <c r="D144" s="24" t="s">
        <v>888</v>
      </c>
      <c r="E144" s="26">
        <v>45020.482638888898</v>
      </c>
      <c r="F144" s="26">
        <v>45020.482638888898</v>
      </c>
      <c r="G144" s="25">
        <v>1134</v>
      </c>
      <c r="H144" s="25">
        <v>1134</v>
      </c>
      <c r="I144" s="26">
        <v>46154.863888888904</v>
      </c>
      <c r="J144" s="27">
        <v>3320</v>
      </c>
      <c r="K144" s="27">
        <v>5302</v>
      </c>
      <c r="L144" s="27">
        <v>1842</v>
      </c>
      <c r="M144" s="27">
        <v>254818</v>
      </c>
      <c r="N144" s="27">
        <v>208573</v>
      </c>
      <c r="O144" s="25">
        <v>24</v>
      </c>
      <c r="P144" s="27">
        <v>69</v>
      </c>
      <c r="Q144" s="27">
        <v>9496500</v>
      </c>
      <c r="R144" s="27">
        <v>7590000</v>
      </c>
      <c r="S144" s="27">
        <v>1</v>
      </c>
      <c r="T144" s="27">
        <v>1</v>
      </c>
      <c r="U144" s="24">
        <v>31700</v>
      </c>
      <c r="V144" s="24"/>
      <c r="W144" s="27">
        <v>9528200</v>
      </c>
      <c r="X144" s="24" t="str">
        <f>IF(OR(I144="",说明首页!$C$3-INT(I144)&gt;7),"是","否")</f>
        <v>否</v>
      </c>
      <c r="Y144" s="24" t="str">
        <f t="shared" si="30"/>
        <v>否</v>
      </c>
      <c r="Z144" s="24" t="str">
        <f t="shared" si="31"/>
        <v>是</v>
      </c>
      <c r="AA144" s="24" t="str">
        <f>IF(OR(I144="",说明首页!$C$3-INT(I144)&gt;=3),"是","否")</f>
        <v>否</v>
      </c>
      <c r="AB144" s="28">
        <f t="shared" si="32"/>
        <v>113.23181324647123</v>
      </c>
      <c r="AC144" s="29">
        <f t="shared" si="33"/>
        <v>2.0783132530120483</v>
      </c>
      <c r="AD144" s="27">
        <f t="shared" si="34"/>
        <v>137630.4347826087</v>
      </c>
      <c r="AE144" s="29">
        <f t="shared" si="35"/>
        <v>759</v>
      </c>
      <c r="AF144" s="29">
        <f t="shared" si="36"/>
        <v>144.8423611111111</v>
      </c>
      <c r="AG144" s="28">
        <f t="shared" si="37"/>
        <v>93.408662900188318</v>
      </c>
      <c r="AH144" s="28">
        <f t="shared" si="38"/>
        <v>98.116760828625232</v>
      </c>
      <c r="AI144" s="28">
        <f t="shared" si="39"/>
        <v>99.623352165725038</v>
      </c>
      <c r="AJ144" s="28">
        <f t="shared" si="40"/>
        <v>93.973634651600761</v>
      </c>
      <c r="AK144" s="29">
        <f t="shared" si="41"/>
        <v>96.88</v>
      </c>
      <c r="AL144" s="25">
        <f t="shared" si="42"/>
        <v>5</v>
      </c>
      <c r="AM144" s="24" t="str">
        <f t="shared" si="43"/>
        <v>S</v>
      </c>
      <c r="AN144" s="24" t="str">
        <f t="shared" si="44"/>
        <v>MOB12+</v>
      </c>
    </row>
    <row r="145" spans="1:40" ht="13.5" customHeight="1">
      <c r="A145" s="24" t="s">
        <v>144</v>
      </c>
      <c r="B145" s="24" t="s">
        <v>169</v>
      </c>
      <c r="C145" s="25">
        <v>735487</v>
      </c>
      <c r="D145" s="24" t="s">
        <v>402</v>
      </c>
      <c r="E145" s="26">
        <v>45023.40625</v>
      </c>
      <c r="F145" s="26">
        <v>45023.40625</v>
      </c>
      <c r="G145" s="25">
        <v>1131</v>
      </c>
      <c r="H145" s="25">
        <v>1131</v>
      </c>
      <c r="I145" s="26">
        <v>46142.595138888901</v>
      </c>
      <c r="J145" s="27">
        <v>2203</v>
      </c>
      <c r="K145" s="27">
        <v>2632</v>
      </c>
      <c r="L145" s="27">
        <v>1144</v>
      </c>
      <c r="M145" s="27">
        <v>133815</v>
      </c>
      <c r="N145" s="27">
        <v>111483</v>
      </c>
      <c r="O145" s="25">
        <v>16</v>
      </c>
      <c r="P145" s="27">
        <v>22</v>
      </c>
      <c r="Q145" s="27">
        <v>887700</v>
      </c>
      <c r="R145" s="24">
        <v>658700</v>
      </c>
      <c r="S145" s="27">
        <v>4</v>
      </c>
      <c r="T145" s="27">
        <v>4</v>
      </c>
      <c r="U145" s="24">
        <v>44300</v>
      </c>
      <c r="V145" s="24"/>
      <c r="W145" s="27">
        <v>932000</v>
      </c>
      <c r="X145" s="24" t="str">
        <f>IF(OR(I145="",说明首页!$C$3-INT(I145)&gt;7),"是","否")</f>
        <v>否</v>
      </c>
      <c r="Y145" s="24" t="str">
        <f t="shared" si="30"/>
        <v>是</v>
      </c>
      <c r="Z145" s="24" t="str">
        <f t="shared" si="31"/>
        <v>否</v>
      </c>
      <c r="AA145" s="24" t="str">
        <f>IF(OR(I145="",说明首页!$C$3-INT(I145)&gt;=3),"是","否")</f>
        <v>否</v>
      </c>
      <c r="AB145" s="28">
        <f t="shared" si="32"/>
        <v>97.450174825174827</v>
      </c>
      <c r="AC145" s="29">
        <f t="shared" si="33"/>
        <v>0.99863822060826146</v>
      </c>
      <c r="AD145" s="27">
        <f t="shared" si="34"/>
        <v>40350</v>
      </c>
      <c r="AE145" s="29">
        <f t="shared" si="35"/>
        <v>65.87</v>
      </c>
      <c r="AF145" s="29">
        <f t="shared" si="36"/>
        <v>116.128125</v>
      </c>
      <c r="AG145" s="28" t="str">
        <f t="shared" si="37"/>
        <v/>
      </c>
      <c r="AH145" s="28" t="str">
        <f t="shared" si="38"/>
        <v/>
      </c>
      <c r="AI145" s="28" t="str">
        <f t="shared" si="39"/>
        <v/>
      </c>
      <c r="AJ145" s="28" t="str">
        <f t="shared" si="40"/>
        <v/>
      </c>
      <c r="AK145" s="29" t="str">
        <f t="shared" si="41"/>
        <v/>
      </c>
      <c r="AL145" s="25" t="str">
        <f t="shared" si="42"/>
        <v/>
      </c>
      <c r="AM145" s="24" t="str">
        <f t="shared" si="43"/>
        <v>非参评</v>
      </c>
      <c r="AN145" s="24" t="str">
        <f t="shared" si="44"/>
        <v>MOB12+</v>
      </c>
    </row>
    <row r="146" spans="1:40" ht="13.5" customHeight="1">
      <c r="A146" s="24" t="s">
        <v>144</v>
      </c>
      <c r="B146" s="24" t="s">
        <v>169</v>
      </c>
      <c r="C146" s="25">
        <v>735580</v>
      </c>
      <c r="D146" s="24" t="s">
        <v>437</v>
      </c>
      <c r="E146" s="26">
        <v>45082.497222222199</v>
      </c>
      <c r="F146" s="26">
        <v>45082.497222222199</v>
      </c>
      <c r="G146" s="25">
        <v>1072</v>
      </c>
      <c r="H146" s="25">
        <v>1072</v>
      </c>
      <c r="I146" s="26">
        <v>46154.805555555598</v>
      </c>
      <c r="J146" s="27">
        <v>4298</v>
      </c>
      <c r="K146" s="27">
        <v>4743</v>
      </c>
      <c r="L146" s="27">
        <v>1454</v>
      </c>
      <c r="M146" s="27">
        <v>187081</v>
      </c>
      <c r="N146" s="27">
        <v>144135</v>
      </c>
      <c r="O146" s="24">
        <v>24</v>
      </c>
      <c r="P146" s="24">
        <v>26</v>
      </c>
      <c r="Q146" s="24">
        <v>1193000</v>
      </c>
      <c r="R146" s="24">
        <v>907200</v>
      </c>
      <c r="S146" s="24">
        <v>1</v>
      </c>
      <c r="T146" s="24">
        <v>1</v>
      </c>
      <c r="U146" s="24">
        <v>1000</v>
      </c>
      <c r="V146" s="24"/>
      <c r="W146" s="24">
        <v>1194000</v>
      </c>
      <c r="X146" s="24" t="str">
        <f>IF(OR(I146="",说明首页!$C$3-INT(I146)&gt;7),"是","否")</f>
        <v>否</v>
      </c>
      <c r="Y146" s="24" t="str">
        <f t="shared" si="30"/>
        <v>否</v>
      </c>
      <c r="Z146" s="24" t="str">
        <f t="shared" si="31"/>
        <v>是</v>
      </c>
      <c r="AA146" s="24" t="str">
        <f>IF(OR(I146="",说明首页!$C$3-INT(I146)&gt;=3),"是","否")</f>
        <v>否</v>
      </c>
      <c r="AB146" s="28">
        <f t="shared" si="32"/>
        <v>99.129986244841817</v>
      </c>
      <c r="AC146" s="29">
        <f t="shared" si="33"/>
        <v>0.60493252675663101</v>
      </c>
      <c r="AD146" s="27">
        <f t="shared" si="34"/>
        <v>45884.615384615383</v>
      </c>
      <c r="AE146" s="29">
        <f t="shared" si="35"/>
        <v>90.72</v>
      </c>
      <c r="AF146" s="29">
        <f t="shared" si="36"/>
        <v>100.09375</v>
      </c>
      <c r="AG146" s="28">
        <f t="shared" si="37"/>
        <v>77.401129943502823</v>
      </c>
      <c r="AH146" s="28">
        <f t="shared" si="38"/>
        <v>17.514124293785311</v>
      </c>
      <c r="AI146" s="28">
        <f t="shared" si="39"/>
        <v>39.1713747645951</v>
      </c>
      <c r="AJ146" s="28">
        <f t="shared" si="40"/>
        <v>23.35216572504708</v>
      </c>
      <c r="AK146" s="29">
        <f t="shared" si="41"/>
        <v>32</v>
      </c>
      <c r="AL146" s="25">
        <f t="shared" si="42"/>
        <v>397</v>
      </c>
      <c r="AM146" s="24" t="str">
        <f t="shared" si="43"/>
        <v>B</v>
      </c>
      <c r="AN146" s="24" t="str">
        <f t="shared" si="44"/>
        <v>MOB12+</v>
      </c>
    </row>
    <row r="147" spans="1:40" ht="13.5" customHeight="1">
      <c r="A147" s="24" t="s">
        <v>144</v>
      </c>
      <c r="B147" s="24" t="s">
        <v>150</v>
      </c>
      <c r="C147" s="25">
        <v>735650</v>
      </c>
      <c r="D147" s="24" t="s">
        <v>423</v>
      </c>
      <c r="E147" s="26">
        <v>45027.601388888899</v>
      </c>
      <c r="F147" s="26">
        <v>45027.601388888899</v>
      </c>
      <c r="G147" s="25">
        <v>1127</v>
      </c>
      <c r="H147" s="25">
        <v>1127</v>
      </c>
      <c r="I147" s="26">
        <v>46154.827777777798</v>
      </c>
      <c r="J147" s="27">
        <v>6712</v>
      </c>
      <c r="K147" s="27">
        <v>7909</v>
      </c>
      <c r="L147" s="27">
        <v>2154</v>
      </c>
      <c r="M147" s="27">
        <v>284032</v>
      </c>
      <c r="N147" s="27">
        <v>206041</v>
      </c>
      <c r="O147" s="25">
        <v>27</v>
      </c>
      <c r="P147" s="27">
        <v>84</v>
      </c>
      <c r="Q147" s="27">
        <v>5150000</v>
      </c>
      <c r="R147" s="27">
        <v>3751400</v>
      </c>
      <c r="S147" s="27">
        <v>4</v>
      </c>
      <c r="T147" s="27">
        <v>6</v>
      </c>
      <c r="U147" s="27">
        <v>176200</v>
      </c>
      <c r="V147" s="24">
        <v>119200</v>
      </c>
      <c r="W147" s="27">
        <v>5326200</v>
      </c>
      <c r="X147" s="24" t="str">
        <f>IF(OR(I147="",说明首页!$C$3-INT(I147)&gt;7),"是","否")</f>
        <v>否</v>
      </c>
      <c r="Y147" s="24" t="str">
        <f t="shared" si="30"/>
        <v>否</v>
      </c>
      <c r="Z147" s="24" t="str">
        <f t="shared" si="31"/>
        <v>是</v>
      </c>
      <c r="AA147" s="24" t="str">
        <f>IF(OR(I147="",说明首页!$C$3-INT(I147)&gt;=3),"是","否")</f>
        <v>否</v>
      </c>
      <c r="AB147" s="28">
        <f t="shared" si="32"/>
        <v>95.655060352831939</v>
      </c>
      <c r="AC147" s="29">
        <f t="shared" si="33"/>
        <v>1.2514898688915377</v>
      </c>
      <c r="AD147" s="27">
        <f t="shared" si="34"/>
        <v>61309.523809523809</v>
      </c>
      <c r="AE147" s="29">
        <f t="shared" si="35"/>
        <v>375.14</v>
      </c>
      <c r="AF147" s="29">
        <f t="shared" si="36"/>
        <v>127.18580246913579</v>
      </c>
      <c r="AG147" s="28">
        <f t="shared" si="37"/>
        <v>70.244821092278727</v>
      </c>
      <c r="AH147" s="28">
        <f t="shared" si="38"/>
        <v>80.979284369114879</v>
      </c>
      <c r="AI147" s="28">
        <f t="shared" si="39"/>
        <v>94.915254237288138</v>
      </c>
      <c r="AJ147" s="28">
        <f t="shared" si="40"/>
        <v>79.849340866290021</v>
      </c>
      <c r="AK147" s="29">
        <f t="shared" si="41"/>
        <v>81.93</v>
      </c>
      <c r="AL147" s="25">
        <f t="shared" si="42"/>
        <v>44</v>
      </c>
      <c r="AM147" s="24" t="str">
        <f t="shared" si="43"/>
        <v>S</v>
      </c>
      <c r="AN147" s="24" t="str">
        <f t="shared" si="44"/>
        <v>MOB12+</v>
      </c>
    </row>
    <row r="148" spans="1:40" ht="13.5" customHeight="1">
      <c r="A148" s="24" t="s">
        <v>144</v>
      </c>
      <c r="B148" s="24" t="s">
        <v>150</v>
      </c>
      <c r="C148" s="25">
        <v>735654</v>
      </c>
      <c r="D148" s="24" t="s">
        <v>433</v>
      </c>
      <c r="E148" s="26">
        <v>45027.608333333301</v>
      </c>
      <c r="F148" s="26">
        <v>45027.608333333301</v>
      </c>
      <c r="G148" s="25">
        <v>1127</v>
      </c>
      <c r="H148" s="25">
        <v>1127</v>
      </c>
      <c r="I148" s="26">
        <v>46154.84375</v>
      </c>
      <c r="J148" s="27">
        <v>6208</v>
      </c>
      <c r="K148" s="27">
        <v>7041</v>
      </c>
      <c r="L148" s="27">
        <v>1574</v>
      </c>
      <c r="M148" s="27">
        <v>259179</v>
      </c>
      <c r="N148" s="27">
        <v>183401</v>
      </c>
      <c r="O148" s="24">
        <v>25</v>
      </c>
      <c r="P148" s="24">
        <v>53</v>
      </c>
      <c r="Q148" s="24">
        <v>2057300</v>
      </c>
      <c r="R148" s="24">
        <v>1733200</v>
      </c>
      <c r="S148" s="24">
        <v>4</v>
      </c>
      <c r="T148" s="24">
        <v>6</v>
      </c>
      <c r="U148" s="24">
        <v>105000</v>
      </c>
      <c r="V148" s="24">
        <v>34200</v>
      </c>
      <c r="W148" s="24">
        <v>2162300</v>
      </c>
      <c r="X148" s="24" t="str">
        <f>IF(OR(I148="",说明首页!$C$3-INT(I148)&gt;7),"是","否")</f>
        <v>否</v>
      </c>
      <c r="Y148" s="24" t="str">
        <f t="shared" si="30"/>
        <v>否</v>
      </c>
      <c r="Z148" s="24" t="str">
        <f t="shared" si="31"/>
        <v>是</v>
      </c>
      <c r="AA148" s="24" t="str">
        <f>IF(OR(I148="",说明首页!$C$3-INT(I148)&gt;=3),"是","否")</f>
        <v>否</v>
      </c>
      <c r="AB148" s="28">
        <f t="shared" si="32"/>
        <v>116.51905972045743</v>
      </c>
      <c r="AC148" s="29">
        <f t="shared" si="33"/>
        <v>0.85373711340206182</v>
      </c>
      <c r="AD148" s="27">
        <f t="shared" si="34"/>
        <v>38816.981132075474</v>
      </c>
      <c r="AE148" s="29">
        <f t="shared" si="35"/>
        <v>173.32</v>
      </c>
      <c r="AF148" s="29">
        <f t="shared" si="36"/>
        <v>122.26733333333333</v>
      </c>
      <c r="AG148" s="28">
        <f t="shared" si="37"/>
        <v>95.291902071563086</v>
      </c>
      <c r="AH148" s="28">
        <f t="shared" si="38"/>
        <v>45.762711864406782</v>
      </c>
      <c r="AI148" s="28">
        <f t="shared" si="39"/>
        <v>69.868173258003765</v>
      </c>
      <c r="AJ148" s="28">
        <f t="shared" si="40"/>
        <v>70.433145009416194</v>
      </c>
      <c r="AK148" s="29">
        <f t="shared" si="41"/>
        <v>62.95</v>
      </c>
      <c r="AL148" s="25">
        <f t="shared" si="42"/>
        <v>171</v>
      </c>
      <c r="AM148" s="24" t="str">
        <f t="shared" si="43"/>
        <v>A</v>
      </c>
      <c r="AN148" s="24" t="str">
        <f t="shared" si="44"/>
        <v>MOB12+</v>
      </c>
    </row>
    <row r="149" spans="1:40" ht="13.5" customHeight="1">
      <c r="A149" s="24" t="s">
        <v>144</v>
      </c>
      <c r="B149" s="24" t="s">
        <v>150</v>
      </c>
      <c r="C149" s="25">
        <v>736020</v>
      </c>
      <c r="D149" s="24" t="s">
        <v>1159</v>
      </c>
      <c r="E149" s="26">
        <v>45033.442361111098</v>
      </c>
      <c r="F149" s="26">
        <v>45033.442361111098</v>
      </c>
      <c r="G149" s="25">
        <v>1121</v>
      </c>
      <c r="H149" s="25">
        <v>1121</v>
      </c>
      <c r="I149" s="26">
        <v>46154.795833333301</v>
      </c>
      <c r="J149" s="27">
        <v>5107</v>
      </c>
      <c r="K149" s="27">
        <v>5269</v>
      </c>
      <c r="L149" s="27">
        <v>2460</v>
      </c>
      <c r="M149" s="27">
        <v>213964</v>
      </c>
      <c r="N149" s="24">
        <v>170909</v>
      </c>
      <c r="O149" s="24">
        <v>23</v>
      </c>
      <c r="P149" s="24">
        <v>25</v>
      </c>
      <c r="Q149" s="24">
        <v>754100</v>
      </c>
      <c r="R149" s="24">
        <v>495200</v>
      </c>
      <c r="S149" s="24">
        <v>1</v>
      </c>
      <c r="T149" s="24">
        <v>2</v>
      </c>
      <c r="U149" s="24">
        <v>42700</v>
      </c>
      <c r="V149" s="24">
        <v>42700</v>
      </c>
      <c r="W149" s="24">
        <v>796800</v>
      </c>
      <c r="X149" s="24" t="str">
        <f>IF(OR(I149="",说明首页!$C$3-INT(I149)&gt;7),"是","否")</f>
        <v>否</v>
      </c>
      <c r="Y149" s="24" t="str">
        <f t="shared" si="30"/>
        <v>否</v>
      </c>
      <c r="Z149" s="24" t="str">
        <f t="shared" si="31"/>
        <v>是</v>
      </c>
      <c r="AA149" s="24" t="str">
        <f>IF(OR(I149="",说明首页!$C$3-INT(I149)&gt;=3),"是","否")</f>
        <v>否</v>
      </c>
      <c r="AB149" s="28">
        <f t="shared" si="32"/>
        <v>69.475203252032514</v>
      </c>
      <c r="AC149" s="29">
        <f t="shared" si="33"/>
        <v>0.48952418249461521</v>
      </c>
      <c r="AD149" s="27">
        <f t="shared" si="34"/>
        <v>30164</v>
      </c>
      <c r="AE149" s="29">
        <f t="shared" si="35"/>
        <v>49.52</v>
      </c>
      <c r="AF149" s="29">
        <f t="shared" si="36"/>
        <v>123.84710144927537</v>
      </c>
      <c r="AG149" s="28">
        <f t="shared" si="37"/>
        <v>7.3446327683615822</v>
      </c>
      <c r="AH149" s="28">
        <f t="shared" si="38"/>
        <v>7.7212806026365346</v>
      </c>
      <c r="AI149" s="28">
        <f t="shared" si="39"/>
        <v>21.280602636534841</v>
      </c>
      <c r="AJ149" s="28">
        <f t="shared" si="40"/>
        <v>74.764595103578159</v>
      </c>
      <c r="AK149" s="29">
        <f t="shared" si="41"/>
        <v>23.79</v>
      </c>
      <c r="AL149" s="25">
        <f t="shared" si="42"/>
        <v>456</v>
      </c>
      <c r="AM149" s="24" t="str">
        <f t="shared" si="43"/>
        <v>C</v>
      </c>
      <c r="AN149" s="24" t="str">
        <f t="shared" si="44"/>
        <v>MOB12+</v>
      </c>
    </row>
    <row r="150" spans="1:40" ht="13.5" customHeight="1">
      <c r="A150" s="24" t="s">
        <v>144</v>
      </c>
      <c r="B150" s="24" t="s">
        <v>150</v>
      </c>
      <c r="C150" s="25">
        <v>736223</v>
      </c>
      <c r="D150" s="24" t="s">
        <v>487</v>
      </c>
      <c r="E150" s="26">
        <v>45036.5847222222</v>
      </c>
      <c r="F150" s="26">
        <v>45036.5847222222</v>
      </c>
      <c r="G150" s="25">
        <v>1118</v>
      </c>
      <c r="H150" s="25">
        <v>1118</v>
      </c>
      <c r="I150" s="26">
        <v>46154.858333333301</v>
      </c>
      <c r="J150" s="27">
        <v>5833</v>
      </c>
      <c r="K150" s="27">
        <v>6756</v>
      </c>
      <c r="L150" s="27">
        <v>2347</v>
      </c>
      <c r="M150" s="27">
        <v>288982</v>
      </c>
      <c r="N150" s="27">
        <v>220668</v>
      </c>
      <c r="O150" s="25">
        <v>29</v>
      </c>
      <c r="P150" s="24">
        <v>60</v>
      </c>
      <c r="Q150" s="24">
        <v>2953600</v>
      </c>
      <c r="R150" s="24">
        <v>2191100</v>
      </c>
      <c r="S150" s="24">
        <v>8</v>
      </c>
      <c r="T150" s="24">
        <v>13</v>
      </c>
      <c r="U150" s="24">
        <v>145400</v>
      </c>
      <c r="V150" s="24">
        <v>93500</v>
      </c>
      <c r="W150" s="24">
        <v>3099000</v>
      </c>
      <c r="X150" s="24" t="str">
        <f>IF(OR(I150="",说明首页!$C$3-INT(I150)&gt;7),"是","否")</f>
        <v>否</v>
      </c>
      <c r="Y150" s="24" t="str">
        <f t="shared" si="30"/>
        <v>否</v>
      </c>
      <c r="Z150" s="24" t="str">
        <f t="shared" si="31"/>
        <v>是</v>
      </c>
      <c r="AA150" s="24" t="str">
        <f>IF(OR(I150="",说明首页!$C$3-INT(I150)&gt;=3),"是","否")</f>
        <v>否</v>
      </c>
      <c r="AB150" s="28">
        <f t="shared" si="32"/>
        <v>94.021303792074988</v>
      </c>
      <c r="AC150" s="29">
        <f t="shared" si="33"/>
        <v>1.0286302074404252</v>
      </c>
      <c r="AD150" s="27">
        <f t="shared" si="34"/>
        <v>49226.666666666664</v>
      </c>
      <c r="AE150" s="29">
        <f t="shared" si="35"/>
        <v>219.11</v>
      </c>
      <c r="AF150" s="29">
        <f t="shared" si="36"/>
        <v>126.82068965517242</v>
      </c>
      <c r="AG150" s="28">
        <f t="shared" si="37"/>
        <v>66.290018832391723</v>
      </c>
      <c r="AH150" s="28">
        <f t="shared" si="38"/>
        <v>63.465160075329564</v>
      </c>
      <c r="AI150" s="28">
        <f t="shared" si="39"/>
        <v>80.037664783427502</v>
      </c>
      <c r="AJ150" s="28">
        <f t="shared" si="40"/>
        <v>79.472693032015059</v>
      </c>
      <c r="AK150" s="29">
        <f t="shared" si="41"/>
        <v>70.400000000000006</v>
      </c>
      <c r="AL150" s="25">
        <f t="shared" si="42"/>
        <v>116</v>
      </c>
      <c r="AM150" s="24" t="str">
        <f t="shared" si="43"/>
        <v>A</v>
      </c>
      <c r="AN150" s="24" t="str">
        <f t="shared" si="44"/>
        <v>MOB12+</v>
      </c>
    </row>
    <row r="151" spans="1:40" ht="13.5" customHeight="1">
      <c r="A151" s="24" t="s">
        <v>144</v>
      </c>
      <c r="B151" s="24" t="s">
        <v>150</v>
      </c>
      <c r="C151" s="25">
        <v>736226</v>
      </c>
      <c r="D151" s="24" t="s">
        <v>956</v>
      </c>
      <c r="E151" s="26">
        <v>45036.471527777801</v>
      </c>
      <c r="F151" s="26">
        <v>45036.471527777801</v>
      </c>
      <c r="G151" s="25">
        <v>1118</v>
      </c>
      <c r="H151" s="25">
        <v>1118</v>
      </c>
      <c r="I151" s="26">
        <v>46154.868750000001</v>
      </c>
      <c r="J151" s="27">
        <v>6727</v>
      </c>
      <c r="K151" s="27">
        <v>8104</v>
      </c>
      <c r="L151" s="27">
        <v>2057</v>
      </c>
      <c r="M151" s="27">
        <v>333655</v>
      </c>
      <c r="N151" s="27">
        <v>249037</v>
      </c>
      <c r="O151" s="24">
        <v>30</v>
      </c>
      <c r="P151" s="24">
        <v>91</v>
      </c>
      <c r="Q151" s="24">
        <v>5015300</v>
      </c>
      <c r="R151" s="24">
        <v>3996700</v>
      </c>
      <c r="S151" s="24">
        <v>5</v>
      </c>
      <c r="T151" s="24">
        <v>7</v>
      </c>
      <c r="U151" s="24">
        <v>23400</v>
      </c>
      <c r="V151" s="24"/>
      <c r="W151" s="24">
        <v>5038700</v>
      </c>
      <c r="X151" s="24" t="str">
        <f>IF(OR(I151="",说明首页!$C$3-INT(I151)&gt;7),"是","否")</f>
        <v>否</v>
      </c>
      <c r="Y151" s="24" t="str">
        <f t="shared" si="30"/>
        <v>否</v>
      </c>
      <c r="Z151" s="24" t="str">
        <f t="shared" si="31"/>
        <v>是</v>
      </c>
      <c r="AA151" s="24" t="str">
        <f>IF(OR(I151="",说明首页!$C$3-INT(I151)&gt;=3),"是","否")</f>
        <v>否</v>
      </c>
      <c r="AB151" s="28">
        <f t="shared" si="32"/>
        <v>121.06806028196402</v>
      </c>
      <c r="AC151" s="29">
        <f t="shared" si="33"/>
        <v>1.3527575442247659</v>
      </c>
      <c r="AD151" s="27">
        <f t="shared" si="34"/>
        <v>55113.18681318681</v>
      </c>
      <c r="AE151" s="29">
        <f t="shared" si="35"/>
        <v>399.67</v>
      </c>
      <c r="AF151" s="29">
        <f t="shared" si="36"/>
        <v>138.35388888888889</v>
      </c>
      <c r="AG151" s="28">
        <f t="shared" si="37"/>
        <v>96.233521657250478</v>
      </c>
      <c r="AH151" s="28">
        <f t="shared" si="38"/>
        <v>86.817325800376636</v>
      </c>
      <c r="AI151" s="28">
        <f t="shared" si="39"/>
        <v>95.856873822975516</v>
      </c>
      <c r="AJ151" s="28">
        <f t="shared" si="40"/>
        <v>90.207156308851225</v>
      </c>
      <c r="AK151" s="29">
        <f t="shared" si="41"/>
        <v>90.72</v>
      </c>
      <c r="AL151" s="25">
        <f t="shared" si="42"/>
        <v>15</v>
      </c>
      <c r="AM151" s="24" t="str">
        <f t="shared" si="43"/>
        <v>S</v>
      </c>
      <c r="AN151" s="24" t="str">
        <f t="shared" si="44"/>
        <v>MOB12+</v>
      </c>
    </row>
    <row r="152" spans="1:40" ht="13.5" customHeight="1">
      <c r="A152" s="24" t="s">
        <v>144</v>
      </c>
      <c r="B152" s="24" t="s">
        <v>150</v>
      </c>
      <c r="C152" s="25">
        <v>736290</v>
      </c>
      <c r="D152" s="24" t="s">
        <v>799</v>
      </c>
      <c r="E152" s="26">
        <v>45037.408333333296</v>
      </c>
      <c r="F152" s="26">
        <v>45037.408333333296</v>
      </c>
      <c r="G152" s="25">
        <v>1117</v>
      </c>
      <c r="H152" s="25">
        <v>1117</v>
      </c>
      <c r="I152" s="26">
        <v>46154.820833333302</v>
      </c>
      <c r="J152" s="27">
        <v>1545</v>
      </c>
      <c r="K152" s="27">
        <v>1626</v>
      </c>
      <c r="L152" s="27">
        <v>480</v>
      </c>
      <c r="M152" s="27">
        <v>64382</v>
      </c>
      <c r="N152" s="27">
        <v>47937</v>
      </c>
      <c r="O152" s="25">
        <v>6</v>
      </c>
      <c r="P152" s="27">
        <v>14</v>
      </c>
      <c r="Q152" s="27">
        <v>587100</v>
      </c>
      <c r="R152" s="27">
        <v>542100</v>
      </c>
      <c r="S152" s="27">
        <v>1</v>
      </c>
      <c r="T152" s="27">
        <v>2</v>
      </c>
      <c r="U152" s="24">
        <v>40000</v>
      </c>
      <c r="V152" s="24">
        <v>40000</v>
      </c>
      <c r="W152" s="27">
        <v>627100</v>
      </c>
      <c r="X152" s="24" t="str">
        <f>IF(OR(I152="",说明首页!$C$3-INT(I152)&gt;7),"是","否")</f>
        <v>否</v>
      </c>
      <c r="Y152" s="24" t="str">
        <f t="shared" si="30"/>
        <v>是</v>
      </c>
      <c r="Z152" s="24" t="str">
        <f t="shared" si="31"/>
        <v>否</v>
      </c>
      <c r="AA152" s="24" t="str">
        <f>IF(OR(I152="",说明首页!$C$3-INT(I152)&gt;=3),"是","否")</f>
        <v>否</v>
      </c>
      <c r="AB152" s="28">
        <f t="shared" si="32"/>
        <v>99.868750000000006</v>
      </c>
      <c r="AC152" s="29">
        <f t="shared" si="33"/>
        <v>0.90614886731391586</v>
      </c>
      <c r="AD152" s="27">
        <f t="shared" si="34"/>
        <v>41935.714285714283</v>
      </c>
      <c r="AE152" s="29">
        <f t="shared" si="35"/>
        <v>54.21</v>
      </c>
      <c r="AF152" s="29">
        <f t="shared" si="36"/>
        <v>133.15833333333333</v>
      </c>
      <c r="AG152" s="28" t="str">
        <f t="shared" si="37"/>
        <v/>
      </c>
      <c r="AH152" s="28" t="str">
        <f t="shared" si="38"/>
        <v/>
      </c>
      <c r="AI152" s="28" t="str">
        <f t="shared" si="39"/>
        <v/>
      </c>
      <c r="AJ152" s="28" t="str">
        <f t="shared" si="40"/>
        <v/>
      </c>
      <c r="AK152" s="29" t="str">
        <f t="shared" si="41"/>
        <v/>
      </c>
      <c r="AL152" s="25" t="str">
        <f t="shared" si="42"/>
        <v/>
      </c>
      <c r="AM152" s="24" t="str">
        <f t="shared" si="43"/>
        <v>非参评</v>
      </c>
      <c r="AN152" s="24" t="str">
        <f t="shared" si="44"/>
        <v>MOB12+</v>
      </c>
    </row>
    <row r="153" spans="1:40" ht="13.5" customHeight="1">
      <c r="A153" s="24" t="s">
        <v>144</v>
      </c>
      <c r="B153" s="24" t="s">
        <v>150</v>
      </c>
      <c r="C153" s="25">
        <v>736528</v>
      </c>
      <c r="D153" s="24" t="s">
        <v>951</v>
      </c>
      <c r="E153" s="26">
        <v>45042.453472222202</v>
      </c>
      <c r="F153" s="26">
        <v>45042.453472222202</v>
      </c>
      <c r="G153" s="25">
        <v>1112</v>
      </c>
      <c r="H153" s="25">
        <v>1112</v>
      </c>
      <c r="I153" s="26">
        <v>46154.788888888899</v>
      </c>
      <c r="J153" s="27">
        <v>7569</v>
      </c>
      <c r="K153" s="27">
        <v>8562</v>
      </c>
      <c r="L153" s="27">
        <v>3031</v>
      </c>
      <c r="M153" s="27">
        <v>295980</v>
      </c>
      <c r="N153" s="27">
        <v>209633</v>
      </c>
      <c r="O153" s="25">
        <v>24</v>
      </c>
      <c r="P153" s="27">
        <v>55</v>
      </c>
      <c r="Q153" s="27">
        <v>2594100</v>
      </c>
      <c r="R153" s="27">
        <v>2348200</v>
      </c>
      <c r="S153" s="27">
        <v>3</v>
      </c>
      <c r="T153" s="27">
        <v>5</v>
      </c>
      <c r="U153" s="27">
        <v>62500</v>
      </c>
      <c r="V153" s="24"/>
      <c r="W153" s="27">
        <v>2656600</v>
      </c>
      <c r="X153" s="24" t="str">
        <f>IF(OR(I153="",说明首页!$C$3-INT(I153)&gt;7),"是","否")</f>
        <v>否</v>
      </c>
      <c r="Y153" s="24" t="str">
        <f t="shared" si="30"/>
        <v>否</v>
      </c>
      <c r="Z153" s="24" t="str">
        <f t="shared" si="31"/>
        <v>是</v>
      </c>
      <c r="AA153" s="24" t="str">
        <f>IF(OR(I153="",说明首页!$C$3-INT(I153)&gt;=3),"是","否")</f>
        <v>否</v>
      </c>
      <c r="AB153" s="28">
        <f t="shared" si="32"/>
        <v>69.162982514021778</v>
      </c>
      <c r="AC153" s="29">
        <f t="shared" si="33"/>
        <v>0.7266481701677896</v>
      </c>
      <c r="AD153" s="27">
        <f t="shared" si="34"/>
        <v>47165.454545454544</v>
      </c>
      <c r="AE153" s="29">
        <f t="shared" si="35"/>
        <v>234.82</v>
      </c>
      <c r="AF153" s="29">
        <f t="shared" si="36"/>
        <v>145.57847222222225</v>
      </c>
      <c r="AG153" s="28">
        <f t="shared" si="37"/>
        <v>6.9679849340866298</v>
      </c>
      <c r="AH153" s="28">
        <f t="shared" si="38"/>
        <v>28.8135593220339</v>
      </c>
      <c r="AI153" s="28">
        <f t="shared" si="39"/>
        <v>83.239171374764595</v>
      </c>
      <c r="AJ153" s="28">
        <f t="shared" si="40"/>
        <v>94.350282485875709</v>
      </c>
      <c r="AK153" s="29">
        <f t="shared" si="41"/>
        <v>49.53</v>
      </c>
      <c r="AL153" s="25">
        <f t="shared" si="42"/>
        <v>268</v>
      </c>
      <c r="AM153" s="24" t="str">
        <f t="shared" si="43"/>
        <v>B</v>
      </c>
      <c r="AN153" s="24" t="str">
        <f t="shared" si="44"/>
        <v>MOB12+</v>
      </c>
    </row>
    <row r="154" spans="1:40" ht="13.5" customHeight="1">
      <c r="A154" s="24" t="s">
        <v>144</v>
      </c>
      <c r="B154" s="24" t="s">
        <v>150</v>
      </c>
      <c r="C154" s="25">
        <v>736844</v>
      </c>
      <c r="D154" s="24" t="s">
        <v>1105</v>
      </c>
      <c r="E154" s="26">
        <v>45054.458333333299</v>
      </c>
      <c r="F154" s="26">
        <v>45054.458333333299</v>
      </c>
      <c r="G154" s="25">
        <v>1100</v>
      </c>
      <c r="H154" s="25">
        <v>1100</v>
      </c>
      <c r="I154" s="26">
        <v>46154.850694444402</v>
      </c>
      <c r="J154" s="27">
        <v>6979</v>
      </c>
      <c r="K154" s="27">
        <v>8479</v>
      </c>
      <c r="L154" s="27">
        <v>2616</v>
      </c>
      <c r="M154" s="27">
        <v>325277</v>
      </c>
      <c r="N154" s="27">
        <v>232703</v>
      </c>
      <c r="O154" s="25">
        <v>29</v>
      </c>
      <c r="P154" s="27">
        <v>77</v>
      </c>
      <c r="Q154" s="27">
        <v>4957900</v>
      </c>
      <c r="R154" s="27">
        <v>4299000</v>
      </c>
      <c r="S154" s="27">
        <v>0</v>
      </c>
      <c r="T154" s="27">
        <v>0</v>
      </c>
      <c r="U154" s="27"/>
      <c r="V154" s="24"/>
      <c r="W154" s="27">
        <v>4957900</v>
      </c>
      <c r="X154" s="24" t="str">
        <f>IF(OR(I154="",说明首页!$C$3-INT(I154)&gt;7),"是","否")</f>
        <v>否</v>
      </c>
      <c r="Y154" s="24" t="str">
        <f t="shared" si="30"/>
        <v>否</v>
      </c>
      <c r="Z154" s="24" t="str">
        <f t="shared" si="31"/>
        <v>是</v>
      </c>
      <c r="AA154" s="24" t="str">
        <f>IF(OR(I154="",说明首页!$C$3-INT(I154)&gt;=3),"是","否")</f>
        <v>否</v>
      </c>
      <c r="AB154" s="28">
        <f t="shared" si="32"/>
        <v>88.953746177370036</v>
      </c>
      <c r="AC154" s="29">
        <f t="shared" si="33"/>
        <v>1.103309929789368</v>
      </c>
      <c r="AD154" s="27">
        <f t="shared" si="34"/>
        <v>64388.311688311689</v>
      </c>
      <c r="AE154" s="29">
        <f t="shared" si="35"/>
        <v>429.9</v>
      </c>
      <c r="AF154" s="29">
        <f t="shared" si="36"/>
        <v>133.73735632183909</v>
      </c>
      <c r="AG154" s="28">
        <f t="shared" si="37"/>
        <v>49.34086629001883</v>
      </c>
      <c r="AH154" s="28">
        <f t="shared" si="38"/>
        <v>71.186440677966104</v>
      </c>
      <c r="AI154" s="28">
        <f t="shared" si="39"/>
        <v>96.421845574387945</v>
      </c>
      <c r="AJ154" s="28">
        <f t="shared" si="40"/>
        <v>87.758945386064042</v>
      </c>
      <c r="AK154" s="29">
        <f t="shared" si="41"/>
        <v>76.27</v>
      </c>
      <c r="AL154" s="25">
        <f t="shared" si="42"/>
        <v>76</v>
      </c>
      <c r="AM154" s="24" t="str">
        <f t="shared" si="43"/>
        <v>S</v>
      </c>
      <c r="AN154" s="24" t="str">
        <f t="shared" si="44"/>
        <v>MOB12+</v>
      </c>
    </row>
    <row r="155" spans="1:40" ht="13.5" customHeight="1">
      <c r="A155" s="24" t="s">
        <v>144</v>
      </c>
      <c r="B155" s="24" t="s">
        <v>150</v>
      </c>
      <c r="C155" s="25">
        <v>737053</v>
      </c>
      <c r="D155" s="24" t="s">
        <v>467</v>
      </c>
      <c r="E155" s="26">
        <v>45056.407638888901</v>
      </c>
      <c r="F155" s="26">
        <v>45056.407638888901</v>
      </c>
      <c r="G155" s="25">
        <v>1098</v>
      </c>
      <c r="H155" s="25">
        <v>1098</v>
      </c>
      <c r="I155" s="26">
        <v>46154.859722222202</v>
      </c>
      <c r="J155" s="27">
        <v>4516</v>
      </c>
      <c r="K155" s="27">
        <v>4898</v>
      </c>
      <c r="L155" s="27">
        <v>1942</v>
      </c>
      <c r="M155" s="27">
        <v>230370</v>
      </c>
      <c r="N155" s="27">
        <v>184059</v>
      </c>
      <c r="O155" s="25">
        <v>25</v>
      </c>
      <c r="P155" s="27">
        <v>54</v>
      </c>
      <c r="Q155" s="27">
        <v>2757700</v>
      </c>
      <c r="R155" s="27">
        <v>2647900</v>
      </c>
      <c r="S155" s="27">
        <v>1</v>
      </c>
      <c r="T155" s="27">
        <v>1</v>
      </c>
      <c r="U155" s="27">
        <v>30000</v>
      </c>
      <c r="V155" s="24"/>
      <c r="W155" s="27">
        <v>2787700</v>
      </c>
      <c r="X155" s="24" t="str">
        <f>IF(OR(I155="",说明首页!$C$3-INT(I155)&gt;7),"是","否")</f>
        <v>否</v>
      </c>
      <c r="Y155" s="24" t="str">
        <f t="shared" si="30"/>
        <v>否</v>
      </c>
      <c r="Z155" s="24" t="str">
        <f t="shared" si="31"/>
        <v>是</v>
      </c>
      <c r="AA155" s="24" t="str">
        <f>IF(OR(I155="",说明首页!$C$3-INT(I155)&gt;=3),"是","否")</f>
        <v>否</v>
      </c>
      <c r="AB155" s="28">
        <f t="shared" si="32"/>
        <v>94.778063851699272</v>
      </c>
      <c r="AC155" s="29">
        <f t="shared" si="33"/>
        <v>1.1957484499557132</v>
      </c>
      <c r="AD155" s="27">
        <f t="shared" si="34"/>
        <v>51068.518518518518</v>
      </c>
      <c r="AE155" s="29">
        <f t="shared" si="35"/>
        <v>264.79000000000002</v>
      </c>
      <c r="AF155" s="29">
        <f t="shared" si="36"/>
        <v>122.70599999999999</v>
      </c>
      <c r="AG155" s="28">
        <f t="shared" si="37"/>
        <v>68.173258003766477</v>
      </c>
      <c r="AH155" s="28">
        <f t="shared" si="38"/>
        <v>76.271186440677965</v>
      </c>
      <c r="AI155" s="28">
        <f t="shared" si="39"/>
        <v>87.193973634651599</v>
      </c>
      <c r="AJ155" s="28">
        <f t="shared" si="40"/>
        <v>71.374764595103585</v>
      </c>
      <c r="AK155" s="29">
        <f t="shared" si="41"/>
        <v>76.260000000000005</v>
      </c>
      <c r="AL155" s="25">
        <f t="shared" si="42"/>
        <v>77</v>
      </c>
      <c r="AM155" s="24" t="str">
        <f t="shared" si="43"/>
        <v>S</v>
      </c>
      <c r="AN155" s="24" t="str">
        <f t="shared" si="44"/>
        <v>MOB12+</v>
      </c>
    </row>
    <row r="156" spans="1:40" ht="13.5" customHeight="1">
      <c r="A156" s="24" t="s">
        <v>144</v>
      </c>
      <c r="B156" s="24" t="s">
        <v>145</v>
      </c>
      <c r="C156" s="25">
        <v>737109</v>
      </c>
      <c r="D156" s="24" t="s">
        <v>758</v>
      </c>
      <c r="E156" s="26">
        <v>45057.727083333302</v>
      </c>
      <c r="F156" s="26">
        <v>45057.727083333302</v>
      </c>
      <c r="G156" s="25">
        <v>1097</v>
      </c>
      <c r="H156" s="25">
        <v>1097</v>
      </c>
      <c r="I156" s="26">
        <v>46154.809722222199</v>
      </c>
      <c r="J156" s="27">
        <v>4977</v>
      </c>
      <c r="K156" s="27">
        <v>5773</v>
      </c>
      <c r="L156" s="27">
        <v>1555</v>
      </c>
      <c r="M156" s="27">
        <v>203175</v>
      </c>
      <c r="N156" s="27">
        <v>147252</v>
      </c>
      <c r="O156" s="25">
        <v>23</v>
      </c>
      <c r="P156" s="27">
        <v>49</v>
      </c>
      <c r="Q156" s="27">
        <v>2682200</v>
      </c>
      <c r="R156" s="27">
        <v>1833100</v>
      </c>
      <c r="S156" s="27">
        <v>5</v>
      </c>
      <c r="T156" s="27">
        <v>5</v>
      </c>
      <c r="U156" s="27">
        <v>43000</v>
      </c>
      <c r="V156" s="24">
        <v>20000</v>
      </c>
      <c r="W156" s="27">
        <v>2725200</v>
      </c>
      <c r="X156" s="24" t="str">
        <f>IF(OR(I156="",说明首页!$C$3-INT(I156)&gt;7),"是","否")</f>
        <v>否</v>
      </c>
      <c r="Y156" s="24" t="str">
        <f t="shared" si="30"/>
        <v>否</v>
      </c>
      <c r="Z156" s="24" t="str">
        <f t="shared" si="31"/>
        <v>是</v>
      </c>
      <c r="AA156" s="24" t="str">
        <f>IF(OR(I156="",说明首页!$C$3-INT(I156)&gt;=3),"是","否")</f>
        <v>否</v>
      </c>
      <c r="AB156" s="28">
        <f t="shared" si="32"/>
        <v>94.695819935691318</v>
      </c>
      <c r="AC156" s="29">
        <f t="shared" si="33"/>
        <v>0.98452883263009849</v>
      </c>
      <c r="AD156" s="27">
        <f t="shared" si="34"/>
        <v>54738.775510204083</v>
      </c>
      <c r="AE156" s="29">
        <f t="shared" si="35"/>
        <v>183.31</v>
      </c>
      <c r="AF156" s="29">
        <f t="shared" si="36"/>
        <v>106.70434782608694</v>
      </c>
      <c r="AG156" s="28">
        <f t="shared" si="37"/>
        <v>67.796610169491515</v>
      </c>
      <c r="AH156" s="28">
        <f t="shared" si="38"/>
        <v>59.133709981167605</v>
      </c>
      <c r="AI156" s="28">
        <f t="shared" si="39"/>
        <v>72.69303201506591</v>
      </c>
      <c r="AJ156" s="28">
        <f t="shared" si="40"/>
        <v>33.898305084745758</v>
      </c>
      <c r="AK156" s="29">
        <f t="shared" si="41"/>
        <v>58.1</v>
      </c>
      <c r="AL156" s="25">
        <f t="shared" si="42"/>
        <v>198</v>
      </c>
      <c r="AM156" s="24" t="str">
        <f t="shared" si="43"/>
        <v>A</v>
      </c>
      <c r="AN156" s="24" t="str">
        <f t="shared" si="44"/>
        <v>MOB12+</v>
      </c>
    </row>
    <row r="157" spans="1:40" ht="13.5" customHeight="1">
      <c r="A157" s="24" t="s">
        <v>144</v>
      </c>
      <c r="B157" s="24" t="s">
        <v>150</v>
      </c>
      <c r="C157" s="25">
        <v>737198</v>
      </c>
      <c r="D157" s="24" t="s">
        <v>240</v>
      </c>
      <c r="E157" s="26">
        <v>45058.4819444444</v>
      </c>
      <c r="F157" s="26">
        <v>45058.4819444444</v>
      </c>
      <c r="G157" s="25">
        <v>1096</v>
      </c>
      <c r="H157" s="25">
        <v>1096</v>
      </c>
      <c r="I157" s="26">
        <v>46154.822916666701</v>
      </c>
      <c r="J157" s="27">
        <v>4932</v>
      </c>
      <c r="K157" s="27">
        <v>5612</v>
      </c>
      <c r="L157" s="27">
        <v>2181</v>
      </c>
      <c r="M157" s="27">
        <v>234629</v>
      </c>
      <c r="N157" s="27">
        <v>186938</v>
      </c>
      <c r="O157" s="25">
        <v>25</v>
      </c>
      <c r="P157" s="24">
        <v>40</v>
      </c>
      <c r="Q157" s="24">
        <v>1289900</v>
      </c>
      <c r="R157" s="24">
        <v>854100</v>
      </c>
      <c r="S157" s="24">
        <v>3</v>
      </c>
      <c r="T157" s="24">
        <v>3</v>
      </c>
      <c r="U157" s="24">
        <v>43400</v>
      </c>
      <c r="V157" s="24">
        <v>38400</v>
      </c>
      <c r="W157" s="24">
        <v>1333300</v>
      </c>
      <c r="X157" s="24" t="str">
        <f>IF(OR(I157="",说明首页!$C$3-INT(I157)&gt;7),"是","否")</f>
        <v>否</v>
      </c>
      <c r="Y157" s="24" t="str">
        <f t="shared" si="30"/>
        <v>否</v>
      </c>
      <c r="Z157" s="24" t="str">
        <f t="shared" si="31"/>
        <v>是</v>
      </c>
      <c r="AA157" s="24" t="str">
        <f>IF(OR(I157="",说明首页!$C$3-INT(I157)&gt;=3),"是","否")</f>
        <v>否</v>
      </c>
      <c r="AB157" s="28">
        <f t="shared" si="32"/>
        <v>85.712058688674915</v>
      </c>
      <c r="AC157" s="29">
        <f t="shared" si="33"/>
        <v>0.81103000811030002</v>
      </c>
      <c r="AD157" s="27">
        <f t="shared" si="34"/>
        <v>32247.5</v>
      </c>
      <c r="AE157" s="29">
        <f t="shared" si="35"/>
        <v>85.41</v>
      </c>
      <c r="AF157" s="29">
        <f t="shared" si="36"/>
        <v>124.62533333333334</v>
      </c>
      <c r="AG157" s="28">
        <f t="shared" si="37"/>
        <v>40.866290018832387</v>
      </c>
      <c r="AH157" s="28">
        <f t="shared" si="38"/>
        <v>39.548022598870055</v>
      </c>
      <c r="AI157" s="28">
        <f t="shared" si="39"/>
        <v>37.288135593220339</v>
      </c>
      <c r="AJ157" s="28">
        <f t="shared" si="40"/>
        <v>76.836158192090394</v>
      </c>
      <c r="AK157" s="29">
        <f t="shared" si="41"/>
        <v>46.75</v>
      </c>
      <c r="AL157" s="25">
        <f t="shared" si="42"/>
        <v>287</v>
      </c>
      <c r="AM157" s="24" t="str">
        <f t="shared" si="43"/>
        <v>B</v>
      </c>
      <c r="AN157" s="24" t="str">
        <f t="shared" si="44"/>
        <v>MOB12+</v>
      </c>
    </row>
    <row r="158" spans="1:40" ht="13.5" customHeight="1">
      <c r="A158" s="24" t="s">
        <v>144</v>
      </c>
      <c r="B158" s="24" t="s">
        <v>150</v>
      </c>
      <c r="C158" s="25">
        <v>737202</v>
      </c>
      <c r="D158" s="24" t="s">
        <v>858</v>
      </c>
      <c r="E158" s="26">
        <v>45058.584027777797</v>
      </c>
      <c r="F158" s="26">
        <v>45058.584027777797</v>
      </c>
      <c r="G158" s="25">
        <v>1096</v>
      </c>
      <c r="H158" s="25">
        <v>1096</v>
      </c>
      <c r="I158" s="26">
        <v>46154.846527777801</v>
      </c>
      <c r="J158" s="27">
        <v>5418</v>
      </c>
      <c r="K158" s="27">
        <v>6451</v>
      </c>
      <c r="L158" s="27">
        <v>2100</v>
      </c>
      <c r="M158" s="27">
        <v>253611</v>
      </c>
      <c r="N158" s="27">
        <v>191900</v>
      </c>
      <c r="O158" s="25">
        <v>25</v>
      </c>
      <c r="P158" s="27">
        <v>57</v>
      </c>
      <c r="Q158" s="27">
        <v>3382700</v>
      </c>
      <c r="R158" s="27">
        <v>2411500</v>
      </c>
      <c r="S158" s="27">
        <v>3</v>
      </c>
      <c r="T158" s="27">
        <v>3</v>
      </c>
      <c r="U158" s="24">
        <v>11500</v>
      </c>
      <c r="V158" s="24">
        <v>1500</v>
      </c>
      <c r="W158" s="27">
        <v>3394200</v>
      </c>
      <c r="X158" s="24" t="str">
        <f>IF(OR(I158="",说明首页!$C$3-INT(I158)&gt;7),"是","否")</f>
        <v>否</v>
      </c>
      <c r="Y158" s="24" t="str">
        <f t="shared" si="30"/>
        <v>否</v>
      </c>
      <c r="Z158" s="24" t="str">
        <f t="shared" si="31"/>
        <v>是</v>
      </c>
      <c r="AA158" s="24" t="str">
        <f>IF(OR(I158="",说明首页!$C$3-INT(I158)&gt;=3),"是","否")</f>
        <v>否</v>
      </c>
      <c r="AB158" s="28">
        <f t="shared" si="32"/>
        <v>91.38095238095238</v>
      </c>
      <c r="AC158" s="29">
        <f t="shared" si="33"/>
        <v>1.0520487264673311</v>
      </c>
      <c r="AD158" s="27">
        <f t="shared" si="34"/>
        <v>59345.614035087718</v>
      </c>
      <c r="AE158" s="29">
        <f t="shared" si="35"/>
        <v>241.15</v>
      </c>
      <c r="AF158" s="29">
        <f t="shared" si="36"/>
        <v>127.93333333333334</v>
      </c>
      <c r="AG158" s="28">
        <f t="shared" si="37"/>
        <v>58.003766478342747</v>
      </c>
      <c r="AH158" s="28">
        <f t="shared" si="38"/>
        <v>66.290018832391723</v>
      </c>
      <c r="AI158" s="28">
        <f t="shared" si="39"/>
        <v>83.615819209039543</v>
      </c>
      <c r="AJ158" s="28">
        <f t="shared" si="40"/>
        <v>80.790960451977398</v>
      </c>
      <c r="AK158" s="29">
        <f t="shared" si="41"/>
        <v>71.41</v>
      </c>
      <c r="AL158" s="25">
        <f t="shared" si="42"/>
        <v>106</v>
      </c>
      <c r="AM158" s="24" t="str">
        <f t="shared" si="43"/>
        <v>S</v>
      </c>
      <c r="AN158" s="24" t="str">
        <f t="shared" si="44"/>
        <v>MOB12+</v>
      </c>
    </row>
    <row r="159" spans="1:40" ht="13.5" customHeight="1">
      <c r="A159" s="24" t="s">
        <v>144</v>
      </c>
      <c r="B159" s="24" t="s">
        <v>150</v>
      </c>
      <c r="C159" s="25">
        <v>737206</v>
      </c>
      <c r="D159" s="24" t="s">
        <v>526</v>
      </c>
      <c r="E159" s="26">
        <v>45061.429166666698</v>
      </c>
      <c r="F159" s="26">
        <v>45061.429166666698</v>
      </c>
      <c r="G159" s="25">
        <v>1093</v>
      </c>
      <c r="H159" s="25">
        <v>1093</v>
      </c>
      <c r="I159" s="26">
        <v>46154.860416666699</v>
      </c>
      <c r="J159" s="27">
        <v>5339</v>
      </c>
      <c r="K159" s="27">
        <v>5786</v>
      </c>
      <c r="L159" s="27">
        <v>1985</v>
      </c>
      <c r="M159" s="27">
        <v>223938</v>
      </c>
      <c r="N159" s="27">
        <v>163965</v>
      </c>
      <c r="O159" s="25">
        <v>25</v>
      </c>
      <c r="P159" s="27">
        <v>39</v>
      </c>
      <c r="Q159" s="27">
        <v>2415600</v>
      </c>
      <c r="R159" s="24">
        <v>1876400</v>
      </c>
      <c r="S159" s="27">
        <v>1</v>
      </c>
      <c r="T159" s="27">
        <v>1</v>
      </c>
      <c r="U159" s="24">
        <v>500</v>
      </c>
      <c r="V159" s="24">
        <v>500</v>
      </c>
      <c r="W159" s="27">
        <v>2416100</v>
      </c>
      <c r="X159" s="24" t="str">
        <f>IF(OR(I159="",说明首页!$C$3-INT(I159)&gt;7),"是","否")</f>
        <v>否</v>
      </c>
      <c r="Y159" s="24" t="str">
        <f t="shared" si="30"/>
        <v>否</v>
      </c>
      <c r="Z159" s="24" t="str">
        <f t="shared" si="31"/>
        <v>是</v>
      </c>
      <c r="AA159" s="24" t="str">
        <f>IF(OR(I159="",说明首页!$C$3-INT(I159)&gt;=3),"是","否")</f>
        <v>否</v>
      </c>
      <c r="AB159" s="28">
        <f t="shared" si="32"/>
        <v>82.60201511335012</v>
      </c>
      <c r="AC159" s="29">
        <f t="shared" si="33"/>
        <v>0.73047387151151899</v>
      </c>
      <c r="AD159" s="27">
        <f t="shared" si="34"/>
        <v>61938.461538461539</v>
      </c>
      <c r="AE159" s="29">
        <f t="shared" si="35"/>
        <v>187.64</v>
      </c>
      <c r="AF159" s="29">
        <f t="shared" si="36"/>
        <v>109.31</v>
      </c>
      <c r="AG159" s="28">
        <f t="shared" si="37"/>
        <v>32.391713747645952</v>
      </c>
      <c r="AH159" s="28">
        <f t="shared" si="38"/>
        <v>30.131826741996232</v>
      </c>
      <c r="AI159" s="28">
        <f t="shared" si="39"/>
        <v>73.634651600753301</v>
      </c>
      <c r="AJ159" s="28">
        <f t="shared" si="40"/>
        <v>39.92467043314501</v>
      </c>
      <c r="AK159" s="29">
        <f t="shared" si="41"/>
        <v>41.13</v>
      </c>
      <c r="AL159" s="25">
        <f t="shared" si="42"/>
        <v>332</v>
      </c>
      <c r="AM159" s="24" t="str">
        <f t="shared" si="43"/>
        <v>B</v>
      </c>
      <c r="AN159" s="24" t="str">
        <f t="shared" si="44"/>
        <v>MOB12+</v>
      </c>
    </row>
    <row r="160" spans="1:40" ht="13.5" customHeight="1">
      <c r="A160" s="24" t="s">
        <v>144</v>
      </c>
      <c r="B160" s="24" t="s">
        <v>150</v>
      </c>
      <c r="C160" s="25">
        <v>737350</v>
      </c>
      <c r="D160" s="24" t="s">
        <v>827</v>
      </c>
      <c r="E160" s="26">
        <v>45065.586805555598</v>
      </c>
      <c r="F160" s="26">
        <v>45065.586805555598</v>
      </c>
      <c r="G160" s="25">
        <v>1089</v>
      </c>
      <c r="H160" s="25">
        <v>1089</v>
      </c>
      <c r="I160" s="26">
        <v>46154.783333333296</v>
      </c>
      <c r="J160" s="27">
        <v>5777</v>
      </c>
      <c r="K160" s="27">
        <v>6569</v>
      </c>
      <c r="L160" s="27">
        <v>2045</v>
      </c>
      <c r="M160" s="27">
        <v>243391</v>
      </c>
      <c r="N160" s="27">
        <v>176476</v>
      </c>
      <c r="O160" s="25">
        <v>25</v>
      </c>
      <c r="P160" s="24">
        <v>80</v>
      </c>
      <c r="Q160" s="24">
        <v>2778400</v>
      </c>
      <c r="R160" s="24">
        <v>1895900</v>
      </c>
      <c r="S160" s="24">
        <v>4</v>
      </c>
      <c r="T160" s="24">
        <v>4</v>
      </c>
      <c r="U160" s="24">
        <v>13500</v>
      </c>
      <c r="V160" s="24"/>
      <c r="W160" s="24">
        <v>2791900</v>
      </c>
      <c r="X160" s="24" t="str">
        <f>IF(OR(I160="",说明首页!$C$3-INT(I160)&gt;7),"是","否")</f>
        <v>否</v>
      </c>
      <c r="Y160" s="24" t="str">
        <f t="shared" si="30"/>
        <v>否</v>
      </c>
      <c r="Z160" s="24" t="str">
        <f t="shared" si="31"/>
        <v>是</v>
      </c>
      <c r="AA160" s="24" t="str">
        <f>IF(OR(I160="",说明首页!$C$3-INT(I160)&gt;=3),"是","否")</f>
        <v>否</v>
      </c>
      <c r="AB160" s="28">
        <f t="shared" si="32"/>
        <v>86.296332518337408</v>
      </c>
      <c r="AC160" s="29">
        <f t="shared" si="33"/>
        <v>1.3848018002423403</v>
      </c>
      <c r="AD160" s="27">
        <f t="shared" si="34"/>
        <v>34730</v>
      </c>
      <c r="AE160" s="29">
        <f t="shared" si="35"/>
        <v>189.59</v>
      </c>
      <c r="AF160" s="29">
        <f t="shared" si="36"/>
        <v>117.65066666666667</v>
      </c>
      <c r="AG160" s="28">
        <f t="shared" si="37"/>
        <v>42.184557438794727</v>
      </c>
      <c r="AH160" s="28">
        <f t="shared" si="38"/>
        <v>88.135593220338976</v>
      </c>
      <c r="AI160" s="28">
        <f t="shared" si="39"/>
        <v>74.576271186440678</v>
      </c>
      <c r="AJ160" s="28">
        <f t="shared" si="40"/>
        <v>60.451977401129945</v>
      </c>
      <c r="AK160" s="29">
        <f t="shared" si="41"/>
        <v>72.989999999999995</v>
      </c>
      <c r="AL160" s="25">
        <f t="shared" si="42"/>
        <v>95</v>
      </c>
      <c r="AM160" s="24" t="str">
        <f t="shared" si="43"/>
        <v>S</v>
      </c>
      <c r="AN160" s="24" t="str">
        <f t="shared" si="44"/>
        <v>MOB12+</v>
      </c>
    </row>
    <row r="161" spans="1:40" ht="13.5" customHeight="1">
      <c r="A161" s="24" t="s">
        <v>144</v>
      </c>
      <c r="B161" s="24" t="s">
        <v>150</v>
      </c>
      <c r="C161" s="25">
        <v>737674</v>
      </c>
      <c r="D161" s="24" t="s">
        <v>992</v>
      </c>
      <c r="E161" s="26">
        <v>45072.422222222202</v>
      </c>
      <c r="F161" s="26">
        <v>45072.422222222202</v>
      </c>
      <c r="G161" s="25">
        <v>1082</v>
      </c>
      <c r="H161" s="25">
        <v>1082</v>
      </c>
      <c r="I161" s="26">
        <v>46154.863888888904</v>
      </c>
      <c r="J161" s="27">
        <v>7572</v>
      </c>
      <c r="K161" s="27">
        <v>8756</v>
      </c>
      <c r="L161" s="27">
        <v>2747</v>
      </c>
      <c r="M161" s="27">
        <v>396109</v>
      </c>
      <c r="N161" s="27">
        <v>306698</v>
      </c>
      <c r="O161" s="25">
        <v>30</v>
      </c>
      <c r="P161" s="27">
        <v>93</v>
      </c>
      <c r="Q161" s="27">
        <v>3466400</v>
      </c>
      <c r="R161" s="27">
        <v>2169600</v>
      </c>
      <c r="S161" s="27">
        <v>6</v>
      </c>
      <c r="T161" s="27">
        <v>11</v>
      </c>
      <c r="U161" s="27">
        <v>48500</v>
      </c>
      <c r="V161" s="24">
        <v>8500</v>
      </c>
      <c r="W161" s="27">
        <v>3514900</v>
      </c>
      <c r="X161" s="24" t="str">
        <f>IF(OR(I161="",说明首页!$C$3-INT(I161)&gt;7),"是","否")</f>
        <v>否</v>
      </c>
      <c r="Y161" s="24" t="str">
        <f t="shared" si="30"/>
        <v>否</v>
      </c>
      <c r="Z161" s="24" t="str">
        <f t="shared" si="31"/>
        <v>是</v>
      </c>
      <c r="AA161" s="24" t="str">
        <f>IF(OR(I161="",说明首页!$C$3-INT(I161)&gt;=3),"是","否")</f>
        <v>否</v>
      </c>
      <c r="AB161" s="28">
        <f t="shared" si="32"/>
        <v>111.64834364761558</v>
      </c>
      <c r="AC161" s="29">
        <f t="shared" si="33"/>
        <v>1.2282091917591125</v>
      </c>
      <c r="AD161" s="27">
        <f t="shared" si="34"/>
        <v>37273.118279569891</v>
      </c>
      <c r="AE161" s="29">
        <f t="shared" si="35"/>
        <v>216.96</v>
      </c>
      <c r="AF161" s="29">
        <f t="shared" si="36"/>
        <v>170.38777777777779</v>
      </c>
      <c r="AG161" s="28">
        <f t="shared" si="37"/>
        <v>92.090395480225979</v>
      </c>
      <c r="AH161" s="28">
        <f t="shared" si="38"/>
        <v>79.284369114877578</v>
      </c>
      <c r="AI161" s="28">
        <f t="shared" si="39"/>
        <v>79.472693032015059</v>
      </c>
      <c r="AJ161" s="28">
        <f t="shared" si="40"/>
        <v>98.870056497175142</v>
      </c>
      <c r="AK161" s="29">
        <f t="shared" si="41"/>
        <v>85.16</v>
      </c>
      <c r="AL161" s="25">
        <f t="shared" si="42"/>
        <v>30</v>
      </c>
      <c r="AM161" s="24" t="str">
        <f t="shared" si="43"/>
        <v>S</v>
      </c>
      <c r="AN161" s="24" t="str">
        <f t="shared" si="44"/>
        <v>MOB12+</v>
      </c>
    </row>
    <row r="162" spans="1:40" ht="13.5" customHeight="1">
      <c r="A162" s="24" t="s">
        <v>144</v>
      </c>
      <c r="B162" s="24" t="s">
        <v>145</v>
      </c>
      <c r="C162" s="25">
        <v>737707</v>
      </c>
      <c r="D162" s="24" t="s">
        <v>197</v>
      </c>
      <c r="E162" s="26">
        <v>45071.752777777801</v>
      </c>
      <c r="F162" s="26">
        <v>45071.752777777801</v>
      </c>
      <c r="G162" s="25">
        <v>1083</v>
      </c>
      <c r="H162" s="25">
        <v>1083</v>
      </c>
      <c r="I162" s="26">
        <v>46142.766666666699</v>
      </c>
      <c r="J162" s="27">
        <v>2632</v>
      </c>
      <c r="K162" s="27">
        <v>2805</v>
      </c>
      <c r="L162" s="27">
        <v>846</v>
      </c>
      <c r="M162" s="27">
        <v>122839</v>
      </c>
      <c r="N162" s="27">
        <v>97625</v>
      </c>
      <c r="O162" s="25">
        <v>15</v>
      </c>
      <c r="P162" s="27">
        <v>20</v>
      </c>
      <c r="Q162" s="27">
        <v>692100</v>
      </c>
      <c r="R162" s="27">
        <v>175600</v>
      </c>
      <c r="S162" s="27">
        <v>1</v>
      </c>
      <c r="T162" s="27">
        <v>2</v>
      </c>
      <c r="U162" s="24">
        <v>20000</v>
      </c>
      <c r="V162" s="24"/>
      <c r="W162" s="27">
        <v>712100</v>
      </c>
      <c r="X162" s="24" t="str">
        <f>IF(OR(I162="",说明首页!$C$3-INT(I162)&gt;7),"是","否")</f>
        <v>否</v>
      </c>
      <c r="Y162" s="24" t="str">
        <f t="shared" si="30"/>
        <v>是</v>
      </c>
      <c r="Z162" s="24" t="str">
        <f t="shared" si="31"/>
        <v>否</v>
      </c>
      <c r="AA162" s="24" t="str">
        <f>IF(OR(I162="",说明首页!$C$3-INT(I162)&gt;=3),"是","否")</f>
        <v>否</v>
      </c>
      <c r="AB162" s="28">
        <f t="shared" si="32"/>
        <v>115.39598108747045</v>
      </c>
      <c r="AC162" s="29">
        <f t="shared" si="33"/>
        <v>0.75987841945288759</v>
      </c>
      <c r="AD162" s="27">
        <f t="shared" si="34"/>
        <v>34605</v>
      </c>
      <c r="AE162" s="29">
        <f t="shared" si="35"/>
        <v>17.559999999999999</v>
      </c>
      <c r="AF162" s="29">
        <f t="shared" si="36"/>
        <v>108.47222222222221</v>
      </c>
      <c r="AG162" s="28" t="str">
        <f t="shared" si="37"/>
        <v/>
      </c>
      <c r="AH162" s="28" t="str">
        <f t="shared" si="38"/>
        <v/>
      </c>
      <c r="AI162" s="28" t="str">
        <f t="shared" si="39"/>
        <v/>
      </c>
      <c r="AJ162" s="28" t="str">
        <f t="shared" si="40"/>
        <v/>
      </c>
      <c r="AK162" s="29" t="str">
        <f t="shared" si="41"/>
        <v/>
      </c>
      <c r="AL162" s="25" t="str">
        <f t="shared" si="42"/>
        <v/>
      </c>
      <c r="AM162" s="24" t="str">
        <f t="shared" si="43"/>
        <v>非参评</v>
      </c>
      <c r="AN162" s="24" t="str">
        <f t="shared" si="44"/>
        <v>MOB12+</v>
      </c>
    </row>
    <row r="163" spans="1:40" ht="13.5" customHeight="1">
      <c r="A163" s="24" t="s">
        <v>144</v>
      </c>
      <c r="B163" s="24" t="s">
        <v>145</v>
      </c>
      <c r="C163" s="25">
        <v>737708</v>
      </c>
      <c r="D163" s="24" t="s">
        <v>194</v>
      </c>
      <c r="E163" s="26">
        <v>45072.392361111102</v>
      </c>
      <c r="F163" s="26">
        <v>45072.392361111102</v>
      </c>
      <c r="G163" s="25">
        <v>1082</v>
      </c>
      <c r="H163" s="25">
        <v>1082</v>
      </c>
      <c r="I163" s="26">
        <v>46154.820833333302</v>
      </c>
      <c r="J163" s="27">
        <v>3780</v>
      </c>
      <c r="K163" s="27">
        <v>3950</v>
      </c>
      <c r="L163" s="27">
        <v>1671</v>
      </c>
      <c r="M163" s="27">
        <v>202299</v>
      </c>
      <c r="N163" s="27">
        <v>171423</v>
      </c>
      <c r="O163" s="25">
        <v>23</v>
      </c>
      <c r="P163" s="27">
        <v>33</v>
      </c>
      <c r="Q163" s="27">
        <v>2851000</v>
      </c>
      <c r="R163" s="27">
        <v>2647500</v>
      </c>
      <c r="S163" s="27">
        <v>2</v>
      </c>
      <c r="T163" s="27">
        <v>3</v>
      </c>
      <c r="U163" s="24">
        <v>220000</v>
      </c>
      <c r="V163" s="24"/>
      <c r="W163" s="27">
        <v>3071000</v>
      </c>
      <c r="X163" s="24" t="str">
        <f>IF(OR(I163="",说明首页!$C$3-INT(I163)&gt;7),"是","否")</f>
        <v>否</v>
      </c>
      <c r="Y163" s="24" t="str">
        <f t="shared" si="30"/>
        <v>否</v>
      </c>
      <c r="Z163" s="24" t="str">
        <f t="shared" si="31"/>
        <v>是</v>
      </c>
      <c r="AA163" s="24" t="str">
        <f>IF(OR(I163="",说明首页!$C$3-INT(I163)&gt;=3),"是","否")</f>
        <v>否</v>
      </c>
      <c r="AB163" s="28">
        <f t="shared" si="32"/>
        <v>102.5870736086176</v>
      </c>
      <c r="AC163" s="29">
        <f t="shared" si="33"/>
        <v>0.87301587301587302</v>
      </c>
      <c r="AD163" s="27">
        <f t="shared" si="34"/>
        <v>86393.939393939392</v>
      </c>
      <c r="AE163" s="29">
        <f t="shared" si="35"/>
        <v>264.75</v>
      </c>
      <c r="AF163" s="29">
        <f t="shared" si="36"/>
        <v>124.21956521739131</v>
      </c>
      <c r="AG163" s="28">
        <f t="shared" si="37"/>
        <v>83.050847457627114</v>
      </c>
      <c r="AH163" s="28">
        <f t="shared" si="38"/>
        <v>47.834274952919017</v>
      </c>
      <c r="AI163" s="28">
        <f t="shared" si="39"/>
        <v>87.005649717514117</v>
      </c>
      <c r="AJ163" s="28">
        <f t="shared" si="40"/>
        <v>75.706214689265536</v>
      </c>
      <c r="AK163" s="29">
        <f t="shared" si="41"/>
        <v>66.53</v>
      </c>
      <c r="AL163" s="25">
        <f t="shared" si="42"/>
        <v>146</v>
      </c>
      <c r="AM163" s="24" t="str">
        <f t="shared" si="43"/>
        <v>A</v>
      </c>
      <c r="AN163" s="24" t="str">
        <f t="shared" si="44"/>
        <v>MOB12+</v>
      </c>
    </row>
    <row r="164" spans="1:40" ht="13.5" customHeight="1">
      <c r="A164" s="24" t="s">
        <v>144</v>
      </c>
      <c r="B164" s="24" t="s">
        <v>145</v>
      </c>
      <c r="C164" s="25">
        <v>737825</v>
      </c>
      <c r="D164" s="24" t="s">
        <v>172</v>
      </c>
      <c r="E164" s="26">
        <v>45076.610416666699</v>
      </c>
      <c r="F164" s="26">
        <v>45076.610416666699</v>
      </c>
      <c r="G164" s="25">
        <v>1078</v>
      </c>
      <c r="H164" s="25">
        <v>1078</v>
      </c>
      <c r="I164" s="26">
        <v>46154.836111111101</v>
      </c>
      <c r="J164" s="27">
        <v>5411</v>
      </c>
      <c r="K164" s="27">
        <v>6288</v>
      </c>
      <c r="L164" s="27">
        <v>1237</v>
      </c>
      <c r="M164" s="27">
        <v>224338</v>
      </c>
      <c r="N164" s="27">
        <v>153385</v>
      </c>
      <c r="O164" s="25">
        <v>25</v>
      </c>
      <c r="P164" s="27">
        <v>66</v>
      </c>
      <c r="Q164" s="27">
        <v>6466300</v>
      </c>
      <c r="R164" s="27">
        <v>5245300</v>
      </c>
      <c r="S164" s="27">
        <v>3</v>
      </c>
      <c r="T164" s="27">
        <v>3</v>
      </c>
      <c r="U164" s="24">
        <v>15200</v>
      </c>
      <c r="V164" s="24">
        <v>8500</v>
      </c>
      <c r="W164" s="27">
        <v>6481500</v>
      </c>
      <c r="X164" s="24" t="str">
        <f>IF(OR(I164="",说明首页!$C$3-INT(I164)&gt;7),"是","否")</f>
        <v>否</v>
      </c>
      <c r="Y164" s="24" t="str">
        <f t="shared" si="30"/>
        <v>否</v>
      </c>
      <c r="Z164" s="24" t="str">
        <f t="shared" si="31"/>
        <v>是</v>
      </c>
      <c r="AA164" s="24" t="str">
        <f>IF(OR(I164="",说明首页!$C$3-INT(I164)&gt;=3),"是","否")</f>
        <v>否</v>
      </c>
      <c r="AB164" s="28">
        <f t="shared" si="32"/>
        <v>123.99757477768796</v>
      </c>
      <c r="AC164" s="29">
        <f t="shared" si="33"/>
        <v>1.21973757161338</v>
      </c>
      <c r="AD164" s="27">
        <f t="shared" si="34"/>
        <v>97974.242424242431</v>
      </c>
      <c r="AE164" s="29">
        <f t="shared" si="35"/>
        <v>524.53</v>
      </c>
      <c r="AF164" s="29">
        <f t="shared" si="36"/>
        <v>102.25666666666666</v>
      </c>
      <c r="AG164" s="28">
        <f t="shared" si="37"/>
        <v>97.740112994350284</v>
      </c>
      <c r="AH164" s="28">
        <f t="shared" si="38"/>
        <v>78.154425612052734</v>
      </c>
      <c r="AI164" s="28">
        <f t="shared" si="39"/>
        <v>98.305084745762713</v>
      </c>
      <c r="AJ164" s="28">
        <f t="shared" si="40"/>
        <v>25.423728813559322</v>
      </c>
      <c r="AK164" s="29">
        <f t="shared" si="41"/>
        <v>74.58</v>
      </c>
      <c r="AL164" s="25">
        <f t="shared" si="42"/>
        <v>87</v>
      </c>
      <c r="AM164" s="24" t="str">
        <f t="shared" si="43"/>
        <v>S</v>
      </c>
      <c r="AN164" s="24" t="str">
        <f t="shared" si="44"/>
        <v>MOB12+</v>
      </c>
    </row>
    <row r="165" spans="1:40" ht="13.5" customHeight="1">
      <c r="A165" s="24" t="s">
        <v>144</v>
      </c>
      <c r="B165" s="24" t="s">
        <v>145</v>
      </c>
      <c r="C165" s="25">
        <v>737827</v>
      </c>
      <c r="D165" s="24" t="s">
        <v>821</v>
      </c>
      <c r="E165" s="26">
        <v>45077.401388888902</v>
      </c>
      <c r="F165" s="26">
        <v>45077.401388888902</v>
      </c>
      <c r="G165" s="25">
        <v>1077</v>
      </c>
      <c r="H165" s="25">
        <v>1077</v>
      </c>
      <c r="I165" s="26">
        <v>46154.822222222203</v>
      </c>
      <c r="J165" s="27">
        <v>3922</v>
      </c>
      <c r="K165" s="27">
        <v>4305</v>
      </c>
      <c r="L165" s="27">
        <v>1789</v>
      </c>
      <c r="M165" s="27">
        <v>196460</v>
      </c>
      <c r="N165" s="27">
        <v>156970</v>
      </c>
      <c r="O165" s="25">
        <v>23</v>
      </c>
      <c r="P165" s="27">
        <v>21</v>
      </c>
      <c r="Q165" s="27">
        <v>1213500</v>
      </c>
      <c r="R165" s="27">
        <v>498200</v>
      </c>
      <c r="S165" s="27">
        <v>1</v>
      </c>
      <c r="T165" s="27">
        <v>1</v>
      </c>
      <c r="U165" s="24">
        <v>20000</v>
      </c>
      <c r="V165" s="24">
        <v>20000</v>
      </c>
      <c r="W165" s="27">
        <v>1233500</v>
      </c>
      <c r="X165" s="24" t="str">
        <f>IF(OR(I165="",说明首页!$C$3-INT(I165)&gt;7),"是","否")</f>
        <v>否</v>
      </c>
      <c r="Y165" s="24" t="str">
        <f t="shared" si="30"/>
        <v>否</v>
      </c>
      <c r="Z165" s="24" t="str">
        <f t="shared" si="31"/>
        <v>是</v>
      </c>
      <c r="AA165" s="24" t="str">
        <f>IF(OR(I165="",说明首页!$C$3-INT(I165)&gt;=3),"是","否")</f>
        <v>否</v>
      </c>
      <c r="AB165" s="28">
        <f t="shared" si="32"/>
        <v>87.7417551704863</v>
      </c>
      <c r="AC165" s="29">
        <f t="shared" si="33"/>
        <v>0.53544110147883739</v>
      </c>
      <c r="AD165" s="27">
        <f t="shared" si="34"/>
        <v>57785.714285714283</v>
      </c>
      <c r="AE165" s="29">
        <f t="shared" si="35"/>
        <v>49.82</v>
      </c>
      <c r="AF165" s="29">
        <f t="shared" si="36"/>
        <v>113.7463768115942</v>
      </c>
      <c r="AG165" s="28">
        <f t="shared" si="37"/>
        <v>46.327683615819211</v>
      </c>
      <c r="AH165" s="28">
        <f t="shared" si="38"/>
        <v>10.734463276836157</v>
      </c>
      <c r="AI165" s="28">
        <f t="shared" si="39"/>
        <v>21.657250470809792</v>
      </c>
      <c r="AJ165" s="28">
        <f t="shared" si="40"/>
        <v>52.354048964218457</v>
      </c>
      <c r="AK165" s="29">
        <f t="shared" si="41"/>
        <v>26.58</v>
      </c>
      <c r="AL165" s="25">
        <f t="shared" si="42"/>
        <v>443</v>
      </c>
      <c r="AM165" s="24" t="str">
        <f t="shared" si="43"/>
        <v>C</v>
      </c>
      <c r="AN165" s="24" t="str">
        <f t="shared" si="44"/>
        <v>MOB12+</v>
      </c>
    </row>
    <row r="166" spans="1:40" ht="13.5" customHeight="1">
      <c r="A166" s="24" t="s">
        <v>144</v>
      </c>
      <c r="B166" s="24" t="s">
        <v>145</v>
      </c>
      <c r="C166" s="25">
        <v>737829</v>
      </c>
      <c r="D166" s="24" t="s">
        <v>644</v>
      </c>
      <c r="E166" s="26">
        <v>45077.456250000003</v>
      </c>
      <c r="F166" s="26">
        <v>45077.456250000003</v>
      </c>
      <c r="G166" s="25">
        <v>1077</v>
      </c>
      <c r="H166" s="25">
        <v>1077</v>
      </c>
      <c r="I166" s="26">
        <v>46154.824999999997</v>
      </c>
      <c r="J166" s="27">
        <v>4635</v>
      </c>
      <c r="K166" s="27">
        <v>5109</v>
      </c>
      <c r="L166" s="27">
        <v>2092</v>
      </c>
      <c r="M166" s="27">
        <v>219190</v>
      </c>
      <c r="N166" s="27">
        <v>174436</v>
      </c>
      <c r="O166" s="24">
        <v>23</v>
      </c>
      <c r="P166" s="27">
        <v>31</v>
      </c>
      <c r="Q166" s="27">
        <v>1862400</v>
      </c>
      <c r="R166" s="27">
        <v>1435800</v>
      </c>
      <c r="S166" s="27">
        <v>1</v>
      </c>
      <c r="T166" s="27">
        <v>1</v>
      </c>
      <c r="U166" s="24">
        <v>11800</v>
      </c>
      <c r="V166" s="24">
        <v>11800</v>
      </c>
      <c r="W166" s="27">
        <v>1874200</v>
      </c>
      <c r="X166" s="24" t="str">
        <f>IF(OR(I166="",说明首页!$C$3-INT(I166)&gt;7),"是","否")</f>
        <v>否</v>
      </c>
      <c r="Y166" s="24" t="str">
        <f t="shared" si="30"/>
        <v>否</v>
      </c>
      <c r="Z166" s="24" t="str">
        <f t="shared" si="31"/>
        <v>是</v>
      </c>
      <c r="AA166" s="24" t="str">
        <f>IF(OR(I166="",说明首页!$C$3-INT(I166)&gt;=3),"是","否")</f>
        <v>否</v>
      </c>
      <c r="AB166" s="28">
        <f t="shared" si="32"/>
        <v>83.382409177820264</v>
      </c>
      <c r="AC166" s="29">
        <f t="shared" si="33"/>
        <v>0.66882416396979505</v>
      </c>
      <c r="AD166" s="27">
        <f t="shared" si="34"/>
        <v>60077.419354838712</v>
      </c>
      <c r="AE166" s="29">
        <f t="shared" si="35"/>
        <v>143.58000000000001</v>
      </c>
      <c r="AF166" s="29">
        <f t="shared" si="36"/>
        <v>126.40289855072463</v>
      </c>
      <c r="AG166" s="28">
        <f t="shared" si="37"/>
        <v>35.969868173258</v>
      </c>
      <c r="AH166" s="28">
        <f t="shared" si="38"/>
        <v>22.975517890772128</v>
      </c>
      <c r="AI166" s="28">
        <f t="shared" si="39"/>
        <v>59.510357815442561</v>
      </c>
      <c r="AJ166" s="28">
        <f t="shared" si="40"/>
        <v>78.531073446327682</v>
      </c>
      <c r="AK166" s="29">
        <f t="shared" si="41"/>
        <v>43.34</v>
      </c>
      <c r="AL166" s="25">
        <f t="shared" si="42"/>
        <v>310</v>
      </c>
      <c r="AM166" s="24" t="str">
        <f t="shared" si="43"/>
        <v>B</v>
      </c>
      <c r="AN166" s="24" t="str">
        <f t="shared" si="44"/>
        <v>MOB12+</v>
      </c>
    </row>
    <row r="167" spans="1:40" ht="13.5" customHeight="1">
      <c r="A167" s="24" t="s">
        <v>144</v>
      </c>
      <c r="B167" s="24" t="s">
        <v>147</v>
      </c>
      <c r="C167" s="25">
        <v>737837</v>
      </c>
      <c r="D167" s="24" t="s">
        <v>695</v>
      </c>
      <c r="E167" s="26">
        <v>45082.429166666698</v>
      </c>
      <c r="F167" s="26">
        <v>45082.429166666698</v>
      </c>
      <c r="G167" s="25">
        <v>1072</v>
      </c>
      <c r="H167" s="25">
        <v>1072</v>
      </c>
      <c r="I167" s="26">
        <v>46154.804861111101</v>
      </c>
      <c r="J167" s="27">
        <v>5157</v>
      </c>
      <c r="K167" s="27">
        <v>6558</v>
      </c>
      <c r="L167" s="27">
        <v>2732</v>
      </c>
      <c r="M167" s="27">
        <v>263902</v>
      </c>
      <c r="N167" s="27">
        <v>208010</v>
      </c>
      <c r="O167" s="25">
        <v>30</v>
      </c>
      <c r="P167" s="27">
        <v>77</v>
      </c>
      <c r="Q167" s="27">
        <v>3680300</v>
      </c>
      <c r="R167" s="27">
        <v>2422300</v>
      </c>
      <c r="S167" s="27">
        <v>6</v>
      </c>
      <c r="T167" s="27">
        <v>6</v>
      </c>
      <c r="U167" s="27">
        <v>269200</v>
      </c>
      <c r="V167" s="27">
        <v>2000</v>
      </c>
      <c r="W167" s="27">
        <v>3949500</v>
      </c>
      <c r="X167" s="24" t="str">
        <f>IF(OR(I167="",说明首页!$C$3-INT(I167)&gt;7),"是","否")</f>
        <v>否</v>
      </c>
      <c r="Y167" s="24" t="str">
        <f t="shared" si="30"/>
        <v>否</v>
      </c>
      <c r="Z167" s="24" t="str">
        <f t="shared" si="31"/>
        <v>是</v>
      </c>
      <c r="AA167" s="24" t="str">
        <f>IF(OR(I167="",说明首页!$C$3-INT(I167)&gt;=3),"是","否")</f>
        <v>否</v>
      </c>
      <c r="AB167" s="28">
        <f t="shared" si="32"/>
        <v>76.138360175695468</v>
      </c>
      <c r="AC167" s="29">
        <f t="shared" si="33"/>
        <v>1.4931161528020167</v>
      </c>
      <c r="AD167" s="27">
        <f t="shared" si="34"/>
        <v>47796.103896103894</v>
      </c>
      <c r="AE167" s="29">
        <f t="shared" si="35"/>
        <v>242.23</v>
      </c>
      <c r="AF167" s="29">
        <f t="shared" si="36"/>
        <v>115.56111111111112</v>
      </c>
      <c r="AG167" s="28">
        <f t="shared" si="37"/>
        <v>18.455743879472696</v>
      </c>
      <c r="AH167" s="28">
        <f t="shared" si="38"/>
        <v>91.337099811676083</v>
      </c>
      <c r="AI167" s="28">
        <f t="shared" si="39"/>
        <v>83.992467043314505</v>
      </c>
      <c r="AJ167" s="28">
        <f t="shared" si="40"/>
        <v>56.120527306967979</v>
      </c>
      <c r="AK167" s="29">
        <f t="shared" si="41"/>
        <v>71.89</v>
      </c>
      <c r="AL167" s="25">
        <f t="shared" si="42"/>
        <v>102</v>
      </c>
      <c r="AM167" s="24" t="str">
        <f t="shared" si="43"/>
        <v>S</v>
      </c>
      <c r="AN167" s="24" t="str">
        <f t="shared" si="44"/>
        <v>MOB12+</v>
      </c>
    </row>
    <row r="168" spans="1:40" ht="13.5" customHeight="1">
      <c r="A168" s="24" t="s">
        <v>144</v>
      </c>
      <c r="B168" s="24" t="s">
        <v>145</v>
      </c>
      <c r="C168" s="25">
        <v>738547</v>
      </c>
      <c r="D168" s="24" t="s">
        <v>1044</v>
      </c>
      <c r="E168" s="26">
        <v>45083.570138888899</v>
      </c>
      <c r="F168" s="26">
        <v>45083.570138888899</v>
      </c>
      <c r="G168" s="25">
        <v>1071</v>
      </c>
      <c r="H168" s="25">
        <v>1071</v>
      </c>
      <c r="I168" s="26">
        <v>46154.807638888902</v>
      </c>
      <c r="J168" s="27">
        <v>3537</v>
      </c>
      <c r="K168" s="27">
        <v>3816</v>
      </c>
      <c r="L168" s="27">
        <v>1384</v>
      </c>
      <c r="M168" s="27">
        <v>174749</v>
      </c>
      <c r="N168" s="27">
        <v>138527</v>
      </c>
      <c r="O168" s="25">
        <v>21</v>
      </c>
      <c r="P168" s="27">
        <v>18</v>
      </c>
      <c r="Q168" s="27">
        <v>1145200</v>
      </c>
      <c r="R168" s="27">
        <v>862200</v>
      </c>
      <c r="S168" s="27">
        <v>1</v>
      </c>
      <c r="T168" s="27">
        <v>2</v>
      </c>
      <c r="U168" s="24">
        <v>199000</v>
      </c>
      <c r="V168" s="24">
        <v>199000</v>
      </c>
      <c r="W168" s="27">
        <v>1344200</v>
      </c>
      <c r="X168" s="24" t="str">
        <f>IF(OR(I168="",说明首页!$C$3-INT(I168)&gt;7),"是","否")</f>
        <v>否</v>
      </c>
      <c r="Y168" s="24" t="str">
        <f t="shared" si="30"/>
        <v>是</v>
      </c>
      <c r="Z168" s="24" t="str">
        <f t="shared" si="31"/>
        <v>否</v>
      </c>
      <c r="AA168" s="24" t="str">
        <f>IF(OR(I168="",说明首页!$C$3-INT(I168)&gt;=3),"是","否")</f>
        <v>否</v>
      </c>
      <c r="AB168" s="28">
        <f t="shared" si="32"/>
        <v>100.09176300578035</v>
      </c>
      <c r="AC168" s="29">
        <f t="shared" si="33"/>
        <v>0.5089058524173028</v>
      </c>
      <c r="AD168" s="27">
        <f t="shared" si="34"/>
        <v>63622.222222222219</v>
      </c>
      <c r="AE168" s="29">
        <f t="shared" si="35"/>
        <v>86.22</v>
      </c>
      <c r="AF168" s="29">
        <f t="shared" si="36"/>
        <v>109.94206349206348</v>
      </c>
      <c r="AG168" s="28" t="str">
        <f t="shared" si="37"/>
        <v/>
      </c>
      <c r="AH168" s="28" t="str">
        <f t="shared" si="38"/>
        <v/>
      </c>
      <c r="AI168" s="28" t="str">
        <f t="shared" si="39"/>
        <v/>
      </c>
      <c r="AJ168" s="28" t="str">
        <f t="shared" si="40"/>
        <v/>
      </c>
      <c r="AK168" s="29" t="str">
        <f t="shared" si="41"/>
        <v/>
      </c>
      <c r="AL168" s="25" t="str">
        <f t="shared" si="42"/>
        <v/>
      </c>
      <c r="AM168" s="24" t="str">
        <f t="shared" si="43"/>
        <v>非参评</v>
      </c>
      <c r="AN168" s="24" t="str">
        <f t="shared" si="44"/>
        <v>MOB12+</v>
      </c>
    </row>
    <row r="169" spans="1:40" ht="13.5" customHeight="1">
      <c r="A169" s="24" t="s">
        <v>144</v>
      </c>
      <c r="B169" s="24" t="s">
        <v>150</v>
      </c>
      <c r="C169" s="25">
        <v>738549</v>
      </c>
      <c r="D169" s="24" t="s">
        <v>598</v>
      </c>
      <c r="E169" s="26">
        <v>45083.413888888899</v>
      </c>
      <c r="F169" s="26">
        <v>45083.413888888899</v>
      </c>
      <c r="G169" s="25">
        <v>1071</v>
      </c>
      <c r="H169" s="25">
        <v>1071</v>
      </c>
      <c r="I169" s="26">
        <v>46154.827777777798</v>
      </c>
      <c r="J169" s="27">
        <v>4795</v>
      </c>
      <c r="K169" s="27">
        <v>5370</v>
      </c>
      <c r="L169" s="27">
        <v>2124</v>
      </c>
      <c r="M169" s="27">
        <v>226335</v>
      </c>
      <c r="N169" s="27">
        <v>177077</v>
      </c>
      <c r="O169" s="25">
        <v>26</v>
      </c>
      <c r="P169" s="27">
        <v>43</v>
      </c>
      <c r="Q169" s="27">
        <v>2734300</v>
      </c>
      <c r="R169" s="27">
        <v>1539300</v>
      </c>
      <c r="S169" s="27">
        <v>4</v>
      </c>
      <c r="T169" s="27">
        <v>5</v>
      </c>
      <c r="U169" s="27">
        <v>151000</v>
      </c>
      <c r="V169" s="27">
        <v>30000</v>
      </c>
      <c r="W169" s="27">
        <v>2885300</v>
      </c>
      <c r="X169" s="24" t="str">
        <f>IF(OR(I169="",说明首页!$C$3-INT(I169)&gt;7),"是","否")</f>
        <v>否</v>
      </c>
      <c r="Y169" s="24" t="str">
        <f t="shared" si="30"/>
        <v>否</v>
      </c>
      <c r="Z169" s="24" t="str">
        <f t="shared" si="31"/>
        <v>是</v>
      </c>
      <c r="AA169" s="24" t="str">
        <f>IF(OR(I169="",说明首页!$C$3-INT(I169)&gt;=3),"是","否")</f>
        <v>否</v>
      </c>
      <c r="AB169" s="28">
        <f t="shared" si="32"/>
        <v>83.369585687382298</v>
      </c>
      <c r="AC169" s="29">
        <f t="shared" si="33"/>
        <v>0.89676746611053182</v>
      </c>
      <c r="AD169" s="27">
        <f t="shared" si="34"/>
        <v>63588.372093023259</v>
      </c>
      <c r="AE169" s="29">
        <f t="shared" si="35"/>
        <v>153.93</v>
      </c>
      <c r="AF169" s="29">
        <f t="shared" si="36"/>
        <v>113.51089743589743</v>
      </c>
      <c r="AG169" s="28">
        <f t="shared" si="37"/>
        <v>35.593220338983052</v>
      </c>
      <c r="AH169" s="28">
        <f t="shared" si="38"/>
        <v>51.035781544256118</v>
      </c>
      <c r="AI169" s="28">
        <f t="shared" si="39"/>
        <v>63.465160075329564</v>
      </c>
      <c r="AJ169" s="28">
        <f t="shared" si="40"/>
        <v>51.789077212806021</v>
      </c>
      <c r="AK169" s="29">
        <f t="shared" si="41"/>
        <v>51.36</v>
      </c>
      <c r="AL169" s="25">
        <f t="shared" si="42"/>
        <v>251</v>
      </c>
      <c r="AM169" s="24" t="str">
        <f t="shared" si="43"/>
        <v>A</v>
      </c>
      <c r="AN169" s="24" t="str">
        <f t="shared" si="44"/>
        <v>MOB12+</v>
      </c>
    </row>
    <row r="170" spans="1:40" ht="13.5" customHeight="1">
      <c r="A170" s="24" t="s">
        <v>144</v>
      </c>
      <c r="B170" s="24" t="s">
        <v>145</v>
      </c>
      <c r="C170" s="25">
        <v>738601</v>
      </c>
      <c r="D170" s="24" t="s">
        <v>750</v>
      </c>
      <c r="E170" s="26">
        <v>45085.413888888899</v>
      </c>
      <c r="F170" s="26">
        <v>45085.413888888899</v>
      </c>
      <c r="G170" s="25">
        <v>1069</v>
      </c>
      <c r="H170" s="25">
        <v>1069</v>
      </c>
      <c r="I170" s="26">
        <v>46154.832638888904</v>
      </c>
      <c r="J170" s="27">
        <v>4141</v>
      </c>
      <c r="K170" s="27">
        <v>4484</v>
      </c>
      <c r="L170" s="27">
        <v>1727</v>
      </c>
      <c r="M170" s="27">
        <v>196335</v>
      </c>
      <c r="N170" s="27">
        <v>155686</v>
      </c>
      <c r="O170" s="25">
        <v>22</v>
      </c>
      <c r="P170" s="27">
        <v>29</v>
      </c>
      <c r="Q170" s="27">
        <v>1733400</v>
      </c>
      <c r="R170" s="27">
        <v>1612500</v>
      </c>
      <c r="S170" s="27">
        <v>2</v>
      </c>
      <c r="T170" s="27">
        <v>3</v>
      </c>
      <c r="U170" s="27">
        <v>59800</v>
      </c>
      <c r="V170" s="27"/>
      <c r="W170" s="27">
        <v>1793200</v>
      </c>
      <c r="X170" s="24" t="str">
        <f>IF(OR(I170="",说明首页!$C$3-INT(I170)&gt;7),"是","否")</f>
        <v>否</v>
      </c>
      <c r="Y170" s="24" t="str">
        <f t="shared" si="30"/>
        <v>否</v>
      </c>
      <c r="Z170" s="24" t="str">
        <f t="shared" si="31"/>
        <v>是</v>
      </c>
      <c r="AA170" s="24" t="str">
        <f>IF(OR(I170="",说明首页!$C$3-INT(I170)&gt;=3),"是","否")</f>
        <v>否</v>
      </c>
      <c r="AB170" s="28">
        <f t="shared" si="32"/>
        <v>90.148233931673417</v>
      </c>
      <c r="AC170" s="29">
        <f t="shared" si="33"/>
        <v>0.7003139338324077</v>
      </c>
      <c r="AD170" s="27">
        <f t="shared" si="34"/>
        <v>59772.413793103449</v>
      </c>
      <c r="AE170" s="29">
        <f t="shared" si="35"/>
        <v>161.25</v>
      </c>
      <c r="AF170" s="29">
        <f t="shared" si="36"/>
        <v>117.9439393939394</v>
      </c>
      <c r="AG170" s="28">
        <f t="shared" si="37"/>
        <v>53.483992467043315</v>
      </c>
      <c r="AH170" s="28">
        <f t="shared" si="38"/>
        <v>25.612052730696799</v>
      </c>
      <c r="AI170" s="28">
        <f t="shared" si="39"/>
        <v>66.290018832391723</v>
      </c>
      <c r="AJ170" s="28">
        <f t="shared" si="40"/>
        <v>61.770244821092277</v>
      </c>
      <c r="AK170" s="29">
        <f t="shared" si="41"/>
        <v>45.16</v>
      </c>
      <c r="AL170" s="25">
        <f t="shared" si="42"/>
        <v>294</v>
      </c>
      <c r="AM170" s="24" t="str">
        <f t="shared" si="43"/>
        <v>B</v>
      </c>
      <c r="AN170" s="24" t="str">
        <f t="shared" si="44"/>
        <v>MOB12+</v>
      </c>
    </row>
    <row r="171" spans="1:40" ht="13.5" customHeight="1">
      <c r="A171" s="24" t="s">
        <v>144</v>
      </c>
      <c r="B171" s="24" t="s">
        <v>150</v>
      </c>
      <c r="C171" s="25">
        <v>738626</v>
      </c>
      <c r="D171" s="24" t="s">
        <v>688</v>
      </c>
      <c r="E171" s="26">
        <v>45084.452777777798</v>
      </c>
      <c r="F171" s="26">
        <v>45084.452777777798</v>
      </c>
      <c r="G171" s="25">
        <v>1070</v>
      </c>
      <c r="H171" s="25">
        <v>1070</v>
      </c>
      <c r="I171" s="26">
        <v>46154.813194444403</v>
      </c>
      <c r="J171" s="27">
        <v>4521</v>
      </c>
      <c r="K171" s="27">
        <v>4961</v>
      </c>
      <c r="L171" s="27">
        <v>1766</v>
      </c>
      <c r="M171" s="27">
        <v>179449</v>
      </c>
      <c r="N171" s="27">
        <v>131366</v>
      </c>
      <c r="O171" s="24">
        <v>23</v>
      </c>
      <c r="P171" s="24">
        <v>23</v>
      </c>
      <c r="Q171" s="24">
        <v>82700</v>
      </c>
      <c r="R171" s="24">
        <v>54700</v>
      </c>
      <c r="S171" s="24">
        <v>1</v>
      </c>
      <c r="T171" s="24">
        <v>1</v>
      </c>
      <c r="U171" s="24">
        <v>12500</v>
      </c>
      <c r="V171" s="24">
        <v>12500</v>
      </c>
      <c r="W171" s="24">
        <v>95200</v>
      </c>
      <c r="X171" s="24" t="str">
        <f>IF(OR(I171="",说明首页!$C$3-INT(I171)&gt;7),"是","否")</f>
        <v>否</v>
      </c>
      <c r="Y171" s="24" t="str">
        <f t="shared" si="30"/>
        <v>否</v>
      </c>
      <c r="Z171" s="24" t="str">
        <f t="shared" si="31"/>
        <v>是</v>
      </c>
      <c r="AA171" s="24" t="str">
        <f>IF(OR(I171="",说明首页!$C$3-INT(I171)&gt;=3),"是","否")</f>
        <v>否</v>
      </c>
      <c r="AB171" s="28">
        <f t="shared" si="32"/>
        <v>74.386183465458657</v>
      </c>
      <c r="AC171" s="29">
        <f t="shared" si="33"/>
        <v>0.50873700508736996</v>
      </c>
      <c r="AD171" s="27">
        <f t="shared" si="34"/>
        <v>3595.6521739130435</v>
      </c>
      <c r="AE171" s="29">
        <f t="shared" si="35"/>
        <v>5.47</v>
      </c>
      <c r="AF171" s="29">
        <f t="shared" si="36"/>
        <v>95.192753623188395</v>
      </c>
      <c r="AG171" s="28">
        <f t="shared" si="37"/>
        <v>15.254237288135593</v>
      </c>
      <c r="AH171" s="28">
        <f t="shared" si="38"/>
        <v>8.662900188323917</v>
      </c>
      <c r="AI171" s="28">
        <f t="shared" si="39"/>
        <v>2.0715630885122414</v>
      </c>
      <c r="AJ171" s="28">
        <f t="shared" si="40"/>
        <v>16.38418079096045</v>
      </c>
      <c r="AK171" s="29">
        <f t="shared" si="41"/>
        <v>9.8800000000000008</v>
      </c>
      <c r="AL171" s="25">
        <f t="shared" si="42"/>
        <v>515</v>
      </c>
      <c r="AM171" s="24" t="str">
        <f t="shared" si="43"/>
        <v>C</v>
      </c>
      <c r="AN171" s="24" t="str">
        <f t="shared" si="44"/>
        <v>MOB12+</v>
      </c>
    </row>
    <row r="172" spans="1:40" ht="13.5" customHeight="1">
      <c r="A172" s="24" t="s">
        <v>144</v>
      </c>
      <c r="B172" s="24" t="s">
        <v>150</v>
      </c>
      <c r="C172" s="25">
        <v>739020</v>
      </c>
      <c r="D172" s="24" t="s">
        <v>898</v>
      </c>
      <c r="E172" s="26">
        <v>45091.591666666704</v>
      </c>
      <c r="F172" s="26">
        <v>45091.591666666704</v>
      </c>
      <c r="G172" s="25">
        <v>1063</v>
      </c>
      <c r="H172" s="25">
        <v>1063</v>
      </c>
      <c r="I172" s="26">
        <v>46154.873611111099</v>
      </c>
      <c r="J172" s="27">
        <v>6263</v>
      </c>
      <c r="K172" s="27">
        <v>7393</v>
      </c>
      <c r="L172" s="27">
        <v>3308</v>
      </c>
      <c r="M172" s="27">
        <v>444659</v>
      </c>
      <c r="N172" s="27">
        <v>378948</v>
      </c>
      <c r="O172" s="25">
        <v>30</v>
      </c>
      <c r="P172" s="27">
        <v>110</v>
      </c>
      <c r="Q172" s="27">
        <v>5569300</v>
      </c>
      <c r="R172" s="27">
        <v>5093800</v>
      </c>
      <c r="S172" s="27">
        <v>8</v>
      </c>
      <c r="T172" s="27">
        <v>15</v>
      </c>
      <c r="U172" s="27">
        <v>172100</v>
      </c>
      <c r="V172" s="24">
        <v>135500</v>
      </c>
      <c r="W172" s="27">
        <v>5741400</v>
      </c>
      <c r="X172" s="24" t="str">
        <f>IF(OR(I172="",说明首页!$C$3-INT(I172)&gt;7),"是","否")</f>
        <v>否</v>
      </c>
      <c r="Y172" s="24" t="str">
        <f t="shared" si="30"/>
        <v>否</v>
      </c>
      <c r="Z172" s="24" t="str">
        <f t="shared" si="31"/>
        <v>是</v>
      </c>
      <c r="AA172" s="24" t="str">
        <f>IF(OR(I172="",说明首页!$C$3-INT(I172)&gt;=3),"是","否")</f>
        <v>否</v>
      </c>
      <c r="AB172" s="28">
        <f t="shared" si="32"/>
        <v>114.55501813784764</v>
      </c>
      <c r="AC172" s="29">
        <f t="shared" si="33"/>
        <v>1.7563467986587897</v>
      </c>
      <c r="AD172" s="27">
        <f t="shared" si="34"/>
        <v>50630</v>
      </c>
      <c r="AE172" s="29">
        <f t="shared" si="35"/>
        <v>509.38</v>
      </c>
      <c r="AF172" s="29">
        <f t="shared" si="36"/>
        <v>210.52666666666667</v>
      </c>
      <c r="AG172" s="28">
        <f t="shared" si="37"/>
        <v>93.78531073446328</v>
      </c>
      <c r="AH172" s="28">
        <f t="shared" si="38"/>
        <v>96.798493408662907</v>
      </c>
      <c r="AI172" s="28">
        <f t="shared" si="39"/>
        <v>97.740112994350284</v>
      </c>
      <c r="AJ172" s="28">
        <f t="shared" si="40"/>
        <v>99.811676082862519</v>
      </c>
      <c r="AK172" s="29">
        <f t="shared" si="41"/>
        <v>97.14</v>
      </c>
      <c r="AL172" s="25">
        <f t="shared" si="42"/>
        <v>4</v>
      </c>
      <c r="AM172" s="24" t="str">
        <f t="shared" si="43"/>
        <v>S</v>
      </c>
      <c r="AN172" s="24" t="str">
        <f t="shared" si="44"/>
        <v>MOB12+</v>
      </c>
    </row>
    <row r="173" spans="1:40" ht="13.5" customHeight="1">
      <c r="A173" s="24" t="s">
        <v>144</v>
      </c>
      <c r="B173" s="24" t="s">
        <v>162</v>
      </c>
      <c r="C173" s="25">
        <v>739649</v>
      </c>
      <c r="D173" s="24" t="s">
        <v>302</v>
      </c>
      <c r="E173" s="26">
        <v>45104.513888888898</v>
      </c>
      <c r="F173" s="26">
        <v>45104.513888888898</v>
      </c>
      <c r="G173" s="25">
        <v>1050</v>
      </c>
      <c r="H173" s="25">
        <v>1050</v>
      </c>
      <c r="I173" s="26">
        <v>45980.747222222199</v>
      </c>
      <c r="J173" s="27">
        <v>1</v>
      </c>
      <c r="K173" s="27">
        <v>1</v>
      </c>
      <c r="L173" s="27">
        <v>0</v>
      </c>
      <c r="M173" s="27">
        <v>25</v>
      </c>
      <c r="N173" s="27"/>
      <c r="O173" s="25"/>
      <c r="P173" s="27"/>
      <c r="Q173" s="27"/>
      <c r="R173" s="27"/>
      <c r="S173" s="27"/>
      <c r="T173" s="27"/>
      <c r="U173" s="24"/>
      <c r="V173" s="24"/>
      <c r="W173" s="27"/>
      <c r="X173" s="24" t="str">
        <f>IF(OR(I173="",说明首页!$C$3-INT(I173)&gt;7),"是","否")</f>
        <v>是</v>
      </c>
      <c r="Y173" s="24" t="str">
        <f t="shared" si="30"/>
        <v>是</v>
      </c>
      <c r="Z173" s="24" t="str">
        <f t="shared" si="31"/>
        <v>否</v>
      </c>
      <c r="AA173" s="24" t="str">
        <f>IF(OR(I173="",说明首页!$C$3-INT(I173)&gt;=3),"是","否")</f>
        <v>是</v>
      </c>
      <c r="AB173" s="28">
        <f t="shared" si="32"/>
        <v>0</v>
      </c>
      <c r="AC173" s="29">
        <f t="shared" si="33"/>
        <v>0</v>
      </c>
      <c r="AD173" s="27">
        <f t="shared" si="34"/>
        <v>0</v>
      </c>
      <c r="AE173" s="29">
        <f t="shared" si="35"/>
        <v>0</v>
      </c>
      <c r="AF173" s="29">
        <f t="shared" si="36"/>
        <v>0</v>
      </c>
      <c r="AG173" s="28" t="str">
        <f t="shared" si="37"/>
        <v/>
      </c>
      <c r="AH173" s="28" t="str">
        <f t="shared" si="38"/>
        <v/>
      </c>
      <c r="AI173" s="28" t="str">
        <f t="shared" si="39"/>
        <v/>
      </c>
      <c r="AJ173" s="28" t="str">
        <f t="shared" si="40"/>
        <v/>
      </c>
      <c r="AK173" s="29" t="str">
        <f t="shared" si="41"/>
        <v/>
      </c>
      <c r="AL173" s="25" t="str">
        <f t="shared" si="42"/>
        <v/>
      </c>
      <c r="AM173" s="24" t="str">
        <f t="shared" si="43"/>
        <v>非参评</v>
      </c>
      <c r="AN173" s="24" t="str">
        <f t="shared" si="44"/>
        <v>MOB12+</v>
      </c>
    </row>
    <row r="174" spans="1:40" ht="13.5" customHeight="1">
      <c r="A174" s="24" t="s">
        <v>144</v>
      </c>
      <c r="B174" s="24" t="s">
        <v>147</v>
      </c>
      <c r="C174" s="25">
        <v>739799</v>
      </c>
      <c r="D174" s="24" t="s">
        <v>326</v>
      </c>
      <c r="E174" s="26">
        <v>45111.445138888899</v>
      </c>
      <c r="F174" s="26">
        <v>45111.445138888899</v>
      </c>
      <c r="G174" s="25">
        <v>1043</v>
      </c>
      <c r="H174" s="25">
        <v>1043</v>
      </c>
      <c r="I174" s="26">
        <v>46153.824999999997</v>
      </c>
      <c r="J174" s="27">
        <v>3537</v>
      </c>
      <c r="K174" s="27">
        <v>4645</v>
      </c>
      <c r="L174" s="27">
        <v>1636</v>
      </c>
      <c r="M174" s="24">
        <v>176504</v>
      </c>
      <c r="N174" s="24">
        <v>134579</v>
      </c>
      <c r="O174" s="24">
        <v>25</v>
      </c>
      <c r="P174" s="24">
        <v>44</v>
      </c>
      <c r="Q174" s="24">
        <v>1534800</v>
      </c>
      <c r="R174" s="24">
        <v>1118900</v>
      </c>
      <c r="S174" s="24">
        <v>2</v>
      </c>
      <c r="T174" s="24">
        <v>2</v>
      </c>
      <c r="U174" s="24">
        <v>116400</v>
      </c>
      <c r="V174" s="24"/>
      <c r="W174" s="24">
        <v>1651200</v>
      </c>
      <c r="X174" s="24" t="str">
        <f>IF(OR(I174="",说明首页!$C$3-INT(I174)&gt;7),"是","否")</f>
        <v>否</v>
      </c>
      <c r="Y174" s="24" t="str">
        <f t="shared" si="30"/>
        <v>否</v>
      </c>
      <c r="Z174" s="24" t="str">
        <f t="shared" si="31"/>
        <v>是</v>
      </c>
      <c r="AA174" s="24" t="str">
        <f>IF(OR(I174="",说明首页!$C$3-INT(I174)&gt;=3),"是","否")</f>
        <v>否</v>
      </c>
      <c r="AB174" s="28">
        <f t="shared" si="32"/>
        <v>82.261002444987781</v>
      </c>
      <c r="AC174" s="29">
        <f t="shared" si="33"/>
        <v>1.2439920836867402</v>
      </c>
      <c r="AD174" s="27">
        <f t="shared" si="34"/>
        <v>34881.818181818184</v>
      </c>
      <c r="AE174" s="29">
        <f t="shared" si="35"/>
        <v>111.89</v>
      </c>
      <c r="AF174" s="29">
        <f t="shared" si="36"/>
        <v>89.719333333333324</v>
      </c>
      <c r="AG174" s="28">
        <f t="shared" si="37"/>
        <v>31.073446327683619</v>
      </c>
      <c r="AH174" s="28">
        <f t="shared" si="38"/>
        <v>80.225988700564983</v>
      </c>
      <c r="AI174" s="28">
        <f t="shared" si="39"/>
        <v>46.13935969868173</v>
      </c>
      <c r="AJ174" s="28">
        <f t="shared" si="40"/>
        <v>9.2278719397363478</v>
      </c>
      <c r="AK174" s="29">
        <f t="shared" si="41"/>
        <v>51.84</v>
      </c>
      <c r="AL174" s="25">
        <f t="shared" si="42"/>
        <v>244</v>
      </c>
      <c r="AM174" s="24" t="str">
        <f t="shared" si="43"/>
        <v>A</v>
      </c>
      <c r="AN174" s="24" t="str">
        <f t="shared" si="44"/>
        <v>MOB12+</v>
      </c>
    </row>
    <row r="175" spans="1:40" ht="13.5" customHeight="1">
      <c r="A175" s="24" t="s">
        <v>144</v>
      </c>
      <c r="B175" s="24" t="s">
        <v>145</v>
      </c>
      <c r="C175" s="25">
        <v>741671</v>
      </c>
      <c r="D175" s="24" t="s">
        <v>262</v>
      </c>
      <c r="E175" s="26">
        <v>45113.429861111101</v>
      </c>
      <c r="F175" s="26">
        <v>45113.429861111101</v>
      </c>
      <c r="G175" s="25">
        <v>1041</v>
      </c>
      <c r="H175" s="25">
        <v>1041</v>
      </c>
      <c r="I175" s="26">
        <v>46153.828472222202</v>
      </c>
      <c r="J175" s="27">
        <v>5148</v>
      </c>
      <c r="K175" s="27">
        <v>5335</v>
      </c>
      <c r="L175" s="27">
        <v>752</v>
      </c>
      <c r="M175" s="27">
        <v>111092</v>
      </c>
      <c r="N175" s="27">
        <v>64335</v>
      </c>
      <c r="O175" s="25">
        <v>19</v>
      </c>
      <c r="P175" s="27">
        <v>21</v>
      </c>
      <c r="Q175" s="27">
        <v>1661000</v>
      </c>
      <c r="R175" s="27">
        <v>1285600</v>
      </c>
      <c r="S175" s="27">
        <v>3</v>
      </c>
      <c r="T175" s="27">
        <v>3</v>
      </c>
      <c r="U175" s="24">
        <v>22000</v>
      </c>
      <c r="V175" s="24">
        <v>20000</v>
      </c>
      <c r="W175" s="27">
        <v>1683000</v>
      </c>
      <c r="X175" s="24" t="str">
        <f>IF(OR(I175="",说明首页!$C$3-INT(I175)&gt;7),"是","否")</f>
        <v>否</v>
      </c>
      <c r="Y175" s="24" t="str">
        <f t="shared" si="30"/>
        <v>是</v>
      </c>
      <c r="Z175" s="24" t="str">
        <f t="shared" si="31"/>
        <v>否</v>
      </c>
      <c r="AA175" s="24" t="str">
        <f>IF(OR(I175="",说明首页!$C$3-INT(I175)&gt;=3),"是","否")</f>
        <v>否</v>
      </c>
      <c r="AB175" s="28">
        <f t="shared" si="32"/>
        <v>85.551861702127653</v>
      </c>
      <c r="AC175" s="29">
        <f t="shared" si="33"/>
        <v>0.40792540792540788</v>
      </c>
      <c r="AD175" s="27">
        <f t="shared" si="34"/>
        <v>79095.238095238092</v>
      </c>
      <c r="AE175" s="29">
        <f t="shared" si="35"/>
        <v>128.56</v>
      </c>
      <c r="AF175" s="29">
        <f t="shared" si="36"/>
        <v>56.434210526315795</v>
      </c>
      <c r="AG175" s="28" t="str">
        <f t="shared" si="37"/>
        <v/>
      </c>
      <c r="AH175" s="28" t="str">
        <f t="shared" si="38"/>
        <v/>
      </c>
      <c r="AI175" s="28" t="str">
        <f t="shared" si="39"/>
        <v/>
      </c>
      <c r="AJ175" s="28" t="str">
        <f t="shared" si="40"/>
        <v/>
      </c>
      <c r="AK175" s="29" t="str">
        <f t="shared" si="41"/>
        <v/>
      </c>
      <c r="AL175" s="25" t="str">
        <f t="shared" si="42"/>
        <v/>
      </c>
      <c r="AM175" s="24" t="str">
        <f t="shared" si="43"/>
        <v>非参评</v>
      </c>
      <c r="AN175" s="24" t="str">
        <f t="shared" si="44"/>
        <v>MOB12+</v>
      </c>
    </row>
    <row r="176" spans="1:40" ht="13.5" customHeight="1">
      <c r="A176" s="24" t="s">
        <v>144</v>
      </c>
      <c r="B176" s="24" t="s">
        <v>147</v>
      </c>
      <c r="C176" s="25">
        <v>741895</v>
      </c>
      <c r="D176" s="24" t="s">
        <v>713</v>
      </c>
      <c r="E176" s="26">
        <v>45114.597916666702</v>
      </c>
      <c r="F176" s="26">
        <v>45114.597916666702</v>
      </c>
      <c r="G176" s="25">
        <v>1040</v>
      </c>
      <c r="H176" s="25">
        <v>1040</v>
      </c>
      <c r="I176" s="26">
        <v>46154.791666666701</v>
      </c>
      <c r="J176" s="27">
        <v>1788</v>
      </c>
      <c r="K176" s="27">
        <v>1831</v>
      </c>
      <c r="L176" s="27">
        <v>676</v>
      </c>
      <c r="M176" s="27">
        <v>60504</v>
      </c>
      <c r="N176" s="27">
        <v>44173</v>
      </c>
      <c r="O176" s="25">
        <v>21</v>
      </c>
      <c r="P176" s="27">
        <v>8</v>
      </c>
      <c r="Q176" s="27">
        <v>282000</v>
      </c>
      <c r="R176" s="27">
        <v>91500</v>
      </c>
      <c r="S176" s="27">
        <v>0</v>
      </c>
      <c r="T176" s="27">
        <v>0</v>
      </c>
      <c r="U176" s="27"/>
      <c r="V176" s="27"/>
      <c r="W176" s="27">
        <v>282000</v>
      </c>
      <c r="X176" s="24" t="str">
        <f>IF(OR(I176="",说明首页!$C$3-INT(I176)&gt;7),"是","否")</f>
        <v>否</v>
      </c>
      <c r="Y176" s="24" t="str">
        <f t="shared" si="30"/>
        <v>是</v>
      </c>
      <c r="Z176" s="24" t="str">
        <f t="shared" si="31"/>
        <v>否</v>
      </c>
      <c r="AA176" s="24" t="str">
        <f>IF(OR(I176="",说明首页!$C$3-INT(I176)&gt;=3),"是","否")</f>
        <v>否</v>
      </c>
      <c r="AB176" s="28">
        <f t="shared" si="32"/>
        <v>65.344674556213022</v>
      </c>
      <c r="AC176" s="29">
        <f t="shared" si="33"/>
        <v>0.44742729306487694</v>
      </c>
      <c r="AD176" s="27">
        <f t="shared" si="34"/>
        <v>35250</v>
      </c>
      <c r="AE176" s="29">
        <f t="shared" si="35"/>
        <v>9.15</v>
      </c>
      <c r="AF176" s="29">
        <f t="shared" si="36"/>
        <v>35.057936507936503</v>
      </c>
      <c r="AG176" s="28" t="str">
        <f t="shared" si="37"/>
        <v/>
      </c>
      <c r="AH176" s="28" t="str">
        <f t="shared" si="38"/>
        <v/>
      </c>
      <c r="AI176" s="28" t="str">
        <f t="shared" si="39"/>
        <v/>
      </c>
      <c r="AJ176" s="28" t="str">
        <f t="shared" si="40"/>
        <v/>
      </c>
      <c r="AK176" s="29" t="str">
        <f t="shared" si="41"/>
        <v/>
      </c>
      <c r="AL176" s="25" t="str">
        <f t="shared" si="42"/>
        <v/>
      </c>
      <c r="AM176" s="24" t="str">
        <f t="shared" si="43"/>
        <v>非参评</v>
      </c>
      <c r="AN176" s="24" t="str">
        <f t="shared" si="44"/>
        <v>MOB12+</v>
      </c>
    </row>
    <row r="177" spans="1:40" ht="13.5" customHeight="1">
      <c r="A177" s="24" t="s">
        <v>144</v>
      </c>
      <c r="B177" s="24" t="s">
        <v>150</v>
      </c>
      <c r="C177" s="25">
        <v>742289</v>
      </c>
      <c r="D177" s="24" t="s">
        <v>1032</v>
      </c>
      <c r="E177" s="26">
        <v>45119.659027777801</v>
      </c>
      <c r="F177" s="26">
        <v>45119.659027777801</v>
      </c>
      <c r="G177" s="25">
        <v>1035</v>
      </c>
      <c r="H177" s="25">
        <v>1035</v>
      </c>
      <c r="I177" s="26">
        <v>46154.820138888899</v>
      </c>
      <c r="J177" s="27">
        <v>6201</v>
      </c>
      <c r="K177" s="27">
        <v>6379</v>
      </c>
      <c r="L177" s="27">
        <v>2105</v>
      </c>
      <c r="M177" s="27">
        <v>223065</v>
      </c>
      <c r="N177" s="27">
        <v>162059</v>
      </c>
      <c r="O177" s="25">
        <v>25</v>
      </c>
      <c r="P177" s="27">
        <v>55</v>
      </c>
      <c r="Q177" s="27">
        <v>2658000</v>
      </c>
      <c r="R177" s="27">
        <v>2450300</v>
      </c>
      <c r="S177" s="27">
        <v>1</v>
      </c>
      <c r="T177" s="27">
        <v>1</v>
      </c>
      <c r="U177" s="27">
        <v>1000</v>
      </c>
      <c r="V177" s="27"/>
      <c r="W177" s="27">
        <v>2659000</v>
      </c>
      <c r="X177" s="24" t="str">
        <f>IF(OR(I177="",说明首页!$C$3-INT(I177)&gt;7),"是","否")</f>
        <v>否</v>
      </c>
      <c r="Y177" s="24" t="str">
        <f t="shared" si="30"/>
        <v>否</v>
      </c>
      <c r="Z177" s="24" t="str">
        <f t="shared" si="31"/>
        <v>是</v>
      </c>
      <c r="AA177" s="24" t="str">
        <f>IF(OR(I177="",说明首页!$C$3-INT(I177)&gt;=3),"是","否")</f>
        <v>否</v>
      </c>
      <c r="AB177" s="28">
        <f t="shared" si="32"/>
        <v>76.987648456057002</v>
      </c>
      <c r="AC177" s="29">
        <f t="shared" si="33"/>
        <v>0.88695371714239635</v>
      </c>
      <c r="AD177" s="27">
        <f t="shared" si="34"/>
        <v>48327.272727272728</v>
      </c>
      <c r="AE177" s="29">
        <f t="shared" si="35"/>
        <v>245.03</v>
      </c>
      <c r="AF177" s="29">
        <f t="shared" si="36"/>
        <v>108.03933333333333</v>
      </c>
      <c r="AG177" s="28">
        <f t="shared" si="37"/>
        <v>20.33898305084746</v>
      </c>
      <c r="AH177" s="28">
        <f t="shared" si="38"/>
        <v>49.717514124293785</v>
      </c>
      <c r="AI177" s="28">
        <f t="shared" si="39"/>
        <v>84.557438794726934</v>
      </c>
      <c r="AJ177" s="28">
        <f t="shared" si="40"/>
        <v>36.911487758945391</v>
      </c>
      <c r="AK177" s="29">
        <f t="shared" si="41"/>
        <v>49.72</v>
      </c>
      <c r="AL177" s="25">
        <f t="shared" si="42"/>
        <v>266</v>
      </c>
      <c r="AM177" s="24" t="str">
        <f t="shared" si="43"/>
        <v>B</v>
      </c>
      <c r="AN177" s="24" t="str">
        <f t="shared" si="44"/>
        <v>MOB12+</v>
      </c>
    </row>
    <row r="178" spans="1:40" ht="13.5" customHeight="1">
      <c r="A178" s="24" t="s">
        <v>144</v>
      </c>
      <c r="B178" s="24" t="s">
        <v>145</v>
      </c>
      <c r="C178" s="25">
        <v>742550</v>
      </c>
      <c r="D178" s="24" t="s">
        <v>878</v>
      </c>
      <c r="E178" s="26">
        <v>45125.472222222197</v>
      </c>
      <c r="F178" s="26">
        <v>45125.472222222197</v>
      </c>
      <c r="G178" s="25">
        <v>1029</v>
      </c>
      <c r="H178" s="25">
        <v>1029</v>
      </c>
      <c r="I178" s="26">
        <v>46127.795138888898</v>
      </c>
      <c r="J178" s="27">
        <v>609</v>
      </c>
      <c r="K178" s="27">
        <v>656</v>
      </c>
      <c r="L178" s="27">
        <v>214</v>
      </c>
      <c r="M178" s="27">
        <v>28015</v>
      </c>
      <c r="N178" s="27">
        <v>22123</v>
      </c>
      <c r="O178" s="25">
        <v>3</v>
      </c>
      <c r="P178" s="24">
        <v>3</v>
      </c>
      <c r="Q178" s="24">
        <v>222000</v>
      </c>
      <c r="R178" s="24">
        <v>220000</v>
      </c>
      <c r="S178" s="24">
        <v>0</v>
      </c>
      <c r="T178" s="24">
        <v>0</v>
      </c>
      <c r="U178" s="24"/>
      <c r="V178" s="24"/>
      <c r="W178" s="24">
        <v>222000</v>
      </c>
      <c r="X178" s="24" t="str">
        <f>IF(OR(I178="",说明首页!$C$3-INT(I178)&gt;7),"是","否")</f>
        <v>否</v>
      </c>
      <c r="Y178" s="24" t="str">
        <f t="shared" si="30"/>
        <v>是</v>
      </c>
      <c r="Z178" s="24" t="str">
        <f t="shared" si="31"/>
        <v>否</v>
      </c>
      <c r="AA178" s="24" t="str">
        <f>IF(OR(I178="",说明首页!$C$3-INT(I178)&gt;=3),"是","否")</f>
        <v>是</v>
      </c>
      <c r="AB178" s="28">
        <f t="shared" si="32"/>
        <v>103.37850467289719</v>
      </c>
      <c r="AC178" s="29">
        <f t="shared" si="33"/>
        <v>0.49261083743842365</v>
      </c>
      <c r="AD178" s="27">
        <f t="shared" si="34"/>
        <v>74000</v>
      </c>
      <c r="AE178" s="29">
        <f t="shared" si="35"/>
        <v>22</v>
      </c>
      <c r="AF178" s="29">
        <f t="shared" si="36"/>
        <v>122.90555555555555</v>
      </c>
      <c r="AG178" s="28" t="str">
        <f t="shared" si="37"/>
        <v/>
      </c>
      <c r="AH178" s="28" t="str">
        <f t="shared" si="38"/>
        <v/>
      </c>
      <c r="AI178" s="28" t="str">
        <f t="shared" si="39"/>
        <v/>
      </c>
      <c r="AJ178" s="28" t="str">
        <f t="shared" si="40"/>
        <v/>
      </c>
      <c r="AK178" s="29" t="str">
        <f t="shared" si="41"/>
        <v/>
      </c>
      <c r="AL178" s="25" t="str">
        <f t="shared" si="42"/>
        <v/>
      </c>
      <c r="AM178" s="24" t="str">
        <f t="shared" si="43"/>
        <v>非参评</v>
      </c>
      <c r="AN178" s="24" t="str">
        <f t="shared" si="44"/>
        <v>MOB12+</v>
      </c>
    </row>
    <row r="179" spans="1:40" ht="13.5" customHeight="1">
      <c r="A179" s="24" t="s">
        <v>144</v>
      </c>
      <c r="B179" s="24" t="s">
        <v>162</v>
      </c>
      <c r="C179" s="25">
        <v>742620</v>
      </c>
      <c r="D179" s="24" t="s">
        <v>767</v>
      </c>
      <c r="E179" s="26">
        <v>45126.386805555601</v>
      </c>
      <c r="F179" s="26">
        <v>45126.386805555601</v>
      </c>
      <c r="G179" s="25">
        <v>1028</v>
      </c>
      <c r="H179" s="25">
        <v>1028</v>
      </c>
      <c r="I179" s="26">
        <v>46151.6340277778</v>
      </c>
      <c r="J179" s="27">
        <v>839</v>
      </c>
      <c r="K179" s="27">
        <v>979</v>
      </c>
      <c r="L179" s="27">
        <v>380</v>
      </c>
      <c r="M179" s="27">
        <v>44948</v>
      </c>
      <c r="N179" s="27">
        <v>35957</v>
      </c>
      <c r="O179" s="25">
        <v>15</v>
      </c>
      <c r="P179" s="27">
        <v>5</v>
      </c>
      <c r="Q179" s="27">
        <v>67400</v>
      </c>
      <c r="R179" s="27">
        <v>63400</v>
      </c>
      <c r="S179" s="27">
        <v>0</v>
      </c>
      <c r="T179" s="27">
        <v>0</v>
      </c>
      <c r="U179" s="24"/>
      <c r="V179" s="24"/>
      <c r="W179" s="27">
        <v>67400</v>
      </c>
      <c r="X179" s="24" t="str">
        <f>IF(OR(I179="",说明首页!$C$3-INT(I179)&gt;7),"是","否")</f>
        <v>否</v>
      </c>
      <c r="Y179" s="24" t="str">
        <f t="shared" si="30"/>
        <v>是</v>
      </c>
      <c r="Z179" s="24" t="str">
        <f t="shared" si="31"/>
        <v>否</v>
      </c>
      <c r="AA179" s="24" t="str">
        <f>IF(OR(I179="",说明首页!$C$3-INT(I179)&gt;=3),"是","否")</f>
        <v>否</v>
      </c>
      <c r="AB179" s="28">
        <f t="shared" si="32"/>
        <v>94.623684210526321</v>
      </c>
      <c r="AC179" s="29">
        <f t="shared" si="33"/>
        <v>0.59594755661501786</v>
      </c>
      <c r="AD179" s="27">
        <f t="shared" si="34"/>
        <v>13480</v>
      </c>
      <c r="AE179" s="29">
        <f t="shared" si="35"/>
        <v>6.34</v>
      </c>
      <c r="AF179" s="29">
        <f t="shared" si="36"/>
        <v>39.952222222222218</v>
      </c>
      <c r="AG179" s="28" t="str">
        <f t="shared" si="37"/>
        <v/>
      </c>
      <c r="AH179" s="28" t="str">
        <f t="shared" si="38"/>
        <v/>
      </c>
      <c r="AI179" s="28" t="str">
        <f t="shared" si="39"/>
        <v/>
      </c>
      <c r="AJ179" s="28" t="str">
        <f t="shared" si="40"/>
        <v/>
      </c>
      <c r="AK179" s="29" t="str">
        <f t="shared" si="41"/>
        <v/>
      </c>
      <c r="AL179" s="25" t="str">
        <f t="shared" si="42"/>
        <v/>
      </c>
      <c r="AM179" s="24" t="str">
        <f t="shared" si="43"/>
        <v>非参评</v>
      </c>
      <c r="AN179" s="24" t="str">
        <f t="shared" si="44"/>
        <v>MOB12+</v>
      </c>
    </row>
    <row r="180" spans="1:40" ht="13.5" customHeight="1">
      <c r="A180" s="24" t="s">
        <v>144</v>
      </c>
      <c r="B180" s="24" t="s">
        <v>169</v>
      </c>
      <c r="C180" s="25">
        <v>742652</v>
      </c>
      <c r="D180" s="24" t="s">
        <v>420</v>
      </c>
      <c r="E180" s="26">
        <v>45126.449305555601</v>
      </c>
      <c r="F180" s="26">
        <v>45126.449305555601</v>
      </c>
      <c r="G180" s="25">
        <v>1028</v>
      </c>
      <c r="H180" s="25">
        <v>1028</v>
      </c>
      <c r="I180" s="26">
        <v>46154.801388888904</v>
      </c>
      <c r="J180" s="27">
        <v>4182</v>
      </c>
      <c r="K180" s="27">
        <v>4894</v>
      </c>
      <c r="L180" s="27">
        <v>1968</v>
      </c>
      <c r="M180" s="27">
        <v>202432</v>
      </c>
      <c r="N180" s="27">
        <v>164263</v>
      </c>
      <c r="O180" s="25">
        <v>24</v>
      </c>
      <c r="P180" s="27">
        <v>36</v>
      </c>
      <c r="Q180" s="27">
        <v>900400</v>
      </c>
      <c r="R180" s="27">
        <v>463500</v>
      </c>
      <c r="S180" s="27">
        <v>4</v>
      </c>
      <c r="T180" s="27">
        <v>4</v>
      </c>
      <c r="U180" s="27">
        <v>110500</v>
      </c>
      <c r="V180" s="27">
        <v>108000</v>
      </c>
      <c r="W180" s="27">
        <v>1010900</v>
      </c>
      <c r="X180" s="24" t="str">
        <f>IF(OR(I180="",说明首页!$C$3-INT(I180)&gt;7),"是","否")</f>
        <v>否</v>
      </c>
      <c r="Y180" s="24" t="str">
        <f t="shared" si="30"/>
        <v>否</v>
      </c>
      <c r="Z180" s="24" t="str">
        <f t="shared" si="31"/>
        <v>是</v>
      </c>
      <c r="AA180" s="24" t="str">
        <f>IF(OR(I180="",说明首页!$C$3-INT(I180)&gt;=3),"是","否")</f>
        <v>否</v>
      </c>
      <c r="AB180" s="28">
        <f t="shared" si="32"/>
        <v>83.466971544715449</v>
      </c>
      <c r="AC180" s="29">
        <f t="shared" si="33"/>
        <v>0.86083213773314204</v>
      </c>
      <c r="AD180" s="27">
        <f t="shared" si="34"/>
        <v>25011.111111111109</v>
      </c>
      <c r="AE180" s="29">
        <f t="shared" si="35"/>
        <v>46.35</v>
      </c>
      <c r="AF180" s="29">
        <f t="shared" si="36"/>
        <v>114.07152777777779</v>
      </c>
      <c r="AG180" s="28">
        <f t="shared" si="37"/>
        <v>36.346516007532955</v>
      </c>
      <c r="AH180" s="28">
        <f t="shared" si="38"/>
        <v>46.327683615819211</v>
      </c>
      <c r="AI180" s="28">
        <f t="shared" si="39"/>
        <v>20.33898305084746</v>
      </c>
      <c r="AJ180" s="28">
        <f t="shared" si="40"/>
        <v>53.295668549905841</v>
      </c>
      <c r="AK180" s="29">
        <f t="shared" si="41"/>
        <v>41.03</v>
      </c>
      <c r="AL180" s="25">
        <f t="shared" si="42"/>
        <v>334</v>
      </c>
      <c r="AM180" s="24" t="str">
        <f t="shared" si="43"/>
        <v>B</v>
      </c>
      <c r="AN180" s="24" t="str">
        <f t="shared" si="44"/>
        <v>MOB12+</v>
      </c>
    </row>
    <row r="181" spans="1:40" ht="13.5" customHeight="1">
      <c r="A181" s="24" t="s">
        <v>144</v>
      </c>
      <c r="B181" s="24" t="s">
        <v>160</v>
      </c>
      <c r="C181" s="25">
        <v>742990</v>
      </c>
      <c r="D181" s="24" t="s">
        <v>453</v>
      </c>
      <c r="E181" s="26">
        <v>45133.384722222203</v>
      </c>
      <c r="F181" s="26">
        <v>45133.384722222203</v>
      </c>
      <c r="G181" s="25">
        <v>1021</v>
      </c>
      <c r="H181" s="25">
        <v>1021</v>
      </c>
      <c r="I181" s="26">
        <v>46135.502083333296</v>
      </c>
      <c r="J181" s="27">
        <v>183</v>
      </c>
      <c r="K181" s="27">
        <v>211</v>
      </c>
      <c r="L181" s="27">
        <v>85</v>
      </c>
      <c r="M181" s="27">
        <v>11161</v>
      </c>
      <c r="N181" s="27">
        <v>9236</v>
      </c>
      <c r="O181" s="25">
        <v>2</v>
      </c>
      <c r="P181" s="27">
        <v>1</v>
      </c>
      <c r="Q181" s="27">
        <v>5000</v>
      </c>
      <c r="R181" s="27"/>
      <c r="S181" s="27">
        <v>0</v>
      </c>
      <c r="T181" s="27">
        <v>0</v>
      </c>
      <c r="U181" s="27"/>
      <c r="V181" s="27"/>
      <c r="W181" s="27">
        <v>5000</v>
      </c>
      <c r="X181" s="24" t="str">
        <f>IF(OR(I181="",说明首页!$C$3-INT(I181)&gt;7),"是","否")</f>
        <v>否</v>
      </c>
      <c r="Y181" s="24" t="str">
        <f t="shared" si="30"/>
        <v>是</v>
      </c>
      <c r="Z181" s="24" t="str">
        <f t="shared" si="31"/>
        <v>否</v>
      </c>
      <c r="AA181" s="24" t="str">
        <f>IF(OR(I181="",说明首页!$C$3-INT(I181)&gt;=3),"是","否")</f>
        <v>否</v>
      </c>
      <c r="AB181" s="28">
        <f t="shared" si="32"/>
        <v>108.65882352941176</v>
      </c>
      <c r="AC181" s="29">
        <f t="shared" si="33"/>
        <v>0.54644808743169404</v>
      </c>
      <c r="AD181" s="27">
        <f t="shared" si="34"/>
        <v>5000</v>
      </c>
      <c r="AE181" s="29">
        <f t="shared" si="35"/>
        <v>0</v>
      </c>
      <c r="AF181" s="29">
        <f t="shared" si="36"/>
        <v>76.966666666666669</v>
      </c>
      <c r="AG181" s="28" t="str">
        <f t="shared" si="37"/>
        <v/>
      </c>
      <c r="AH181" s="28" t="str">
        <f t="shared" si="38"/>
        <v/>
      </c>
      <c r="AI181" s="28" t="str">
        <f t="shared" si="39"/>
        <v/>
      </c>
      <c r="AJ181" s="28" t="str">
        <f t="shared" si="40"/>
        <v/>
      </c>
      <c r="AK181" s="29" t="str">
        <f t="shared" si="41"/>
        <v/>
      </c>
      <c r="AL181" s="25" t="str">
        <f t="shared" si="42"/>
        <v/>
      </c>
      <c r="AM181" s="24" t="str">
        <f t="shared" si="43"/>
        <v>非参评</v>
      </c>
      <c r="AN181" s="24" t="str">
        <f t="shared" si="44"/>
        <v>MOB12+</v>
      </c>
    </row>
    <row r="182" spans="1:40" ht="13.5" customHeight="1">
      <c r="A182" s="24" t="s">
        <v>144</v>
      </c>
      <c r="B182" s="24" t="s">
        <v>145</v>
      </c>
      <c r="C182" s="25">
        <v>743996</v>
      </c>
      <c r="D182" s="24" t="s">
        <v>209</v>
      </c>
      <c r="E182" s="26">
        <v>45147.430555555598</v>
      </c>
      <c r="F182" s="26">
        <v>45147.430555555598</v>
      </c>
      <c r="G182" s="25">
        <v>1007</v>
      </c>
      <c r="H182" s="25">
        <v>1007</v>
      </c>
      <c r="I182" s="26">
        <v>46154.855555555601</v>
      </c>
      <c r="J182" s="27">
        <v>5444</v>
      </c>
      <c r="K182" s="27">
        <v>6179</v>
      </c>
      <c r="L182" s="27">
        <v>2183</v>
      </c>
      <c r="M182" s="27">
        <v>228267</v>
      </c>
      <c r="N182" s="27">
        <v>177311</v>
      </c>
      <c r="O182" s="25">
        <v>24</v>
      </c>
      <c r="P182" s="27">
        <v>45</v>
      </c>
      <c r="Q182" s="27">
        <v>1744300</v>
      </c>
      <c r="R182" s="27">
        <v>786300</v>
      </c>
      <c r="S182" s="27">
        <v>2</v>
      </c>
      <c r="T182" s="27">
        <v>4</v>
      </c>
      <c r="U182" s="27">
        <v>32400</v>
      </c>
      <c r="V182" s="24">
        <v>22900</v>
      </c>
      <c r="W182" s="27">
        <v>1776700</v>
      </c>
      <c r="X182" s="24" t="str">
        <f>IF(OR(I182="",说明首页!$C$3-INT(I182)&gt;7),"是","否")</f>
        <v>否</v>
      </c>
      <c r="Y182" s="24" t="str">
        <f t="shared" si="30"/>
        <v>否</v>
      </c>
      <c r="Z182" s="24" t="str">
        <f t="shared" si="31"/>
        <v>是</v>
      </c>
      <c r="AA182" s="24" t="str">
        <f>IF(OR(I182="",说明首页!$C$3-INT(I182)&gt;=3),"是","否")</f>
        <v>否</v>
      </c>
      <c r="AB182" s="28">
        <f t="shared" si="32"/>
        <v>81.223545579477786</v>
      </c>
      <c r="AC182" s="29">
        <f t="shared" si="33"/>
        <v>0.8265980896399705</v>
      </c>
      <c r="AD182" s="27">
        <f t="shared" si="34"/>
        <v>38762.222222222219</v>
      </c>
      <c r="AE182" s="29">
        <f t="shared" si="35"/>
        <v>78.63</v>
      </c>
      <c r="AF182" s="29">
        <f t="shared" si="36"/>
        <v>123.13263888888888</v>
      </c>
      <c r="AG182" s="28">
        <f t="shared" si="37"/>
        <v>28.06026365348399</v>
      </c>
      <c r="AH182" s="28">
        <f t="shared" si="38"/>
        <v>42.184557438794727</v>
      </c>
      <c r="AI182" s="28">
        <f t="shared" si="39"/>
        <v>34.27495291902072</v>
      </c>
      <c r="AJ182" s="28">
        <f t="shared" si="40"/>
        <v>72.881355932203391</v>
      </c>
      <c r="AK182" s="29">
        <f t="shared" si="41"/>
        <v>44.62</v>
      </c>
      <c r="AL182" s="25">
        <f t="shared" si="42"/>
        <v>297</v>
      </c>
      <c r="AM182" s="24" t="str">
        <f t="shared" si="43"/>
        <v>B</v>
      </c>
      <c r="AN182" s="24" t="str">
        <f t="shared" si="44"/>
        <v>MOB12+</v>
      </c>
    </row>
    <row r="183" spans="1:40" ht="13.5" customHeight="1">
      <c r="A183" s="24" t="s">
        <v>144</v>
      </c>
      <c r="B183" s="24" t="s">
        <v>150</v>
      </c>
      <c r="C183" s="25">
        <v>744694</v>
      </c>
      <c r="D183" s="24" t="s">
        <v>772</v>
      </c>
      <c r="E183" s="26">
        <v>45156.685416666704</v>
      </c>
      <c r="F183" s="26">
        <v>45156.685416666704</v>
      </c>
      <c r="G183" s="25">
        <v>998</v>
      </c>
      <c r="H183" s="25">
        <v>998</v>
      </c>
      <c r="I183" s="26">
        <v>46142.755555555603</v>
      </c>
      <c r="J183" s="27">
        <v>3652</v>
      </c>
      <c r="K183" s="27">
        <v>3931</v>
      </c>
      <c r="L183" s="27">
        <v>1508</v>
      </c>
      <c r="M183" s="27">
        <v>128649</v>
      </c>
      <c r="N183" s="27">
        <v>88618</v>
      </c>
      <c r="O183" s="25">
        <v>17</v>
      </c>
      <c r="P183" s="27">
        <v>14</v>
      </c>
      <c r="Q183" s="27">
        <v>175200</v>
      </c>
      <c r="R183" s="27">
        <v>58000</v>
      </c>
      <c r="S183" s="27">
        <v>1</v>
      </c>
      <c r="T183" s="27">
        <v>1</v>
      </c>
      <c r="U183" s="24">
        <v>500</v>
      </c>
      <c r="V183" s="24"/>
      <c r="W183" s="27">
        <v>175700</v>
      </c>
      <c r="X183" s="24" t="str">
        <f>IF(OR(I183="",说明首页!$C$3-INT(I183)&gt;7),"是","否")</f>
        <v>否</v>
      </c>
      <c r="Y183" s="24" t="str">
        <f t="shared" si="30"/>
        <v>是</v>
      </c>
      <c r="Z183" s="24" t="str">
        <f t="shared" si="31"/>
        <v>否</v>
      </c>
      <c r="AA183" s="24" t="str">
        <f>IF(OR(I183="",说明首页!$C$3-INT(I183)&gt;=3),"是","否")</f>
        <v>否</v>
      </c>
      <c r="AB183" s="28">
        <f t="shared" si="32"/>
        <v>58.765251989389924</v>
      </c>
      <c r="AC183" s="29">
        <f t="shared" si="33"/>
        <v>0.38335158817086529</v>
      </c>
      <c r="AD183" s="27">
        <f t="shared" si="34"/>
        <v>12514.285714285714</v>
      </c>
      <c r="AE183" s="29">
        <f t="shared" si="35"/>
        <v>5.8</v>
      </c>
      <c r="AF183" s="29">
        <f t="shared" si="36"/>
        <v>86.880392156862754</v>
      </c>
      <c r="AG183" s="28" t="str">
        <f t="shared" si="37"/>
        <v/>
      </c>
      <c r="AH183" s="28" t="str">
        <f t="shared" si="38"/>
        <v/>
      </c>
      <c r="AI183" s="28" t="str">
        <f t="shared" si="39"/>
        <v/>
      </c>
      <c r="AJ183" s="28" t="str">
        <f t="shared" si="40"/>
        <v/>
      </c>
      <c r="AK183" s="29" t="str">
        <f t="shared" si="41"/>
        <v/>
      </c>
      <c r="AL183" s="25" t="str">
        <f t="shared" si="42"/>
        <v/>
      </c>
      <c r="AM183" s="24" t="str">
        <f t="shared" si="43"/>
        <v>非参评</v>
      </c>
      <c r="AN183" s="24" t="str">
        <f t="shared" si="44"/>
        <v>MOB12+</v>
      </c>
    </row>
    <row r="184" spans="1:40" ht="13.5" customHeight="1">
      <c r="A184" s="24" t="s">
        <v>144</v>
      </c>
      <c r="B184" s="24" t="s">
        <v>145</v>
      </c>
      <c r="C184" s="25">
        <v>744767</v>
      </c>
      <c r="D184" s="24" t="s">
        <v>166</v>
      </c>
      <c r="E184" s="26">
        <v>45159.663194444402</v>
      </c>
      <c r="F184" s="26">
        <v>45159.663194444402</v>
      </c>
      <c r="G184" s="25">
        <v>995</v>
      </c>
      <c r="H184" s="25">
        <v>995</v>
      </c>
      <c r="I184" s="26">
        <v>46154.78125</v>
      </c>
      <c r="J184" s="27">
        <v>392</v>
      </c>
      <c r="K184" s="27">
        <v>395</v>
      </c>
      <c r="L184" s="27">
        <v>161</v>
      </c>
      <c r="M184" s="27">
        <v>18858</v>
      </c>
      <c r="N184" s="27">
        <v>15398</v>
      </c>
      <c r="O184" s="25">
        <v>9</v>
      </c>
      <c r="P184" s="27">
        <v>3</v>
      </c>
      <c r="Q184" s="27">
        <v>6000</v>
      </c>
      <c r="R184" s="27">
        <v>5000</v>
      </c>
      <c r="S184" s="27">
        <v>0</v>
      </c>
      <c r="T184" s="27">
        <v>0</v>
      </c>
      <c r="U184" s="27"/>
      <c r="V184" s="24"/>
      <c r="W184" s="27">
        <v>6000</v>
      </c>
      <c r="X184" s="24" t="str">
        <f>IF(OR(I184="",说明首页!$C$3-INT(I184)&gt;7),"是","否")</f>
        <v>否</v>
      </c>
      <c r="Y184" s="24" t="str">
        <f t="shared" si="30"/>
        <v>是</v>
      </c>
      <c r="Z184" s="24" t="str">
        <f t="shared" si="31"/>
        <v>否</v>
      </c>
      <c r="AA184" s="24" t="str">
        <f>IF(OR(I184="",说明首页!$C$3-INT(I184)&gt;=3),"是","否")</f>
        <v>否</v>
      </c>
      <c r="AB184" s="28">
        <f t="shared" si="32"/>
        <v>95.639751552795033</v>
      </c>
      <c r="AC184" s="29">
        <f t="shared" si="33"/>
        <v>0.76530612244897955</v>
      </c>
      <c r="AD184" s="27">
        <f t="shared" si="34"/>
        <v>2000</v>
      </c>
      <c r="AE184" s="29">
        <f t="shared" si="35"/>
        <v>0.5</v>
      </c>
      <c r="AF184" s="29">
        <f t="shared" si="36"/>
        <v>28.514814814814816</v>
      </c>
      <c r="AG184" s="28" t="str">
        <f t="shared" si="37"/>
        <v/>
      </c>
      <c r="AH184" s="28" t="str">
        <f t="shared" si="38"/>
        <v/>
      </c>
      <c r="AI184" s="28" t="str">
        <f t="shared" si="39"/>
        <v/>
      </c>
      <c r="AJ184" s="28" t="str">
        <f t="shared" si="40"/>
        <v/>
      </c>
      <c r="AK184" s="29" t="str">
        <f t="shared" si="41"/>
        <v/>
      </c>
      <c r="AL184" s="25" t="str">
        <f t="shared" si="42"/>
        <v/>
      </c>
      <c r="AM184" s="24" t="str">
        <f t="shared" si="43"/>
        <v>非参评</v>
      </c>
      <c r="AN184" s="24" t="str">
        <f t="shared" si="44"/>
        <v>MOB12+</v>
      </c>
    </row>
    <row r="185" spans="1:40" ht="13.5" customHeight="1">
      <c r="A185" s="24" t="s">
        <v>144</v>
      </c>
      <c r="B185" s="24" t="s">
        <v>145</v>
      </c>
      <c r="C185" s="25">
        <v>746570</v>
      </c>
      <c r="D185" s="24" t="s">
        <v>1014</v>
      </c>
      <c r="E185" s="26">
        <v>45168.382638888899</v>
      </c>
      <c r="F185" s="26">
        <v>45168.382638888899</v>
      </c>
      <c r="G185" s="25">
        <v>986</v>
      </c>
      <c r="H185" s="25">
        <v>986</v>
      </c>
      <c r="I185" s="26">
        <v>46154.824305555601</v>
      </c>
      <c r="J185" s="27">
        <v>5371</v>
      </c>
      <c r="K185" s="27">
        <v>6207</v>
      </c>
      <c r="L185" s="27">
        <v>1864</v>
      </c>
      <c r="M185" s="27">
        <v>213076</v>
      </c>
      <c r="N185" s="27">
        <v>153641</v>
      </c>
      <c r="O185" s="25">
        <v>24</v>
      </c>
      <c r="P185" s="27">
        <v>39</v>
      </c>
      <c r="Q185" s="27">
        <v>1606600</v>
      </c>
      <c r="R185" s="27">
        <v>1213700</v>
      </c>
      <c r="S185" s="27">
        <v>3</v>
      </c>
      <c r="T185" s="27">
        <v>3</v>
      </c>
      <c r="U185" s="24">
        <v>6200</v>
      </c>
      <c r="V185" s="24">
        <v>2000</v>
      </c>
      <c r="W185" s="27">
        <v>1612800</v>
      </c>
      <c r="X185" s="24" t="str">
        <f>IF(OR(I185="",说明首页!$C$3-INT(I185)&gt;7),"是","否")</f>
        <v>否</v>
      </c>
      <c r="Y185" s="24" t="str">
        <f t="shared" si="30"/>
        <v>否</v>
      </c>
      <c r="Z185" s="24" t="str">
        <f t="shared" si="31"/>
        <v>是</v>
      </c>
      <c r="AA185" s="24" t="str">
        <f>IF(OR(I185="",说明首页!$C$3-INT(I185)&gt;=3),"是","否")</f>
        <v>否</v>
      </c>
      <c r="AB185" s="28">
        <f t="shared" si="32"/>
        <v>82.425429184549358</v>
      </c>
      <c r="AC185" s="29">
        <f t="shared" si="33"/>
        <v>0.72612176503444426</v>
      </c>
      <c r="AD185" s="27">
        <f t="shared" si="34"/>
        <v>41194.871794871797</v>
      </c>
      <c r="AE185" s="29">
        <f t="shared" si="35"/>
        <v>121.37</v>
      </c>
      <c r="AF185" s="29">
        <f t="shared" si="36"/>
        <v>106.69513888888888</v>
      </c>
      <c r="AG185" s="28">
        <f t="shared" si="37"/>
        <v>31.638418079096049</v>
      </c>
      <c r="AH185" s="28">
        <f t="shared" si="38"/>
        <v>28.625235404896422</v>
      </c>
      <c r="AI185" s="28">
        <f t="shared" si="39"/>
        <v>49.717514124293785</v>
      </c>
      <c r="AJ185" s="28">
        <f t="shared" si="40"/>
        <v>33.709981167608291</v>
      </c>
      <c r="AK185" s="29">
        <f t="shared" si="41"/>
        <v>34.31</v>
      </c>
      <c r="AL185" s="25">
        <f t="shared" si="42"/>
        <v>381</v>
      </c>
      <c r="AM185" s="24" t="str">
        <f t="shared" si="43"/>
        <v>B</v>
      </c>
      <c r="AN185" s="24" t="str">
        <f t="shared" si="44"/>
        <v>MOB12+</v>
      </c>
    </row>
    <row r="186" spans="1:40" ht="13.5" customHeight="1">
      <c r="A186" s="24" t="s">
        <v>144</v>
      </c>
      <c r="B186" s="24" t="s">
        <v>145</v>
      </c>
      <c r="C186" s="25">
        <v>746622</v>
      </c>
      <c r="D186" s="24" t="s">
        <v>810</v>
      </c>
      <c r="E186" s="26">
        <v>45169.722222222197</v>
      </c>
      <c r="F186" s="26">
        <v>45169.722222222197</v>
      </c>
      <c r="G186" s="25">
        <v>985</v>
      </c>
      <c r="H186" s="25">
        <v>985</v>
      </c>
      <c r="I186" s="26">
        <v>46154.815972222197</v>
      </c>
      <c r="J186" s="27">
        <v>4741</v>
      </c>
      <c r="K186" s="27">
        <v>5474</v>
      </c>
      <c r="L186" s="27">
        <v>2374</v>
      </c>
      <c r="M186" s="27">
        <v>273431</v>
      </c>
      <c r="N186" s="27">
        <v>227526</v>
      </c>
      <c r="O186" s="25">
        <v>26</v>
      </c>
      <c r="P186" s="27">
        <v>46</v>
      </c>
      <c r="Q186" s="27">
        <v>1250400</v>
      </c>
      <c r="R186" s="27">
        <v>1001400</v>
      </c>
      <c r="S186" s="27">
        <v>4</v>
      </c>
      <c r="T186" s="27">
        <v>5</v>
      </c>
      <c r="U186" s="27">
        <v>329400</v>
      </c>
      <c r="V186" s="24">
        <v>2900</v>
      </c>
      <c r="W186" s="27">
        <v>1579800</v>
      </c>
      <c r="X186" s="24" t="str">
        <f>IF(OR(I186="",说明首页!$C$3-INT(I186)&gt;7),"是","否")</f>
        <v>否</v>
      </c>
      <c r="Y186" s="24" t="str">
        <f t="shared" si="30"/>
        <v>否</v>
      </c>
      <c r="Z186" s="24" t="str">
        <f t="shared" si="31"/>
        <v>是</v>
      </c>
      <c r="AA186" s="24" t="str">
        <f>IF(OR(I186="",说明首页!$C$3-INT(I186)&gt;=3),"是","否")</f>
        <v>否</v>
      </c>
      <c r="AB186" s="28">
        <f t="shared" si="32"/>
        <v>95.840775063184495</v>
      </c>
      <c r="AC186" s="29">
        <f t="shared" si="33"/>
        <v>0.97025943893693323</v>
      </c>
      <c r="AD186" s="27">
        <f t="shared" si="34"/>
        <v>27182.608695652172</v>
      </c>
      <c r="AE186" s="29">
        <f t="shared" si="35"/>
        <v>100.14</v>
      </c>
      <c r="AF186" s="29">
        <f t="shared" si="36"/>
        <v>145.85</v>
      </c>
      <c r="AG186" s="28">
        <f t="shared" si="37"/>
        <v>71.186440677966104</v>
      </c>
      <c r="AH186" s="28">
        <f t="shared" si="38"/>
        <v>58.192090395480221</v>
      </c>
      <c r="AI186" s="28">
        <f t="shared" si="39"/>
        <v>42.749529190207156</v>
      </c>
      <c r="AJ186" s="28">
        <f t="shared" si="40"/>
        <v>94.538606403013176</v>
      </c>
      <c r="AK186" s="29">
        <f t="shared" si="41"/>
        <v>64.319999999999993</v>
      </c>
      <c r="AL186" s="25">
        <f t="shared" si="42"/>
        <v>164</v>
      </c>
      <c r="AM186" s="24" t="str">
        <f t="shared" si="43"/>
        <v>A</v>
      </c>
      <c r="AN186" s="24" t="str">
        <f t="shared" si="44"/>
        <v>MOB12+</v>
      </c>
    </row>
    <row r="187" spans="1:40" ht="13.5" customHeight="1">
      <c r="A187" s="24" t="s">
        <v>144</v>
      </c>
      <c r="B187" s="24" t="s">
        <v>152</v>
      </c>
      <c r="C187" s="25">
        <v>746697</v>
      </c>
      <c r="D187" s="24" t="s">
        <v>289</v>
      </c>
      <c r="E187" s="26">
        <v>45182.421527777798</v>
      </c>
      <c r="F187" s="26">
        <v>45182.421527777798</v>
      </c>
      <c r="G187" s="25">
        <v>972</v>
      </c>
      <c r="H187" s="25">
        <v>972</v>
      </c>
      <c r="I187" s="26">
        <v>46133.739583333299</v>
      </c>
      <c r="J187" s="27">
        <v>3</v>
      </c>
      <c r="K187" s="27">
        <v>3</v>
      </c>
      <c r="L187" s="27">
        <v>3</v>
      </c>
      <c r="M187" s="27">
        <v>683</v>
      </c>
      <c r="N187" s="27">
        <v>683</v>
      </c>
      <c r="O187" s="25"/>
      <c r="P187" s="27"/>
      <c r="Q187" s="27"/>
      <c r="R187" s="27"/>
      <c r="S187" s="27"/>
      <c r="T187" s="27"/>
      <c r="U187" s="27"/>
      <c r="V187" s="27"/>
      <c r="W187" s="27"/>
      <c r="X187" s="24" t="str">
        <f>IF(OR(I187="",说明首页!$C$3-INT(I187)&gt;7),"是","否")</f>
        <v>否</v>
      </c>
      <c r="Y187" s="24" t="str">
        <f t="shared" si="30"/>
        <v>是</v>
      </c>
      <c r="Z187" s="24" t="str">
        <f t="shared" si="31"/>
        <v>否</v>
      </c>
      <c r="AA187" s="24" t="str">
        <f>IF(OR(I187="",说明首页!$C$3-INT(I187)&gt;=3),"是","否")</f>
        <v>否</v>
      </c>
      <c r="AB187" s="28">
        <f t="shared" si="32"/>
        <v>227.66666666666666</v>
      </c>
      <c r="AC187" s="29">
        <f t="shared" si="33"/>
        <v>0</v>
      </c>
      <c r="AD187" s="27">
        <f t="shared" si="34"/>
        <v>0</v>
      </c>
      <c r="AE187" s="29">
        <f t="shared" si="35"/>
        <v>0</v>
      </c>
      <c r="AF187" s="29">
        <f t="shared" si="36"/>
        <v>0</v>
      </c>
      <c r="AG187" s="28" t="str">
        <f t="shared" si="37"/>
        <v/>
      </c>
      <c r="AH187" s="28" t="str">
        <f t="shared" si="38"/>
        <v/>
      </c>
      <c r="AI187" s="28" t="str">
        <f t="shared" si="39"/>
        <v/>
      </c>
      <c r="AJ187" s="28" t="str">
        <f t="shared" si="40"/>
        <v/>
      </c>
      <c r="AK187" s="29" t="str">
        <f t="shared" si="41"/>
        <v/>
      </c>
      <c r="AL187" s="25" t="str">
        <f t="shared" si="42"/>
        <v/>
      </c>
      <c r="AM187" s="24" t="str">
        <f t="shared" si="43"/>
        <v>非参评</v>
      </c>
      <c r="AN187" s="24" t="str">
        <f t="shared" si="44"/>
        <v>MOB12+</v>
      </c>
    </row>
    <row r="188" spans="1:40" ht="13.5" customHeight="1">
      <c r="A188" s="24" t="s">
        <v>144</v>
      </c>
      <c r="B188" s="24" t="s">
        <v>152</v>
      </c>
      <c r="C188" s="25">
        <v>746703</v>
      </c>
      <c r="D188" s="24" t="s">
        <v>235</v>
      </c>
      <c r="E188" s="26">
        <v>45171.410416666702</v>
      </c>
      <c r="F188" s="26">
        <v>45171.410416666702</v>
      </c>
      <c r="G188" s="25">
        <v>983</v>
      </c>
      <c r="H188" s="25">
        <v>983</v>
      </c>
      <c r="I188" s="26">
        <v>46154.8034722222</v>
      </c>
      <c r="J188" s="27">
        <v>4286</v>
      </c>
      <c r="K188" s="27">
        <v>5020</v>
      </c>
      <c r="L188" s="27">
        <v>1619</v>
      </c>
      <c r="M188" s="27">
        <v>191400</v>
      </c>
      <c r="N188" s="27">
        <v>138364</v>
      </c>
      <c r="O188" s="25">
        <v>22</v>
      </c>
      <c r="P188" s="27">
        <v>42</v>
      </c>
      <c r="Q188" s="27">
        <v>2119300</v>
      </c>
      <c r="R188" s="27">
        <v>1900800</v>
      </c>
      <c r="S188" s="27">
        <v>1</v>
      </c>
      <c r="T188" s="27">
        <v>1</v>
      </c>
      <c r="U188" s="27">
        <v>22500</v>
      </c>
      <c r="V188" s="27"/>
      <c r="W188" s="27">
        <v>2141800</v>
      </c>
      <c r="X188" s="24" t="str">
        <f>IF(OR(I188="",说明首页!$C$3-INT(I188)&gt;7),"是","否")</f>
        <v>否</v>
      </c>
      <c r="Y188" s="24" t="str">
        <f t="shared" si="30"/>
        <v>否</v>
      </c>
      <c r="Z188" s="24" t="str">
        <f t="shared" si="31"/>
        <v>是</v>
      </c>
      <c r="AA188" s="24" t="str">
        <f>IF(OR(I188="",说明首页!$C$3-INT(I188)&gt;=3),"是","否")</f>
        <v>否</v>
      </c>
      <c r="AB188" s="28">
        <f t="shared" si="32"/>
        <v>85.462631253860408</v>
      </c>
      <c r="AC188" s="29">
        <f t="shared" si="33"/>
        <v>0.97993467102193199</v>
      </c>
      <c r="AD188" s="27">
        <f t="shared" si="34"/>
        <v>50459.523809523809</v>
      </c>
      <c r="AE188" s="29">
        <f t="shared" si="35"/>
        <v>190.08</v>
      </c>
      <c r="AF188" s="29">
        <f t="shared" si="36"/>
        <v>104.82121212121211</v>
      </c>
      <c r="AG188" s="28">
        <f t="shared" si="37"/>
        <v>40.489642184557439</v>
      </c>
      <c r="AH188" s="28">
        <f t="shared" si="38"/>
        <v>58.568738229755176</v>
      </c>
      <c r="AI188" s="28">
        <f t="shared" si="39"/>
        <v>74.764595103578159</v>
      </c>
      <c r="AJ188" s="28">
        <f t="shared" si="40"/>
        <v>30.508474576271187</v>
      </c>
      <c r="AK188" s="29">
        <f t="shared" si="41"/>
        <v>53.48</v>
      </c>
      <c r="AL188" s="25">
        <f t="shared" si="42"/>
        <v>231</v>
      </c>
      <c r="AM188" s="24" t="str">
        <f t="shared" si="43"/>
        <v>A</v>
      </c>
      <c r="AN188" s="24" t="str">
        <f t="shared" si="44"/>
        <v>MOB12+</v>
      </c>
    </row>
    <row r="189" spans="1:40" ht="13.5" customHeight="1">
      <c r="A189" s="24" t="s">
        <v>144</v>
      </c>
      <c r="B189" s="24" t="s">
        <v>152</v>
      </c>
      <c r="C189" s="25">
        <v>746704</v>
      </c>
      <c r="D189" s="24" t="s">
        <v>261</v>
      </c>
      <c r="E189" s="26">
        <v>45171.411111111098</v>
      </c>
      <c r="F189" s="26">
        <v>45171.411111111098</v>
      </c>
      <c r="G189" s="25">
        <v>983</v>
      </c>
      <c r="H189" s="25">
        <v>983</v>
      </c>
      <c r="I189" s="26">
        <v>46146.4597222222</v>
      </c>
      <c r="J189" s="27">
        <v>3392</v>
      </c>
      <c r="K189" s="27">
        <v>4228</v>
      </c>
      <c r="L189" s="27">
        <v>1191</v>
      </c>
      <c r="M189" s="27">
        <v>156291</v>
      </c>
      <c r="N189" s="27">
        <v>108114</v>
      </c>
      <c r="O189" s="25">
        <v>18</v>
      </c>
      <c r="P189" s="27">
        <v>45</v>
      </c>
      <c r="Q189" s="27">
        <v>2232100</v>
      </c>
      <c r="R189" s="27">
        <v>1195200</v>
      </c>
      <c r="S189" s="27">
        <v>0</v>
      </c>
      <c r="T189" s="27">
        <v>0</v>
      </c>
      <c r="U189" s="27"/>
      <c r="V189" s="27"/>
      <c r="W189" s="27">
        <v>2232100</v>
      </c>
      <c r="X189" s="24" t="str">
        <f>IF(OR(I189="",说明首页!$C$3-INT(I189)&gt;7),"是","否")</f>
        <v>否</v>
      </c>
      <c r="Y189" s="24" t="str">
        <f t="shared" si="30"/>
        <v>是</v>
      </c>
      <c r="Z189" s="24" t="str">
        <f t="shared" si="31"/>
        <v>否</v>
      </c>
      <c r="AA189" s="24" t="str">
        <f>IF(OR(I189="",说明首页!$C$3-INT(I189)&gt;=3),"是","否")</f>
        <v>否</v>
      </c>
      <c r="AB189" s="28">
        <f t="shared" si="32"/>
        <v>90.775818639798487</v>
      </c>
      <c r="AC189" s="29">
        <f t="shared" si="33"/>
        <v>1.3266509433962264</v>
      </c>
      <c r="AD189" s="27">
        <f t="shared" si="34"/>
        <v>49602.222222222219</v>
      </c>
      <c r="AE189" s="29">
        <f t="shared" si="35"/>
        <v>119.52</v>
      </c>
      <c r="AF189" s="29">
        <f t="shared" si="36"/>
        <v>100.10555555555555</v>
      </c>
      <c r="AG189" s="28" t="str">
        <f t="shared" si="37"/>
        <v/>
      </c>
      <c r="AH189" s="28" t="str">
        <f t="shared" si="38"/>
        <v/>
      </c>
      <c r="AI189" s="28" t="str">
        <f t="shared" si="39"/>
        <v/>
      </c>
      <c r="AJ189" s="28" t="str">
        <f t="shared" si="40"/>
        <v/>
      </c>
      <c r="AK189" s="29" t="str">
        <f t="shared" si="41"/>
        <v/>
      </c>
      <c r="AL189" s="25" t="str">
        <f t="shared" si="42"/>
        <v/>
      </c>
      <c r="AM189" s="24" t="str">
        <f t="shared" si="43"/>
        <v>非参评</v>
      </c>
      <c r="AN189" s="24" t="str">
        <f t="shared" si="44"/>
        <v>MOB12+</v>
      </c>
    </row>
    <row r="190" spans="1:40" ht="13.5" customHeight="1">
      <c r="A190" s="24" t="s">
        <v>144</v>
      </c>
      <c r="B190" s="24" t="s">
        <v>145</v>
      </c>
      <c r="C190" s="25">
        <v>746765</v>
      </c>
      <c r="D190" s="24" t="s">
        <v>773</v>
      </c>
      <c r="E190" s="26">
        <v>45173.426388888904</v>
      </c>
      <c r="F190" s="26">
        <v>45173.426388888904</v>
      </c>
      <c r="G190" s="25">
        <v>981</v>
      </c>
      <c r="H190" s="25">
        <v>981</v>
      </c>
      <c r="I190" s="26">
        <v>46154.815277777801</v>
      </c>
      <c r="J190" s="27">
        <v>3993</v>
      </c>
      <c r="K190" s="27">
        <v>4490</v>
      </c>
      <c r="L190" s="27">
        <v>1652</v>
      </c>
      <c r="M190" s="27">
        <v>189571</v>
      </c>
      <c r="N190" s="27">
        <v>149753</v>
      </c>
      <c r="O190" s="25">
        <v>22</v>
      </c>
      <c r="P190" s="27">
        <v>28</v>
      </c>
      <c r="Q190" s="27">
        <v>2245400</v>
      </c>
      <c r="R190" s="27">
        <v>1269800</v>
      </c>
      <c r="S190" s="27">
        <v>1</v>
      </c>
      <c r="T190" s="27">
        <v>1</v>
      </c>
      <c r="U190" s="27">
        <v>5000</v>
      </c>
      <c r="V190" s="24"/>
      <c r="W190" s="27">
        <v>2250400</v>
      </c>
      <c r="X190" s="24" t="str">
        <f>IF(OR(I190="",说明首页!$C$3-INT(I190)&gt;7),"是","否")</f>
        <v>否</v>
      </c>
      <c r="Y190" s="24" t="str">
        <f t="shared" si="30"/>
        <v>否</v>
      </c>
      <c r="Z190" s="24" t="str">
        <f t="shared" si="31"/>
        <v>是</v>
      </c>
      <c r="AA190" s="24" t="str">
        <f>IF(OR(I190="",说明首页!$C$3-INT(I190)&gt;=3),"是","否")</f>
        <v>否</v>
      </c>
      <c r="AB190" s="28">
        <f t="shared" si="32"/>
        <v>90.649515738498792</v>
      </c>
      <c r="AC190" s="29">
        <f t="shared" si="33"/>
        <v>0.70122714750813919</v>
      </c>
      <c r="AD190" s="27">
        <f t="shared" si="34"/>
        <v>80192.857142857145</v>
      </c>
      <c r="AE190" s="29">
        <f t="shared" si="35"/>
        <v>126.98</v>
      </c>
      <c r="AF190" s="29">
        <f t="shared" si="36"/>
        <v>113.44924242424241</v>
      </c>
      <c r="AG190" s="28">
        <f t="shared" si="37"/>
        <v>55.367231638418076</v>
      </c>
      <c r="AH190" s="28">
        <f t="shared" si="38"/>
        <v>25.800376647834273</v>
      </c>
      <c r="AI190" s="28">
        <f t="shared" si="39"/>
        <v>52.730696798493405</v>
      </c>
      <c r="AJ190" s="28">
        <f t="shared" si="40"/>
        <v>51.224105461393599</v>
      </c>
      <c r="AK190" s="29">
        <f t="shared" si="41"/>
        <v>40.71</v>
      </c>
      <c r="AL190" s="25">
        <f t="shared" si="42"/>
        <v>337</v>
      </c>
      <c r="AM190" s="24" t="str">
        <f t="shared" si="43"/>
        <v>B</v>
      </c>
      <c r="AN190" s="24" t="str">
        <f t="shared" si="44"/>
        <v>MOB12+</v>
      </c>
    </row>
    <row r="191" spans="1:40" ht="13.5" customHeight="1">
      <c r="A191" s="24" t="s">
        <v>144</v>
      </c>
      <c r="B191" s="24" t="s">
        <v>145</v>
      </c>
      <c r="C191" s="25">
        <v>747036</v>
      </c>
      <c r="D191" s="24" t="s">
        <v>439</v>
      </c>
      <c r="E191" s="26">
        <v>45175.702083333301</v>
      </c>
      <c r="F191" s="26">
        <v>45175.702083333301</v>
      </c>
      <c r="G191" s="25">
        <v>979</v>
      </c>
      <c r="H191" s="25">
        <v>979</v>
      </c>
      <c r="I191" s="26">
        <v>46154.854166666701</v>
      </c>
      <c r="J191" s="27">
        <v>6208</v>
      </c>
      <c r="K191" s="27">
        <v>6670</v>
      </c>
      <c r="L191" s="27">
        <v>2523</v>
      </c>
      <c r="M191" s="24">
        <v>246360</v>
      </c>
      <c r="N191" s="24">
        <v>189826</v>
      </c>
      <c r="O191" s="24">
        <v>28</v>
      </c>
      <c r="P191" s="24">
        <v>62</v>
      </c>
      <c r="Q191" s="24">
        <v>1768700</v>
      </c>
      <c r="R191" s="24">
        <v>1307100</v>
      </c>
      <c r="S191" s="24">
        <v>3</v>
      </c>
      <c r="T191" s="24">
        <v>5</v>
      </c>
      <c r="U191" s="24">
        <v>56500</v>
      </c>
      <c r="V191" s="24">
        <v>500</v>
      </c>
      <c r="W191" s="24">
        <v>1825200</v>
      </c>
      <c r="X191" s="24" t="str">
        <f>IF(OR(I191="",说明首页!$C$3-INT(I191)&gt;7),"是","否")</f>
        <v>否</v>
      </c>
      <c r="Y191" s="24" t="str">
        <f t="shared" si="30"/>
        <v>否</v>
      </c>
      <c r="Z191" s="24" t="str">
        <f t="shared" si="31"/>
        <v>是</v>
      </c>
      <c r="AA191" s="24" t="str">
        <f>IF(OR(I191="",说明首页!$C$3-INT(I191)&gt;=3),"是","否")</f>
        <v>否</v>
      </c>
      <c r="AB191" s="28">
        <f t="shared" si="32"/>
        <v>75.238208481965913</v>
      </c>
      <c r="AC191" s="29">
        <f t="shared" si="33"/>
        <v>0.99871134020618546</v>
      </c>
      <c r="AD191" s="27">
        <f t="shared" si="34"/>
        <v>28527.419354838708</v>
      </c>
      <c r="AE191" s="29">
        <f t="shared" si="35"/>
        <v>130.71</v>
      </c>
      <c r="AF191" s="29">
        <f t="shared" si="36"/>
        <v>112.99166666666666</v>
      </c>
      <c r="AG191" s="28">
        <f t="shared" si="37"/>
        <v>16.949152542372879</v>
      </c>
      <c r="AH191" s="28">
        <f t="shared" si="38"/>
        <v>60.451977401129945</v>
      </c>
      <c r="AI191" s="28">
        <f t="shared" si="39"/>
        <v>54.237288135593218</v>
      </c>
      <c r="AJ191" s="28">
        <f t="shared" si="40"/>
        <v>49.905838041431259</v>
      </c>
      <c r="AK191" s="29">
        <f t="shared" si="41"/>
        <v>50.57</v>
      </c>
      <c r="AL191" s="25">
        <f t="shared" si="42"/>
        <v>258</v>
      </c>
      <c r="AM191" s="24" t="str">
        <f t="shared" si="43"/>
        <v>A</v>
      </c>
      <c r="AN191" s="24" t="str">
        <f t="shared" si="44"/>
        <v>MOB12+</v>
      </c>
    </row>
    <row r="192" spans="1:40" ht="13.5" customHeight="1">
      <c r="A192" s="24" t="s">
        <v>144</v>
      </c>
      <c r="B192" s="24" t="s">
        <v>145</v>
      </c>
      <c r="C192" s="25">
        <v>747085</v>
      </c>
      <c r="D192" s="24" t="s">
        <v>489</v>
      </c>
      <c r="E192" s="26">
        <v>45176.5805555556</v>
      </c>
      <c r="F192" s="26">
        <v>45176.5805555556</v>
      </c>
      <c r="G192" s="25">
        <v>978</v>
      </c>
      <c r="H192" s="25">
        <v>978</v>
      </c>
      <c r="I192" s="26">
        <v>46154.796527777798</v>
      </c>
      <c r="J192" s="27">
        <v>5382</v>
      </c>
      <c r="K192" s="27">
        <v>6166</v>
      </c>
      <c r="L192" s="27">
        <v>1992</v>
      </c>
      <c r="M192" s="27">
        <v>240901</v>
      </c>
      <c r="N192" s="27">
        <v>178006</v>
      </c>
      <c r="O192" s="24">
        <v>24</v>
      </c>
      <c r="P192" s="27">
        <v>64</v>
      </c>
      <c r="Q192" s="27">
        <v>2106200</v>
      </c>
      <c r="R192" s="27">
        <v>1875300</v>
      </c>
      <c r="S192" s="27">
        <v>3</v>
      </c>
      <c r="T192" s="27">
        <v>4</v>
      </c>
      <c r="U192" s="24">
        <v>254100</v>
      </c>
      <c r="V192" s="24">
        <v>252100</v>
      </c>
      <c r="W192" s="27">
        <v>2360300</v>
      </c>
      <c r="X192" s="24" t="str">
        <f>IF(OR(I192="",说明首页!$C$3-INT(I192)&gt;7),"是","否")</f>
        <v>否</v>
      </c>
      <c r="Y192" s="24" t="str">
        <f t="shared" si="30"/>
        <v>否</v>
      </c>
      <c r="Z192" s="24" t="str">
        <f t="shared" si="31"/>
        <v>是</v>
      </c>
      <c r="AA192" s="24" t="str">
        <f>IF(OR(I192="",说明首页!$C$3-INT(I192)&gt;=3),"是","否")</f>
        <v>否</v>
      </c>
      <c r="AB192" s="28">
        <f t="shared" si="32"/>
        <v>89.360441767068266</v>
      </c>
      <c r="AC192" s="29">
        <f t="shared" si="33"/>
        <v>1.1891490152359718</v>
      </c>
      <c r="AD192" s="27">
        <f t="shared" si="34"/>
        <v>32909.375</v>
      </c>
      <c r="AE192" s="29">
        <f t="shared" si="35"/>
        <v>187.53</v>
      </c>
      <c r="AF192" s="29">
        <f t="shared" si="36"/>
        <v>123.61527777777778</v>
      </c>
      <c r="AG192" s="28">
        <f t="shared" si="37"/>
        <v>51.41242937853108</v>
      </c>
      <c r="AH192" s="28">
        <f t="shared" si="38"/>
        <v>76.082862523540484</v>
      </c>
      <c r="AI192" s="28">
        <f t="shared" si="39"/>
        <v>73.44632768361582</v>
      </c>
      <c r="AJ192" s="28">
        <f t="shared" si="40"/>
        <v>73.822975517890782</v>
      </c>
      <c r="AK192" s="29">
        <f t="shared" si="41"/>
        <v>71.400000000000006</v>
      </c>
      <c r="AL192" s="25">
        <f t="shared" si="42"/>
        <v>107</v>
      </c>
      <c r="AM192" s="24" t="str">
        <f t="shared" si="43"/>
        <v>A</v>
      </c>
      <c r="AN192" s="24" t="str">
        <f t="shared" si="44"/>
        <v>MOB12+</v>
      </c>
    </row>
    <row r="193" spans="1:40" ht="13.5" customHeight="1">
      <c r="A193" s="24" t="s">
        <v>144</v>
      </c>
      <c r="B193" s="24" t="s">
        <v>150</v>
      </c>
      <c r="C193" s="25">
        <v>747201</v>
      </c>
      <c r="D193" s="24" t="s">
        <v>563</v>
      </c>
      <c r="E193" s="26">
        <v>45180.645833333299</v>
      </c>
      <c r="F193" s="26">
        <v>45180.645833333299</v>
      </c>
      <c r="G193" s="25">
        <v>974</v>
      </c>
      <c r="H193" s="25">
        <v>974</v>
      </c>
      <c r="I193" s="26">
        <v>46154.822916666701</v>
      </c>
      <c r="J193" s="27">
        <v>4349</v>
      </c>
      <c r="K193" s="27">
        <v>5201</v>
      </c>
      <c r="L193" s="27">
        <v>1603</v>
      </c>
      <c r="M193" s="27">
        <v>214408</v>
      </c>
      <c r="N193" s="27">
        <v>160793</v>
      </c>
      <c r="O193" s="25">
        <v>23</v>
      </c>
      <c r="P193" s="27">
        <v>25</v>
      </c>
      <c r="Q193" s="27">
        <v>1449200</v>
      </c>
      <c r="R193" s="27">
        <v>943700</v>
      </c>
      <c r="S193" s="27">
        <v>2</v>
      </c>
      <c r="T193" s="27">
        <v>4</v>
      </c>
      <c r="U193" s="27">
        <v>181000</v>
      </c>
      <c r="V193" s="27"/>
      <c r="W193" s="27">
        <v>1630200</v>
      </c>
      <c r="X193" s="24" t="str">
        <f>IF(OR(I193="",说明首页!$C$3-INT(I193)&gt;7),"是","否")</f>
        <v>否</v>
      </c>
      <c r="Y193" s="24" t="str">
        <f t="shared" si="30"/>
        <v>否</v>
      </c>
      <c r="Z193" s="24" t="str">
        <f t="shared" si="31"/>
        <v>是</v>
      </c>
      <c r="AA193" s="24" t="str">
        <f>IF(OR(I193="",说明首页!$C$3-INT(I193)&gt;=3),"是","否")</f>
        <v>否</v>
      </c>
      <c r="AB193" s="28">
        <f t="shared" si="32"/>
        <v>100.30754834684966</v>
      </c>
      <c r="AC193" s="29">
        <f t="shared" si="33"/>
        <v>0.57484479190618532</v>
      </c>
      <c r="AD193" s="27">
        <f t="shared" si="34"/>
        <v>57968</v>
      </c>
      <c r="AE193" s="29">
        <f t="shared" si="35"/>
        <v>94.37</v>
      </c>
      <c r="AF193" s="29">
        <f t="shared" si="36"/>
        <v>116.51666666666667</v>
      </c>
      <c r="AG193" s="28">
        <f t="shared" si="37"/>
        <v>79.66101694915254</v>
      </c>
      <c r="AH193" s="28">
        <f t="shared" si="38"/>
        <v>13.74764595103578</v>
      </c>
      <c r="AI193" s="28">
        <f t="shared" si="39"/>
        <v>39.92467043314501</v>
      </c>
      <c r="AJ193" s="28">
        <f t="shared" si="40"/>
        <v>58.003766478342747</v>
      </c>
      <c r="AK193" s="29">
        <f t="shared" si="41"/>
        <v>37.72</v>
      </c>
      <c r="AL193" s="25">
        <f t="shared" si="42"/>
        <v>363</v>
      </c>
      <c r="AM193" s="24" t="str">
        <f t="shared" si="43"/>
        <v>B</v>
      </c>
      <c r="AN193" s="24" t="str">
        <f t="shared" si="44"/>
        <v>MOB12+</v>
      </c>
    </row>
    <row r="194" spans="1:40" ht="13.5" customHeight="1">
      <c r="A194" s="24" t="s">
        <v>144</v>
      </c>
      <c r="B194" s="24" t="s">
        <v>150</v>
      </c>
      <c r="C194" s="25">
        <v>747847</v>
      </c>
      <c r="D194" s="24" t="s">
        <v>729</v>
      </c>
      <c r="E194" s="26">
        <v>45181.645833333299</v>
      </c>
      <c r="F194" s="26">
        <v>45181.645833333299</v>
      </c>
      <c r="G194" s="25">
        <v>973</v>
      </c>
      <c r="H194" s="25">
        <v>973</v>
      </c>
      <c r="I194" s="26">
        <v>46154.793749999997</v>
      </c>
      <c r="J194" s="27">
        <v>5334</v>
      </c>
      <c r="K194" s="27">
        <v>5744</v>
      </c>
      <c r="L194" s="27">
        <v>1723</v>
      </c>
      <c r="M194" s="27">
        <v>215594</v>
      </c>
      <c r="N194" s="27">
        <v>159070</v>
      </c>
      <c r="O194" s="25">
        <v>23</v>
      </c>
      <c r="P194" s="24">
        <v>36</v>
      </c>
      <c r="Q194" s="24">
        <v>1064200</v>
      </c>
      <c r="R194" s="24">
        <v>910200</v>
      </c>
      <c r="S194" s="24">
        <v>2</v>
      </c>
      <c r="T194" s="24">
        <v>3</v>
      </c>
      <c r="U194" s="24">
        <v>13400</v>
      </c>
      <c r="V194" s="24">
        <v>11900</v>
      </c>
      <c r="W194" s="24">
        <v>1077600</v>
      </c>
      <c r="X194" s="24" t="str">
        <f>IF(OR(I194="",说明首页!$C$3-INT(I194)&gt;7),"是","否")</f>
        <v>否</v>
      </c>
      <c r="Y194" s="24" t="str">
        <f t="shared" ref="Y194:Y257" si="45">IF(OR(O194="",O194&lt;22),"是","否")</f>
        <v>否</v>
      </c>
      <c r="Z194" s="24" t="str">
        <f t="shared" ref="Z194:Z257" si="46">IF(AND(X194="否",Y194="否"),"是","否")</f>
        <v>是</v>
      </c>
      <c r="AA194" s="24" t="str">
        <f>IF(OR(I194="",说明首页!$C$3-INT(I194)&gt;=3),"是","否")</f>
        <v>否</v>
      </c>
      <c r="AB194" s="28">
        <f t="shared" ref="AB194:AB257" si="47">IFERROR(IF(L194&gt;0,N194/L194,0),0)</f>
        <v>92.321532211259438</v>
      </c>
      <c r="AC194" s="29">
        <f t="shared" ref="AC194:AC257" si="48">IFERROR(IF(J194&gt;0,P194/J194*100,0),0)</f>
        <v>0.67491563554555678</v>
      </c>
      <c r="AD194" s="27">
        <f t="shared" ref="AD194:AD257" si="49">IFERROR(IF(AND(P194&lt;&gt;"",P194&gt;0),Q194/P194,0),0)</f>
        <v>29561.111111111109</v>
      </c>
      <c r="AE194" s="29">
        <f t="shared" ref="AE194:AE257" si="50">IFERROR(IF(R194="",0,R194/10000),0)</f>
        <v>91.02</v>
      </c>
      <c r="AF194" s="29">
        <f t="shared" ref="AF194:AF257" si="51">IFERROR(IF(O194&gt;0,N194/O194/60,0),0)</f>
        <v>115.26811594202898</v>
      </c>
      <c r="AG194" s="28">
        <f t="shared" ref="AG194:AG257" si="52">IF(Z194="是",COUNTIFS($Z$2:$Z$4650,"是",$AB$2:$AB$4650,"&lt;"&amp;AB194)/COUNTIF($Z$2:$Z$4650,"是")*100,"")</f>
        <v>61.581920903954803</v>
      </c>
      <c r="AH194" s="28">
        <f t="shared" ref="AH194:AH257" si="53">IF(Z194="是",COUNTIFS($Z$2:$Z$4650,"是",$AC$2:$AC$4650,"&lt;"&amp;AC194)/COUNTIF($Z$2:$Z$4650,"是")*100,"")</f>
        <v>23.540489642184557</v>
      </c>
      <c r="AI194" s="28">
        <f t="shared" ref="AI194:AI257" si="54">IF(Z194="是",COUNTIFS($Z$2:$Z$4650,"是",$AE$2:$AE$4650,"&lt;"&amp;AE194)/COUNTIF($Z$2:$Z$4650,"是")*100,"")</f>
        <v>39.359698681732581</v>
      </c>
      <c r="AJ194" s="28">
        <f t="shared" ref="AJ194:AJ257" si="55">IF(Z194="是",COUNTIFS($Z$2:$Z$4650,"是",$AF$2:$AF$4650,"&lt;"&amp;AF194)/COUNTIF($Z$2:$Z$4650,"是")*100,"")</f>
        <v>55.555555555555557</v>
      </c>
      <c r="AK194" s="29">
        <f t="shared" ref="AK194:AK257" si="56">IF(Z194="是",ROUND(AG194*0.15+AH194*0.45+AI194*0.2+AJ194*0.2,2),"")</f>
        <v>38.81</v>
      </c>
      <c r="AL194" s="25">
        <f t="shared" ref="AL194:AL257" si="57">IF(Z194="是",COUNTIFS($Z$2:$Z$4650,"是",$AK$2:$AK$4650,"&gt;"&amp;AK194)+1,"")</f>
        <v>353</v>
      </c>
      <c r="AM194" s="24" t="str">
        <f t="shared" ref="AM194:AM257" si="58">IF(Z194&lt;&gt;"是","非参评",IF(AND(AL194&lt;=COUNTIF($Z$2:$Z$4650,"是")*0.2,AC194&gt;MEDIAN(IF($Z$2:$Z$4650="是",$AC$2:$AC$4650))),"S",IF(AL194&lt;=COUNTIF($Z$2:$Z$4650,"是")*0.5,"A",IF(AL194&lt;=COUNTIF($Z$2:$Z$4650,"是")*0.8,"B","C"))))</f>
        <v>B</v>
      </c>
      <c r="AN194" s="24" t="str">
        <f t="shared" ref="AN194:AN257" si="59">IF(G194="","无数据",IF(G194&lt;30,"MOB1-",IF(G194&lt;90,"MOB1-3",IF(G194&lt;180,"MOB3-6",IF(G194&lt;365,"MOB6-12","MOB12+")))))</f>
        <v>MOB12+</v>
      </c>
    </row>
    <row r="195" spans="1:40" ht="13.5" customHeight="1">
      <c r="A195" s="24" t="s">
        <v>144</v>
      </c>
      <c r="B195" s="24" t="s">
        <v>152</v>
      </c>
      <c r="C195" s="25">
        <v>747955</v>
      </c>
      <c r="D195" s="24" t="s">
        <v>278</v>
      </c>
      <c r="E195" s="26">
        <v>45182.40625</v>
      </c>
      <c r="F195" s="26">
        <v>45182.40625</v>
      </c>
      <c r="G195" s="25">
        <v>972</v>
      </c>
      <c r="H195" s="25">
        <v>972</v>
      </c>
      <c r="I195" s="26">
        <v>46150.7680555556</v>
      </c>
      <c r="J195" s="27">
        <v>102</v>
      </c>
      <c r="K195" s="27">
        <v>106</v>
      </c>
      <c r="L195" s="27">
        <v>60</v>
      </c>
      <c r="M195" s="27">
        <v>10664</v>
      </c>
      <c r="N195" s="27">
        <v>9932</v>
      </c>
      <c r="O195" s="25">
        <v>1</v>
      </c>
      <c r="P195" s="27">
        <v>3</v>
      </c>
      <c r="Q195" s="27">
        <v>221000</v>
      </c>
      <c r="R195" s="27">
        <v>221000</v>
      </c>
      <c r="S195" s="27">
        <v>0</v>
      </c>
      <c r="T195" s="27">
        <v>0</v>
      </c>
      <c r="U195" s="27"/>
      <c r="V195" s="27"/>
      <c r="W195" s="27">
        <v>221000</v>
      </c>
      <c r="X195" s="24" t="str">
        <f>IF(OR(I195="",说明首页!$C$3-INT(I195)&gt;7),"是","否")</f>
        <v>否</v>
      </c>
      <c r="Y195" s="24" t="str">
        <f t="shared" si="45"/>
        <v>是</v>
      </c>
      <c r="Z195" s="24" t="str">
        <f t="shared" si="46"/>
        <v>否</v>
      </c>
      <c r="AA195" s="24" t="str">
        <f>IF(OR(I195="",说明首页!$C$3-INT(I195)&gt;=3),"是","否")</f>
        <v>否</v>
      </c>
      <c r="AB195" s="28">
        <f t="shared" si="47"/>
        <v>165.53333333333333</v>
      </c>
      <c r="AC195" s="29">
        <f t="shared" si="48"/>
        <v>2.9411764705882351</v>
      </c>
      <c r="AD195" s="27">
        <f t="shared" si="49"/>
        <v>73666.666666666672</v>
      </c>
      <c r="AE195" s="29">
        <f t="shared" si="50"/>
        <v>22.1</v>
      </c>
      <c r="AF195" s="29">
        <f t="shared" si="51"/>
        <v>165.53333333333333</v>
      </c>
      <c r="AG195" s="28" t="str">
        <f t="shared" si="52"/>
        <v/>
      </c>
      <c r="AH195" s="28" t="str">
        <f t="shared" si="53"/>
        <v/>
      </c>
      <c r="AI195" s="28" t="str">
        <f t="shared" si="54"/>
        <v/>
      </c>
      <c r="AJ195" s="28" t="str">
        <f t="shared" si="55"/>
        <v/>
      </c>
      <c r="AK195" s="29" t="str">
        <f t="shared" si="56"/>
        <v/>
      </c>
      <c r="AL195" s="25" t="str">
        <f t="shared" si="57"/>
        <v/>
      </c>
      <c r="AM195" s="24" t="str">
        <f t="shared" si="58"/>
        <v>非参评</v>
      </c>
      <c r="AN195" s="24" t="str">
        <f t="shared" si="59"/>
        <v>MOB12+</v>
      </c>
    </row>
    <row r="196" spans="1:40" ht="13.5" customHeight="1">
      <c r="A196" s="24" t="s">
        <v>144</v>
      </c>
      <c r="B196" s="24" t="s">
        <v>147</v>
      </c>
      <c r="C196" s="25">
        <v>748199</v>
      </c>
      <c r="D196" s="24" t="s">
        <v>288</v>
      </c>
      <c r="E196" s="26">
        <v>45183.484722222202</v>
      </c>
      <c r="F196" s="26">
        <v>45183.484722222202</v>
      </c>
      <c r="G196" s="25">
        <v>971</v>
      </c>
      <c r="H196" s="25">
        <v>971</v>
      </c>
      <c r="I196" s="26">
        <v>46154.8305555556</v>
      </c>
      <c r="J196" s="27">
        <v>4955</v>
      </c>
      <c r="K196" s="27">
        <v>6731</v>
      </c>
      <c r="L196" s="27">
        <v>2441</v>
      </c>
      <c r="M196" s="27">
        <v>228760</v>
      </c>
      <c r="N196" s="27">
        <v>170664</v>
      </c>
      <c r="O196" s="25">
        <v>26</v>
      </c>
      <c r="P196" s="27">
        <v>43</v>
      </c>
      <c r="Q196" s="27">
        <v>3003600</v>
      </c>
      <c r="R196" s="27">
        <v>2052300</v>
      </c>
      <c r="S196" s="27">
        <v>2</v>
      </c>
      <c r="T196" s="27">
        <v>2</v>
      </c>
      <c r="U196" s="27">
        <v>45000</v>
      </c>
      <c r="V196" s="27"/>
      <c r="W196" s="27">
        <v>3048600</v>
      </c>
      <c r="X196" s="24" t="str">
        <f>IF(OR(I196="",说明首页!$C$3-INT(I196)&gt;7),"是","否")</f>
        <v>否</v>
      </c>
      <c r="Y196" s="24" t="str">
        <f t="shared" si="45"/>
        <v>否</v>
      </c>
      <c r="Z196" s="24" t="str">
        <f t="shared" si="46"/>
        <v>是</v>
      </c>
      <c r="AA196" s="24" t="str">
        <f>IF(OR(I196="",说明首页!$C$3-INT(I196)&gt;=3),"是","否")</f>
        <v>否</v>
      </c>
      <c r="AB196" s="28">
        <f t="shared" si="47"/>
        <v>69.915608357230639</v>
      </c>
      <c r="AC196" s="29">
        <f t="shared" si="48"/>
        <v>0.86781029263370335</v>
      </c>
      <c r="AD196" s="27">
        <f t="shared" si="49"/>
        <v>69851.162790697679</v>
      </c>
      <c r="AE196" s="29">
        <f t="shared" si="50"/>
        <v>205.23</v>
      </c>
      <c r="AF196" s="29">
        <f t="shared" si="51"/>
        <v>109.4</v>
      </c>
      <c r="AG196" s="28">
        <f t="shared" si="52"/>
        <v>7.9096045197740121</v>
      </c>
      <c r="AH196" s="28">
        <f t="shared" si="53"/>
        <v>46.89265536723164</v>
      </c>
      <c r="AI196" s="28">
        <f t="shared" si="54"/>
        <v>77.212806026365342</v>
      </c>
      <c r="AJ196" s="28">
        <f t="shared" si="55"/>
        <v>40.489642184557439</v>
      </c>
      <c r="AK196" s="29">
        <f t="shared" si="56"/>
        <v>45.83</v>
      </c>
      <c r="AL196" s="25">
        <f t="shared" si="57"/>
        <v>289</v>
      </c>
      <c r="AM196" s="24" t="str">
        <f t="shared" si="58"/>
        <v>B</v>
      </c>
      <c r="AN196" s="24" t="str">
        <f t="shared" si="59"/>
        <v>MOB12+</v>
      </c>
    </row>
    <row r="197" spans="1:40" ht="13.5" customHeight="1">
      <c r="A197" s="24" t="s">
        <v>144</v>
      </c>
      <c r="B197" s="24" t="s">
        <v>176</v>
      </c>
      <c r="C197" s="25">
        <v>748231</v>
      </c>
      <c r="D197" s="24" t="s">
        <v>910</v>
      </c>
      <c r="E197" s="26">
        <v>45734.622222222199</v>
      </c>
      <c r="F197" s="26">
        <v>45734.622222222199</v>
      </c>
      <c r="G197" s="25">
        <v>420</v>
      </c>
      <c r="H197" s="25">
        <v>420</v>
      </c>
      <c r="I197" s="26">
        <v>46154.7631944444</v>
      </c>
      <c r="J197" s="27">
        <v>3339</v>
      </c>
      <c r="K197" s="27">
        <v>5262</v>
      </c>
      <c r="L197" s="27">
        <v>1955</v>
      </c>
      <c r="M197" s="27">
        <v>174477</v>
      </c>
      <c r="N197" s="27">
        <v>128367</v>
      </c>
      <c r="O197" s="25">
        <v>27</v>
      </c>
      <c r="P197" s="27">
        <v>32</v>
      </c>
      <c r="Q197" s="27">
        <v>1331400</v>
      </c>
      <c r="R197" s="27">
        <v>808000</v>
      </c>
      <c r="S197" s="27">
        <v>0</v>
      </c>
      <c r="T197" s="27">
        <v>0</v>
      </c>
      <c r="U197" s="24"/>
      <c r="V197" s="24"/>
      <c r="W197" s="27">
        <v>1331400</v>
      </c>
      <c r="X197" s="24" t="str">
        <f>IF(OR(I197="",说明首页!$C$3-INT(I197)&gt;7),"是","否")</f>
        <v>否</v>
      </c>
      <c r="Y197" s="24" t="str">
        <f t="shared" si="45"/>
        <v>否</v>
      </c>
      <c r="Z197" s="24" t="str">
        <f t="shared" si="46"/>
        <v>是</v>
      </c>
      <c r="AA197" s="24" t="str">
        <f>IF(OR(I197="",说明首页!$C$3-INT(I197)&gt;=3),"是","否")</f>
        <v>否</v>
      </c>
      <c r="AB197" s="28">
        <f t="shared" si="47"/>
        <v>65.660869565217396</v>
      </c>
      <c r="AC197" s="29">
        <f t="shared" si="48"/>
        <v>0.95837076969152446</v>
      </c>
      <c r="AD197" s="27">
        <f t="shared" si="49"/>
        <v>41606.25</v>
      </c>
      <c r="AE197" s="29">
        <f t="shared" si="50"/>
        <v>80.8</v>
      </c>
      <c r="AF197" s="29">
        <f t="shared" si="51"/>
        <v>79.23888888888888</v>
      </c>
      <c r="AG197" s="28">
        <f t="shared" si="52"/>
        <v>3.766478342749529</v>
      </c>
      <c r="AH197" s="28">
        <f t="shared" si="53"/>
        <v>57.062146892655363</v>
      </c>
      <c r="AI197" s="28">
        <f t="shared" si="54"/>
        <v>35.781544256120526</v>
      </c>
      <c r="AJ197" s="28">
        <f t="shared" si="55"/>
        <v>3.3898305084745761</v>
      </c>
      <c r="AK197" s="29">
        <f t="shared" si="56"/>
        <v>34.08</v>
      </c>
      <c r="AL197" s="25">
        <f t="shared" si="57"/>
        <v>384</v>
      </c>
      <c r="AM197" s="24" t="str">
        <f t="shared" si="58"/>
        <v>B</v>
      </c>
      <c r="AN197" s="24" t="str">
        <f t="shared" si="59"/>
        <v>MOB12+</v>
      </c>
    </row>
    <row r="198" spans="1:40" ht="13.5" customHeight="1">
      <c r="A198" s="24" t="s">
        <v>144</v>
      </c>
      <c r="B198" s="24" t="s">
        <v>150</v>
      </c>
      <c r="C198" s="25">
        <v>748297</v>
      </c>
      <c r="D198" s="24" t="s">
        <v>463</v>
      </c>
      <c r="E198" s="26">
        <v>45188.395138888904</v>
      </c>
      <c r="F198" s="26">
        <v>45188.395138888904</v>
      </c>
      <c r="G198" s="25">
        <v>966</v>
      </c>
      <c r="H198" s="25">
        <v>966</v>
      </c>
      <c r="I198" s="26">
        <v>46154.853472222203</v>
      </c>
      <c r="J198" s="27">
        <v>5052</v>
      </c>
      <c r="K198" s="27">
        <v>5910</v>
      </c>
      <c r="L198" s="27">
        <v>1459</v>
      </c>
      <c r="M198" s="27">
        <v>250251</v>
      </c>
      <c r="N198" s="27">
        <v>196790</v>
      </c>
      <c r="O198" s="24">
        <v>25</v>
      </c>
      <c r="P198" s="24">
        <v>64</v>
      </c>
      <c r="Q198" s="24">
        <v>5511500</v>
      </c>
      <c r="R198" s="24">
        <v>4320300</v>
      </c>
      <c r="S198" s="24">
        <v>3</v>
      </c>
      <c r="T198" s="24">
        <v>4</v>
      </c>
      <c r="U198" s="24">
        <v>79200</v>
      </c>
      <c r="V198" s="24">
        <v>43500</v>
      </c>
      <c r="W198" s="24">
        <v>5590700</v>
      </c>
      <c r="X198" s="24" t="str">
        <f>IF(OR(I198="",说明首页!$C$3-INT(I198)&gt;7),"是","否")</f>
        <v>否</v>
      </c>
      <c r="Y198" s="24" t="str">
        <f t="shared" si="45"/>
        <v>否</v>
      </c>
      <c r="Z198" s="24" t="str">
        <f t="shared" si="46"/>
        <v>是</v>
      </c>
      <c r="AA198" s="24" t="str">
        <f>IF(OR(I198="",说明首页!$C$3-INT(I198)&gt;=3),"是","否")</f>
        <v>否</v>
      </c>
      <c r="AB198" s="28">
        <f t="shared" si="47"/>
        <v>134.88005483207675</v>
      </c>
      <c r="AC198" s="29">
        <f t="shared" si="48"/>
        <v>1.2668250197941409</v>
      </c>
      <c r="AD198" s="27">
        <f t="shared" si="49"/>
        <v>86117.1875</v>
      </c>
      <c r="AE198" s="29">
        <f t="shared" si="50"/>
        <v>432.03</v>
      </c>
      <c r="AF198" s="29">
        <f t="shared" si="51"/>
        <v>131.19333333333333</v>
      </c>
      <c r="AG198" s="28">
        <f t="shared" si="52"/>
        <v>99.058380414312623</v>
      </c>
      <c r="AH198" s="28">
        <f t="shared" si="53"/>
        <v>82.297551789077218</v>
      </c>
      <c r="AI198" s="28">
        <f t="shared" si="54"/>
        <v>96.610169491525426</v>
      </c>
      <c r="AJ198" s="28">
        <f t="shared" si="55"/>
        <v>85.875706214689259</v>
      </c>
      <c r="AK198" s="29">
        <f t="shared" si="56"/>
        <v>88.39</v>
      </c>
      <c r="AL198" s="25">
        <f t="shared" si="57"/>
        <v>24</v>
      </c>
      <c r="AM198" s="24" t="str">
        <f t="shared" si="58"/>
        <v>S</v>
      </c>
      <c r="AN198" s="24" t="str">
        <f t="shared" si="59"/>
        <v>MOB12+</v>
      </c>
    </row>
    <row r="199" spans="1:40" ht="13.5" customHeight="1">
      <c r="A199" s="24" t="s">
        <v>144</v>
      </c>
      <c r="B199" s="24" t="s">
        <v>152</v>
      </c>
      <c r="C199" s="25">
        <v>748447</v>
      </c>
      <c r="D199" s="24" t="s">
        <v>293</v>
      </c>
      <c r="E199" s="26">
        <v>45190.392361111102</v>
      </c>
      <c r="F199" s="26">
        <v>45190.392361111102</v>
      </c>
      <c r="G199" s="25">
        <v>964</v>
      </c>
      <c r="H199" s="25">
        <v>964</v>
      </c>
      <c r="I199" s="26">
        <v>46130.477083333302</v>
      </c>
      <c r="J199" s="27">
        <v>603</v>
      </c>
      <c r="K199" s="27">
        <v>705</v>
      </c>
      <c r="L199" s="27">
        <v>324</v>
      </c>
      <c r="M199" s="27">
        <v>40665</v>
      </c>
      <c r="N199" s="27">
        <v>36438</v>
      </c>
      <c r="O199" s="25">
        <v>6</v>
      </c>
      <c r="P199" s="27">
        <v>9</v>
      </c>
      <c r="Q199" s="27">
        <v>554400</v>
      </c>
      <c r="R199" s="27">
        <v>286400</v>
      </c>
      <c r="S199" s="27">
        <v>0</v>
      </c>
      <c r="T199" s="27">
        <v>0</v>
      </c>
      <c r="U199" s="24"/>
      <c r="V199" s="24"/>
      <c r="W199" s="27">
        <v>554400</v>
      </c>
      <c r="X199" s="24" t="str">
        <f>IF(OR(I199="",说明首页!$C$3-INT(I199)&gt;7),"是","否")</f>
        <v>否</v>
      </c>
      <c r="Y199" s="24" t="str">
        <f t="shared" si="45"/>
        <v>是</v>
      </c>
      <c r="Z199" s="24" t="str">
        <f t="shared" si="46"/>
        <v>否</v>
      </c>
      <c r="AA199" s="24" t="str">
        <f>IF(OR(I199="",说明首页!$C$3-INT(I199)&gt;=3),"是","否")</f>
        <v>否</v>
      </c>
      <c r="AB199" s="28">
        <f t="shared" si="47"/>
        <v>112.46296296296296</v>
      </c>
      <c r="AC199" s="29">
        <f t="shared" si="48"/>
        <v>1.4925373134328357</v>
      </c>
      <c r="AD199" s="27">
        <f t="shared" si="49"/>
        <v>61600</v>
      </c>
      <c r="AE199" s="29">
        <f t="shared" si="50"/>
        <v>28.64</v>
      </c>
      <c r="AF199" s="29">
        <f t="shared" si="51"/>
        <v>101.21666666666667</v>
      </c>
      <c r="AG199" s="28" t="str">
        <f t="shared" si="52"/>
        <v/>
      </c>
      <c r="AH199" s="28" t="str">
        <f t="shared" si="53"/>
        <v/>
      </c>
      <c r="AI199" s="28" t="str">
        <f t="shared" si="54"/>
        <v/>
      </c>
      <c r="AJ199" s="28" t="str">
        <f t="shared" si="55"/>
        <v/>
      </c>
      <c r="AK199" s="29" t="str">
        <f t="shared" si="56"/>
        <v/>
      </c>
      <c r="AL199" s="25" t="str">
        <f t="shared" si="57"/>
        <v/>
      </c>
      <c r="AM199" s="24" t="str">
        <f t="shared" si="58"/>
        <v>非参评</v>
      </c>
      <c r="AN199" s="24" t="str">
        <f t="shared" si="59"/>
        <v>MOB12+</v>
      </c>
    </row>
    <row r="200" spans="1:40" ht="13.5" customHeight="1">
      <c r="A200" s="24" t="s">
        <v>144</v>
      </c>
      <c r="B200" s="24" t="s">
        <v>145</v>
      </c>
      <c r="C200" s="25">
        <v>748498</v>
      </c>
      <c r="D200" s="24" t="s">
        <v>634</v>
      </c>
      <c r="E200" s="26">
        <v>45191.396527777797</v>
      </c>
      <c r="F200" s="26">
        <v>45191.396527777797</v>
      </c>
      <c r="G200" s="25">
        <v>963</v>
      </c>
      <c r="H200" s="25">
        <v>963</v>
      </c>
      <c r="I200" s="26">
        <v>46154.8125</v>
      </c>
      <c r="J200" s="27">
        <v>3517</v>
      </c>
      <c r="K200" s="27">
        <v>3854</v>
      </c>
      <c r="L200" s="27">
        <v>1564</v>
      </c>
      <c r="M200" s="27">
        <v>185332</v>
      </c>
      <c r="N200" s="27">
        <v>150095</v>
      </c>
      <c r="O200" s="25">
        <v>23</v>
      </c>
      <c r="P200" s="27">
        <v>23</v>
      </c>
      <c r="Q200" s="27">
        <v>699400</v>
      </c>
      <c r="R200" s="27">
        <v>370900</v>
      </c>
      <c r="S200" s="27">
        <v>3</v>
      </c>
      <c r="T200" s="27">
        <v>5</v>
      </c>
      <c r="U200" s="27">
        <v>180000</v>
      </c>
      <c r="V200" s="27">
        <v>5000</v>
      </c>
      <c r="W200" s="27">
        <v>879400</v>
      </c>
      <c r="X200" s="24" t="str">
        <f>IF(OR(I200="",说明首页!$C$3-INT(I200)&gt;7),"是","否")</f>
        <v>否</v>
      </c>
      <c r="Y200" s="24" t="str">
        <f t="shared" si="45"/>
        <v>否</v>
      </c>
      <c r="Z200" s="24" t="str">
        <f t="shared" si="46"/>
        <v>是</v>
      </c>
      <c r="AA200" s="24" t="str">
        <f>IF(OR(I200="",说明首页!$C$3-INT(I200)&gt;=3),"是","否")</f>
        <v>否</v>
      </c>
      <c r="AB200" s="28">
        <f t="shared" si="47"/>
        <v>95.96867007672634</v>
      </c>
      <c r="AC200" s="29">
        <f t="shared" si="48"/>
        <v>0.65396644867785048</v>
      </c>
      <c r="AD200" s="27">
        <f t="shared" si="49"/>
        <v>30408.695652173912</v>
      </c>
      <c r="AE200" s="29">
        <f t="shared" si="50"/>
        <v>37.090000000000003</v>
      </c>
      <c r="AF200" s="29">
        <f t="shared" si="51"/>
        <v>108.76449275362319</v>
      </c>
      <c r="AG200" s="28">
        <f t="shared" si="52"/>
        <v>71.374764595103585</v>
      </c>
      <c r="AH200" s="28">
        <f t="shared" si="53"/>
        <v>20.903954802259886</v>
      </c>
      <c r="AI200" s="28">
        <f t="shared" si="54"/>
        <v>16.572504708097931</v>
      </c>
      <c r="AJ200" s="28">
        <f t="shared" si="55"/>
        <v>38.794726930320152</v>
      </c>
      <c r="AK200" s="29">
        <f t="shared" si="56"/>
        <v>31.19</v>
      </c>
      <c r="AL200" s="25">
        <f t="shared" si="57"/>
        <v>408</v>
      </c>
      <c r="AM200" s="24" t="str">
        <f t="shared" si="58"/>
        <v>B</v>
      </c>
      <c r="AN200" s="24" t="str">
        <f t="shared" si="59"/>
        <v>MOB12+</v>
      </c>
    </row>
    <row r="201" spans="1:40" ht="13.5" customHeight="1">
      <c r="A201" s="24" t="s">
        <v>144</v>
      </c>
      <c r="B201" s="24" t="s">
        <v>145</v>
      </c>
      <c r="C201" s="25">
        <v>748502</v>
      </c>
      <c r="D201" s="24" t="s">
        <v>631</v>
      </c>
      <c r="E201" s="26">
        <v>45191.483333333301</v>
      </c>
      <c r="F201" s="26">
        <v>45191.483333333301</v>
      </c>
      <c r="G201" s="25">
        <v>963</v>
      </c>
      <c r="H201" s="25">
        <v>963</v>
      </c>
      <c r="I201" s="26">
        <v>46154.815972222197</v>
      </c>
      <c r="J201" s="27">
        <v>5689</v>
      </c>
      <c r="K201" s="27">
        <v>6311</v>
      </c>
      <c r="L201" s="27">
        <v>2362</v>
      </c>
      <c r="M201" s="27">
        <v>235297</v>
      </c>
      <c r="N201" s="27">
        <v>176278</v>
      </c>
      <c r="O201" s="25">
        <v>25</v>
      </c>
      <c r="P201" s="27">
        <v>37</v>
      </c>
      <c r="Q201" s="27">
        <v>1596200</v>
      </c>
      <c r="R201" s="27">
        <v>638700</v>
      </c>
      <c r="S201" s="27">
        <v>4</v>
      </c>
      <c r="T201" s="27">
        <v>5</v>
      </c>
      <c r="U201" s="24">
        <v>84500</v>
      </c>
      <c r="V201" s="24">
        <v>12500</v>
      </c>
      <c r="W201" s="27">
        <v>1680700</v>
      </c>
      <c r="X201" s="24" t="str">
        <f>IF(OR(I201="",说明首页!$C$3-INT(I201)&gt;7),"是","否")</f>
        <v>否</v>
      </c>
      <c r="Y201" s="24" t="str">
        <f t="shared" si="45"/>
        <v>否</v>
      </c>
      <c r="Z201" s="24" t="str">
        <f t="shared" si="46"/>
        <v>是</v>
      </c>
      <c r="AA201" s="24" t="str">
        <f>IF(OR(I201="",说明首页!$C$3-INT(I201)&gt;=3),"是","否")</f>
        <v>否</v>
      </c>
      <c r="AB201" s="28">
        <f t="shared" si="47"/>
        <v>74.630821337849284</v>
      </c>
      <c r="AC201" s="29">
        <f t="shared" si="48"/>
        <v>0.65037792230620495</v>
      </c>
      <c r="AD201" s="27">
        <f t="shared" si="49"/>
        <v>43140.54054054054</v>
      </c>
      <c r="AE201" s="29">
        <f t="shared" si="50"/>
        <v>63.87</v>
      </c>
      <c r="AF201" s="29">
        <f t="shared" si="51"/>
        <v>117.51866666666666</v>
      </c>
      <c r="AG201" s="28">
        <f t="shared" si="52"/>
        <v>15.630885122410545</v>
      </c>
      <c r="AH201" s="28">
        <f t="shared" si="53"/>
        <v>20.527306967984934</v>
      </c>
      <c r="AI201" s="28">
        <f t="shared" si="54"/>
        <v>26.741996233521657</v>
      </c>
      <c r="AJ201" s="28">
        <f t="shared" si="55"/>
        <v>59.887005649717516</v>
      </c>
      <c r="AK201" s="29">
        <f t="shared" si="56"/>
        <v>28.91</v>
      </c>
      <c r="AL201" s="25">
        <f t="shared" si="57"/>
        <v>429</v>
      </c>
      <c r="AM201" s="24" t="str">
        <f t="shared" si="58"/>
        <v>C</v>
      </c>
      <c r="AN201" s="24" t="str">
        <f t="shared" si="59"/>
        <v>MOB12+</v>
      </c>
    </row>
    <row r="202" spans="1:40" ht="13.5" customHeight="1">
      <c r="A202" s="24" t="s">
        <v>144</v>
      </c>
      <c r="B202" s="24" t="s">
        <v>145</v>
      </c>
      <c r="C202" s="25">
        <v>749632</v>
      </c>
      <c r="D202" s="24" t="s">
        <v>662</v>
      </c>
      <c r="E202" s="26">
        <v>45197.590972222199</v>
      </c>
      <c r="F202" s="26">
        <v>45197.590972222199</v>
      </c>
      <c r="G202" s="25">
        <v>957</v>
      </c>
      <c r="H202" s="25">
        <v>957</v>
      </c>
      <c r="I202" s="26">
        <v>46154.795833333301</v>
      </c>
      <c r="J202" s="27">
        <v>188</v>
      </c>
      <c r="K202" s="27">
        <v>188</v>
      </c>
      <c r="L202" s="27">
        <v>82</v>
      </c>
      <c r="M202" s="27">
        <v>8166</v>
      </c>
      <c r="N202" s="27">
        <v>6602</v>
      </c>
      <c r="O202" s="25">
        <v>3</v>
      </c>
      <c r="P202" s="27"/>
      <c r="Q202" s="27"/>
      <c r="R202" s="27"/>
      <c r="S202" s="27"/>
      <c r="T202" s="27"/>
      <c r="U202" s="24"/>
      <c r="V202" s="24"/>
      <c r="W202" s="27"/>
      <c r="X202" s="24" t="str">
        <f>IF(OR(I202="",说明首页!$C$3-INT(I202)&gt;7),"是","否")</f>
        <v>否</v>
      </c>
      <c r="Y202" s="24" t="str">
        <f t="shared" si="45"/>
        <v>是</v>
      </c>
      <c r="Z202" s="24" t="str">
        <f t="shared" si="46"/>
        <v>否</v>
      </c>
      <c r="AA202" s="24" t="str">
        <f>IF(OR(I202="",说明首页!$C$3-INT(I202)&gt;=3),"是","否")</f>
        <v>否</v>
      </c>
      <c r="AB202" s="28">
        <f t="shared" si="47"/>
        <v>80.512195121951223</v>
      </c>
      <c r="AC202" s="29">
        <f t="shared" si="48"/>
        <v>0</v>
      </c>
      <c r="AD202" s="27">
        <f t="shared" si="49"/>
        <v>0</v>
      </c>
      <c r="AE202" s="29">
        <f t="shared" si="50"/>
        <v>0</v>
      </c>
      <c r="AF202" s="29">
        <f t="shared" si="51"/>
        <v>36.677777777777777</v>
      </c>
      <c r="AG202" s="28" t="str">
        <f t="shared" si="52"/>
        <v/>
      </c>
      <c r="AH202" s="28" t="str">
        <f t="shared" si="53"/>
        <v/>
      </c>
      <c r="AI202" s="28" t="str">
        <f t="shared" si="54"/>
        <v/>
      </c>
      <c r="AJ202" s="28" t="str">
        <f t="shared" si="55"/>
        <v/>
      </c>
      <c r="AK202" s="29" t="str">
        <f t="shared" si="56"/>
        <v/>
      </c>
      <c r="AL202" s="25" t="str">
        <f t="shared" si="57"/>
        <v/>
      </c>
      <c r="AM202" s="24" t="str">
        <f t="shared" si="58"/>
        <v>非参评</v>
      </c>
      <c r="AN202" s="24" t="str">
        <f t="shared" si="59"/>
        <v>MOB12+</v>
      </c>
    </row>
    <row r="203" spans="1:40" ht="13.5" customHeight="1">
      <c r="A203" s="24" t="s">
        <v>144</v>
      </c>
      <c r="B203" s="24" t="s">
        <v>147</v>
      </c>
      <c r="C203" s="25">
        <v>749658</v>
      </c>
      <c r="D203" s="24" t="s">
        <v>304</v>
      </c>
      <c r="E203" s="26">
        <v>45197.634722222203</v>
      </c>
      <c r="F203" s="26">
        <v>45197.634722222203</v>
      </c>
      <c r="G203" s="25">
        <v>957</v>
      </c>
      <c r="H203" s="25">
        <v>957</v>
      </c>
      <c r="I203" s="26">
        <v>46153.852083333302</v>
      </c>
      <c r="J203" s="27">
        <v>5196</v>
      </c>
      <c r="K203" s="27">
        <v>6006</v>
      </c>
      <c r="L203" s="27">
        <v>2480</v>
      </c>
      <c r="M203" s="27">
        <v>244373</v>
      </c>
      <c r="N203" s="27">
        <v>188739</v>
      </c>
      <c r="O203" s="25">
        <v>27</v>
      </c>
      <c r="P203" s="27">
        <v>53</v>
      </c>
      <c r="Q203" s="27">
        <v>3192100</v>
      </c>
      <c r="R203" s="27">
        <v>1849200</v>
      </c>
      <c r="S203" s="27">
        <v>1</v>
      </c>
      <c r="T203" s="27">
        <v>1</v>
      </c>
      <c r="U203" s="27">
        <v>2000</v>
      </c>
      <c r="V203" s="27"/>
      <c r="W203" s="27">
        <v>3194100</v>
      </c>
      <c r="X203" s="24" t="str">
        <f>IF(OR(I203="",说明首页!$C$3-INT(I203)&gt;7),"是","否")</f>
        <v>否</v>
      </c>
      <c r="Y203" s="24" t="str">
        <f t="shared" si="45"/>
        <v>否</v>
      </c>
      <c r="Z203" s="24" t="str">
        <f t="shared" si="46"/>
        <v>是</v>
      </c>
      <c r="AA203" s="24" t="str">
        <f>IF(OR(I203="",说明首页!$C$3-INT(I203)&gt;=3),"是","否")</f>
        <v>否</v>
      </c>
      <c r="AB203" s="28">
        <f t="shared" si="47"/>
        <v>76.104435483870972</v>
      </c>
      <c r="AC203" s="29">
        <f t="shared" si="48"/>
        <v>1.0200153964588146</v>
      </c>
      <c r="AD203" s="27">
        <f t="shared" si="49"/>
        <v>60228.301886792455</v>
      </c>
      <c r="AE203" s="29">
        <f t="shared" si="50"/>
        <v>184.92</v>
      </c>
      <c r="AF203" s="29">
        <f t="shared" si="51"/>
        <v>116.50555555555555</v>
      </c>
      <c r="AG203" s="28">
        <f t="shared" si="52"/>
        <v>18.267419962335214</v>
      </c>
      <c r="AH203" s="28">
        <f t="shared" si="53"/>
        <v>62.52354048964218</v>
      </c>
      <c r="AI203" s="28">
        <f t="shared" si="54"/>
        <v>73.069679849340858</v>
      </c>
      <c r="AJ203" s="28">
        <f t="shared" si="55"/>
        <v>57.815442561205273</v>
      </c>
      <c r="AK203" s="29">
        <f t="shared" si="56"/>
        <v>57.05</v>
      </c>
      <c r="AL203" s="25">
        <f t="shared" si="57"/>
        <v>209</v>
      </c>
      <c r="AM203" s="24" t="str">
        <f t="shared" si="58"/>
        <v>A</v>
      </c>
      <c r="AN203" s="24" t="str">
        <f t="shared" si="59"/>
        <v>MOB12+</v>
      </c>
    </row>
    <row r="204" spans="1:40" ht="13.5" customHeight="1">
      <c r="A204" s="24" t="s">
        <v>144</v>
      </c>
      <c r="B204" s="24" t="s">
        <v>145</v>
      </c>
      <c r="C204" s="25">
        <v>750280</v>
      </c>
      <c r="D204" s="24" t="s">
        <v>1097</v>
      </c>
      <c r="E204" s="26">
        <v>45209.635416666701</v>
      </c>
      <c r="F204" s="26">
        <v>45209.635416666701</v>
      </c>
      <c r="G204" s="25">
        <v>945</v>
      </c>
      <c r="H204" s="25">
        <v>945</v>
      </c>
      <c r="I204" s="26">
        <v>46154.8</v>
      </c>
      <c r="J204" s="27">
        <v>4557</v>
      </c>
      <c r="K204" s="27">
        <v>5029</v>
      </c>
      <c r="L204" s="27">
        <v>2177</v>
      </c>
      <c r="M204" s="27">
        <v>207889</v>
      </c>
      <c r="N204" s="27">
        <v>162387</v>
      </c>
      <c r="O204" s="25">
        <v>23</v>
      </c>
      <c r="P204" s="27">
        <v>40</v>
      </c>
      <c r="Q204" s="27">
        <v>1345000</v>
      </c>
      <c r="R204" s="27">
        <v>693500</v>
      </c>
      <c r="S204" s="27">
        <v>4</v>
      </c>
      <c r="T204" s="27">
        <v>6</v>
      </c>
      <c r="U204" s="24">
        <v>113600</v>
      </c>
      <c r="V204" s="24">
        <v>1000</v>
      </c>
      <c r="W204" s="27">
        <v>1458600</v>
      </c>
      <c r="X204" s="24" t="str">
        <f>IF(OR(I204="",说明首页!$C$3-INT(I204)&gt;7),"是","否")</f>
        <v>否</v>
      </c>
      <c r="Y204" s="24" t="str">
        <f t="shared" si="45"/>
        <v>否</v>
      </c>
      <c r="Z204" s="24" t="str">
        <f t="shared" si="46"/>
        <v>是</v>
      </c>
      <c r="AA204" s="24" t="str">
        <f>IF(OR(I204="",说明首页!$C$3-INT(I204)&gt;=3),"是","否")</f>
        <v>否</v>
      </c>
      <c r="AB204" s="28">
        <f t="shared" si="47"/>
        <v>74.59209921910886</v>
      </c>
      <c r="AC204" s="29">
        <f t="shared" si="48"/>
        <v>0.87777046302391937</v>
      </c>
      <c r="AD204" s="27">
        <f t="shared" si="49"/>
        <v>33625</v>
      </c>
      <c r="AE204" s="29">
        <f t="shared" si="50"/>
        <v>69.349999999999994</v>
      </c>
      <c r="AF204" s="29">
        <f t="shared" si="51"/>
        <v>117.67173913043479</v>
      </c>
      <c r="AG204" s="28">
        <f t="shared" si="52"/>
        <v>15.442561205273069</v>
      </c>
      <c r="AH204" s="28">
        <f t="shared" si="53"/>
        <v>48.587570621468927</v>
      </c>
      <c r="AI204" s="28">
        <f t="shared" si="54"/>
        <v>29.001883239171374</v>
      </c>
      <c r="AJ204" s="28">
        <f t="shared" si="55"/>
        <v>60.640301318267419</v>
      </c>
      <c r="AK204" s="29">
        <f t="shared" si="56"/>
        <v>42.11</v>
      </c>
      <c r="AL204" s="25">
        <f t="shared" si="57"/>
        <v>322</v>
      </c>
      <c r="AM204" s="24" t="str">
        <f t="shared" si="58"/>
        <v>B</v>
      </c>
      <c r="AN204" s="24" t="str">
        <f t="shared" si="59"/>
        <v>MOB12+</v>
      </c>
    </row>
    <row r="205" spans="1:40" ht="13.5" customHeight="1">
      <c r="A205" s="24" t="s">
        <v>144</v>
      </c>
      <c r="B205" s="24" t="s">
        <v>145</v>
      </c>
      <c r="C205" s="25">
        <v>750501</v>
      </c>
      <c r="D205" s="24" t="s">
        <v>426</v>
      </c>
      <c r="E205" s="26">
        <v>45212.574999999997</v>
      </c>
      <c r="F205" s="26">
        <v>45212.574999999997</v>
      </c>
      <c r="G205" s="25">
        <v>942</v>
      </c>
      <c r="H205" s="25">
        <v>942</v>
      </c>
      <c r="I205" s="26">
        <v>46154.816666666702</v>
      </c>
      <c r="J205" s="27">
        <v>5372</v>
      </c>
      <c r="K205" s="27">
        <v>5861</v>
      </c>
      <c r="L205" s="27">
        <v>2339</v>
      </c>
      <c r="M205" s="27">
        <v>237381</v>
      </c>
      <c r="N205" s="27">
        <v>180424</v>
      </c>
      <c r="O205" s="24">
        <v>25</v>
      </c>
      <c r="P205" s="24">
        <v>42</v>
      </c>
      <c r="Q205" s="24">
        <v>1891400</v>
      </c>
      <c r="R205" s="24">
        <v>1517100</v>
      </c>
      <c r="S205" s="24">
        <v>3</v>
      </c>
      <c r="T205" s="24">
        <v>3</v>
      </c>
      <c r="U205" s="24">
        <v>15000</v>
      </c>
      <c r="V205" s="24">
        <v>12000</v>
      </c>
      <c r="W205" s="24">
        <v>1906400</v>
      </c>
      <c r="X205" s="24" t="str">
        <f>IF(OR(I205="",说明首页!$C$3-INT(I205)&gt;7),"是","否")</f>
        <v>否</v>
      </c>
      <c r="Y205" s="24" t="str">
        <f t="shared" si="45"/>
        <v>否</v>
      </c>
      <c r="Z205" s="24" t="str">
        <f t="shared" si="46"/>
        <v>是</v>
      </c>
      <c r="AA205" s="24" t="str">
        <f>IF(OR(I205="",说明首页!$C$3-INT(I205)&gt;=3),"是","否")</f>
        <v>否</v>
      </c>
      <c r="AB205" s="28">
        <f t="shared" si="47"/>
        <v>77.137238135955542</v>
      </c>
      <c r="AC205" s="29">
        <f t="shared" si="48"/>
        <v>0.78183172002978407</v>
      </c>
      <c r="AD205" s="27">
        <f t="shared" si="49"/>
        <v>45033.333333333336</v>
      </c>
      <c r="AE205" s="29">
        <f t="shared" si="50"/>
        <v>151.71</v>
      </c>
      <c r="AF205" s="29">
        <f t="shared" si="51"/>
        <v>120.28266666666667</v>
      </c>
      <c r="AG205" s="28">
        <f t="shared" si="52"/>
        <v>20.715630885122412</v>
      </c>
      <c r="AH205" s="28">
        <f t="shared" si="53"/>
        <v>37.47645951035782</v>
      </c>
      <c r="AI205" s="28">
        <f t="shared" si="54"/>
        <v>63.088512241054616</v>
      </c>
      <c r="AJ205" s="28">
        <f t="shared" si="55"/>
        <v>65.536723163841799</v>
      </c>
      <c r="AK205" s="29">
        <f t="shared" si="56"/>
        <v>45.7</v>
      </c>
      <c r="AL205" s="25">
        <f t="shared" si="57"/>
        <v>291</v>
      </c>
      <c r="AM205" s="24" t="str">
        <f t="shared" si="58"/>
        <v>B</v>
      </c>
      <c r="AN205" s="24" t="str">
        <f t="shared" si="59"/>
        <v>MOB12+</v>
      </c>
    </row>
    <row r="206" spans="1:40" ht="13.5" customHeight="1">
      <c r="A206" s="24" t="s">
        <v>144</v>
      </c>
      <c r="B206" s="24" t="s">
        <v>145</v>
      </c>
      <c r="C206" s="25">
        <v>750506</v>
      </c>
      <c r="D206" s="24" t="s">
        <v>861</v>
      </c>
      <c r="E206" s="26">
        <v>45212.574999999997</v>
      </c>
      <c r="F206" s="26">
        <v>45212.574999999997</v>
      </c>
      <c r="G206" s="25">
        <v>942</v>
      </c>
      <c r="H206" s="25">
        <v>942</v>
      </c>
      <c r="I206" s="26">
        <v>46150.788888888899</v>
      </c>
      <c r="J206" s="27">
        <v>3158</v>
      </c>
      <c r="K206" s="27">
        <v>3657</v>
      </c>
      <c r="L206" s="27">
        <v>1553</v>
      </c>
      <c r="M206" s="27">
        <v>179934</v>
      </c>
      <c r="N206" s="27">
        <v>152178</v>
      </c>
      <c r="O206" s="25">
        <v>20</v>
      </c>
      <c r="P206" s="27">
        <v>32</v>
      </c>
      <c r="Q206" s="27">
        <v>667000</v>
      </c>
      <c r="R206" s="27">
        <v>540100</v>
      </c>
      <c r="S206" s="27">
        <v>1</v>
      </c>
      <c r="T206" s="27">
        <v>1</v>
      </c>
      <c r="U206" s="24">
        <v>34000</v>
      </c>
      <c r="V206" s="24">
        <v>34000</v>
      </c>
      <c r="W206" s="27">
        <v>701000</v>
      </c>
      <c r="X206" s="24" t="str">
        <f>IF(OR(I206="",说明首页!$C$3-INT(I206)&gt;7),"是","否")</f>
        <v>否</v>
      </c>
      <c r="Y206" s="24" t="str">
        <f t="shared" si="45"/>
        <v>是</v>
      </c>
      <c r="Z206" s="24" t="str">
        <f t="shared" si="46"/>
        <v>否</v>
      </c>
      <c r="AA206" s="24" t="str">
        <f>IF(OR(I206="",说明首页!$C$3-INT(I206)&gt;=3),"是","否")</f>
        <v>否</v>
      </c>
      <c r="AB206" s="28">
        <f t="shared" si="47"/>
        <v>97.989697359948494</v>
      </c>
      <c r="AC206" s="29">
        <f t="shared" si="48"/>
        <v>1.013299556681444</v>
      </c>
      <c r="AD206" s="27">
        <f t="shared" si="49"/>
        <v>20843.75</v>
      </c>
      <c r="AE206" s="29">
        <f t="shared" si="50"/>
        <v>54.01</v>
      </c>
      <c r="AF206" s="29">
        <f t="shared" si="51"/>
        <v>126.815</v>
      </c>
      <c r="AG206" s="28" t="str">
        <f t="shared" si="52"/>
        <v/>
      </c>
      <c r="AH206" s="28" t="str">
        <f t="shared" si="53"/>
        <v/>
      </c>
      <c r="AI206" s="28" t="str">
        <f t="shared" si="54"/>
        <v/>
      </c>
      <c r="AJ206" s="28" t="str">
        <f t="shared" si="55"/>
        <v/>
      </c>
      <c r="AK206" s="29" t="str">
        <f t="shared" si="56"/>
        <v/>
      </c>
      <c r="AL206" s="25" t="str">
        <f t="shared" si="57"/>
        <v/>
      </c>
      <c r="AM206" s="24" t="str">
        <f t="shared" si="58"/>
        <v>非参评</v>
      </c>
      <c r="AN206" s="24" t="str">
        <f t="shared" si="59"/>
        <v>MOB12+</v>
      </c>
    </row>
    <row r="207" spans="1:40" ht="13.5" customHeight="1">
      <c r="A207" s="24" t="s">
        <v>144</v>
      </c>
      <c r="B207" s="24" t="s">
        <v>145</v>
      </c>
      <c r="C207" s="25">
        <v>751604</v>
      </c>
      <c r="D207" s="24" t="s">
        <v>1027</v>
      </c>
      <c r="E207" s="26">
        <v>45226.577083333301</v>
      </c>
      <c r="F207" s="26">
        <v>45226.577083333301</v>
      </c>
      <c r="G207" s="25">
        <v>928</v>
      </c>
      <c r="H207" s="25">
        <v>928</v>
      </c>
      <c r="I207" s="26">
        <v>46154.848611111098</v>
      </c>
      <c r="J207" s="27">
        <v>4401</v>
      </c>
      <c r="K207" s="27">
        <v>4684</v>
      </c>
      <c r="L207" s="27">
        <v>1789</v>
      </c>
      <c r="M207" s="27">
        <v>201464</v>
      </c>
      <c r="N207" s="27">
        <v>159587</v>
      </c>
      <c r="O207" s="24">
        <v>23</v>
      </c>
      <c r="P207" s="24">
        <v>28</v>
      </c>
      <c r="Q207" s="24">
        <v>670800</v>
      </c>
      <c r="R207" s="24">
        <v>608400</v>
      </c>
      <c r="S207" s="24">
        <v>1</v>
      </c>
      <c r="T207" s="24">
        <v>1</v>
      </c>
      <c r="U207" s="24">
        <v>1100</v>
      </c>
      <c r="V207" s="24">
        <v>1100</v>
      </c>
      <c r="W207" s="24">
        <v>671900</v>
      </c>
      <c r="X207" s="24" t="str">
        <f>IF(OR(I207="",说明首页!$C$3-INT(I207)&gt;7),"是","否")</f>
        <v>否</v>
      </c>
      <c r="Y207" s="24" t="str">
        <f t="shared" si="45"/>
        <v>否</v>
      </c>
      <c r="Z207" s="24" t="str">
        <f t="shared" si="46"/>
        <v>是</v>
      </c>
      <c r="AA207" s="24" t="str">
        <f>IF(OR(I207="",说明首页!$C$3-INT(I207)&gt;=3),"是","否")</f>
        <v>否</v>
      </c>
      <c r="AB207" s="28">
        <f t="shared" si="47"/>
        <v>89.204583566238128</v>
      </c>
      <c r="AC207" s="29">
        <f t="shared" si="48"/>
        <v>0.63621904112701655</v>
      </c>
      <c r="AD207" s="27">
        <f t="shared" si="49"/>
        <v>23957.142857142859</v>
      </c>
      <c r="AE207" s="29">
        <f t="shared" si="50"/>
        <v>60.84</v>
      </c>
      <c r="AF207" s="29">
        <f t="shared" si="51"/>
        <v>115.6427536231884</v>
      </c>
      <c r="AG207" s="28">
        <f t="shared" si="52"/>
        <v>50.470809792843696</v>
      </c>
      <c r="AH207" s="28">
        <f t="shared" si="53"/>
        <v>19.020715630885121</v>
      </c>
      <c r="AI207" s="28">
        <f t="shared" si="54"/>
        <v>25.423728813559322</v>
      </c>
      <c r="AJ207" s="28">
        <f t="shared" si="55"/>
        <v>56.30885122410546</v>
      </c>
      <c r="AK207" s="29">
        <f t="shared" si="56"/>
        <v>32.479999999999997</v>
      </c>
      <c r="AL207" s="25">
        <f t="shared" si="57"/>
        <v>390</v>
      </c>
      <c r="AM207" s="24" t="str">
        <f t="shared" si="58"/>
        <v>B</v>
      </c>
      <c r="AN207" s="24" t="str">
        <f t="shared" si="59"/>
        <v>MOB12+</v>
      </c>
    </row>
    <row r="208" spans="1:40" ht="13.5" customHeight="1">
      <c r="A208" s="24" t="s">
        <v>144</v>
      </c>
      <c r="B208" s="24" t="s">
        <v>145</v>
      </c>
      <c r="C208" s="25">
        <v>751607</v>
      </c>
      <c r="D208" s="24" t="s">
        <v>622</v>
      </c>
      <c r="E208" s="26">
        <v>45226.461111111101</v>
      </c>
      <c r="F208" s="26">
        <v>45226.461111111101</v>
      </c>
      <c r="G208" s="25">
        <v>928</v>
      </c>
      <c r="H208" s="25">
        <v>928</v>
      </c>
      <c r="I208" s="26">
        <v>46154.811805555597</v>
      </c>
      <c r="J208" s="27">
        <v>4370</v>
      </c>
      <c r="K208" s="27">
        <v>4737</v>
      </c>
      <c r="L208" s="27">
        <v>1829</v>
      </c>
      <c r="M208" s="27">
        <v>204217</v>
      </c>
      <c r="N208" s="27">
        <v>158914</v>
      </c>
      <c r="O208" s="25">
        <v>23</v>
      </c>
      <c r="P208" s="27">
        <v>53</v>
      </c>
      <c r="Q208" s="27">
        <v>2372600</v>
      </c>
      <c r="R208" s="27">
        <v>1391600</v>
      </c>
      <c r="S208" s="27">
        <v>2</v>
      </c>
      <c r="T208" s="27">
        <v>2</v>
      </c>
      <c r="U208" s="27">
        <v>14700</v>
      </c>
      <c r="V208" s="27">
        <v>5500</v>
      </c>
      <c r="W208" s="27">
        <v>2387300</v>
      </c>
      <c r="X208" s="24" t="str">
        <f>IF(OR(I208="",说明首页!$C$3-INT(I208)&gt;7),"是","否")</f>
        <v>否</v>
      </c>
      <c r="Y208" s="24" t="str">
        <f t="shared" si="45"/>
        <v>否</v>
      </c>
      <c r="Z208" s="24" t="str">
        <f t="shared" si="46"/>
        <v>是</v>
      </c>
      <c r="AA208" s="24" t="str">
        <f>IF(OR(I208="",说明首页!$C$3-INT(I208)&gt;=3),"是","否")</f>
        <v>否</v>
      </c>
      <c r="AB208" s="28">
        <f t="shared" si="47"/>
        <v>86.885729907053033</v>
      </c>
      <c r="AC208" s="29">
        <f t="shared" si="48"/>
        <v>1.2128146453089244</v>
      </c>
      <c r="AD208" s="27">
        <f t="shared" si="49"/>
        <v>44766.037735849059</v>
      </c>
      <c r="AE208" s="29">
        <f t="shared" si="50"/>
        <v>139.16</v>
      </c>
      <c r="AF208" s="29">
        <f t="shared" si="51"/>
        <v>115.15507246376812</v>
      </c>
      <c r="AG208" s="28">
        <f t="shared" si="52"/>
        <v>43.879472693032021</v>
      </c>
      <c r="AH208" s="28">
        <f t="shared" si="53"/>
        <v>77.589453860640305</v>
      </c>
      <c r="AI208" s="28">
        <f t="shared" si="54"/>
        <v>57.815442561205273</v>
      </c>
      <c r="AJ208" s="28">
        <f t="shared" si="55"/>
        <v>55.178907721280602</v>
      </c>
      <c r="AK208" s="29">
        <f t="shared" si="56"/>
        <v>64.099999999999994</v>
      </c>
      <c r="AL208" s="25">
        <f t="shared" si="57"/>
        <v>166</v>
      </c>
      <c r="AM208" s="24" t="str">
        <f t="shared" si="58"/>
        <v>A</v>
      </c>
      <c r="AN208" s="24" t="str">
        <f t="shared" si="59"/>
        <v>MOB12+</v>
      </c>
    </row>
    <row r="209" spans="1:40" ht="13.5" customHeight="1">
      <c r="A209" s="24" t="s">
        <v>144</v>
      </c>
      <c r="B209" s="24" t="s">
        <v>145</v>
      </c>
      <c r="C209" s="25">
        <v>751994</v>
      </c>
      <c r="D209" s="24" t="s">
        <v>795</v>
      </c>
      <c r="E209" s="26">
        <v>45231.3972222222</v>
      </c>
      <c r="F209" s="26">
        <v>45231.3972222222</v>
      </c>
      <c r="G209" s="25">
        <v>923</v>
      </c>
      <c r="H209" s="25">
        <v>923</v>
      </c>
      <c r="I209" s="26">
        <v>46154.824999999997</v>
      </c>
      <c r="J209" s="27">
        <v>4475</v>
      </c>
      <c r="K209" s="27">
        <v>4982</v>
      </c>
      <c r="L209" s="27">
        <v>1898</v>
      </c>
      <c r="M209" s="27">
        <v>219923</v>
      </c>
      <c r="N209" s="27">
        <v>171952</v>
      </c>
      <c r="O209" s="25">
        <v>23</v>
      </c>
      <c r="P209" s="27">
        <v>24</v>
      </c>
      <c r="Q209" s="27">
        <v>2377500</v>
      </c>
      <c r="R209" s="27">
        <v>1889300</v>
      </c>
      <c r="S209" s="27">
        <v>1</v>
      </c>
      <c r="T209" s="27">
        <v>1</v>
      </c>
      <c r="U209" s="27">
        <v>3000</v>
      </c>
      <c r="V209" s="27"/>
      <c r="W209" s="27">
        <v>2380500</v>
      </c>
      <c r="X209" s="24" t="str">
        <f>IF(OR(I209="",说明首页!$C$3-INT(I209)&gt;7),"是","否")</f>
        <v>否</v>
      </c>
      <c r="Y209" s="24" t="str">
        <f t="shared" si="45"/>
        <v>否</v>
      </c>
      <c r="Z209" s="24" t="str">
        <f t="shared" si="46"/>
        <v>是</v>
      </c>
      <c r="AA209" s="24" t="str">
        <f>IF(OR(I209="",说明首页!$C$3-INT(I209)&gt;=3),"是","否")</f>
        <v>否</v>
      </c>
      <c r="AB209" s="28">
        <f t="shared" si="47"/>
        <v>90.596417281348792</v>
      </c>
      <c r="AC209" s="29">
        <f t="shared" si="48"/>
        <v>0.53631284916201116</v>
      </c>
      <c r="AD209" s="27">
        <f t="shared" si="49"/>
        <v>99062.5</v>
      </c>
      <c r="AE209" s="29">
        <f t="shared" si="50"/>
        <v>188.93</v>
      </c>
      <c r="AF209" s="29">
        <f t="shared" si="51"/>
        <v>124.60289855072463</v>
      </c>
      <c r="AG209" s="28">
        <f t="shared" si="52"/>
        <v>55.178907721280602</v>
      </c>
      <c r="AH209" s="28">
        <f t="shared" si="53"/>
        <v>10.922787193973635</v>
      </c>
      <c r="AI209" s="28">
        <f t="shared" si="54"/>
        <v>74.011299435028249</v>
      </c>
      <c r="AJ209" s="28">
        <f t="shared" si="55"/>
        <v>76.647834274952913</v>
      </c>
      <c r="AK209" s="29">
        <f t="shared" si="56"/>
        <v>43.32</v>
      </c>
      <c r="AL209" s="25">
        <f t="shared" si="57"/>
        <v>311</v>
      </c>
      <c r="AM209" s="24" t="str">
        <f t="shared" si="58"/>
        <v>B</v>
      </c>
      <c r="AN209" s="24" t="str">
        <f t="shared" si="59"/>
        <v>MOB12+</v>
      </c>
    </row>
    <row r="210" spans="1:40" ht="13.5" customHeight="1">
      <c r="A210" s="24" t="s">
        <v>144</v>
      </c>
      <c r="B210" s="24" t="s">
        <v>152</v>
      </c>
      <c r="C210" s="25">
        <v>752359</v>
      </c>
      <c r="D210" s="24" t="s">
        <v>295</v>
      </c>
      <c r="E210" s="26">
        <v>45232.4909722222</v>
      </c>
      <c r="F210" s="26">
        <v>45232.4909722222</v>
      </c>
      <c r="G210" s="25">
        <v>922</v>
      </c>
      <c r="H210" s="25">
        <v>922</v>
      </c>
      <c r="I210" s="26">
        <v>46154.795833333301</v>
      </c>
      <c r="J210" s="27">
        <v>5050</v>
      </c>
      <c r="K210" s="27">
        <v>6133</v>
      </c>
      <c r="L210" s="27">
        <v>1951</v>
      </c>
      <c r="M210" s="27">
        <v>218001</v>
      </c>
      <c r="N210" s="27">
        <v>159829</v>
      </c>
      <c r="O210" s="25">
        <v>24</v>
      </c>
      <c r="P210" s="24">
        <v>58</v>
      </c>
      <c r="Q210" s="24">
        <v>3375600</v>
      </c>
      <c r="R210" s="24">
        <v>2258800</v>
      </c>
      <c r="S210" s="24">
        <v>3</v>
      </c>
      <c r="T210" s="24">
        <v>4</v>
      </c>
      <c r="U210" s="24">
        <v>57800</v>
      </c>
      <c r="V210" s="24">
        <v>3000</v>
      </c>
      <c r="W210" s="24">
        <v>3433400</v>
      </c>
      <c r="X210" s="24" t="str">
        <f>IF(OR(I210="",说明首页!$C$3-INT(I210)&gt;7),"是","否")</f>
        <v>否</v>
      </c>
      <c r="Y210" s="24" t="str">
        <f t="shared" si="45"/>
        <v>否</v>
      </c>
      <c r="Z210" s="24" t="str">
        <f t="shared" si="46"/>
        <v>是</v>
      </c>
      <c r="AA210" s="24" t="str">
        <f>IF(OR(I210="",说明首页!$C$3-INT(I210)&gt;=3),"是","否")</f>
        <v>否</v>
      </c>
      <c r="AB210" s="28">
        <f t="shared" si="47"/>
        <v>81.921578677601232</v>
      </c>
      <c r="AC210" s="29">
        <f t="shared" si="48"/>
        <v>1.1485148514851484</v>
      </c>
      <c r="AD210" s="27">
        <f t="shared" si="49"/>
        <v>58200</v>
      </c>
      <c r="AE210" s="29">
        <f t="shared" si="50"/>
        <v>225.88</v>
      </c>
      <c r="AF210" s="29">
        <f t="shared" si="51"/>
        <v>110.99236111111112</v>
      </c>
      <c r="AG210" s="28">
        <f t="shared" si="52"/>
        <v>30.131826741996232</v>
      </c>
      <c r="AH210" s="28">
        <f t="shared" si="53"/>
        <v>73.258003766478339</v>
      </c>
      <c r="AI210" s="28">
        <f t="shared" si="54"/>
        <v>81.732580037664775</v>
      </c>
      <c r="AJ210" s="28">
        <f t="shared" si="55"/>
        <v>46.516007532956685</v>
      </c>
      <c r="AK210" s="29">
        <f t="shared" si="56"/>
        <v>63.14</v>
      </c>
      <c r="AL210" s="25">
        <f t="shared" si="57"/>
        <v>170</v>
      </c>
      <c r="AM210" s="24" t="str">
        <f t="shared" si="58"/>
        <v>A</v>
      </c>
      <c r="AN210" s="24" t="str">
        <f t="shared" si="59"/>
        <v>MOB12+</v>
      </c>
    </row>
    <row r="211" spans="1:40" ht="13.5" customHeight="1">
      <c r="A211" s="24" t="s">
        <v>144</v>
      </c>
      <c r="B211" s="24" t="s">
        <v>150</v>
      </c>
      <c r="C211" s="25">
        <v>752479</v>
      </c>
      <c r="D211" s="24" t="s">
        <v>741</v>
      </c>
      <c r="E211" s="26">
        <v>45233.565972222197</v>
      </c>
      <c r="F211" s="26">
        <v>45233.565972222197</v>
      </c>
      <c r="G211" s="25">
        <v>921</v>
      </c>
      <c r="H211" s="25">
        <v>921</v>
      </c>
      <c r="I211" s="26">
        <v>46154.768750000003</v>
      </c>
      <c r="J211" s="27">
        <v>5221</v>
      </c>
      <c r="K211" s="27">
        <v>6110</v>
      </c>
      <c r="L211" s="27">
        <v>1944</v>
      </c>
      <c r="M211" s="27">
        <v>203058</v>
      </c>
      <c r="N211" s="27">
        <v>142113</v>
      </c>
      <c r="O211" s="25">
        <v>24</v>
      </c>
      <c r="P211" s="27">
        <v>36</v>
      </c>
      <c r="Q211" s="27">
        <v>1577300</v>
      </c>
      <c r="R211" s="27">
        <v>1158100</v>
      </c>
      <c r="S211" s="27">
        <v>0</v>
      </c>
      <c r="T211" s="27">
        <v>0</v>
      </c>
      <c r="U211" s="24"/>
      <c r="V211" s="24"/>
      <c r="W211" s="27">
        <v>1577300</v>
      </c>
      <c r="X211" s="24" t="str">
        <f>IF(OR(I211="",说明首页!$C$3-INT(I211)&gt;7),"是","否")</f>
        <v>否</v>
      </c>
      <c r="Y211" s="24" t="str">
        <f t="shared" si="45"/>
        <v>否</v>
      </c>
      <c r="Z211" s="24" t="str">
        <f t="shared" si="46"/>
        <v>是</v>
      </c>
      <c r="AA211" s="24" t="str">
        <f>IF(OR(I211="",说明首页!$C$3-INT(I211)&gt;=3),"是","否")</f>
        <v>否</v>
      </c>
      <c r="AB211" s="28">
        <f t="shared" si="47"/>
        <v>73.103395061728392</v>
      </c>
      <c r="AC211" s="29">
        <f t="shared" si="48"/>
        <v>0.68952307986975681</v>
      </c>
      <c r="AD211" s="27">
        <f t="shared" si="49"/>
        <v>43813.888888888891</v>
      </c>
      <c r="AE211" s="29">
        <f t="shared" si="50"/>
        <v>115.81</v>
      </c>
      <c r="AF211" s="29">
        <f t="shared" si="51"/>
        <v>98.689583333333331</v>
      </c>
      <c r="AG211" s="28">
        <f t="shared" si="52"/>
        <v>12.429378531073446</v>
      </c>
      <c r="AH211" s="28">
        <f t="shared" si="53"/>
        <v>24.482109227871941</v>
      </c>
      <c r="AI211" s="28">
        <f t="shared" si="54"/>
        <v>47.645951035781543</v>
      </c>
      <c r="AJ211" s="28">
        <f t="shared" si="55"/>
        <v>21.280602636534841</v>
      </c>
      <c r="AK211" s="29">
        <f t="shared" si="56"/>
        <v>26.67</v>
      </c>
      <c r="AL211" s="25">
        <f t="shared" si="57"/>
        <v>441</v>
      </c>
      <c r="AM211" s="24" t="str">
        <f t="shared" si="58"/>
        <v>C</v>
      </c>
      <c r="AN211" s="24" t="str">
        <f t="shared" si="59"/>
        <v>MOB12+</v>
      </c>
    </row>
    <row r="212" spans="1:40" ht="13.5" customHeight="1">
      <c r="A212" s="24" t="s">
        <v>144</v>
      </c>
      <c r="B212" s="24" t="s">
        <v>162</v>
      </c>
      <c r="C212" s="25">
        <v>752682</v>
      </c>
      <c r="D212" s="24" t="s">
        <v>833</v>
      </c>
      <c r="E212" s="26">
        <v>45238.404861111099</v>
      </c>
      <c r="F212" s="26">
        <v>45238.404861111099</v>
      </c>
      <c r="G212" s="25">
        <v>916</v>
      </c>
      <c r="H212" s="25">
        <v>916</v>
      </c>
      <c r="I212" s="26">
        <v>46154.5805555556</v>
      </c>
      <c r="J212" s="27">
        <v>3930</v>
      </c>
      <c r="K212" s="27">
        <v>5605</v>
      </c>
      <c r="L212" s="27">
        <v>1666</v>
      </c>
      <c r="M212" s="27">
        <v>193382</v>
      </c>
      <c r="N212" s="27">
        <v>139529</v>
      </c>
      <c r="O212" s="25">
        <v>26</v>
      </c>
      <c r="P212" s="27">
        <v>31</v>
      </c>
      <c r="Q212" s="27">
        <v>3161400</v>
      </c>
      <c r="R212" s="27">
        <v>2246400</v>
      </c>
      <c r="S212" s="27">
        <v>1</v>
      </c>
      <c r="T212" s="27">
        <v>1</v>
      </c>
      <c r="U212" s="27">
        <v>50000</v>
      </c>
      <c r="V212" s="27"/>
      <c r="W212" s="27">
        <v>3211400</v>
      </c>
      <c r="X212" s="24" t="str">
        <f>IF(OR(I212="",说明首页!$C$3-INT(I212)&gt;7),"是","否")</f>
        <v>否</v>
      </c>
      <c r="Y212" s="24" t="str">
        <f t="shared" si="45"/>
        <v>否</v>
      </c>
      <c r="Z212" s="24" t="str">
        <f t="shared" si="46"/>
        <v>是</v>
      </c>
      <c r="AA212" s="24" t="str">
        <f>IF(OR(I212="",说明首页!$C$3-INT(I212)&gt;=3),"是","否")</f>
        <v>否</v>
      </c>
      <c r="AB212" s="28">
        <f t="shared" si="47"/>
        <v>83.750900360144058</v>
      </c>
      <c r="AC212" s="29">
        <f t="shared" si="48"/>
        <v>0.78880407124681928</v>
      </c>
      <c r="AD212" s="27">
        <f t="shared" si="49"/>
        <v>101980.64516129032</v>
      </c>
      <c r="AE212" s="29">
        <f t="shared" si="50"/>
        <v>224.64</v>
      </c>
      <c r="AF212" s="29">
        <f t="shared" si="51"/>
        <v>89.441666666666663</v>
      </c>
      <c r="AG212" s="28">
        <f t="shared" si="52"/>
        <v>36.72316384180791</v>
      </c>
      <c r="AH212" s="28">
        <f t="shared" si="53"/>
        <v>38.041431261770242</v>
      </c>
      <c r="AI212" s="28">
        <f t="shared" si="54"/>
        <v>80.979284369114879</v>
      </c>
      <c r="AJ212" s="28">
        <f t="shared" si="55"/>
        <v>8.8512241054613927</v>
      </c>
      <c r="AK212" s="29">
        <f t="shared" si="56"/>
        <v>40.590000000000003</v>
      </c>
      <c r="AL212" s="25">
        <f t="shared" si="57"/>
        <v>339</v>
      </c>
      <c r="AM212" s="24" t="str">
        <f t="shared" si="58"/>
        <v>B</v>
      </c>
      <c r="AN212" s="24" t="str">
        <f t="shared" si="59"/>
        <v>MOB12+</v>
      </c>
    </row>
    <row r="213" spans="1:40" ht="13.5" customHeight="1">
      <c r="A213" s="24" t="s">
        <v>144</v>
      </c>
      <c r="B213" s="24" t="s">
        <v>150</v>
      </c>
      <c r="C213" s="25">
        <v>752829</v>
      </c>
      <c r="D213" s="24" t="s">
        <v>610</v>
      </c>
      <c r="E213" s="26">
        <v>45239.4909722222</v>
      </c>
      <c r="F213" s="26">
        <v>45239.4909722222</v>
      </c>
      <c r="G213" s="25">
        <v>915</v>
      </c>
      <c r="H213" s="25">
        <v>915</v>
      </c>
      <c r="I213" s="26">
        <v>46154.800694444399</v>
      </c>
      <c r="J213" s="27">
        <v>5173</v>
      </c>
      <c r="K213" s="27">
        <v>5473</v>
      </c>
      <c r="L213" s="27">
        <v>1903</v>
      </c>
      <c r="M213" s="27">
        <v>201643</v>
      </c>
      <c r="N213" s="27">
        <v>148555</v>
      </c>
      <c r="O213" s="25">
        <v>25</v>
      </c>
      <c r="P213" s="27">
        <v>34</v>
      </c>
      <c r="Q213" s="27">
        <v>1054800</v>
      </c>
      <c r="R213" s="27">
        <v>661900</v>
      </c>
      <c r="S213" s="27">
        <v>2</v>
      </c>
      <c r="T213" s="27">
        <v>3</v>
      </c>
      <c r="U213" s="27">
        <v>7400</v>
      </c>
      <c r="V213" s="24"/>
      <c r="W213" s="27">
        <v>1062200</v>
      </c>
      <c r="X213" s="24" t="str">
        <f>IF(OR(I213="",说明首页!$C$3-INT(I213)&gt;7),"是","否")</f>
        <v>否</v>
      </c>
      <c r="Y213" s="24" t="str">
        <f t="shared" si="45"/>
        <v>否</v>
      </c>
      <c r="Z213" s="24" t="str">
        <f t="shared" si="46"/>
        <v>是</v>
      </c>
      <c r="AA213" s="24" t="str">
        <f>IF(OR(I213="",说明首页!$C$3-INT(I213)&gt;=3),"是","否")</f>
        <v>否</v>
      </c>
      <c r="AB213" s="28">
        <f t="shared" si="47"/>
        <v>78.063583815028906</v>
      </c>
      <c r="AC213" s="29">
        <f t="shared" si="48"/>
        <v>0.6572588439976802</v>
      </c>
      <c r="AD213" s="27">
        <f t="shared" si="49"/>
        <v>31023.529411764706</v>
      </c>
      <c r="AE213" s="29">
        <f t="shared" si="50"/>
        <v>66.19</v>
      </c>
      <c r="AF213" s="29">
        <f t="shared" si="51"/>
        <v>99.036666666666662</v>
      </c>
      <c r="AG213" s="28">
        <f t="shared" si="52"/>
        <v>22.78719397363465</v>
      </c>
      <c r="AH213" s="28">
        <f t="shared" si="53"/>
        <v>21.657250470809792</v>
      </c>
      <c r="AI213" s="28">
        <f t="shared" si="54"/>
        <v>27.871939736346519</v>
      </c>
      <c r="AJ213" s="28">
        <f t="shared" si="55"/>
        <v>22.033898305084744</v>
      </c>
      <c r="AK213" s="29">
        <f t="shared" si="56"/>
        <v>23.15</v>
      </c>
      <c r="AL213" s="25">
        <f t="shared" si="57"/>
        <v>462</v>
      </c>
      <c r="AM213" s="24" t="str">
        <f t="shared" si="58"/>
        <v>C</v>
      </c>
      <c r="AN213" s="24" t="str">
        <f t="shared" si="59"/>
        <v>MOB12+</v>
      </c>
    </row>
    <row r="214" spans="1:40" ht="13.5" customHeight="1">
      <c r="A214" s="24" t="s">
        <v>144</v>
      </c>
      <c r="B214" s="24" t="s">
        <v>150</v>
      </c>
      <c r="C214" s="25">
        <v>752952</v>
      </c>
      <c r="D214" s="24" t="s">
        <v>977</v>
      </c>
      <c r="E214" s="26">
        <v>45241.777083333298</v>
      </c>
      <c r="F214" s="26">
        <v>45241.777083333298</v>
      </c>
      <c r="G214" s="25">
        <v>913</v>
      </c>
      <c r="H214" s="25">
        <v>913</v>
      </c>
      <c r="I214" s="26">
        <v>46154.848611111098</v>
      </c>
      <c r="J214" s="27">
        <v>5388</v>
      </c>
      <c r="K214" s="27">
        <v>6052</v>
      </c>
      <c r="L214" s="27">
        <v>2523</v>
      </c>
      <c r="M214" s="27">
        <v>249376</v>
      </c>
      <c r="N214" s="27">
        <v>197928</v>
      </c>
      <c r="O214" s="25">
        <v>24</v>
      </c>
      <c r="P214" s="27">
        <v>47</v>
      </c>
      <c r="Q214" s="27">
        <v>1252900</v>
      </c>
      <c r="R214" s="27">
        <v>964400</v>
      </c>
      <c r="S214" s="27">
        <v>2</v>
      </c>
      <c r="T214" s="27">
        <v>2</v>
      </c>
      <c r="U214" s="24">
        <v>1000</v>
      </c>
      <c r="V214" s="24"/>
      <c r="W214" s="27">
        <v>1253900</v>
      </c>
      <c r="X214" s="24" t="str">
        <f>IF(OR(I214="",说明首页!$C$3-INT(I214)&gt;7),"是","否")</f>
        <v>否</v>
      </c>
      <c r="Y214" s="24" t="str">
        <f t="shared" si="45"/>
        <v>否</v>
      </c>
      <c r="Z214" s="24" t="str">
        <f t="shared" si="46"/>
        <v>是</v>
      </c>
      <c r="AA214" s="24" t="str">
        <f>IF(OR(I214="",说明首页!$C$3-INT(I214)&gt;=3),"是","否")</f>
        <v>否</v>
      </c>
      <c r="AB214" s="28">
        <f t="shared" si="47"/>
        <v>78.449464922711059</v>
      </c>
      <c r="AC214" s="29">
        <f t="shared" si="48"/>
        <v>0.87230883444691909</v>
      </c>
      <c r="AD214" s="27">
        <f t="shared" si="49"/>
        <v>26657.446808510638</v>
      </c>
      <c r="AE214" s="29">
        <f t="shared" si="50"/>
        <v>96.44</v>
      </c>
      <c r="AF214" s="29">
        <f t="shared" si="51"/>
        <v>137.44999999999999</v>
      </c>
      <c r="AG214" s="28">
        <f t="shared" si="52"/>
        <v>23.917137476459509</v>
      </c>
      <c r="AH214" s="28">
        <f t="shared" si="53"/>
        <v>47.645951035781543</v>
      </c>
      <c r="AI214" s="28">
        <f t="shared" si="54"/>
        <v>40.866290018832387</v>
      </c>
      <c r="AJ214" s="28">
        <f t="shared" si="55"/>
        <v>89.830508474576277</v>
      </c>
      <c r="AK214" s="29">
        <f t="shared" si="56"/>
        <v>51.17</v>
      </c>
      <c r="AL214" s="25">
        <f t="shared" si="57"/>
        <v>253</v>
      </c>
      <c r="AM214" s="24" t="str">
        <f t="shared" si="58"/>
        <v>A</v>
      </c>
      <c r="AN214" s="24" t="str">
        <f t="shared" si="59"/>
        <v>MOB12+</v>
      </c>
    </row>
    <row r="215" spans="1:40" ht="13.5" customHeight="1">
      <c r="A215" s="24" t="s">
        <v>144</v>
      </c>
      <c r="B215" s="24" t="s">
        <v>160</v>
      </c>
      <c r="C215" s="25">
        <v>753201</v>
      </c>
      <c r="D215" s="24" t="s">
        <v>636</v>
      </c>
      <c r="E215" s="26">
        <v>45250.383333333302</v>
      </c>
      <c r="F215" s="26">
        <v>45250.383333333302</v>
      </c>
      <c r="G215" s="25">
        <v>904</v>
      </c>
      <c r="H215" s="25">
        <v>904</v>
      </c>
      <c r="I215" s="26">
        <v>46154.752777777801</v>
      </c>
      <c r="J215" s="27">
        <v>3261</v>
      </c>
      <c r="K215" s="27">
        <v>4427</v>
      </c>
      <c r="L215" s="27">
        <v>1759</v>
      </c>
      <c r="M215" s="27">
        <v>164127</v>
      </c>
      <c r="N215" s="27">
        <v>124238</v>
      </c>
      <c r="O215" s="25">
        <v>24</v>
      </c>
      <c r="P215" s="27">
        <v>34</v>
      </c>
      <c r="Q215" s="27">
        <v>1718100</v>
      </c>
      <c r="R215" s="27">
        <v>1188300</v>
      </c>
      <c r="S215" s="27">
        <v>2</v>
      </c>
      <c r="T215" s="27">
        <v>2</v>
      </c>
      <c r="U215" s="27">
        <v>67000</v>
      </c>
      <c r="V215" s="24"/>
      <c r="W215" s="27">
        <v>1785100</v>
      </c>
      <c r="X215" s="24" t="str">
        <f>IF(OR(I215="",说明首页!$C$3-INT(I215)&gt;7),"是","否")</f>
        <v>否</v>
      </c>
      <c r="Y215" s="24" t="str">
        <f t="shared" si="45"/>
        <v>否</v>
      </c>
      <c r="Z215" s="24" t="str">
        <f t="shared" si="46"/>
        <v>是</v>
      </c>
      <c r="AA215" s="24" t="str">
        <f>IF(OR(I215="",说明首页!$C$3-INT(I215)&gt;=3),"是","否")</f>
        <v>否</v>
      </c>
      <c r="AB215" s="28">
        <f t="shared" si="47"/>
        <v>70.629903354178509</v>
      </c>
      <c r="AC215" s="29">
        <f t="shared" si="48"/>
        <v>1.0426249616682</v>
      </c>
      <c r="AD215" s="27">
        <f t="shared" si="49"/>
        <v>50532.352941176468</v>
      </c>
      <c r="AE215" s="29">
        <f t="shared" si="50"/>
        <v>118.83</v>
      </c>
      <c r="AF215" s="29">
        <f t="shared" si="51"/>
        <v>86.276388888888889</v>
      </c>
      <c r="AG215" s="28">
        <f t="shared" si="52"/>
        <v>8.8512241054613927</v>
      </c>
      <c r="AH215" s="28">
        <f t="shared" si="53"/>
        <v>65.160075329566851</v>
      </c>
      <c r="AI215" s="28">
        <f t="shared" si="54"/>
        <v>48.775894538606401</v>
      </c>
      <c r="AJ215" s="28">
        <f t="shared" si="55"/>
        <v>6.9679849340866298</v>
      </c>
      <c r="AK215" s="29">
        <f t="shared" si="56"/>
        <v>41.8</v>
      </c>
      <c r="AL215" s="25">
        <f t="shared" si="57"/>
        <v>327</v>
      </c>
      <c r="AM215" s="24" t="str">
        <f t="shared" si="58"/>
        <v>B</v>
      </c>
      <c r="AN215" s="24" t="str">
        <f t="shared" si="59"/>
        <v>MOB12+</v>
      </c>
    </row>
    <row r="216" spans="1:40" ht="13.5" customHeight="1">
      <c r="A216" s="24" t="s">
        <v>144</v>
      </c>
      <c r="B216" s="24" t="s">
        <v>152</v>
      </c>
      <c r="C216" s="25">
        <v>753478</v>
      </c>
      <c r="D216" s="24" t="s">
        <v>299</v>
      </c>
      <c r="E216" s="26">
        <v>45254.3840277778</v>
      </c>
      <c r="F216" s="26">
        <v>45254.3840277778</v>
      </c>
      <c r="G216" s="25">
        <v>900</v>
      </c>
      <c r="H216" s="25">
        <v>900</v>
      </c>
      <c r="I216" s="26">
        <v>46154.7722222222</v>
      </c>
      <c r="J216" s="27">
        <v>3599</v>
      </c>
      <c r="K216" s="27">
        <v>5425</v>
      </c>
      <c r="L216" s="27">
        <v>1333</v>
      </c>
      <c r="M216" s="27">
        <v>204818</v>
      </c>
      <c r="N216" s="27">
        <v>143177</v>
      </c>
      <c r="O216" s="25">
        <v>26</v>
      </c>
      <c r="P216" s="27">
        <v>48</v>
      </c>
      <c r="Q216" s="27">
        <v>2005500</v>
      </c>
      <c r="R216" s="27">
        <v>1812500</v>
      </c>
      <c r="S216" s="27">
        <v>2</v>
      </c>
      <c r="T216" s="27">
        <v>2</v>
      </c>
      <c r="U216" s="24">
        <v>40000</v>
      </c>
      <c r="V216" s="24">
        <v>20000</v>
      </c>
      <c r="W216" s="27">
        <v>2045500</v>
      </c>
      <c r="X216" s="24" t="str">
        <f>IF(OR(I216="",说明首页!$C$3-INT(I216)&gt;7),"是","否")</f>
        <v>否</v>
      </c>
      <c r="Y216" s="24" t="str">
        <f t="shared" si="45"/>
        <v>否</v>
      </c>
      <c r="Z216" s="24" t="str">
        <f t="shared" si="46"/>
        <v>是</v>
      </c>
      <c r="AA216" s="24" t="str">
        <f>IF(OR(I216="",说明首页!$C$3-INT(I216)&gt;=3),"是","否")</f>
        <v>否</v>
      </c>
      <c r="AB216" s="28">
        <f t="shared" si="47"/>
        <v>107.40960240060015</v>
      </c>
      <c r="AC216" s="29">
        <f t="shared" si="48"/>
        <v>1.3337038066129481</v>
      </c>
      <c r="AD216" s="27">
        <f t="shared" si="49"/>
        <v>41781.25</v>
      </c>
      <c r="AE216" s="29">
        <f t="shared" si="50"/>
        <v>181.25</v>
      </c>
      <c r="AF216" s="29">
        <f t="shared" si="51"/>
        <v>91.780128205128207</v>
      </c>
      <c r="AG216" s="28">
        <f t="shared" si="52"/>
        <v>88.700564971751419</v>
      </c>
      <c r="AH216" s="28">
        <f t="shared" si="53"/>
        <v>85.687382297551778</v>
      </c>
      <c r="AI216" s="28">
        <f t="shared" si="54"/>
        <v>72.128060263653481</v>
      </c>
      <c r="AJ216" s="28">
        <f t="shared" si="55"/>
        <v>11.487758945386064</v>
      </c>
      <c r="AK216" s="29">
        <f t="shared" si="56"/>
        <v>68.59</v>
      </c>
      <c r="AL216" s="25">
        <f t="shared" si="57"/>
        <v>128</v>
      </c>
      <c r="AM216" s="24" t="str">
        <f t="shared" si="58"/>
        <v>A</v>
      </c>
      <c r="AN216" s="24" t="str">
        <f t="shared" si="59"/>
        <v>MOB12+</v>
      </c>
    </row>
    <row r="217" spans="1:40" ht="13.5" customHeight="1">
      <c r="A217" s="24" t="s">
        <v>144</v>
      </c>
      <c r="B217" s="24" t="s">
        <v>150</v>
      </c>
      <c r="C217" s="25">
        <v>753575</v>
      </c>
      <c r="D217" s="24" t="s">
        <v>731</v>
      </c>
      <c r="E217" s="26">
        <v>45257.679166666698</v>
      </c>
      <c r="F217" s="26">
        <v>45257.679166666698</v>
      </c>
      <c r="G217" s="25">
        <v>897</v>
      </c>
      <c r="H217" s="25">
        <v>897</v>
      </c>
      <c r="I217" s="26">
        <v>46142.7368055556</v>
      </c>
      <c r="J217" s="27">
        <v>2716</v>
      </c>
      <c r="K217" s="27">
        <v>3050</v>
      </c>
      <c r="L217" s="27">
        <v>987</v>
      </c>
      <c r="M217" s="27">
        <v>124832</v>
      </c>
      <c r="N217" s="27">
        <v>94566</v>
      </c>
      <c r="O217" s="25">
        <v>14</v>
      </c>
      <c r="P217" s="27">
        <v>34</v>
      </c>
      <c r="Q217" s="27">
        <v>927200</v>
      </c>
      <c r="R217" s="27">
        <v>659800</v>
      </c>
      <c r="S217" s="27">
        <v>1</v>
      </c>
      <c r="T217" s="27">
        <v>1</v>
      </c>
      <c r="U217" s="27">
        <v>1600</v>
      </c>
      <c r="V217" s="24"/>
      <c r="W217" s="27">
        <v>928800</v>
      </c>
      <c r="X217" s="24" t="str">
        <f>IF(OR(I217="",说明首页!$C$3-INT(I217)&gt;7),"是","否")</f>
        <v>否</v>
      </c>
      <c r="Y217" s="24" t="str">
        <f t="shared" si="45"/>
        <v>是</v>
      </c>
      <c r="Z217" s="24" t="str">
        <f t="shared" si="46"/>
        <v>否</v>
      </c>
      <c r="AA217" s="24" t="str">
        <f>IF(OR(I217="",说明首页!$C$3-INT(I217)&gt;=3),"是","否")</f>
        <v>否</v>
      </c>
      <c r="AB217" s="28">
        <f t="shared" si="47"/>
        <v>95.81155015197568</v>
      </c>
      <c r="AC217" s="29">
        <f t="shared" si="48"/>
        <v>1.251840942562592</v>
      </c>
      <c r="AD217" s="27">
        <f t="shared" si="49"/>
        <v>27270.588235294119</v>
      </c>
      <c r="AE217" s="29">
        <f t="shared" si="50"/>
        <v>65.98</v>
      </c>
      <c r="AF217" s="29">
        <f t="shared" si="51"/>
        <v>112.57857142857142</v>
      </c>
      <c r="AG217" s="28" t="str">
        <f t="shared" si="52"/>
        <v/>
      </c>
      <c r="AH217" s="28" t="str">
        <f t="shared" si="53"/>
        <v/>
      </c>
      <c r="AI217" s="28" t="str">
        <f t="shared" si="54"/>
        <v/>
      </c>
      <c r="AJ217" s="28" t="str">
        <f t="shared" si="55"/>
        <v/>
      </c>
      <c r="AK217" s="29" t="str">
        <f t="shared" si="56"/>
        <v/>
      </c>
      <c r="AL217" s="25" t="str">
        <f t="shared" si="57"/>
        <v/>
      </c>
      <c r="AM217" s="24" t="str">
        <f t="shared" si="58"/>
        <v>非参评</v>
      </c>
      <c r="AN217" s="24" t="str">
        <f t="shared" si="59"/>
        <v>MOB12+</v>
      </c>
    </row>
    <row r="218" spans="1:40" ht="13.5" customHeight="1">
      <c r="A218" s="24" t="s">
        <v>144</v>
      </c>
      <c r="B218" s="24" t="s">
        <v>160</v>
      </c>
      <c r="C218" s="25">
        <v>753686</v>
      </c>
      <c r="D218" s="24" t="s">
        <v>917</v>
      </c>
      <c r="E218" s="26">
        <v>45259.405555555597</v>
      </c>
      <c r="F218" s="26">
        <v>45259.405555555597</v>
      </c>
      <c r="G218" s="25">
        <v>895</v>
      </c>
      <c r="H218" s="25">
        <v>895</v>
      </c>
      <c r="I218" s="26">
        <v>46149.7631944444</v>
      </c>
      <c r="J218" s="27">
        <v>2891</v>
      </c>
      <c r="K218" s="27">
        <v>3762</v>
      </c>
      <c r="L218" s="27">
        <v>1804</v>
      </c>
      <c r="M218" s="27">
        <v>141233</v>
      </c>
      <c r="N218" s="27">
        <v>109350</v>
      </c>
      <c r="O218" s="25">
        <v>19</v>
      </c>
      <c r="P218" s="27">
        <v>21</v>
      </c>
      <c r="Q218" s="27">
        <v>611400</v>
      </c>
      <c r="R218" s="27">
        <v>462200</v>
      </c>
      <c r="S218" s="27">
        <v>3</v>
      </c>
      <c r="T218" s="27">
        <v>4</v>
      </c>
      <c r="U218" s="27">
        <v>58000</v>
      </c>
      <c r="V218" s="24">
        <v>15000</v>
      </c>
      <c r="W218" s="27">
        <v>669400</v>
      </c>
      <c r="X218" s="24" t="str">
        <f>IF(OR(I218="",说明首页!$C$3-INT(I218)&gt;7),"是","否")</f>
        <v>否</v>
      </c>
      <c r="Y218" s="24" t="str">
        <f t="shared" si="45"/>
        <v>是</v>
      </c>
      <c r="Z218" s="24" t="str">
        <f t="shared" si="46"/>
        <v>否</v>
      </c>
      <c r="AA218" s="24" t="str">
        <f>IF(OR(I218="",说明首页!$C$3-INT(I218)&gt;=3),"是","否")</f>
        <v>否</v>
      </c>
      <c r="AB218" s="28">
        <f t="shared" si="47"/>
        <v>60.615299334811532</v>
      </c>
      <c r="AC218" s="29">
        <f t="shared" si="48"/>
        <v>0.72639225181598066</v>
      </c>
      <c r="AD218" s="27">
        <f t="shared" si="49"/>
        <v>29114.285714285714</v>
      </c>
      <c r="AE218" s="29">
        <f t="shared" si="50"/>
        <v>46.22</v>
      </c>
      <c r="AF218" s="29">
        <f t="shared" si="51"/>
        <v>95.921052631578945</v>
      </c>
      <c r="AG218" s="28" t="str">
        <f t="shared" si="52"/>
        <v/>
      </c>
      <c r="AH218" s="28" t="str">
        <f t="shared" si="53"/>
        <v/>
      </c>
      <c r="AI218" s="28" t="str">
        <f t="shared" si="54"/>
        <v/>
      </c>
      <c r="AJ218" s="28" t="str">
        <f t="shared" si="55"/>
        <v/>
      </c>
      <c r="AK218" s="29" t="str">
        <f t="shared" si="56"/>
        <v/>
      </c>
      <c r="AL218" s="25" t="str">
        <f t="shared" si="57"/>
        <v/>
      </c>
      <c r="AM218" s="24" t="str">
        <f t="shared" si="58"/>
        <v>非参评</v>
      </c>
      <c r="AN218" s="24" t="str">
        <f t="shared" si="59"/>
        <v>MOB12+</v>
      </c>
    </row>
    <row r="219" spans="1:40" ht="13.5" customHeight="1">
      <c r="A219" s="24" t="s">
        <v>144</v>
      </c>
      <c r="B219" s="24" t="s">
        <v>145</v>
      </c>
      <c r="C219" s="25">
        <v>753930</v>
      </c>
      <c r="D219" s="24" t="s">
        <v>394</v>
      </c>
      <c r="E219" s="26">
        <v>45260.570138888899</v>
      </c>
      <c r="F219" s="26">
        <v>45260.570138888899</v>
      </c>
      <c r="G219" s="25">
        <v>894</v>
      </c>
      <c r="H219" s="25">
        <v>894</v>
      </c>
      <c r="I219" s="26">
        <v>46154.813194444403</v>
      </c>
      <c r="J219" s="27">
        <v>3844</v>
      </c>
      <c r="K219" s="27">
        <v>4193</v>
      </c>
      <c r="L219" s="27">
        <v>1467</v>
      </c>
      <c r="M219" s="27">
        <v>164593</v>
      </c>
      <c r="N219" s="27">
        <v>128035</v>
      </c>
      <c r="O219" s="25">
        <v>19</v>
      </c>
      <c r="P219" s="27">
        <v>17</v>
      </c>
      <c r="Q219" s="27">
        <v>1187600</v>
      </c>
      <c r="R219" s="27">
        <v>750600</v>
      </c>
      <c r="S219" s="27">
        <v>3</v>
      </c>
      <c r="T219" s="27">
        <v>3</v>
      </c>
      <c r="U219" s="24">
        <v>160000</v>
      </c>
      <c r="V219" s="24">
        <v>6000</v>
      </c>
      <c r="W219" s="27">
        <v>1347600</v>
      </c>
      <c r="X219" s="24" t="str">
        <f>IF(OR(I219="",说明首页!$C$3-INT(I219)&gt;7),"是","否")</f>
        <v>否</v>
      </c>
      <c r="Y219" s="24" t="str">
        <f t="shared" si="45"/>
        <v>是</v>
      </c>
      <c r="Z219" s="24" t="str">
        <f t="shared" si="46"/>
        <v>否</v>
      </c>
      <c r="AA219" s="24" t="str">
        <f>IF(OR(I219="",说明首页!$C$3-INT(I219)&gt;=3),"是","否")</f>
        <v>否</v>
      </c>
      <c r="AB219" s="28">
        <f t="shared" si="47"/>
        <v>87.27675528289025</v>
      </c>
      <c r="AC219" s="29">
        <f t="shared" si="48"/>
        <v>0.44224765868886573</v>
      </c>
      <c r="AD219" s="27">
        <f t="shared" si="49"/>
        <v>69858.823529411762</v>
      </c>
      <c r="AE219" s="29">
        <f t="shared" si="50"/>
        <v>75.06</v>
      </c>
      <c r="AF219" s="29">
        <f t="shared" si="51"/>
        <v>112.31140350877193</v>
      </c>
      <c r="AG219" s="28" t="str">
        <f t="shared" si="52"/>
        <v/>
      </c>
      <c r="AH219" s="28" t="str">
        <f t="shared" si="53"/>
        <v/>
      </c>
      <c r="AI219" s="28" t="str">
        <f t="shared" si="54"/>
        <v/>
      </c>
      <c r="AJ219" s="28" t="str">
        <f t="shared" si="55"/>
        <v/>
      </c>
      <c r="AK219" s="29" t="str">
        <f t="shared" si="56"/>
        <v/>
      </c>
      <c r="AL219" s="25" t="str">
        <f t="shared" si="57"/>
        <v/>
      </c>
      <c r="AM219" s="24" t="str">
        <f t="shared" si="58"/>
        <v>非参评</v>
      </c>
      <c r="AN219" s="24" t="str">
        <f t="shared" si="59"/>
        <v>MOB12+</v>
      </c>
    </row>
    <row r="220" spans="1:40" ht="13.5" customHeight="1">
      <c r="A220" s="24" t="s">
        <v>144</v>
      </c>
      <c r="B220" s="24" t="s">
        <v>145</v>
      </c>
      <c r="C220" s="25">
        <v>754942</v>
      </c>
      <c r="D220" s="24" t="s">
        <v>711</v>
      </c>
      <c r="E220" s="26">
        <v>45266.618750000001</v>
      </c>
      <c r="F220" s="26">
        <v>45266.618750000001</v>
      </c>
      <c r="G220" s="25">
        <v>888</v>
      </c>
      <c r="H220" s="25">
        <v>888</v>
      </c>
      <c r="I220" s="26">
        <v>46154.777083333298</v>
      </c>
      <c r="J220" s="27">
        <v>4554</v>
      </c>
      <c r="K220" s="27">
        <v>5341</v>
      </c>
      <c r="L220" s="27">
        <v>1977</v>
      </c>
      <c r="M220" s="27">
        <v>226700</v>
      </c>
      <c r="N220" s="27">
        <v>183041</v>
      </c>
      <c r="O220" s="25">
        <v>25</v>
      </c>
      <c r="P220" s="24">
        <v>50</v>
      </c>
      <c r="Q220" s="24">
        <v>1901700</v>
      </c>
      <c r="R220" s="24">
        <v>1474700</v>
      </c>
      <c r="S220" s="24">
        <v>2</v>
      </c>
      <c r="T220" s="24">
        <v>3</v>
      </c>
      <c r="U220" s="24">
        <v>5000</v>
      </c>
      <c r="V220" s="24">
        <v>2000</v>
      </c>
      <c r="W220" s="24">
        <v>1906700</v>
      </c>
      <c r="X220" s="24" t="str">
        <f>IF(OR(I220="",说明首页!$C$3-INT(I220)&gt;7),"是","否")</f>
        <v>否</v>
      </c>
      <c r="Y220" s="24" t="str">
        <f t="shared" si="45"/>
        <v>否</v>
      </c>
      <c r="Z220" s="24" t="str">
        <f t="shared" si="46"/>
        <v>是</v>
      </c>
      <c r="AA220" s="24" t="str">
        <f>IF(OR(I220="",说明首页!$C$3-INT(I220)&gt;=3),"是","否")</f>
        <v>否</v>
      </c>
      <c r="AB220" s="28">
        <f t="shared" si="47"/>
        <v>92.585230146686897</v>
      </c>
      <c r="AC220" s="29">
        <f t="shared" si="48"/>
        <v>1.0979358805445762</v>
      </c>
      <c r="AD220" s="27">
        <f t="shared" si="49"/>
        <v>38034</v>
      </c>
      <c r="AE220" s="29">
        <f t="shared" si="50"/>
        <v>147.47</v>
      </c>
      <c r="AF220" s="29">
        <f t="shared" si="51"/>
        <v>122.02733333333335</v>
      </c>
      <c r="AG220" s="28">
        <f t="shared" si="52"/>
        <v>62.711864406779661</v>
      </c>
      <c r="AH220" s="28">
        <f t="shared" si="53"/>
        <v>70.809792843691142</v>
      </c>
      <c r="AI220" s="28">
        <f t="shared" si="54"/>
        <v>61.205273069679848</v>
      </c>
      <c r="AJ220" s="28">
        <f t="shared" si="55"/>
        <v>69.303201506591336</v>
      </c>
      <c r="AK220" s="29">
        <f t="shared" si="56"/>
        <v>67.37</v>
      </c>
      <c r="AL220" s="25">
        <f t="shared" si="57"/>
        <v>141</v>
      </c>
      <c r="AM220" s="24" t="str">
        <f t="shared" si="58"/>
        <v>A</v>
      </c>
      <c r="AN220" s="24" t="str">
        <f t="shared" si="59"/>
        <v>MOB12+</v>
      </c>
    </row>
    <row r="221" spans="1:40" ht="13.5" customHeight="1">
      <c r="A221" s="24" t="s">
        <v>144</v>
      </c>
      <c r="B221" s="24" t="s">
        <v>145</v>
      </c>
      <c r="C221" s="25">
        <v>754943</v>
      </c>
      <c r="D221" s="24" t="s">
        <v>305</v>
      </c>
      <c r="E221" s="26">
        <v>45266.6159722222</v>
      </c>
      <c r="F221" s="26">
        <v>45266.6159722222</v>
      </c>
      <c r="G221" s="25">
        <v>888</v>
      </c>
      <c r="H221" s="25">
        <v>888</v>
      </c>
      <c r="I221" s="26">
        <v>46154.831944444399</v>
      </c>
      <c r="J221" s="27">
        <v>5880</v>
      </c>
      <c r="K221" s="27">
        <v>7258</v>
      </c>
      <c r="L221" s="27">
        <v>2221</v>
      </c>
      <c r="M221" s="27">
        <v>282171</v>
      </c>
      <c r="N221" s="27">
        <v>208265</v>
      </c>
      <c r="O221" s="25">
        <v>27</v>
      </c>
      <c r="P221" s="27">
        <v>92</v>
      </c>
      <c r="Q221" s="27">
        <v>3417900</v>
      </c>
      <c r="R221" s="27">
        <v>2927800</v>
      </c>
      <c r="S221" s="27">
        <v>1</v>
      </c>
      <c r="T221" s="27">
        <v>1</v>
      </c>
      <c r="U221" s="24">
        <v>2000</v>
      </c>
      <c r="V221" s="24"/>
      <c r="W221" s="27">
        <v>3419900</v>
      </c>
      <c r="X221" s="24" t="str">
        <f>IF(OR(I221="",说明首页!$C$3-INT(I221)&gt;7),"是","否")</f>
        <v>否</v>
      </c>
      <c r="Y221" s="24" t="str">
        <f t="shared" si="45"/>
        <v>否</v>
      </c>
      <c r="Z221" s="24" t="str">
        <f t="shared" si="46"/>
        <v>是</v>
      </c>
      <c r="AA221" s="24" t="str">
        <f>IF(OR(I221="",说明首页!$C$3-INT(I221)&gt;=3),"是","否")</f>
        <v>否</v>
      </c>
      <c r="AB221" s="28">
        <f t="shared" si="47"/>
        <v>93.770823953174244</v>
      </c>
      <c r="AC221" s="29">
        <f t="shared" si="48"/>
        <v>1.5646258503401362</v>
      </c>
      <c r="AD221" s="27">
        <f t="shared" si="49"/>
        <v>37151.086956521736</v>
      </c>
      <c r="AE221" s="29">
        <f t="shared" si="50"/>
        <v>292.77999999999997</v>
      </c>
      <c r="AF221" s="29">
        <f t="shared" si="51"/>
        <v>128.55864197530863</v>
      </c>
      <c r="AG221" s="28">
        <f t="shared" si="52"/>
        <v>65.348399246704332</v>
      </c>
      <c r="AH221" s="28">
        <f t="shared" si="53"/>
        <v>93.973634651600761</v>
      </c>
      <c r="AI221" s="28">
        <f t="shared" si="54"/>
        <v>90.395480225988706</v>
      </c>
      <c r="AJ221" s="28">
        <f t="shared" si="55"/>
        <v>82.109227871939737</v>
      </c>
      <c r="AK221" s="29">
        <f t="shared" si="56"/>
        <v>86.59</v>
      </c>
      <c r="AL221" s="25">
        <f t="shared" si="57"/>
        <v>27</v>
      </c>
      <c r="AM221" s="24" t="str">
        <f t="shared" si="58"/>
        <v>S</v>
      </c>
      <c r="AN221" s="24" t="str">
        <f t="shared" si="59"/>
        <v>MOB12+</v>
      </c>
    </row>
    <row r="222" spans="1:40" ht="13.5" customHeight="1">
      <c r="A222" s="24" t="s">
        <v>144</v>
      </c>
      <c r="B222" s="24" t="s">
        <v>147</v>
      </c>
      <c r="C222" s="25">
        <v>755031</v>
      </c>
      <c r="D222" s="24" t="s">
        <v>962</v>
      </c>
      <c r="E222" s="26">
        <v>45268.7319444444</v>
      </c>
      <c r="F222" s="26">
        <v>45268.7319444444</v>
      </c>
      <c r="G222" s="25">
        <v>886</v>
      </c>
      <c r="H222" s="25">
        <v>886</v>
      </c>
      <c r="I222" s="26">
        <v>46154.804861111101</v>
      </c>
      <c r="J222" s="27">
        <v>3638</v>
      </c>
      <c r="K222" s="27">
        <v>5167</v>
      </c>
      <c r="L222" s="27">
        <v>1872</v>
      </c>
      <c r="M222" s="27">
        <v>202049</v>
      </c>
      <c r="N222" s="27">
        <v>155970</v>
      </c>
      <c r="O222" s="25">
        <v>28</v>
      </c>
      <c r="P222" s="27">
        <v>61</v>
      </c>
      <c r="Q222" s="27">
        <v>3610900</v>
      </c>
      <c r="R222" s="27">
        <v>2877500</v>
      </c>
      <c r="S222" s="27">
        <v>2</v>
      </c>
      <c r="T222" s="27">
        <v>2</v>
      </c>
      <c r="U222" s="27">
        <v>35000</v>
      </c>
      <c r="V222" s="24">
        <v>5000</v>
      </c>
      <c r="W222" s="27">
        <v>3645900</v>
      </c>
      <c r="X222" s="24" t="str">
        <f>IF(OR(I222="",说明首页!$C$3-INT(I222)&gt;7),"是","否")</f>
        <v>否</v>
      </c>
      <c r="Y222" s="24" t="str">
        <f t="shared" si="45"/>
        <v>否</v>
      </c>
      <c r="Z222" s="24" t="str">
        <f t="shared" si="46"/>
        <v>是</v>
      </c>
      <c r="AA222" s="24" t="str">
        <f>IF(OR(I222="",说明首页!$C$3-INT(I222)&gt;=3),"是","否")</f>
        <v>否</v>
      </c>
      <c r="AB222" s="28">
        <f t="shared" si="47"/>
        <v>83.317307692307693</v>
      </c>
      <c r="AC222" s="29">
        <f t="shared" si="48"/>
        <v>1.6767454645409567</v>
      </c>
      <c r="AD222" s="27">
        <f t="shared" si="49"/>
        <v>59195.081967213118</v>
      </c>
      <c r="AE222" s="29">
        <f t="shared" si="50"/>
        <v>287.75</v>
      </c>
      <c r="AF222" s="29">
        <f t="shared" si="51"/>
        <v>92.839285714285722</v>
      </c>
      <c r="AG222" s="28">
        <f t="shared" si="52"/>
        <v>35.216572504708097</v>
      </c>
      <c r="AH222" s="28">
        <f t="shared" si="53"/>
        <v>95.856873822975516</v>
      </c>
      <c r="AI222" s="28">
        <f t="shared" si="54"/>
        <v>89.642184557438796</v>
      </c>
      <c r="AJ222" s="28">
        <f t="shared" si="55"/>
        <v>12.617702448210924</v>
      </c>
      <c r="AK222" s="29">
        <f t="shared" si="56"/>
        <v>68.87</v>
      </c>
      <c r="AL222" s="25">
        <f t="shared" si="57"/>
        <v>125</v>
      </c>
      <c r="AM222" s="24" t="str">
        <f t="shared" si="58"/>
        <v>A</v>
      </c>
      <c r="AN222" s="24" t="str">
        <f t="shared" si="59"/>
        <v>MOB12+</v>
      </c>
    </row>
    <row r="223" spans="1:40" ht="13.5" customHeight="1">
      <c r="A223" s="24" t="s">
        <v>144</v>
      </c>
      <c r="B223" s="24" t="s">
        <v>147</v>
      </c>
      <c r="C223" s="25">
        <v>755032</v>
      </c>
      <c r="D223" s="24" t="s">
        <v>344</v>
      </c>
      <c r="E223" s="26">
        <v>45268.730555555601</v>
      </c>
      <c r="F223" s="26">
        <v>45268.730555555601</v>
      </c>
      <c r="G223" s="25">
        <v>886</v>
      </c>
      <c r="H223" s="25">
        <v>886</v>
      </c>
      <c r="I223" s="26">
        <v>46154.477083333302</v>
      </c>
      <c r="J223" s="27">
        <v>693</v>
      </c>
      <c r="K223" s="27">
        <v>757</v>
      </c>
      <c r="L223" s="27">
        <v>327</v>
      </c>
      <c r="M223" s="27">
        <v>40396</v>
      </c>
      <c r="N223" s="27">
        <v>33598</v>
      </c>
      <c r="O223" s="25">
        <v>16</v>
      </c>
      <c r="P223" s="27">
        <v>7</v>
      </c>
      <c r="Q223" s="27">
        <v>28000</v>
      </c>
      <c r="R223" s="27">
        <v>9200</v>
      </c>
      <c r="S223" s="27">
        <v>0</v>
      </c>
      <c r="T223" s="27">
        <v>0</v>
      </c>
      <c r="U223" s="27"/>
      <c r="V223" s="24"/>
      <c r="W223" s="27">
        <v>28000</v>
      </c>
      <c r="X223" s="24" t="str">
        <f>IF(OR(I223="",说明首页!$C$3-INT(I223)&gt;7),"是","否")</f>
        <v>否</v>
      </c>
      <c r="Y223" s="24" t="str">
        <f t="shared" si="45"/>
        <v>是</v>
      </c>
      <c r="Z223" s="24" t="str">
        <f t="shared" si="46"/>
        <v>否</v>
      </c>
      <c r="AA223" s="24" t="str">
        <f>IF(OR(I223="",说明首页!$C$3-INT(I223)&gt;=3),"是","否")</f>
        <v>否</v>
      </c>
      <c r="AB223" s="28">
        <f t="shared" si="47"/>
        <v>102.74617737003058</v>
      </c>
      <c r="AC223" s="29">
        <f t="shared" si="48"/>
        <v>1.0101010101010102</v>
      </c>
      <c r="AD223" s="27">
        <f t="shared" si="49"/>
        <v>4000</v>
      </c>
      <c r="AE223" s="29">
        <f t="shared" si="50"/>
        <v>0.92</v>
      </c>
      <c r="AF223" s="29">
        <f t="shared" si="51"/>
        <v>34.997916666666669</v>
      </c>
      <c r="AG223" s="28" t="str">
        <f t="shared" si="52"/>
        <v/>
      </c>
      <c r="AH223" s="28" t="str">
        <f t="shared" si="53"/>
        <v/>
      </c>
      <c r="AI223" s="28" t="str">
        <f t="shared" si="54"/>
        <v/>
      </c>
      <c r="AJ223" s="28" t="str">
        <f t="shared" si="55"/>
        <v/>
      </c>
      <c r="AK223" s="29" t="str">
        <f t="shared" si="56"/>
        <v/>
      </c>
      <c r="AL223" s="25" t="str">
        <f t="shared" si="57"/>
        <v/>
      </c>
      <c r="AM223" s="24" t="str">
        <f t="shared" si="58"/>
        <v>非参评</v>
      </c>
      <c r="AN223" s="24" t="str">
        <f t="shared" si="59"/>
        <v>MOB12+</v>
      </c>
    </row>
    <row r="224" spans="1:40" ht="13.5" customHeight="1">
      <c r="A224" s="24" t="s">
        <v>144</v>
      </c>
      <c r="B224" s="24" t="s">
        <v>147</v>
      </c>
      <c r="C224" s="25">
        <v>755034</v>
      </c>
      <c r="D224" s="24" t="s">
        <v>404</v>
      </c>
      <c r="E224" s="26">
        <v>45269.4465277778</v>
      </c>
      <c r="F224" s="26">
        <v>45269.4465277778</v>
      </c>
      <c r="G224" s="25">
        <v>885</v>
      </c>
      <c r="H224" s="25">
        <v>885</v>
      </c>
      <c r="I224" s="26">
        <v>46149.708333333299</v>
      </c>
      <c r="J224" s="27">
        <v>409</v>
      </c>
      <c r="K224" s="27">
        <v>456</v>
      </c>
      <c r="L224" s="27">
        <v>196</v>
      </c>
      <c r="M224" s="27">
        <v>27760</v>
      </c>
      <c r="N224" s="27">
        <v>24085</v>
      </c>
      <c r="O224" s="25">
        <v>8</v>
      </c>
      <c r="P224" s="27">
        <v>6</v>
      </c>
      <c r="Q224" s="27">
        <v>283100</v>
      </c>
      <c r="R224" s="27">
        <v>129100</v>
      </c>
      <c r="S224" s="27">
        <v>0</v>
      </c>
      <c r="T224" s="27">
        <v>0</v>
      </c>
      <c r="U224" s="27"/>
      <c r="V224" s="24"/>
      <c r="W224" s="27">
        <v>283100</v>
      </c>
      <c r="X224" s="24" t="str">
        <f>IF(OR(I224="",说明首页!$C$3-INT(I224)&gt;7),"是","否")</f>
        <v>否</v>
      </c>
      <c r="Y224" s="24" t="str">
        <f t="shared" si="45"/>
        <v>是</v>
      </c>
      <c r="Z224" s="24" t="str">
        <f t="shared" si="46"/>
        <v>否</v>
      </c>
      <c r="AA224" s="24" t="str">
        <f>IF(OR(I224="",说明首页!$C$3-INT(I224)&gt;=3),"是","否")</f>
        <v>否</v>
      </c>
      <c r="AB224" s="28">
        <f t="shared" si="47"/>
        <v>122.88265306122449</v>
      </c>
      <c r="AC224" s="29">
        <f t="shared" si="48"/>
        <v>1.4669926650366749</v>
      </c>
      <c r="AD224" s="27">
        <f t="shared" si="49"/>
        <v>47183.333333333336</v>
      </c>
      <c r="AE224" s="29">
        <f t="shared" si="50"/>
        <v>12.91</v>
      </c>
      <c r="AF224" s="29">
        <f t="shared" si="51"/>
        <v>50.177083333333336</v>
      </c>
      <c r="AG224" s="28" t="str">
        <f t="shared" si="52"/>
        <v/>
      </c>
      <c r="AH224" s="28" t="str">
        <f t="shared" si="53"/>
        <v/>
      </c>
      <c r="AI224" s="28" t="str">
        <f t="shared" si="54"/>
        <v/>
      </c>
      <c r="AJ224" s="28" t="str">
        <f t="shared" si="55"/>
        <v/>
      </c>
      <c r="AK224" s="29" t="str">
        <f t="shared" si="56"/>
        <v/>
      </c>
      <c r="AL224" s="25" t="str">
        <f t="shared" si="57"/>
        <v/>
      </c>
      <c r="AM224" s="24" t="str">
        <f t="shared" si="58"/>
        <v>非参评</v>
      </c>
      <c r="AN224" s="24" t="str">
        <f t="shared" si="59"/>
        <v>MOB12+</v>
      </c>
    </row>
    <row r="225" spans="1:40" ht="13.5" customHeight="1">
      <c r="A225" s="24" t="s">
        <v>144</v>
      </c>
      <c r="B225" s="24" t="s">
        <v>147</v>
      </c>
      <c r="C225" s="25">
        <v>755035</v>
      </c>
      <c r="D225" s="24" t="s">
        <v>667</v>
      </c>
      <c r="E225" s="26">
        <v>45268.706250000003</v>
      </c>
      <c r="F225" s="26">
        <v>45268.706250000003</v>
      </c>
      <c r="G225" s="25">
        <v>886</v>
      </c>
      <c r="H225" s="25">
        <v>886</v>
      </c>
      <c r="I225" s="26">
        <v>46154.770138888904</v>
      </c>
      <c r="J225" s="27">
        <v>3205</v>
      </c>
      <c r="K225" s="27">
        <v>4821</v>
      </c>
      <c r="L225" s="27">
        <v>1754</v>
      </c>
      <c r="M225" s="27">
        <v>180655</v>
      </c>
      <c r="N225" s="27">
        <v>135394</v>
      </c>
      <c r="O225" s="25">
        <v>26</v>
      </c>
      <c r="P225" s="27">
        <v>40</v>
      </c>
      <c r="Q225" s="27">
        <v>2042500</v>
      </c>
      <c r="R225" s="27">
        <v>1125200</v>
      </c>
      <c r="S225" s="27">
        <v>0</v>
      </c>
      <c r="T225" s="27">
        <v>0</v>
      </c>
      <c r="U225" s="27"/>
      <c r="V225" s="27"/>
      <c r="W225" s="27">
        <v>2042500</v>
      </c>
      <c r="X225" s="24" t="str">
        <f>IF(OR(I225="",说明首页!$C$3-INT(I225)&gt;7),"是","否")</f>
        <v>否</v>
      </c>
      <c r="Y225" s="24" t="str">
        <f t="shared" si="45"/>
        <v>否</v>
      </c>
      <c r="Z225" s="24" t="str">
        <f t="shared" si="46"/>
        <v>是</v>
      </c>
      <c r="AA225" s="24" t="str">
        <f>IF(OR(I225="",说明首页!$C$3-INT(I225)&gt;=3),"是","否")</f>
        <v>否</v>
      </c>
      <c r="AB225" s="28">
        <f t="shared" si="47"/>
        <v>77.191562143671604</v>
      </c>
      <c r="AC225" s="29">
        <f t="shared" si="48"/>
        <v>1.2480499219968799</v>
      </c>
      <c r="AD225" s="27">
        <f t="shared" si="49"/>
        <v>51062.5</v>
      </c>
      <c r="AE225" s="29">
        <f t="shared" si="50"/>
        <v>112.52</v>
      </c>
      <c r="AF225" s="29">
        <f t="shared" si="51"/>
        <v>86.791025641025641</v>
      </c>
      <c r="AG225" s="28">
        <f t="shared" si="52"/>
        <v>20.903954802259886</v>
      </c>
      <c r="AH225" s="28">
        <f t="shared" si="53"/>
        <v>80.790960451977398</v>
      </c>
      <c r="AI225" s="28">
        <f t="shared" si="54"/>
        <v>46.327683615819211</v>
      </c>
      <c r="AJ225" s="28">
        <f t="shared" si="55"/>
        <v>7.3446327683615822</v>
      </c>
      <c r="AK225" s="29">
        <f t="shared" si="56"/>
        <v>50.23</v>
      </c>
      <c r="AL225" s="25">
        <f t="shared" si="57"/>
        <v>259</v>
      </c>
      <c r="AM225" s="24" t="str">
        <f t="shared" si="58"/>
        <v>A</v>
      </c>
      <c r="AN225" s="24" t="str">
        <f t="shared" si="59"/>
        <v>MOB12+</v>
      </c>
    </row>
    <row r="226" spans="1:40" ht="13.5" customHeight="1">
      <c r="A226" s="24" t="s">
        <v>144</v>
      </c>
      <c r="B226" s="24" t="s">
        <v>160</v>
      </c>
      <c r="C226" s="25">
        <v>755036</v>
      </c>
      <c r="D226" s="24" t="s">
        <v>270</v>
      </c>
      <c r="E226" s="26">
        <v>45268.505555555603</v>
      </c>
      <c r="F226" s="26">
        <v>45268.505555555603</v>
      </c>
      <c r="G226" s="25">
        <v>886</v>
      </c>
      <c r="H226" s="25">
        <v>886</v>
      </c>
      <c r="I226" s="26">
        <v>46140.769444444399</v>
      </c>
      <c r="J226" s="27">
        <v>1</v>
      </c>
      <c r="K226" s="27">
        <v>1</v>
      </c>
      <c r="L226" s="27">
        <v>1</v>
      </c>
      <c r="M226" s="27">
        <v>162</v>
      </c>
      <c r="N226" s="27">
        <v>162</v>
      </c>
      <c r="O226" s="25"/>
      <c r="P226" s="24"/>
      <c r="Q226" s="24"/>
      <c r="R226" s="24"/>
      <c r="S226" s="24"/>
      <c r="T226" s="24"/>
      <c r="U226" s="24"/>
      <c r="V226" s="24"/>
      <c r="W226" s="24"/>
      <c r="X226" s="24" t="str">
        <f>IF(OR(I226="",说明首页!$C$3-INT(I226)&gt;7),"是","否")</f>
        <v>否</v>
      </c>
      <c r="Y226" s="24" t="str">
        <f t="shared" si="45"/>
        <v>是</v>
      </c>
      <c r="Z226" s="24" t="str">
        <f t="shared" si="46"/>
        <v>否</v>
      </c>
      <c r="AA226" s="24" t="str">
        <f>IF(OR(I226="",说明首页!$C$3-INT(I226)&gt;=3),"是","否")</f>
        <v>否</v>
      </c>
      <c r="AB226" s="28">
        <f t="shared" si="47"/>
        <v>162</v>
      </c>
      <c r="AC226" s="29">
        <f t="shared" si="48"/>
        <v>0</v>
      </c>
      <c r="AD226" s="27">
        <f t="shared" si="49"/>
        <v>0</v>
      </c>
      <c r="AE226" s="29">
        <f t="shared" si="50"/>
        <v>0</v>
      </c>
      <c r="AF226" s="29">
        <f t="shared" si="51"/>
        <v>0</v>
      </c>
      <c r="AG226" s="28" t="str">
        <f t="shared" si="52"/>
        <v/>
      </c>
      <c r="AH226" s="28" t="str">
        <f t="shared" si="53"/>
        <v/>
      </c>
      <c r="AI226" s="28" t="str">
        <f t="shared" si="54"/>
        <v/>
      </c>
      <c r="AJ226" s="28" t="str">
        <f t="shared" si="55"/>
        <v/>
      </c>
      <c r="AK226" s="29" t="str">
        <f t="shared" si="56"/>
        <v/>
      </c>
      <c r="AL226" s="25" t="str">
        <f t="shared" si="57"/>
        <v/>
      </c>
      <c r="AM226" s="24" t="str">
        <f t="shared" si="58"/>
        <v>非参评</v>
      </c>
      <c r="AN226" s="24" t="str">
        <f t="shared" si="59"/>
        <v>MOB12+</v>
      </c>
    </row>
    <row r="227" spans="1:40" ht="13.5" customHeight="1">
      <c r="A227" s="24" t="s">
        <v>144</v>
      </c>
      <c r="B227" s="24" t="s">
        <v>145</v>
      </c>
      <c r="C227" s="25">
        <v>756026</v>
      </c>
      <c r="D227" s="24" t="s">
        <v>599</v>
      </c>
      <c r="E227" s="26">
        <v>45274.5847222222</v>
      </c>
      <c r="F227" s="26">
        <v>45274.5847222222</v>
      </c>
      <c r="G227" s="25">
        <v>880</v>
      </c>
      <c r="H227" s="25">
        <v>880</v>
      </c>
      <c r="I227" s="26">
        <v>46142.7590277778</v>
      </c>
      <c r="J227" s="27">
        <v>3210</v>
      </c>
      <c r="K227" s="27">
        <v>3488</v>
      </c>
      <c r="L227" s="27">
        <v>1392</v>
      </c>
      <c r="M227" s="27">
        <v>138916</v>
      </c>
      <c r="N227" s="27">
        <v>110101</v>
      </c>
      <c r="O227" s="25">
        <v>15</v>
      </c>
      <c r="P227" s="27">
        <v>27</v>
      </c>
      <c r="Q227" s="27">
        <v>1111200</v>
      </c>
      <c r="R227" s="27">
        <v>669600</v>
      </c>
      <c r="S227" s="27">
        <v>1</v>
      </c>
      <c r="T227" s="27">
        <v>1</v>
      </c>
      <c r="U227" s="27">
        <v>9600</v>
      </c>
      <c r="V227" s="24"/>
      <c r="W227" s="27">
        <v>1120800</v>
      </c>
      <c r="X227" s="24" t="str">
        <f>IF(OR(I227="",说明首页!$C$3-INT(I227)&gt;7),"是","否")</f>
        <v>否</v>
      </c>
      <c r="Y227" s="24" t="str">
        <f t="shared" si="45"/>
        <v>是</v>
      </c>
      <c r="Z227" s="24" t="str">
        <f t="shared" si="46"/>
        <v>否</v>
      </c>
      <c r="AA227" s="24" t="str">
        <f>IF(OR(I227="",说明首页!$C$3-INT(I227)&gt;=3),"是","否")</f>
        <v>否</v>
      </c>
      <c r="AB227" s="28">
        <f t="shared" si="47"/>
        <v>79.095545977011497</v>
      </c>
      <c r="AC227" s="29">
        <f t="shared" si="48"/>
        <v>0.84112149532710279</v>
      </c>
      <c r="AD227" s="27">
        <f t="shared" si="49"/>
        <v>41155.555555555555</v>
      </c>
      <c r="AE227" s="29">
        <f t="shared" si="50"/>
        <v>66.959999999999994</v>
      </c>
      <c r="AF227" s="29">
        <f t="shared" si="51"/>
        <v>122.33444444444444</v>
      </c>
      <c r="AG227" s="28" t="str">
        <f t="shared" si="52"/>
        <v/>
      </c>
      <c r="AH227" s="28" t="str">
        <f t="shared" si="53"/>
        <v/>
      </c>
      <c r="AI227" s="28" t="str">
        <f t="shared" si="54"/>
        <v/>
      </c>
      <c r="AJ227" s="28" t="str">
        <f t="shared" si="55"/>
        <v/>
      </c>
      <c r="AK227" s="29" t="str">
        <f t="shared" si="56"/>
        <v/>
      </c>
      <c r="AL227" s="25" t="str">
        <f t="shared" si="57"/>
        <v/>
      </c>
      <c r="AM227" s="24" t="str">
        <f t="shared" si="58"/>
        <v>非参评</v>
      </c>
      <c r="AN227" s="24" t="str">
        <f t="shared" si="59"/>
        <v>MOB12+</v>
      </c>
    </row>
    <row r="228" spans="1:40" ht="13.5" customHeight="1">
      <c r="A228" s="24" t="s">
        <v>144</v>
      </c>
      <c r="B228" s="24" t="s">
        <v>147</v>
      </c>
      <c r="C228" s="25">
        <v>756150</v>
      </c>
      <c r="D228" s="24" t="s">
        <v>774</v>
      </c>
      <c r="E228" s="26">
        <v>45279.440277777801</v>
      </c>
      <c r="F228" s="26">
        <v>45279.440277777801</v>
      </c>
      <c r="G228" s="25">
        <v>875</v>
      </c>
      <c r="H228" s="25">
        <v>875</v>
      </c>
      <c r="I228" s="26">
        <v>46154.829861111102</v>
      </c>
      <c r="J228" s="27">
        <v>4042</v>
      </c>
      <c r="K228" s="27">
        <v>4687</v>
      </c>
      <c r="L228" s="27">
        <v>1594</v>
      </c>
      <c r="M228" s="27">
        <v>185006</v>
      </c>
      <c r="N228" s="27">
        <v>144861</v>
      </c>
      <c r="O228" s="25">
        <v>26</v>
      </c>
      <c r="P228" s="27">
        <v>42</v>
      </c>
      <c r="Q228" s="27">
        <v>1734600</v>
      </c>
      <c r="R228" s="27">
        <v>1368300</v>
      </c>
      <c r="S228" s="27">
        <v>1</v>
      </c>
      <c r="T228" s="27">
        <v>1</v>
      </c>
      <c r="U228" s="24">
        <v>3700</v>
      </c>
      <c r="V228" s="24"/>
      <c r="W228" s="27">
        <v>1738300</v>
      </c>
      <c r="X228" s="24" t="str">
        <f>IF(OR(I228="",说明首页!$C$3-INT(I228)&gt;7),"是","否")</f>
        <v>否</v>
      </c>
      <c r="Y228" s="24" t="str">
        <f t="shared" si="45"/>
        <v>否</v>
      </c>
      <c r="Z228" s="24" t="str">
        <f t="shared" si="46"/>
        <v>是</v>
      </c>
      <c r="AA228" s="24" t="str">
        <f>IF(OR(I228="",说明首页!$C$3-INT(I228)&gt;=3),"是","否")</f>
        <v>否</v>
      </c>
      <c r="AB228" s="28">
        <f t="shared" si="47"/>
        <v>90.878920953575914</v>
      </c>
      <c r="AC228" s="29">
        <f t="shared" si="48"/>
        <v>1.0390895596239487</v>
      </c>
      <c r="AD228" s="27">
        <f t="shared" si="49"/>
        <v>41300</v>
      </c>
      <c r="AE228" s="29">
        <f t="shared" si="50"/>
        <v>136.83000000000001</v>
      </c>
      <c r="AF228" s="29">
        <f t="shared" si="51"/>
        <v>92.859615384615381</v>
      </c>
      <c r="AG228" s="28">
        <f t="shared" si="52"/>
        <v>56.685499058380415</v>
      </c>
      <c r="AH228" s="28">
        <f t="shared" si="53"/>
        <v>64.783427495291903</v>
      </c>
      <c r="AI228" s="28">
        <f t="shared" si="54"/>
        <v>56.497175141242941</v>
      </c>
      <c r="AJ228" s="28">
        <f t="shared" si="55"/>
        <v>12.8060263653484</v>
      </c>
      <c r="AK228" s="29">
        <f t="shared" si="56"/>
        <v>51.52</v>
      </c>
      <c r="AL228" s="25">
        <f t="shared" si="57"/>
        <v>248</v>
      </c>
      <c r="AM228" s="24" t="str">
        <f t="shared" si="58"/>
        <v>A</v>
      </c>
      <c r="AN228" s="24" t="str">
        <f t="shared" si="59"/>
        <v>MOB12+</v>
      </c>
    </row>
    <row r="229" spans="1:40" ht="13.5" customHeight="1">
      <c r="A229" s="24" t="s">
        <v>144</v>
      </c>
      <c r="B229" s="24" t="s">
        <v>147</v>
      </c>
      <c r="C229" s="25">
        <v>756154</v>
      </c>
      <c r="D229" s="24" t="s">
        <v>282</v>
      </c>
      <c r="E229" s="26">
        <v>45279.444444444402</v>
      </c>
      <c r="F229" s="26">
        <v>45279.444444444402</v>
      </c>
      <c r="G229" s="25">
        <v>875</v>
      </c>
      <c r="H229" s="25">
        <v>875</v>
      </c>
      <c r="I229" s="26">
        <v>46154.863888888904</v>
      </c>
      <c r="J229" s="27">
        <v>4407</v>
      </c>
      <c r="K229" s="27">
        <v>5961</v>
      </c>
      <c r="L229" s="27">
        <v>2163</v>
      </c>
      <c r="M229" s="27">
        <v>238855</v>
      </c>
      <c r="N229" s="27">
        <v>189175</v>
      </c>
      <c r="O229" s="24">
        <v>29</v>
      </c>
      <c r="P229" s="24">
        <v>75</v>
      </c>
      <c r="Q229" s="24">
        <v>2814100</v>
      </c>
      <c r="R229" s="24">
        <v>2138000</v>
      </c>
      <c r="S229" s="24">
        <v>3</v>
      </c>
      <c r="T229" s="24">
        <v>6</v>
      </c>
      <c r="U229" s="24">
        <v>62000</v>
      </c>
      <c r="V229" s="24"/>
      <c r="W229" s="24">
        <v>2876100</v>
      </c>
      <c r="X229" s="24" t="str">
        <f>IF(OR(I229="",说明首页!$C$3-INT(I229)&gt;7),"是","否")</f>
        <v>否</v>
      </c>
      <c r="Y229" s="24" t="str">
        <f t="shared" si="45"/>
        <v>否</v>
      </c>
      <c r="Z229" s="24" t="str">
        <f t="shared" si="46"/>
        <v>是</v>
      </c>
      <c r="AA229" s="24" t="str">
        <f>IF(OR(I229="",说明首页!$C$3-INT(I229)&gt;=3),"是","否")</f>
        <v>否</v>
      </c>
      <c r="AB229" s="28">
        <f t="shared" si="47"/>
        <v>87.459546925566343</v>
      </c>
      <c r="AC229" s="29">
        <f t="shared" si="48"/>
        <v>1.7018379850238259</v>
      </c>
      <c r="AD229" s="27">
        <f t="shared" si="49"/>
        <v>37521.333333333336</v>
      </c>
      <c r="AE229" s="29">
        <f t="shared" si="50"/>
        <v>213.8</v>
      </c>
      <c r="AF229" s="29">
        <f t="shared" si="51"/>
        <v>108.72126436781609</v>
      </c>
      <c r="AG229" s="28">
        <f t="shared" si="52"/>
        <v>45.386064030131827</v>
      </c>
      <c r="AH229" s="28">
        <f t="shared" si="53"/>
        <v>96.421845574387945</v>
      </c>
      <c r="AI229" s="28">
        <f t="shared" si="54"/>
        <v>78.907721280602644</v>
      </c>
      <c r="AJ229" s="28">
        <f t="shared" si="55"/>
        <v>38.606403013182671</v>
      </c>
      <c r="AK229" s="29">
        <f t="shared" si="56"/>
        <v>73.7</v>
      </c>
      <c r="AL229" s="25">
        <f t="shared" si="57"/>
        <v>91</v>
      </c>
      <c r="AM229" s="24" t="str">
        <f t="shared" si="58"/>
        <v>S</v>
      </c>
      <c r="AN229" s="24" t="str">
        <f t="shared" si="59"/>
        <v>MOB12+</v>
      </c>
    </row>
    <row r="230" spans="1:40" ht="13.5" customHeight="1">
      <c r="A230" s="24" t="s">
        <v>144</v>
      </c>
      <c r="B230" s="24" t="s">
        <v>147</v>
      </c>
      <c r="C230" s="25">
        <v>756241</v>
      </c>
      <c r="D230" s="24" t="s">
        <v>935</v>
      </c>
      <c r="E230" s="26">
        <v>45294.644444444399</v>
      </c>
      <c r="F230" s="26">
        <v>45294.644444444399</v>
      </c>
      <c r="G230" s="25">
        <v>860</v>
      </c>
      <c r="H230" s="25">
        <v>860</v>
      </c>
      <c r="I230" s="26">
        <v>46154.824305555601</v>
      </c>
      <c r="J230" s="27">
        <v>4296</v>
      </c>
      <c r="K230" s="27">
        <v>4864</v>
      </c>
      <c r="L230" s="27">
        <v>1737</v>
      </c>
      <c r="M230" s="27">
        <v>186827</v>
      </c>
      <c r="N230" s="27">
        <v>144166</v>
      </c>
      <c r="O230" s="25">
        <v>24</v>
      </c>
      <c r="P230" s="27">
        <v>49</v>
      </c>
      <c r="Q230" s="27">
        <v>1944400</v>
      </c>
      <c r="R230" s="27">
        <v>1448400</v>
      </c>
      <c r="S230" s="27">
        <v>0</v>
      </c>
      <c r="T230" s="27">
        <v>0</v>
      </c>
      <c r="U230" s="27"/>
      <c r="V230" s="27"/>
      <c r="W230" s="27">
        <v>1944400</v>
      </c>
      <c r="X230" s="24" t="str">
        <f>IF(OR(I230="",说明首页!$C$3-INT(I230)&gt;7),"是","否")</f>
        <v>否</v>
      </c>
      <c r="Y230" s="24" t="str">
        <f t="shared" si="45"/>
        <v>否</v>
      </c>
      <c r="Z230" s="24" t="str">
        <f t="shared" si="46"/>
        <v>是</v>
      </c>
      <c r="AA230" s="24" t="str">
        <f>IF(OR(I230="",说明首页!$C$3-INT(I230)&gt;=3),"是","否")</f>
        <v>否</v>
      </c>
      <c r="AB230" s="28">
        <f t="shared" si="47"/>
        <v>82.997121473805407</v>
      </c>
      <c r="AC230" s="29">
        <f t="shared" si="48"/>
        <v>1.1405959031657356</v>
      </c>
      <c r="AD230" s="27">
        <f t="shared" si="49"/>
        <v>39681.632653061228</v>
      </c>
      <c r="AE230" s="29">
        <f t="shared" si="50"/>
        <v>144.84</v>
      </c>
      <c r="AF230" s="29">
        <f t="shared" si="51"/>
        <v>100.11527777777778</v>
      </c>
      <c r="AG230" s="28">
        <f t="shared" si="52"/>
        <v>33.52165725047081</v>
      </c>
      <c r="AH230" s="28">
        <f t="shared" si="53"/>
        <v>72.881355932203391</v>
      </c>
      <c r="AI230" s="28">
        <f t="shared" si="54"/>
        <v>60.075329566854997</v>
      </c>
      <c r="AJ230" s="28">
        <f t="shared" si="55"/>
        <v>23.540489642184557</v>
      </c>
      <c r="AK230" s="29">
        <f t="shared" si="56"/>
        <v>54.55</v>
      </c>
      <c r="AL230" s="25">
        <f t="shared" si="57"/>
        <v>220</v>
      </c>
      <c r="AM230" s="24" t="str">
        <f t="shared" si="58"/>
        <v>A</v>
      </c>
      <c r="AN230" s="24" t="str">
        <f t="shared" si="59"/>
        <v>MOB12+</v>
      </c>
    </row>
    <row r="231" spans="1:40" ht="13.5" customHeight="1">
      <c r="A231" s="24" t="s">
        <v>144</v>
      </c>
      <c r="B231" s="24" t="s">
        <v>147</v>
      </c>
      <c r="C231" s="25">
        <v>756248</v>
      </c>
      <c r="D231" s="24" t="s">
        <v>578</v>
      </c>
      <c r="E231" s="26">
        <v>45294.650694444397</v>
      </c>
      <c r="F231" s="26">
        <v>45294.650694444397</v>
      </c>
      <c r="G231" s="25">
        <v>860</v>
      </c>
      <c r="H231" s="25">
        <v>860</v>
      </c>
      <c r="I231" s="26">
        <v>46154.818055555603</v>
      </c>
      <c r="J231" s="27">
        <v>3352</v>
      </c>
      <c r="K231" s="27">
        <v>4330</v>
      </c>
      <c r="L231" s="27">
        <v>1593</v>
      </c>
      <c r="M231" s="27">
        <v>166949</v>
      </c>
      <c r="N231" s="27">
        <v>128948</v>
      </c>
      <c r="O231" s="25">
        <v>24</v>
      </c>
      <c r="P231" s="27">
        <v>36</v>
      </c>
      <c r="Q231" s="27">
        <v>952700</v>
      </c>
      <c r="R231" s="27">
        <v>725700</v>
      </c>
      <c r="S231" s="27">
        <v>2</v>
      </c>
      <c r="T231" s="27">
        <v>4</v>
      </c>
      <c r="U231" s="27">
        <v>13000</v>
      </c>
      <c r="V231" s="27"/>
      <c r="W231" s="27">
        <v>965700</v>
      </c>
      <c r="X231" s="24" t="str">
        <f>IF(OR(I231="",说明首页!$C$3-INT(I231)&gt;7),"是","否")</f>
        <v>否</v>
      </c>
      <c r="Y231" s="24" t="str">
        <f t="shared" si="45"/>
        <v>否</v>
      </c>
      <c r="Z231" s="24" t="str">
        <f t="shared" si="46"/>
        <v>是</v>
      </c>
      <c r="AA231" s="24" t="str">
        <f>IF(OR(I231="",说明首页!$C$3-INT(I231)&gt;=3),"是","否")</f>
        <v>否</v>
      </c>
      <c r="AB231" s="28">
        <f t="shared" si="47"/>
        <v>80.946641556811045</v>
      </c>
      <c r="AC231" s="29">
        <f t="shared" si="48"/>
        <v>1.0739856801909307</v>
      </c>
      <c r="AD231" s="27">
        <f t="shared" si="49"/>
        <v>26463.888888888891</v>
      </c>
      <c r="AE231" s="29">
        <f t="shared" si="50"/>
        <v>72.569999999999993</v>
      </c>
      <c r="AF231" s="29">
        <f t="shared" si="51"/>
        <v>89.547222222222217</v>
      </c>
      <c r="AG231" s="28">
        <f t="shared" si="52"/>
        <v>27.49529190207156</v>
      </c>
      <c r="AH231" s="28">
        <f t="shared" si="53"/>
        <v>68.54990583804144</v>
      </c>
      <c r="AI231" s="28">
        <f t="shared" si="54"/>
        <v>31.450094161958571</v>
      </c>
      <c r="AJ231" s="28">
        <f t="shared" si="55"/>
        <v>9.0395480225988702</v>
      </c>
      <c r="AK231" s="29">
        <f t="shared" si="56"/>
        <v>43.07</v>
      </c>
      <c r="AL231" s="25">
        <f t="shared" si="57"/>
        <v>314</v>
      </c>
      <c r="AM231" s="24" t="str">
        <f t="shared" si="58"/>
        <v>B</v>
      </c>
      <c r="AN231" s="24" t="str">
        <f t="shared" si="59"/>
        <v>MOB12+</v>
      </c>
    </row>
    <row r="232" spans="1:40" ht="13.5" customHeight="1">
      <c r="A232" s="24" t="s">
        <v>144</v>
      </c>
      <c r="B232" s="24" t="s">
        <v>162</v>
      </c>
      <c r="C232" s="25">
        <v>756704</v>
      </c>
      <c r="D232" s="24" t="s">
        <v>663</v>
      </c>
      <c r="E232" s="26">
        <v>45300.668749999997</v>
      </c>
      <c r="F232" s="26">
        <v>45300.668749999997</v>
      </c>
      <c r="G232" s="25">
        <v>854</v>
      </c>
      <c r="H232" s="25">
        <v>854</v>
      </c>
      <c r="I232" s="26">
        <v>46154.755555555603</v>
      </c>
      <c r="J232" s="27">
        <v>2444</v>
      </c>
      <c r="K232" s="27">
        <v>4061</v>
      </c>
      <c r="L232" s="27">
        <v>1283</v>
      </c>
      <c r="M232" s="27">
        <v>150082</v>
      </c>
      <c r="N232" s="27">
        <v>104865</v>
      </c>
      <c r="O232" s="25">
        <v>24</v>
      </c>
      <c r="P232" s="27">
        <v>19</v>
      </c>
      <c r="Q232" s="27">
        <v>1429100</v>
      </c>
      <c r="R232" s="27">
        <v>1152200</v>
      </c>
      <c r="S232" s="27">
        <v>1</v>
      </c>
      <c r="T232" s="27">
        <v>5</v>
      </c>
      <c r="U232" s="24">
        <v>5800</v>
      </c>
      <c r="V232" s="24"/>
      <c r="W232" s="27">
        <v>1434900</v>
      </c>
      <c r="X232" s="24" t="str">
        <f>IF(OR(I232="",说明首页!$C$3-INT(I232)&gt;7),"是","否")</f>
        <v>否</v>
      </c>
      <c r="Y232" s="24" t="str">
        <f t="shared" si="45"/>
        <v>否</v>
      </c>
      <c r="Z232" s="24" t="str">
        <f t="shared" si="46"/>
        <v>是</v>
      </c>
      <c r="AA232" s="24" t="str">
        <f>IF(OR(I232="",说明首页!$C$3-INT(I232)&gt;=3),"是","否")</f>
        <v>否</v>
      </c>
      <c r="AB232" s="28">
        <f t="shared" si="47"/>
        <v>81.734216679657052</v>
      </c>
      <c r="AC232" s="29">
        <f t="shared" si="48"/>
        <v>0.77741407528641571</v>
      </c>
      <c r="AD232" s="27">
        <f t="shared" si="49"/>
        <v>75215.789473684214</v>
      </c>
      <c r="AE232" s="29">
        <f t="shared" si="50"/>
        <v>115.22</v>
      </c>
      <c r="AF232" s="29">
        <f t="shared" si="51"/>
        <v>72.822916666666671</v>
      </c>
      <c r="AG232" s="28">
        <f t="shared" si="52"/>
        <v>29.75517890772128</v>
      </c>
      <c r="AH232" s="28">
        <f t="shared" si="53"/>
        <v>36.534839924670429</v>
      </c>
      <c r="AI232" s="28">
        <f t="shared" si="54"/>
        <v>47.269303201506588</v>
      </c>
      <c r="AJ232" s="28">
        <f t="shared" si="55"/>
        <v>1.8832391713747645</v>
      </c>
      <c r="AK232" s="29">
        <f t="shared" si="56"/>
        <v>30.73</v>
      </c>
      <c r="AL232" s="25">
        <f t="shared" si="57"/>
        <v>414</v>
      </c>
      <c r="AM232" s="24" t="str">
        <f t="shared" si="58"/>
        <v>B</v>
      </c>
      <c r="AN232" s="24" t="str">
        <f t="shared" si="59"/>
        <v>MOB12+</v>
      </c>
    </row>
    <row r="233" spans="1:40" ht="13.5" customHeight="1">
      <c r="A233" s="24" t="s">
        <v>144</v>
      </c>
      <c r="B233" s="24" t="s">
        <v>145</v>
      </c>
      <c r="C233" s="25">
        <v>756968</v>
      </c>
      <c r="D233" s="24" t="s">
        <v>290</v>
      </c>
      <c r="E233" s="26">
        <v>45302.595833333296</v>
      </c>
      <c r="F233" s="26">
        <v>45302.595833333296</v>
      </c>
      <c r="G233" s="25">
        <v>852</v>
      </c>
      <c r="H233" s="25">
        <v>852</v>
      </c>
      <c r="I233" s="26">
        <v>46154.815972222197</v>
      </c>
      <c r="J233" s="27">
        <v>3780</v>
      </c>
      <c r="K233" s="27">
        <v>4642</v>
      </c>
      <c r="L233" s="27">
        <v>1753</v>
      </c>
      <c r="M233" s="27">
        <v>207853</v>
      </c>
      <c r="N233" s="27">
        <v>166075</v>
      </c>
      <c r="O233" s="25">
        <v>23</v>
      </c>
      <c r="P233" s="27">
        <v>38</v>
      </c>
      <c r="Q233" s="27">
        <v>1599400</v>
      </c>
      <c r="R233" s="27">
        <v>998100</v>
      </c>
      <c r="S233" s="27">
        <v>1</v>
      </c>
      <c r="T233" s="27">
        <v>1</v>
      </c>
      <c r="U233" s="27">
        <v>20000</v>
      </c>
      <c r="V233" s="27"/>
      <c r="W233" s="27">
        <v>1619400</v>
      </c>
      <c r="X233" s="24" t="str">
        <f>IF(OR(I233="",说明首页!$C$3-INT(I233)&gt;7),"是","否")</f>
        <v>否</v>
      </c>
      <c r="Y233" s="24" t="str">
        <f t="shared" si="45"/>
        <v>否</v>
      </c>
      <c r="Z233" s="24" t="str">
        <f t="shared" si="46"/>
        <v>是</v>
      </c>
      <c r="AA233" s="24" t="str">
        <f>IF(OR(I233="",说明首页!$C$3-INT(I233)&gt;=3),"是","否")</f>
        <v>否</v>
      </c>
      <c r="AB233" s="28">
        <f t="shared" si="47"/>
        <v>94.737592698231609</v>
      </c>
      <c r="AC233" s="29">
        <f t="shared" si="48"/>
        <v>1.0052910052910053</v>
      </c>
      <c r="AD233" s="27">
        <f t="shared" si="49"/>
        <v>42089.473684210527</v>
      </c>
      <c r="AE233" s="29">
        <f t="shared" si="50"/>
        <v>99.81</v>
      </c>
      <c r="AF233" s="29">
        <f t="shared" si="51"/>
        <v>120.34420289855072</v>
      </c>
      <c r="AG233" s="28">
        <f t="shared" si="52"/>
        <v>67.984934086628996</v>
      </c>
      <c r="AH233" s="28">
        <f t="shared" si="53"/>
        <v>61.016949152542374</v>
      </c>
      <c r="AI233" s="28">
        <f t="shared" si="54"/>
        <v>42.561205273069682</v>
      </c>
      <c r="AJ233" s="28">
        <f t="shared" si="55"/>
        <v>65.913370998116761</v>
      </c>
      <c r="AK233" s="29">
        <f t="shared" si="56"/>
        <v>59.35</v>
      </c>
      <c r="AL233" s="25">
        <f t="shared" si="57"/>
        <v>188</v>
      </c>
      <c r="AM233" s="24" t="str">
        <f t="shared" si="58"/>
        <v>A</v>
      </c>
      <c r="AN233" s="24" t="str">
        <f t="shared" si="59"/>
        <v>MOB12+</v>
      </c>
    </row>
    <row r="234" spans="1:40" ht="13.5" customHeight="1">
      <c r="A234" s="24" t="s">
        <v>144</v>
      </c>
      <c r="B234" s="24" t="s">
        <v>145</v>
      </c>
      <c r="C234" s="25">
        <v>756970</v>
      </c>
      <c r="D234" s="24" t="s">
        <v>932</v>
      </c>
      <c r="E234" s="26">
        <v>45302.574999999997</v>
      </c>
      <c r="F234" s="26">
        <v>45302.574999999997</v>
      </c>
      <c r="G234" s="25">
        <v>852</v>
      </c>
      <c r="H234" s="25">
        <v>852</v>
      </c>
      <c r="I234" s="26">
        <v>46154.814583333296</v>
      </c>
      <c r="J234" s="27">
        <v>5872</v>
      </c>
      <c r="K234" s="27">
        <v>6551</v>
      </c>
      <c r="L234" s="27">
        <v>2363</v>
      </c>
      <c r="M234" s="27">
        <v>234097</v>
      </c>
      <c r="N234" s="27">
        <v>173315</v>
      </c>
      <c r="O234" s="25">
        <v>25</v>
      </c>
      <c r="P234" s="24">
        <v>50</v>
      </c>
      <c r="Q234" s="24">
        <v>1760200</v>
      </c>
      <c r="R234" s="24">
        <v>1723000</v>
      </c>
      <c r="S234" s="24">
        <v>2</v>
      </c>
      <c r="T234" s="24">
        <v>3</v>
      </c>
      <c r="U234" s="24">
        <v>50500</v>
      </c>
      <c r="V234" s="24"/>
      <c r="W234" s="24">
        <v>1810700</v>
      </c>
      <c r="X234" s="24" t="str">
        <f>IF(OR(I234="",说明首页!$C$3-INT(I234)&gt;7),"是","否")</f>
        <v>否</v>
      </c>
      <c r="Y234" s="24" t="str">
        <f t="shared" si="45"/>
        <v>否</v>
      </c>
      <c r="Z234" s="24" t="str">
        <f t="shared" si="46"/>
        <v>是</v>
      </c>
      <c r="AA234" s="24" t="str">
        <f>IF(OR(I234="",说明首页!$C$3-INT(I234)&gt;=3),"是","否")</f>
        <v>否</v>
      </c>
      <c r="AB234" s="28">
        <f t="shared" si="47"/>
        <v>73.345323741007192</v>
      </c>
      <c r="AC234" s="29">
        <f t="shared" si="48"/>
        <v>0.85149863760217992</v>
      </c>
      <c r="AD234" s="27">
        <f t="shared" si="49"/>
        <v>35204</v>
      </c>
      <c r="AE234" s="29">
        <f t="shared" si="50"/>
        <v>172.3</v>
      </c>
      <c r="AF234" s="29">
        <f t="shared" si="51"/>
        <v>115.54333333333334</v>
      </c>
      <c r="AG234" s="28">
        <f t="shared" si="52"/>
        <v>12.8060263653484</v>
      </c>
      <c r="AH234" s="28">
        <f t="shared" si="53"/>
        <v>45.386064030131827</v>
      </c>
      <c r="AI234" s="28">
        <f t="shared" si="54"/>
        <v>69.114877589453855</v>
      </c>
      <c r="AJ234" s="28">
        <f t="shared" si="55"/>
        <v>55.932203389830505</v>
      </c>
      <c r="AK234" s="29">
        <f t="shared" si="56"/>
        <v>47.35</v>
      </c>
      <c r="AL234" s="25">
        <f t="shared" si="57"/>
        <v>283</v>
      </c>
      <c r="AM234" s="24" t="str">
        <f t="shared" si="58"/>
        <v>B</v>
      </c>
      <c r="AN234" s="24" t="str">
        <f t="shared" si="59"/>
        <v>MOB12+</v>
      </c>
    </row>
    <row r="235" spans="1:40" ht="13.5" customHeight="1">
      <c r="A235" s="24" t="s">
        <v>144</v>
      </c>
      <c r="B235" s="24" t="s">
        <v>150</v>
      </c>
      <c r="C235" s="25">
        <v>757045</v>
      </c>
      <c r="D235" s="24" t="s">
        <v>890</v>
      </c>
      <c r="E235" s="26">
        <v>45350.456250000003</v>
      </c>
      <c r="F235" s="26">
        <v>45350.456250000003</v>
      </c>
      <c r="G235" s="25">
        <v>804</v>
      </c>
      <c r="H235" s="25">
        <v>804</v>
      </c>
      <c r="I235" s="26">
        <v>46147.790972222203</v>
      </c>
      <c r="J235" s="27">
        <v>239</v>
      </c>
      <c r="K235" s="27">
        <v>246</v>
      </c>
      <c r="L235" s="27">
        <v>75</v>
      </c>
      <c r="M235" s="27">
        <v>9218</v>
      </c>
      <c r="N235" s="27">
        <v>6597</v>
      </c>
      <c r="O235" s="25">
        <v>1</v>
      </c>
      <c r="P235" s="27">
        <v>3</v>
      </c>
      <c r="Q235" s="27">
        <v>123100</v>
      </c>
      <c r="R235" s="27">
        <v>117100</v>
      </c>
      <c r="S235" s="27">
        <v>0</v>
      </c>
      <c r="T235" s="27">
        <v>0</v>
      </c>
      <c r="U235" s="27"/>
      <c r="V235" s="27"/>
      <c r="W235" s="27">
        <v>123100</v>
      </c>
      <c r="X235" s="24" t="str">
        <f>IF(OR(I235="",说明首页!$C$3-INT(I235)&gt;7),"是","否")</f>
        <v>否</v>
      </c>
      <c r="Y235" s="24" t="str">
        <f t="shared" si="45"/>
        <v>是</v>
      </c>
      <c r="Z235" s="24" t="str">
        <f t="shared" si="46"/>
        <v>否</v>
      </c>
      <c r="AA235" s="24" t="str">
        <f>IF(OR(I235="",说明首页!$C$3-INT(I235)&gt;=3),"是","否")</f>
        <v>否</v>
      </c>
      <c r="AB235" s="28">
        <f t="shared" si="47"/>
        <v>87.96</v>
      </c>
      <c r="AC235" s="29">
        <f t="shared" si="48"/>
        <v>1.2552301255230125</v>
      </c>
      <c r="AD235" s="27">
        <f t="shared" si="49"/>
        <v>41033.333333333336</v>
      </c>
      <c r="AE235" s="29">
        <f t="shared" si="50"/>
        <v>11.71</v>
      </c>
      <c r="AF235" s="29">
        <f t="shared" si="51"/>
        <v>109.95</v>
      </c>
      <c r="AG235" s="28" t="str">
        <f t="shared" si="52"/>
        <v/>
      </c>
      <c r="AH235" s="28" t="str">
        <f t="shared" si="53"/>
        <v/>
      </c>
      <c r="AI235" s="28" t="str">
        <f t="shared" si="54"/>
        <v/>
      </c>
      <c r="AJ235" s="28" t="str">
        <f t="shared" si="55"/>
        <v/>
      </c>
      <c r="AK235" s="29" t="str">
        <f t="shared" si="56"/>
        <v/>
      </c>
      <c r="AL235" s="25" t="str">
        <f t="shared" si="57"/>
        <v/>
      </c>
      <c r="AM235" s="24" t="str">
        <f t="shared" si="58"/>
        <v>非参评</v>
      </c>
      <c r="AN235" s="24" t="str">
        <f t="shared" si="59"/>
        <v>MOB12+</v>
      </c>
    </row>
    <row r="236" spans="1:40" ht="13.5" customHeight="1">
      <c r="A236" s="24" t="s">
        <v>144</v>
      </c>
      <c r="B236" s="24" t="s">
        <v>150</v>
      </c>
      <c r="C236" s="25">
        <v>757047</v>
      </c>
      <c r="D236" s="24" t="s">
        <v>1149</v>
      </c>
      <c r="E236" s="26">
        <v>45350.457638888904</v>
      </c>
      <c r="F236" s="26">
        <v>45350.457638888904</v>
      </c>
      <c r="G236" s="25">
        <v>804</v>
      </c>
      <c r="H236" s="25">
        <v>804</v>
      </c>
      <c r="I236" s="26">
        <v>46147.789583333302</v>
      </c>
      <c r="J236" s="27">
        <v>238</v>
      </c>
      <c r="K236" s="27">
        <v>269</v>
      </c>
      <c r="L236" s="27">
        <v>66</v>
      </c>
      <c r="M236" s="27">
        <v>10051</v>
      </c>
      <c r="N236" s="27">
        <v>7056</v>
      </c>
      <c r="O236" s="25">
        <v>1</v>
      </c>
      <c r="P236" s="27">
        <v>2</v>
      </c>
      <c r="Q236" s="27">
        <v>86300</v>
      </c>
      <c r="R236" s="27">
        <v>86300</v>
      </c>
      <c r="S236" s="27">
        <v>0</v>
      </c>
      <c r="T236" s="27">
        <v>0</v>
      </c>
      <c r="U236" s="27"/>
      <c r="V236" s="24"/>
      <c r="W236" s="27">
        <v>86300</v>
      </c>
      <c r="X236" s="24" t="str">
        <f>IF(OR(I236="",说明首页!$C$3-INT(I236)&gt;7),"是","否")</f>
        <v>否</v>
      </c>
      <c r="Y236" s="24" t="str">
        <f t="shared" si="45"/>
        <v>是</v>
      </c>
      <c r="Z236" s="24" t="str">
        <f t="shared" si="46"/>
        <v>否</v>
      </c>
      <c r="AA236" s="24" t="str">
        <f>IF(OR(I236="",说明首页!$C$3-INT(I236)&gt;=3),"是","否")</f>
        <v>否</v>
      </c>
      <c r="AB236" s="28">
        <f t="shared" si="47"/>
        <v>106.90909090909091</v>
      </c>
      <c r="AC236" s="29">
        <f t="shared" si="48"/>
        <v>0.84033613445378152</v>
      </c>
      <c r="AD236" s="27">
        <f t="shared" si="49"/>
        <v>43150</v>
      </c>
      <c r="AE236" s="29">
        <f t="shared" si="50"/>
        <v>8.6300000000000008</v>
      </c>
      <c r="AF236" s="29">
        <f t="shared" si="51"/>
        <v>117.6</v>
      </c>
      <c r="AG236" s="28" t="str">
        <f t="shared" si="52"/>
        <v/>
      </c>
      <c r="AH236" s="28" t="str">
        <f t="shared" si="53"/>
        <v/>
      </c>
      <c r="AI236" s="28" t="str">
        <f t="shared" si="54"/>
        <v/>
      </c>
      <c r="AJ236" s="28" t="str">
        <f t="shared" si="55"/>
        <v/>
      </c>
      <c r="AK236" s="29" t="str">
        <f t="shared" si="56"/>
        <v/>
      </c>
      <c r="AL236" s="25" t="str">
        <f t="shared" si="57"/>
        <v/>
      </c>
      <c r="AM236" s="24" t="str">
        <f t="shared" si="58"/>
        <v>非参评</v>
      </c>
      <c r="AN236" s="24" t="str">
        <f t="shared" si="59"/>
        <v>MOB12+</v>
      </c>
    </row>
    <row r="237" spans="1:40" ht="13.5" customHeight="1">
      <c r="A237" s="24" t="s">
        <v>144</v>
      </c>
      <c r="B237" s="24" t="s">
        <v>150</v>
      </c>
      <c r="C237" s="25">
        <v>757048</v>
      </c>
      <c r="D237" s="24" t="s">
        <v>1131</v>
      </c>
      <c r="E237" s="26">
        <v>45350.457638888904</v>
      </c>
      <c r="F237" s="26">
        <v>45350.457638888904</v>
      </c>
      <c r="G237" s="25">
        <v>804</v>
      </c>
      <c r="H237" s="25">
        <v>804</v>
      </c>
      <c r="I237" s="26">
        <v>46147.805555555598</v>
      </c>
      <c r="J237" s="27">
        <v>227</v>
      </c>
      <c r="K237" s="27">
        <v>228</v>
      </c>
      <c r="L237" s="27">
        <v>77</v>
      </c>
      <c r="M237" s="27">
        <v>9285</v>
      </c>
      <c r="N237" s="27">
        <v>6982</v>
      </c>
      <c r="O237" s="25">
        <v>1</v>
      </c>
      <c r="P237" s="27">
        <v>0</v>
      </c>
      <c r="Q237" s="27"/>
      <c r="R237" s="27"/>
      <c r="S237" s="27">
        <v>1</v>
      </c>
      <c r="T237" s="27">
        <v>1</v>
      </c>
      <c r="U237" s="27">
        <v>1000</v>
      </c>
      <c r="V237" s="24"/>
      <c r="W237" s="27">
        <v>1000</v>
      </c>
      <c r="X237" s="24" t="str">
        <f>IF(OR(I237="",说明首页!$C$3-INT(I237)&gt;7),"是","否")</f>
        <v>否</v>
      </c>
      <c r="Y237" s="24" t="str">
        <f t="shared" si="45"/>
        <v>是</v>
      </c>
      <c r="Z237" s="24" t="str">
        <f t="shared" si="46"/>
        <v>否</v>
      </c>
      <c r="AA237" s="24" t="str">
        <f>IF(OR(I237="",说明首页!$C$3-INT(I237)&gt;=3),"是","否")</f>
        <v>否</v>
      </c>
      <c r="AB237" s="28">
        <f t="shared" si="47"/>
        <v>90.675324675324674</v>
      </c>
      <c r="AC237" s="29">
        <f t="shared" si="48"/>
        <v>0</v>
      </c>
      <c r="AD237" s="27">
        <f t="shared" si="49"/>
        <v>0</v>
      </c>
      <c r="AE237" s="29">
        <f t="shared" si="50"/>
        <v>0</v>
      </c>
      <c r="AF237" s="29">
        <f t="shared" si="51"/>
        <v>116.36666666666666</v>
      </c>
      <c r="AG237" s="28" t="str">
        <f t="shared" si="52"/>
        <v/>
      </c>
      <c r="AH237" s="28" t="str">
        <f t="shared" si="53"/>
        <v/>
      </c>
      <c r="AI237" s="28" t="str">
        <f t="shared" si="54"/>
        <v/>
      </c>
      <c r="AJ237" s="28" t="str">
        <f t="shared" si="55"/>
        <v/>
      </c>
      <c r="AK237" s="29" t="str">
        <f t="shared" si="56"/>
        <v/>
      </c>
      <c r="AL237" s="25" t="str">
        <f t="shared" si="57"/>
        <v/>
      </c>
      <c r="AM237" s="24" t="str">
        <f t="shared" si="58"/>
        <v>非参评</v>
      </c>
      <c r="AN237" s="24" t="str">
        <f t="shared" si="59"/>
        <v>MOB12+</v>
      </c>
    </row>
    <row r="238" spans="1:40" ht="13.5" customHeight="1">
      <c r="A238" s="24" t="s">
        <v>144</v>
      </c>
      <c r="B238" s="24" t="s">
        <v>160</v>
      </c>
      <c r="C238" s="25">
        <v>757064</v>
      </c>
      <c r="D238" s="24" t="s">
        <v>546</v>
      </c>
      <c r="E238" s="26">
        <v>45304.379861111098</v>
      </c>
      <c r="F238" s="26">
        <v>45304.379861111098</v>
      </c>
      <c r="G238" s="25">
        <v>850</v>
      </c>
      <c r="H238" s="25">
        <v>850</v>
      </c>
      <c r="I238" s="26">
        <v>46129.689583333296</v>
      </c>
      <c r="J238" s="27">
        <v>80</v>
      </c>
      <c r="K238" s="27">
        <v>82</v>
      </c>
      <c r="L238" s="27">
        <v>23</v>
      </c>
      <c r="M238" s="27">
        <v>1962</v>
      </c>
      <c r="N238" s="27">
        <v>1017</v>
      </c>
      <c r="O238" s="25"/>
      <c r="P238" s="27"/>
      <c r="Q238" s="27"/>
      <c r="R238" s="27"/>
      <c r="S238" s="27"/>
      <c r="T238" s="27"/>
      <c r="U238" s="24"/>
      <c r="V238" s="24"/>
      <c r="W238" s="27"/>
      <c r="X238" s="24" t="str">
        <f>IF(OR(I238="",说明首页!$C$3-INT(I238)&gt;7),"是","否")</f>
        <v>否</v>
      </c>
      <c r="Y238" s="24" t="str">
        <f t="shared" si="45"/>
        <v>是</v>
      </c>
      <c r="Z238" s="24" t="str">
        <f t="shared" si="46"/>
        <v>否</v>
      </c>
      <c r="AA238" s="24" t="str">
        <f>IF(OR(I238="",说明首页!$C$3-INT(I238)&gt;=3),"是","否")</f>
        <v>否</v>
      </c>
      <c r="AB238" s="28">
        <f t="shared" si="47"/>
        <v>44.217391304347828</v>
      </c>
      <c r="AC238" s="29">
        <f t="shared" si="48"/>
        <v>0</v>
      </c>
      <c r="AD238" s="27">
        <f t="shared" si="49"/>
        <v>0</v>
      </c>
      <c r="AE238" s="29">
        <f t="shared" si="50"/>
        <v>0</v>
      </c>
      <c r="AF238" s="29">
        <f t="shared" si="51"/>
        <v>0</v>
      </c>
      <c r="AG238" s="28" t="str">
        <f t="shared" si="52"/>
        <v/>
      </c>
      <c r="AH238" s="28" t="str">
        <f t="shared" si="53"/>
        <v/>
      </c>
      <c r="AI238" s="28" t="str">
        <f t="shared" si="54"/>
        <v/>
      </c>
      <c r="AJ238" s="28" t="str">
        <f t="shared" si="55"/>
        <v/>
      </c>
      <c r="AK238" s="29" t="str">
        <f t="shared" si="56"/>
        <v/>
      </c>
      <c r="AL238" s="25" t="str">
        <f t="shared" si="57"/>
        <v/>
      </c>
      <c r="AM238" s="24" t="str">
        <f t="shared" si="58"/>
        <v>非参评</v>
      </c>
      <c r="AN238" s="24" t="str">
        <f t="shared" si="59"/>
        <v>MOB12+</v>
      </c>
    </row>
    <row r="239" spans="1:40" ht="13.5" customHeight="1">
      <c r="A239" s="24" t="s">
        <v>144</v>
      </c>
      <c r="B239" s="24" t="s">
        <v>160</v>
      </c>
      <c r="C239" s="25">
        <v>757077</v>
      </c>
      <c r="D239" s="24" t="s">
        <v>514</v>
      </c>
      <c r="E239" s="26">
        <v>45326.379166666702</v>
      </c>
      <c r="F239" s="26">
        <v>45326.379166666702</v>
      </c>
      <c r="G239" s="25">
        <v>828</v>
      </c>
      <c r="H239" s="25">
        <v>828</v>
      </c>
      <c r="I239" s="26">
        <v>46150.515277777798</v>
      </c>
      <c r="J239" s="27">
        <v>361</v>
      </c>
      <c r="K239" s="27">
        <v>369</v>
      </c>
      <c r="L239" s="27">
        <v>120</v>
      </c>
      <c r="M239" s="27">
        <v>13281</v>
      </c>
      <c r="N239" s="27">
        <v>9403</v>
      </c>
      <c r="O239" s="25">
        <v>3</v>
      </c>
      <c r="P239" s="27">
        <v>3</v>
      </c>
      <c r="Q239" s="27">
        <v>11900</v>
      </c>
      <c r="R239" s="27">
        <v>11000</v>
      </c>
      <c r="S239" s="27">
        <v>0</v>
      </c>
      <c r="T239" s="27">
        <v>0</v>
      </c>
      <c r="U239" s="24"/>
      <c r="V239" s="24"/>
      <c r="W239" s="27">
        <v>11900</v>
      </c>
      <c r="X239" s="24" t="str">
        <f>IF(OR(I239="",说明首页!$C$3-INT(I239)&gt;7),"是","否")</f>
        <v>否</v>
      </c>
      <c r="Y239" s="24" t="str">
        <f t="shared" si="45"/>
        <v>是</v>
      </c>
      <c r="Z239" s="24" t="str">
        <f t="shared" si="46"/>
        <v>否</v>
      </c>
      <c r="AA239" s="24" t="str">
        <f>IF(OR(I239="",说明首页!$C$3-INT(I239)&gt;=3),"是","否")</f>
        <v>否</v>
      </c>
      <c r="AB239" s="28">
        <f t="shared" si="47"/>
        <v>78.358333333333334</v>
      </c>
      <c r="AC239" s="29">
        <f t="shared" si="48"/>
        <v>0.8310249307479225</v>
      </c>
      <c r="AD239" s="27">
        <f t="shared" si="49"/>
        <v>3966.6666666666665</v>
      </c>
      <c r="AE239" s="29">
        <f t="shared" si="50"/>
        <v>1.1000000000000001</v>
      </c>
      <c r="AF239" s="29">
        <f t="shared" si="51"/>
        <v>52.238888888888894</v>
      </c>
      <c r="AG239" s="28" t="str">
        <f t="shared" si="52"/>
        <v/>
      </c>
      <c r="AH239" s="28" t="str">
        <f t="shared" si="53"/>
        <v/>
      </c>
      <c r="AI239" s="28" t="str">
        <f t="shared" si="54"/>
        <v/>
      </c>
      <c r="AJ239" s="28" t="str">
        <f t="shared" si="55"/>
        <v/>
      </c>
      <c r="AK239" s="29" t="str">
        <f t="shared" si="56"/>
        <v/>
      </c>
      <c r="AL239" s="25" t="str">
        <f t="shared" si="57"/>
        <v/>
      </c>
      <c r="AM239" s="24" t="str">
        <f t="shared" si="58"/>
        <v>非参评</v>
      </c>
      <c r="AN239" s="24" t="str">
        <f t="shared" si="59"/>
        <v>MOB12+</v>
      </c>
    </row>
    <row r="240" spans="1:40" ht="13.5" customHeight="1">
      <c r="A240" s="24" t="s">
        <v>144</v>
      </c>
      <c r="B240" s="24" t="s">
        <v>147</v>
      </c>
      <c r="C240" s="25">
        <v>757140</v>
      </c>
      <c r="D240" s="24" t="s">
        <v>534</v>
      </c>
      <c r="E240" s="26">
        <v>45859.747222222199</v>
      </c>
      <c r="F240" s="26">
        <v>45859.747222222199</v>
      </c>
      <c r="G240" s="25">
        <v>295</v>
      </c>
      <c r="H240" s="25">
        <v>295</v>
      </c>
      <c r="I240" s="26">
        <v>46146.704166666699</v>
      </c>
      <c r="J240" s="27">
        <v>91</v>
      </c>
      <c r="K240" s="27">
        <v>101</v>
      </c>
      <c r="L240" s="27">
        <v>45</v>
      </c>
      <c r="M240" s="27">
        <v>6715</v>
      </c>
      <c r="N240" s="27">
        <v>5891</v>
      </c>
      <c r="O240" s="24">
        <v>2</v>
      </c>
      <c r="P240" s="24">
        <v>2</v>
      </c>
      <c r="Q240" s="24">
        <v>73000</v>
      </c>
      <c r="R240" s="24">
        <v>72000</v>
      </c>
      <c r="S240" s="24">
        <v>0</v>
      </c>
      <c r="T240" s="24">
        <v>0</v>
      </c>
      <c r="U240" s="24"/>
      <c r="V240" s="24"/>
      <c r="W240" s="24">
        <v>73000</v>
      </c>
      <c r="X240" s="24" t="str">
        <f>IF(OR(I240="",说明首页!$C$3-INT(I240)&gt;7),"是","否")</f>
        <v>否</v>
      </c>
      <c r="Y240" s="24" t="str">
        <f t="shared" si="45"/>
        <v>是</v>
      </c>
      <c r="Z240" s="24" t="str">
        <f t="shared" si="46"/>
        <v>否</v>
      </c>
      <c r="AA240" s="24" t="str">
        <f>IF(OR(I240="",说明首页!$C$3-INT(I240)&gt;=3),"是","否")</f>
        <v>否</v>
      </c>
      <c r="AB240" s="28">
        <f t="shared" si="47"/>
        <v>130.9111111111111</v>
      </c>
      <c r="AC240" s="29">
        <f t="shared" si="48"/>
        <v>2.197802197802198</v>
      </c>
      <c r="AD240" s="27">
        <f t="shared" si="49"/>
        <v>36500</v>
      </c>
      <c r="AE240" s="29">
        <f t="shared" si="50"/>
        <v>7.2</v>
      </c>
      <c r="AF240" s="29">
        <f t="shared" si="51"/>
        <v>49.091666666666669</v>
      </c>
      <c r="AG240" s="28" t="str">
        <f t="shared" si="52"/>
        <v/>
      </c>
      <c r="AH240" s="28" t="str">
        <f t="shared" si="53"/>
        <v/>
      </c>
      <c r="AI240" s="28" t="str">
        <f t="shared" si="54"/>
        <v/>
      </c>
      <c r="AJ240" s="28" t="str">
        <f t="shared" si="55"/>
        <v/>
      </c>
      <c r="AK240" s="29" t="str">
        <f t="shared" si="56"/>
        <v/>
      </c>
      <c r="AL240" s="25" t="str">
        <f t="shared" si="57"/>
        <v/>
      </c>
      <c r="AM240" s="24" t="str">
        <f t="shared" si="58"/>
        <v>非参评</v>
      </c>
      <c r="AN240" s="24" t="str">
        <f t="shared" si="59"/>
        <v>MOB6-12</v>
      </c>
    </row>
    <row r="241" spans="1:40" ht="13.5" customHeight="1">
      <c r="A241" s="24" t="s">
        <v>144</v>
      </c>
      <c r="B241" s="24" t="s">
        <v>147</v>
      </c>
      <c r="C241" s="25">
        <v>757141</v>
      </c>
      <c r="D241" s="24" t="s">
        <v>579</v>
      </c>
      <c r="E241" s="26">
        <v>45317.412499999999</v>
      </c>
      <c r="F241" s="26">
        <v>45317.412499999999</v>
      </c>
      <c r="G241" s="25">
        <v>837</v>
      </c>
      <c r="H241" s="25">
        <v>837</v>
      </c>
      <c r="I241" s="26">
        <v>46153.642361111102</v>
      </c>
      <c r="J241" s="27">
        <v>26</v>
      </c>
      <c r="K241" s="27">
        <v>26</v>
      </c>
      <c r="L241" s="27">
        <v>18</v>
      </c>
      <c r="M241" s="27">
        <v>1999</v>
      </c>
      <c r="N241" s="27">
        <v>1885</v>
      </c>
      <c r="O241" s="25"/>
      <c r="P241" s="27"/>
      <c r="Q241" s="27"/>
      <c r="R241" s="27"/>
      <c r="S241" s="27"/>
      <c r="T241" s="27"/>
      <c r="U241" s="24"/>
      <c r="V241" s="24"/>
      <c r="W241" s="27"/>
      <c r="X241" s="24" t="str">
        <f>IF(OR(I241="",说明首页!$C$3-INT(I241)&gt;7),"是","否")</f>
        <v>否</v>
      </c>
      <c r="Y241" s="24" t="str">
        <f t="shared" si="45"/>
        <v>是</v>
      </c>
      <c r="Z241" s="24" t="str">
        <f t="shared" si="46"/>
        <v>否</v>
      </c>
      <c r="AA241" s="24" t="str">
        <f>IF(OR(I241="",说明首页!$C$3-INT(I241)&gt;=3),"是","否")</f>
        <v>否</v>
      </c>
      <c r="AB241" s="28">
        <f t="shared" si="47"/>
        <v>104.72222222222223</v>
      </c>
      <c r="AC241" s="29">
        <f t="shared" si="48"/>
        <v>0</v>
      </c>
      <c r="AD241" s="27">
        <f t="shared" si="49"/>
        <v>0</v>
      </c>
      <c r="AE241" s="29">
        <f t="shared" si="50"/>
        <v>0</v>
      </c>
      <c r="AF241" s="29">
        <f t="shared" si="51"/>
        <v>0</v>
      </c>
      <c r="AG241" s="28" t="str">
        <f t="shared" si="52"/>
        <v/>
      </c>
      <c r="AH241" s="28" t="str">
        <f t="shared" si="53"/>
        <v/>
      </c>
      <c r="AI241" s="28" t="str">
        <f t="shared" si="54"/>
        <v/>
      </c>
      <c r="AJ241" s="28" t="str">
        <f t="shared" si="55"/>
        <v/>
      </c>
      <c r="AK241" s="29" t="str">
        <f t="shared" si="56"/>
        <v/>
      </c>
      <c r="AL241" s="25" t="str">
        <f t="shared" si="57"/>
        <v/>
      </c>
      <c r="AM241" s="24" t="str">
        <f t="shared" si="58"/>
        <v>非参评</v>
      </c>
      <c r="AN241" s="24" t="str">
        <f t="shared" si="59"/>
        <v>MOB12+</v>
      </c>
    </row>
    <row r="242" spans="1:40" ht="13.5" customHeight="1">
      <c r="A242" s="24" t="s">
        <v>144</v>
      </c>
      <c r="B242" s="24" t="s">
        <v>147</v>
      </c>
      <c r="C242" s="25">
        <v>757142</v>
      </c>
      <c r="D242" s="24" t="s">
        <v>1161</v>
      </c>
      <c r="E242" s="26">
        <v>45682.409027777801</v>
      </c>
      <c r="F242" s="26">
        <v>45682.409027777801</v>
      </c>
      <c r="G242" s="25">
        <v>472</v>
      </c>
      <c r="H242" s="25">
        <v>472</v>
      </c>
      <c r="I242" s="26">
        <v>46153.666666666701</v>
      </c>
      <c r="J242" s="27">
        <v>52</v>
      </c>
      <c r="K242" s="27">
        <v>57</v>
      </c>
      <c r="L242" s="27">
        <v>26</v>
      </c>
      <c r="M242" s="27">
        <v>3292</v>
      </c>
      <c r="N242" s="27">
        <v>2835</v>
      </c>
      <c r="O242" s="25">
        <v>1</v>
      </c>
      <c r="P242" s="24">
        <v>1</v>
      </c>
      <c r="Q242" s="24">
        <v>68700</v>
      </c>
      <c r="R242" s="24">
        <v>68700</v>
      </c>
      <c r="S242" s="24">
        <v>0</v>
      </c>
      <c r="T242" s="24">
        <v>0</v>
      </c>
      <c r="U242" s="24"/>
      <c r="V242" s="24"/>
      <c r="W242" s="24">
        <v>68700</v>
      </c>
      <c r="X242" s="24" t="str">
        <f>IF(OR(I242="",说明首页!$C$3-INT(I242)&gt;7),"是","否")</f>
        <v>否</v>
      </c>
      <c r="Y242" s="24" t="str">
        <f t="shared" si="45"/>
        <v>是</v>
      </c>
      <c r="Z242" s="24" t="str">
        <f t="shared" si="46"/>
        <v>否</v>
      </c>
      <c r="AA242" s="24" t="str">
        <f>IF(OR(I242="",说明首页!$C$3-INT(I242)&gt;=3),"是","否")</f>
        <v>否</v>
      </c>
      <c r="AB242" s="28">
        <f t="shared" si="47"/>
        <v>109.03846153846153</v>
      </c>
      <c r="AC242" s="29">
        <f t="shared" si="48"/>
        <v>1.9230769230769231</v>
      </c>
      <c r="AD242" s="27">
        <f t="shared" si="49"/>
        <v>68700</v>
      </c>
      <c r="AE242" s="29">
        <f t="shared" si="50"/>
        <v>6.87</v>
      </c>
      <c r="AF242" s="29">
        <f t="shared" si="51"/>
        <v>47.25</v>
      </c>
      <c r="AG242" s="28" t="str">
        <f t="shared" si="52"/>
        <v/>
      </c>
      <c r="AH242" s="28" t="str">
        <f t="shared" si="53"/>
        <v/>
      </c>
      <c r="AI242" s="28" t="str">
        <f t="shared" si="54"/>
        <v/>
      </c>
      <c r="AJ242" s="28" t="str">
        <f t="shared" si="55"/>
        <v/>
      </c>
      <c r="AK242" s="29" t="str">
        <f t="shared" si="56"/>
        <v/>
      </c>
      <c r="AL242" s="25" t="str">
        <f t="shared" si="57"/>
        <v/>
      </c>
      <c r="AM242" s="24" t="str">
        <f t="shared" si="58"/>
        <v>非参评</v>
      </c>
      <c r="AN242" s="24" t="str">
        <f t="shared" si="59"/>
        <v>MOB12+</v>
      </c>
    </row>
    <row r="243" spans="1:40" ht="13.5" customHeight="1">
      <c r="A243" s="24" t="s">
        <v>144</v>
      </c>
      <c r="B243" s="24" t="s">
        <v>147</v>
      </c>
      <c r="C243" s="25">
        <v>757145</v>
      </c>
      <c r="D243" s="24" t="s">
        <v>490</v>
      </c>
      <c r="E243" s="26">
        <v>45419.493750000001</v>
      </c>
      <c r="F243" s="26">
        <v>45419.493750000001</v>
      </c>
      <c r="G243" s="25">
        <v>735</v>
      </c>
      <c r="H243" s="25">
        <v>735</v>
      </c>
      <c r="I243" s="26">
        <v>46138.658333333296</v>
      </c>
      <c r="J243" s="27">
        <v>72</v>
      </c>
      <c r="K243" s="27">
        <v>72</v>
      </c>
      <c r="L243" s="27">
        <v>37</v>
      </c>
      <c r="M243" s="27">
        <v>3774</v>
      </c>
      <c r="N243" s="27">
        <v>3235</v>
      </c>
      <c r="O243" s="25">
        <v>2</v>
      </c>
      <c r="P243" s="27"/>
      <c r="Q243" s="27"/>
      <c r="R243" s="27"/>
      <c r="S243" s="27"/>
      <c r="T243" s="27"/>
      <c r="U243" s="24"/>
      <c r="V243" s="24"/>
      <c r="W243" s="27"/>
      <c r="X243" s="24" t="str">
        <f>IF(OR(I243="",说明首页!$C$3-INT(I243)&gt;7),"是","否")</f>
        <v>否</v>
      </c>
      <c r="Y243" s="24" t="str">
        <f t="shared" si="45"/>
        <v>是</v>
      </c>
      <c r="Z243" s="24" t="str">
        <f t="shared" si="46"/>
        <v>否</v>
      </c>
      <c r="AA243" s="24" t="str">
        <f>IF(OR(I243="",说明首页!$C$3-INT(I243)&gt;=3),"是","否")</f>
        <v>否</v>
      </c>
      <c r="AB243" s="28">
        <f t="shared" si="47"/>
        <v>87.432432432432435</v>
      </c>
      <c r="AC243" s="29">
        <f t="shared" si="48"/>
        <v>0</v>
      </c>
      <c r="AD243" s="27">
        <f t="shared" si="49"/>
        <v>0</v>
      </c>
      <c r="AE243" s="29">
        <f t="shared" si="50"/>
        <v>0</v>
      </c>
      <c r="AF243" s="29">
        <f t="shared" si="51"/>
        <v>26.958333333333332</v>
      </c>
      <c r="AG243" s="28" t="str">
        <f t="shared" si="52"/>
        <v/>
      </c>
      <c r="AH243" s="28" t="str">
        <f t="shared" si="53"/>
        <v/>
      </c>
      <c r="AI243" s="28" t="str">
        <f t="shared" si="54"/>
        <v/>
      </c>
      <c r="AJ243" s="28" t="str">
        <f t="shared" si="55"/>
        <v/>
      </c>
      <c r="AK243" s="29" t="str">
        <f t="shared" si="56"/>
        <v/>
      </c>
      <c r="AL243" s="25" t="str">
        <f t="shared" si="57"/>
        <v/>
      </c>
      <c r="AM243" s="24" t="str">
        <f t="shared" si="58"/>
        <v>非参评</v>
      </c>
      <c r="AN243" s="24" t="str">
        <f t="shared" si="59"/>
        <v>MOB12+</v>
      </c>
    </row>
    <row r="244" spans="1:40" ht="13.5" customHeight="1">
      <c r="A244" s="24" t="s">
        <v>144</v>
      </c>
      <c r="B244" s="24" t="s">
        <v>147</v>
      </c>
      <c r="C244" s="25">
        <v>757816</v>
      </c>
      <c r="D244" s="24" t="s">
        <v>1015</v>
      </c>
      <c r="E244" s="26">
        <v>45317.383333333302</v>
      </c>
      <c r="F244" s="26">
        <v>45317.383333333302</v>
      </c>
      <c r="G244" s="25">
        <v>837</v>
      </c>
      <c r="H244" s="25">
        <v>837</v>
      </c>
      <c r="I244" s="26">
        <v>46154.809027777803</v>
      </c>
      <c r="J244" s="27">
        <v>3663</v>
      </c>
      <c r="K244" s="27">
        <v>4859</v>
      </c>
      <c r="L244" s="27">
        <v>1835</v>
      </c>
      <c r="M244" s="27">
        <v>189875</v>
      </c>
      <c r="N244" s="27">
        <v>153767</v>
      </c>
      <c r="O244" s="24">
        <v>26</v>
      </c>
      <c r="P244" s="24">
        <v>39</v>
      </c>
      <c r="Q244" s="24">
        <v>1413700</v>
      </c>
      <c r="R244" s="24">
        <v>1161900</v>
      </c>
      <c r="S244" s="24">
        <v>1</v>
      </c>
      <c r="T244" s="24">
        <v>1</v>
      </c>
      <c r="U244" s="24">
        <v>6000</v>
      </c>
      <c r="V244" s="24"/>
      <c r="W244" s="24">
        <v>1419700</v>
      </c>
      <c r="X244" s="24" t="str">
        <f>IF(OR(I244="",说明首页!$C$3-INT(I244)&gt;7),"是","否")</f>
        <v>否</v>
      </c>
      <c r="Y244" s="24" t="str">
        <f t="shared" si="45"/>
        <v>否</v>
      </c>
      <c r="Z244" s="24" t="str">
        <f t="shared" si="46"/>
        <v>是</v>
      </c>
      <c r="AA244" s="24" t="str">
        <f>IF(OR(I244="",说明首页!$C$3-INT(I244)&gt;=3),"是","否")</f>
        <v>否</v>
      </c>
      <c r="AB244" s="28">
        <f t="shared" si="47"/>
        <v>83.796730245231615</v>
      </c>
      <c r="AC244" s="29">
        <f t="shared" si="48"/>
        <v>1.0647010647010646</v>
      </c>
      <c r="AD244" s="27">
        <f t="shared" si="49"/>
        <v>36248.717948717946</v>
      </c>
      <c r="AE244" s="29">
        <f t="shared" si="50"/>
        <v>116.19</v>
      </c>
      <c r="AF244" s="29">
        <f t="shared" si="51"/>
        <v>98.56858974358974</v>
      </c>
      <c r="AG244" s="28">
        <f t="shared" si="52"/>
        <v>36.911487758945391</v>
      </c>
      <c r="AH244" s="28">
        <f t="shared" si="53"/>
        <v>67.043314500941619</v>
      </c>
      <c r="AI244" s="28">
        <f t="shared" si="54"/>
        <v>48.022598870056498</v>
      </c>
      <c r="AJ244" s="28">
        <f t="shared" si="55"/>
        <v>20.903954802259886</v>
      </c>
      <c r="AK244" s="29">
        <f t="shared" si="56"/>
        <v>49.49</v>
      </c>
      <c r="AL244" s="25">
        <f t="shared" si="57"/>
        <v>269</v>
      </c>
      <c r="AM244" s="24" t="str">
        <f t="shared" si="58"/>
        <v>B</v>
      </c>
      <c r="AN244" s="24" t="str">
        <f t="shared" si="59"/>
        <v>MOB12+</v>
      </c>
    </row>
    <row r="245" spans="1:40" ht="13.5" customHeight="1">
      <c r="A245" s="24" t="s">
        <v>144</v>
      </c>
      <c r="B245" s="24" t="s">
        <v>147</v>
      </c>
      <c r="C245" s="25">
        <v>757819</v>
      </c>
      <c r="D245" s="24" t="s">
        <v>743</v>
      </c>
      <c r="E245" s="26">
        <v>45315.3881944444</v>
      </c>
      <c r="F245" s="26">
        <v>45315.3881944444</v>
      </c>
      <c r="G245" s="25">
        <v>839</v>
      </c>
      <c r="H245" s="25">
        <v>839</v>
      </c>
      <c r="I245" s="26">
        <v>46154.810416666704</v>
      </c>
      <c r="J245" s="27">
        <v>3006</v>
      </c>
      <c r="K245" s="27">
        <v>4282</v>
      </c>
      <c r="L245" s="27">
        <v>1629</v>
      </c>
      <c r="M245" s="27">
        <v>152404</v>
      </c>
      <c r="N245" s="27">
        <v>116027</v>
      </c>
      <c r="O245" s="25">
        <v>23</v>
      </c>
      <c r="P245" s="27">
        <v>14</v>
      </c>
      <c r="Q245" s="27">
        <v>387000</v>
      </c>
      <c r="R245" s="27">
        <v>234500</v>
      </c>
      <c r="S245" s="27">
        <v>1</v>
      </c>
      <c r="T245" s="27">
        <v>1</v>
      </c>
      <c r="U245" s="24">
        <v>3000</v>
      </c>
      <c r="V245" s="24"/>
      <c r="W245" s="27">
        <v>390000</v>
      </c>
      <c r="X245" s="24" t="str">
        <f>IF(OR(I245="",说明首页!$C$3-INT(I245)&gt;7),"是","否")</f>
        <v>否</v>
      </c>
      <c r="Y245" s="24" t="str">
        <f t="shared" si="45"/>
        <v>否</v>
      </c>
      <c r="Z245" s="24" t="str">
        <f t="shared" si="46"/>
        <v>是</v>
      </c>
      <c r="AA245" s="24" t="str">
        <f>IF(OR(I245="",说明首页!$C$3-INT(I245)&gt;=3),"是","否")</f>
        <v>否</v>
      </c>
      <c r="AB245" s="28">
        <f t="shared" si="47"/>
        <v>71.225905463474518</v>
      </c>
      <c r="AC245" s="29">
        <f t="shared" si="48"/>
        <v>0.46573519627411841</v>
      </c>
      <c r="AD245" s="27">
        <f t="shared" si="49"/>
        <v>27642.857142857141</v>
      </c>
      <c r="AE245" s="29">
        <f t="shared" si="50"/>
        <v>23.45</v>
      </c>
      <c r="AF245" s="29">
        <f t="shared" si="51"/>
        <v>84.077536231884054</v>
      </c>
      <c r="AG245" s="28">
        <f t="shared" si="52"/>
        <v>9.9811676082862526</v>
      </c>
      <c r="AH245" s="28">
        <f t="shared" si="53"/>
        <v>6.5913370998116756</v>
      </c>
      <c r="AI245" s="28">
        <f t="shared" si="54"/>
        <v>9.2278719397363478</v>
      </c>
      <c r="AJ245" s="28">
        <f t="shared" si="55"/>
        <v>5.8380414312617699</v>
      </c>
      <c r="AK245" s="29">
        <f t="shared" si="56"/>
        <v>7.48</v>
      </c>
      <c r="AL245" s="25">
        <f t="shared" si="57"/>
        <v>522</v>
      </c>
      <c r="AM245" s="24" t="str">
        <f t="shared" si="58"/>
        <v>C</v>
      </c>
      <c r="AN245" s="24" t="str">
        <f t="shared" si="59"/>
        <v>MOB12+</v>
      </c>
    </row>
    <row r="246" spans="1:40" ht="13.5" customHeight="1">
      <c r="A246" s="24" t="s">
        <v>144</v>
      </c>
      <c r="B246" s="24" t="s">
        <v>147</v>
      </c>
      <c r="C246" s="25">
        <v>758229</v>
      </c>
      <c r="D246" s="24" t="s">
        <v>264</v>
      </c>
      <c r="E246" s="26">
        <v>45323.625</v>
      </c>
      <c r="F246" s="26">
        <v>45323.625</v>
      </c>
      <c r="G246" s="25">
        <v>831</v>
      </c>
      <c r="H246" s="25">
        <v>831</v>
      </c>
      <c r="I246" s="26">
        <v>46154.862500000003</v>
      </c>
      <c r="J246" s="27">
        <v>5074</v>
      </c>
      <c r="K246" s="27">
        <v>6378</v>
      </c>
      <c r="L246" s="27">
        <v>2490</v>
      </c>
      <c r="M246" s="27">
        <v>243750</v>
      </c>
      <c r="N246" s="27">
        <v>193100</v>
      </c>
      <c r="O246" s="25">
        <v>28</v>
      </c>
      <c r="P246" s="24">
        <v>45</v>
      </c>
      <c r="Q246" s="24">
        <v>1889200</v>
      </c>
      <c r="R246" s="24">
        <v>1549700</v>
      </c>
      <c r="S246" s="24">
        <v>4</v>
      </c>
      <c r="T246" s="24">
        <v>6</v>
      </c>
      <c r="U246" s="24">
        <v>71100</v>
      </c>
      <c r="V246" s="24">
        <v>3000</v>
      </c>
      <c r="W246" s="24">
        <v>1960300</v>
      </c>
      <c r="X246" s="24" t="str">
        <f>IF(OR(I246="",说明首页!$C$3-INT(I246)&gt;7),"是","否")</f>
        <v>否</v>
      </c>
      <c r="Y246" s="24" t="str">
        <f t="shared" si="45"/>
        <v>否</v>
      </c>
      <c r="Z246" s="24" t="str">
        <f t="shared" si="46"/>
        <v>是</v>
      </c>
      <c r="AA246" s="24" t="str">
        <f>IF(OR(I246="",说明首页!$C$3-INT(I246)&gt;=3),"是","否")</f>
        <v>否</v>
      </c>
      <c r="AB246" s="28">
        <f t="shared" si="47"/>
        <v>77.550200803212846</v>
      </c>
      <c r="AC246" s="29">
        <f t="shared" si="48"/>
        <v>0.88687426093811594</v>
      </c>
      <c r="AD246" s="27">
        <f t="shared" si="49"/>
        <v>41982.222222222219</v>
      </c>
      <c r="AE246" s="29">
        <f t="shared" si="50"/>
        <v>154.97</v>
      </c>
      <c r="AF246" s="29">
        <f t="shared" si="51"/>
        <v>114.94047619047619</v>
      </c>
      <c r="AG246" s="28">
        <f t="shared" si="52"/>
        <v>22.033898305084744</v>
      </c>
      <c r="AH246" s="28">
        <f t="shared" si="53"/>
        <v>49.529190207156311</v>
      </c>
      <c r="AI246" s="28">
        <f t="shared" si="54"/>
        <v>63.841807909604519</v>
      </c>
      <c r="AJ246" s="28">
        <f t="shared" si="55"/>
        <v>54.990583804143121</v>
      </c>
      <c r="AK246" s="29">
        <f t="shared" si="56"/>
        <v>49.36</v>
      </c>
      <c r="AL246" s="25">
        <f t="shared" si="57"/>
        <v>270</v>
      </c>
      <c r="AM246" s="24" t="str">
        <f t="shared" si="58"/>
        <v>B</v>
      </c>
      <c r="AN246" s="24" t="str">
        <f t="shared" si="59"/>
        <v>MOB12+</v>
      </c>
    </row>
    <row r="247" spans="1:40" ht="13.5" customHeight="1">
      <c r="A247" s="24" t="s">
        <v>144</v>
      </c>
      <c r="B247" s="24" t="s">
        <v>152</v>
      </c>
      <c r="C247" s="25">
        <v>758262</v>
      </c>
      <c r="D247" s="24" t="s">
        <v>311</v>
      </c>
      <c r="E247" s="26">
        <v>45325.376388888901</v>
      </c>
      <c r="F247" s="26">
        <v>45325.376388888901</v>
      </c>
      <c r="G247" s="25">
        <v>829</v>
      </c>
      <c r="H247" s="25">
        <v>829</v>
      </c>
      <c r="I247" s="26">
        <v>46146.7680555556</v>
      </c>
      <c r="J247" s="27">
        <v>1397</v>
      </c>
      <c r="K247" s="27">
        <v>2164</v>
      </c>
      <c r="L247" s="27">
        <v>898</v>
      </c>
      <c r="M247" s="27">
        <v>90648</v>
      </c>
      <c r="N247" s="27">
        <v>73122</v>
      </c>
      <c r="O247" s="25">
        <v>11</v>
      </c>
      <c r="P247" s="27">
        <v>11</v>
      </c>
      <c r="Q247" s="27">
        <v>53100</v>
      </c>
      <c r="R247" s="27">
        <v>45000</v>
      </c>
      <c r="S247" s="27">
        <v>1</v>
      </c>
      <c r="T247" s="27">
        <v>2</v>
      </c>
      <c r="U247" s="24">
        <v>20000</v>
      </c>
      <c r="V247" s="24"/>
      <c r="W247" s="27">
        <v>73100</v>
      </c>
      <c r="X247" s="24" t="str">
        <f>IF(OR(I247="",说明首页!$C$3-INT(I247)&gt;7),"是","否")</f>
        <v>否</v>
      </c>
      <c r="Y247" s="24" t="str">
        <f t="shared" si="45"/>
        <v>是</v>
      </c>
      <c r="Z247" s="24" t="str">
        <f t="shared" si="46"/>
        <v>否</v>
      </c>
      <c r="AA247" s="24" t="str">
        <f>IF(OR(I247="",说明首页!$C$3-INT(I247)&gt;=3),"是","否")</f>
        <v>否</v>
      </c>
      <c r="AB247" s="28">
        <f t="shared" si="47"/>
        <v>81.427616926503347</v>
      </c>
      <c r="AC247" s="29">
        <f t="shared" si="48"/>
        <v>0.78740157480314954</v>
      </c>
      <c r="AD247" s="27">
        <f t="shared" si="49"/>
        <v>4827.272727272727</v>
      </c>
      <c r="AE247" s="29">
        <f t="shared" si="50"/>
        <v>4.5</v>
      </c>
      <c r="AF247" s="29">
        <f t="shared" si="51"/>
        <v>110.79090909090908</v>
      </c>
      <c r="AG247" s="28" t="str">
        <f t="shared" si="52"/>
        <v/>
      </c>
      <c r="AH247" s="28" t="str">
        <f t="shared" si="53"/>
        <v/>
      </c>
      <c r="AI247" s="28" t="str">
        <f t="shared" si="54"/>
        <v/>
      </c>
      <c r="AJ247" s="28" t="str">
        <f t="shared" si="55"/>
        <v/>
      </c>
      <c r="AK247" s="29" t="str">
        <f t="shared" si="56"/>
        <v/>
      </c>
      <c r="AL247" s="25" t="str">
        <f t="shared" si="57"/>
        <v/>
      </c>
      <c r="AM247" s="24" t="str">
        <f t="shared" si="58"/>
        <v>非参评</v>
      </c>
      <c r="AN247" s="24" t="str">
        <f t="shared" si="59"/>
        <v>MOB12+</v>
      </c>
    </row>
    <row r="248" spans="1:40" ht="13.5" customHeight="1">
      <c r="A248" s="24" t="s">
        <v>144</v>
      </c>
      <c r="B248" s="24" t="s">
        <v>152</v>
      </c>
      <c r="C248" s="25">
        <v>758263</v>
      </c>
      <c r="D248" s="24" t="s">
        <v>322</v>
      </c>
      <c r="E248" s="26">
        <v>45327.383333333302</v>
      </c>
      <c r="F248" s="26">
        <v>45327.383333333302</v>
      </c>
      <c r="G248" s="25">
        <v>827</v>
      </c>
      <c r="H248" s="25">
        <v>827</v>
      </c>
      <c r="I248" s="26">
        <v>46154.761805555601</v>
      </c>
      <c r="J248" s="27">
        <v>795</v>
      </c>
      <c r="K248" s="27">
        <v>808</v>
      </c>
      <c r="L248" s="27">
        <v>342</v>
      </c>
      <c r="M248" s="27">
        <v>38505</v>
      </c>
      <c r="N248" s="27">
        <v>31338</v>
      </c>
      <c r="O248" s="25">
        <v>5</v>
      </c>
      <c r="P248" s="27">
        <v>9</v>
      </c>
      <c r="Q248" s="27">
        <v>352000</v>
      </c>
      <c r="R248" s="27">
        <v>349500</v>
      </c>
      <c r="S248" s="27">
        <v>0</v>
      </c>
      <c r="T248" s="27">
        <v>0</v>
      </c>
      <c r="U248" s="27"/>
      <c r="V248" s="24"/>
      <c r="W248" s="27">
        <v>352000</v>
      </c>
      <c r="X248" s="24" t="str">
        <f>IF(OR(I248="",说明首页!$C$3-INT(I248)&gt;7),"是","否")</f>
        <v>否</v>
      </c>
      <c r="Y248" s="24" t="str">
        <f t="shared" si="45"/>
        <v>是</v>
      </c>
      <c r="Z248" s="24" t="str">
        <f t="shared" si="46"/>
        <v>否</v>
      </c>
      <c r="AA248" s="24" t="str">
        <f>IF(OR(I248="",说明首页!$C$3-INT(I248)&gt;=3),"是","否")</f>
        <v>否</v>
      </c>
      <c r="AB248" s="28">
        <f t="shared" si="47"/>
        <v>91.631578947368425</v>
      </c>
      <c r="AC248" s="29">
        <f t="shared" si="48"/>
        <v>1.1320754716981132</v>
      </c>
      <c r="AD248" s="27">
        <f t="shared" si="49"/>
        <v>39111.111111111109</v>
      </c>
      <c r="AE248" s="29">
        <f t="shared" si="50"/>
        <v>34.950000000000003</v>
      </c>
      <c r="AF248" s="29">
        <f t="shared" si="51"/>
        <v>104.46000000000001</v>
      </c>
      <c r="AG248" s="28" t="str">
        <f t="shared" si="52"/>
        <v/>
      </c>
      <c r="AH248" s="28" t="str">
        <f t="shared" si="53"/>
        <v/>
      </c>
      <c r="AI248" s="28" t="str">
        <f t="shared" si="54"/>
        <v/>
      </c>
      <c r="AJ248" s="28" t="str">
        <f t="shared" si="55"/>
        <v/>
      </c>
      <c r="AK248" s="29" t="str">
        <f t="shared" si="56"/>
        <v/>
      </c>
      <c r="AL248" s="25" t="str">
        <f t="shared" si="57"/>
        <v/>
      </c>
      <c r="AM248" s="24" t="str">
        <f t="shared" si="58"/>
        <v>非参评</v>
      </c>
      <c r="AN248" s="24" t="str">
        <f t="shared" si="59"/>
        <v>MOB12+</v>
      </c>
    </row>
    <row r="249" spans="1:40" ht="13.5" customHeight="1">
      <c r="A249" s="24" t="s">
        <v>144</v>
      </c>
      <c r="B249" s="24" t="s">
        <v>145</v>
      </c>
      <c r="C249" s="25">
        <v>758536</v>
      </c>
      <c r="D249" s="24" t="s">
        <v>581</v>
      </c>
      <c r="E249" s="26">
        <v>45344.579166666699</v>
      </c>
      <c r="F249" s="26">
        <v>45344.579166666699</v>
      </c>
      <c r="G249" s="25">
        <v>810</v>
      </c>
      <c r="H249" s="25">
        <v>810</v>
      </c>
      <c r="I249" s="26">
        <v>46154.849305555603</v>
      </c>
      <c r="J249" s="27">
        <v>5546</v>
      </c>
      <c r="K249" s="27">
        <v>6493</v>
      </c>
      <c r="L249" s="27">
        <v>1895</v>
      </c>
      <c r="M249" s="27">
        <v>276825</v>
      </c>
      <c r="N249" s="27">
        <v>208055</v>
      </c>
      <c r="O249" s="25">
        <v>26</v>
      </c>
      <c r="P249" s="27">
        <v>89</v>
      </c>
      <c r="Q249" s="27">
        <v>4572400</v>
      </c>
      <c r="R249" s="27">
        <v>3421100</v>
      </c>
      <c r="S249" s="27">
        <v>3</v>
      </c>
      <c r="T249" s="27">
        <v>5</v>
      </c>
      <c r="U249" s="24">
        <v>235700</v>
      </c>
      <c r="V249" s="24">
        <v>78500</v>
      </c>
      <c r="W249" s="27">
        <v>4808100</v>
      </c>
      <c r="X249" s="24" t="str">
        <f>IF(OR(I249="",说明首页!$C$3-INT(I249)&gt;7),"是","否")</f>
        <v>否</v>
      </c>
      <c r="Y249" s="24" t="str">
        <f t="shared" si="45"/>
        <v>否</v>
      </c>
      <c r="Z249" s="24" t="str">
        <f t="shared" si="46"/>
        <v>是</v>
      </c>
      <c r="AA249" s="24" t="str">
        <f>IF(OR(I249="",说明首页!$C$3-INT(I249)&gt;=3),"是","否")</f>
        <v>否</v>
      </c>
      <c r="AB249" s="28">
        <f t="shared" si="47"/>
        <v>109.79155672823219</v>
      </c>
      <c r="AC249" s="29">
        <f t="shared" si="48"/>
        <v>1.6047601875225386</v>
      </c>
      <c r="AD249" s="27">
        <f t="shared" si="49"/>
        <v>51375.280898876401</v>
      </c>
      <c r="AE249" s="29">
        <f t="shared" si="50"/>
        <v>342.11</v>
      </c>
      <c r="AF249" s="29">
        <f t="shared" si="51"/>
        <v>133.36858974358975</v>
      </c>
      <c r="AG249" s="28">
        <f t="shared" si="52"/>
        <v>91.148775894538602</v>
      </c>
      <c r="AH249" s="28">
        <f t="shared" si="53"/>
        <v>94.915254237288138</v>
      </c>
      <c r="AI249" s="28">
        <f t="shared" si="54"/>
        <v>93.220338983050837</v>
      </c>
      <c r="AJ249" s="28">
        <f t="shared" si="55"/>
        <v>87.38229755178908</v>
      </c>
      <c r="AK249" s="29">
        <f t="shared" si="56"/>
        <v>92.5</v>
      </c>
      <c r="AL249" s="25">
        <f t="shared" si="57"/>
        <v>13</v>
      </c>
      <c r="AM249" s="24" t="str">
        <f t="shared" si="58"/>
        <v>S</v>
      </c>
      <c r="AN249" s="24" t="str">
        <f t="shared" si="59"/>
        <v>MOB12+</v>
      </c>
    </row>
    <row r="250" spans="1:40" ht="13.5" customHeight="1">
      <c r="A250" s="24" t="s">
        <v>144</v>
      </c>
      <c r="B250" s="24" t="s">
        <v>152</v>
      </c>
      <c r="C250" s="25">
        <v>758551</v>
      </c>
      <c r="D250" s="24" t="s">
        <v>450</v>
      </c>
      <c r="E250" s="26">
        <v>45625.381944444402</v>
      </c>
      <c r="F250" s="26">
        <v>45625.381944444402</v>
      </c>
      <c r="G250" s="25">
        <v>529</v>
      </c>
      <c r="H250" s="25">
        <v>529</v>
      </c>
      <c r="I250" s="26">
        <v>46154.770833333299</v>
      </c>
      <c r="J250" s="27">
        <v>4317</v>
      </c>
      <c r="K250" s="27">
        <v>5521</v>
      </c>
      <c r="L250" s="27">
        <v>1732</v>
      </c>
      <c r="M250" s="27">
        <v>178868</v>
      </c>
      <c r="N250" s="27">
        <v>122891</v>
      </c>
      <c r="O250" s="25">
        <v>22</v>
      </c>
      <c r="P250" s="27">
        <v>44</v>
      </c>
      <c r="Q250" s="27">
        <v>1851100</v>
      </c>
      <c r="R250" s="27">
        <v>1146500</v>
      </c>
      <c r="S250" s="27">
        <v>4</v>
      </c>
      <c r="T250" s="27">
        <v>6</v>
      </c>
      <c r="U250" s="24">
        <v>225400</v>
      </c>
      <c r="V250" s="24">
        <v>201800</v>
      </c>
      <c r="W250" s="27">
        <v>2076500</v>
      </c>
      <c r="X250" s="24" t="str">
        <f>IF(OR(I250="",说明首页!$C$3-INT(I250)&gt;7),"是","否")</f>
        <v>否</v>
      </c>
      <c r="Y250" s="24" t="str">
        <f t="shared" si="45"/>
        <v>否</v>
      </c>
      <c r="Z250" s="24" t="str">
        <f t="shared" si="46"/>
        <v>是</v>
      </c>
      <c r="AA250" s="24" t="str">
        <f>IF(OR(I250="",说明首页!$C$3-INT(I250)&gt;=3),"是","否")</f>
        <v>否</v>
      </c>
      <c r="AB250" s="28">
        <f t="shared" si="47"/>
        <v>70.953233256351041</v>
      </c>
      <c r="AC250" s="29">
        <f t="shared" si="48"/>
        <v>1.0192263145703035</v>
      </c>
      <c r="AD250" s="27">
        <f t="shared" si="49"/>
        <v>42070.454545454544</v>
      </c>
      <c r="AE250" s="29">
        <f t="shared" si="50"/>
        <v>114.65</v>
      </c>
      <c r="AF250" s="29">
        <f t="shared" si="51"/>
        <v>93.099242424242419</v>
      </c>
      <c r="AG250" s="28">
        <f t="shared" si="52"/>
        <v>9.4161958568738235</v>
      </c>
      <c r="AH250" s="28">
        <f t="shared" si="53"/>
        <v>62.146892655367239</v>
      </c>
      <c r="AI250" s="28">
        <f t="shared" si="54"/>
        <v>46.704331450094159</v>
      </c>
      <c r="AJ250" s="28">
        <f t="shared" si="55"/>
        <v>13.182674199623351</v>
      </c>
      <c r="AK250" s="29">
        <f t="shared" si="56"/>
        <v>41.36</v>
      </c>
      <c r="AL250" s="25">
        <f t="shared" si="57"/>
        <v>329</v>
      </c>
      <c r="AM250" s="24" t="str">
        <f t="shared" si="58"/>
        <v>B</v>
      </c>
      <c r="AN250" s="24" t="str">
        <f t="shared" si="59"/>
        <v>MOB12+</v>
      </c>
    </row>
    <row r="251" spans="1:40" ht="13.5" customHeight="1">
      <c r="A251" s="24" t="s">
        <v>144</v>
      </c>
      <c r="B251" s="24" t="s">
        <v>176</v>
      </c>
      <c r="C251" s="25">
        <v>758814</v>
      </c>
      <c r="D251" s="24" t="s">
        <v>905</v>
      </c>
      <c r="E251" s="26">
        <v>45351.681250000001</v>
      </c>
      <c r="F251" s="26">
        <v>45351.681250000001</v>
      </c>
      <c r="G251" s="25">
        <v>803</v>
      </c>
      <c r="H251" s="25">
        <v>803</v>
      </c>
      <c r="I251" s="26">
        <v>46126.569444444402</v>
      </c>
      <c r="J251" s="27">
        <v>10</v>
      </c>
      <c r="K251" s="27">
        <v>10</v>
      </c>
      <c r="L251" s="27">
        <v>1</v>
      </c>
      <c r="M251" s="27">
        <v>150</v>
      </c>
      <c r="N251" s="27">
        <v>73</v>
      </c>
      <c r="O251" s="25"/>
      <c r="P251" s="27"/>
      <c r="Q251" s="27"/>
      <c r="R251" s="27"/>
      <c r="S251" s="27"/>
      <c r="T251" s="27"/>
      <c r="U251" s="27"/>
      <c r="V251" s="27"/>
      <c r="W251" s="27"/>
      <c r="X251" s="24" t="str">
        <f>IF(OR(I251="",说明首页!$C$3-INT(I251)&gt;7),"是","否")</f>
        <v>否</v>
      </c>
      <c r="Y251" s="24" t="str">
        <f t="shared" si="45"/>
        <v>是</v>
      </c>
      <c r="Z251" s="24" t="str">
        <f t="shared" si="46"/>
        <v>否</v>
      </c>
      <c r="AA251" s="24" t="str">
        <f>IF(OR(I251="",说明首页!$C$3-INT(I251)&gt;=3),"是","否")</f>
        <v>是</v>
      </c>
      <c r="AB251" s="28">
        <f t="shared" si="47"/>
        <v>73</v>
      </c>
      <c r="AC251" s="29">
        <f t="shared" si="48"/>
        <v>0</v>
      </c>
      <c r="AD251" s="27">
        <f t="shared" si="49"/>
        <v>0</v>
      </c>
      <c r="AE251" s="29">
        <f t="shared" si="50"/>
        <v>0</v>
      </c>
      <c r="AF251" s="29">
        <f t="shared" si="51"/>
        <v>0</v>
      </c>
      <c r="AG251" s="28" t="str">
        <f t="shared" si="52"/>
        <v/>
      </c>
      <c r="AH251" s="28" t="str">
        <f t="shared" si="53"/>
        <v/>
      </c>
      <c r="AI251" s="28" t="str">
        <f t="shared" si="54"/>
        <v/>
      </c>
      <c r="AJ251" s="28" t="str">
        <f t="shared" si="55"/>
        <v/>
      </c>
      <c r="AK251" s="29" t="str">
        <f t="shared" si="56"/>
        <v/>
      </c>
      <c r="AL251" s="25" t="str">
        <f t="shared" si="57"/>
        <v/>
      </c>
      <c r="AM251" s="24" t="str">
        <f t="shared" si="58"/>
        <v>非参评</v>
      </c>
      <c r="AN251" s="24" t="str">
        <f t="shared" si="59"/>
        <v>MOB12+</v>
      </c>
    </row>
    <row r="252" spans="1:40" ht="13.5" customHeight="1">
      <c r="A252" s="24" t="s">
        <v>144</v>
      </c>
      <c r="B252" s="24" t="s">
        <v>145</v>
      </c>
      <c r="C252" s="25">
        <v>759489</v>
      </c>
      <c r="D252" s="24" t="s">
        <v>244</v>
      </c>
      <c r="E252" s="26">
        <v>45352.622222222199</v>
      </c>
      <c r="F252" s="26">
        <v>45352.622222222199</v>
      </c>
      <c r="G252" s="25">
        <v>802</v>
      </c>
      <c r="H252" s="25">
        <v>802</v>
      </c>
      <c r="I252" s="26">
        <v>46154.820138888899</v>
      </c>
      <c r="J252" s="27">
        <v>5418</v>
      </c>
      <c r="K252" s="27">
        <v>6013</v>
      </c>
      <c r="L252" s="27">
        <v>1869</v>
      </c>
      <c r="M252" s="27">
        <v>209282</v>
      </c>
      <c r="N252" s="27">
        <v>152311</v>
      </c>
      <c r="O252" s="25">
        <v>24</v>
      </c>
      <c r="P252" s="27">
        <v>39</v>
      </c>
      <c r="Q252" s="27">
        <v>1735300</v>
      </c>
      <c r="R252" s="27">
        <v>1373400</v>
      </c>
      <c r="S252" s="27">
        <v>2</v>
      </c>
      <c r="T252" s="27">
        <v>2</v>
      </c>
      <c r="U252" s="27">
        <v>12000</v>
      </c>
      <c r="V252" s="27"/>
      <c r="W252" s="27">
        <v>1747300</v>
      </c>
      <c r="X252" s="24" t="str">
        <f>IF(OR(I252="",说明首页!$C$3-INT(I252)&gt;7),"是","否")</f>
        <v>否</v>
      </c>
      <c r="Y252" s="24" t="str">
        <f t="shared" si="45"/>
        <v>否</v>
      </c>
      <c r="Z252" s="24" t="str">
        <f t="shared" si="46"/>
        <v>是</v>
      </c>
      <c r="AA252" s="24" t="str">
        <f>IF(OR(I252="",说明首页!$C$3-INT(I252)&gt;=3),"是","否")</f>
        <v>否</v>
      </c>
      <c r="AB252" s="28">
        <f t="shared" si="47"/>
        <v>81.493311931514185</v>
      </c>
      <c r="AC252" s="29">
        <f t="shared" si="48"/>
        <v>0.71982281284606864</v>
      </c>
      <c r="AD252" s="27">
        <f t="shared" si="49"/>
        <v>44494.871794871797</v>
      </c>
      <c r="AE252" s="29">
        <f t="shared" si="50"/>
        <v>137.34</v>
      </c>
      <c r="AF252" s="29">
        <f t="shared" si="51"/>
        <v>105.77152777777778</v>
      </c>
      <c r="AG252" s="28">
        <f t="shared" si="52"/>
        <v>29.190207156308851</v>
      </c>
      <c r="AH252" s="28">
        <f t="shared" si="53"/>
        <v>27.49529190207156</v>
      </c>
      <c r="AI252" s="28">
        <f t="shared" si="54"/>
        <v>56.685499058380415</v>
      </c>
      <c r="AJ252" s="28">
        <f t="shared" si="55"/>
        <v>32.391713747645952</v>
      </c>
      <c r="AK252" s="29">
        <f t="shared" si="56"/>
        <v>34.57</v>
      </c>
      <c r="AL252" s="25">
        <f t="shared" si="57"/>
        <v>380</v>
      </c>
      <c r="AM252" s="24" t="str">
        <f t="shared" si="58"/>
        <v>B</v>
      </c>
      <c r="AN252" s="24" t="str">
        <f t="shared" si="59"/>
        <v>MOB12+</v>
      </c>
    </row>
    <row r="253" spans="1:40" ht="13.5" customHeight="1">
      <c r="A253" s="24" t="s">
        <v>144</v>
      </c>
      <c r="B253" s="24" t="s">
        <v>152</v>
      </c>
      <c r="C253" s="25">
        <v>759542</v>
      </c>
      <c r="D253" s="24" t="s">
        <v>386</v>
      </c>
      <c r="E253" s="26">
        <v>45504.504166666702</v>
      </c>
      <c r="F253" s="26">
        <v>45504.504166666702</v>
      </c>
      <c r="G253" s="25">
        <v>650</v>
      </c>
      <c r="H253" s="25">
        <v>650</v>
      </c>
      <c r="I253" s="26">
        <v>46153.795138888898</v>
      </c>
      <c r="J253" s="27">
        <v>4435</v>
      </c>
      <c r="K253" s="27">
        <v>5665</v>
      </c>
      <c r="L253" s="27">
        <v>2111</v>
      </c>
      <c r="M253" s="27">
        <v>213400</v>
      </c>
      <c r="N253" s="27">
        <v>155166</v>
      </c>
      <c r="O253" s="25">
        <v>24</v>
      </c>
      <c r="P253" s="27">
        <v>69</v>
      </c>
      <c r="Q253" s="27">
        <v>3889500</v>
      </c>
      <c r="R253" s="27">
        <v>2649000</v>
      </c>
      <c r="S253" s="27">
        <v>2</v>
      </c>
      <c r="T253" s="27">
        <v>3</v>
      </c>
      <c r="U253" s="27">
        <v>65000</v>
      </c>
      <c r="V253" s="24">
        <v>50000</v>
      </c>
      <c r="W253" s="27">
        <v>3954500</v>
      </c>
      <c r="X253" s="24" t="str">
        <f>IF(OR(I253="",说明首页!$C$3-INT(I253)&gt;7),"是","否")</f>
        <v>否</v>
      </c>
      <c r="Y253" s="24" t="str">
        <f t="shared" si="45"/>
        <v>否</v>
      </c>
      <c r="Z253" s="24" t="str">
        <f t="shared" si="46"/>
        <v>是</v>
      </c>
      <c r="AA253" s="24" t="str">
        <f>IF(OR(I253="",说明首页!$C$3-INT(I253)&gt;=3),"是","否")</f>
        <v>否</v>
      </c>
      <c r="AB253" s="28">
        <f t="shared" si="47"/>
        <v>73.503552818569403</v>
      </c>
      <c r="AC253" s="29">
        <f t="shared" si="48"/>
        <v>1.5558060879368658</v>
      </c>
      <c r="AD253" s="27">
        <f t="shared" si="49"/>
        <v>56369.565217391304</v>
      </c>
      <c r="AE253" s="29">
        <f t="shared" si="50"/>
        <v>264.89999999999998</v>
      </c>
      <c r="AF253" s="29">
        <f t="shared" si="51"/>
        <v>107.75416666666666</v>
      </c>
      <c r="AG253" s="28">
        <f t="shared" si="52"/>
        <v>13.370998116760829</v>
      </c>
      <c r="AH253" s="28">
        <f t="shared" si="53"/>
        <v>93.596986817325799</v>
      </c>
      <c r="AI253" s="28">
        <f t="shared" si="54"/>
        <v>87.38229755178908</v>
      </c>
      <c r="AJ253" s="28">
        <f t="shared" si="55"/>
        <v>35.969868173258</v>
      </c>
      <c r="AK253" s="29">
        <f t="shared" si="56"/>
        <v>68.790000000000006</v>
      </c>
      <c r="AL253" s="25">
        <f t="shared" si="57"/>
        <v>126</v>
      </c>
      <c r="AM253" s="24" t="str">
        <f t="shared" si="58"/>
        <v>A</v>
      </c>
      <c r="AN253" s="24" t="str">
        <f t="shared" si="59"/>
        <v>MOB12+</v>
      </c>
    </row>
    <row r="254" spans="1:40" ht="13.5" customHeight="1">
      <c r="A254" s="24" t="s">
        <v>144</v>
      </c>
      <c r="B254" s="24" t="s">
        <v>145</v>
      </c>
      <c r="C254" s="25">
        <v>759933</v>
      </c>
      <c r="D254" s="24" t="s">
        <v>1072</v>
      </c>
      <c r="E254" s="26">
        <v>45359.436805555597</v>
      </c>
      <c r="F254" s="26">
        <v>45359.436805555597</v>
      </c>
      <c r="G254" s="25">
        <v>795</v>
      </c>
      <c r="H254" s="25">
        <v>795</v>
      </c>
      <c r="I254" s="26">
        <v>46154.808333333298</v>
      </c>
      <c r="J254" s="27">
        <v>5018</v>
      </c>
      <c r="K254" s="27">
        <v>5648</v>
      </c>
      <c r="L254" s="27">
        <v>1439</v>
      </c>
      <c r="M254" s="27">
        <v>204472</v>
      </c>
      <c r="N254" s="27">
        <v>161861</v>
      </c>
      <c r="O254" s="25">
        <v>25</v>
      </c>
      <c r="P254" s="27">
        <v>46</v>
      </c>
      <c r="Q254" s="27">
        <v>5256400</v>
      </c>
      <c r="R254" s="27">
        <v>4598800</v>
      </c>
      <c r="S254" s="27">
        <v>1</v>
      </c>
      <c r="T254" s="27">
        <v>2</v>
      </c>
      <c r="U254" s="24">
        <v>8800</v>
      </c>
      <c r="V254" s="24"/>
      <c r="W254" s="27">
        <v>5265200</v>
      </c>
      <c r="X254" s="24" t="str">
        <f>IF(OR(I254="",说明首页!$C$3-INT(I254)&gt;7),"是","否")</f>
        <v>否</v>
      </c>
      <c r="Y254" s="24" t="str">
        <f t="shared" si="45"/>
        <v>否</v>
      </c>
      <c r="Z254" s="24" t="str">
        <f t="shared" si="46"/>
        <v>是</v>
      </c>
      <c r="AA254" s="24" t="str">
        <f>IF(OR(I254="",说明首页!$C$3-INT(I254)&gt;=3),"是","否")</f>
        <v>否</v>
      </c>
      <c r="AB254" s="28">
        <f t="shared" si="47"/>
        <v>112.48158443363447</v>
      </c>
      <c r="AC254" s="29">
        <f t="shared" si="48"/>
        <v>0.91669988043045036</v>
      </c>
      <c r="AD254" s="27">
        <f t="shared" si="49"/>
        <v>114269.56521739131</v>
      </c>
      <c r="AE254" s="29">
        <f t="shared" si="50"/>
        <v>459.88</v>
      </c>
      <c r="AF254" s="29">
        <f t="shared" si="51"/>
        <v>107.90733333333333</v>
      </c>
      <c r="AG254" s="28">
        <f t="shared" si="52"/>
        <v>92.655367231638422</v>
      </c>
      <c r="AH254" s="28">
        <f t="shared" si="53"/>
        <v>53.10734463276836</v>
      </c>
      <c r="AI254" s="28">
        <f t="shared" si="54"/>
        <v>96.986817325800374</v>
      </c>
      <c r="AJ254" s="28">
        <f t="shared" si="55"/>
        <v>36.534839924670429</v>
      </c>
      <c r="AK254" s="29">
        <f t="shared" si="56"/>
        <v>64.5</v>
      </c>
      <c r="AL254" s="25">
        <f t="shared" si="57"/>
        <v>160</v>
      </c>
      <c r="AM254" s="24" t="str">
        <f t="shared" si="58"/>
        <v>A</v>
      </c>
      <c r="AN254" s="24" t="str">
        <f t="shared" si="59"/>
        <v>MOB12+</v>
      </c>
    </row>
    <row r="255" spans="1:40" ht="13.5" customHeight="1">
      <c r="A255" s="24" t="s">
        <v>144</v>
      </c>
      <c r="B255" s="24" t="s">
        <v>145</v>
      </c>
      <c r="C255" s="25">
        <v>759950</v>
      </c>
      <c r="D255" s="24" t="s">
        <v>585</v>
      </c>
      <c r="E255" s="26">
        <v>45359.4909722222</v>
      </c>
      <c r="F255" s="26">
        <v>45359.4909722222</v>
      </c>
      <c r="G255" s="25">
        <v>795</v>
      </c>
      <c r="H255" s="25">
        <v>795</v>
      </c>
      <c r="I255" s="26">
        <v>46145.613888888904</v>
      </c>
      <c r="J255" s="27">
        <v>28</v>
      </c>
      <c r="K255" s="27">
        <v>28</v>
      </c>
      <c r="L255" s="27">
        <v>14</v>
      </c>
      <c r="M255" s="27">
        <v>1959</v>
      </c>
      <c r="N255" s="27">
        <v>1770</v>
      </c>
      <c r="O255" s="24">
        <v>1</v>
      </c>
      <c r="P255" s="24">
        <v>1</v>
      </c>
      <c r="Q255" s="24">
        <v>7700</v>
      </c>
      <c r="R255" s="24">
        <v>7700</v>
      </c>
      <c r="S255" s="24">
        <v>0</v>
      </c>
      <c r="T255" s="24">
        <v>0</v>
      </c>
      <c r="U255" s="24"/>
      <c r="V255" s="24"/>
      <c r="W255" s="24">
        <v>7700</v>
      </c>
      <c r="X255" s="24" t="str">
        <f>IF(OR(I255="",说明首页!$C$3-INT(I255)&gt;7),"是","否")</f>
        <v>否</v>
      </c>
      <c r="Y255" s="24" t="str">
        <f t="shared" si="45"/>
        <v>是</v>
      </c>
      <c r="Z255" s="24" t="str">
        <f t="shared" si="46"/>
        <v>否</v>
      </c>
      <c r="AA255" s="24" t="str">
        <f>IF(OR(I255="",说明首页!$C$3-INT(I255)&gt;=3),"是","否")</f>
        <v>否</v>
      </c>
      <c r="AB255" s="28">
        <f t="shared" si="47"/>
        <v>126.42857142857143</v>
      </c>
      <c r="AC255" s="29">
        <f t="shared" si="48"/>
        <v>3.5714285714285712</v>
      </c>
      <c r="AD255" s="27">
        <f t="shared" si="49"/>
        <v>7700</v>
      </c>
      <c r="AE255" s="29">
        <f t="shared" si="50"/>
        <v>0.77</v>
      </c>
      <c r="AF255" s="29">
        <f t="shared" si="51"/>
        <v>29.5</v>
      </c>
      <c r="AG255" s="28" t="str">
        <f t="shared" si="52"/>
        <v/>
      </c>
      <c r="AH255" s="28" t="str">
        <f t="shared" si="53"/>
        <v/>
      </c>
      <c r="AI255" s="28" t="str">
        <f t="shared" si="54"/>
        <v/>
      </c>
      <c r="AJ255" s="28" t="str">
        <f t="shared" si="55"/>
        <v/>
      </c>
      <c r="AK255" s="29" t="str">
        <f t="shared" si="56"/>
        <v/>
      </c>
      <c r="AL255" s="25" t="str">
        <f t="shared" si="57"/>
        <v/>
      </c>
      <c r="AM255" s="24" t="str">
        <f t="shared" si="58"/>
        <v>非参评</v>
      </c>
      <c r="AN255" s="24" t="str">
        <f t="shared" si="59"/>
        <v>MOB12+</v>
      </c>
    </row>
    <row r="256" spans="1:40" ht="13.5" customHeight="1">
      <c r="A256" s="24" t="s">
        <v>144</v>
      </c>
      <c r="B256" s="24" t="s">
        <v>145</v>
      </c>
      <c r="C256" s="25">
        <v>759951</v>
      </c>
      <c r="D256" s="24" t="s">
        <v>1052</v>
      </c>
      <c r="E256" s="26">
        <v>45363.3881944444</v>
      </c>
      <c r="F256" s="26">
        <v>45363.3881944444</v>
      </c>
      <c r="G256" s="25">
        <v>791</v>
      </c>
      <c r="H256" s="25">
        <v>791</v>
      </c>
      <c r="I256" s="26">
        <v>46154.820138888899</v>
      </c>
      <c r="J256" s="27">
        <v>3684</v>
      </c>
      <c r="K256" s="27">
        <v>3949</v>
      </c>
      <c r="L256" s="27">
        <v>1746</v>
      </c>
      <c r="M256" s="27">
        <v>183340</v>
      </c>
      <c r="N256" s="27">
        <v>151508</v>
      </c>
      <c r="O256" s="24">
        <v>23</v>
      </c>
      <c r="P256" s="24">
        <v>38</v>
      </c>
      <c r="Q256" s="24">
        <v>1276900</v>
      </c>
      <c r="R256" s="24">
        <v>986900</v>
      </c>
      <c r="S256" s="24">
        <v>1</v>
      </c>
      <c r="T256" s="24">
        <v>1</v>
      </c>
      <c r="U256" s="24">
        <v>5000</v>
      </c>
      <c r="V256" s="24"/>
      <c r="W256" s="24">
        <v>1281900</v>
      </c>
      <c r="X256" s="24" t="str">
        <f>IF(OR(I256="",说明首页!$C$3-INT(I256)&gt;7),"是","否")</f>
        <v>否</v>
      </c>
      <c r="Y256" s="24" t="str">
        <f t="shared" si="45"/>
        <v>否</v>
      </c>
      <c r="Z256" s="24" t="str">
        <f t="shared" si="46"/>
        <v>是</v>
      </c>
      <c r="AA256" s="24" t="str">
        <f>IF(OR(I256="",说明首页!$C$3-INT(I256)&gt;=3),"是","否")</f>
        <v>否</v>
      </c>
      <c r="AB256" s="28">
        <f t="shared" si="47"/>
        <v>86.774341351660937</v>
      </c>
      <c r="AC256" s="29">
        <f t="shared" si="48"/>
        <v>1.0314875135722041</v>
      </c>
      <c r="AD256" s="27">
        <f t="shared" si="49"/>
        <v>33602.631578947367</v>
      </c>
      <c r="AE256" s="29">
        <f t="shared" si="50"/>
        <v>98.69</v>
      </c>
      <c r="AF256" s="29">
        <f t="shared" si="51"/>
        <v>109.78840579710145</v>
      </c>
      <c r="AG256" s="28">
        <f t="shared" si="52"/>
        <v>43.314500941619585</v>
      </c>
      <c r="AH256" s="28">
        <f t="shared" si="53"/>
        <v>63.841807909604519</v>
      </c>
      <c r="AI256" s="28">
        <f t="shared" si="54"/>
        <v>41.807909604519772</v>
      </c>
      <c r="AJ256" s="28">
        <f t="shared" si="55"/>
        <v>41.807909604519772</v>
      </c>
      <c r="AK256" s="29">
        <f t="shared" si="56"/>
        <v>51.95</v>
      </c>
      <c r="AL256" s="25">
        <f t="shared" si="57"/>
        <v>241</v>
      </c>
      <c r="AM256" s="24" t="str">
        <f t="shared" si="58"/>
        <v>A</v>
      </c>
      <c r="AN256" s="24" t="str">
        <f t="shared" si="59"/>
        <v>MOB12+</v>
      </c>
    </row>
    <row r="257" spans="1:40" ht="13.5" customHeight="1">
      <c r="A257" s="24" t="s">
        <v>144</v>
      </c>
      <c r="B257" s="24" t="s">
        <v>145</v>
      </c>
      <c r="C257" s="25">
        <v>760148</v>
      </c>
      <c r="D257" s="24" t="s">
        <v>607</v>
      </c>
      <c r="E257" s="26">
        <v>45363.668055555601</v>
      </c>
      <c r="F257" s="26">
        <v>45363.668055555601</v>
      </c>
      <c r="G257" s="25">
        <v>791</v>
      </c>
      <c r="H257" s="25">
        <v>791</v>
      </c>
      <c r="I257" s="26">
        <v>46154.833333333299</v>
      </c>
      <c r="J257" s="27">
        <v>5307</v>
      </c>
      <c r="K257" s="27">
        <v>5964</v>
      </c>
      <c r="L257" s="27">
        <v>2136</v>
      </c>
      <c r="M257" s="27">
        <v>251889</v>
      </c>
      <c r="N257" s="27">
        <v>193446</v>
      </c>
      <c r="O257" s="25">
        <v>24</v>
      </c>
      <c r="P257" s="27">
        <v>54</v>
      </c>
      <c r="Q257" s="27">
        <v>3572100</v>
      </c>
      <c r="R257" s="27">
        <v>2435700</v>
      </c>
      <c r="S257" s="27">
        <v>6</v>
      </c>
      <c r="T257" s="27">
        <v>11</v>
      </c>
      <c r="U257" s="27">
        <v>113000</v>
      </c>
      <c r="V257" s="24">
        <v>8000</v>
      </c>
      <c r="W257" s="27">
        <v>3685100</v>
      </c>
      <c r="X257" s="24" t="str">
        <f>IF(OR(I257="",说明首页!$C$3-INT(I257)&gt;7),"是","否")</f>
        <v>否</v>
      </c>
      <c r="Y257" s="24" t="str">
        <f t="shared" si="45"/>
        <v>否</v>
      </c>
      <c r="Z257" s="24" t="str">
        <f t="shared" si="46"/>
        <v>是</v>
      </c>
      <c r="AA257" s="24" t="str">
        <f>IF(OR(I257="",说明首页!$C$3-INT(I257)&gt;=3),"是","否")</f>
        <v>否</v>
      </c>
      <c r="AB257" s="28">
        <f t="shared" si="47"/>
        <v>90.56460674157303</v>
      </c>
      <c r="AC257" s="29">
        <f t="shared" si="48"/>
        <v>1.0175240248728095</v>
      </c>
      <c r="AD257" s="27">
        <f t="shared" si="49"/>
        <v>66150</v>
      </c>
      <c r="AE257" s="29">
        <f t="shared" si="50"/>
        <v>243.57</v>
      </c>
      <c r="AF257" s="29">
        <f t="shared" si="51"/>
        <v>134.33750000000001</v>
      </c>
      <c r="AG257" s="28">
        <f t="shared" si="52"/>
        <v>54.802259887005647</v>
      </c>
      <c r="AH257" s="28">
        <f t="shared" si="53"/>
        <v>61.958568738229758</v>
      </c>
      <c r="AI257" s="28">
        <f t="shared" si="54"/>
        <v>84.180790960451972</v>
      </c>
      <c r="AJ257" s="28">
        <f t="shared" si="55"/>
        <v>88.512241054613938</v>
      </c>
      <c r="AK257" s="29">
        <f t="shared" si="56"/>
        <v>70.64</v>
      </c>
      <c r="AL257" s="25">
        <f t="shared" si="57"/>
        <v>114</v>
      </c>
      <c r="AM257" s="24" t="str">
        <f t="shared" si="58"/>
        <v>A</v>
      </c>
      <c r="AN257" s="24" t="str">
        <f t="shared" si="59"/>
        <v>MOB12+</v>
      </c>
    </row>
    <row r="258" spans="1:40" ht="13.5" customHeight="1">
      <c r="A258" s="24" t="s">
        <v>144</v>
      </c>
      <c r="B258" s="24" t="s">
        <v>152</v>
      </c>
      <c r="C258" s="25">
        <v>760164</v>
      </c>
      <c r="D258" s="24" t="s">
        <v>341</v>
      </c>
      <c r="E258" s="26">
        <v>45364.381944444402</v>
      </c>
      <c r="F258" s="26">
        <v>45364.381944444402</v>
      </c>
      <c r="G258" s="25">
        <v>790</v>
      </c>
      <c r="H258" s="25">
        <v>790</v>
      </c>
      <c r="I258" s="26">
        <v>46154.827777777798</v>
      </c>
      <c r="J258" s="27">
        <v>3870</v>
      </c>
      <c r="K258" s="27">
        <v>6367</v>
      </c>
      <c r="L258" s="27">
        <v>2446</v>
      </c>
      <c r="M258" s="27">
        <v>249529</v>
      </c>
      <c r="N258" s="27">
        <v>184730</v>
      </c>
      <c r="O258" s="25">
        <v>30</v>
      </c>
      <c r="P258" s="27">
        <v>56</v>
      </c>
      <c r="Q258" s="27">
        <v>4071400</v>
      </c>
      <c r="R258" s="27">
        <v>2801800</v>
      </c>
      <c r="S258" s="27">
        <v>6</v>
      </c>
      <c r="T258" s="27">
        <v>7</v>
      </c>
      <c r="U258" s="24">
        <v>223500</v>
      </c>
      <c r="V258" s="24">
        <v>10000</v>
      </c>
      <c r="W258" s="27">
        <v>4294900</v>
      </c>
      <c r="X258" s="24" t="str">
        <f>IF(OR(I258="",说明首页!$C$3-INT(I258)&gt;7),"是","否")</f>
        <v>否</v>
      </c>
      <c r="Y258" s="24" t="str">
        <f t="shared" ref="Y258:Y321" si="60">IF(OR(O258="",O258&lt;22),"是","否")</f>
        <v>否</v>
      </c>
      <c r="Z258" s="24" t="str">
        <f t="shared" ref="Z258:Z321" si="61">IF(AND(X258="否",Y258="否"),"是","否")</f>
        <v>是</v>
      </c>
      <c r="AA258" s="24" t="str">
        <f>IF(OR(I258="",说明首页!$C$3-INT(I258)&gt;=3),"是","否")</f>
        <v>否</v>
      </c>
      <c r="AB258" s="28">
        <f t="shared" ref="AB258:AB321" si="62">IFERROR(IF(L258&gt;0,N258/L258,0),0)</f>
        <v>75.5233033524121</v>
      </c>
      <c r="AC258" s="29">
        <f t="shared" ref="AC258:AC321" si="63">IFERROR(IF(J258&gt;0,P258/J258*100,0),0)</f>
        <v>1.4470284237726097</v>
      </c>
      <c r="AD258" s="27">
        <f t="shared" ref="AD258:AD321" si="64">IFERROR(IF(AND(P258&lt;&gt;"",P258&gt;0),Q258/P258,0),0)</f>
        <v>72703.571428571435</v>
      </c>
      <c r="AE258" s="29">
        <f t="shared" ref="AE258:AE321" si="65">IFERROR(IF(R258="",0,R258/10000),0)</f>
        <v>280.18</v>
      </c>
      <c r="AF258" s="29">
        <f t="shared" ref="AF258:AF321" si="66">IFERROR(IF(O258&gt;0,N258/O258/60,0),0)</f>
        <v>102.62777777777778</v>
      </c>
      <c r="AG258" s="28">
        <f t="shared" ref="AG258:AG321" si="67">IF(Z258="是",COUNTIFS($Z$2:$Z$4650,"是",$AB$2:$AB$4650,"&lt;"&amp;AB258)/COUNTIF($Z$2:$Z$4650,"是")*100,"")</f>
        <v>17.325800376647834</v>
      </c>
      <c r="AH258" s="28">
        <f t="shared" ref="AH258:AH321" si="68">IF(Z258="是",COUNTIFS($Z$2:$Z$4650,"是",$AC$2:$AC$4650,"&lt;"&amp;AC258)/COUNTIF($Z$2:$Z$4650,"是")*100,"")</f>
        <v>89.830508474576277</v>
      </c>
      <c r="AI258" s="28">
        <f t="shared" ref="AI258:AI321" si="69">IF(Z258="是",COUNTIFS($Z$2:$Z$4650,"是",$AE$2:$AE$4650,"&lt;"&amp;AE258)/COUNTIF($Z$2:$Z$4650,"是")*100,"")</f>
        <v>89.077212806026367</v>
      </c>
      <c r="AJ258" s="28">
        <f t="shared" ref="AJ258:AJ321" si="70">IF(Z258="是",COUNTIFS($Z$2:$Z$4650,"是",$AF$2:$AF$4650,"&lt;"&amp;AF258)/COUNTIF($Z$2:$Z$4650,"是")*100,"")</f>
        <v>26.55367231638418</v>
      </c>
      <c r="AK258" s="29">
        <f t="shared" ref="AK258:AK321" si="71">IF(Z258="是",ROUND(AG258*0.15+AH258*0.45+AI258*0.2+AJ258*0.2,2),"")</f>
        <v>66.150000000000006</v>
      </c>
      <c r="AL258" s="25">
        <f t="shared" ref="AL258:AL321" si="72">IF(Z258="是",COUNTIFS($Z$2:$Z$4650,"是",$AK$2:$AK$4650,"&gt;"&amp;AK258)+1,"")</f>
        <v>149</v>
      </c>
      <c r="AM258" s="24" t="str">
        <f t="shared" ref="AM258:AM321" si="73">IF(Z258&lt;&gt;"是","非参评",IF(AND(AL258&lt;=COUNTIF($Z$2:$Z$4650,"是")*0.2,AC258&gt;MEDIAN(IF($Z$2:$Z$4650="是",$AC$2:$AC$4650))),"S",IF(AL258&lt;=COUNTIF($Z$2:$Z$4650,"是")*0.5,"A",IF(AL258&lt;=COUNTIF($Z$2:$Z$4650,"是")*0.8,"B","C"))))</f>
        <v>A</v>
      </c>
      <c r="AN258" s="24" t="str">
        <f t="shared" ref="AN258:AN321" si="74">IF(G258="","无数据",IF(G258&lt;30,"MOB1-",IF(G258&lt;90,"MOB1-3",IF(G258&lt;180,"MOB3-6",IF(G258&lt;365,"MOB6-12","MOB12+")))))</f>
        <v>MOB12+</v>
      </c>
    </row>
    <row r="259" spans="1:40" ht="13.5" customHeight="1">
      <c r="A259" s="24" t="s">
        <v>144</v>
      </c>
      <c r="B259" s="24" t="s">
        <v>169</v>
      </c>
      <c r="C259" s="25">
        <v>760283</v>
      </c>
      <c r="D259" s="24" t="s">
        <v>254</v>
      </c>
      <c r="E259" s="26">
        <v>45365.416666666701</v>
      </c>
      <c r="F259" s="26">
        <v>45365.416666666701</v>
      </c>
      <c r="G259" s="25">
        <v>789</v>
      </c>
      <c r="H259" s="25">
        <v>789</v>
      </c>
      <c r="I259" s="26">
        <v>46154.519444444399</v>
      </c>
      <c r="J259" s="27">
        <v>4977</v>
      </c>
      <c r="K259" s="27">
        <v>6359</v>
      </c>
      <c r="L259" s="27">
        <v>1405</v>
      </c>
      <c r="M259" s="27">
        <v>204805</v>
      </c>
      <c r="N259" s="27">
        <v>137996</v>
      </c>
      <c r="O259" s="25">
        <v>24</v>
      </c>
      <c r="P259" s="27">
        <v>76</v>
      </c>
      <c r="Q259" s="27">
        <v>4426500</v>
      </c>
      <c r="R259" s="27">
        <v>3494800</v>
      </c>
      <c r="S259" s="27">
        <v>3</v>
      </c>
      <c r="T259" s="27">
        <v>4</v>
      </c>
      <c r="U259" s="27">
        <v>138400</v>
      </c>
      <c r="V259" s="24">
        <v>20000</v>
      </c>
      <c r="W259" s="27">
        <v>4564900</v>
      </c>
      <c r="X259" s="24" t="str">
        <f>IF(OR(I259="",说明首页!$C$3-INT(I259)&gt;7),"是","否")</f>
        <v>否</v>
      </c>
      <c r="Y259" s="24" t="str">
        <f t="shared" si="60"/>
        <v>否</v>
      </c>
      <c r="Z259" s="24" t="str">
        <f t="shared" si="61"/>
        <v>是</v>
      </c>
      <c r="AA259" s="24" t="str">
        <f>IF(OR(I259="",说明首页!$C$3-INT(I259)&gt;=3),"是","否")</f>
        <v>否</v>
      </c>
      <c r="AB259" s="28">
        <f t="shared" si="62"/>
        <v>98.217793594306045</v>
      </c>
      <c r="AC259" s="29">
        <f t="shared" si="63"/>
        <v>1.5270243118344384</v>
      </c>
      <c r="AD259" s="27">
        <f t="shared" si="64"/>
        <v>58243.42105263158</v>
      </c>
      <c r="AE259" s="29">
        <f t="shared" si="65"/>
        <v>349.48</v>
      </c>
      <c r="AF259" s="29">
        <f t="shared" si="66"/>
        <v>95.830555555555549</v>
      </c>
      <c r="AG259" s="28">
        <f t="shared" si="67"/>
        <v>75.329566854990588</v>
      </c>
      <c r="AH259" s="28">
        <f t="shared" si="68"/>
        <v>92.655367231638422</v>
      </c>
      <c r="AI259" s="28">
        <f t="shared" si="69"/>
        <v>94.161958568738228</v>
      </c>
      <c r="AJ259" s="28">
        <f t="shared" si="70"/>
        <v>17.13747645951036</v>
      </c>
      <c r="AK259" s="29">
        <f t="shared" si="71"/>
        <v>75.25</v>
      </c>
      <c r="AL259" s="25">
        <f t="shared" si="72"/>
        <v>81</v>
      </c>
      <c r="AM259" s="24" t="str">
        <f t="shared" si="73"/>
        <v>S</v>
      </c>
      <c r="AN259" s="24" t="str">
        <f t="shared" si="74"/>
        <v>MOB12+</v>
      </c>
    </row>
    <row r="260" spans="1:40" ht="13.5" customHeight="1">
      <c r="A260" s="24" t="s">
        <v>144</v>
      </c>
      <c r="B260" s="24" t="s">
        <v>150</v>
      </c>
      <c r="C260" s="25">
        <v>760411</v>
      </c>
      <c r="D260" s="24" t="s">
        <v>829</v>
      </c>
      <c r="E260" s="26">
        <v>45370.654166666704</v>
      </c>
      <c r="F260" s="26">
        <v>45370.654166666704</v>
      </c>
      <c r="G260" s="25">
        <v>784</v>
      </c>
      <c r="H260" s="25">
        <v>784</v>
      </c>
      <c r="I260" s="26">
        <v>46154.815277777801</v>
      </c>
      <c r="J260" s="27">
        <v>4384</v>
      </c>
      <c r="K260" s="27">
        <v>4861</v>
      </c>
      <c r="L260" s="27">
        <v>2152</v>
      </c>
      <c r="M260" s="27">
        <v>237442</v>
      </c>
      <c r="N260" s="27">
        <v>197906</v>
      </c>
      <c r="O260" s="25">
        <v>25</v>
      </c>
      <c r="P260" s="27">
        <v>42</v>
      </c>
      <c r="Q260" s="27">
        <v>1456100</v>
      </c>
      <c r="R260" s="27">
        <v>1051900</v>
      </c>
      <c r="S260" s="27">
        <v>7</v>
      </c>
      <c r="T260" s="27">
        <v>10</v>
      </c>
      <c r="U260" s="27">
        <v>201000</v>
      </c>
      <c r="V260" s="24">
        <v>170000</v>
      </c>
      <c r="W260" s="27">
        <v>1657100</v>
      </c>
      <c r="X260" s="24" t="str">
        <f>IF(OR(I260="",说明首页!$C$3-INT(I260)&gt;7),"是","否")</f>
        <v>否</v>
      </c>
      <c r="Y260" s="24" t="str">
        <f t="shared" si="60"/>
        <v>否</v>
      </c>
      <c r="Z260" s="24" t="str">
        <f t="shared" si="61"/>
        <v>是</v>
      </c>
      <c r="AA260" s="24" t="str">
        <f>IF(OR(I260="",说明首页!$C$3-INT(I260)&gt;=3),"是","否")</f>
        <v>否</v>
      </c>
      <c r="AB260" s="28">
        <f t="shared" si="62"/>
        <v>91.963754646840144</v>
      </c>
      <c r="AC260" s="29">
        <f t="shared" si="63"/>
        <v>0.95802919708029199</v>
      </c>
      <c r="AD260" s="27">
        <f t="shared" si="64"/>
        <v>34669.047619047618</v>
      </c>
      <c r="AE260" s="29">
        <f t="shared" si="65"/>
        <v>105.19</v>
      </c>
      <c r="AF260" s="29">
        <f t="shared" si="66"/>
        <v>131.93733333333333</v>
      </c>
      <c r="AG260" s="28">
        <f t="shared" si="67"/>
        <v>59.510357815442561</v>
      </c>
      <c r="AH260" s="28">
        <f t="shared" si="68"/>
        <v>56.873822975517896</v>
      </c>
      <c r="AI260" s="28">
        <f t="shared" si="69"/>
        <v>44.067796610169488</v>
      </c>
      <c r="AJ260" s="28">
        <f t="shared" si="70"/>
        <v>86.440677966101703</v>
      </c>
      <c r="AK260" s="29">
        <f t="shared" si="71"/>
        <v>60.62</v>
      </c>
      <c r="AL260" s="25">
        <f t="shared" si="72"/>
        <v>180</v>
      </c>
      <c r="AM260" s="24" t="str">
        <f t="shared" si="73"/>
        <v>A</v>
      </c>
      <c r="AN260" s="24" t="str">
        <f t="shared" si="74"/>
        <v>MOB12+</v>
      </c>
    </row>
    <row r="261" spans="1:40" ht="13.5" customHeight="1">
      <c r="A261" s="24" t="s">
        <v>144</v>
      </c>
      <c r="B261" s="24" t="s">
        <v>150</v>
      </c>
      <c r="C261" s="25">
        <v>760420</v>
      </c>
      <c r="D261" s="24" t="s">
        <v>1068</v>
      </c>
      <c r="E261" s="26">
        <v>45370.595833333296</v>
      </c>
      <c r="F261" s="26">
        <v>45370.595833333296</v>
      </c>
      <c r="G261" s="25">
        <v>784</v>
      </c>
      <c r="H261" s="25">
        <v>784</v>
      </c>
      <c r="I261" s="26">
        <v>46154.831250000003</v>
      </c>
      <c r="J261" s="27">
        <v>6251</v>
      </c>
      <c r="K261" s="27">
        <v>7612</v>
      </c>
      <c r="L261" s="27">
        <v>1797</v>
      </c>
      <c r="M261" s="27">
        <v>268035</v>
      </c>
      <c r="N261" s="27">
        <v>192043</v>
      </c>
      <c r="O261" s="24">
        <v>26</v>
      </c>
      <c r="P261" s="24">
        <v>42</v>
      </c>
      <c r="Q261" s="24">
        <v>1368900</v>
      </c>
      <c r="R261" s="24">
        <v>841400</v>
      </c>
      <c r="S261" s="24">
        <v>3</v>
      </c>
      <c r="T261" s="24">
        <v>3</v>
      </c>
      <c r="U261" s="24">
        <v>83700</v>
      </c>
      <c r="V261" s="24"/>
      <c r="W261" s="24">
        <v>1452600</v>
      </c>
      <c r="X261" s="24" t="str">
        <f>IF(OR(I261="",说明首页!$C$3-INT(I261)&gt;7),"是","否")</f>
        <v>否</v>
      </c>
      <c r="Y261" s="24" t="str">
        <f t="shared" si="60"/>
        <v>否</v>
      </c>
      <c r="Z261" s="24" t="str">
        <f t="shared" si="61"/>
        <v>是</v>
      </c>
      <c r="AA261" s="24" t="str">
        <f>IF(OR(I261="",说明首页!$C$3-INT(I261)&gt;=3),"是","否")</f>
        <v>否</v>
      </c>
      <c r="AB261" s="28">
        <f t="shared" si="62"/>
        <v>106.86867000556484</v>
      </c>
      <c r="AC261" s="29">
        <f t="shared" si="63"/>
        <v>0.67189249720044786</v>
      </c>
      <c r="AD261" s="27">
        <f t="shared" si="64"/>
        <v>32592.857142857141</v>
      </c>
      <c r="AE261" s="29">
        <f t="shared" si="65"/>
        <v>84.14</v>
      </c>
      <c r="AF261" s="29">
        <f t="shared" si="66"/>
        <v>123.10448717948718</v>
      </c>
      <c r="AG261" s="28">
        <f t="shared" si="67"/>
        <v>87.570621468926561</v>
      </c>
      <c r="AH261" s="28">
        <f t="shared" si="68"/>
        <v>23.163841807909606</v>
      </c>
      <c r="AI261" s="28">
        <f t="shared" si="69"/>
        <v>36.911487758945391</v>
      </c>
      <c r="AJ261" s="28">
        <f t="shared" si="70"/>
        <v>72.504708097928443</v>
      </c>
      <c r="AK261" s="29">
        <f t="shared" si="71"/>
        <v>45.44</v>
      </c>
      <c r="AL261" s="25">
        <f t="shared" si="72"/>
        <v>293</v>
      </c>
      <c r="AM261" s="24" t="str">
        <f t="shared" si="73"/>
        <v>B</v>
      </c>
      <c r="AN261" s="24" t="str">
        <f t="shared" si="74"/>
        <v>MOB12+</v>
      </c>
    </row>
    <row r="262" spans="1:40" ht="13.5" customHeight="1">
      <c r="A262" s="24" t="s">
        <v>144</v>
      </c>
      <c r="B262" s="24" t="s">
        <v>150</v>
      </c>
      <c r="C262" s="25">
        <v>760427</v>
      </c>
      <c r="D262" s="24" t="s">
        <v>412</v>
      </c>
      <c r="E262" s="26">
        <v>45371.436805555597</v>
      </c>
      <c r="F262" s="26">
        <v>45371.436805555597</v>
      </c>
      <c r="G262" s="25">
        <v>783</v>
      </c>
      <c r="H262" s="25">
        <v>783</v>
      </c>
      <c r="I262" s="26">
        <v>46154.867361111101</v>
      </c>
      <c r="J262" s="27">
        <v>6540</v>
      </c>
      <c r="K262" s="27">
        <v>7184</v>
      </c>
      <c r="L262" s="27">
        <v>1979</v>
      </c>
      <c r="M262" s="27">
        <v>247785</v>
      </c>
      <c r="N262" s="27">
        <v>175952</v>
      </c>
      <c r="O262" s="25">
        <v>27</v>
      </c>
      <c r="P262" s="27">
        <v>88</v>
      </c>
      <c r="Q262" s="27">
        <v>3882700</v>
      </c>
      <c r="R262" s="27">
        <v>2469300</v>
      </c>
      <c r="S262" s="27">
        <v>5</v>
      </c>
      <c r="T262" s="27">
        <v>7</v>
      </c>
      <c r="U262" s="27">
        <v>161800</v>
      </c>
      <c r="V262" s="24">
        <v>157800</v>
      </c>
      <c r="W262" s="27">
        <v>4044500</v>
      </c>
      <c r="X262" s="24" t="str">
        <f>IF(OR(I262="",说明首页!$C$3-INT(I262)&gt;7),"是","否")</f>
        <v>否</v>
      </c>
      <c r="Y262" s="24" t="str">
        <f t="shared" si="60"/>
        <v>否</v>
      </c>
      <c r="Z262" s="24" t="str">
        <f t="shared" si="61"/>
        <v>是</v>
      </c>
      <c r="AA262" s="24" t="str">
        <f>IF(OR(I262="",说明首页!$C$3-INT(I262)&gt;=3),"是","否")</f>
        <v>否</v>
      </c>
      <c r="AB262" s="28">
        <f t="shared" si="62"/>
        <v>88.909550277918143</v>
      </c>
      <c r="AC262" s="29">
        <f t="shared" si="63"/>
        <v>1.345565749235474</v>
      </c>
      <c r="AD262" s="27">
        <f t="shared" si="64"/>
        <v>44121.590909090912</v>
      </c>
      <c r="AE262" s="29">
        <f t="shared" si="65"/>
        <v>246.93</v>
      </c>
      <c r="AF262" s="29">
        <f t="shared" si="66"/>
        <v>108.61234567901235</v>
      </c>
      <c r="AG262" s="28">
        <f t="shared" si="67"/>
        <v>49.152542372881356</v>
      </c>
      <c r="AH262" s="28">
        <f t="shared" si="68"/>
        <v>86.440677966101703</v>
      </c>
      <c r="AI262" s="28">
        <f t="shared" si="69"/>
        <v>85.310734463276845</v>
      </c>
      <c r="AJ262" s="28">
        <f t="shared" si="70"/>
        <v>38.418079096045197</v>
      </c>
      <c r="AK262" s="29">
        <f t="shared" si="71"/>
        <v>71.02</v>
      </c>
      <c r="AL262" s="25">
        <f t="shared" si="72"/>
        <v>111</v>
      </c>
      <c r="AM262" s="24" t="str">
        <f t="shared" si="73"/>
        <v>A</v>
      </c>
      <c r="AN262" s="24" t="str">
        <f t="shared" si="74"/>
        <v>MOB12+</v>
      </c>
    </row>
    <row r="263" spans="1:40" ht="13.5" customHeight="1">
      <c r="A263" s="24" t="s">
        <v>144</v>
      </c>
      <c r="B263" s="24" t="s">
        <v>162</v>
      </c>
      <c r="C263" s="25">
        <v>760458</v>
      </c>
      <c r="D263" s="24" t="s">
        <v>652</v>
      </c>
      <c r="E263" s="26">
        <v>45370.640277777798</v>
      </c>
      <c r="F263" s="26">
        <v>45370.640277777798</v>
      </c>
      <c r="G263" s="25">
        <v>784</v>
      </c>
      <c r="H263" s="25">
        <v>784</v>
      </c>
      <c r="I263" s="26">
        <v>46154.8527777778</v>
      </c>
      <c r="J263" s="27">
        <v>2455</v>
      </c>
      <c r="K263" s="27">
        <v>4308</v>
      </c>
      <c r="L263" s="27">
        <v>1210</v>
      </c>
      <c r="M263" s="27">
        <v>174285</v>
      </c>
      <c r="N263" s="27">
        <v>136169</v>
      </c>
      <c r="O263" s="25">
        <v>25</v>
      </c>
      <c r="P263" s="24">
        <v>61</v>
      </c>
      <c r="Q263" s="24">
        <v>9339400</v>
      </c>
      <c r="R263" s="24">
        <v>7312400</v>
      </c>
      <c r="S263" s="24">
        <v>3</v>
      </c>
      <c r="T263" s="24">
        <v>7</v>
      </c>
      <c r="U263" s="24">
        <v>345000</v>
      </c>
      <c r="V263" s="24">
        <v>125000</v>
      </c>
      <c r="W263" s="24">
        <v>9684400</v>
      </c>
      <c r="X263" s="24" t="str">
        <f>IF(OR(I263="",说明首页!$C$3-INT(I263)&gt;7),"是","否")</f>
        <v>否</v>
      </c>
      <c r="Y263" s="24" t="str">
        <f t="shared" si="60"/>
        <v>否</v>
      </c>
      <c r="Z263" s="24" t="str">
        <f t="shared" si="61"/>
        <v>是</v>
      </c>
      <c r="AA263" s="24" t="str">
        <f>IF(OR(I263="",说明首页!$C$3-INT(I263)&gt;=3),"是","否")</f>
        <v>否</v>
      </c>
      <c r="AB263" s="28">
        <f t="shared" si="62"/>
        <v>112.53636363636363</v>
      </c>
      <c r="AC263" s="29">
        <f t="shared" si="63"/>
        <v>2.4847250509164969</v>
      </c>
      <c r="AD263" s="27">
        <f t="shared" si="64"/>
        <v>153104.9180327869</v>
      </c>
      <c r="AE263" s="29">
        <f t="shared" si="65"/>
        <v>731.24</v>
      </c>
      <c r="AF263" s="29">
        <f t="shared" si="66"/>
        <v>90.779333333333341</v>
      </c>
      <c r="AG263" s="28">
        <f t="shared" si="67"/>
        <v>92.843691148775903</v>
      </c>
      <c r="AH263" s="28">
        <f t="shared" si="68"/>
        <v>99.435028248587571</v>
      </c>
      <c r="AI263" s="28">
        <f t="shared" si="69"/>
        <v>99.435028248587571</v>
      </c>
      <c r="AJ263" s="28">
        <f t="shared" si="70"/>
        <v>10.546139359698682</v>
      </c>
      <c r="AK263" s="29">
        <f t="shared" si="71"/>
        <v>80.67</v>
      </c>
      <c r="AL263" s="25">
        <f t="shared" si="72"/>
        <v>49</v>
      </c>
      <c r="AM263" s="24" t="str">
        <f t="shared" si="73"/>
        <v>S</v>
      </c>
      <c r="AN263" s="24" t="str">
        <f t="shared" si="74"/>
        <v>MOB12+</v>
      </c>
    </row>
    <row r="264" spans="1:40" ht="13.5" customHeight="1">
      <c r="A264" s="24" t="s">
        <v>144</v>
      </c>
      <c r="B264" s="24" t="s">
        <v>145</v>
      </c>
      <c r="C264" s="25">
        <v>760761</v>
      </c>
      <c r="D264" s="24" t="s">
        <v>689</v>
      </c>
      <c r="E264" s="26">
        <v>45576.581250000003</v>
      </c>
      <c r="F264" s="26">
        <v>45576.581250000003</v>
      </c>
      <c r="G264" s="25">
        <v>578</v>
      </c>
      <c r="H264" s="25">
        <v>578</v>
      </c>
      <c r="I264" s="26">
        <v>46154.592361111099</v>
      </c>
      <c r="J264" s="27">
        <v>327</v>
      </c>
      <c r="K264" s="27">
        <v>328</v>
      </c>
      <c r="L264" s="27">
        <v>119</v>
      </c>
      <c r="M264" s="27">
        <v>16218</v>
      </c>
      <c r="N264" s="27">
        <v>13671</v>
      </c>
      <c r="O264" s="25">
        <v>8</v>
      </c>
      <c r="P264" s="27"/>
      <c r="Q264" s="27"/>
      <c r="R264" s="27"/>
      <c r="S264" s="27"/>
      <c r="T264" s="27"/>
      <c r="U264" s="24"/>
      <c r="V264" s="24"/>
      <c r="W264" s="27"/>
      <c r="X264" s="24" t="str">
        <f>IF(OR(I264="",说明首页!$C$3-INT(I264)&gt;7),"是","否")</f>
        <v>否</v>
      </c>
      <c r="Y264" s="24" t="str">
        <f t="shared" si="60"/>
        <v>是</v>
      </c>
      <c r="Z264" s="24" t="str">
        <f t="shared" si="61"/>
        <v>否</v>
      </c>
      <c r="AA264" s="24" t="str">
        <f>IF(OR(I264="",说明首页!$C$3-INT(I264)&gt;=3),"是","否")</f>
        <v>否</v>
      </c>
      <c r="AB264" s="28">
        <f t="shared" si="62"/>
        <v>114.88235294117646</v>
      </c>
      <c r="AC264" s="29">
        <f t="shared" si="63"/>
        <v>0</v>
      </c>
      <c r="AD264" s="27">
        <f t="shared" si="64"/>
        <v>0</v>
      </c>
      <c r="AE264" s="29">
        <f t="shared" si="65"/>
        <v>0</v>
      </c>
      <c r="AF264" s="29">
        <f t="shared" si="66"/>
        <v>28.481249999999999</v>
      </c>
      <c r="AG264" s="28" t="str">
        <f t="shared" si="67"/>
        <v/>
      </c>
      <c r="AH264" s="28" t="str">
        <f t="shared" si="68"/>
        <v/>
      </c>
      <c r="AI264" s="28" t="str">
        <f t="shared" si="69"/>
        <v/>
      </c>
      <c r="AJ264" s="28" t="str">
        <f t="shared" si="70"/>
        <v/>
      </c>
      <c r="AK264" s="29" t="str">
        <f t="shared" si="71"/>
        <v/>
      </c>
      <c r="AL264" s="25" t="str">
        <f t="shared" si="72"/>
        <v/>
      </c>
      <c r="AM264" s="24" t="str">
        <f t="shared" si="73"/>
        <v>非参评</v>
      </c>
      <c r="AN264" s="24" t="str">
        <f t="shared" si="74"/>
        <v>MOB12+</v>
      </c>
    </row>
    <row r="265" spans="1:40" ht="13.5" customHeight="1">
      <c r="A265" s="24" t="s">
        <v>144</v>
      </c>
      <c r="B265" s="24" t="s">
        <v>145</v>
      </c>
      <c r="C265" s="25">
        <v>760920</v>
      </c>
      <c r="D265" s="24" t="s">
        <v>784</v>
      </c>
      <c r="E265" s="26">
        <v>45376.576388888898</v>
      </c>
      <c r="F265" s="26">
        <v>45376.576388888898</v>
      </c>
      <c r="G265" s="25">
        <v>778</v>
      </c>
      <c r="H265" s="25">
        <v>778</v>
      </c>
      <c r="I265" s="26">
        <v>46154.795833333301</v>
      </c>
      <c r="J265" s="27">
        <v>101</v>
      </c>
      <c r="K265" s="27">
        <v>105</v>
      </c>
      <c r="L265" s="27">
        <v>50</v>
      </c>
      <c r="M265" s="27">
        <v>8421</v>
      </c>
      <c r="N265" s="27">
        <v>7634</v>
      </c>
      <c r="O265" s="25">
        <v>4</v>
      </c>
      <c r="P265" s="27"/>
      <c r="Q265" s="27"/>
      <c r="R265" s="27"/>
      <c r="S265" s="27"/>
      <c r="T265" s="27"/>
      <c r="U265" s="24"/>
      <c r="V265" s="24"/>
      <c r="W265" s="27"/>
      <c r="X265" s="24" t="str">
        <f>IF(OR(I265="",说明首页!$C$3-INT(I265)&gt;7),"是","否")</f>
        <v>否</v>
      </c>
      <c r="Y265" s="24" t="str">
        <f t="shared" si="60"/>
        <v>是</v>
      </c>
      <c r="Z265" s="24" t="str">
        <f t="shared" si="61"/>
        <v>否</v>
      </c>
      <c r="AA265" s="24" t="str">
        <f>IF(OR(I265="",说明首页!$C$3-INT(I265)&gt;=3),"是","否")</f>
        <v>否</v>
      </c>
      <c r="AB265" s="28">
        <f t="shared" si="62"/>
        <v>152.68</v>
      </c>
      <c r="AC265" s="29">
        <f t="shared" si="63"/>
        <v>0</v>
      </c>
      <c r="AD265" s="27">
        <f t="shared" si="64"/>
        <v>0</v>
      </c>
      <c r="AE265" s="29">
        <f t="shared" si="65"/>
        <v>0</v>
      </c>
      <c r="AF265" s="29">
        <f t="shared" si="66"/>
        <v>31.808333333333334</v>
      </c>
      <c r="AG265" s="28" t="str">
        <f t="shared" si="67"/>
        <v/>
      </c>
      <c r="AH265" s="28" t="str">
        <f t="shared" si="68"/>
        <v/>
      </c>
      <c r="AI265" s="28" t="str">
        <f t="shared" si="69"/>
        <v/>
      </c>
      <c r="AJ265" s="28" t="str">
        <f t="shared" si="70"/>
        <v/>
      </c>
      <c r="AK265" s="29" t="str">
        <f t="shared" si="71"/>
        <v/>
      </c>
      <c r="AL265" s="25" t="str">
        <f t="shared" si="72"/>
        <v/>
      </c>
      <c r="AM265" s="24" t="str">
        <f t="shared" si="73"/>
        <v>非参评</v>
      </c>
      <c r="AN265" s="24" t="str">
        <f t="shared" si="74"/>
        <v>MOB12+</v>
      </c>
    </row>
    <row r="266" spans="1:40" ht="13.5" customHeight="1">
      <c r="A266" s="24" t="s">
        <v>144</v>
      </c>
      <c r="B266" s="24" t="s">
        <v>145</v>
      </c>
      <c r="C266" s="25">
        <v>760930</v>
      </c>
      <c r="D266" s="24" t="s">
        <v>745</v>
      </c>
      <c r="E266" s="26">
        <v>45376.423611111102</v>
      </c>
      <c r="F266" s="26">
        <v>45376.423611111102</v>
      </c>
      <c r="G266" s="25">
        <v>778</v>
      </c>
      <c r="H266" s="25">
        <v>778</v>
      </c>
      <c r="I266" s="26">
        <v>46154.797916666699</v>
      </c>
      <c r="J266" s="27">
        <v>5011</v>
      </c>
      <c r="K266" s="27">
        <v>5538</v>
      </c>
      <c r="L266" s="27">
        <v>2149</v>
      </c>
      <c r="M266" s="27">
        <v>235742</v>
      </c>
      <c r="N266" s="27">
        <v>183337</v>
      </c>
      <c r="O266" s="25">
        <v>25</v>
      </c>
      <c r="P266" s="27">
        <v>55</v>
      </c>
      <c r="Q266" s="27">
        <v>2808500</v>
      </c>
      <c r="R266" s="27">
        <v>2327700</v>
      </c>
      <c r="S266" s="27">
        <v>2</v>
      </c>
      <c r="T266" s="27">
        <v>3</v>
      </c>
      <c r="U266" s="27">
        <v>80800</v>
      </c>
      <c r="V266" s="24">
        <v>80800</v>
      </c>
      <c r="W266" s="27">
        <v>2889300</v>
      </c>
      <c r="X266" s="24" t="str">
        <f>IF(OR(I266="",说明首页!$C$3-INT(I266)&gt;7),"是","否")</f>
        <v>否</v>
      </c>
      <c r="Y266" s="24" t="str">
        <f t="shared" si="60"/>
        <v>否</v>
      </c>
      <c r="Z266" s="24" t="str">
        <f t="shared" si="61"/>
        <v>是</v>
      </c>
      <c r="AA266" s="24" t="str">
        <f>IF(OR(I266="",说明首页!$C$3-INT(I266)&gt;=3),"是","否")</f>
        <v>否</v>
      </c>
      <c r="AB266" s="28">
        <f t="shared" si="62"/>
        <v>85.312703583061889</v>
      </c>
      <c r="AC266" s="29">
        <f t="shared" si="63"/>
        <v>1.0975853123129116</v>
      </c>
      <c r="AD266" s="27">
        <f t="shared" si="64"/>
        <v>51063.63636363636</v>
      </c>
      <c r="AE266" s="29">
        <f t="shared" si="65"/>
        <v>232.77</v>
      </c>
      <c r="AF266" s="29">
        <f t="shared" si="66"/>
        <v>122.22466666666666</v>
      </c>
      <c r="AG266" s="28">
        <f t="shared" si="67"/>
        <v>40.112994350282491</v>
      </c>
      <c r="AH266" s="28">
        <f t="shared" si="68"/>
        <v>70.621468926553675</v>
      </c>
      <c r="AI266" s="28">
        <f t="shared" si="69"/>
        <v>82.862523540489647</v>
      </c>
      <c r="AJ266" s="28">
        <f t="shared" si="70"/>
        <v>70.244821092278727</v>
      </c>
      <c r="AK266" s="29">
        <f t="shared" si="71"/>
        <v>68.42</v>
      </c>
      <c r="AL266" s="25">
        <f t="shared" si="72"/>
        <v>130</v>
      </c>
      <c r="AM266" s="24" t="str">
        <f t="shared" si="73"/>
        <v>A</v>
      </c>
      <c r="AN266" s="24" t="str">
        <f t="shared" si="74"/>
        <v>MOB12+</v>
      </c>
    </row>
    <row r="267" spans="1:40" ht="13.5" customHeight="1">
      <c r="A267" s="24" t="s">
        <v>144</v>
      </c>
      <c r="B267" s="24" t="s">
        <v>150</v>
      </c>
      <c r="C267" s="25">
        <v>761023</v>
      </c>
      <c r="D267" s="24" t="s">
        <v>227</v>
      </c>
      <c r="E267" s="26">
        <v>45379.40625</v>
      </c>
      <c r="F267" s="26">
        <v>45379.40625</v>
      </c>
      <c r="G267" s="25">
        <v>775</v>
      </c>
      <c r="H267" s="25">
        <v>775</v>
      </c>
      <c r="I267" s="26">
        <v>46154.822222222203</v>
      </c>
      <c r="J267" s="27">
        <v>5900</v>
      </c>
      <c r="K267" s="27">
        <v>6232</v>
      </c>
      <c r="L267" s="27">
        <v>1522</v>
      </c>
      <c r="M267" s="27">
        <v>185575</v>
      </c>
      <c r="N267" s="27">
        <v>116502</v>
      </c>
      <c r="O267" s="25">
        <v>25</v>
      </c>
      <c r="P267" s="27">
        <v>21</v>
      </c>
      <c r="Q267" s="27">
        <v>1151300</v>
      </c>
      <c r="R267" s="27">
        <v>696000</v>
      </c>
      <c r="S267" s="27">
        <v>1</v>
      </c>
      <c r="T267" s="27">
        <v>2</v>
      </c>
      <c r="U267" s="24">
        <v>2000</v>
      </c>
      <c r="V267" s="24"/>
      <c r="W267" s="27">
        <v>1153300</v>
      </c>
      <c r="X267" s="24" t="str">
        <f>IF(OR(I267="",说明首页!$C$3-INT(I267)&gt;7),"是","否")</f>
        <v>否</v>
      </c>
      <c r="Y267" s="24" t="str">
        <f t="shared" si="60"/>
        <v>否</v>
      </c>
      <c r="Z267" s="24" t="str">
        <f t="shared" si="61"/>
        <v>是</v>
      </c>
      <c r="AA267" s="24" t="str">
        <f>IF(OR(I267="",说明首页!$C$3-INT(I267)&gt;=3),"是","否")</f>
        <v>否</v>
      </c>
      <c r="AB267" s="28">
        <f t="shared" si="62"/>
        <v>76.545335085413925</v>
      </c>
      <c r="AC267" s="29">
        <f t="shared" si="63"/>
        <v>0.3559322033898305</v>
      </c>
      <c r="AD267" s="27">
        <f t="shared" si="64"/>
        <v>54823.809523809527</v>
      </c>
      <c r="AE267" s="29">
        <f t="shared" si="65"/>
        <v>69.599999999999994</v>
      </c>
      <c r="AF267" s="29">
        <f t="shared" si="66"/>
        <v>77.667999999999992</v>
      </c>
      <c r="AG267" s="28">
        <f t="shared" si="67"/>
        <v>19.58568738229755</v>
      </c>
      <c r="AH267" s="28">
        <f t="shared" si="68"/>
        <v>1.6949152542372881</v>
      </c>
      <c r="AI267" s="28">
        <f t="shared" si="69"/>
        <v>29.566854990583803</v>
      </c>
      <c r="AJ267" s="28">
        <f t="shared" si="70"/>
        <v>2.8248587570621471</v>
      </c>
      <c r="AK267" s="29">
        <f t="shared" si="71"/>
        <v>10.18</v>
      </c>
      <c r="AL267" s="25">
        <f t="shared" si="72"/>
        <v>514</v>
      </c>
      <c r="AM267" s="24" t="str">
        <f t="shared" si="73"/>
        <v>C</v>
      </c>
      <c r="AN267" s="24" t="str">
        <f t="shared" si="74"/>
        <v>MOB12+</v>
      </c>
    </row>
    <row r="268" spans="1:40" ht="13.5" customHeight="1">
      <c r="A268" s="24" t="s">
        <v>144</v>
      </c>
      <c r="B268" s="24" t="s">
        <v>152</v>
      </c>
      <c r="C268" s="25">
        <v>761055</v>
      </c>
      <c r="D268" s="24" t="s">
        <v>355</v>
      </c>
      <c r="E268" s="26">
        <v>45379.433333333298</v>
      </c>
      <c r="F268" s="26">
        <v>45379.433333333298</v>
      </c>
      <c r="G268" s="25">
        <v>775</v>
      </c>
      <c r="H268" s="25">
        <v>775</v>
      </c>
      <c r="I268" s="26">
        <v>46154.770833333299</v>
      </c>
      <c r="J268" s="27">
        <v>2532</v>
      </c>
      <c r="K268" s="27">
        <v>3429</v>
      </c>
      <c r="L268" s="27">
        <v>1172</v>
      </c>
      <c r="M268" s="27">
        <v>135540</v>
      </c>
      <c r="N268" s="27">
        <v>103330</v>
      </c>
      <c r="O268" s="25">
        <v>19</v>
      </c>
      <c r="P268" s="27">
        <v>30</v>
      </c>
      <c r="Q268" s="27">
        <v>1967800</v>
      </c>
      <c r="R268" s="27">
        <v>1275000</v>
      </c>
      <c r="S268" s="27">
        <v>1</v>
      </c>
      <c r="T268" s="27">
        <v>1</v>
      </c>
      <c r="U268" s="27">
        <v>10000</v>
      </c>
      <c r="V268" s="27">
        <v>10000</v>
      </c>
      <c r="W268" s="27">
        <v>1977800</v>
      </c>
      <c r="X268" s="24" t="str">
        <f>IF(OR(I268="",说明首页!$C$3-INT(I268)&gt;7),"是","否")</f>
        <v>否</v>
      </c>
      <c r="Y268" s="24" t="str">
        <f t="shared" si="60"/>
        <v>是</v>
      </c>
      <c r="Z268" s="24" t="str">
        <f t="shared" si="61"/>
        <v>否</v>
      </c>
      <c r="AA268" s="24" t="str">
        <f>IF(OR(I268="",说明首页!$C$3-INT(I268)&gt;=3),"是","否")</f>
        <v>否</v>
      </c>
      <c r="AB268" s="28">
        <f t="shared" si="62"/>
        <v>88.165529010238913</v>
      </c>
      <c r="AC268" s="29">
        <f t="shared" si="63"/>
        <v>1.1848341232227488</v>
      </c>
      <c r="AD268" s="27">
        <f t="shared" si="64"/>
        <v>65593.333333333328</v>
      </c>
      <c r="AE268" s="29">
        <f t="shared" si="65"/>
        <v>127.5</v>
      </c>
      <c r="AF268" s="29">
        <f t="shared" si="66"/>
        <v>90.640350877192986</v>
      </c>
      <c r="AG268" s="28" t="str">
        <f t="shared" si="67"/>
        <v/>
      </c>
      <c r="AH268" s="28" t="str">
        <f t="shared" si="68"/>
        <v/>
      </c>
      <c r="AI268" s="28" t="str">
        <f t="shared" si="69"/>
        <v/>
      </c>
      <c r="AJ268" s="28" t="str">
        <f t="shared" si="70"/>
        <v/>
      </c>
      <c r="AK268" s="29" t="str">
        <f t="shared" si="71"/>
        <v/>
      </c>
      <c r="AL268" s="25" t="str">
        <f t="shared" si="72"/>
        <v/>
      </c>
      <c r="AM268" s="24" t="str">
        <f t="shared" si="73"/>
        <v>非参评</v>
      </c>
      <c r="AN268" s="24" t="str">
        <f t="shared" si="74"/>
        <v>MOB12+</v>
      </c>
    </row>
    <row r="269" spans="1:40" ht="13.5" customHeight="1">
      <c r="A269" s="24" t="s">
        <v>144</v>
      </c>
      <c r="B269" s="24" t="s">
        <v>150</v>
      </c>
      <c r="C269" s="25">
        <v>761362</v>
      </c>
      <c r="D269" s="24" t="s">
        <v>1082</v>
      </c>
      <c r="E269" s="26">
        <v>45390.483333333301</v>
      </c>
      <c r="F269" s="26">
        <v>45390.483333333301</v>
      </c>
      <c r="G269" s="25">
        <v>764</v>
      </c>
      <c r="H269" s="25">
        <v>764</v>
      </c>
      <c r="I269" s="26">
        <v>46154.815277777801</v>
      </c>
      <c r="J269" s="27">
        <v>7539</v>
      </c>
      <c r="K269" s="27">
        <v>8648</v>
      </c>
      <c r="L269" s="27">
        <v>2250</v>
      </c>
      <c r="M269" s="27">
        <v>262359</v>
      </c>
      <c r="N269" s="27">
        <v>157845</v>
      </c>
      <c r="O269" s="25">
        <v>27</v>
      </c>
      <c r="P269" s="27">
        <v>47</v>
      </c>
      <c r="Q269" s="27">
        <v>1463200</v>
      </c>
      <c r="R269" s="27">
        <v>1066800</v>
      </c>
      <c r="S269" s="27">
        <v>1</v>
      </c>
      <c r="T269" s="27">
        <v>1</v>
      </c>
      <c r="U269" s="27">
        <v>10000</v>
      </c>
      <c r="V269" s="24"/>
      <c r="W269" s="27">
        <v>1473200</v>
      </c>
      <c r="X269" s="24" t="str">
        <f>IF(OR(I269="",说明首页!$C$3-INT(I269)&gt;7),"是","否")</f>
        <v>否</v>
      </c>
      <c r="Y269" s="24" t="str">
        <f t="shared" si="60"/>
        <v>否</v>
      </c>
      <c r="Z269" s="24" t="str">
        <f t="shared" si="61"/>
        <v>是</v>
      </c>
      <c r="AA269" s="24" t="str">
        <f>IF(OR(I269="",说明首页!$C$3-INT(I269)&gt;=3),"是","否")</f>
        <v>否</v>
      </c>
      <c r="AB269" s="28">
        <f t="shared" si="62"/>
        <v>70.153333333333336</v>
      </c>
      <c r="AC269" s="29">
        <f t="shared" si="63"/>
        <v>0.62342485740814435</v>
      </c>
      <c r="AD269" s="27">
        <f t="shared" si="64"/>
        <v>31131.91489361702</v>
      </c>
      <c r="AE269" s="29">
        <f t="shared" si="65"/>
        <v>106.68</v>
      </c>
      <c r="AF269" s="29">
        <f t="shared" si="66"/>
        <v>97.43518518518519</v>
      </c>
      <c r="AG269" s="28">
        <f t="shared" si="67"/>
        <v>8.2862523540489654</v>
      </c>
      <c r="AH269" s="28">
        <f t="shared" si="68"/>
        <v>17.890772128060263</v>
      </c>
      <c r="AI269" s="28">
        <f t="shared" si="69"/>
        <v>44.444444444444443</v>
      </c>
      <c r="AJ269" s="28">
        <f t="shared" si="70"/>
        <v>19.209039548022599</v>
      </c>
      <c r="AK269" s="29">
        <f t="shared" si="71"/>
        <v>22.02</v>
      </c>
      <c r="AL269" s="25">
        <f t="shared" si="72"/>
        <v>467</v>
      </c>
      <c r="AM269" s="24" t="str">
        <f t="shared" si="73"/>
        <v>C</v>
      </c>
      <c r="AN269" s="24" t="str">
        <f t="shared" si="74"/>
        <v>MOB12+</v>
      </c>
    </row>
    <row r="270" spans="1:40" ht="13.5" customHeight="1">
      <c r="A270" s="24" t="s">
        <v>144</v>
      </c>
      <c r="B270" s="24" t="s">
        <v>152</v>
      </c>
      <c r="C270" s="25">
        <v>761465</v>
      </c>
      <c r="D270" s="24" t="s">
        <v>366</v>
      </c>
      <c r="E270" s="26">
        <v>45391.403472222199</v>
      </c>
      <c r="F270" s="26">
        <v>45391.403472222199</v>
      </c>
      <c r="G270" s="25">
        <v>763</v>
      </c>
      <c r="H270" s="25">
        <v>763</v>
      </c>
      <c r="I270" s="26">
        <v>46131.795138888898</v>
      </c>
      <c r="J270" s="27">
        <v>775</v>
      </c>
      <c r="K270" s="27">
        <v>1027</v>
      </c>
      <c r="L270" s="27">
        <v>466</v>
      </c>
      <c r="M270" s="27">
        <v>46551</v>
      </c>
      <c r="N270" s="27">
        <v>38576</v>
      </c>
      <c r="O270" s="25">
        <v>5</v>
      </c>
      <c r="P270" s="27">
        <v>6</v>
      </c>
      <c r="Q270" s="27">
        <v>140100</v>
      </c>
      <c r="R270" s="27">
        <v>100100</v>
      </c>
      <c r="S270" s="27">
        <v>0</v>
      </c>
      <c r="T270" s="27">
        <v>0</v>
      </c>
      <c r="U270" s="27"/>
      <c r="V270" s="24"/>
      <c r="W270" s="27">
        <v>140100</v>
      </c>
      <c r="X270" s="24" t="str">
        <f>IF(OR(I270="",说明首页!$C$3-INT(I270)&gt;7),"是","否")</f>
        <v>否</v>
      </c>
      <c r="Y270" s="24" t="str">
        <f t="shared" si="60"/>
        <v>是</v>
      </c>
      <c r="Z270" s="24" t="str">
        <f t="shared" si="61"/>
        <v>否</v>
      </c>
      <c r="AA270" s="24" t="str">
        <f>IF(OR(I270="",说明首页!$C$3-INT(I270)&gt;=3),"是","否")</f>
        <v>否</v>
      </c>
      <c r="AB270" s="28">
        <f t="shared" si="62"/>
        <v>82.78111587982832</v>
      </c>
      <c r="AC270" s="29">
        <f t="shared" si="63"/>
        <v>0.77419354838709675</v>
      </c>
      <c r="AD270" s="27">
        <f t="shared" si="64"/>
        <v>23350</v>
      </c>
      <c r="AE270" s="29">
        <f t="shared" si="65"/>
        <v>10.01</v>
      </c>
      <c r="AF270" s="29">
        <f t="shared" si="66"/>
        <v>128.58666666666667</v>
      </c>
      <c r="AG270" s="28" t="str">
        <f t="shared" si="67"/>
        <v/>
      </c>
      <c r="AH270" s="28" t="str">
        <f t="shared" si="68"/>
        <v/>
      </c>
      <c r="AI270" s="28" t="str">
        <f t="shared" si="69"/>
        <v/>
      </c>
      <c r="AJ270" s="28" t="str">
        <f t="shared" si="70"/>
        <v/>
      </c>
      <c r="AK270" s="29" t="str">
        <f t="shared" si="71"/>
        <v/>
      </c>
      <c r="AL270" s="25" t="str">
        <f t="shared" si="72"/>
        <v/>
      </c>
      <c r="AM270" s="24" t="str">
        <f t="shared" si="73"/>
        <v>非参评</v>
      </c>
      <c r="AN270" s="24" t="str">
        <f t="shared" si="74"/>
        <v>MOB12+</v>
      </c>
    </row>
    <row r="271" spans="1:40" ht="13.5" customHeight="1">
      <c r="A271" s="24" t="s">
        <v>144</v>
      </c>
      <c r="B271" s="24" t="s">
        <v>145</v>
      </c>
      <c r="C271" s="25">
        <v>761692</v>
      </c>
      <c r="D271" s="24" t="s">
        <v>1028</v>
      </c>
      <c r="E271" s="26">
        <v>45394.592361111099</v>
      </c>
      <c r="F271" s="26">
        <v>45394.592361111099</v>
      </c>
      <c r="G271" s="25">
        <v>760</v>
      </c>
      <c r="H271" s="25">
        <v>760</v>
      </c>
      <c r="I271" s="26">
        <v>46154.850694444402</v>
      </c>
      <c r="J271" s="27">
        <v>5735</v>
      </c>
      <c r="K271" s="27">
        <v>6488</v>
      </c>
      <c r="L271" s="27">
        <v>2429</v>
      </c>
      <c r="M271" s="27">
        <v>293527</v>
      </c>
      <c r="N271" s="27">
        <v>228027</v>
      </c>
      <c r="O271" s="25">
        <v>26</v>
      </c>
      <c r="P271" s="27">
        <v>72</v>
      </c>
      <c r="Q271" s="27">
        <v>3288100</v>
      </c>
      <c r="R271" s="27">
        <v>2933700</v>
      </c>
      <c r="S271" s="27">
        <v>4</v>
      </c>
      <c r="T271" s="27">
        <v>5</v>
      </c>
      <c r="U271" s="24">
        <v>10000</v>
      </c>
      <c r="V271" s="24">
        <v>5500</v>
      </c>
      <c r="W271" s="27">
        <v>3298100</v>
      </c>
      <c r="X271" s="24" t="str">
        <f>IF(OR(I271="",说明首页!$C$3-INT(I271)&gt;7),"是","否")</f>
        <v>否</v>
      </c>
      <c r="Y271" s="24" t="str">
        <f t="shared" si="60"/>
        <v>否</v>
      </c>
      <c r="Z271" s="24" t="str">
        <f t="shared" si="61"/>
        <v>是</v>
      </c>
      <c r="AA271" s="24" t="str">
        <f>IF(OR(I271="",说明首页!$C$3-INT(I271)&gt;=3),"是","否")</f>
        <v>否</v>
      </c>
      <c r="AB271" s="28">
        <f t="shared" si="62"/>
        <v>93.876904075751341</v>
      </c>
      <c r="AC271" s="29">
        <f t="shared" si="63"/>
        <v>1.2554489973844811</v>
      </c>
      <c r="AD271" s="27">
        <f t="shared" si="64"/>
        <v>45668.055555555555</v>
      </c>
      <c r="AE271" s="29">
        <f t="shared" si="65"/>
        <v>293.37</v>
      </c>
      <c r="AF271" s="29">
        <f t="shared" si="66"/>
        <v>146.17115384615383</v>
      </c>
      <c r="AG271" s="28">
        <f t="shared" si="67"/>
        <v>65.72504708097928</v>
      </c>
      <c r="AH271" s="28">
        <f t="shared" si="68"/>
        <v>81.355932203389841</v>
      </c>
      <c r="AI271" s="28">
        <f t="shared" si="69"/>
        <v>90.583804143126173</v>
      </c>
      <c r="AJ271" s="28">
        <f t="shared" si="70"/>
        <v>94.726930320150657</v>
      </c>
      <c r="AK271" s="29">
        <f t="shared" si="71"/>
        <v>83.53</v>
      </c>
      <c r="AL271" s="25">
        <f t="shared" si="72"/>
        <v>35</v>
      </c>
      <c r="AM271" s="24" t="str">
        <f t="shared" si="73"/>
        <v>S</v>
      </c>
      <c r="AN271" s="24" t="str">
        <f t="shared" si="74"/>
        <v>MOB12+</v>
      </c>
    </row>
    <row r="272" spans="1:40" ht="13.5" customHeight="1">
      <c r="A272" s="24" t="s">
        <v>144</v>
      </c>
      <c r="B272" s="24" t="s">
        <v>150</v>
      </c>
      <c r="C272" s="25">
        <v>761730</v>
      </c>
      <c r="D272" s="24" t="s">
        <v>201</v>
      </c>
      <c r="E272" s="26">
        <v>45397.477083333302</v>
      </c>
      <c r="F272" s="26">
        <v>45397.477083333302</v>
      </c>
      <c r="G272" s="25">
        <v>757</v>
      </c>
      <c r="H272" s="25">
        <v>757</v>
      </c>
      <c r="I272" s="26">
        <v>46154.847222222197</v>
      </c>
      <c r="J272" s="27">
        <v>5375</v>
      </c>
      <c r="K272" s="27">
        <v>6825</v>
      </c>
      <c r="L272" s="27">
        <v>1676</v>
      </c>
      <c r="M272" s="27">
        <v>203419</v>
      </c>
      <c r="N272" s="27">
        <v>129633</v>
      </c>
      <c r="O272" s="25">
        <v>23</v>
      </c>
      <c r="P272" s="27">
        <v>50</v>
      </c>
      <c r="Q272" s="27">
        <v>1778400</v>
      </c>
      <c r="R272" s="27">
        <v>1281200</v>
      </c>
      <c r="S272" s="27">
        <v>1</v>
      </c>
      <c r="T272" s="27">
        <v>1</v>
      </c>
      <c r="U272" s="27">
        <v>500</v>
      </c>
      <c r="V272" s="27">
        <v>500</v>
      </c>
      <c r="W272" s="27">
        <v>1778900</v>
      </c>
      <c r="X272" s="24" t="str">
        <f>IF(OR(I272="",说明首页!$C$3-INT(I272)&gt;7),"是","否")</f>
        <v>否</v>
      </c>
      <c r="Y272" s="24" t="str">
        <f t="shared" si="60"/>
        <v>否</v>
      </c>
      <c r="Z272" s="24" t="str">
        <f t="shared" si="61"/>
        <v>是</v>
      </c>
      <c r="AA272" s="24" t="str">
        <f>IF(OR(I272="",说明首页!$C$3-INT(I272)&gt;=3),"是","否")</f>
        <v>否</v>
      </c>
      <c r="AB272" s="28">
        <f t="shared" si="62"/>
        <v>77.346658711217188</v>
      </c>
      <c r="AC272" s="29">
        <f t="shared" si="63"/>
        <v>0.93023255813953487</v>
      </c>
      <c r="AD272" s="27">
        <f t="shared" si="64"/>
        <v>35568</v>
      </c>
      <c r="AE272" s="29">
        <f t="shared" si="65"/>
        <v>128.12</v>
      </c>
      <c r="AF272" s="29">
        <f t="shared" si="66"/>
        <v>93.936956521739134</v>
      </c>
      <c r="AG272" s="28">
        <f t="shared" si="67"/>
        <v>21.657250470809792</v>
      </c>
      <c r="AH272" s="28">
        <f t="shared" si="68"/>
        <v>54.425612052730699</v>
      </c>
      <c r="AI272" s="28">
        <f t="shared" si="69"/>
        <v>52.919020715630879</v>
      </c>
      <c r="AJ272" s="28">
        <f t="shared" si="70"/>
        <v>14.124293785310735</v>
      </c>
      <c r="AK272" s="29">
        <f t="shared" si="71"/>
        <v>41.15</v>
      </c>
      <c r="AL272" s="25">
        <f t="shared" si="72"/>
        <v>330</v>
      </c>
      <c r="AM272" s="24" t="str">
        <f t="shared" si="73"/>
        <v>B</v>
      </c>
      <c r="AN272" s="24" t="str">
        <f t="shared" si="74"/>
        <v>MOB12+</v>
      </c>
    </row>
    <row r="273" spans="1:40" ht="13.5" customHeight="1">
      <c r="A273" s="24" t="s">
        <v>144</v>
      </c>
      <c r="B273" s="24" t="s">
        <v>150</v>
      </c>
      <c r="C273" s="25">
        <v>761732</v>
      </c>
      <c r="D273" s="24" t="s">
        <v>369</v>
      </c>
      <c r="E273" s="26">
        <v>45397.481249999997</v>
      </c>
      <c r="F273" s="26">
        <v>45397.481249999997</v>
      </c>
      <c r="G273" s="25">
        <v>757</v>
      </c>
      <c r="H273" s="25">
        <v>757</v>
      </c>
      <c r="I273" s="26">
        <v>46154.798611111102</v>
      </c>
      <c r="J273" s="27">
        <v>4871</v>
      </c>
      <c r="K273" s="27">
        <v>5646</v>
      </c>
      <c r="L273" s="27">
        <v>2349</v>
      </c>
      <c r="M273" s="27">
        <v>242242</v>
      </c>
      <c r="N273" s="27">
        <v>195672</v>
      </c>
      <c r="O273" s="25">
        <v>27</v>
      </c>
      <c r="P273" s="27">
        <v>46</v>
      </c>
      <c r="Q273" s="27">
        <v>1356400</v>
      </c>
      <c r="R273" s="27">
        <v>1049200</v>
      </c>
      <c r="S273" s="27">
        <v>6</v>
      </c>
      <c r="T273" s="27">
        <v>8</v>
      </c>
      <c r="U273" s="24">
        <v>300100</v>
      </c>
      <c r="V273" s="24"/>
      <c r="W273" s="27">
        <v>1656500</v>
      </c>
      <c r="X273" s="24" t="str">
        <f>IF(OR(I273="",说明首页!$C$3-INT(I273)&gt;7),"是","否")</f>
        <v>否</v>
      </c>
      <c r="Y273" s="24" t="str">
        <f t="shared" si="60"/>
        <v>否</v>
      </c>
      <c r="Z273" s="24" t="str">
        <f t="shared" si="61"/>
        <v>是</v>
      </c>
      <c r="AA273" s="24" t="str">
        <f>IF(OR(I273="",说明首页!$C$3-INT(I273)&gt;=3),"是","否")</f>
        <v>否</v>
      </c>
      <c r="AB273" s="28">
        <f t="shared" si="62"/>
        <v>83.300127713920816</v>
      </c>
      <c r="AC273" s="29">
        <f t="shared" si="63"/>
        <v>0.94436460685690826</v>
      </c>
      <c r="AD273" s="27">
        <f t="shared" si="64"/>
        <v>29486.956521739132</v>
      </c>
      <c r="AE273" s="29">
        <f t="shared" si="65"/>
        <v>104.92</v>
      </c>
      <c r="AF273" s="29">
        <f t="shared" si="66"/>
        <v>120.78518518518518</v>
      </c>
      <c r="AG273" s="28">
        <f t="shared" si="67"/>
        <v>34.839924670433149</v>
      </c>
      <c r="AH273" s="28">
        <f t="shared" si="68"/>
        <v>55.555555555555557</v>
      </c>
      <c r="AI273" s="28">
        <f t="shared" si="69"/>
        <v>43.879472693032021</v>
      </c>
      <c r="AJ273" s="28">
        <f t="shared" si="70"/>
        <v>67.043314500941619</v>
      </c>
      <c r="AK273" s="29">
        <f t="shared" si="71"/>
        <v>52.41</v>
      </c>
      <c r="AL273" s="25">
        <f t="shared" si="72"/>
        <v>239</v>
      </c>
      <c r="AM273" s="24" t="str">
        <f t="shared" si="73"/>
        <v>A</v>
      </c>
      <c r="AN273" s="24" t="str">
        <f t="shared" si="74"/>
        <v>MOB12+</v>
      </c>
    </row>
    <row r="274" spans="1:40" ht="13.5" customHeight="1">
      <c r="A274" s="24" t="s">
        <v>144</v>
      </c>
      <c r="B274" s="24" t="s">
        <v>150</v>
      </c>
      <c r="C274" s="25">
        <v>761734</v>
      </c>
      <c r="D274" s="24" t="s">
        <v>515</v>
      </c>
      <c r="E274" s="26">
        <v>45397.432638888902</v>
      </c>
      <c r="F274" s="26">
        <v>45397.432638888902</v>
      </c>
      <c r="G274" s="25">
        <v>757</v>
      </c>
      <c r="H274" s="25">
        <v>757</v>
      </c>
      <c r="I274" s="26">
        <v>46154.842361111099</v>
      </c>
      <c r="J274" s="27">
        <v>6763</v>
      </c>
      <c r="K274" s="27">
        <v>7828</v>
      </c>
      <c r="L274" s="27">
        <v>2123</v>
      </c>
      <c r="M274" s="27">
        <v>297708</v>
      </c>
      <c r="N274" s="27">
        <v>217550</v>
      </c>
      <c r="O274" s="25">
        <v>28</v>
      </c>
      <c r="P274" s="27">
        <v>63</v>
      </c>
      <c r="Q274" s="27">
        <v>2866400</v>
      </c>
      <c r="R274" s="27">
        <v>2115000</v>
      </c>
      <c r="S274" s="27">
        <v>3</v>
      </c>
      <c r="T274" s="27">
        <v>5</v>
      </c>
      <c r="U274" s="24">
        <v>174500</v>
      </c>
      <c r="V274" s="24">
        <v>170000</v>
      </c>
      <c r="W274" s="27">
        <v>3040900</v>
      </c>
      <c r="X274" s="24" t="str">
        <f>IF(OR(I274="",说明首页!$C$3-INT(I274)&gt;7),"是","否")</f>
        <v>否</v>
      </c>
      <c r="Y274" s="24" t="str">
        <f t="shared" si="60"/>
        <v>否</v>
      </c>
      <c r="Z274" s="24" t="str">
        <f t="shared" si="61"/>
        <v>是</v>
      </c>
      <c r="AA274" s="24" t="str">
        <f>IF(OR(I274="",说明首页!$C$3-INT(I274)&gt;=3),"是","否")</f>
        <v>否</v>
      </c>
      <c r="AB274" s="28">
        <f t="shared" si="62"/>
        <v>102.47291568535091</v>
      </c>
      <c r="AC274" s="29">
        <f t="shared" si="63"/>
        <v>0.93153925772586132</v>
      </c>
      <c r="AD274" s="27">
        <f t="shared" si="64"/>
        <v>45498.4126984127</v>
      </c>
      <c r="AE274" s="29">
        <f t="shared" si="65"/>
        <v>211.5</v>
      </c>
      <c r="AF274" s="29">
        <f t="shared" si="66"/>
        <v>129.49404761904762</v>
      </c>
      <c r="AG274" s="28">
        <f t="shared" si="67"/>
        <v>82.485875706214685</v>
      </c>
      <c r="AH274" s="28">
        <f t="shared" si="68"/>
        <v>54.61393596986818</v>
      </c>
      <c r="AI274" s="28">
        <f t="shared" si="69"/>
        <v>78.531073446327682</v>
      </c>
      <c r="AJ274" s="28">
        <f t="shared" si="70"/>
        <v>83.615819209039543</v>
      </c>
      <c r="AK274" s="29">
        <f t="shared" si="71"/>
        <v>69.38</v>
      </c>
      <c r="AL274" s="25">
        <f t="shared" si="72"/>
        <v>120</v>
      </c>
      <c r="AM274" s="24" t="str">
        <f t="shared" si="73"/>
        <v>A</v>
      </c>
      <c r="AN274" s="24" t="str">
        <f t="shared" si="74"/>
        <v>MOB12+</v>
      </c>
    </row>
    <row r="275" spans="1:40" ht="13.5" customHeight="1">
      <c r="A275" s="24" t="s">
        <v>144</v>
      </c>
      <c r="B275" s="24" t="s">
        <v>158</v>
      </c>
      <c r="C275" s="25">
        <v>761882</v>
      </c>
      <c r="D275" s="24" t="s">
        <v>908</v>
      </c>
      <c r="E275" s="26">
        <v>45401.773611111101</v>
      </c>
      <c r="F275" s="26">
        <v>45401.773611111101</v>
      </c>
      <c r="G275" s="25">
        <v>753</v>
      </c>
      <c r="H275" s="25">
        <v>753</v>
      </c>
      <c r="I275" s="26">
        <v>46154.475694444402</v>
      </c>
      <c r="J275" s="27">
        <v>346</v>
      </c>
      <c r="K275" s="27">
        <v>375</v>
      </c>
      <c r="L275" s="27">
        <v>207</v>
      </c>
      <c r="M275" s="27">
        <v>29678</v>
      </c>
      <c r="N275" s="27">
        <v>26947</v>
      </c>
      <c r="O275" s="25">
        <v>9</v>
      </c>
      <c r="P275" s="27">
        <v>5</v>
      </c>
      <c r="Q275" s="27">
        <v>143100</v>
      </c>
      <c r="R275" s="27">
        <v>132400</v>
      </c>
      <c r="S275" s="27">
        <v>0</v>
      </c>
      <c r="T275" s="27">
        <v>0</v>
      </c>
      <c r="U275" s="27"/>
      <c r="V275" s="24"/>
      <c r="W275" s="27">
        <v>143100</v>
      </c>
      <c r="X275" s="24" t="str">
        <f>IF(OR(I275="",说明首页!$C$3-INT(I275)&gt;7),"是","否")</f>
        <v>否</v>
      </c>
      <c r="Y275" s="24" t="str">
        <f t="shared" si="60"/>
        <v>是</v>
      </c>
      <c r="Z275" s="24" t="str">
        <f t="shared" si="61"/>
        <v>否</v>
      </c>
      <c r="AA275" s="24" t="str">
        <f>IF(OR(I275="",说明首页!$C$3-INT(I275)&gt;=3),"是","否")</f>
        <v>否</v>
      </c>
      <c r="AB275" s="28">
        <f t="shared" si="62"/>
        <v>130.17874396135267</v>
      </c>
      <c r="AC275" s="29">
        <f t="shared" si="63"/>
        <v>1.4450867052023122</v>
      </c>
      <c r="AD275" s="27">
        <f t="shared" si="64"/>
        <v>28620</v>
      </c>
      <c r="AE275" s="29">
        <f t="shared" si="65"/>
        <v>13.24</v>
      </c>
      <c r="AF275" s="29">
        <f t="shared" si="66"/>
        <v>49.901851851851852</v>
      </c>
      <c r="AG275" s="28" t="str">
        <f t="shared" si="67"/>
        <v/>
      </c>
      <c r="AH275" s="28" t="str">
        <f t="shared" si="68"/>
        <v/>
      </c>
      <c r="AI275" s="28" t="str">
        <f t="shared" si="69"/>
        <v/>
      </c>
      <c r="AJ275" s="28" t="str">
        <f t="shared" si="70"/>
        <v/>
      </c>
      <c r="AK275" s="29" t="str">
        <f t="shared" si="71"/>
        <v/>
      </c>
      <c r="AL275" s="25" t="str">
        <f t="shared" si="72"/>
        <v/>
      </c>
      <c r="AM275" s="24" t="str">
        <f t="shared" si="73"/>
        <v>非参评</v>
      </c>
      <c r="AN275" s="24" t="str">
        <f t="shared" si="74"/>
        <v>MOB12+</v>
      </c>
    </row>
    <row r="276" spans="1:40" ht="13.5" customHeight="1">
      <c r="A276" s="24" t="s">
        <v>144</v>
      </c>
      <c r="B276" s="24" t="s">
        <v>158</v>
      </c>
      <c r="C276" s="25">
        <v>761883</v>
      </c>
      <c r="D276" s="24" t="s">
        <v>285</v>
      </c>
      <c r="E276" s="26">
        <v>45400.404861111099</v>
      </c>
      <c r="F276" s="26">
        <v>45400.404861111099</v>
      </c>
      <c r="G276" s="25">
        <v>754</v>
      </c>
      <c r="H276" s="25">
        <v>754</v>
      </c>
      <c r="I276" s="26">
        <v>46154.836805555598</v>
      </c>
      <c r="J276" s="27">
        <v>4042</v>
      </c>
      <c r="K276" s="27">
        <v>6308</v>
      </c>
      <c r="L276" s="27">
        <v>1973</v>
      </c>
      <c r="M276" s="27">
        <v>233509</v>
      </c>
      <c r="N276" s="27">
        <v>175615</v>
      </c>
      <c r="O276" s="25">
        <v>28</v>
      </c>
      <c r="P276" s="27">
        <v>79</v>
      </c>
      <c r="Q276" s="27">
        <v>4736900</v>
      </c>
      <c r="R276" s="27">
        <v>3872600</v>
      </c>
      <c r="S276" s="27">
        <v>5</v>
      </c>
      <c r="T276" s="27">
        <v>8</v>
      </c>
      <c r="U276" s="24">
        <v>434200</v>
      </c>
      <c r="V276" s="24">
        <v>257700</v>
      </c>
      <c r="W276" s="27">
        <v>5171100</v>
      </c>
      <c r="X276" s="24" t="str">
        <f>IF(OR(I276="",说明首页!$C$3-INT(I276)&gt;7),"是","否")</f>
        <v>否</v>
      </c>
      <c r="Y276" s="24" t="str">
        <f t="shared" si="60"/>
        <v>否</v>
      </c>
      <c r="Z276" s="24" t="str">
        <f t="shared" si="61"/>
        <v>是</v>
      </c>
      <c r="AA276" s="24" t="str">
        <f>IF(OR(I276="",说明首页!$C$3-INT(I276)&gt;=3),"是","否")</f>
        <v>否</v>
      </c>
      <c r="AB276" s="28">
        <f t="shared" si="62"/>
        <v>89.009123162696397</v>
      </c>
      <c r="AC276" s="29">
        <f t="shared" si="63"/>
        <v>1.9544779811974271</v>
      </c>
      <c r="AD276" s="27">
        <f t="shared" si="64"/>
        <v>59960.759493670885</v>
      </c>
      <c r="AE276" s="29">
        <f t="shared" si="65"/>
        <v>387.26</v>
      </c>
      <c r="AF276" s="29">
        <f t="shared" si="66"/>
        <v>104.53273809523809</v>
      </c>
      <c r="AG276" s="28">
        <f t="shared" si="67"/>
        <v>49.905838041431259</v>
      </c>
      <c r="AH276" s="28">
        <f t="shared" si="68"/>
        <v>97.740112994350284</v>
      </c>
      <c r="AI276" s="28">
        <f t="shared" si="69"/>
        <v>95.10357815442562</v>
      </c>
      <c r="AJ276" s="28">
        <f t="shared" si="70"/>
        <v>30.131826741996232</v>
      </c>
      <c r="AK276" s="29">
        <f t="shared" si="71"/>
        <v>76.52</v>
      </c>
      <c r="AL276" s="25">
        <f t="shared" si="72"/>
        <v>75</v>
      </c>
      <c r="AM276" s="24" t="str">
        <f t="shared" si="73"/>
        <v>S</v>
      </c>
      <c r="AN276" s="24" t="str">
        <f t="shared" si="74"/>
        <v>MOB12+</v>
      </c>
    </row>
    <row r="277" spans="1:40" ht="13.5" customHeight="1">
      <c r="A277" s="24" t="s">
        <v>144</v>
      </c>
      <c r="B277" s="24" t="s">
        <v>158</v>
      </c>
      <c r="C277" s="25">
        <v>761887</v>
      </c>
      <c r="D277" s="24" t="s">
        <v>1106</v>
      </c>
      <c r="E277" s="26">
        <v>45400.404861111099</v>
      </c>
      <c r="F277" s="26">
        <v>45400.404861111099</v>
      </c>
      <c r="G277" s="25">
        <v>754</v>
      </c>
      <c r="H277" s="25">
        <v>754</v>
      </c>
      <c r="I277" s="26">
        <v>46154.804861111101</v>
      </c>
      <c r="J277" s="27">
        <v>4720</v>
      </c>
      <c r="K277" s="27">
        <v>8589</v>
      </c>
      <c r="L277" s="27">
        <v>2472</v>
      </c>
      <c r="M277" s="27">
        <v>308881</v>
      </c>
      <c r="N277" s="27">
        <v>226382</v>
      </c>
      <c r="O277" s="24">
        <v>29</v>
      </c>
      <c r="P277" s="24">
        <v>71</v>
      </c>
      <c r="Q277" s="24">
        <v>2327000</v>
      </c>
      <c r="R277" s="24">
        <v>1556800</v>
      </c>
      <c r="S277" s="24">
        <v>1</v>
      </c>
      <c r="T277" s="24">
        <v>1</v>
      </c>
      <c r="U277" s="24">
        <v>90000</v>
      </c>
      <c r="V277" s="24"/>
      <c r="W277" s="24">
        <v>2417000</v>
      </c>
      <c r="X277" s="24" t="str">
        <f>IF(OR(I277="",说明首页!$C$3-INT(I277)&gt;7),"是","否")</f>
        <v>否</v>
      </c>
      <c r="Y277" s="24" t="str">
        <f t="shared" si="60"/>
        <v>否</v>
      </c>
      <c r="Z277" s="24" t="str">
        <f t="shared" si="61"/>
        <v>是</v>
      </c>
      <c r="AA277" s="24" t="str">
        <f>IF(OR(I277="",说明首页!$C$3-INT(I277)&gt;=3),"是","否")</f>
        <v>否</v>
      </c>
      <c r="AB277" s="28">
        <f t="shared" si="62"/>
        <v>91.578478964401299</v>
      </c>
      <c r="AC277" s="29">
        <f t="shared" si="63"/>
        <v>1.5042372881355932</v>
      </c>
      <c r="AD277" s="27">
        <f t="shared" si="64"/>
        <v>32774.647887323947</v>
      </c>
      <c r="AE277" s="29">
        <f t="shared" si="65"/>
        <v>155.68</v>
      </c>
      <c r="AF277" s="29">
        <f t="shared" si="66"/>
        <v>130.10459770114943</v>
      </c>
      <c r="AG277" s="28">
        <f t="shared" si="67"/>
        <v>58.568738229755176</v>
      </c>
      <c r="AH277" s="28">
        <f t="shared" si="68"/>
        <v>91.713747645951031</v>
      </c>
      <c r="AI277" s="28">
        <f t="shared" si="69"/>
        <v>64.030131826741993</v>
      </c>
      <c r="AJ277" s="28">
        <f t="shared" si="70"/>
        <v>83.992467043314505</v>
      </c>
      <c r="AK277" s="29">
        <f t="shared" si="71"/>
        <v>79.66</v>
      </c>
      <c r="AL277" s="25">
        <f t="shared" si="72"/>
        <v>53</v>
      </c>
      <c r="AM277" s="24" t="str">
        <f t="shared" si="73"/>
        <v>S</v>
      </c>
      <c r="AN277" s="24" t="str">
        <f t="shared" si="74"/>
        <v>MOB12+</v>
      </c>
    </row>
    <row r="278" spans="1:40" ht="13.5" customHeight="1">
      <c r="A278" s="24" t="s">
        <v>144</v>
      </c>
      <c r="B278" s="24" t="s">
        <v>158</v>
      </c>
      <c r="C278" s="25">
        <v>761890</v>
      </c>
      <c r="D278" s="24" t="s">
        <v>761</v>
      </c>
      <c r="E278" s="26">
        <v>45400.407638888901</v>
      </c>
      <c r="F278" s="26">
        <v>45400.407638888901</v>
      </c>
      <c r="G278" s="25">
        <v>754</v>
      </c>
      <c r="H278" s="25">
        <v>754</v>
      </c>
      <c r="I278" s="26">
        <v>46154.841666666704</v>
      </c>
      <c r="J278" s="27">
        <v>4472</v>
      </c>
      <c r="K278" s="27">
        <v>8033</v>
      </c>
      <c r="L278" s="27">
        <v>1802</v>
      </c>
      <c r="M278" s="27">
        <v>216891</v>
      </c>
      <c r="N278" s="27">
        <v>129256</v>
      </c>
      <c r="O278" s="25">
        <v>28</v>
      </c>
      <c r="P278" s="27">
        <v>44</v>
      </c>
      <c r="Q278" s="27">
        <v>1399600</v>
      </c>
      <c r="R278" s="27">
        <v>1096300</v>
      </c>
      <c r="S278" s="27">
        <v>2</v>
      </c>
      <c r="T278" s="27">
        <v>2</v>
      </c>
      <c r="U278" s="24">
        <v>112300</v>
      </c>
      <c r="V278" s="24"/>
      <c r="W278" s="27">
        <v>1511900</v>
      </c>
      <c r="X278" s="24" t="str">
        <f>IF(OR(I278="",说明首页!$C$3-INT(I278)&gt;7),"是","否")</f>
        <v>否</v>
      </c>
      <c r="Y278" s="24" t="str">
        <f t="shared" si="60"/>
        <v>否</v>
      </c>
      <c r="Z278" s="24" t="str">
        <f t="shared" si="61"/>
        <v>是</v>
      </c>
      <c r="AA278" s="24" t="str">
        <f>IF(OR(I278="",说明首页!$C$3-INT(I278)&gt;=3),"是","否")</f>
        <v>否</v>
      </c>
      <c r="AB278" s="28">
        <f t="shared" si="62"/>
        <v>71.729189789123197</v>
      </c>
      <c r="AC278" s="29">
        <f t="shared" si="63"/>
        <v>0.98389982110912344</v>
      </c>
      <c r="AD278" s="27">
        <f t="shared" si="64"/>
        <v>31809.090909090908</v>
      </c>
      <c r="AE278" s="29">
        <f t="shared" si="65"/>
        <v>109.63</v>
      </c>
      <c r="AF278" s="29">
        <f t="shared" si="66"/>
        <v>76.938095238095244</v>
      </c>
      <c r="AG278" s="28">
        <f t="shared" si="67"/>
        <v>10.357815442561206</v>
      </c>
      <c r="AH278" s="28">
        <f t="shared" si="68"/>
        <v>58.945386064030139</v>
      </c>
      <c r="AI278" s="28">
        <f t="shared" si="69"/>
        <v>45.386064030131827</v>
      </c>
      <c r="AJ278" s="28">
        <f t="shared" si="70"/>
        <v>2.6365348399246704</v>
      </c>
      <c r="AK278" s="29">
        <f t="shared" si="71"/>
        <v>37.68</v>
      </c>
      <c r="AL278" s="25">
        <f t="shared" si="72"/>
        <v>364</v>
      </c>
      <c r="AM278" s="24" t="str">
        <f t="shared" si="73"/>
        <v>B</v>
      </c>
      <c r="AN278" s="24" t="str">
        <f t="shared" si="74"/>
        <v>MOB12+</v>
      </c>
    </row>
    <row r="279" spans="1:40" ht="13.5" customHeight="1">
      <c r="A279" s="24" t="s">
        <v>144</v>
      </c>
      <c r="B279" s="24" t="s">
        <v>158</v>
      </c>
      <c r="C279" s="25">
        <v>761894</v>
      </c>
      <c r="D279" s="24" t="s">
        <v>614</v>
      </c>
      <c r="E279" s="26">
        <v>45400.405555555597</v>
      </c>
      <c r="F279" s="26">
        <v>45400.405555555597</v>
      </c>
      <c r="G279" s="25">
        <v>754</v>
      </c>
      <c r="H279" s="25">
        <v>754</v>
      </c>
      <c r="I279" s="26">
        <v>46154.810416666704</v>
      </c>
      <c r="J279" s="27">
        <v>3482</v>
      </c>
      <c r="K279" s="27">
        <v>5819</v>
      </c>
      <c r="L279" s="27">
        <v>1926</v>
      </c>
      <c r="M279" s="27">
        <v>216041</v>
      </c>
      <c r="N279" s="27">
        <v>160539</v>
      </c>
      <c r="O279" s="24">
        <v>26</v>
      </c>
      <c r="P279" s="27">
        <v>32</v>
      </c>
      <c r="Q279" s="27">
        <v>745900</v>
      </c>
      <c r="R279" s="24">
        <v>574900</v>
      </c>
      <c r="S279" s="27">
        <v>2</v>
      </c>
      <c r="T279" s="27">
        <v>4</v>
      </c>
      <c r="U279" s="24">
        <v>3500</v>
      </c>
      <c r="V279" s="24"/>
      <c r="W279" s="27">
        <v>749400</v>
      </c>
      <c r="X279" s="24" t="str">
        <f>IF(OR(I279="",说明首页!$C$3-INT(I279)&gt;7),"是","否")</f>
        <v>否</v>
      </c>
      <c r="Y279" s="24" t="str">
        <f t="shared" si="60"/>
        <v>否</v>
      </c>
      <c r="Z279" s="24" t="str">
        <f t="shared" si="61"/>
        <v>是</v>
      </c>
      <c r="AA279" s="24" t="str">
        <f>IF(OR(I279="",说明首页!$C$3-INT(I279)&gt;=3),"是","否")</f>
        <v>否</v>
      </c>
      <c r="AB279" s="28">
        <f t="shared" si="62"/>
        <v>83.353582554517132</v>
      </c>
      <c r="AC279" s="29">
        <f t="shared" si="63"/>
        <v>0.9190120620333142</v>
      </c>
      <c r="AD279" s="27">
        <f t="shared" si="64"/>
        <v>23309.375</v>
      </c>
      <c r="AE279" s="29">
        <f t="shared" si="65"/>
        <v>57.49</v>
      </c>
      <c r="AF279" s="29">
        <f t="shared" si="66"/>
        <v>102.90961538461538</v>
      </c>
      <c r="AG279" s="28">
        <f t="shared" si="67"/>
        <v>35.404896421845571</v>
      </c>
      <c r="AH279" s="28">
        <f t="shared" si="68"/>
        <v>53.483992467043315</v>
      </c>
      <c r="AI279" s="28">
        <f t="shared" si="69"/>
        <v>23.917137476459509</v>
      </c>
      <c r="AJ279" s="28">
        <f t="shared" si="70"/>
        <v>26.741996233521657</v>
      </c>
      <c r="AK279" s="29">
        <f t="shared" si="71"/>
        <v>39.51</v>
      </c>
      <c r="AL279" s="25">
        <f t="shared" si="72"/>
        <v>345</v>
      </c>
      <c r="AM279" s="24" t="str">
        <f t="shared" si="73"/>
        <v>B</v>
      </c>
      <c r="AN279" s="24" t="str">
        <f t="shared" si="74"/>
        <v>MOB12+</v>
      </c>
    </row>
    <row r="280" spans="1:40" ht="13.5" customHeight="1">
      <c r="A280" s="24" t="s">
        <v>144</v>
      </c>
      <c r="B280" s="24" t="s">
        <v>162</v>
      </c>
      <c r="C280" s="25">
        <v>762279</v>
      </c>
      <c r="D280" s="24" t="s">
        <v>1132</v>
      </c>
      <c r="E280" s="26">
        <v>45410.391666666699</v>
      </c>
      <c r="F280" s="26">
        <v>45410.391666666699</v>
      </c>
      <c r="G280" s="25">
        <v>744</v>
      </c>
      <c r="H280" s="25">
        <v>744</v>
      </c>
      <c r="I280" s="26">
        <v>46147.738888888904</v>
      </c>
      <c r="J280" s="27">
        <v>756</v>
      </c>
      <c r="K280" s="27">
        <v>898</v>
      </c>
      <c r="L280" s="27">
        <v>358</v>
      </c>
      <c r="M280" s="27">
        <v>36340</v>
      </c>
      <c r="N280" s="27">
        <v>28408</v>
      </c>
      <c r="O280" s="25">
        <v>11</v>
      </c>
      <c r="P280" s="27"/>
      <c r="Q280" s="27"/>
      <c r="R280" s="27"/>
      <c r="S280" s="27"/>
      <c r="T280" s="27"/>
      <c r="U280" s="27"/>
      <c r="V280" s="24"/>
      <c r="W280" s="27"/>
      <c r="X280" s="24" t="str">
        <f>IF(OR(I280="",说明首页!$C$3-INT(I280)&gt;7),"是","否")</f>
        <v>否</v>
      </c>
      <c r="Y280" s="24" t="str">
        <f t="shared" si="60"/>
        <v>是</v>
      </c>
      <c r="Z280" s="24" t="str">
        <f t="shared" si="61"/>
        <v>否</v>
      </c>
      <c r="AA280" s="24" t="str">
        <f>IF(OR(I280="",说明首页!$C$3-INT(I280)&gt;=3),"是","否")</f>
        <v>否</v>
      </c>
      <c r="AB280" s="28">
        <f t="shared" si="62"/>
        <v>79.351955307262571</v>
      </c>
      <c r="AC280" s="29">
        <f t="shared" si="63"/>
        <v>0</v>
      </c>
      <c r="AD280" s="27">
        <f t="shared" si="64"/>
        <v>0</v>
      </c>
      <c r="AE280" s="29">
        <f t="shared" si="65"/>
        <v>0</v>
      </c>
      <c r="AF280" s="29">
        <f t="shared" si="66"/>
        <v>43.042424242424239</v>
      </c>
      <c r="AG280" s="28" t="str">
        <f t="shared" si="67"/>
        <v/>
      </c>
      <c r="AH280" s="28" t="str">
        <f t="shared" si="68"/>
        <v/>
      </c>
      <c r="AI280" s="28" t="str">
        <f t="shared" si="69"/>
        <v/>
      </c>
      <c r="AJ280" s="28" t="str">
        <f t="shared" si="70"/>
        <v/>
      </c>
      <c r="AK280" s="29" t="str">
        <f t="shared" si="71"/>
        <v/>
      </c>
      <c r="AL280" s="25" t="str">
        <f t="shared" si="72"/>
        <v/>
      </c>
      <c r="AM280" s="24" t="str">
        <f t="shared" si="73"/>
        <v>非参评</v>
      </c>
      <c r="AN280" s="24" t="str">
        <f t="shared" si="74"/>
        <v>MOB12+</v>
      </c>
    </row>
    <row r="281" spans="1:40" ht="13.5" customHeight="1">
      <c r="A281" s="24" t="s">
        <v>144</v>
      </c>
      <c r="B281" s="24" t="s">
        <v>145</v>
      </c>
      <c r="C281" s="25">
        <v>762297</v>
      </c>
      <c r="D281" s="24" t="s">
        <v>279</v>
      </c>
      <c r="E281" s="26">
        <v>45408.597916666702</v>
      </c>
      <c r="F281" s="26">
        <v>45408.597916666702</v>
      </c>
      <c r="G281" s="25">
        <v>746</v>
      </c>
      <c r="H281" s="25">
        <v>746</v>
      </c>
      <c r="I281" s="26">
        <v>46154.805555555598</v>
      </c>
      <c r="J281" s="27">
        <v>3038</v>
      </c>
      <c r="K281" s="27">
        <v>3166</v>
      </c>
      <c r="L281" s="27">
        <v>1438</v>
      </c>
      <c r="M281" s="27">
        <v>152743</v>
      </c>
      <c r="N281" s="27">
        <v>126358</v>
      </c>
      <c r="O281" s="25">
        <v>21</v>
      </c>
      <c r="P281" s="27">
        <v>32</v>
      </c>
      <c r="Q281" s="27">
        <v>2116600</v>
      </c>
      <c r="R281" s="27">
        <v>1686600</v>
      </c>
      <c r="S281" s="27">
        <v>3</v>
      </c>
      <c r="T281" s="27">
        <v>4</v>
      </c>
      <c r="U281" s="27">
        <v>67000</v>
      </c>
      <c r="V281" s="27">
        <v>65000</v>
      </c>
      <c r="W281" s="27">
        <v>2183600</v>
      </c>
      <c r="X281" s="24" t="str">
        <f>IF(OR(I281="",说明首页!$C$3-INT(I281)&gt;7),"是","否")</f>
        <v>否</v>
      </c>
      <c r="Y281" s="24" t="str">
        <f t="shared" si="60"/>
        <v>是</v>
      </c>
      <c r="Z281" s="24" t="str">
        <f t="shared" si="61"/>
        <v>否</v>
      </c>
      <c r="AA281" s="24" t="str">
        <f>IF(OR(I281="",说明首页!$C$3-INT(I281)&gt;=3),"是","否")</f>
        <v>否</v>
      </c>
      <c r="AB281" s="28">
        <f t="shared" si="62"/>
        <v>87.870653685674554</v>
      </c>
      <c r="AC281" s="29">
        <f t="shared" si="63"/>
        <v>1.053324555628703</v>
      </c>
      <c r="AD281" s="27">
        <f t="shared" si="64"/>
        <v>66143.75</v>
      </c>
      <c r="AE281" s="29">
        <f t="shared" si="65"/>
        <v>168.66</v>
      </c>
      <c r="AF281" s="29">
        <f t="shared" si="66"/>
        <v>100.28412698412698</v>
      </c>
      <c r="AG281" s="28" t="str">
        <f t="shared" si="67"/>
        <v/>
      </c>
      <c r="AH281" s="28" t="str">
        <f t="shared" si="68"/>
        <v/>
      </c>
      <c r="AI281" s="28" t="str">
        <f t="shared" si="69"/>
        <v/>
      </c>
      <c r="AJ281" s="28" t="str">
        <f t="shared" si="70"/>
        <v/>
      </c>
      <c r="AK281" s="29" t="str">
        <f t="shared" si="71"/>
        <v/>
      </c>
      <c r="AL281" s="25" t="str">
        <f t="shared" si="72"/>
        <v/>
      </c>
      <c r="AM281" s="24" t="str">
        <f t="shared" si="73"/>
        <v>非参评</v>
      </c>
      <c r="AN281" s="24" t="str">
        <f t="shared" si="74"/>
        <v>MOB12+</v>
      </c>
    </row>
    <row r="282" spans="1:40" ht="13.5" customHeight="1">
      <c r="A282" s="24" t="s">
        <v>144</v>
      </c>
      <c r="B282" s="24" t="s">
        <v>145</v>
      </c>
      <c r="C282" s="25">
        <v>762300</v>
      </c>
      <c r="D282" s="24" t="s">
        <v>697</v>
      </c>
      <c r="E282" s="26">
        <v>45408.500694444403</v>
      </c>
      <c r="F282" s="26">
        <v>45408.500694444403</v>
      </c>
      <c r="G282" s="25">
        <v>746</v>
      </c>
      <c r="H282" s="25">
        <v>746</v>
      </c>
      <c r="I282" s="26">
        <v>46154.809027777803</v>
      </c>
      <c r="J282" s="27">
        <v>4899</v>
      </c>
      <c r="K282" s="27">
        <v>5764</v>
      </c>
      <c r="L282" s="27">
        <v>1777</v>
      </c>
      <c r="M282" s="27">
        <v>222623</v>
      </c>
      <c r="N282" s="27">
        <v>160478</v>
      </c>
      <c r="O282" s="25">
        <v>25</v>
      </c>
      <c r="P282" s="27">
        <v>50</v>
      </c>
      <c r="Q282" s="27">
        <v>2535400</v>
      </c>
      <c r="R282" s="27">
        <v>1974100</v>
      </c>
      <c r="S282" s="27">
        <v>2</v>
      </c>
      <c r="T282" s="27">
        <v>2</v>
      </c>
      <c r="U282" s="24">
        <v>130400</v>
      </c>
      <c r="V282" s="24"/>
      <c r="W282" s="27">
        <v>2665800</v>
      </c>
      <c r="X282" s="24" t="str">
        <f>IF(OR(I282="",说明首页!$C$3-INT(I282)&gt;7),"是","否")</f>
        <v>否</v>
      </c>
      <c r="Y282" s="24" t="str">
        <f t="shared" si="60"/>
        <v>否</v>
      </c>
      <c r="Z282" s="24" t="str">
        <f t="shared" si="61"/>
        <v>是</v>
      </c>
      <c r="AA282" s="24" t="str">
        <f>IF(OR(I282="",说明首页!$C$3-INT(I282)&gt;=3),"是","否")</f>
        <v>否</v>
      </c>
      <c r="AB282" s="28">
        <f t="shared" si="62"/>
        <v>90.308384918401799</v>
      </c>
      <c r="AC282" s="29">
        <f t="shared" si="63"/>
        <v>1.0206164523372117</v>
      </c>
      <c r="AD282" s="27">
        <f t="shared" si="64"/>
        <v>50708</v>
      </c>
      <c r="AE282" s="29">
        <f t="shared" si="65"/>
        <v>197.41</v>
      </c>
      <c r="AF282" s="29">
        <f t="shared" si="66"/>
        <v>106.98533333333333</v>
      </c>
      <c r="AG282" s="28">
        <f t="shared" si="67"/>
        <v>54.61393596986818</v>
      </c>
      <c r="AH282" s="28">
        <f t="shared" si="68"/>
        <v>62.900188323917142</v>
      </c>
      <c r="AI282" s="28">
        <f t="shared" si="69"/>
        <v>75.894538606403017</v>
      </c>
      <c r="AJ282" s="28">
        <f t="shared" si="70"/>
        <v>35.028248587570623</v>
      </c>
      <c r="AK282" s="29">
        <f t="shared" si="71"/>
        <v>58.68</v>
      </c>
      <c r="AL282" s="25">
        <f t="shared" si="72"/>
        <v>193</v>
      </c>
      <c r="AM282" s="24" t="str">
        <f t="shared" si="73"/>
        <v>A</v>
      </c>
      <c r="AN282" s="24" t="str">
        <f t="shared" si="74"/>
        <v>MOB12+</v>
      </c>
    </row>
    <row r="283" spans="1:40" ht="13.5" customHeight="1">
      <c r="A283" s="24" t="s">
        <v>144</v>
      </c>
      <c r="B283" s="24" t="s">
        <v>145</v>
      </c>
      <c r="C283" s="25">
        <v>762700</v>
      </c>
      <c r="D283" s="24" t="s">
        <v>492</v>
      </c>
      <c r="E283" s="26">
        <v>45419.385416666701</v>
      </c>
      <c r="F283" s="26">
        <v>45419.385416666701</v>
      </c>
      <c r="G283" s="25">
        <v>735</v>
      </c>
      <c r="H283" s="25">
        <v>735</v>
      </c>
      <c r="I283" s="26">
        <v>46154.838888888902</v>
      </c>
      <c r="J283" s="27">
        <v>5734</v>
      </c>
      <c r="K283" s="27">
        <v>6500</v>
      </c>
      <c r="L283" s="27">
        <v>1850</v>
      </c>
      <c r="M283" s="27">
        <v>218824</v>
      </c>
      <c r="N283" s="27">
        <v>152654</v>
      </c>
      <c r="O283" s="24">
        <v>26</v>
      </c>
      <c r="P283" s="24">
        <v>39</v>
      </c>
      <c r="Q283" s="24">
        <v>2005300</v>
      </c>
      <c r="R283" s="24">
        <v>1510400</v>
      </c>
      <c r="S283" s="24">
        <v>4</v>
      </c>
      <c r="T283" s="24">
        <v>6</v>
      </c>
      <c r="U283" s="24">
        <v>132000</v>
      </c>
      <c r="V283" s="24">
        <v>5000</v>
      </c>
      <c r="W283" s="24">
        <v>2137300</v>
      </c>
      <c r="X283" s="24" t="str">
        <f>IF(OR(I283="",说明首页!$C$3-INT(I283)&gt;7),"是","否")</f>
        <v>否</v>
      </c>
      <c r="Y283" s="24" t="str">
        <f t="shared" si="60"/>
        <v>否</v>
      </c>
      <c r="Z283" s="24" t="str">
        <f t="shared" si="61"/>
        <v>是</v>
      </c>
      <c r="AA283" s="24" t="str">
        <f>IF(OR(I283="",说明首页!$C$3-INT(I283)&gt;=3),"是","否")</f>
        <v>否</v>
      </c>
      <c r="AB283" s="28">
        <f t="shared" si="62"/>
        <v>82.515675675675681</v>
      </c>
      <c r="AC283" s="29">
        <f t="shared" si="63"/>
        <v>0.68015347052668296</v>
      </c>
      <c r="AD283" s="27">
        <f t="shared" si="64"/>
        <v>51417.948717948719</v>
      </c>
      <c r="AE283" s="29">
        <f t="shared" si="65"/>
        <v>151.04</v>
      </c>
      <c r="AF283" s="29">
        <f t="shared" si="66"/>
        <v>97.85512820512821</v>
      </c>
      <c r="AG283" s="28">
        <f t="shared" si="67"/>
        <v>31.826741996233523</v>
      </c>
      <c r="AH283" s="28">
        <f t="shared" si="68"/>
        <v>24.105461393596986</v>
      </c>
      <c r="AI283" s="28">
        <f t="shared" si="69"/>
        <v>62.711864406779661</v>
      </c>
      <c r="AJ283" s="28">
        <f t="shared" si="70"/>
        <v>20.33898305084746</v>
      </c>
      <c r="AK283" s="29">
        <f t="shared" si="71"/>
        <v>32.229999999999997</v>
      </c>
      <c r="AL283" s="25">
        <f t="shared" si="72"/>
        <v>394</v>
      </c>
      <c r="AM283" s="24" t="str">
        <f t="shared" si="73"/>
        <v>B</v>
      </c>
      <c r="AN283" s="24" t="str">
        <f t="shared" si="74"/>
        <v>MOB12+</v>
      </c>
    </row>
    <row r="284" spans="1:40" ht="13.5" customHeight="1">
      <c r="A284" s="24" t="s">
        <v>144</v>
      </c>
      <c r="B284" s="24" t="s">
        <v>150</v>
      </c>
      <c r="C284" s="25">
        <v>763109</v>
      </c>
      <c r="D284" s="24" t="s">
        <v>616</v>
      </c>
      <c r="E284" s="26">
        <v>45428.591666666704</v>
      </c>
      <c r="F284" s="26">
        <v>45428.591666666704</v>
      </c>
      <c r="G284" s="25">
        <v>726</v>
      </c>
      <c r="H284" s="25">
        <v>726</v>
      </c>
      <c r="I284" s="26">
        <v>46154.867361111101</v>
      </c>
      <c r="J284" s="27">
        <v>7103</v>
      </c>
      <c r="K284" s="27">
        <v>8404</v>
      </c>
      <c r="L284" s="27">
        <v>2481</v>
      </c>
      <c r="M284" s="27">
        <v>336569</v>
      </c>
      <c r="N284" s="27">
        <v>250429</v>
      </c>
      <c r="O284" s="25">
        <v>27</v>
      </c>
      <c r="P284" s="27">
        <v>82</v>
      </c>
      <c r="Q284" s="27">
        <v>3502500</v>
      </c>
      <c r="R284" s="27">
        <v>2731300</v>
      </c>
      <c r="S284" s="27">
        <v>4</v>
      </c>
      <c r="T284" s="27">
        <v>8</v>
      </c>
      <c r="U284" s="27">
        <v>17800</v>
      </c>
      <c r="V284" s="27"/>
      <c r="W284" s="27">
        <v>3520300</v>
      </c>
      <c r="X284" s="24" t="str">
        <f>IF(OR(I284="",说明首页!$C$3-INT(I284)&gt;7),"是","否")</f>
        <v>否</v>
      </c>
      <c r="Y284" s="24" t="str">
        <f t="shared" si="60"/>
        <v>否</v>
      </c>
      <c r="Z284" s="24" t="str">
        <f t="shared" si="61"/>
        <v>是</v>
      </c>
      <c r="AA284" s="24" t="str">
        <f>IF(OR(I284="",说明首页!$C$3-INT(I284)&gt;=3),"是","否")</f>
        <v>否</v>
      </c>
      <c r="AB284" s="28">
        <f t="shared" si="62"/>
        <v>100.93873438129786</v>
      </c>
      <c r="AC284" s="29">
        <f t="shared" si="63"/>
        <v>1.1544417851611997</v>
      </c>
      <c r="AD284" s="27">
        <f t="shared" si="64"/>
        <v>42713.414634146342</v>
      </c>
      <c r="AE284" s="29">
        <f t="shared" si="65"/>
        <v>273.13</v>
      </c>
      <c r="AF284" s="29">
        <f t="shared" si="66"/>
        <v>154.58580246913579</v>
      </c>
      <c r="AG284" s="28">
        <f t="shared" si="67"/>
        <v>80.225988700564983</v>
      </c>
      <c r="AH284" s="28">
        <f t="shared" si="68"/>
        <v>74.199623352165716</v>
      </c>
      <c r="AI284" s="28">
        <f t="shared" si="69"/>
        <v>88.700564971751419</v>
      </c>
      <c r="AJ284" s="28">
        <f t="shared" si="70"/>
        <v>97.363465160075322</v>
      </c>
      <c r="AK284" s="29">
        <f t="shared" si="71"/>
        <v>82.64</v>
      </c>
      <c r="AL284" s="25">
        <f t="shared" si="72"/>
        <v>41</v>
      </c>
      <c r="AM284" s="24" t="str">
        <f t="shared" si="73"/>
        <v>S</v>
      </c>
      <c r="AN284" s="24" t="str">
        <f t="shared" si="74"/>
        <v>MOB12+</v>
      </c>
    </row>
    <row r="285" spans="1:40" ht="13.5" customHeight="1">
      <c r="A285" s="24" t="s">
        <v>144</v>
      </c>
      <c r="B285" s="24" t="s">
        <v>145</v>
      </c>
      <c r="C285" s="25">
        <v>763239</v>
      </c>
      <c r="D285" s="24" t="s">
        <v>374</v>
      </c>
      <c r="E285" s="26">
        <v>45429.629861111098</v>
      </c>
      <c r="F285" s="26">
        <v>45429.629861111098</v>
      </c>
      <c r="G285" s="25">
        <v>725</v>
      </c>
      <c r="H285" s="25">
        <v>725</v>
      </c>
      <c r="I285" s="26">
        <v>46145.631944444402</v>
      </c>
      <c r="J285" s="27">
        <v>57</v>
      </c>
      <c r="K285" s="27">
        <v>57</v>
      </c>
      <c r="L285" s="27">
        <v>22</v>
      </c>
      <c r="M285" s="27">
        <v>1900</v>
      </c>
      <c r="N285" s="27">
        <v>1405</v>
      </c>
      <c r="O285" s="25">
        <v>1</v>
      </c>
      <c r="P285" s="27">
        <v>2</v>
      </c>
      <c r="Q285" s="27">
        <v>4000</v>
      </c>
      <c r="R285" s="27"/>
      <c r="S285" s="27">
        <v>1</v>
      </c>
      <c r="T285" s="27">
        <v>1</v>
      </c>
      <c r="U285" s="27">
        <v>3000</v>
      </c>
      <c r="V285" s="27"/>
      <c r="W285" s="27">
        <v>7000</v>
      </c>
      <c r="X285" s="24" t="str">
        <f>IF(OR(I285="",说明首页!$C$3-INT(I285)&gt;7),"是","否")</f>
        <v>否</v>
      </c>
      <c r="Y285" s="24" t="str">
        <f t="shared" si="60"/>
        <v>是</v>
      </c>
      <c r="Z285" s="24" t="str">
        <f t="shared" si="61"/>
        <v>否</v>
      </c>
      <c r="AA285" s="24" t="str">
        <f>IF(OR(I285="",说明首页!$C$3-INT(I285)&gt;=3),"是","否")</f>
        <v>否</v>
      </c>
      <c r="AB285" s="28">
        <f t="shared" si="62"/>
        <v>63.863636363636367</v>
      </c>
      <c r="AC285" s="29">
        <f t="shared" si="63"/>
        <v>3.5087719298245612</v>
      </c>
      <c r="AD285" s="27">
        <f t="shared" si="64"/>
        <v>2000</v>
      </c>
      <c r="AE285" s="29">
        <f t="shared" si="65"/>
        <v>0</v>
      </c>
      <c r="AF285" s="29">
        <f t="shared" si="66"/>
        <v>23.416666666666668</v>
      </c>
      <c r="AG285" s="28" t="str">
        <f t="shared" si="67"/>
        <v/>
      </c>
      <c r="AH285" s="28" t="str">
        <f t="shared" si="68"/>
        <v/>
      </c>
      <c r="AI285" s="28" t="str">
        <f t="shared" si="69"/>
        <v/>
      </c>
      <c r="AJ285" s="28" t="str">
        <f t="shared" si="70"/>
        <v/>
      </c>
      <c r="AK285" s="29" t="str">
        <f t="shared" si="71"/>
        <v/>
      </c>
      <c r="AL285" s="25" t="str">
        <f t="shared" si="72"/>
        <v/>
      </c>
      <c r="AM285" s="24" t="str">
        <f t="shared" si="73"/>
        <v>非参评</v>
      </c>
      <c r="AN285" s="24" t="str">
        <f t="shared" si="74"/>
        <v>MOB12+</v>
      </c>
    </row>
    <row r="286" spans="1:40" ht="13.5" customHeight="1">
      <c r="A286" s="24" t="s">
        <v>144</v>
      </c>
      <c r="B286" s="24" t="s">
        <v>145</v>
      </c>
      <c r="C286" s="25">
        <v>763240</v>
      </c>
      <c r="D286" s="24" t="s">
        <v>479</v>
      </c>
      <c r="E286" s="26">
        <v>45429.659722222197</v>
      </c>
      <c r="F286" s="26">
        <v>45429.659722222197</v>
      </c>
      <c r="G286" s="25">
        <v>725</v>
      </c>
      <c r="H286" s="25">
        <v>725</v>
      </c>
      <c r="I286" s="26">
        <v>46154.815277777801</v>
      </c>
      <c r="J286" s="27">
        <v>4578</v>
      </c>
      <c r="K286" s="27">
        <v>5154</v>
      </c>
      <c r="L286" s="27">
        <v>2291</v>
      </c>
      <c r="M286" s="27">
        <v>220586</v>
      </c>
      <c r="N286" s="27">
        <v>179280</v>
      </c>
      <c r="O286" s="25">
        <v>24</v>
      </c>
      <c r="P286" s="27">
        <v>25</v>
      </c>
      <c r="Q286" s="27">
        <v>1336700</v>
      </c>
      <c r="R286" s="27">
        <v>806300</v>
      </c>
      <c r="S286" s="27">
        <v>1</v>
      </c>
      <c r="T286" s="27">
        <v>2</v>
      </c>
      <c r="U286" s="27">
        <v>11600</v>
      </c>
      <c r="V286" s="24"/>
      <c r="W286" s="27">
        <v>1348300</v>
      </c>
      <c r="X286" s="24" t="str">
        <f>IF(OR(I286="",说明首页!$C$3-INT(I286)&gt;7),"是","否")</f>
        <v>否</v>
      </c>
      <c r="Y286" s="24" t="str">
        <f t="shared" si="60"/>
        <v>否</v>
      </c>
      <c r="Z286" s="24" t="str">
        <f t="shared" si="61"/>
        <v>是</v>
      </c>
      <c r="AA286" s="24" t="str">
        <f>IF(OR(I286="",说明首页!$C$3-INT(I286)&gt;=3),"是","否")</f>
        <v>否</v>
      </c>
      <c r="AB286" s="28">
        <f t="shared" si="62"/>
        <v>78.254037538192932</v>
      </c>
      <c r="AC286" s="29">
        <f t="shared" si="63"/>
        <v>0.54608999563128002</v>
      </c>
      <c r="AD286" s="27">
        <f t="shared" si="64"/>
        <v>53468</v>
      </c>
      <c r="AE286" s="29">
        <f t="shared" si="65"/>
        <v>80.63</v>
      </c>
      <c r="AF286" s="29">
        <f t="shared" si="66"/>
        <v>124.5</v>
      </c>
      <c r="AG286" s="28">
        <f t="shared" si="67"/>
        <v>23.540489642184557</v>
      </c>
      <c r="AH286" s="28">
        <f t="shared" si="68"/>
        <v>11.487758945386064</v>
      </c>
      <c r="AI286" s="28">
        <f t="shared" si="69"/>
        <v>35.593220338983052</v>
      </c>
      <c r="AJ286" s="28">
        <f t="shared" si="70"/>
        <v>76.082862523540484</v>
      </c>
      <c r="AK286" s="29">
        <f t="shared" si="71"/>
        <v>31.04</v>
      </c>
      <c r="AL286" s="25">
        <f t="shared" si="72"/>
        <v>410</v>
      </c>
      <c r="AM286" s="24" t="str">
        <f t="shared" si="73"/>
        <v>B</v>
      </c>
      <c r="AN286" s="24" t="str">
        <f t="shared" si="74"/>
        <v>MOB12+</v>
      </c>
    </row>
    <row r="287" spans="1:40" ht="13.5" customHeight="1">
      <c r="A287" s="24" t="s">
        <v>144</v>
      </c>
      <c r="B287" s="24" t="s">
        <v>145</v>
      </c>
      <c r="C287" s="25">
        <v>763245</v>
      </c>
      <c r="D287" s="24" t="s">
        <v>149</v>
      </c>
      <c r="E287" s="26">
        <v>45429.6340277778</v>
      </c>
      <c r="F287" s="26">
        <v>45429.6340277778</v>
      </c>
      <c r="G287" s="25">
        <v>725</v>
      </c>
      <c r="H287" s="25">
        <v>725</v>
      </c>
      <c r="I287" s="26">
        <v>46150.643750000003</v>
      </c>
      <c r="J287" s="27">
        <v>128</v>
      </c>
      <c r="K287" s="27">
        <v>129</v>
      </c>
      <c r="L287" s="27">
        <v>68</v>
      </c>
      <c r="M287" s="27">
        <v>7522</v>
      </c>
      <c r="N287" s="27">
        <v>6679</v>
      </c>
      <c r="O287" s="25">
        <v>4</v>
      </c>
      <c r="P287" s="27">
        <v>1</v>
      </c>
      <c r="Q287" s="27">
        <v>500</v>
      </c>
      <c r="R287" s="27">
        <v>500</v>
      </c>
      <c r="S287" s="27">
        <v>0</v>
      </c>
      <c r="T287" s="27">
        <v>0</v>
      </c>
      <c r="U287" s="27"/>
      <c r="V287" s="24"/>
      <c r="W287" s="27">
        <v>500</v>
      </c>
      <c r="X287" s="24" t="str">
        <f>IF(OR(I287="",说明首页!$C$3-INT(I287)&gt;7),"是","否")</f>
        <v>否</v>
      </c>
      <c r="Y287" s="24" t="str">
        <f t="shared" si="60"/>
        <v>是</v>
      </c>
      <c r="Z287" s="24" t="str">
        <f t="shared" si="61"/>
        <v>否</v>
      </c>
      <c r="AA287" s="24" t="str">
        <f>IF(OR(I287="",说明首页!$C$3-INT(I287)&gt;=3),"是","否")</f>
        <v>否</v>
      </c>
      <c r="AB287" s="28">
        <f t="shared" si="62"/>
        <v>98.220588235294116</v>
      </c>
      <c r="AC287" s="29">
        <f t="shared" si="63"/>
        <v>0.78125</v>
      </c>
      <c r="AD287" s="27">
        <f t="shared" si="64"/>
        <v>500</v>
      </c>
      <c r="AE287" s="29">
        <f t="shared" si="65"/>
        <v>0.05</v>
      </c>
      <c r="AF287" s="29">
        <f t="shared" si="66"/>
        <v>27.829166666666666</v>
      </c>
      <c r="AG287" s="28" t="str">
        <f t="shared" si="67"/>
        <v/>
      </c>
      <c r="AH287" s="28" t="str">
        <f t="shared" si="68"/>
        <v/>
      </c>
      <c r="AI287" s="28" t="str">
        <f t="shared" si="69"/>
        <v/>
      </c>
      <c r="AJ287" s="28" t="str">
        <f t="shared" si="70"/>
        <v/>
      </c>
      <c r="AK287" s="29" t="str">
        <f t="shared" si="71"/>
        <v/>
      </c>
      <c r="AL287" s="25" t="str">
        <f t="shared" si="72"/>
        <v/>
      </c>
      <c r="AM287" s="24" t="str">
        <f t="shared" si="73"/>
        <v>非参评</v>
      </c>
      <c r="AN287" s="24" t="str">
        <f t="shared" si="74"/>
        <v>MOB12+</v>
      </c>
    </row>
    <row r="288" spans="1:40" ht="13.5" customHeight="1">
      <c r="A288" s="24" t="s">
        <v>144</v>
      </c>
      <c r="B288" s="24" t="s">
        <v>169</v>
      </c>
      <c r="C288" s="25">
        <v>763254</v>
      </c>
      <c r="D288" s="24" t="s">
        <v>576</v>
      </c>
      <c r="E288" s="26">
        <v>45432.403472222199</v>
      </c>
      <c r="F288" s="26">
        <v>45432.403472222199</v>
      </c>
      <c r="G288" s="25">
        <v>722</v>
      </c>
      <c r="H288" s="25">
        <v>722</v>
      </c>
      <c r="I288" s="26">
        <v>46154.834027777797</v>
      </c>
      <c r="J288" s="27">
        <v>4320</v>
      </c>
      <c r="K288" s="27">
        <v>5177</v>
      </c>
      <c r="L288" s="27">
        <v>1500</v>
      </c>
      <c r="M288" s="27">
        <v>187568</v>
      </c>
      <c r="N288" s="27">
        <v>131296</v>
      </c>
      <c r="O288" s="25">
        <v>23</v>
      </c>
      <c r="P288" s="27">
        <v>51</v>
      </c>
      <c r="Q288" s="27">
        <v>1493000</v>
      </c>
      <c r="R288" s="27">
        <v>856100</v>
      </c>
      <c r="S288" s="27">
        <v>4</v>
      </c>
      <c r="T288" s="27">
        <v>5</v>
      </c>
      <c r="U288" s="27">
        <v>47300</v>
      </c>
      <c r="V288" s="24"/>
      <c r="W288" s="27">
        <v>1540300</v>
      </c>
      <c r="X288" s="24" t="str">
        <f>IF(OR(I288="",说明首页!$C$3-INT(I288)&gt;7),"是","否")</f>
        <v>否</v>
      </c>
      <c r="Y288" s="24" t="str">
        <f t="shared" si="60"/>
        <v>否</v>
      </c>
      <c r="Z288" s="24" t="str">
        <f t="shared" si="61"/>
        <v>是</v>
      </c>
      <c r="AA288" s="24" t="str">
        <f>IF(OR(I288="",说明首页!$C$3-INT(I288)&gt;=3),"是","否")</f>
        <v>否</v>
      </c>
      <c r="AB288" s="28">
        <f t="shared" si="62"/>
        <v>87.530666666666662</v>
      </c>
      <c r="AC288" s="29">
        <f t="shared" si="63"/>
        <v>1.1805555555555556</v>
      </c>
      <c r="AD288" s="27">
        <f t="shared" si="64"/>
        <v>29274.50980392157</v>
      </c>
      <c r="AE288" s="29">
        <f t="shared" si="65"/>
        <v>85.61</v>
      </c>
      <c r="AF288" s="29">
        <f t="shared" si="66"/>
        <v>95.142028985507253</v>
      </c>
      <c r="AG288" s="28">
        <f t="shared" si="67"/>
        <v>45.574387947269301</v>
      </c>
      <c r="AH288" s="28">
        <f t="shared" si="68"/>
        <v>75.894538606403017</v>
      </c>
      <c r="AI288" s="28">
        <f t="shared" si="69"/>
        <v>37.47645951035782</v>
      </c>
      <c r="AJ288" s="28">
        <f t="shared" si="70"/>
        <v>16.195856873822976</v>
      </c>
      <c r="AK288" s="29">
        <f t="shared" si="71"/>
        <v>51.72</v>
      </c>
      <c r="AL288" s="25">
        <f t="shared" si="72"/>
        <v>245</v>
      </c>
      <c r="AM288" s="24" t="str">
        <f t="shared" si="73"/>
        <v>A</v>
      </c>
      <c r="AN288" s="24" t="str">
        <f t="shared" si="74"/>
        <v>MOB12+</v>
      </c>
    </row>
    <row r="289" spans="1:40" ht="13.5" customHeight="1">
      <c r="A289" s="24" t="s">
        <v>144</v>
      </c>
      <c r="B289" s="24" t="s">
        <v>158</v>
      </c>
      <c r="C289" s="25">
        <v>763399</v>
      </c>
      <c r="D289" s="24" t="s">
        <v>315</v>
      </c>
      <c r="E289" s="26">
        <v>45435.384722222203</v>
      </c>
      <c r="F289" s="26">
        <v>45435.384722222203</v>
      </c>
      <c r="G289" s="25">
        <v>719</v>
      </c>
      <c r="H289" s="25">
        <v>719</v>
      </c>
      <c r="I289" s="26">
        <v>46154.850694444402</v>
      </c>
      <c r="J289" s="27">
        <v>3867</v>
      </c>
      <c r="K289" s="27">
        <v>5754</v>
      </c>
      <c r="L289" s="27">
        <v>1890</v>
      </c>
      <c r="M289" s="27">
        <v>249067</v>
      </c>
      <c r="N289" s="27">
        <v>192946</v>
      </c>
      <c r="O289" s="24">
        <v>28</v>
      </c>
      <c r="P289" s="24">
        <v>40</v>
      </c>
      <c r="Q289" s="24">
        <v>1622800</v>
      </c>
      <c r="R289" s="24">
        <v>1526800</v>
      </c>
      <c r="S289" s="24">
        <v>2</v>
      </c>
      <c r="T289" s="24">
        <v>3</v>
      </c>
      <c r="U289" s="24">
        <v>109900</v>
      </c>
      <c r="V289" s="24"/>
      <c r="W289" s="24">
        <v>1732700</v>
      </c>
      <c r="X289" s="24" t="str">
        <f>IF(OR(I289="",说明首页!$C$3-INT(I289)&gt;7),"是","否")</f>
        <v>否</v>
      </c>
      <c r="Y289" s="24" t="str">
        <f t="shared" si="60"/>
        <v>否</v>
      </c>
      <c r="Z289" s="24" t="str">
        <f t="shared" si="61"/>
        <v>是</v>
      </c>
      <c r="AA289" s="24" t="str">
        <f>IF(OR(I289="",说明首页!$C$3-INT(I289)&gt;=3),"是","否")</f>
        <v>否</v>
      </c>
      <c r="AB289" s="28">
        <f t="shared" si="62"/>
        <v>102.08783068783069</v>
      </c>
      <c r="AC289" s="29">
        <f t="shared" si="63"/>
        <v>1.034393586759762</v>
      </c>
      <c r="AD289" s="27">
        <f t="shared" si="64"/>
        <v>40570</v>
      </c>
      <c r="AE289" s="29">
        <f t="shared" si="65"/>
        <v>152.68</v>
      </c>
      <c r="AF289" s="29">
        <f t="shared" si="66"/>
        <v>114.84880952380952</v>
      </c>
      <c r="AG289" s="28">
        <f t="shared" si="67"/>
        <v>81.355932203389841</v>
      </c>
      <c r="AH289" s="28">
        <f t="shared" si="68"/>
        <v>64.595103578154422</v>
      </c>
      <c r="AI289" s="28">
        <f t="shared" si="69"/>
        <v>63.276836158192097</v>
      </c>
      <c r="AJ289" s="28">
        <f t="shared" si="70"/>
        <v>54.425612052730699</v>
      </c>
      <c r="AK289" s="29">
        <f t="shared" si="71"/>
        <v>64.81</v>
      </c>
      <c r="AL289" s="25">
        <f t="shared" si="72"/>
        <v>158</v>
      </c>
      <c r="AM289" s="24" t="str">
        <f t="shared" si="73"/>
        <v>A</v>
      </c>
      <c r="AN289" s="24" t="str">
        <f t="shared" si="74"/>
        <v>MOB12+</v>
      </c>
    </row>
    <row r="290" spans="1:40" ht="13.5" customHeight="1">
      <c r="A290" s="24" t="s">
        <v>144</v>
      </c>
      <c r="B290" s="24" t="s">
        <v>158</v>
      </c>
      <c r="C290" s="25">
        <v>763403</v>
      </c>
      <c r="D290" s="24" t="s">
        <v>214</v>
      </c>
      <c r="E290" s="26">
        <v>45435.388888888898</v>
      </c>
      <c r="F290" s="26">
        <v>45435.388888888898</v>
      </c>
      <c r="G290" s="25">
        <v>719</v>
      </c>
      <c r="H290" s="25">
        <v>719</v>
      </c>
      <c r="I290" s="26">
        <v>46151.743055555598</v>
      </c>
      <c r="J290" s="27">
        <v>3496</v>
      </c>
      <c r="K290" s="27">
        <v>5925</v>
      </c>
      <c r="L290" s="27">
        <v>1805</v>
      </c>
      <c r="M290" s="27">
        <v>211341</v>
      </c>
      <c r="N290" s="27">
        <v>156648</v>
      </c>
      <c r="O290" s="25">
        <v>25</v>
      </c>
      <c r="P290" s="27">
        <v>29</v>
      </c>
      <c r="Q290" s="27">
        <v>762700</v>
      </c>
      <c r="R290" s="27">
        <v>428600</v>
      </c>
      <c r="S290" s="27">
        <v>4</v>
      </c>
      <c r="T290" s="27">
        <v>4</v>
      </c>
      <c r="U290" s="27">
        <v>29000</v>
      </c>
      <c r="V290" s="27">
        <v>6000</v>
      </c>
      <c r="W290" s="27">
        <v>791700</v>
      </c>
      <c r="X290" s="24" t="str">
        <f>IF(OR(I290="",说明首页!$C$3-INT(I290)&gt;7),"是","否")</f>
        <v>否</v>
      </c>
      <c r="Y290" s="24" t="str">
        <f t="shared" si="60"/>
        <v>否</v>
      </c>
      <c r="Z290" s="24" t="str">
        <f t="shared" si="61"/>
        <v>是</v>
      </c>
      <c r="AA290" s="24" t="str">
        <f>IF(OR(I290="",说明首页!$C$3-INT(I290)&gt;=3),"是","否")</f>
        <v>否</v>
      </c>
      <c r="AB290" s="28">
        <f t="shared" si="62"/>
        <v>86.785595567867034</v>
      </c>
      <c r="AC290" s="29">
        <f t="shared" si="63"/>
        <v>0.82951945080091527</v>
      </c>
      <c r="AD290" s="27">
        <f t="shared" si="64"/>
        <v>26300</v>
      </c>
      <c r="AE290" s="29">
        <f t="shared" si="65"/>
        <v>42.86</v>
      </c>
      <c r="AF290" s="29">
        <f t="shared" si="66"/>
        <v>104.432</v>
      </c>
      <c r="AG290" s="28">
        <f t="shared" si="67"/>
        <v>43.502824858757059</v>
      </c>
      <c r="AH290" s="28">
        <f t="shared" si="68"/>
        <v>42.749529190207156</v>
      </c>
      <c r="AI290" s="28">
        <f t="shared" si="69"/>
        <v>19.209039548022599</v>
      </c>
      <c r="AJ290" s="28">
        <f t="shared" si="70"/>
        <v>29.943502824858758</v>
      </c>
      <c r="AK290" s="29">
        <f t="shared" si="71"/>
        <v>35.590000000000003</v>
      </c>
      <c r="AL290" s="25">
        <f t="shared" si="72"/>
        <v>371</v>
      </c>
      <c r="AM290" s="24" t="str">
        <f t="shared" si="73"/>
        <v>B</v>
      </c>
      <c r="AN290" s="24" t="str">
        <f t="shared" si="74"/>
        <v>MOB12+</v>
      </c>
    </row>
    <row r="291" spans="1:40" ht="13.5" customHeight="1">
      <c r="A291" s="24" t="s">
        <v>144</v>
      </c>
      <c r="B291" s="24" t="s">
        <v>147</v>
      </c>
      <c r="C291" s="25">
        <v>763759</v>
      </c>
      <c r="D291" s="24" t="s">
        <v>865</v>
      </c>
      <c r="E291" s="26">
        <v>45442.4465277778</v>
      </c>
      <c r="F291" s="26">
        <v>45442.4465277778</v>
      </c>
      <c r="G291" s="25">
        <v>712</v>
      </c>
      <c r="H291" s="25">
        <v>712</v>
      </c>
      <c r="I291" s="26">
        <v>46154.826388888898</v>
      </c>
      <c r="J291" s="27">
        <v>589</v>
      </c>
      <c r="K291" s="27">
        <v>613</v>
      </c>
      <c r="L291" s="27">
        <v>288</v>
      </c>
      <c r="M291" s="27">
        <v>24018</v>
      </c>
      <c r="N291" s="27">
        <v>18967</v>
      </c>
      <c r="O291" s="25">
        <v>5</v>
      </c>
      <c r="P291" s="27">
        <v>5</v>
      </c>
      <c r="Q291" s="27">
        <v>76800</v>
      </c>
      <c r="R291" s="27">
        <v>17800</v>
      </c>
      <c r="S291" s="27">
        <v>1</v>
      </c>
      <c r="T291" s="27">
        <v>1</v>
      </c>
      <c r="U291" s="27">
        <v>1500</v>
      </c>
      <c r="V291" s="24"/>
      <c r="W291" s="27">
        <v>78300</v>
      </c>
      <c r="X291" s="24" t="str">
        <f>IF(OR(I291="",说明首页!$C$3-INT(I291)&gt;7),"是","否")</f>
        <v>否</v>
      </c>
      <c r="Y291" s="24" t="str">
        <f t="shared" si="60"/>
        <v>是</v>
      </c>
      <c r="Z291" s="24" t="str">
        <f t="shared" si="61"/>
        <v>否</v>
      </c>
      <c r="AA291" s="24" t="str">
        <f>IF(OR(I291="",说明首页!$C$3-INT(I291)&gt;=3),"是","否")</f>
        <v>否</v>
      </c>
      <c r="AB291" s="28">
        <f t="shared" si="62"/>
        <v>65.857638888888886</v>
      </c>
      <c r="AC291" s="29">
        <f t="shared" si="63"/>
        <v>0.84889643463497455</v>
      </c>
      <c r="AD291" s="27">
        <f t="shared" si="64"/>
        <v>15360</v>
      </c>
      <c r="AE291" s="29">
        <f t="shared" si="65"/>
        <v>1.78</v>
      </c>
      <c r="AF291" s="29">
        <f t="shared" si="66"/>
        <v>63.223333333333336</v>
      </c>
      <c r="AG291" s="28" t="str">
        <f t="shared" si="67"/>
        <v/>
      </c>
      <c r="AH291" s="28" t="str">
        <f t="shared" si="68"/>
        <v/>
      </c>
      <c r="AI291" s="28" t="str">
        <f t="shared" si="69"/>
        <v/>
      </c>
      <c r="AJ291" s="28" t="str">
        <f t="shared" si="70"/>
        <v/>
      </c>
      <c r="AK291" s="29" t="str">
        <f t="shared" si="71"/>
        <v/>
      </c>
      <c r="AL291" s="25" t="str">
        <f t="shared" si="72"/>
        <v/>
      </c>
      <c r="AM291" s="24" t="str">
        <f t="shared" si="73"/>
        <v>非参评</v>
      </c>
      <c r="AN291" s="24" t="str">
        <f t="shared" si="74"/>
        <v>MOB12+</v>
      </c>
    </row>
    <row r="292" spans="1:40" ht="13.5" customHeight="1">
      <c r="A292" s="24" t="s">
        <v>144</v>
      </c>
      <c r="B292" s="24" t="s">
        <v>150</v>
      </c>
      <c r="C292" s="25">
        <v>763833</v>
      </c>
      <c r="D292" s="24" t="s">
        <v>286</v>
      </c>
      <c r="E292" s="26">
        <v>45446.610416666699</v>
      </c>
      <c r="F292" s="26">
        <v>45446.610416666699</v>
      </c>
      <c r="G292" s="25">
        <v>708</v>
      </c>
      <c r="H292" s="25">
        <v>708</v>
      </c>
      <c r="I292" s="26">
        <v>46154.8618055556</v>
      </c>
      <c r="J292" s="27">
        <v>6130</v>
      </c>
      <c r="K292" s="27">
        <v>6691</v>
      </c>
      <c r="L292" s="27">
        <v>2043</v>
      </c>
      <c r="M292" s="27">
        <v>262692</v>
      </c>
      <c r="N292" s="27">
        <v>191392</v>
      </c>
      <c r="O292" s="25">
        <v>27</v>
      </c>
      <c r="P292" s="24">
        <v>64</v>
      </c>
      <c r="Q292" s="24">
        <v>4455000</v>
      </c>
      <c r="R292" s="24">
        <v>3240500</v>
      </c>
      <c r="S292" s="24">
        <v>5</v>
      </c>
      <c r="T292" s="24">
        <v>9</v>
      </c>
      <c r="U292" s="24">
        <v>87500</v>
      </c>
      <c r="V292" s="24">
        <v>60000</v>
      </c>
      <c r="W292" s="24">
        <v>4542500</v>
      </c>
      <c r="X292" s="24" t="str">
        <f>IF(OR(I292="",说明首页!$C$3-INT(I292)&gt;7),"是","否")</f>
        <v>否</v>
      </c>
      <c r="Y292" s="24" t="str">
        <f t="shared" si="60"/>
        <v>否</v>
      </c>
      <c r="Z292" s="24" t="str">
        <f t="shared" si="61"/>
        <v>是</v>
      </c>
      <c r="AA292" s="24" t="str">
        <f>IF(OR(I292="",说明首页!$C$3-INT(I292)&gt;=3),"是","否")</f>
        <v>否</v>
      </c>
      <c r="AB292" s="28">
        <f t="shared" si="62"/>
        <v>93.681840430739115</v>
      </c>
      <c r="AC292" s="29">
        <f t="shared" si="63"/>
        <v>1.0440456769983686</v>
      </c>
      <c r="AD292" s="27">
        <f t="shared" si="64"/>
        <v>69609.375</v>
      </c>
      <c r="AE292" s="29">
        <f t="shared" si="65"/>
        <v>324.05</v>
      </c>
      <c r="AF292" s="29">
        <f t="shared" si="66"/>
        <v>118.1432098765432</v>
      </c>
      <c r="AG292" s="28">
        <f t="shared" si="67"/>
        <v>64.971751412429384</v>
      </c>
      <c r="AH292" s="28">
        <f t="shared" si="68"/>
        <v>65.348399246704332</v>
      </c>
      <c r="AI292" s="28">
        <f t="shared" si="69"/>
        <v>92.090395480225979</v>
      </c>
      <c r="AJ292" s="28">
        <f t="shared" si="70"/>
        <v>62.335216572504706</v>
      </c>
      <c r="AK292" s="29">
        <f t="shared" si="71"/>
        <v>70.040000000000006</v>
      </c>
      <c r="AL292" s="25">
        <f t="shared" si="72"/>
        <v>117</v>
      </c>
      <c r="AM292" s="24" t="str">
        <f t="shared" si="73"/>
        <v>A</v>
      </c>
      <c r="AN292" s="24" t="str">
        <f t="shared" si="74"/>
        <v>MOB12+</v>
      </c>
    </row>
    <row r="293" spans="1:40" ht="13.5" customHeight="1">
      <c r="A293" s="24" t="s">
        <v>144</v>
      </c>
      <c r="B293" s="24" t="s">
        <v>169</v>
      </c>
      <c r="C293" s="25">
        <v>763844</v>
      </c>
      <c r="D293" s="24" t="s">
        <v>521</v>
      </c>
      <c r="E293" s="26">
        <v>45447.595833333296</v>
      </c>
      <c r="F293" s="26">
        <v>45447.595833333296</v>
      </c>
      <c r="G293" s="25">
        <v>707</v>
      </c>
      <c r="H293" s="25">
        <v>707</v>
      </c>
      <c r="I293" s="26">
        <v>46149.773611111101</v>
      </c>
      <c r="J293" s="27">
        <v>3902</v>
      </c>
      <c r="K293" s="27">
        <v>4950</v>
      </c>
      <c r="L293" s="27">
        <v>1480</v>
      </c>
      <c r="M293" s="27">
        <v>156063</v>
      </c>
      <c r="N293" s="27">
        <v>108480</v>
      </c>
      <c r="O293" s="25">
        <v>19</v>
      </c>
      <c r="P293" s="27">
        <v>28</v>
      </c>
      <c r="Q293" s="27">
        <v>595600</v>
      </c>
      <c r="R293" s="27">
        <v>332600</v>
      </c>
      <c r="S293" s="27">
        <v>2</v>
      </c>
      <c r="T293" s="27">
        <v>3</v>
      </c>
      <c r="U293" s="27">
        <v>37000</v>
      </c>
      <c r="V293" s="27"/>
      <c r="W293" s="27">
        <v>632600</v>
      </c>
      <c r="X293" s="24" t="str">
        <f>IF(OR(I293="",说明首页!$C$3-INT(I293)&gt;7),"是","否")</f>
        <v>否</v>
      </c>
      <c r="Y293" s="24" t="str">
        <f t="shared" si="60"/>
        <v>是</v>
      </c>
      <c r="Z293" s="24" t="str">
        <f t="shared" si="61"/>
        <v>否</v>
      </c>
      <c r="AA293" s="24" t="str">
        <f>IF(OR(I293="",说明首页!$C$3-INT(I293)&gt;=3),"是","否")</f>
        <v>否</v>
      </c>
      <c r="AB293" s="28">
        <f t="shared" si="62"/>
        <v>73.297297297297291</v>
      </c>
      <c r="AC293" s="29">
        <f t="shared" si="63"/>
        <v>0.71758072783188109</v>
      </c>
      <c r="AD293" s="27">
        <f t="shared" si="64"/>
        <v>21271.428571428572</v>
      </c>
      <c r="AE293" s="29">
        <f t="shared" si="65"/>
        <v>33.26</v>
      </c>
      <c r="AF293" s="29">
        <f t="shared" si="66"/>
        <v>95.15789473684211</v>
      </c>
      <c r="AG293" s="28" t="str">
        <f t="shared" si="67"/>
        <v/>
      </c>
      <c r="AH293" s="28" t="str">
        <f t="shared" si="68"/>
        <v/>
      </c>
      <c r="AI293" s="28" t="str">
        <f t="shared" si="69"/>
        <v/>
      </c>
      <c r="AJ293" s="28" t="str">
        <f t="shared" si="70"/>
        <v/>
      </c>
      <c r="AK293" s="29" t="str">
        <f t="shared" si="71"/>
        <v/>
      </c>
      <c r="AL293" s="25" t="str">
        <f t="shared" si="72"/>
        <v/>
      </c>
      <c r="AM293" s="24" t="str">
        <f t="shared" si="73"/>
        <v>非参评</v>
      </c>
      <c r="AN293" s="24" t="str">
        <f t="shared" si="74"/>
        <v>MOB12+</v>
      </c>
    </row>
    <row r="294" spans="1:40" ht="13.5" customHeight="1">
      <c r="A294" s="24" t="s">
        <v>144</v>
      </c>
      <c r="B294" s="24" t="s">
        <v>158</v>
      </c>
      <c r="C294" s="25">
        <v>764072</v>
      </c>
      <c r="D294" s="24" t="s">
        <v>461</v>
      </c>
      <c r="E294" s="26">
        <v>45455.402083333298</v>
      </c>
      <c r="F294" s="26">
        <v>45455.402083333298</v>
      </c>
      <c r="G294" s="25">
        <v>699</v>
      </c>
      <c r="H294" s="25">
        <v>699</v>
      </c>
      <c r="I294" s="26">
        <v>46154.863194444399</v>
      </c>
      <c r="J294" s="27">
        <v>2464</v>
      </c>
      <c r="K294" s="27">
        <v>4435</v>
      </c>
      <c r="L294" s="27">
        <v>1248</v>
      </c>
      <c r="M294" s="27">
        <v>148164</v>
      </c>
      <c r="N294" s="27">
        <v>108742</v>
      </c>
      <c r="O294" s="25">
        <v>19</v>
      </c>
      <c r="P294" s="27">
        <v>21</v>
      </c>
      <c r="Q294" s="27">
        <v>327000</v>
      </c>
      <c r="R294" s="27">
        <v>227100</v>
      </c>
      <c r="S294" s="27">
        <v>3</v>
      </c>
      <c r="T294" s="27">
        <v>4</v>
      </c>
      <c r="U294" s="27">
        <v>48100</v>
      </c>
      <c r="V294" s="27"/>
      <c r="W294" s="27">
        <v>375100</v>
      </c>
      <c r="X294" s="24" t="str">
        <f>IF(OR(I294="",说明首页!$C$3-INT(I294)&gt;7),"是","否")</f>
        <v>否</v>
      </c>
      <c r="Y294" s="24" t="str">
        <f t="shared" si="60"/>
        <v>是</v>
      </c>
      <c r="Z294" s="24" t="str">
        <f t="shared" si="61"/>
        <v>否</v>
      </c>
      <c r="AA294" s="24" t="str">
        <f>IF(OR(I294="",说明首页!$C$3-INT(I294)&gt;=3),"是","否")</f>
        <v>否</v>
      </c>
      <c r="AB294" s="28">
        <f t="shared" si="62"/>
        <v>87.133012820512818</v>
      </c>
      <c r="AC294" s="29">
        <f t="shared" si="63"/>
        <v>0.85227272727272718</v>
      </c>
      <c r="AD294" s="27">
        <f t="shared" si="64"/>
        <v>15571.428571428571</v>
      </c>
      <c r="AE294" s="29">
        <f t="shared" si="65"/>
        <v>22.71</v>
      </c>
      <c r="AF294" s="29">
        <f t="shared" si="66"/>
        <v>95.387719298245614</v>
      </c>
      <c r="AG294" s="28" t="str">
        <f t="shared" si="67"/>
        <v/>
      </c>
      <c r="AH294" s="28" t="str">
        <f t="shared" si="68"/>
        <v/>
      </c>
      <c r="AI294" s="28" t="str">
        <f t="shared" si="69"/>
        <v/>
      </c>
      <c r="AJ294" s="28" t="str">
        <f t="shared" si="70"/>
        <v/>
      </c>
      <c r="AK294" s="29" t="str">
        <f t="shared" si="71"/>
        <v/>
      </c>
      <c r="AL294" s="25" t="str">
        <f t="shared" si="72"/>
        <v/>
      </c>
      <c r="AM294" s="24" t="str">
        <f t="shared" si="73"/>
        <v>非参评</v>
      </c>
      <c r="AN294" s="24" t="str">
        <f t="shared" si="74"/>
        <v>MOB12+</v>
      </c>
    </row>
    <row r="295" spans="1:40" ht="13.5" customHeight="1">
      <c r="A295" s="24" t="s">
        <v>144</v>
      </c>
      <c r="B295" s="24" t="s">
        <v>147</v>
      </c>
      <c r="C295" s="25">
        <v>764104</v>
      </c>
      <c r="D295" s="24" t="s">
        <v>383</v>
      </c>
      <c r="E295" s="26">
        <v>45450.504166666702</v>
      </c>
      <c r="F295" s="26">
        <v>45450.504166666702</v>
      </c>
      <c r="G295" s="25">
        <v>704</v>
      </c>
      <c r="H295" s="25">
        <v>704</v>
      </c>
      <c r="I295" s="26">
        <v>46142.514583333301</v>
      </c>
      <c r="J295" s="27">
        <v>2366</v>
      </c>
      <c r="K295" s="27">
        <v>3146</v>
      </c>
      <c r="L295" s="27">
        <v>1157</v>
      </c>
      <c r="M295" s="27">
        <v>106848</v>
      </c>
      <c r="N295" s="27">
        <v>77130</v>
      </c>
      <c r="O295" s="25">
        <v>18</v>
      </c>
      <c r="P295" s="27">
        <v>18</v>
      </c>
      <c r="Q295" s="27">
        <v>248900</v>
      </c>
      <c r="R295" s="27">
        <v>168900</v>
      </c>
      <c r="S295" s="27">
        <v>0</v>
      </c>
      <c r="T295" s="27">
        <v>0</v>
      </c>
      <c r="U295" s="27"/>
      <c r="V295" s="24"/>
      <c r="W295" s="27">
        <v>248900</v>
      </c>
      <c r="X295" s="24" t="str">
        <f>IF(OR(I295="",说明首页!$C$3-INT(I295)&gt;7),"是","否")</f>
        <v>否</v>
      </c>
      <c r="Y295" s="24" t="str">
        <f t="shared" si="60"/>
        <v>是</v>
      </c>
      <c r="Z295" s="24" t="str">
        <f t="shared" si="61"/>
        <v>否</v>
      </c>
      <c r="AA295" s="24" t="str">
        <f>IF(OR(I295="",说明首页!$C$3-INT(I295)&gt;=3),"是","否")</f>
        <v>否</v>
      </c>
      <c r="AB295" s="28">
        <f t="shared" si="62"/>
        <v>66.663785652549691</v>
      </c>
      <c r="AC295" s="29">
        <f t="shared" si="63"/>
        <v>0.76077768385460698</v>
      </c>
      <c r="AD295" s="27">
        <f t="shared" si="64"/>
        <v>13827.777777777777</v>
      </c>
      <c r="AE295" s="29">
        <f t="shared" si="65"/>
        <v>16.89</v>
      </c>
      <c r="AF295" s="29">
        <f t="shared" si="66"/>
        <v>71.416666666666671</v>
      </c>
      <c r="AG295" s="28" t="str">
        <f t="shared" si="67"/>
        <v/>
      </c>
      <c r="AH295" s="28" t="str">
        <f t="shared" si="68"/>
        <v/>
      </c>
      <c r="AI295" s="28" t="str">
        <f t="shared" si="69"/>
        <v/>
      </c>
      <c r="AJ295" s="28" t="str">
        <f t="shared" si="70"/>
        <v/>
      </c>
      <c r="AK295" s="29" t="str">
        <f t="shared" si="71"/>
        <v/>
      </c>
      <c r="AL295" s="25" t="str">
        <f t="shared" si="72"/>
        <v/>
      </c>
      <c r="AM295" s="24" t="str">
        <f t="shared" si="73"/>
        <v>非参评</v>
      </c>
      <c r="AN295" s="24" t="str">
        <f t="shared" si="74"/>
        <v>MOB12+</v>
      </c>
    </row>
    <row r="296" spans="1:40" ht="13.5" customHeight="1">
      <c r="A296" s="24" t="s">
        <v>144</v>
      </c>
      <c r="B296" s="24" t="s">
        <v>147</v>
      </c>
      <c r="C296" s="25">
        <v>764106</v>
      </c>
      <c r="D296" s="24" t="s">
        <v>329</v>
      </c>
      <c r="E296" s="26">
        <v>45450.482638888898</v>
      </c>
      <c r="F296" s="26">
        <v>45450.482638888898</v>
      </c>
      <c r="G296" s="25">
        <v>704</v>
      </c>
      <c r="H296" s="25">
        <v>704</v>
      </c>
      <c r="I296" s="26">
        <v>46154.805555555598</v>
      </c>
      <c r="J296" s="27">
        <v>1323</v>
      </c>
      <c r="K296" s="27">
        <v>1604</v>
      </c>
      <c r="L296" s="27">
        <v>578</v>
      </c>
      <c r="M296" s="27">
        <v>52980</v>
      </c>
      <c r="N296" s="27">
        <v>38224</v>
      </c>
      <c r="O296" s="24">
        <v>8</v>
      </c>
      <c r="P296" s="27">
        <v>7</v>
      </c>
      <c r="Q296" s="27">
        <v>234500</v>
      </c>
      <c r="R296" s="24">
        <v>117200</v>
      </c>
      <c r="S296" s="27">
        <v>1</v>
      </c>
      <c r="T296" s="27">
        <v>1</v>
      </c>
      <c r="U296" s="24">
        <v>9500</v>
      </c>
      <c r="V296" s="24"/>
      <c r="W296" s="27">
        <v>244000</v>
      </c>
      <c r="X296" s="24" t="str">
        <f>IF(OR(I296="",说明首页!$C$3-INT(I296)&gt;7),"是","否")</f>
        <v>否</v>
      </c>
      <c r="Y296" s="24" t="str">
        <f t="shared" si="60"/>
        <v>是</v>
      </c>
      <c r="Z296" s="24" t="str">
        <f t="shared" si="61"/>
        <v>否</v>
      </c>
      <c r="AA296" s="24" t="str">
        <f>IF(OR(I296="",说明首页!$C$3-INT(I296)&gt;=3),"是","否")</f>
        <v>否</v>
      </c>
      <c r="AB296" s="28">
        <f t="shared" si="62"/>
        <v>66.131487889273359</v>
      </c>
      <c r="AC296" s="29">
        <f t="shared" si="63"/>
        <v>0.52910052910052907</v>
      </c>
      <c r="AD296" s="27">
        <f t="shared" si="64"/>
        <v>33500</v>
      </c>
      <c r="AE296" s="29">
        <f t="shared" si="65"/>
        <v>11.72</v>
      </c>
      <c r="AF296" s="29">
        <f t="shared" si="66"/>
        <v>79.63333333333334</v>
      </c>
      <c r="AG296" s="28" t="str">
        <f t="shared" si="67"/>
        <v/>
      </c>
      <c r="AH296" s="28" t="str">
        <f t="shared" si="68"/>
        <v/>
      </c>
      <c r="AI296" s="28" t="str">
        <f t="shared" si="69"/>
        <v/>
      </c>
      <c r="AJ296" s="28" t="str">
        <f t="shared" si="70"/>
        <v/>
      </c>
      <c r="AK296" s="29" t="str">
        <f t="shared" si="71"/>
        <v/>
      </c>
      <c r="AL296" s="25" t="str">
        <f t="shared" si="72"/>
        <v/>
      </c>
      <c r="AM296" s="24" t="str">
        <f t="shared" si="73"/>
        <v>非参评</v>
      </c>
      <c r="AN296" s="24" t="str">
        <f t="shared" si="74"/>
        <v>MOB12+</v>
      </c>
    </row>
    <row r="297" spans="1:40" ht="13.5" customHeight="1">
      <c r="A297" s="24" t="s">
        <v>144</v>
      </c>
      <c r="B297" s="24" t="s">
        <v>150</v>
      </c>
      <c r="C297" s="25">
        <v>764230</v>
      </c>
      <c r="D297" s="24" t="s">
        <v>1153</v>
      </c>
      <c r="E297" s="26">
        <v>45454.403472222199</v>
      </c>
      <c r="F297" s="26">
        <v>45454.403472222199</v>
      </c>
      <c r="G297" s="25">
        <v>700</v>
      </c>
      <c r="H297" s="25">
        <v>700</v>
      </c>
      <c r="I297" s="26">
        <v>46154.872222222199</v>
      </c>
      <c r="J297" s="27">
        <v>7144</v>
      </c>
      <c r="K297" s="27">
        <v>8238</v>
      </c>
      <c r="L297" s="27">
        <v>2395</v>
      </c>
      <c r="M297" s="27">
        <v>312521</v>
      </c>
      <c r="N297" s="27">
        <v>228193</v>
      </c>
      <c r="O297" s="25">
        <v>29</v>
      </c>
      <c r="P297" s="27">
        <v>86</v>
      </c>
      <c r="Q297" s="27">
        <v>6163800</v>
      </c>
      <c r="R297" s="27">
        <v>5287200</v>
      </c>
      <c r="S297" s="27">
        <v>5</v>
      </c>
      <c r="T297" s="27">
        <v>6</v>
      </c>
      <c r="U297" s="27">
        <v>251000</v>
      </c>
      <c r="V297" s="27">
        <v>20000</v>
      </c>
      <c r="W297" s="27">
        <v>6414800</v>
      </c>
      <c r="X297" s="24" t="str">
        <f>IF(OR(I297="",说明首页!$C$3-INT(I297)&gt;7),"是","否")</f>
        <v>否</v>
      </c>
      <c r="Y297" s="24" t="str">
        <f t="shared" si="60"/>
        <v>否</v>
      </c>
      <c r="Z297" s="24" t="str">
        <f t="shared" si="61"/>
        <v>是</v>
      </c>
      <c r="AA297" s="24" t="str">
        <f>IF(OR(I297="",说明首页!$C$3-INT(I297)&gt;=3),"是","否")</f>
        <v>否</v>
      </c>
      <c r="AB297" s="28">
        <f t="shared" si="62"/>
        <v>95.27891440501044</v>
      </c>
      <c r="AC297" s="29">
        <f t="shared" si="63"/>
        <v>1.2038073908174691</v>
      </c>
      <c r="AD297" s="27">
        <f t="shared" si="64"/>
        <v>71672.093023255817</v>
      </c>
      <c r="AE297" s="29">
        <f t="shared" si="65"/>
        <v>528.72</v>
      </c>
      <c r="AF297" s="29">
        <f t="shared" si="66"/>
        <v>131.14540229885057</v>
      </c>
      <c r="AG297" s="28">
        <f t="shared" si="67"/>
        <v>68.738229755178907</v>
      </c>
      <c r="AH297" s="28">
        <f t="shared" si="68"/>
        <v>76.459510357815446</v>
      </c>
      <c r="AI297" s="28">
        <f t="shared" si="69"/>
        <v>98.681732580037661</v>
      </c>
      <c r="AJ297" s="28">
        <f t="shared" si="70"/>
        <v>85.687382297551778</v>
      </c>
      <c r="AK297" s="29">
        <f t="shared" si="71"/>
        <v>81.59</v>
      </c>
      <c r="AL297" s="25">
        <f t="shared" si="72"/>
        <v>46</v>
      </c>
      <c r="AM297" s="24" t="str">
        <f t="shared" si="73"/>
        <v>S</v>
      </c>
      <c r="AN297" s="24" t="str">
        <f t="shared" si="74"/>
        <v>MOB12+</v>
      </c>
    </row>
    <row r="298" spans="1:40" ht="13.5" customHeight="1">
      <c r="A298" s="24" t="s">
        <v>144</v>
      </c>
      <c r="B298" s="24" t="s">
        <v>145</v>
      </c>
      <c r="C298" s="25">
        <v>764484</v>
      </c>
      <c r="D298" s="24" t="s">
        <v>416</v>
      </c>
      <c r="E298" s="26">
        <v>45462.677083333299</v>
      </c>
      <c r="F298" s="26">
        <v>45462.677083333299</v>
      </c>
      <c r="G298" s="25">
        <v>692</v>
      </c>
      <c r="H298" s="25">
        <v>692</v>
      </c>
      <c r="I298" s="26">
        <v>46154.822222222203</v>
      </c>
      <c r="J298" s="27">
        <v>6080</v>
      </c>
      <c r="K298" s="27">
        <v>7169</v>
      </c>
      <c r="L298" s="27">
        <v>1966</v>
      </c>
      <c r="M298" s="27">
        <v>227723</v>
      </c>
      <c r="N298" s="27">
        <v>154635</v>
      </c>
      <c r="O298" s="25">
        <v>25</v>
      </c>
      <c r="P298" s="24">
        <v>34</v>
      </c>
      <c r="Q298" s="24">
        <v>1410600</v>
      </c>
      <c r="R298" s="24">
        <v>1284300</v>
      </c>
      <c r="S298" s="24">
        <v>2</v>
      </c>
      <c r="T298" s="24">
        <v>5</v>
      </c>
      <c r="U298" s="24">
        <v>22200</v>
      </c>
      <c r="V298" s="24"/>
      <c r="W298" s="24">
        <v>1432800</v>
      </c>
      <c r="X298" s="24" t="str">
        <f>IF(OR(I298="",说明首页!$C$3-INT(I298)&gt;7),"是","否")</f>
        <v>否</v>
      </c>
      <c r="Y298" s="24" t="str">
        <f t="shared" si="60"/>
        <v>否</v>
      </c>
      <c r="Z298" s="24" t="str">
        <f t="shared" si="61"/>
        <v>是</v>
      </c>
      <c r="AA298" s="24" t="str">
        <f>IF(OR(I298="",说明首页!$C$3-INT(I298)&gt;=3),"是","否")</f>
        <v>否</v>
      </c>
      <c r="AB298" s="28">
        <f t="shared" si="62"/>
        <v>78.654628687690746</v>
      </c>
      <c r="AC298" s="29">
        <f t="shared" si="63"/>
        <v>0.55921052631578949</v>
      </c>
      <c r="AD298" s="27">
        <f t="shared" si="64"/>
        <v>41488.23529411765</v>
      </c>
      <c r="AE298" s="29">
        <f t="shared" si="65"/>
        <v>128.43</v>
      </c>
      <c r="AF298" s="29">
        <f t="shared" si="66"/>
        <v>103.08999999999999</v>
      </c>
      <c r="AG298" s="28">
        <f t="shared" si="67"/>
        <v>24.293785310734464</v>
      </c>
      <c r="AH298" s="28">
        <f t="shared" si="68"/>
        <v>12.617702448210924</v>
      </c>
      <c r="AI298" s="28">
        <f t="shared" si="69"/>
        <v>53.295668549905841</v>
      </c>
      <c r="AJ298" s="28">
        <f t="shared" si="70"/>
        <v>27.118644067796609</v>
      </c>
      <c r="AK298" s="29">
        <f t="shared" si="71"/>
        <v>25.4</v>
      </c>
      <c r="AL298" s="25">
        <f t="shared" si="72"/>
        <v>448</v>
      </c>
      <c r="AM298" s="24" t="str">
        <f t="shared" si="73"/>
        <v>C</v>
      </c>
      <c r="AN298" s="24" t="str">
        <f t="shared" si="74"/>
        <v>MOB12+</v>
      </c>
    </row>
    <row r="299" spans="1:40" ht="13.5" customHeight="1">
      <c r="A299" s="24" t="s">
        <v>144</v>
      </c>
      <c r="B299" s="24" t="s">
        <v>150</v>
      </c>
      <c r="C299" s="25">
        <v>764721</v>
      </c>
      <c r="D299" s="24" t="s">
        <v>448</v>
      </c>
      <c r="E299" s="26">
        <v>45469.396527777797</v>
      </c>
      <c r="F299" s="26">
        <v>45469.396527777797</v>
      </c>
      <c r="G299" s="25">
        <v>685</v>
      </c>
      <c r="H299" s="25">
        <v>685</v>
      </c>
      <c r="I299" s="26">
        <v>46154.868055555598</v>
      </c>
      <c r="J299" s="27">
        <v>6739</v>
      </c>
      <c r="K299" s="27">
        <v>8628</v>
      </c>
      <c r="L299" s="27">
        <v>2434</v>
      </c>
      <c r="M299" s="27">
        <v>298603</v>
      </c>
      <c r="N299" s="27">
        <v>213925</v>
      </c>
      <c r="O299" s="25">
        <v>29</v>
      </c>
      <c r="P299" s="27">
        <v>72</v>
      </c>
      <c r="Q299" s="27">
        <v>3273900</v>
      </c>
      <c r="R299" s="27">
        <v>2525200</v>
      </c>
      <c r="S299" s="27">
        <v>2</v>
      </c>
      <c r="T299" s="27">
        <v>2</v>
      </c>
      <c r="U299" s="27">
        <v>6900</v>
      </c>
      <c r="V299" s="27">
        <v>500</v>
      </c>
      <c r="W299" s="27">
        <v>3280800</v>
      </c>
      <c r="X299" s="24" t="str">
        <f>IF(OR(I299="",说明首页!$C$3-INT(I299)&gt;7),"是","否")</f>
        <v>否</v>
      </c>
      <c r="Y299" s="24" t="str">
        <f t="shared" si="60"/>
        <v>否</v>
      </c>
      <c r="Z299" s="24" t="str">
        <f t="shared" si="61"/>
        <v>是</v>
      </c>
      <c r="AA299" s="24" t="str">
        <f>IF(OR(I299="",说明首页!$C$3-INT(I299)&gt;=3),"是","否")</f>
        <v>否</v>
      </c>
      <c r="AB299" s="28">
        <f t="shared" si="62"/>
        <v>87.89030402629416</v>
      </c>
      <c r="AC299" s="29">
        <f t="shared" si="63"/>
        <v>1.0684077756343673</v>
      </c>
      <c r="AD299" s="27">
        <f t="shared" si="64"/>
        <v>45470.833333333336</v>
      </c>
      <c r="AE299" s="29">
        <f t="shared" si="65"/>
        <v>252.52</v>
      </c>
      <c r="AF299" s="29">
        <f t="shared" si="66"/>
        <v>122.94540229885057</v>
      </c>
      <c r="AG299" s="28">
        <f t="shared" si="67"/>
        <v>46.89265536723164</v>
      </c>
      <c r="AH299" s="28">
        <f t="shared" si="68"/>
        <v>67.796610169491515</v>
      </c>
      <c r="AI299" s="28">
        <f t="shared" si="69"/>
        <v>86.06403013182674</v>
      </c>
      <c r="AJ299" s="28">
        <f t="shared" si="70"/>
        <v>72.316384180790962</v>
      </c>
      <c r="AK299" s="29">
        <f t="shared" si="71"/>
        <v>69.22</v>
      </c>
      <c r="AL299" s="25">
        <f t="shared" si="72"/>
        <v>123</v>
      </c>
      <c r="AM299" s="24" t="str">
        <f t="shared" si="73"/>
        <v>A</v>
      </c>
      <c r="AN299" s="24" t="str">
        <f t="shared" si="74"/>
        <v>MOB12+</v>
      </c>
    </row>
    <row r="300" spans="1:40" ht="13.5" customHeight="1">
      <c r="A300" s="24" t="s">
        <v>144</v>
      </c>
      <c r="B300" s="24" t="s">
        <v>147</v>
      </c>
      <c r="C300" s="25">
        <v>764766</v>
      </c>
      <c r="D300" s="24" t="s">
        <v>457</v>
      </c>
      <c r="E300" s="26">
        <v>45470.461111111101</v>
      </c>
      <c r="F300" s="26">
        <v>45470.461111111101</v>
      </c>
      <c r="G300" s="25">
        <v>684</v>
      </c>
      <c r="H300" s="25">
        <v>684</v>
      </c>
      <c r="I300" s="26">
        <v>46154.837500000001</v>
      </c>
      <c r="J300" s="27">
        <v>3805</v>
      </c>
      <c r="K300" s="27">
        <v>4780</v>
      </c>
      <c r="L300" s="27">
        <v>1653</v>
      </c>
      <c r="M300" s="27">
        <v>181650</v>
      </c>
      <c r="N300" s="27">
        <v>140772</v>
      </c>
      <c r="O300" s="25">
        <v>25</v>
      </c>
      <c r="P300" s="27">
        <v>41</v>
      </c>
      <c r="Q300" s="27">
        <v>1778800</v>
      </c>
      <c r="R300" s="27">
        <v>1466300</v>
      </c>
      <c r="S300" s="27">
        <v>1</v>
      </c>
      <c r="T300" s="27">
        <v>1</v>
      </c>
      <c r="U300" s="27">
        <v>134400</v>
      </c>
      <c r="V300" s="27">
        <v>134400</v>
      </c>
      <c r="W300" s="27">
        <v>1913200</v>
      </c>
      <c r="X300" s="24" t="str">
        <f>IF(OR(I300="",说明首页!$C$3-INT(I300)&gt;7),"是","否")</f>
        <v>否</v>
      </c>
      <c r="Y300" s="24" t="str">
        <f t="shared" si="60"/>
        <v>否</v>
      </c>
      <c r="Z300" s="24" t="str">
        <f t="shared" si="61"/>
        <v>是</v>
      </c>
      <c r="AA300" s="24" t="str">
        <f>IF(OR(I300="",说明首页!$C$3-INT(I300)&gt;=3),"是","否")</f>
        <v>否</v>
      </c>
      <c r="AB300" s="28">
        <f t="shared" si="62"/>
        <v>85.161524500907447</v>
      </c>
      <c r="AC300" s="29">
        <f t="shared" si="63"/>
        <v>1.0775295663600526</v>
      </c>
      <c r="AD300" s="27">
        <f t="shared" si="64"/>
        <v>43385.365853658535</v>
      </c>
      <c r="AE300" s="29">
        <f t="shared" si="65"/>
        <v>146.63</v>
      </c>
      <c r="AF300" s="29">
        <f t="shared" si="66"/>
        <v>93.847999999999999</v>
      </c>
      <c r="AG300" s="28">
        <f t="shared" si="67"/>
        <v>39.736346516007529</v>
      </c>
      <c r="AH300" s="28">
        <f t="shared" si="68"/>
        <v>68.738229755178907</v>
      </c>
      <c r="AI300" s="28">
        <f t="shared" si="69"/>
        <v>61.016949152542374</v>
      </c>
      <c r="AJ300" s="28">
        <f t="shared" si="70"/>
        <v>13.93596986817326</v>
      </c>
      <c r="AK300" s="29">
        <f t="shared" si="71"/>
        <v>51.88</v>
      </c>
      <c r="AL300" s="25">
        <f t="shared" si="72"/>
        <v>242</v>
      </c>
      <c r="AM300" s="24" t="str">
        <f t="shared" si="73"/>
        <v>A</v>
      </c>
      <c r="AN300" s="24" t="str">
        <f t="shared" si="74"/>
        <v>MOB12+</v>
      </c>
    </row>
    <row r="301" spans="1:40" ht="13.5" customHeight="1">
      <c r="A301" s="24" t="s">
        <v>144</v>
      </c>
      <c r="B301" s="24" t="s">
        <v>145</v>
      </c>
      <c r="C301" s="25">
        <v>764837</v>
      </c>
      <c r="D301" s="24" t="s">
        <v>762</v>
      </c>
      <c r="E301" s="26">
        <v>45474.4284722222</v>
      </c>
      <c r="F301" s="26">
        <v>45474.4284722222</v>
      </c>
      <c r="G301" s="25">
        <v>680</v>
      </c>
      <c r="H301" s="25">
        <v>680</v>
      </c>
      <c r="I301" s="26">
        <v>46154.811111111099</v>
      </c>
      <c r="J301" s="27">
        <v>5010</v>
      </c>
      <c r="K301" s="27">
        <v>5697</v>
      </c>
      <c r="L301" s="27">
        <v>2077</v>
      </c>
      <c r="M301" s="27">
        <v>216277</v>
      </c>
      <c r="N301" s="27">
        <v>165238</v>
      </c>
      <c r="O301" s="25">
        <v>24</v>
      </c>
      <c r="P301" s="27">
        <v>29</v>
      </c>
      <c r="Q301" s="27">
        <v>1241700</v>
      </c>
      <c r="R301" s="27">
        <v>763200</v>
      </c>
      <c r="S301" s="27">
        <v>4</v>
      </c>
      <c r="T301" s="27">
        <v>5</v>
      </c>
      <c r="U301" s="27">
        <v>138100</v>
      </c>
      <c r="V301" s="24">
        <v>106700</v>
      </c>
      <c r="W301" s="27">
        <v>1379800</v>
      </c>
      <c r="X301" s="24" t="str">
        <f>IF(OR(I301="",说明首页!$C$3-INT(I301)&gt;7),"是","否")</f>
        <v>否</v>
      </c>
      <c r="Y301" s="24" t="str">
        <f t="shared" si="60"/>
        <v>否</v>
      </c>
      <c r="Z301" s="24" t="str">
        <f t="shared" si="61"/>
        <v>是</v>
      </c>
      <c r="AA301" s="24" t="str">
        <f>IF(OR(I301="",说明首页!$C$3-INT(I301)&gt;=3),"是","否")</f>
        <v>否</v>
      </c>
      <c r="AB301" s="28">
        <f t="shared" si="62"/>
        <v>79.556090515166105</v>
      </c>
      <c r="AC301" s="29">
        <f t="shared" si="63"/>
        <v>0.57884231536926145</v>
      </c>
      <c r="AD301" s="27">
        <f t="shared" si="64"/>
        <v>42817.241379310348</v>
      </c>
      <c r="AE301" s="29">
        <f t="shared" si="65"/>
        <v>76.319999999999993</v>
      </c>
      <c r="AF301" s="29">
        <f t="shared" si="66"/>
        <v>114.74861111111112</v>
      </c>
      <c r="AG301" s="28">
        <f t="shared" si="67"/>
        <v>25.800376647834273</v>
      </c>
      <c r="AH301" s="28">
        <f t="shared" si="68"/>
        <v>14.689265536723164</v>
      </c>
      <c r="AI301" s="28">
        <f t="shared" si="69"/>
        <v>33.333333333333329</v>
      </c>
      <c r="AJ301" s="28">
        <f t="shared" si="70"/>
        <v>53.672316384180796</v>
      </c>
      <c r="AK301" s="29">
        <f t="shared" si="71"/>
        <v>27.88</v>
      </c>
      <c r="AL301" s="25">
        <f t="shared" si="72"/>
        <v>436</v>
      </c>
      <c r="AM301" s="24" t="str">
        <f t="shared" si="73"/>
        <v>C</v>
      </c>
      <c r="AN301" s="24" t="str">
        <f t="shared" si="74"/>
        <v>MOB12+</v>
      </c>
    </row>
    <row r="302" spans="1:40" ht="13.5" customHeight="1">
      <c r="A302" s="24" t="s">
        <v>144</v>
      </c>
      <c r="B302" s="24" t="s">
        <v>145</v>
      </c>
      <c r="C302" s="25">
        <v>764840</v>
      </c>
      <c r="D302" s="24" t="s">
        <v>528</v>
      </c>
      <c r="E302" s="26">
        <v>45474.416666666701</v>
      </c>
      <c r="F302" s="26">
        <v>45474.416666666701</v>
      </c>
      <c r="G302" s="25">
        <v>680</v>
      </c>
      <c r="H302" s="25">
        <v>680</v>
      </c>
      <c r="I302" s="26">
        <v>46150.611111111102</v>
      </c>
      <c r="J302" s="27">
        <v>108</v>
      </c>
      <c r="K302" s="27">
        <v>111</v>
      </c>
      <c r="L302" s="27">
        <v>60</v>
      </c>
      <c r="M302" s="27">
        <v>7805</v>
      </c>
      <c r="N302" s="27">
        <v>7088</v>
      </c>
      <c r="O302" s="25">
        <v>4</v>
      </c>
      <c r="P302" s="27">
        <v>2</v>
      </c>
      <c r="Q302" s="27">
        <v>3000</v>
      </c>
      <c r="R302" s="27">
        <v>1000</v>
      </c>
      <c r="S302" s="27">
        <v>0</v>
      </c>
      <c r="T302" s="27">
        <v>0</v>
      </c>
      <c r="U302" s="27"/>
      <c r="V302" s="24"/>
      <c r="W302" s="27">
        <v>3000</v>
      </c>
      <c r="X302" s="24" t="str">
        <f>IF(OR(I302="",说明首页!$C$3-INT(I302)&gt;7),"是","否")</f>
        <v>否</v>
      </c>
      <c r="Y302" s="24" t="str">
        <f t="shared" si="60"/>
        <v>是</v>
      </c>
      <c r="Z302" s="24" t="str">
        <f t="shared" si="61"/>
        <v>否</v>
      </c>
      <c r="AA302" s="24" t="str">
        <f>IF(OR(I302="",说明首页!$C$3-INT(I302)&gt;=3),"是","否")</f>
        <v>否</v>
      </c>
      <c r="AB302" s="28">
        <f t="shared" si="62"/>
        <v>118.13333333333334</v>
      </c>
      <c r="AC302" s="29">
        <f t="shared" si="63"/>
        <v>1.8518518518518516</v>
      </c>
      <c r="AD302" s="27">
        <f t="shared" si="64"/>
        <v>1500</v>
      </c>
      <c r="AE302" s="29">
        <f t="shared" si="65"/>
        <v>0.1</v>
      </c>
      <c r="AF302" s="29">
        <f t="shared" si="66"/>
        <v>29.533333333333335</v>
      </c>
      <c r="AG302" s="28" t="str">
        <f t="shared" si="67"/>
        <v/>
      </c>
      <c r="AH302" s="28" t="str">
        <f t="shared" si="68"/>
        <v/>
      </c>
      <c r="AI302" s="28" t="str">
        <f t="shared" si="69"/>
        <v/>
      </c>
      <c r="AJ302" s="28" t="str">
        <f t="shared" si="70"/>
        <v/>
      </c>
      <c r="AK302" s="29" t="str">
        <f t="shared" si="71"/>
        <v/>
      </c>
      <c r="AL302" s="25" t="str">
        <f t="shared" si="72"/>
        <v/>
      </c>
      <c r="AM302" s="24" t="str">
        <f t="shared" si="73"/>
        <v>非参评</v>
      </c>
      <c r="AN302" s="24" t="str">
        <f t="shared" si="74"/>
        <v>MOB12+</v>
      </c>
    </row>
    <row r="303" spans="1:40" ht="13.5" customHeight="1">
      <c r="A303" s="24" t="s">
        <v>144</v>
      </c>
      <c r="B303" s="24" t="s">
        <v>150</v>
      </c>
      <c r="C303" s="25">
        <v>764922</v>
      </c>
      <c r="D303" s="24" t="s">
        <v>345</v>
      </c>
      <c r="E303" s="26">
        <v>45477.430555555598</v>
      </c>
      <c r="F303" s="26">
        <v>45477.430555555598</v>
      </c>
      <c r="G303" s="25">
        <v>677</v>
      </c>
      <c r="H303" s="25">
        <v>677</v>
      </c>
      <c r="I303" s="26">
        <v>46154.868055555598</v>
      </c>
      <c r="J303" s="27">
        <v>5246</v>
      </c>
      <c r="K303" s="27">
        <v>6114</v>
      </c>
      <c r="L303" s="27">
        <v>2042</v>
      </c>
      <c r="M303" s="27">
        <v>244862</v>
      </c>
      <c r="N303" s="27">
        <v>191823</v>
      </c>
      <c r="O303" s="25">
        <v>27</v>
      </c>
      <c r="P303" s="27">
        <v>72</v>
      </c>
      <c r="Q303" s="27">
        <v>4919900</v>
      </c>
      <c r="R303" s="27">
        <v>3880700</v>
      </c>
      <c r="S303" s="27">
        <v>2</v>
      </c>
      <c r="T303" s="27">
        <v>2</v>
      </c>
      <c r="U303" s="24">
        <v>70300</v>
      </c>
      <c r="V303" s="24"/>
      <c r="W303" s="27">
        <v>4990200</v>
      </c>
      <c r="X303" s="24" t="str">
        <f>IF(OR(I303="",说明首页!$C$3-INT(I303)&gt;7),"是","否")</f>
        <v>否</v>
      </c>
      <c r="Y303" s="24" t="str">
        <f t="shared" si="60"/>
        <v>否</v>
      </c>
      <c r="Z303" s="24" t="str">
        <f t="shared" si="61"/>
        <v>是</v>
      </c>
      <c r="AA303" s="24" t="str">
        <f>IF(OR(I303="",说明首页!$C$3-INT(I303)&gt;=3),"是","否")</f>
        <v>否</v>
      </c>
      <c r="AB303" s="28">
        <f t="shared" si="62"/>
        <v>93.938785504407448</v>
      </c>
      <c r="AC303" s="29">
        <f t="shared" si="63"/>
        <v>1.3724742661075104</v>
      </c>
      <c r="AD303" s="27">
        <f t="shared" si="64"/>
        <v>68331.944444444438</v>
      </c>
      <c r="AE303" s="29">
        <f t="shared" si="65"/>
        <v>388.07</v>
      </c>
      <c r="AF303" s="29">
        <f t="shared" si="66"/>
        <v>118.40925925925926</v>
      </c>
      <c r="AG303" s="28">
        <f t="shared" si="67"/>
        <v>65.913370998116761</v>
      </c>
      <c r="AH303" s="28">
        <f t="shared" si="68"/>
        <v>87.193973634651599</v>
      </c>
      <c r="AI303" s="28">
        <f t="shared" si="69"/>
        <v>95.291902071563086</v>
      </c>
      <c r="AJ303" s="28">
        <f t="shared" si="70"/>
        <v>62.711864406779661</v>
      </c>
      <c r="AK303" s="29">
        <f t="shared" si="71"/>
        <v>80.73</v>
      </c>
      <c r="AL303" s="25">
        <f t="shared" si="72"/>
        <v>48</v>
      </c>
      <c r="AM303" s="24" t="str">
        <f t="shared" si="73"/>
        <v>S</v>
      </c>
      <c r="AN303" s="24" t="str">
        <f t="shared" si="74"/>
        <v>MOB12+</v>
      </c>
    </row>
    <row r="304" spans="1:40" ht="13.5" customHeight="1">
      <c r="A304" s="24" t="s">
        <v>144</v>
      </c>
      <c r="B304" s="24" t="s">
        <v>169</v>
      </c>
      <c r="C304" s="25">
        <v>765115</v>
      </c>
      <c r="D304" s="24" t="s">
        <v>894</v>
      </c>
      <c r="E304" s="26">
        <v>45484.675694444399</v>
      </c>
      <c r="F304" s="26">
        <v>45484.675694444399</v>
      </c>
      <c r="G304" s="25">
        <v>670</v>
      </c>
      <c r="H304" s="25">
        <v>670</v>
      </c>
      <c r="I304" s="26">
        <v>46154.827083333301</v>
      </c>
      <c r="J304" s="27">
        <v>4915</v>
      </c>
      <c r="K304" s="27">
        <v>5857</v>
      </c>
      <c r="L304" s="27">
        <v>1973</v>
      </c>
      <c r="M304" s="27">
        <v>225844</v>
      </c>
      <c r="N304" s="27">
        <v>168021</v>
      </c>
      <c r="O304" s="25">
        <v>25</v>
      </c>
      <c r="P304" s="27">
        <v>60</v>
      </c>
      <c r="Q304" s="27">
        <v>3567700</v>
      </c>
      <c r="R304" s="27">
        <v>2484300</v>
      </c>
      <c r="S304" s="27">
        <v>2</v>
      </c>
      <c r="T304" s="27">
        <v>3</v>
      </c>
      <c r="U304" s="24">
        <v>50000</v>
      </c>
      <c r="V304" s="24">
        <v>20000</v>
      </c>
      <c r="W304" s="27">
        <v>3617700</v>
      </c>
      <c r="X304" s="24" t="str">
        <f>IF(OR(I304="",说明首页!$C$3-INT(I304)&gt;7),"是","否")</f>
        <v>否</v>
      </c>
      <c r="Y304" s="24" t="str">
        <f t="shared" si="60"/>
        <v>否</v>
      </c>
      <c r="Z304" s="24" t="str">
        <f t="shared" si="61"/>
        <v>是</v>
      </c>
      <c r="AA304" s="24" t="str">
        <f>IF(OR(I304="",说明首页!$C$3-INT(I304)&gt;=3),"是","否")</f>
        <v>否</v>
      </c>
      <c r="AB304" s="28">
        <f t="shared" si="62"/>
        <v>85.160162189559045</v>
      </c>
      <c r="AC304" s="29">
        <f t="shared" si="63"/>
        <v>1.2207527975584944</v>
      </c>
      <c r="AD304" s="27">
        <f t="shared" si="64"/>
        <v>59461.666666666664</v>
      </c>
      <c r="AE304" s="29">
        <f t="shared" si="65"/>
        <v>248.43</v>
      </c>
      <c r="AF304" s="29">
        <f t="shared" si="66"/>
        <v>112.014</v>
      </c>
      <c r="AG304" s="28">
        <f t="shared" si="67"/>
        <v>39.548022598870055</v>
      </c>
      <c r="AH304" s="28">
        <f t="shared" si="68"/>
        <v>78.531073446327682</v>
      </c>
      <c r="AI304" s="28">
        <f t="shared" si="69"/>
        <v>85.687382297551778</v>
      </c>
      <c r="AJ304" s="28">
        <f t="shared" si="70"/>
        <v>48.399246704331453</v>
      </c>
      <c r="AK304" s="29">
        <f t="shared" si="71"/>
        <v>68.09</v>
      </c>
      <c r="AL304" s="25">
        <f t="shared" si="72"/>
        <v>132</v>
      </c>
      <c r="AM304" s="24" t="str">
        <f t="shared" si="73"/>
        <v>A</v>
      </c>
      <c r="AN304" s="24" t="str">
        <f t="shared" si="74"/>
        <v>MOB12+</v>
      </c>
    </row>
    <row r="305" spans="1:40" ht="13.5" customHeight="1">
      <c r="A305" s="24" t="s">
        <v>144</v>
      </c>
      <c r="B305" s="24" t="s">
        <v>152</v>
      </c>
      <c r="C305" s="25">
        <v>765224</v>
      </c>
      <c r="D305" s="24" t="s">
        <v>382</v>
      </c>
      <c r="E305" s="26">
        <v>45491.3930555556</v>
      </c>
      <c r="F305" s="26">
        <v>45491.3930555556</v>
      </c>
      <c r="G305" s="25">
        <v>663</v>
      </c>
      <c r="H305" s="25">
        <v>663</v>
      </c>
      <c r="I305" s="26">
        <v>46154.763888888898</v>
      </c>
      <c r="J305" s="27">
        <v>2551</v>
      </c>
      <c r="K305" s="27">
        <v>2892</v>
      </c>
      <c r="L305" s="27">
        <v>1238</v>
      </c>
      <c r="M305" s="27">
        <v>134469</v>
      </c>
      <c r="N305" s="27">
        <v>108982</v>
      </c>
      <c r="O305" s="25">
        <v>17</v>
      </c>
      <c r="P305" s="27">
        <v>23</v>
      </c>
      <c r="Q305" s="27">
        <v>67400</v>
      </c>
      <c r="R305" s="27">
        <v>21000</v>
      </c>
      <c r="S305" s="27">
        <v>1</v>
      </c>
      <c r="T305" s="27">
        <v>1</v>
      </c>
      <c r="U305" s="27">
        <v>6300</v>
      </c>
      <c r="V305" s="24">
        <v>6300</v>
      </c>
      <c r="W305" s="27">
        <v>73700</v>
      </c>
      <c r="X305" s="24" t="str">
        <f>IF(OR(I305="",说明首页!$C$3-INT(I305)&gt;7),"是","否")</f>
        <v>否</v>
      </c>
      <c r="Y305" s="24" t="str">
        <f t="shared" si="60"/>
        <v>是</v>
      </c>
      <c r="Z305" s="24" t="str">
        <f t="shared" si="61"/>
        <v>否</v>
      </c>
      <c r="AA305" s="24" t="str">
        <f>IF(OR(I305="",说明首页!$C$3-INT(I305)&gt;=3),"是","否")</f>
        <v>否</v>
      </c>
      <c r="AB305" s="28">
        <f t="shared" si="62"/>
        <v>88.030694668820672</v>
      </c>
      <c r="AC305" s="29">
        <f t="shared" si="63"/>
        <v>0.90160721285770296</v>
      </c>
      <c r="AD305" s="27">
        <f t="shared" si="64"/>
        <v>2930.4347826086955</v>
      </c>
      <c r="AE305" s="29">
        <f t="shared" si="65"/>
        <v>2.1</v>
      </c>
      <c r="AF305" s="29">
        <f t="shared" si="66"/>
        <v>106.84509803921569</v>
      </c>
      <c r="AG305" s="28" t="str">
        <f t="shared" si="67"/>
        <v/>
      </c>
      <c r="AH305" s="28" t="str">
        <f t="shared" si="68"/>
        <v/>
      </c>
      <c r="AI305" s="28" t="str">
        <f t="shared" si="69"/>
        <v/>
      </c>
      <c r="AJ305" s="28" t="str">
        <f t="shared" si="70"/>
        <v/>
      </c>
      <c r="AK305" s="29" t="str">
        <f t="shared" si="71"/>
        <v/>
      </c>
      <c r="AL305" s="25" t="str">
        <f t="shared" si="72"/>
        <v/>
      </c>
      <c r="AM305" s="24" t="str">
        <f t="shared" si="73"/>
        <v>非参评</v>
      </c>
      <c r="AN305" s="24" t="str">
        <f t="shared" si="74"/>
        <v>MOB12+</v>
      </c>
    </row>
    <row r="306" spans="1:40" ht="13.5" customHeight="1">
      <c r="A306" s="24" t="s">
        <v>144</v>
      </c>
      <c r="B306" s="24" t="s">
        <v>150</v>
      </c>
      <c r="C306" s="25">
        <v>765358</v>
      </c>
      <c r="D306" s="24" t="s">
        <v>1019</v>
      </c>
      <c r="E306" s="26">
        <v>45495.404166666704</v>
      </c>
      <c r="F306" s="26">
        <v>45495.404166666704</v>
      </c>
      <c r="G306" s="25">
        <v>659</v>
      </c>
      <c r="H306" s="25">
        <v>659</v>
      </c>
      <c r="I306" s="26">
        <v>46154.861111111102</v>
      </c>
      <c r="J306" s="27">
        <v>6032</v>
      </c>
      <c r="K306" s="27">
        <v>6614</v>
      </c>
      <c r="L306" s="27">
        <v>2013</v>
      </c>
      <c r="M306" s="27">
        <v>276945</v>
      </c>
      <c r="N306" s="27">
        <v>207408</v>
      </c>
      <c r="O306" s="25">
        <v>26</v>
      </c>
      <c r="P306" s="27">
        <v>80</v>
      </c>
      <c r="Q306" s="27">
        <v>2934600</v>
      </c>
      <c r="R306" s="27">
        <v>2356800</v>
      </c>
      <c r="S306" s="27">
        <v>5</v>
      </c>
      <c r="T306" s="27">
        <v>10</v>
      </c>
      <c r="U306" s="24">
        <v>96300</v>
      </c>
      <c r="V306" s="24">
        <v>1000</v>
      </c>
      <c r="W306" s="27">
        <v>3030900</v>
      </c>
      <c r="X306" s="24" t="str">
        <f>IF(OR(I306="",说明首页!$C$3-INT(I306)&gt;7),"是","否")</f>
        <v>否</v>
      </c>
      <c r="Y306" s="24" t="str">
        <f t="shared" si="60"/>
        <v>否</v>
      </c>
      <c r="Z306" s="24" t="str">
        <f t="shared" si="61"/>
        <v>是</v>
      </c>
      <c r="AA306" s="24" t="str">
        <f>IF(OR(I306="",说明首页!$C$3-INT(I306)&gt;=3),"是","否")</f>
        <v>否</v>
      </c>
      <c r="AB306" s="28">
        <f t="shared" si="62"/>
        <v>103.03427719821163</v>
      </c>
      <c r="AC306" s="29">
        <f t="shared" si="63"/>
        <v>1.3262599469496021</v>
      </c>
      <c r="AD306" s="27">
        <f t="shared" si="64"/>
        <v>36682.5</v>
      </c>
      <c r="AE306" s="29">
        <f t="shared" si="65"/>
        <v>235.68</v>
      </c>
      <c r="AF306" s="29">
        <f t="shared" si="66"/>
        <v>132.95384615384617</v>
      </c>
      <c r="AG306" s="28">
        <f t="shared" si="67"/>
        <v>83.615819209039543</v>
      </c>
      <c r="AH306" s="28">
        <f t="shared" si="68"/>
        <v>85.310734463276845</v>
      </c>
      <c r="AI306" s="28">
        <f t="shared" si="69"/>
        <v>83.427495291902076</v>
      </c>
      <c r="AJ306" s="28">
        <f t="shared" si="70"/>
        <v>87.005649717514117</v>
      </c>
      <c r="AK306" s="29">
        <f t="shared" si="71"/>
        <v>85.02</v>
      </c>
      <c r="AL306" s="25">
        <f t="shared" si="72"/>
        <v>31</v>
      </c>
      <c r="AM306" s="24" t="str">
        <f t="shared" si="73"/>
        <v>S</v>
      </c>
      <c r="AN306" s="24" t="str">
        <f t="shared" si="74"/>
        <v>MOB12+</v>
      </c>
    </row>
    <row r="307" spans="1:40" ht="13.5" customHeight="1">
      <c r="A307" s="24" t="s">
        <v>144</v>
      </c>
      <c r="B307" s="24" t="s">
        <v>150</v>
      </c>
      <c r="C307" s="25">
        <v>765363</v>
      </c>
      <c r="D307" s="24" t="s">
        <v>966</v>
      </c>
      <c r="E307" s="26">
        <v>45495.410416666702</v>
      </c>
      <c r="F307" s="26">
        <v>45495.410416666702</v>
      </c>
      <c r="G307" s="25">
        <v>659</v>
      </c>
      <c r="H307" s="25">
        <v>659</v>
      </c>
      <c r="I307" s="26">
        <v>46154.852083333302</v>
      </c>
      <c r="J307" s="27">
        <v>5975</v>
      </c>
      <c r="K307" s="27">
        <v>7115</v>
      </c>
      <c r="L307" s="27">
        <v>1977</v>
      </c>
      <c r="M307" s="27">
        <v>299113</v>
      </c>
      <c r="N307" s="27">
        <v>222282</v>
      </c>
      <c r="O307" s="25">
        <v>27</v>
      </c>
      <c r="P307" s="27">
        <v>61</v>
      </c>
      <c r="Q307" s="27">
        <v>3292800</v>
      </c>
      <c r="R307" s="27">
        <v>2670400</v>
      </c>
      <c r="S307" s="27">
        <v>0</v>
      </c>
      <c r="T307" s="27">
        <v>0</v>
      </c>
      <c r="U307" s="24"/>
      <c r="V307" s="24"/>
      <c r="W307" s="27">
        <v>3292800</v>
      </c>
      <c r="X307" s="24" t="str">
        <f>IF(OR(I307="",说明首页!$C$3-INT(I307)&gt;7),"是","否")</f>
        <v>否</v>
      </c>
      <c r="Y307" s="24" t="str">
        <f t="shared" si="60"/>
        <v>否</v>
      </c>
      <c r="Z307" s="24" t="str">
        <f t="shared" si="61"/>
        <v>是</v>
      </c>
      <c r="AA307" s="24" t="str">
        <f>IF(OR(I307="",说明首页!$C$3-INT(I307)&gt;=3),"是","否")</f>
        <v>否</v>
      </c>
      <c r="AB307" s="28">
        <f t="shared" si="62"/>
        <v>112.43399089529591</v>
      </c>
      <c r="AC307" s="29">
        <f t="shared" si="63"/>
        <v>1.0209205020920502</v>
      </c>
      <c r="AD307" s="27">
        <f t="shared" si="64"/>
        <v>53980.327868852459</v>
      </c>
      <c r="AE307" s="29">
        <f t="shared" si="65"/>
        <v>267.04000000000002</v>
      </c>
      <c r="AF307" s="29">
        <f t="shared" si="66"/>
        <v>137.21111111111111</v>
      </c>
      <c r="AG307" s="28">
        <f t="shared" si="67"/>
        <v>92.467043314500941</v>
      </c>
      <c r="AH307" s="28">
        <f t="shared" si="68"/>
        <v>63.088512241054616</v>
      </c>
      <c r="AI307" s="28">
        <f t="shared" si="69"/>
        <v>87.758945386064042</v>
      </c>
      <c r="AJ307" s="28">
        <f t="shared" si="70"/>
        <v>89.642184557438796</v>
      </c>
      <c r="AK307" s="29">
        <f t="shared" si="71"/>
        <v>77.739999999999995</v>
      </c>
      <c r="AL307" s="25">
        <f t="shared" si="72"/>
        <v>65</v>
      </c>
      <c r="AM307" s="24" t="str">
        <f t="shared" si="73"/>
        <v>S</v>
      </c>
      <c r="AN307" s="24" t="str">
        <f t="shared" si="74"/>
        <v>MOB12+</v>
      </c>
    </row>
    <row r="308" spans="1:40" ht="13.5" customHeight="1">
      <c r="A308" s="24" t="s">
        <v>144</v>
      </c>
      <c r="B308" s="24" t="s">
        <v>147</v>
      </c>
      <c r="C308" s="25">
        <v>765366</v>
      </c>
      <c r="D308" s="24" t="s">
        <v>763</v>
      </c>
      <c r="E308" s="26">
        <v>45492.4506944444</v>
      </c>
      <c r="F308" s="26">
        <v>45492.4506944444</v>
      </c>
      <c r="G308" s="25">
        <v>662</v>
      </c>
      <c r="H308" s="25">
        <v>662</v>
      </c>
      <c r="I308" s="26">
        <v>46154.7944444444</v>
      </c>
      <c r="J308" s="27">
        <v>3691</v>
      </c>
      <c r="K308" s="27">
        <v>5114</v>
      </c>
      <c r="L308" s="27">
        <v>1351</v>
      </c>
      <c r="M308" s="27">
        <v>186801</v>
      </c>
      <c r="N308" s="27">
        <v>129257</v>
      </c>
      <c r="O308" s="25">
        <v>26</v>
      </c>
      <c r="P308" s="27">
        <v>54</v>
      </c>
      <c r="Q308" s="27">
        <v>2684000</v>
      </c>
      <c r="R308" s="27">
        <v>1768400</v>
      </c>
      <c r="S308" s="27">
        <v>3</v>
      </c>
      <c r="T308" s="27">
        <v>5</v>
      </c>
      <c r="U308" s="27">
        <v>219900</v>
      </c>
      <c r="V308" s="24">
        <v>19900</v>
      </c>
      <c r="W308" s="27">
        <v>2903900</v>
      </c>
      <c r="X308" s="24" t="str">
        <f>IF(OR(I308="",说明首页!$C$3-INT(I308)&gt;7),"是","否")</f>
        <v>否</v>
      </c>
      <c r="Y308" s="24" t="str">
        <f t="shared" si="60"/>
        <v>否</v>
      </c>
      <c r="Z308" s="24" t="str">
        <f t="shared" si="61"/>
        <v>是</v>
      </c>
      <c r="AA308" s="24" t="str">
        <f>IF(OR(I308="",说明首页!$C$3-INT(I308)&gt;=3),"是","否")</f>
        <v>否</v>
      </c>
      <c r="AB308" s="28">
        <f t="shared" si="62"/>
        <v>95.675055514433751</v>
      </c>
      <c r="AC308" s="29">
        <f t="shared" si="63"/>
        <v>1.4630181522622596</v>
      </c>
      <c r="AD308" s="27">
        <f t="shared" si="64"/>
        <v>49703.703703703701</v>
      </c>
      <c r="AE308" s="29">
        <f t="shared" si="65"/>
        <v>176.84</v>
      </c>
      <c r="AF308" s="29">
        <f t="shared" si="66"/>
        <v>82.857051282051287</v>
      </c>
      <c r="AG308" s="28">
        <f t="shared" si="67"/>
        <v>70.433145009416194</v>
      </c>
      <c r="AH308" s="28">
        <f t="shared" si="68"/>
        <v>90.583804143126173</v>
      </c>
      <c r="AI308" s="28">
        <f t="shared" si="69"/>
        <v>71.186440677966104</v>
      </c>
      <c r="AJ308" s="28">
        <f t="shared" si="70"/>
        <v>4.8964218455743875</v>
      </c>
      <c r="AK308" s="29">
        <f t="shared" si="71"/>
        <v>66.540000000000006</v>
      </c>
      <c r="AL308" s="25">
        <f t="shared" si="72"/>
        <v>145</v>
      </c>
      <c r="AM308" s="24" t="str">
        <f t="shared" si="73"/>
        <v>A</v>
      </c>
      <c r="AN308" s="24" t="str">
        <f t="shared" si="74"/>
        <v>MOB12+</v>
      </c>
    </row>
    <row r="309" spans="1:40" ht="13.5" customHeight="1">
      <c r="A309" s="24" t="s">
        <v>144</v>
      </c>
      <c r="B309" s="24" t="s">
        <v>147</v>
      </c>
      <c r="C309" s="25">
        <v>765422</v>
      </c>
      <c r="D309" s="24" t="s">
        <v>611</v>
      </c>
      <c r="E309" s="26">
        <v>45498.629166666702</v>
      </c>
      <c r="F309" s="26">
        <v>45498.629166666702</v>
      </c>
      <c r="G309" s="25">
        <v>656</v>
      </c>
      <c r="H309" s="25">
        <v>656</v>
      </c>
      <c r="I309" s="26">
        <v>46154.832638888904</v>
      </c>
      <c r="J309" s="27">
        <v>4431</v>
      </c>
      <c r="K309" s="27">
        <v>5366</v>
      </c>
      <c r="L309" s="27">
        <v>2069</v>
      </c>
      <c r="M309" s="27">
        <v>218904</v>
      </c>
      <c r="N309" s="27">
        <v>176054</v>
      </c>
      <c r="O309" s="25">
        <v>28</v>
      </c>
      <c r="P309" s="27">
        <v>48</v>
      </c>
      <c r="Q309" s="27">
        <v>1304100</v>
      </c>
      <c r="R309" s="27">
        <v>796600</v>
      </c>
      <c r="S309" s="27">
        <v>1</v>
      </c>
      <c r="T309" s="27">
        <v>1</v>
      </c>
      <c r="U309" s="27">
        <v>2100</v>
      </c>
      <c r="V309" s="27"/>
      <c r="W309" s="27">
        <v>1306200</v>
      </c>
      <c r="X309" s="24" t="str">
        <f>IF(OR(I309="",说明首页!$C$3-INT(I309)&gt;7),"是","否")</f>
        <v>否</v>
      </c>
      <c r="Y309" s="24" t="str">
        <f t="shared" si="60"/>
        <v>否</v>
      </c>
      <c r="Z309" s="24" t="str">
        <f t="shared" si="61"/>
        <v>是</v>
      </c>
      <c r="AA309" s="24" t="str">
        <f>IF(OR(I309="",说明首页!$C$3-INT(I309)&gt;=3),"是","否")</f>
        <v>否</v>
      </c>
      <c r="AB309" s="28">
        <f t="shared" si="62"/>
        <v>85.091348477525372</v>
      </c>
      <c r="AC309" s="29">
        <f t="shared" si="63"/>
        <v>1.0832769126607988</v>
      </c>
      <c r="AD309" s="27">
        <f t="shared" si="64"/>
        <v>27168.75</v>
      </c>
      <c r="AE309" s="29">
        <f t="shared" si="65"/>
        <v>79.66</v>
      </c>
      <c r="AF309" s="29">
        <f t="shared" si="66"/>
        <v>104.79404761904762</v>
      </c>
      <c r="AG309" s="28">
        <f t="shared" si="67"/>
        <v>39.359698681732581</v>
      </c>
      <c r="AH309" s="28">
        <f t="shared" si="68"/>
        <v>69.114877589453855</v>
      </c>
      <c r="AI309" s="28">
        <f t="shared" si="69"/>
        <v>35.028248587570623</v>
      </c>
      <c r="AJ309" s="28">
        <f t="shared" si="70"/>
        <v>30.320150659133709</v>
      </c>
      <c r="AK309" s="29">
        <f t="shared" si="71"/>
        <v>50.08</v>
      </c>
      <c r="AL309" s="25">
        <f t="shared" si="72"/>
        <v>261</v>
      </c>
      <c r="AM309" s="24" t="str">
        <f t="shared" si="73"/>
        <v>A</v>
      </c>
      <c r="AN309" s="24" t="str">
        <f t="shared" si="74"/>
        <v>MOB12+</v>
      </c>
    </row>
    <row r="310" spans="1:40" ht="13.5" customHeight="1">
      <c r="A310" s="24" t="s">
        <v>144</v>
      </c>
      <c r="B310" s="24" t="s">
        <v>152</v>
      </c>
      <c r="C310" s="25">
        <v>765486</v>
      </c>
      <c r="D310" s="24" t="s">
        <v>388</v>
      </c>
      <c r="E310" s="26">
        <v>45505.416666666701</v>
      </c>
      <c r="F310" s="26">
        <v>45505.416666666701</v>
      </c>
      <c r="G310" s="25">
        <v>649</v>
      </c>
      <c r="H310" s="25">
        <v>649</v>
      </c>
      <c r="I310" s="26">
        <v>46154.811111111099</v>
      </c>
      <c r="J310" s="27">
        <v>3308</v>
      </c>
      <c r="K310" s="27">
        <v>4909</v>
      </c>
      <c r="L310" s="27">
        <v>1634</v>
      </c>
      <c r="M310" s="27">
        <v>192950</v>
      </c>
      <c r="N310" s="27">
        <v>147463</v>
      </c>
      <c r="O310" s="24">
        <v>23</v>
      </c>
      <c r="P310" s="24">
        <v>35</v>
      </c>
      <c r="Q310" s="24">
        <v>1590100</v>
      </c>
      <c r="R310" s="24">
        <v>1573200</v>
      </c>
      <c r="S310" s="24">
        <v>0</v>
      </c>
      <c r="T310" s="24">
        <v>0</v>
      </c>
      <c r="U310" s="24"/>
      <c r="V310" s="24"/>
      <c r="W310" s="24">
        <v>1590100</v>
      </c>
      <c r="X310" s="24" t="str">
        <f>IF(OR(I310="",说明首页!$C$3-INT(I310)&gt;7),"是","否")</f>
        <v>否</v>
      </c>
      <c r="Y310" s="24" t="str">
        <f t="shared" si="60"/>
        <v>否</v>
      </c>
      <c r="Z310" s="24" t="str">
        <f t="shared" si="61"/>
        <v>是</v>
      </c>
      <c r="AA310" s="24" t="str">
        <f>IF(OR(I310="",说明首页!$C$3-INT(I310)&gt;=3),"是","否")</f>
        <v>否</v>
      </c>
      <c r="AB310" s="28">
        <f t="shared" si="62"/>
        <v>90.246634026927779</v>
      </c>
      <c r="AC310" s="29">
        <f t="shared" si="63"/>
        <v>1.0580411124546554</v>
      </c>
      <c r="AD310" s="27">
        <f t="shared" si="64"/>
        <v>45431.428571428572</v>
      </c>
      <c r="AE310" s="29">
        <f t="shared" si="65"/>
        <v>157.32</v>
      </c>
      <c r="AF310" s="29">
        <f t="shared" si="66"/>
        <v>106.8572463768116</v>
      </c>
      <c r="AG310" s="28">
        <f t="shared" si="67"/>
        <v>54.048964218455744</v>
      </c>
      <c r="AH310" s="28">
        <f t="shared" si="68"/>
        <v>66.666666666666657</v>
      </c>
      <c r="AI310" s="28">
        <f t="shared" si="69"/>
        <v>64.406779661016941</v>
      </c>
      <c r="AJ310" s="28">
        <f t="shared" si="70"/>
        <v>34.839924670433149</v>
      </c>
      <c r="AK310" s="29">
        <f t="shared" si="71"/>
        <v>57.96</v>
      </c>
      <c r="AL310" s="25">
        <f t="shared" si="72"/>
        <v>199</v>
      </c>
      <c r="AM310" s="24" t="str">
        <f t="shared" si="73"/>
        <v>A</v>
      </c>
      <c r="AN310" s="24" t="str">
        <f t="shared" si="74"/>
        <v>MOB12+</v>
      </c>
    </row>
    <row r="311" spans="1:40" ht="13.5" customHeight="1">
      <c r="A311" s="24" t="s">
        <v>144</v>
      </c>
      <c r="B311" s="24" t="s">
        <v>150</v>
      </c>
      <c r="C311" s="25">
        <v>765536</v>
      </c>
      <c r="D311" s="24" t="s">
        <v>586</v>
      </c>
      <c r="E311" s="26">
        <v>45505.802083333299</v>
      </c>
      <c r="F311" s="26">
        <v>45505.802083333299</v>
      </c>
      <c r="G311" s="25">
        <v>649</v>
      </c>
      <c r="H311" s="25">
        <v>649</v>
      </c>
      <c r="I311" s="26">
        <v>46154.870833333298</v>
      </c>
      <c r="J311" s="27">
        <v>7624</v>
      </c>
      <c r="K311" s="27">
        <v>8453</v>
      </c>
      <c r="L311" s="27">
        <v>2138</v>
      </c>
      <c r="M311" s="27">
        <v>290170</v>
      </c>
      <c r="N311" s="27">
        <v>198682</v>
      </c>
      <c r="O311" s="25">
        <v>30</v>
      </c>
      <c r="P311" s="27">
        <v>50</v>
      </c>
      <c r="Q311" s="27">
        <v>2547800</v>
      </c>
      <c r="R311" s="27">
        <v>2097300</v>
      </c>
      <c r="S311" s="27">
        <v>5</v>
      </c>
      <c r="T311" s="27">
        <v>8</v>
      </c>
      <c r="U311" s="27">
        <v>207100</v>
      </c>
      <c r="V311" s="27">
        <v>88000</v>
      </c>
      <c r="W311" s="27">
        <v>2754900</v>
      </c>
      <c r="X311" s="24" t="str">
        <f>IF(OR(I311="",说明首页!$C$3-INT(I311)&gt;7),"是","否")</f>
        <v>否</v>
      </c>
      <c r="Y311" s="24" t="str">
        <f t="shared" si="60"/>
        <v>否</v>
      </c>
      <c r="Z311" s="24" t="str">
        <f t="shared" si="61"/>
        <v>是</v>
      </c>
      <c r="AA311" s="24" t="str">
        <f>IF(OR(I311="",说明首页!$C$3-INT(I311)&gt;=3),"是","否")</f>
        <v>否</v>
      </c>
      <c r="AB311" s="28">
        <f t="shared" si="62"/>
        <v>92.928905519176794</v>
      </c>
      <c r="AC311" s="29">
        <f t="shared" si="63"/>
        <v>0.65582371458551936</v>
      </c>
      <c r="AD311" s="27">
        <f t="shared" si="64"/>
        <v>50956</v>
      </c>
      <c r="AE311" s="29">
        <f t="shared" si="65"/>
        <v>209.73</v>
      </c>
      <c r="AF311" s="29">
        <f t="shared" si="66"/>
        <v>110.37888888888889</v>
      </c>
      <c r="AG311" s="28">
        <f t="shared" si="67"/>
        <v>63.465160075329564</v>
      </c>
      <c r="AH311" s="28">
        <f t="shared" si="68"/>
        <v>21.280602636534841</v>
      </c>
      <c r="AI311" s="28">
        <f t="shared" si="69"/>
        <v>78.342749529190201</v>
      </c>
      <c r="AJ311" s="28">
        <f t="shared" si="70"/>
        <v>43.502824858757059</v>
      </c>
      <c r="AK311" s="29">
        <f t="shared" si="71"/>
        <v>43.47</v>
      </c>
      <c r="AL311" s="25">
        <f t="shared" si="72"/>
        <v>308</v>
      </c>
      <c r="AM311" s="24" t="str">
        <f t="shared" si="73"/>
        <v>B</v>
      </c>
      <c r="AN311" s="24" t="str">
        <f t="shared" si="74"/>
        <v>MOB12+</v>
      </c>
    </row>
    <row r="312" spans="1:40" ht="13.5" customHeight="1">
      <c r="A312" s="24" t="s">
        <v>144</v>
      </c>
      <c r="B312" s="24" t="s">
        <v>147</v>
      </c>
      <c r="C312" s="25">
        <v>766045</v>
      </c>
      <c r="D312" s="24" t="s">
        <v>548</v>
      </c>
      <c r="E312" s="26">
        <v>45509.427777777797</v>
      </c>
      <c r="F312" s="26">
        <v>45509.427777777797</v>
      </c>
      <c r="G312" s="25">
        <v>645</v>
      </c>
      <c r="H312" s="25">
        <v>645</v>
      </c>
      <c r="I312" s="26">
        <v>46154.802777777797</v>
      </c>
      <c r="J312" s="27">
        <v>3889</v>
      </c>
      <c r="K312" s="27">
        <v>5520</v>
      </c>
      <c r="L312" s="27">
        <v>1852</v>
      </c>
      <c r="M312" s="27">
        <v>178056</v>
      </c>
      <c r="N312" s="27">
        <v>130881</v>
      </c>
      <c r="O312" s="25">
        <v>28</v>
      </c>
      <c r="P312" s="27">
        <v>47</v>
      </c>
      <c r="Q312" s="27">
        <v>2077900</v>
      </c>
      <c r="R312" s="27">
        <v>1255200</v>
      </c>
      <c r="S312" s="27">
        <v>0</v>
      </c>
      <c r="T312" s="27">
        <v>0</v>
      </c>
      <c r="U312" s="24"/>
      <c r="V312" s="24"/>
      <c r="W312" s="27">
        <v>2077900</v>
      </c>
      <c r="X312" s="24" t="str">
        <f>IF(OR(I312="",说明首页!$C$3-INT(I312)&gt;7),"是","否")</f>
        <v>否</v>
      </c>
      <c r="Y312" s="24" t="str">
        <f t="shared" si="60"/>
        <v>否</v>
      </c>
      <c r="Z312" s="24" t="str">
        <f t="shared" si="61"/>
        <v>是</v>
      </c>
      <c r="AA312" s="24" t="str">
        <f>IF(OR(I312="",说明首页!$C$3-INT(I312)&gt;=3),"是","否")</f>
        <v>否</v>
      </c>
      <c r="AB312" s="28">
        <f t="shared" si="62"/>
        <v>70.670086393088553</v>
      </c>
      <c r="AC312" s="29">
        <f t="shared" si="63"/>
        <v>1.2085368989457443</v>
      </c>
      <c r="AD312" s="27">
        <f t="shared" si="64"/>
        <v>44210.638297872341</v>
      </c>
      <c r="AE312" s="29">
        <f t="shared" si="65"/>
        <v>125.52</v>
      </c>
      <c r="AF312" s="29">
        <f t="shared" si="66"/>
        <v>77.905357142857142</v>
      </c>
      <c r="AG312" s="28">
        <f t="shared" si="67"/>
        <v>9.0395480225988702</v>
      </c>
      <c r="AH312" s="28">
        <f t="shared" si="68"/>
        <v>77.024482109227876</v>
      </c>
      <c r="AI312" s="28">
        <f t="shared" si="69"/>
        <v>51.600753295668547</v>
      </c>
      <c r="AJ312" s="28">
        <f t="shared" si="70"/>
        <v>3.0131826741996233</v>
      </c>
      <c r="AK312" s="29">
        <f t="shared" si="71"/>
        <v>46.94</v>
      </c>
      <c r="AL312" s="25">
        <f t="shared" si="72"/>
        <v>286</v>
      </c>
      <c r="AM312" s="24" t="str">
        <f t="shared" si="73"/>
        <v>B</v>
      </c>
      <c r="AN312" s="24" t="str">
        <f t="shared" si="74"/>
        <v>MOB12+</v>
      </c>
    </row>
    <row r="313" spans="1:40" ht="13.5" customHeight="1">
      <c r="A313" s="24" t="s">
        <v>144</v>
      </c>
      <c r="B313" s="24" t="s">
        <v>169</v>
      </c>
      <c r="C313" s="25">
        <v>766115</v>
      </c>
      <c r="D313" s="24" t="s">
        <v>542</v>
      </c>
      <c r="E313" s="26">
        <v>45513.404166666704</v>
      </c>
      <c r="F313" s="26">
        <v>45513.404166666704</v>
      </c>
      <c r="G313" s="25">
        <v>641</v>
      </c>
      <c r="H313" s="25">
        <v>641</v>
      </c>
      <c r="I313" s="26">
        <v>46154.831944444399</v>
      </c>
      <c r="J313" s="27">
        <v>3972</v>
      </c>
      <c r="K313" s="27">
        <v>4649</v>
      </c>
      <c r="L313" s="27">
        <v>1939</v>
      </c>
      <c r="M313" s="27">
        <v>193361</v>
      </c>
      <c r="N313" s="27">
        <v>149765</v>
      </c>
      <c r="O313" s="25">
        <v>23</v>
      </c>
      <c r="P313" s="27">
        <v>29</v>
      </c>
      <c r="Q313" s="27">
        <v>1419200</v>
      </c>
      <c r="R313" s="27">
        <v>974300</v>
      </c>
      <c r="S313" s="27">
        <v>4</v>
      </c>
      <c r="T313" s="27">
        <v>4</v>
      </c>
      <c r="U313" s="27">
        <v>36200</v>
      </c>
      <c r="V313" s="27"/>
      <c r="W313" s="27">
        <v>1455400</v>
      </c>
      <c r="X313" s="24" t="str">
        <f>IF(OR(I313="",说明首页!$C$3-INT(I313)&gt;7),"是","否")</f>
        <v>否</v>
      </c>
      <c r="Y313" s="24" t="str">
        <f t="shared" si="60"/>
        <v>否</v>
      </c>
      <c r="Z313" s="24" t="str">
        <f t="shared" si="61"/>
        <v>是</v>
      </c>
      <c r="AA313" s="24" t="str">
        <f>IF(OR(I313="",说明首页!$C$3-INT(I313)&gt;=3),"是","否")</f>
        <v>否</v>
      </c>
      <c r="AB313" s="28">
        <f t="shared" si="62"/>
        <v>77.238267148014444</v>
      </c>
      <c r="AC313" s="29">
        <f t="shared" si="63"/>
        <v>0.73011077542799596</v>
      </c>
      <c r="AD313" s="27">
        <f t="shared" si="64"/>
        <v>48937.931034482761</v>
      </c>
      <c r="AE313" s="29">
        <f t="shared" si="65"/>
        <v>97.43</v>
      </c>
      <c r="AF313" s="29">
        <f t="shared" si="66"/>
        <v>108.52536231884058</v>
      </c>
      <c r="AG313" s="28">
        <f t="shared" si="67"/>
        <v>21.280602636534841</v>
      </c>
      <c r="AH313" s="28">
        <f t="shared" si="68"/>
        <v>29.943502824858758</v>
      </c>
      <c r="AI313" s="28">
        <f t="shared" si="69"/>
        <v>41.431261770244824</v>
      </c>
      <c r="AJ313" s="28">
        <f t="shared" si="70"/>
        <v>38.229755178907723</v>
      </c>
      <c r="AK313" s="29">
        <f t="shared" si="71"/>
        <v>32.6</v>
      </c>
      <c r="AL313" s="25">
        <f t="shared" si="72"/>
        <v>389</v>
      </c>
      <c r="AM313" s="24" t="str">
        <f t="shared" si="73"/>
        <v>B</v>
      </c>
      <c r="AN313" s="24" t="str">
        <f t="shared" si="74"/>
        <v>MOB12+</v>
      </c>
    </row>
    <row r="314" spans="1:40" ht="13.5" customHeight="1">
      <c r="A314" s="24" t="s">
        <v>144</v>
      </c>
      <c r="B314" s="24" t="s">
        <v>150</v>
      </c>
      <c r="C314" s="25">
        <v>766295</v>
      </c>
      <c r="D314" s="24" t="s">
        <v>968</v>
      </c>
      <c r="E314" s="26">
        <v>45516.410416666702</v>
      </c>
      <c r="F314" s="26">
        <v>45516.410416666702</v>
      </c>
      <c r="G314" s="25">
        <v>638</v>
      </c>
      <c r="H314" s="25">
        <v>638</v>
      </c>
      <c r="I314" s="26">
        <v>46154.809027777803</v>
      </c>
      <c r="J314" s="27">
        <v>5363</v>
      </c>
      <c r="K314" s="27">
        <v>5918</v>
      </c>
      <c r="L314" s="27">
        <v>2604</v>
      </c>
      <c r="M314" s="27">
        <v>271155</v>
      </c>
      <c r="N314" s="27">
        <v>222120</v>
      </c>
      <c r="O314" s="25">
        <v>26</v>
      </c>
      <c r="P314" s="27">
        <v>37</v>
      </c>
      <c r="Q314" s="27">
        <v>1391400</v>
      </c>
      <c r="R314" s="24">
        <v>979300</v>
      </c>
      <c r="S314" s="27">
        <v>3</v>
      </c>
      <c r="T314" s="27">
        <v>4</v>
      </c>
      <c r="U314" s="24">
        <v>415900</v>
      </c>
      <c r="V314" s="24">
        <v>270000</v>
      </c>
      <c r="W314" s="27">
        <v>1807300</v>
      </c>
      <c r="X314" s="24" t="str">
        <f>IF(OR(I314="",说明首页!$C$3-INT(I314)&gt;7),"是","否")</f>
        <v>否</v>
      </c>
      <c r="Y314" s="24" t="str">
        <f t="shared" si="60"/>
        <v>否</v>
      </c>
      <c r="Z314" s="24" t="str">
        <f t="shared" si="61"/>
        <v>是</v>
      </c>
      <c r="AA314" s="24" t="str">
        <f>IF(OR(I314="",说明首页!$C$3-INT(I314)&gt;=3),"是","否")</f>
        <v>否</v>
      </c>
      <c r="AB314" s="28">
        <f t="shared" si="62"/>
        <v>85.299539170506918</v>
      </c>
      <c r="AC314" s="29">
        <f t="shared" si="63"/>
        <v>0.68991236248368448</v>
      </c>
      <c r="AD314" s="27">
        <f t="shared" si="64"/>
        <v>37605.405405405407</v>
      </c>
      <c r="AE314" s="29">
        <f t="shared" si="65"/>
        <v>97.93</v>
      </c>
      <c r="AF314" s="29">
        <f t="shared" si="66"/>
        <v>142.38461538461539</v>
      </c>
      <c r="AG314" s="28">
        <f t="shared" si="67"/>
        <v>39.92467043314501</v>
      </c>
      <c r="AH314" s="28">
        <f t="shared" si="68"/>
        <v>24.858757062146893</v>
      </c>
      <c r="AI314" s="28">
        <f t="shared" si="69"/>
        <v>41.619585687382298</v>
      </c>
      <c r="AJ314" s="28">
        <f t="shared" si="70"/>
        <v>92.090395480225979</v>
      </c>
      <c r="AK314" s="29">
        <f t="shared" si="71"/>
        <v>43.92</v>
      </c>
      <c r="AL314" s="25">
        <f t="shared" si="72"/>
        <v>304</v>
      </c>
      <c r="AM314" s="24" t="str">
        <f t="shared" si="73"/>
        <v>B</v>
      </c>
      <c r="AN314" s="24" t="str">
        <f t="shared" si="74"/>
        <v>MOB12+</v>
      </c>
    </row>
    <row r="315" spans="1:40" ht="13.5" customHeight="1">
      <c r="A315" s="24" t="s">
        <v>144</v>
      </c>
      <c r="B315" s="24" t="s">
        <v>147</v>
      </c>
      <c r="C315" s="25">
        <v>766735</v>
      </c>
      <c r="D315" s="24" t="s">
        <v>769</v>
      </c>
      <c r="E315" s="26">
        <v>45526.697916666701</v>
      </c>
      <c r="F315" s="26">
        <v>45526.697916666701</v>
      </c>
      <c r="G315" s="25">
        <v>628</v>
      </c>
      <c r="H315" s="25">
        <v>628</v>
      </c>
      <c r="I315" s="26">
        <v>46154.815972222197</v>
      </c>
      <c r="J315" s="27">
        <v>1192</v>
      </c>
      <c r="K315" s="27">
        <v>1448</v>
      </c>
      <c r="L315" s="27">
        <v>575</v>
      </c>
      <c r="M315" s="27">
        <v>54780</v>
      </c>
      <c r="N315" s="27">
        <v>41314</v>
      </c>
      <c r="O315" s="24">
        <v>7</v>
      </c>
      <c r="P315" s="24">
        <v>5</v>
      </c>
      <c r="Q315" s="24">
        <v>197900</v>
      </c>
      <c r="R315" s="24">
        <v>185900</v>
      </c>
      <c r="S315" s="24">
        <v>1</v>
      </c>
      <c r="T315" s="24">
        <v>1</v>
      </c>
      <c r="U315" s="24">
        <v>7000</v>
      </c>
      <c r="V315" s="24">
        <v>7000</v>
      </c>
      <c r="W315" s="24">
        <v>204900</v>
      </c>
      <c r="X315" s="24" t="str">
        <f>IF(OR(I315="",说明首页!$C$3-INT(I315)&gt;7),"是","否")</f>
        <v>否</v>
      </c>
      <c r="Y315" s="24" t="str">
        <f t="shared" si="60"/>
        <v>是</v>
      </c>
      <c r="Z315" s="24" t="str">
        <f t="shared" si="61"/>
        <v>否</v>
      </c>
      <c r="AA315" s="24" t="str">
        <f>IF(OR(I315="",说明首页!$C$3-INT(I315)&gt;=3),"是","否")</f>
        <v>否</v>
      </c>
      <c r="AB315" s="28">
        <f t="shared" si="62"/>
        <v>71.850434782608701</v>
      </c>
      <c r="AC315" s="29">
        <f t="shared" si="63"/>
        <v>0.41946308724832215</v>
      </c>
      <c r="AD315" s="27">
        <f t="shared" si="64"/>
        <v>39580</v>
      </c>
      <c r="AE315" s="29">
        <f t="shared" si="65"/>
        <v>18.59</v>
      </c>
      <c r="AF315" s="29">
        <f t="shared" si="66"/>
        <v>98.36666666666666</v>
      </c>
      <c r="AG315" s="28" t="str">
        <f t="shared" si="67"/>
        <v/>
      </c>
      <c r="AH315" s="28" t="str">
        <f t="shared" si="68"/>
        <v/>
      </c>
      <c r="AI315" s="28" t="str">
        <f t="shared" si="69"/>
        <v/>
      </c>
      <c r="AJ315" s="28" t="str">
        <f t="shared" si="70"/>
        <v/>
      </c>
      <c r="AK315" s="29" t="str">
        <f t="shared" si="71"/>
        <v/>
      </c>
      <c r="AL315" s="25" t="str">
        <f t="shared" si="72"/>
        <v/>
      </c>
      <c r="AM315" s="24" t="str">
        <f t="shared" si="73"/>
        <v>非参评</v>
      </c>
      <c r="AN315" s="24" t="str">
        <f t="shared" si="74"/>
        <v>MOB12+</v>
      </c>
    </row>
    <row r="316" spans="1:40" ht="13.5" customHeight="1">
      <c r="A316" s="24" t="s">
        <v>144</v>
      </c>
      <c r="B316" s="24" t="s">
        <v>176</v>
      </c>
      <c r="C316" s="25">
        <v>766871</v>
      </c>
      <c r="D316" s="24" t="s">
        <v>653</v>
      </c>
      <c r="E316" s="26">
        <v>45714.632638888899</v>
      </c>
      <c r="F316" s="26">
        <v>45714.632638888899</v>
      </c>
      <c r="G316" s="25">
        <v>440</v>
      </c>
      <c r="H316" s="25">
        <v>440</v>
      </c>
      <c r="I316" s="26">
        <v>46154.854166666701</v>
      </c>
      <c r="J316" s="27">
        <v>3837</v>
      </c>
      <c r="K316" s="27">
        <v>6154</v>
      </c>
      <c r="L316" s="27">
        <v>1501</v>
      </c>
      <c r="M316" s="27">
        <v>212958</v>
      </c>
      <c r="N316" s="27">
        <v>147976</v>
      </c>
      <c r="O316" s="25">
        <v>27</v>
      </c>
      <c r="P316" s="27">
        <v>58</v>
      </c>
      <c r="Q316" s="27">
        <v>2436800</v>
      </c>
      <c r="R316" s="27">
        <v>1584800</v>
      </c>
      <c r="S316" s="27">
        <v>2</v>
      </c>
      <c r="T316" s="27">
        <v>5</v>
      </c>
      <c r="U316" s="24">
        <v>50300</v>
      </c>
      <c r="V316" s="24"/>
      <c r="W316" s="27">
        <v>2487100</v>
      </c>
      <c r="X316" s="24" t="str">
        <f>IF(OR(I316="",说明首页!$C$3-INT(I316)&gt;7),"是","否")</f>
        <v>否</v>
      </c>
      <c r="Y316" s="24" t="str">
        <f t="shared" si="60"/>
        <v>否</v>
      </c>
      <c r="Z316" s="24" t="str">
        <f t="shared" si="61"/>
        <v>是</v>
      </c>
      <c r="AA316" s="24" t="str">
        <f>IF(OR(I316="",说明首页!$C$3-INT(I316)&gt;=3),"是","否")</f>
        <v>否</v>
      </c>
      <c r="AB316" s="28">
        <f t="shared" si="62"/>
        <v>98.584943371085942</v>
      </c>
      <c r="AC316" s="29">
        <f t="shared" si="63"/>
        <v>1.5115976022934585</v>
      </c>
      <c r="AD316" s="27">
        <f t="shared" si="64"/>
        <v>42013.793103448275</v>
      </c>
      <c r="AE316" s="29">
        <f t="shared" si="65"/>
        <v>158.47999999999999</v>
      </c>
      <c r="AF316" s="29">
        <f t="shared" si="66"/>
        <v>91.343209876543199</v>
      </c>
      <c r="AG316" s="28">
        <f t="shared" si="67"/>
        <v>76.271186440677965</v>
      </c>
      <c r="AH316" s="28">
        <f t="shared" si="68"/>
        <v>92.090395480225979</v>
      </c>
      <c r="AI316" s="28">
        <f t="shared" si="69"/>
        <v>64.783427495291903</v>
      </c>
      <c r="AJ316" s="28">
        <f t="shared" si="70"/>
        <v>11.111111111111111</v>
      </c>
      <c r="AK316" s="29">
        <f t="shared" si="71"/>
        <v>68.06</v>
      </c>
      <c r="AL316" s="25">
        <f t="shared" si="72"/>
        <v>133</v>
      </c>
      <c r="AM316" s="24" t="str">
        <f t="shared" si="73"/>
        <v>A</v>
      </c>
      <c r="AN316" s="24" t="str">
        <f t="shared" si="74"/>
        <v>MOB12+</v>
      </c>
    </row>
    <row r="317" spans="1:40" ht="13.5" customHeight="1">
      <c r="A317" s="24" t="s">
        <v>144</v>
      </c>
      <c r="B317" s="24" t="s">
        <v>150</v>
      </c>
      <c r="C317" s="25">
        <v>766925</v>
      </c>
      <c r="D317" s="24" t="s">
        <v>1146</v>
      </c>
      <c r="E317" s="26">
        <v>45534.3972222222</v>
      </c>
      <c r="F317" s="26">
        <v>45534.3972222222</v>
      </c>
      <c r="G317" s="25">
        <v>620</v>
      </c>
      <c r="H317" s="25">
        <v>620</v>
      </c>
      <c r="I317" s="26">
        <v>46154.845138888901</v>
      </c>
      <c r="J317" s="27">
        <v>5366</v>
      </c>
      <c r="K317" s="27">
        <v>6150</v>
      </c>
      <c r="L317" s="27">
        <v>2275</v>
      </c>
      <c r="M317" s="27">
        <v>281999</v>
      </c>
      <c r="N317" s="27">
        <v>221435</v>
      </c>
      <c r="O317" s="25">
        <v>27</v>
      </c>
      <c r="P317" s="27">
        <v>53</v>
      </c>
      <c r="Q317" s="27">
        <v>1876700</v>
      </c>
      <c r="R317" s="24">
        <v>1441100</v>
      </c>
      <c r="S317" s="27">
        <v>2</v>
      </c>
      <c r="T317" s="27">
        <v>3</v>
      </c>
      <c r="U317" s="24">
        <v>10500</v>
      </c>
      <c r="V317" s="24"/>
      <c r="W317" s="27">
        <v>1887200</v>
      </c>
      <c r="X317" s="24" t="str">
        <f>IF(OR(I317="",说明首页!$C$3-INT(I317)&gt;7),"是","否")</f>
        <v>否</v>
      </c>
      <c r="Y317" s="24" t="str">
        <f t="shared" si="60"/>
        <v>否</v>
      </c>
      <c r="Z317" s="24" t="str">
        <f t="shared" si="61"/>
        <v>是</v>
      </c>
      <c r="AA317" s="24" t="str">
        <f>IF(OR(I317="",说明首页!$C$3-INT(I317)&gt;=3),"是","否")</f>
        <v>否</v>
      </c>
      <c r="AB317" s="28">
        <f t="shared" si="62"/>
        <v>97.334065934065933</v>
      </c>
      <c r="AC317" s="29">
        <f t="shared" si="63"/>
        <v>0.98770033544539704</v>
      </c>
      <c r="AD317" s="27">
        <f t="shared" si="64"/>
        <v>35409.433962264149</v>
      </c>
      <c r="AE317" s="29">
        <f t="shared" si="65"/>
        <v>144.11000000000001</v>
      </c>
      <c r="AF317" s="29">
        <f t="shared" si="66"/>
        <v>136.68827160493825</v>
      </c>
      <c r="AG317" s="28">
        <f t="shared" si="67"/>
        <v>73.822975517890782</v>
      </c>
      <c r="AH317" s="28">
        <f t="shared" si="68"/>
        <v>59.698681732580042</v>
      </c>
      <c r="AI317" s="28">
        <f t="shared" si="69"/>
        <v>59.698681732580042</v>
      </c>
      <c r="AJ317" s="28">
        <f t="shared" si="70"/>
        <v>89.453860640301315</v>
      </c>
      <c r="AK317" s="29">
        <f t="shared" si="71"/>
        <v>67.77</v>
      </c>
      <c r="AL317" s="25">
        <f t="shared" si="72"/>
        <v>137</v>
      </c>
      <c r="AM317" s="24" t="str">
        <f t="shared" si="73"/>
        <v>A</v>
      </c>
      <c r="AN317" s="24" t="str">
        <f t="shared" si="74"/>
        <v>MOB12+</v>
      </c>
    </row>
    <row r="318" spans="1:40" ht="13.5" customHeight="1">
      <c r="A318" s="24" t="s">
        <v>144</v>
      </c>
      <c r="B318" s="24" t="s">
        <v>160</v>
      </c>
      <c r="C318" s="25">
        <v>767611</v>
      </c>
      <c r="D318" s="24" t="s">
        <v>940</v>
      </c>
      <c r="E318" s="26">
        <v>45539.384722222203</v>
      </c>
      <c r="F318" s="26">
        <v>45539.384722222203</v>
      </c>
      <c r="G318" s="25">
        <v>615</v>
      </c>
      <c r="H318" s="25">
        <v>615</v>
      </c>
      <c r="I318" s="26">
        <v>46154.789583333302</v>
      </c>
      <c r="J318" s="27">
        <v>3735</v>
      </c>
      <c r="K318" s="27">
        <v>5208</v>
      </c>
      <c r="L318" s="27">
        <v>1995</v>
      </c>
      <c r="M318" s="27">
        <v>174863</v>
      </c>
      <c r="N318" s="27">
        <v>126757</v>
      </c>
      <c r="O318" s="25">
        <v>24</v>
      </c>
      <c r="P318" s="27">
        <v>26</v>
      </c>
      <c r="Q318" s="27">
        <v>1044000</v>
      </c>
      <c r="R318" s="27">
        <v>947500</v>
      </c>
      <c r="S318" s="27">
        <v>1</v>
      </c>
      <c r="T318" s="27">
        <v>1</v>
      </c>
      <c r="U318" s="27">
        <v>18400</v>
      </c>
      <c r="V318" s="27"/>
      <c r="W318" s="27">
        <v>1062400</v>
      </c>
      <c r="X318" s="24" t="str">
        <f>IF(OR(I318="",说明首页!$C$3-INT(I318)&gt;7),"是","否")</f>
        <v>否</v>
      </c>
      <c r="Y318" s="24" t="str">
        <f t="shared" si="60"/>
        <v>否</v>
      </c>
      <c r="Z318" s="24" t="str">
        <f t="shared" si="61"/>
        <v>是</v>
      </c>
      <c r="AA318" s="24" t="str">
        <f>IF(OR(I318="",说明首页!$C$3-INT(I318)&gt;=3),"是","否")</f>
        <v>否</v>
      </c>
      <c r="AB318" s="28">
        <f t="shared" si="62"/>
        <v>63.537343358395987</v>
      </c>
      <c r="AC318" s="29">
        <f t="shared" si="63"/>
        <v>0.69611780455153949</v>
      </c>
      <c r="AD318" s="27">
        <f t="shared" si="64"/>
        <v>40153.846153846156</v>
      </c>
      <c r="AE318" s="29">
        <f t="shared" si="65"/>
        <v>94.75</v>
      </c>
      <c r="AF318" s="29">
        <f t="shared" si="66"/>
        <v>88.025694444444454</v>
      </c>
      <c r="AG318" s="28">
        <f t="shared" si="67"/>
        <v>1.8832391713747645</v>
      </c>
      <c r="AH318" s="28">
        <f t="shared" si="68"/>
        <v>25.423728813559322</v>
      </c>
      <c r="AI318" s="28">
        <f t="shared" si="69"/>
        <v>40.489642184557439</v>
      </c>
      <c r="AJ318" s="28">
        <f t="shared" si="70"/>
        <v>8.2862523540489654</v>
      </c>
      <c r="AK318" s="29">
        <f t="shared" si="71"/>
        <v>21.48</v>
      </c>
      <c r="AL318" s="25">
        <f t="shared" si="72"/>
        <v>474</v>
      </c>
      <c r="AM318" s="24" t="str">
        <f t="shared" si="73"/>
        <v>C</v>
      </c>
      <c r="AN318" s="24" t="str">
        <f t="shared" si="74"/>
        <v>MOB12+</v>
      </c>
    </row>
    <row r="319" spans="1:40" ht="13.5" customHeight="1">
      <c r="A319" s="24" t="s">
        <v>144</v>
      </c>
      <c r="B319" s="24" t="s">
        <v>147</v>
      </c>
      <c r="C319" s="25">
        <v>767725</v>
      </c>
      <c r="D319" s="24" t="s">
        <v>312</v>
      </c>
      <c r="E319" s="26">
        <v>45540.461805555598</v>
      </c>
      <c r="F319" s="26">
        <v>45540.461805555598</v>
      </c>
      <c r="G319" s="25">
        <v>614</v>
      </c>
      <c r="H319" s="25">
        <v>614</v>
      </c>
      <c r="I319" s="26">
        <v>46154.7993055556</v>
      </c>
      <c r="J319" s="27">
        <v>227</v>
      </c>
      <c r="K319" s="27">
        <v>233</v>
      </c>
      <c r="L319" s="27">
        <v>92</v>
      </c>
      <c r="M319" s="27">
        <v>12172</v>
      </c>
      <c r="N319" s="27">
        <v>9946</v>
      </c>
      <c r="O319" s="25">
        <v>4</v>
      </c>
      <c r="P319" s="27">
        <v>5</v>
      </c>
      <c r="Q319" s="27">
        <v>265600</v>
      </c>
      <c r="R319" s="27">
        <v>263800</v>
      </c>
      <c r="S319" s="27">
        <v>0</v>
      </c>
      <c r="T319" s="27">
        <v>0</v>
      </c>
      <c r="U319" s="24"/>
      <c r="V319" s="24"/>
      <c r="W319" s="27">
        <v>265600</v>
      </c>
      <c r="X319" s="24" t="str">
        <f>IF(OR(I319="",说明首页!$C$3-INT(I319)&gt;7),"是","否")</f>
        <v>否</v>
      </c>
      <c r="Y319" s="24" t="str">
        <f t="shared" si="60"/>
        <v>是</v>
      </c>
      <c r="Z319" s="24" t="str">
        <f t="shared" si="61"/>
        <v>否</v>
      </c>
      <c r="AA319" s="24" t="str">
        <f>IF(OR(I319="",说明首页!$C$3-INT(I319)&gt;=3),"是","否")</f>
        <v>否</v>
      </c>
      <c r="AB319" s="28">
        <f t="shared" si="62"/>
        <v>108.10869565217391</v>
      </c>
      <c r="AC319" s="29">
        <f t="shared" si="63"/>
        <v>2.2026431718061676</v>
      </c>
      <c r="AD319" s="27">
        <f t="shared" si="64"/>
        <v>53120</v>
      </c>
      <c r="AE319" s="29">
        <f t="shared" si="65"/>
        <v>26.38</v>
      </c>
      <c r="AF319" s="29">
        <f t="shared" si="66"/>
        <v>41.44166666666667</v>
      </c>
      <c r="AG319" s="28" t="str">
        <f t="shared" si="67"/>
        <v/>
      </c>
      <c r="AH319" s="28" t="str">
        <f t="shared" si="68"/>
        <v/>
      </c>
      <c r="AI319" s="28" t="str">
        <f t="shared" si="69"/>
        <v/>
      </c>
      <c r="AJ319" s="28" t="str">
        <f t="shared" si="70"/>
        <v/>
      </c>
      <c r="AK319" s="29" t="str">
        <f t="shared" si="71"/>
        <v/>
      </c>
      <c r="AL319" s="25" t="str">
        <f t="shared" si="72"/>
        <v/>
      </c>
      <c r="AM319" s="24" t="str">
        <f t="shared" si="73"/>
        <v>非参评</v>
      </c>
      <c r="AN319" s="24" t="str">
        <f t="shared" si="74"/>
        <v>MOB12+</v>
      </c>
    </row>
    <row r="320" spans="1:40" ht="13.5" customHeight="1">
      <c r="A320" s="24" t="s">
        <v>144</v>
      </c>
      <c r="B320" s="24" t="s">
        <v>147</v>
      </c>
      <c r="C320" s="25">
        <v>767726</v>
      </c>
      <c r="D320" s="24" t="s">
        <v>538</v>
      </c>
      <c r="E320" s="26">
        <v>45540.463888888902</v>
      </c>
      <c r="F320" s="26">
        <v>45540.463888888902</v>
      </c>
      <c r="G320" s="25">
        <v>614</v>
      </c>
      <c r="H320" s="25">
        <v>614</v>
      </c>
      <c r="I320" s="26">
        <v>46154.842361111099</v>
      </c>
      <c r="J320" s="27">
        <v>3652</v>
      </c>
      <c r="K320" s="27">
        <v>4204</v>
      </c>
      <c r="L320" s="27">
        <v>2292</v>
      </c>
      <c r="M320" s="27">
        <v>240378</v>
      </c>
      <c r="N320" s="27">
        <v>209306</v>
      </c>
      <c r="O320" s="24">
        <v>28</v>
      </c>
      <c r="P320" s="24">
        <v>46</v>
      </c>
      <c r="Q320" s="24">
        <v>2800200</v>
      </c>
      <c r="R320" s="24">
        <v>2457300</v>
      </c>
      <c r="S320" s="24">
        <v>2</v>
      </c>
      <c r="T320" s="24">
        <v>2</v>
      </c>
      <c r="U320" s="24">
        <v>1900</v>
      </c>
      <c r="V320" s="24"/>
      <c r="W320" s="24">
        <v>2802100</v>
      </c>
      <c r="X320" s="24" t="str">
        <f>IF(OR(I320="",说明首页!$C$3-INT(I320)&gt;7),"是","否")</f>
        <v>否</v>
      </c>
      <c r="Y320" s="24" t="str">
        <f t="shared" si="60"/>
        <v>否</v>
      </c>
      <c r="Z320" s="24" t="str">
        <f t="shared" si="61"/>
        <v>是</v>
      </c>
      <c r="AA320" s="24" t="str">
        <f>IF(OR(I320="",说明首页!$C$3-INT(I320)&gt;=3),"是","否")</f>
        <v>否</v>
      </c>
      <c r="AB320" s="28">
        <f t="shared" si="62"/>
        <v>91.320244328097729</v>
      </c>
      <c r="AC320" s="29">
        <f t="shared" si="63"/>
        <v>1.2595837897042717</v>
      </c>
      <c r="AD320" s="27">
        <f t="shared" si="64"/>
        <v>60873.913043478264</v>
      </c>
      <c r="AE320" s="29">
        <f t="shared" si="65"/>
        <v>245.73</v>
      </c>
      <c r="AF320" s="29">
        <f t="shared" si="66"/>
        <v>124.58690476190476</v>
      </c>
      <c r="AG320" s="28">
        <f t="shared" si="67"/>
        <v>57.815442561205273</v>
      </c>
      <c r="AH320" s="28">
        <f t="shared" si="68"/>
        <v>81.732580037664775</v>
      </c>
      <c r="AI320" s="28">
        <f t="shared" si="69"/>
        <v>84.745762711864401</v>
      </c>
      <c r="AJ320" s="28">
        <f t="shared" si="70"/>
        <v>76.459510357815446</v>
      </c>
      <c r="AK320" s="29">
        <f t="shared" si="71"/>
        <v>77.69</v>
      </c>
      <c r="AL320" s="25">
        <f t="shared" si="72"/>
        <v>69</v>
      </c>
      <c r="AM320" s="24" t="str">
        <f t="shared" si="73"/>
        <v>S</v>
      </c>
      <c r="AN320" s="24" t="str">
        <f t="shared" si="74"/>
        <v>MOB12+</v>
      </c>
    </row>
    <row r="321" spans="1:40" ht="13.5" customHeight="1">
      <c r="A321" s="24" t="s">
        <v>144</v>
      </c>
      <c r="B321" s="24" t="s">
        <v>169</v>
      </c>
      <c r="C321" s="25">
        <v>767789</v>
      </c>
      <c r="D321" s="24" t="s">
        <v>216</v>
      </c>
      <c r="E321" s="26">
        <v>45544.670833333301</v>
      </c>
      <c r="F321" s="26">
        <v>45544.670833333301</v>
      </c>
      <c r="G321" s="25">
        <v>610</v>
      </c>
      <c r="H321" s="25">
        <v>610</v>
      </c>
      <c r="I321" s="26">
        <v>46154.801388888904</v>
      </c>
      <c r="J321" s="27">
        <v>3765</v>
      </c>
      <c r="K321" s="27">
        <v>4577</v>
      </c>
      <c r="L321" s="27">
        <v>1384</v>
      </c>
      <c r="M321" s="27">
        <v>208411</v>
      </c>
      <c r="N321" s="27">
        <v>165237</v>
      </c>
      <c r="O321" s="25">
        <v>22</v>
      </c>
      <c r="P321" s="27">
        <v>56</v>
      </c>
      <c r="Q321" s="27">
        <v>3658400</v>
      </c>
      <c r="R321" s="27">
        <v>2665500</v>
      </c>
      <c r="S321" s="27">
        <v>4</v>
      </c>
      <c r="T321" s="27">
        <v>4</v>
      </c>
      <c r="U321" s="27">
        <v>192000</v>
      </c>
      <c r="V321" s="24">
        <v>186500</v>
      </c>
      <c r="W321" s="27">
        <v>3850400</v>
      </c>
      <c r="X321" s="24" t="str">
        <f>IF(OR(I321="",说明首页!$C$3-INT(I321)&gt;7),"是","否")</f>
        <v>否</v>
      </c>
      <c r="Y321" s="24" t="str">
        <f t="shared" si="60"/>
        <v>否</v>
      </c>
      <c r="Z321" s="24" t="str">
        <f t="shared" si="61"/>
        <v>是</v>
      </c>
      <c r="AA321" s="24" t="str">
        <f>IF(OR(I321="",说明首页!$C$3-INT(I321)&gt;=3),"是","否")</f>
        <v>否</v>
      </c>
      <c r="AB321" s="28">
        <f t="shared" si="62"/>
        <v>119.39089595375722</v>
      </c>
      <c r="AC321" s="29">
        <f t="shared" si="63"/>
        <v>1.4873837981407703</v>
      </c>
      <c r="AD321" s="27">
        <f t="shared" si="64"/>
        <v>65328.571428571428</v>
      </c>
      <c r="AE321" s="29">
        <f t="shared" si="65"/>
        <v>266.55</v>
      </c>
      <c r="AF321" s="29">
        <f t="shared" si="66"/>
        <v>125.17954545454545</v>
      </c>
      <c r="AG321" s="28">
        <f t="shared" si="67"/>
        <v>95.856873822975516</v>
      </c>
      <c r="AH321" s="28">
        <f t="shared" si="68"/>
        <v>90.960451977401121</v>
      </c>
      <c r="AI321" s="28">
        <f t="shared" si="69"/>
        <v>87.570621468926561</v>
      </c>
      <c r="AJ321" s="28">
        <f t="shared" si="70"/>
        <v>77.589453860640305</v>
      </c>
      <c r="AK321" s="29">
        <f t="shared" si="71"/>
        <v>88.34</v>
      </c>
      <c r="AL321" s="25">
        <f t="shared" si="72"/>
        <v>25</v>
      </c>
      <c r="AM321" s="24" t="str">
        <f t="shared" si="73"/>
        <v>S</v>
      </c>
      <c r="AN321" s="24" t="str">
        <f t="shared" si="74"/>
        <v>MOB12+</v>
      </c>
    </row>
    <row r="322" spans="1:40" ht="13.5" customHeight="1">
      <c r="A322" s="24" t="s">
        <v>144</v>
      </c>
      <c r="B322" s="24" t="s">
        <v>150</v>
      </c>
      <c r="C322" s="25">
        <v>767860</v>
      </c>
      <c r="D322" s="24" t="s">
        <v>989</v>
      </c>
      <c r="E322" s="26">
        <v>45548.3930555556</v>
      </c>
      <c r="F322" s="26">
        <v>45548.3930555556</v>
      </c>
      <c r="G322" s="25">
        <v>606</v>
      </c>
      <c r="H322" s="25">
        <v>606</v>
      </c>
      <c r="I322" s="26">
        <v>46154.865277777797</v>
      </c>
      <c r="J322" s="27">
        <v>4853</v>
      </c>
      <c r="K322" s="27">
        <v>6727</v>
      </c>
      <c r="L322" s="27">
        <v>2413</v>
      </c>
      <c r="M322" s="27">
        <v>269339</v>
      </c>
      <c r="N322" s="27">
        <v>195254</v>
      </c>
      <c r="O322" s="25">
        <v>28</v>
      </c>
      <c r="P322" s="24">
        <v>46</v>
      </c>
      <c r="Q322" s="24">
        <v>1433200</v>
      </c>
      <c r="R322" s="24">
        <v>1268700</v>
      </c>
      <c r="S322" s="24">
        <v>2</v>
      </c>
      <c r="T322" s="24">
        <v>2</v>
      </c>
      <c r="U322" s="24">
        <v>21000</v>
      </c>
      <c r="V322" s="24">
        <v>20000</v>
      </c>
      <c r="W322" s="24">
        <v>1454200</v>
      </c>
      <c r="X322" s="24" t="str">
        <f>IF(OR(I322="",说明首页!$C$3-INT(I322)&gt;7),"是","否")</f>
        <v>否</v>
      </c>
      <c r="Y322" s="24" t="str">
        <f t="shared" ref="Y322:Y385" si="75">IF(OR(O322="",O322&lt;22),"是","否")</f>
        <v>否</v>
      </c>
      <c r="Z322" s="24" t="str">
        <f t="shared" ref="Z322:Z385" si="76">IF(AND(X322="否",Y322="否"),"是","否")</f>
        <v>是</v>
      </c>
      <c r="AA322" s="24" t="str">
        <f>IF(OR(I322="",说明首页!$C$3-INT(I322)&gt;=3),"是","否")</f>
        <v>否</v>
      </c>
      <c r="AB322" s="28">
        <f t="shared" ref="AB322:AB385" si="77">IFERROR(IF(L322&gt;0,N322/L322,0),0)</f>
        <v>80.917530045586403</v>
      </c>
      <c r="AC322" s="29">
        <f t="shared" ref="AC322:AC385" si="78">IFERROR(IF(J322&gt;0,P322/J322*100,0),0)</f>
        <v>0.94786729857819907</v>
      </c>
      <c r="AD322" s="27">
        <f t="shared" ref="AD322:AD385" si="79">IFERROR(IF(AND(P322&lt;&gt;"",P322&gt;0),Q322/P322,0),0)</f>
        <v>31156.521739130436</v>
      </c>
      <c r="AE322" s="29">
        <f t="shared" ref="AE322:AE385" si="80">IFERROR(IF(R322="",0,R322/10000),0)</f>
        <v>126.87</v>
      </c>
      <c r="AF322" s="29">
        <f t="shared" ref="AF322:AF385" si="81">IFERROR(IF(O322&gt;0,N322/O322/60,0),0)</f>
        <v>116.22261904761905</v>
      </c>
      <c r="AG322" s="28">
        <f t="shared" ref="AG322:AG385" si="82">IF(Z322="是",COUNTIFS($Z$2:$Z$4650,"是",$AB$2:$AB$4650,"&lt;"&amp;AB322)/COUNTIF($Z$2:$Z$4650,"是")*100,"")</f>
        <v>27.30696798493409</v>
      </c>
      <c r="AH322" s="28">
        <f t="shared" ref="AH322:AH385" si="83">IF(Z322="是",COUNTIFS($Z$2:$Z$4650,"是",$AC$2:$AC$4650,"&lt;"&amp;AC322)/COUNTIF($Z$2:$Z$4650,"是")*100,"")</f>
        <v>55.743879472693038</v>
      </c>
      <c r="AI322" s="28">
        <f t="shared" ref="AI322:AI385" si="84">IF(Z322="是",COUNTIFS($Z$2:$Z$4650,"是",$AE$2:$AE$4650,"&lt;"&amp;AE322)/COUNTIF($Z$2:$Z$4650,"是")*100,"")</f>
        <v>52.542372881355938</v>
      </c>
      <c r="AJ322" s="28">
        <f t="shared" ref="AJ322:AJ385" si="85">IF(Z322="是",COUNTIFS($Z$2:$Z$4650,"是",$AF$2:$AF$4650,"&lt;"&amp;AF322)/COUNTIF($Z$2:$Z$4650,"是")*100,"")</f>
        <v>57.250470809792844</v>
      </c>
      <c r="AK322" s="29">
        <f t="shared" ref="AK322:AK385" si="86">IF(Z322="是",ROUND(AG322*0.15+AH322*0.45+AI322*0.2+AJ322*0.2,2),"")</f>
        <v>51.14</v>
      </c>
      <c r="AL322" s="25">
        <f t="shared" ref="AL322:AL385" si="87">IF(Z322="是",COUNTIFS($Z$2:$Z$4650,"是",$AK$2:$AK$4650,"&gt;"&amp;AK322)+1,"")</f>
        <v>254</v>
      </c>
      <c r="AM322" s="24" t="str">
        <f t="shared" ref="AM322:AM385" si="88">IF(Z322&lt;&gt;"是","非参评",IF(AND(AL322&lt;=COUNTIF($Z$2:$Z$4650,"是")*0.2,AC322&gt;MEDIAN(IF($Z$2:$Z$4650="是",$AC$2:$AC$4650))),"S",IF(AL322&lt;=COUNTIF($Z$2:$Z$4650,"是")*0.5,"A",IF(AL322&lt;=COUNTIF($Z$2:$Z$4650,"是")*0.8,"B","C"))))</f>
        <v>A</v>
      </c>
      <c r="AN322" s="24" t="str">
        <f t="shared" ref="AN322:AN385" si="89">IF(G322="","无数据",IF(G322&lt;30,"MOB1-",IF(G322&lt;90,"MOB1-3",IF(G322&lt;180,"MOB3-6",IF(G322&lt;365,"MOB6-12","MOB12+")))))</f>
        <v>MOB12+</v>
      </c>
    </row>
    <row r="323" spans="1:40" ht="13.5" customHeight="1">
      <c r="A323" s="24" t="s">
        <v>144</v>
      </c>
      <c r="B323" s="24" t="s">
        <v>169</v>
      </c>
      <c r="C323" s="25">
        <v>767929</v>
      </c>
      <c r="D323" s="24" t="s">
        <v>623</v>
      </c>
      <c r="E323" s="26">
        <v>45549.3972222222</v>
      </c>
      <c r="F323" s="26">
        <v>45549.3972222222</v>
      </c>
      <c r="G323" s="25">
        <v>605</v>
      </c>
      <c r="H323" s="25">
        <v>605</v>
      </c>
      <c r="I323" s="26">
        <v>46150.506944444402</v>
      </c>
      <c r="J323" s="27">
        <v>3128</v>
      </c>
      <c r="K323" s="27">
        <v>3867</v>
      </c>
      <c r="L323" s="27">
        <v>1458</v>
      </c>
      <c r="M323" s="27">
        <v>162797</v>
      </c>
      <c r="N323" s="27">
        <v>128139</v>
      </c>
      <c r="O323" s="25">
        <v>18</v>
      </c>
      <c r="P323" s="27">
        <v>29</v>
      </c>
      <c r="Q323" s="27">
        <v>1684400</v>
      </c>
      <c r="R323" s="27">
        <v>1093500</v>
      </c>
      <c r="S323" s="27">
        <v>0</v>
      </c>
      <c r="T323" s="27">
        <v>0</v>
      </c>
      <c r="U323" s="27"/>
      <c r="V323" s="27"/>
      <c r="W323" s="27">
        <v>1684400</v>
      </c>
      <c r="X323" s="24" t="str">
        <f>IF(OR(I323="",说明首页!$C$3-INT(I323)&gt;7),"是","否")</f>
        <v>否</v>
      </c>
      <c r="Y323" s="24" t="str">
        <f t="shared" si="75"/>
        <v>是</v>
      </c>
      <c r="Z323" s="24" t="str">
        <f t="shared" si="76"/>
        <v>否</v>
      </c>
      <c r="AA323" s="24" t="str">
        <f>IF(OR(I323="",说明首页!$C$3-INT(I323)&gt;=3),"是","否")</f>
        <v>否</v>
      </c>
      <c r="AB323" s="28">
        <f t="shared" si="77"/>
        <v>87.886831275720169</v>
      </c>
      <c r="AC323" s="29">
        <f t="shared" si="78"/>
        <v>0.92710997442455245</v>
      </c>
      <c r="AD323" s="27">
        <f t="shared" si="79"/>
        <v>58082.758620689652</v>
      </c>
      <c r="AE323" s="29">
        <f t="shared" si="80"/>
        <v>109.35</v>
      </c>
      <c r="AF323" s="29">
        <f t="shared" si="81"/>
        <v>118.64722222222221</v>
      </c>
      <c r="AG323" s="28" t="str">
        <f t="shared" si="82"/>
        <v/>
      </c>
      <c r="AH323" s="28" t="str">
        <f t="shared" si="83"/>
        <v/>
      </c>
      <c r="AI323" s="28" t="str">
        <f t="shared" si="84"/>
        <v/>
      </c>
      <c r="AJ323" s="28" t="str">
        <f t="shared" si="85"/>
        <v/>
      </c>
      <c r="AK323" s="29" t="str">
        <f t="shared" si="86"/>
        <v/>
      </c>
      <c r="AL323" s="25" t="str">
        <f t="shared" si="87"/>
        <v/>
      </c>
      <c r="AM323" s="24" t="str">
        <f t="shared" si="88"/>
        <v>非参评</v>
      </c>
      <c r="AN323" s="24" t="str">
        <f t="shared" si="89"/>
        <v>MOB12+</v>
      </c>
    </row>
    <row r="324" spans="1:40" ht="13.5" customHeight="1">
      <c r="A324" s="24" t="s">
        <v>144</v>
      </c>
      <c r="B324" s="24" t="s">
        <v>145</v>
      </c>
      <c r="C324" s="25">
        <v>767941</v>
      </c>
      <c r="D324" s="24" t="s">
        <v>654</v>
      </c>
      <c r="E324" s="26">
        <v>45549.579166666699</v>
      </c>
      <c r="F324" s="26">
        <v>45549.579166666699</v>
      </c>
      <c r="G324" s="25">
        <v>605</v>
      </c>
      <c r="H324" s="25">
        <v>605</v>
      </c>
      <c r="I324" s="26">
        <v>46145.626388888901</v>
      </c>
      <c r="J324" s="27">
        <v>46</v>
      </c>
      <c r="K324" s="27">
        <v>46</v>
      </c>
      <c r="L324" s="27">
        <v>16</v>
      </c>
      <c r="M324" s="27">
        <v>1908</v>
      </c>
      <c r="N324" s="27">
        <v>1432</v>
      </c>
      <c r="O324" s="24">
        <v>1</v>
      </c>
      <c r="P324" s="27">
        <v>2</v>
      </c>
      <c r="Q324" s="27">
        <v>17500</v>
      </c>
      <c r="R324" s="24"/>
      <c r="S324" s="27">
        <v>0</v>
      </c>
      <c r="T324" s="27">
        <v>0</v>
      </c>
      <c r="U324" s="24"/>
      <c r="V324" s="24"/>
      <c r="W324" s="27">
        <v>17500</v>
      </c>
      <c r="X324" s="24" t="str">
        <f>IF(OR(I324="",说明首页!$C$3-INT(I324)&gt;7),"是","否")</f>
        <v>否</v>
      </c>
      <c r="Y324" s="24" t="str">
        <f t="shared" si="75"/>
        <v>是</v>
      </c>
      <c r="Z324" s="24" t="str">
        <f t="shared" si="76"/>
        <v>否</v>
      </c>
      <c r="AA324" s="24" t="str">
        <f>IF(OR(I324="",说明首页!$C$3-INT(I324)&gt;=3),"是","否")</f>
        <v>否</v>
      </c>
      <c r="AB324" s="28">
        <f t="shared" si="77"/>
        <v>89.5</v>
      </c>
      <c r="AC324" s="29">
        <f t="shared" si="78"/>
        <v>4.3478260869565215</v>
      </c>
      <c r="AD324" s="27">
        <f t="shared" si="79"/>
        <v>8750</v>
      </c>
      <c r="AE324" s="29">
        <f t="shared" si="80"/>
        <v>0</v>
      </c>
      <c r="AF324" s="29">
        <f t="shared" si="81"/>
        <v>23.866666666666667</v>
      </c>
      <c r="AG324" s="28" t="str">
        <f t="shared" si="82"/>
        <v/>
      </c>
      <c r="AH324" s="28" t="str">
        <f t="shared" si="83"/>
        <v/>
      </c>
      <c r="AI324" s="28" t="str">
        <f t="shared" si="84"/>
        <v/>
      </c>
      <c r="AJ324" s="28" t="str">
        <f t="shared" si="85"/>
        <v/>
      </c>
      <c r="AK324" s="29" t="str">
        <f t="shared" si="86"/>
        <v/>
      </c>
      <c r="AL324" s="25" t="str">
        <f t="shared" si="87"/>
        <v/>
      </c>
      <c r="AM324" s="24" t="str">
        <f t="shared" si="88"/>
        <v>非参评</v>
      </c>
      <c r="AN324" s="24" t="str">
        <f t="shared" si="89"/>
        <v>MOB12+</v>
      </c>
    </row>
    <row r="325" spans="1:40" ht="13.5" customHeight="1">
      <c r="A325" s="24" t="s">
        <v>144</v>
      </c>
      <c r="B325" s="24" t="s">
        <v>145</v>
      </c>
      <c r="C325" s="25">
        <v>768336</v>
      </c>
      <c r="D325" s="24" t="s">
        <v>969</v>
      </c>
      <c r="E325" s="26">
        <v>45558.6472222222</v>
      </c>
      <c r="F325" s="26">
        <v>45558.6472222222</v>
      </c>
      <c r="G325" s="25">
        <v>596</v>
      </c>
      <c r="H325" s="25">
        <v>596</v>
      </c>
      <c r="I325" s="26">
        <v>46154.828472222202</v>
      </c>
      <c r="J325" s="27">
        <v>5041</v>
      </c>
      <c r="K325" s="27">
        <v>5507</v>
      </c>
      <c r="L325" s="27">
        <v>2207</v>
      </c>
      <c r="M325" s="27">
        <v>231884</v>
      </c>
      <c r="N325" s="27">
        <v>182835</v>
      </c>
      <c r="O325" s="25">
        <v>24</v>
      </c>
      <c r="P325" s="27">
        <v>43</v>
      </c>
      <c r="Q325" s="27">
        <v>2166100</v>
      </c>
      <c r="R325" s="24">
        <v>1783700</v>
      </c>
      <c r="S325" s="27">
        <v>4</v>
      </c>
      <c r="T325" s="27">
        <v>5</v>
      </c>
      <c r="U325" s="27">
        <v>47000</v>
      </c>
      <c r="V325" s="24">
        <v>20000</v>
      </c>
      <c r="W325" s="27">
        <v>2213100</v>
      </c>
      <c r="X325" s="24" t="str">
        <f>IF(OR(I325="",说明首页!$C$3-INT(I325)&gt;7),"是","否")</f>
        <v>否</v>
      </c>
      <c r="Y325" s="24" t="str">
        <f t="shared" si="75"/>
        <v>否</v>
      </c>
      <c r="Z325" s="24" t="str">
        <f t="shared" si="76"/>
        <v>是</v>
      </c>
      <c r="AA325" s="24" t="str">
        <f>IF(OR(I325="",说明首页!$C$3-INT(I325)&gt;=3),"是","否")</f>
        <v>否</v>
      </c>
      <c r="AB325" s="28">
        <f t="shared" si="77"/>
        <v>82.843226098776626</v>
      </c>
      <c r="AC325" s="29">
        <f t="shared" si="78"/>
        <v>0.85300535608014294</v>
      </c>
      <c r="AD325" s="27">
        <f t="shared" si="79"/>
        <v>50374.41860465116</v>
      </c>
      <c r="AE325" s="29">
        <f t="shared" si="80"/>
        <v>178.37</v>
      </c>
      <c r="AF325" s="29">
        <f t="shared" si="81"/>
        <v>126.96875</v>
      </c>
      <c r="AG325" s="28">
        <f t="shared" si="82"/>
        <v>33.145009416195862</v>
      </c>
      <c r="AH325" s="28">
        <f t="shared" si="83"/>
        <v>45.574387947269301</v>
      </c>
      <c r="AI325" s="28">
        <f t="shared" si="84"/>
        <v>71.374764595103585</v>
      </c>
      <c r="AJ325" s="28">
        <f t="shared" si="85"/>
        <v>79.66101694915254</v>
      </c>
      <c r="AK325" s="29">
        <f t="shared" si="86"/>
        <v>55.69</v>
      </c>
      <c r="AL325" s="25">
        <f t="shared" si="87"/>
        <v>214</v>
      </c>
      <c r="AM325" s="24" t="str">
        <f t="shared" si="88"/>
        <v>A</v>
      </c>
      <c r="AN325" s="24" t="str">
        <f t="shared" si="89"/>
        <v>MOB12+</v>
      </c>
    </row>
    <row r="326" spans="1:40" ht="13.5" customHeight="1">
      <c r="A326" s="24" t="s">
        <v>144</v>
      </c>
      <c r="B326" s="24" t="s">
        <v>169</v>
      </c>
      <c r="C326" s="25">
        <v>768537</v>
      </c>
      <c r="D326" s="24" t="s">
        <v>210</v>
      </c>
      <c r="E326" s="26">
        <v>45560.585416666698</v>
      </c>
      <c r="F326" s="26">
        <v>45560.585416666698</v>
      </c>
      <c r="G326" s="25">
        <v>594</v>
      </c>
      <c r="H326" s="25">
        <v>594</v>
      </c>
      <c r="I326" s="26">
        <v>46154.805555555598</v>
      </c>
      <c r="J326" s="27">
        <v>5516</v>
      </c>
      <c r="K326" s="27">
        <v>6746</v>
      </c>
      <c r="L326" s="27">
        <v>1391</v>
      </c>
      <c r="M326" s="27">
        <v>216784</v>
      </c>
      <c r="N326" s="27">
        <v>145431</v>
      </c>
      <c r="O326" s="25">
        <v>24</v>
      </c>
      <c r="P326" s="27">
        <v>49</v>
      </c>
      <c r="Q326" s="27">
        <v>2557700</v>
      </c>
      <c r="R326" s="27">
        <v>1675400</v>
      </c>
      <c r="S326" s="27">
        <v>4</v>
      </c>
      <c r="T326" s="27">
        <v>6</v>
      </c>
      <c r="U326" s="27">
        <v>24100</v>
      </c>
      <c r="V326" s="24"/>
      <c r="W326" s="27">
        <v>2581800</v>
      </c>
      <c r="X326" s="24" t="str">
        <f>IF(OR(I326="",说明首页!$C$3-INT(I326)&gt;7),"是","否")</f>
        <v>否</v>
      </c>
      <c r="Y326" s="24" t="str">
        <f t="shared" si="75"/>
        <v>否</v>
      </c>
      <c r="Z326" s="24" t="str">
        <f t="shared" si="76"/>
        <v>是</v>
      </c>
      <c r="AA326" s="24" t="str">
        <f>IF(OR(I326="",说明首页!$C$3-INT(I326)&gt;=3),"是","否")</f>
        <v>否</v>
      </c>
      <c r="AB326" s="28">
        <f t="shared" si="77"/>
        <v>104.55140186915888</v>
      </c>
      <c r="AC326" s="29">
        <f t="shared" si="78"/>
        <v>0.88832487309644681</v>
      </c>
      <c r="AD326" s="27">
        <f t="shared" si="79"/>
        <v>52197.959183673469</v>
      </c>
      <c r="AE326" s="29">
        <f t="shared" si="80"/>
        <v>167.54</v>
      </c>
      <c r="AF326" s="29">
        <f t="shared" si="81"/>
        <v>100.99375000000001</v>
      </c>
      <c r="AG326" s="28">
        <f t="shared" si="82"/>
        <v>84.934086629001882</v>
      </c>
      <c r="AH326" s="28">
        <f t="shared" si="83"/>
        <v>50.094161958568741</v>
      </c>
      <c r="AI326" s="28">
        <f t="shared" si="84"/>
        <v>67.984934086628996</v>
      </c>
      <c r="AJ326" s="28">
        <f t="shared" si="85"/>
        <v>23.917137476459509</v>
      </c>
      <c r="AK326" s="29">
        <f t="shared" si="86"/>
        <v>53.66</v>
      </c>
      <c r="AL326" s="25">
        <f t="shared" si="87"/>
        <v>228</v>
      </c>
      <c r="AM326" s="24" t="str">
        <f t="shared" si="88"/>
        <v>A</v>
      </c>
      <c r="AN326" s="24" t="str">
        <f t="shared" si="89"/>
        <v>MOB12+</v>
      </c>
    </row>
    <row r="327" spans="1:40" ht="13.5" customHeight="1">
      <c r="A327" s="24" t="s">
        <v>144</v>
      </c>
      <c r="B327" s="24" t="s">
        <v>158</v>
      </c>
      <c r="C327" s="25">
        <v>768895</v>
      </c>
      <c r="D327" s="24" t="s">
        <v>1109</v>
      </c>
      <c r="E327" s="26">
        <v>45575.411111111098</v>
      </c>
      <c r="F327" s="26">
        <v>45575.411111111098</v>
      </c>
      <c r="G327" s="25">
        <v>579</v>
      </c>
      <c r="H327" s="25">
        <v>579</v>
      </c>
      <c r="I327" s="26">
        <v>46154.853472222203</v>
      </c>
      <c r="J327" s="27">
        <v>3464</v>
      </c>
      <c r="K327" s="27">
        <v>5494</v>
      </c>
      <c r="L327" s="27">
        <v>1753</v>
      </c>
      <c r="M327" s="27">
        <v>226085</v>
      </c>
      <c r="N327" s="27">
        <v>168391</v>
      </c>
      <c r="O327" s="24">
        <v>26</v>
      </c>
      <c r="P327" s="27">
        <v>38</v>
      </c>
      <c r="Q327" s="27">
        <v>1113100</v>
      </c>
      <c r="R327" s="24">
        <v>991500</v>
      </c>
      <c r="S327" s="27">
        <v>1</v>
      </c>
      <c r="T327" s="27">
        <v>1</v>
      </c>
      <c r="U327" s="24">
        <v>61500</v>
      </c>
      <c r="V327" s="24"/>
      <c r="W327" s="27">
        <v>1174600</v>
      </c>
      <c r="X327" s="24" t="str">
        <f>IF(OR(I327="",说明首页!$C$3-INT(I327)&gt;7),"是","否")</f>
        <v>否</v>
      </c>
      <c r="Y327" s="24" t="str">
        <f t="shared" si="75"/>
        <v>否</v>
      </c>
      <c r="Z327" s="24" t="str">
        <f t="shared" si="76"/>
        <v>是</v>
      </c>
      <c r="AA327" s="24" t="str">
        <f>IF(OR(I327="",说明首页!$C$3-INT(I327)&gt;=3),"是","否")</f>
        <v>否</v>
      </c>
      <c r="AB327" s="28">
        <f t="shared" si="77"/>
        <v>96.058756417569882</v>
      </c>
      <c r="AC327" s="29">
        <f t="shared" si="78"/>
        <v>1.0969976905311778</v>
      </c>
      <c r="AD327" s="27">
        <f t="shared" si="79"/>
        <v>29292.105263157893</v>
      </c>
      <c r="AE327" s="29">
        <f t="shared" si="80"/>
        <v>99.15</v>
      </c>
      <c r="AF327" s="29">
        <f t="shared" si="81"/>
        <v>107.94294871794871</v>
      </c>
      <c r="AG327" s="28">
        <f t="shared" si="82"/>
        <v>71.563088512241052</v>
      </c>
      <c r="AH327" s="28">
        <f t="shared" si="83"/>
        <v>70.433145009416194</v>
      </c>
      <c r="AI327" s="28">
        <f t="shared" si="84"/>
        <v>42.184557438794727</v>
      </c>
      <c r="AJ327" s="28">
        <f t="shared" si="85"/>
        <v>36.72316384180791</v>
      </c>
      <c r="AK327" s="29">
        <f t="shared" si="86"/>
        <v>58.21</v>
      </c>
      <c r="AL327" s="25">
        <f t="shared" si="87"/>
        <v>195</v>
      </c>
      <c r="AM327" s="24" t="str">
        <f t="shared" si="88"/>
        <v>A</v>
      </c>
      <c r="AN327" s="24" t="str">
        <f t="shared" si="89"/>
        <v>MOB12+</v>
      </c>
    </row>
    <row r="328" spans="1:40" ht="13.5" customHeight="1">
      <c r="A328" s="24" t="s">
        <v>144</v>
      </c>
      <c r="B328" s="24" t="s">
        <v>152</v>
      </c>
      <c r="C328" s="25">
        <v>768907</v>
      </c>
      <c r="D328" s="24" t="s">
        <v>403</v>
      </c>
      <c r="E328" s="26">
        <v>45575.405555555597</v>
      </c>
      <c r="F328" s="26">
        <v>45575.405555555597</v>
      </c>
      <c r="G328" s="25">
        <v>579</v>
      </c>
      <c r="H328" s="25">
        <v>579</v>
      </c>
      <c r="I328" s="26">
        <v>46154.784027777801</v>
      </c>
      <c r="J328" s="27">
        <v>3718</v>
      </c>
      <c r="K328" s="27">
        <v>4299</v>
      </c>
      <c r="L328" s="27">
        <v>1732</v>
      </c>
      <c r="M328" s="27">
        <v>208905</v>
      </c>
      <c r="N328" s="27">
        <v>165735</v>
      </c>
      <c r="O328" s="25">
        <v>25</v>
      </c>
      <c r="P328" s="27">
        <v>41</v>
      </c>
      <c r="Q328" s="27">
        <v>2088900</v>
      </c>
      <c r="R328" s="27">
        <v>1619500</v>
      </c>
      <c r="S328" s="27">
        <v>2</v>
      </c>
      <c r="T328" s="27">
        <v>4</v>
      </c>
      <c r="U328" s="27">
        <v>224000</v>
      </c>
      <c r="V328" s="24">
        <v>185000</v>
      </c>
      <c r="W328" s="27">
        <v>2312900</v>
      </c>
      <c r="X328" s="24" t="str">
        <f>IF(OR(I328="",说明首页!$C$3-INT(I328)&gt;7),"是","否")</f>
        <v>否</v>
      </c>
      <c r="Y328" s="24" t="str">
        <f t="shared" si="75"/>
        <v>否</v>
      </c>
      <c r="Z328" s="24" t="str">
        <f t="shared" si="76"/>
        <v>是</v>
      </c>
      <c r="AA328" s="24" t="str">
        <f>IF(OR(I328="",说明首页!$C$3-INT(I328)&gt;=3),"是","否")</f>
        <v>否</v>
      </c>
      <c r="AB328" s="28">
        <f t="shared" si="77"/>
        <v>95.68995381062355</v>
      </c>
      <c r="AC328" s="29">
        <f t="shared" si="78"/>
        <v>1.1027434104357181</v>
      </c>
      <c r="AD328" s="27">
        <f t="shared" si="79"/>
        <v>50948.780487804877</v>
      </c>
      <c r="AE328" s="29">
        <f t="shared" si="80"/>
        <v>161.94999999999999</v>
      </c>
      <c r="AF328" s="29">
        <f t="shared" si="81"/>
        <v>110.49</v>
      </c>
      <c r="AG328" s="28">
        <f t="shared" si="82"/>
        <v>70.621468926553675</v>
      </c>
      <c r="AH328" s="28">
        <f t="shared" si="83"/>
        <v>70.998116760828623</v>
      </c>
      <c r="AI328" s="28">
        <f t="shared" si="84"/>
        <v>66.47834274952919</v>
      </c>
      <c r="AJ328" s="28">
        <f t="shared" si="85"/>
        <v>44.067796610169488</v>
      </c>
      <c r="AK328" s="29">
        <f t="shared" si="86"/>
        <v>64.650000000000006</v>
      </c>
      <c r="AL328" s="25">
        <f t="shared" si="87"/>
        <v>159</v>
      </c>
      <c r="AM328" s="24" t="str">
        <f t="shared" si="88"/>
        <v>A</v>
      </c>
      <c r="AN328" s="24" t="str">
        <f t="shared" si="89"/>
        <v>MOB12+</v>
      </c>
    </row>
    <row r="329" spans="1:40" ht="13.5" customHeight="1">
      <c r="A329" s="24" t="s">
        <v>144</v>
      </c>
      <c r="B329" s="24" t="s">
        <v>150</v>
      </c>
      <c r="C329" s="25">
        <v>769081</v>
      </c>
      <c r="D329" s="24" t="s">
        <v>928</v>
      </c>
      <c r="E329" s="26">
        <v>45579.434027777803</v>
      </c>
      <c r="F329" s="26">
        <v>45579.434027777803</v>
      </c>
      <c r="G329" s="25">
        <v>575</v>
      </c>
      <c r="H329" s="25">
        <v>575</v>
      </c>
      <c r="I329" s="26">
        <v>46154.863888888904</v>
      </c>
      <c r="J329" s="27">
        <v>5874</v>
      </c>
      <c r="K329" s="27">
        <v>6936</v>
      </c>
      <c r="L329" s="27">
        <v>2361</v>
      </c>
      <c r="M329" s="27">
        <v>314896</v>
      </c>
      <c r="N329" s="27">
        <v>245878</v>
      </c>
      <c r="O329" s="25">
        <v>28</v>
      </c>
      <c r="P329" s="27">
        <v>105</v>
      </c>
      <c r="Q329" s="27">
        <v>5215900</v>
      </c>
      <c r="R329" s="27">
        <v>3460600</v>
      </c>
      <c r="S329" s="27">
        <v>2</v>
      </c>
      <c r="T329" s="27">
        <v>3</v>
      </c>
      <c r="U329" s="27">
        <v>23200</v>
      </c>
      <c r="V329" s="24"/>
      <c r="W329" s="27">
        <v>5239100</v>
      </c>
      <c r="X329" s="24" t="str">
        <f>IF(OR(I329="",说明首页!$C$3-INT(I329)&gt;7),"是","否")</f>
        <v>否</v>
      </c>
      <c r="Y329" s="24" t="str">
        <f t="shared" si="75"/>
        <v>否</v>
      </c>
      <c r="Z329" s="24" t="str">
        <f t="shared" si="76"/>
        <v>是</v>
      </c>
      <c r="AA329" s="24" t="str">
        <f>IF(OR(I329="",说明首页!$C$3-INT(I329)&gt;=3),"是","否")</f>
        <v>否</v>
      </c>
      <c r="AB329" s="28">
        <f t="shared" si="77"/>
        <v>104.1414654807285</v>
      </c>
      <c r="AC329" s="29">
        <f t="shared" si="78"/>
        <v>1.787538304392237</v>
      </c>
      <c r="AD329" s="27">
        <f t="shared" si="79"/>
        <v>49675.238095238092</v>
      </c>
      <c r="AE329" s="29">
        <f t="shared" si="80"/>
        <v>346.06</v>
      </c>
      <c r="AF329" s="29">
        <f t="shared" si="81"/>
        <v>146.35595238095237</v>
      </c>
      <c r="AG329" s="28">
        <f t="shared" si="82"/>
        <v>84.745762711864401</v>
      </c>
      <c r="AH329" s="28">
        <f t="shared" si="83"/>
        <v>96.986817325800374</v>
      </c>
      <c r="AI329" s="28">
        <f t="shared" si="84"/>
        <v>93.78531073446328</v>
      </c>
      <c r="AJ329" s="28">
        <f t="shared" si="85"/>
        <v>94.915254237288138</v>
      </c>
      <c r="AK329" s="29">
        <f t="shared" si="86"/>
        <v>94.1</v>
      </c>
      <c r="AL329" s="25">
        <f t="shared" si="87"/>
        <v>8</v>
      </c>
      <c r="AM329" s="24" t="str">
        <f t="shared" si="88"/>
        <v>S</v>
      </c>
      <c r="AN329" s="24" t="str">
        <f t="shared" si="89"/>
        <v>MOB12+</v>
      </c>
    </row>
    <row r="330" spans="1:40" ht="13.5" customHeight="1">
      <c r="A330" s="24" t="s">
        <v>144</v>
      </c>
      <c r="B330" s="24" t="s">
        <v>160</v>
      </c>
      <c r="C330" s="25">
        <v>769234</v>
      </c>
      <c r="D330" s="24" t="s">
        <v>1102</v>
      </c>
      <c r="E330" s="26">
        <v>45583.387499999997</v>
      </c>
      <c r="F330" s="26">
        <v>45583.387499999997</v>
      </c>
      <c r="G330" s="25">
        <v>571</v>
      </c>
      <c r="H330" s="25">
        <v>571</v>
      </c>
      <c r="I330" s="26">
        <v>46154.749305555597</v>
      </c>
      <c r="J330" s="27">
        <v>3688</v>
      </c>
      <c r="K330" s="27">
        <v>4850</v>
      </c>
      <c r="L330" s="27">
        <v>2026</v>
      </c>
      <c r="M330" s="27">
        <v>179544</v>
      </c>
      <c r="N330" s="27">
        <v>136651</v>
      </c>
      <c r="O330" s="24">
        <v>24</v>
      </c>
      <c r="P330" s="24">
        <v>37</v>
      </c>
      <c r="Q330" s="24">
        <v>1819000</v>
      </c>
      <c r="R330" s="24">
        <v>1283300</v>
      </c>
      <c r="S330" s="24">
        <v>3</v>
      </c>
      <c r="T330" s="24">
        <v>4</v>
      </c>
      <c r="U330" s="24">
        <v>209800</v>
      </c>
      <c r="V330" s="24">
        <v>199000</v>
      </c>
      <c r="W330" s="24">
        <v>2028800</v>
      </c>
      <c r="X330" s="24" t="str">
        <f>IF(OR(I330="",说明首页!$C$3-INT(I330)&gt;7),"是","否")</f>
        <v>否</v>
      </c>
      <c r="Y330" s="24" t="str">
        <f t="shared" si="75"/>
        <v>否</v>
      </c>
      <c r="Z330" s="24" t="str">
        <f t="shared" si="76"/>
        <v>是</v>
      </c>
      <c r="AA330" s="24" t="str">
        <f>IF(OR(I330="",说明首页!$C$3-INT(I330)&gt;=3),"是","否")</f>
        <v>否</v>
      </c>
      <c r="AB330" s="28">
        <f t="shared" si="77"/>
        <v>67.448667324777887</v>
      </c>
      <c r="AC330" s="29">
        <f t="shared" si="78"/>
        <v>1.0032537960954446</v>
      </c>
      <c r="AD330" s="27">
        <f t="shared" si="79"/>
        <v>49162.16216216216</v>
      </c>
      <c r="AE330" s="29">
        <f t="shared" si="80"/>
        <v>128.33000000000001</v>
      </c>
      <c r="AF330" s="29">
        <f t="shared" si="81"/>
        <v>94.896527777777777</v>
      </c>
      <c r="AG330" s="28">
        <f t="shared" si="82"/>
        <v>4.7080979284369118</v>
      </c>
      <c r="AH330" s="28">
        <f t="shared" si="83"/>
        <v>60.8286252354049</v>
      </c>
      <c r="AI330" s="28">
        <f t="shared" si="84"/>
        <v>53.10734463276836</v>
      </c>
      <c r="AJ330" s="28">
        <f t="shared" si="85"/>
        <v>15.819209039548024</v>
      </c>
      <c r="AK330" s="29">
        <f t="shared" si="86"/>
        <v>41.86</v>
      </c>
      <c r="AL330" s="25">
        <f t="shared" si="87"/>
        <v>325</v>
      </c>
      <c r="AM330" s="24" t="str">
        <f t="shared" si="88"/>
        <v>B</v>
      </c>
      <c r="AN330" s="24" t="str">
        <f t="shared" si="89"/>
        <v>MOB12+</v>
      </c>
    </row>
    <row r="331" spans="1:40" ht="13.5" customHeight="1">
      <c r="A331" s="24" t="s">
        <v>144</v>
      </c>
      <c r="B331" s="24" t="s">
        <v>145</v>
      </c>
      <c r="C331" s="25">
        <v>769282</v>
      </c>
      <c r="D331" s="24" t="s">
        <v>195</v>
      </c>
      <c r="E331" s="26">
        <v>45582.590972222199</v>
      </c>
      <c r="F331" s="26">
        <v>45582.590972222199</v>
      </c>
      <c r="G331" s="25">
        <v>572</v>
      </c>
      <c r="H331" s="25">
        <v>572</v>
      </c>
      <c r="I331" s="26">
        <v>46154.784027777801</v>
      </c>
      <c r="J331" s="27">
        <v>1490</v>
      </c>
      <c r="K331" s="27">
        <v>1508</v>
      </c>
      <c r="L331" s="27">
        <v>541</v>
      </c>
      <c r="M331" s="27">
        <v>42662</v>
      </c>
      <c r="N331" s="27">
        <v>29070</v>
      </c>
      <c r="O331" s="24">
        <v>16</v>
      </c>
      <c r="P331" s="24">
        <v>2</v>
      </c>
      <c r="Q331" s="24">
        <v>6500</v>
      </c>
      <c r="R331" s="24">
        <v>5500</v>
      </c>
      <c r="S331" s="24">
        <v>1</v>
      </c>
      <c r="T331" s="24">
        <v>1</v>
      </c>
      <c r="U331" s="24">
        <v>1500</v>
      </c>
      <c r="V331" s="24"/>
      <c r="W331" s="24">
        <v>8000</v>
      </c>
      <c r="X331" s="24" t="str">
        <f>IF(OR(I331="",说明首页!$C$3-INT(I331)&gt;7),"是","否")</f>
        <v>否</v>
      </c>
      <c r="Y331" s="24" t="str">
        <f t="shared" si="75"/>
        <v>是</v>
      </c>
      <c r="Z331" s="24" t="str">
        <f t="shared" si="76"/>
        <v>否</v>
      </c>
      <c r="AA331" s="24" t="str">
        <f>IF(OR(I331="",说明首页!$C$3-INT(I331)&gt;=3),"是","否")</f>
        <v>否</v>
      </c>
      <c r="AB331" s="28">
        <f t="shared" si="77"/>
        <v>53.733826247689464</v>
      </c>
      <c r="AC331" s="29">
        <f t="shared" si="78"/>
        <v>0.13422818791946309</v>
      </c>
      <c r="AD331" s="27">
        <f t="shared" si="79"/>
        <v>3250</v>
      </c>
      <c r="AE331" s="29">
        <f t="shared" si="80"/>
        <v>0.55000000000000004</v>
      </c>
      <c r="AF331" s="29">
        <f t="shared" si="81"/>
        <v>30.28125</v>
      </c>
      <c r="AG331" s="28" t="str">
        <f t="shared" si="82"/>
        <v/>
      </c>
      <c r="AH331" s="28" t="str">
        <f t="shared" si="83"/>
        <v/>
      </c>
      <c r="AI331" s="28" t="str">
        <f t="shared" si="84"/>
        <v/>
      </c>
      <c r="AJ331" s="28" t="str">
        <f t="shared" si="85"/>
        <v/>
      </c>
      <c r="AK331" s="29" t="str">
        <f t="shared" si="86"/>
        <v/>
      </c>
      <c r="AL331" s="25" t="str">
        <f t="shared" si="87"/>
        <v/>
      </c>
      <c r="AM331" s="24" t="str">
        <f t="shared" si="88"/>
        <v>非参评</v>
      </c>
      <c r="AN331" s="24" t="str">
        <f t="shared" si="89"/>
        <v>MOB12+</v>
      </c>
    </row>
    <row r="332" spans="1:40" ht="13.5" customHeight="1">
      <c r="A332" s="24" t="s">
        <v>144</v>
      </c>
      <c r="B332" s="24" t="s">
        <v>145</v>
      </c>
      <c r="C332" s="25">
        <v>769286</v>
      </c>
      <c r="D332" s="24" t="s">
        <v>569</v>
      </c>
      <c r="E332" s="26">
        <v>45583.390277777798</v>
      </c>
      <c r="F332" s="26">
        <v>45583.390277777798</v>
      </c>
      <c r="G332" s="25">
        <v>571</v>
      </c>
      <c r="H332" s="25">
        <v>571</v>
      </c>
      <c r="I332" s="26">
        <v>46126.761805555601</v>
      </c>
      <c r="J332" s="27">
        <v>313</v>
      </c>
      <c r="K332" s="27">
        <v>323</v>
      </c>
      <c r="L332" s="27">
        <v>160</v>
      </c>
      <c r="M332" s="27">
        <v>15262</v>
      </c>
      <c r="N332" s="27">
        <v>12690</v>
      </c>
      <c r="O332" s="25">
        <v>2</v>
      </c>
      <c r="P332" s="27">
        <v>5</v>
      </c>
      <c r="Q332" s="27">
        <v>12000</v>
      </c>
      <c r="R332" s="27">
        <v>500</v>
      </c>
      <c r="S332" s="27">
        <v>2</v>
      </c>
      <c r="T332" s="27">
        <v>3</v>
      </c>
      <c r="U332" s="24">
        <v>2500</v>
      </c>
      <c r="V332" s="24"/>
      <c r="W332" s="27">
        <v>14500</v>
      </c>
      <c r="X332" s="24" t="str">
        <f>IF(OR(I332="",说明首页!$C$3-INT(I332)&gt;7),"是","否")</f>
        <v>否</v>
      </c>
      <c r="Y332" s="24" t="str">
        <f t="shared" si="75"/>
        <v>是</v>
      </c>
      <c r="Z332" s="24" t="str">
        <f t="shared" si="76"/>
        <v>否</v>
      </c>
      <c r="AA332" s="24" t="str">
        <f>IF(OR(I332="",说明首页!$C$3-INT(I332)&gt;=3),"是","否")</f>
        <v>是</v>
      </c>
      <c r="AB332" s="28">
        <f t="shared" si="77"/>
        <v>79.3125</v>
      </c>
      <c r="AC332" s="29">
        <f t="shared" si="78"/>
        <v>1.5974440894568689</v>
      </c>
      <c r="AD332" s="27">
        <f t="shared" si="79"/>
        <v>2400</v>
      </c>
      <c r="AE332" s="29">
        <f t="shared" si="80"/>
        <v>0.05</v>
      </c>
      <c r="AF332" s="29">
        <f t="shared" si="81"/>
        <v>105.75</v>
      </c>
      <c r="AG332" s="28" t="str">
        <f t="shared" si="82"/>
        <v/>
      </c>
      <c r="AH332" s="28" t="str">
        <f t="shared" si="83"/>
        <v/>
      </c>
      <c r="AI332" s="28" t="str">
        <f t="shared" si="84"/>
        <v/>
      </c>
      <c r="AJ332" s="28" t="str">
        <f t="shared" si="85"/>
        <v/>
      </c>
      <c r="AK332" s="29" t="str">
        <f t="shared" si="86"/>
        <v/>
      </c>
      <c r="AL332" s="25" t="str">
        <f t="shared" si="87"/>
        <v/>
      </c>
      <c r="AM332" s="24" t="str">
        <f t="shared" si="88"/>
        <v>非参评</v>
      </c>
      <c r="AN332" s="24" t="str">
        <f t="shared" si="89"/>
        <v>MOB12+</v>
      </c>
    </row>
    <row r="333" spans="1:40" ht="13.5" customHeight="1">
      <c r="A333" s="24" t="s">
        <v>144</v>
      </c>
      <c r="B333" s="24" t="s">
        <v>150</v>
      </c>
      <c r="C333" s="25">
        <v>769348</v>
      </c>
      <c r="D333" s="24" t="s">
        <v>431</v>
      </c>
      <c r="E333" s="26">
        <v>45588.418749999997</v>
      </c>
      <c r="F333" s="26">
        <v>45588.418749999997</v>
      </c>
      <c r="G333" s="25">
        <v>566</v>
      </c>
      <c r="H333" s="25">
        <v>566</v>
      </c>
      <c r="I333" s="26">
        <v>46154.811111111099</v>
      </c>
      <c r="J333" s="27">
        <v>6272</v>
      </c>
      <c r="K333" s="27">
        <v>6964</v>
      </c>
      <c r="L333" s="27">
        <v>2801</v>
      </c>
      <c r="M333" s="27">
        <v>290532</v>
      </c>
      <c r="N333" s="27">
        <v>228816</v>
      </c>
      <c r="O333" s="25">
        <v>26</v>
      </c>
      <c r="P333" s="27">
        <v>33</v>
      </c>
      <c r="Q333" s="27">
        <v>1399800</v>
      </c>
      <c r="R333" s="27">
        <v>859300</v>
      </c>
      <c r="S333" s="27">
        <v>1</v>
      </c>
      <c r="T333" s="27">
        <v>2</v>
      </c>
      <c r="U333" s="24">
        <v>20000</v>
      </c>
      <c r="V333" s="24"/>
      <c r="W333" s="27">
        <v>1419800</v>
      </c>
      <c r="X333" s="24" t="str">
        <f>IF(OR(I333="",说明首页!$C$3-INT(I333)&gt;7),"是","否")</f>
        <v>否</v>
      </c>
      <c r="Y333" s="24" t="str">
        <f t="shared" si="75"/>
        <v>否</v>
      </c>
      <c r="Z333" s="24" t="str">
        <f t="shared" si="76"/>
        <v>是</v>
      </c>
      <c r="AA333" s="24" t="str">
        <f>IF(OR(I333="",说明首页!$C$3-INT(I333)&gt;=3),"是","否")</f>
        <v>否</v>
      </c>
      <c r="AB333" s="28">
        <f t="shared" si="77"/>
        <v>81.690824705462333</v>
      </c>
      <c r="AC333" s="29">
        <f t="shared" si="78"/>
        <v>0.52614795918367341</v>
      </c>
      <c r="AD333" s="27">
        <f t="shared" si="79"/>
        <v>42418.181818181816</v>
      </c>
      <c r="AE333" s="29">
        <f t="shared" si="80"/>
        <v>85.93</v>
      </c>
      <c r="AF333" s="29">
        <f t="shared" si="81"/>
        <v>146.67692307692309</v>
      </c>
      <c r="AG333" s="28">
        <f t="shared" si="82"/>
        <v>29.566854990583803</v>
      </c>
      <c r="AH333" s="28">
        <f t="shared" si="83"/>
        <v>9.7928436911487751</v>
      </c>
      <c r="AI333" s="28">
        <f t="shared" si="84"/>
        <v>37.664783427495294</v>
      </c>
      <c r="AJ333" s="28">
        <f t="shared" si="85"/>
        <v>95.10357815442562</v>
      </c>
      <c r="AK333" s="29">
        <f t="shared" si="86"/>
        <v>35.4</v>
      </c>
      <c r="AL333" s="25">
        <f t="shared" si="87"/>
        <v>374</v>
      </c>
      <c r="AM333" s="24" t="str">
        <f t="shared" si="88"/>
        <v>B</v>
      </c>
      <c r="AN333" s="24" t="str">
        <f t="shared" si="89"/>
        <v>MOB12+</v>
      </c>
    </row>
    <row r="334" spans="1:40" ht="13.5" customHeight="1">
      <c r="A334" s="24" t="s">
        <v>144</v>
      </c>
      <c r="B334" s="24" t="s">
        <v>150</v>
      </c>
      <c r="C334" s="25">
        <v>769349</v>
      </c>
      <c r="D334" s="24" t="s">
        <v>1005</v>
      </c>
      <c r="E334" s="26">
        <v>45588.420833333301</v>
      </c>
      <c r="F334" s="26">
        <v>45588.420833333301</v>
      </c>
      <c r="G334" s="25">
        <v>566</v>
      </c>
      <c r="H334" s="25">
        <v>566</v>
      </c>
      <c r="I334" s="26">
        <v>46154.847916666702</v>
      </c>
      <c r="J334" s="27">
        <v>4726</v>
      </c>
      <c r="K334" s="27">
        <v>5040</v>
      </c>
      <c r="L334" s="27">
        <v>2312</v>
      </c>
      <c r="M334" s="27">
        <v>226487</v>
      </c>
      <c r="N334" s="27">
        <v>185488</v>
      </c>
      <c r="O334" s="25">
        <v>25</v>
      </c>
      <c r="P334" s="27">
        <v>43</v>
      </c>
      <c r="Q334" s="27">
        <v>3066700</v>
      </c>
      <c r="R334" s="27">
        <v>2920400</v>
      </c>
      <c r="S334" s="27">
        <v>0</v>
      </c>
      <c r="T334" s="27">
        <v>0</v>
      </c>
      <c r="U334" s="27"/>
      <c r="V334" s="27"/>
      <c r="W334" s="27">
        <v>3066700</v>
      </c>
      <c r="X334" s="24" t="str">
        <f>IF(OR(I334="",说明首页!$C$3-INT(I334)&gt;7),"是","否")</f>
        <v>否</v>
      </c>
      <c r="Y334" s="24" t="str">
        <f t="shared" si="75"/>
        <v>否</v>
      </c>
      <c r="Z334" s="24" t="str">
        <f t="shared" si="76"/>
        <v>是</v>
      </c>
      <c r="AA334" s="24" t="str">
        <f>IF(OR(I334="",说明首页!$C$3-INT(I334)&gt;=3),"是","否")</f>
        <v>否</v>
      </c>
      <c r="AB334" s="28">
        <f t="shared" si="77"/>
        <v>80.228373702422147</v>
      </c>
      <c r="AC334" s="29">
        <f t="shared" si="78"/>
        <v>0.90986034701650442</v>
      </c>
      <c r="AD334" s="27">
        <f t="shared" si="79"/>
        <v>71318.604651162794</v>
      </c>
      <c r="AE334" s="29">
        <f t="shared" si="80"/>
        <v>292.04000000000002</v>
      </c>
      <c r="AF334" s="29">
        <f t="shared" si="81"/>
        <v>123.65866666666668</v>
      </c>
      <c r="AG334" s="28">
        <f t="shared" si="82"/>
        <v>26.741996233521657</v>
      </c>
      <c r="AH334" s="28">
        <f t="shared" si="83"/>
        <v>52.730696798493405</v>
      </c>
      <c r="AI334" s="28">
        <f t="shared" si="84"/>
        <v>90.018832391713744</v>
      </c>
      <c r="AJ334" s="28">
        <f t="shared" si="85"/>
        <v>74.011299435028249</v>
      </c>
      <c r="AK334" s="29">
        <f t="shared" si="86"/>
        <v>60.55</v>
      </c>
      <c r="AL334" s="25">
        <f t="shared" si="87"/>
        <v>181</v>
      </c>
      <c r="AM334" s="24" t="str">
        <f t="shared" si="88"/>
        <v>A</v>
      </c>
      <c r="AN334" s="24" t="str">
        <f t="shared" si="89"/>
        <v>MOB12+</v>
      </c>
    </row>
    <row r="335" spans="1:40" ht="13.5" customHeight="1">
      <c r="A335" s="24" t="s">
        <v>144</v>
      </c>
      <c r="B335" s="24" t="s">
        <v>147</v>
      </c>
      <c r="C335" s="25">
        <v>769355</v>
      </c>
      <c r="D335" s="24" t="s">
        <v>895</v>
      </c>
      <c r="E335" s="26">
        <v>45588.463888888902</v>
      </c>
      <c r="F335" s="26">
        <v>45588.463888888902</v>
      </c>
      <c r="G335" s="25">
        <v>566</v>
      </c>
      <c r="H335" s="25">
        <v>566</v>
      </c>
      <c r="I335" s="26">
        <v>46154.777083333298</v>
      </c>
      <c r="J335" s="27">
        <v>3482</v>
      </c>
      <c r="K335" s="27">
        <v>4422</v>
      </c>
      <c r="L335" s="27">
        <v>1821</v>
      </c>
      <c r="M335" s="27">
        <v>166026</v>
      </c>
      <c r="N335" s="27">
        <v>126460</v>
      </c>
      <c r="O335" s="25">
        <v>26</v>
      </c>
      <c r="P335" s="27">
        <v>26</v>
      </c>
      <c r="Q335" s="27">
        <v>1137800</v>
      </c>
      <c r="R335" s="27">
        <v>804400</v>
      </c>
      <c r="S335" s="27">
        <v>0</v>
      </c>
      <c r="T335" s="27">
        <v>0</v>
      </c>
      <c r="U335" s="27"/>
      <c r="V335" s="27"/>
      <c r="W335" s="27">
        <v>1137800</v>
      </c>
      <c r="X335" s="24" t="str">
        <f>IF(OR(I335="",说明首页!$C$3-INT(I335)&gt;7),"是","否")</f>
        <v>否</v>
      </c>
      <c r="Y335" s="24" t="str">
        <f t="shared" si="75"/>
        <v>否</v>
      </c>
      <c r="Z335" s="24" t="str">
        <f t="shared" si="76"/>
        <v>是</v>
      </c>
      <c r="AA335" s="24" t="str">
        <f>IF(OR(I335="",说明首页!$C$3-INT(I335)&gt;=3),"是","否")</f>
        <v>否</v>
      </c>
      <c r="AB335" s="28">
        <f t="shared" si="77"/>
        <v>69.445359692476657</v>
      </c>
      <c r="AC335" s="29">
        <f t="shared" si="78"/>
        <v>0.74669730040206783</v>
      </c>
      <c r="AD335" s="27">
        <f t="shared" si="79"/>
        <v>43761.538461538461</v>
      </c>
      <c r="AE335" s="29">
        <f t="shared" si="80"/>
        <v>80.44</v>
      </c>
      <c r="AF335" s="29">
        <f t="shared" si="81"/>
        <v>81.064102564102569</v>
      </c>
      <c r="AG335" s="28">
        <f t="shared" si="82"/>
        <v>7.1563088512241055</v>
      </c>
      <c r="AH335" s="28">
        <f t="shared" si="83"/>
        <v>32.956685499058381</v>
      </c>
      <c r="AI335" s="28">
        <f t="shared" si="84"/>
        <v>35.404896421845571</v>
      </c>
      <c r="AJ335" s="28">
        <f t="shared" si="85"/>
        <v>4.1431261770244827</v>
      </c>
      <c r="AK335" s="29">
        <f t="shared" si="86"/>
        <v>23.81</v>
      </c>
      <c r="AL335" s="25">
        <f t="shared" si="87"/>
        <v>455</v>
      </c>
      <c r="AM335" s="24" t="str">
        <f t="shared" si="88"/>
        <v>C</v>
      </c>
      <c r="AN335" s="24" t="str">
        <f t="shared" si="89"/>
        <v>MOB12+</v>
      </c>
    </row>
    <row r="336" spans="1:40" ht="13.5" customHeight="1">
      <c r="A336" s="24" t="s">
        <v>144</v>
      </c>
      <c r="B336" s="24" t="s">
        <v>162</v>
      </c>
      <c r="C336" s="25">
        <v>769363</v>
      </c>
      <c r="D336" s="24" t="s">
        <v>1063</v>
      </c>
      <c r="E336" s="26">
        <v>45590.584027777797</v>
      </c>
      <c r="F336" s="26">
        <v>45590.584027777797</v>
      </c>
      <c r="G336" s="25">
        <v>564</v>
      </c>
      <c r="H336" s="25">
        <v>564</v>
      </c>
      <c r="I336" s="26">
        <v>46154.769444444399</v>
      </c>
      <c r="J336" s="27">
        <v>2897</v>
      </c>
      <c r="K336" s="27">
        <v>3878</v>
      </c>
      <c r="L336" s="27">
        <v>1550</v>
      </c>
      <c r="M336" s="27">
        <v>209228</v>
      </c>
      <c r="N336" s="27">
        <v>183275</v>
      </c>
      <c r="O336" s="25">
        <v>25</v>
      </c>
      <c r="P336" s="27">
        <v>50</v>
      </c>
      <c r="Q336" s="27">
        <v>395000</v>
      </c>
      <c r="R336" s="27">
        <v>305900</v>
      </c>
      <c r="S336" s="27">
        <v>4</v>
      </c>
      <c r="T336" s="27">
        <v>6</v>
      </c>
      <c r="U336" s="27">
        <v>27100</v>
      </c>
      <c r="V336" s="24">
        <v>1100</v>
      </c>
      <c r="W336" s="27">
        <v>422100</v>
      </c>
      <c r="X336" s="24" t="str">
        <f>IF(OR(I336="",说明首页!$C$3-INT(I336)&gt;7),"是","否")</f>
        <v>否</v>
      </c>
      <c r="Y336" s="24" t="str">
        <f t="shared" si="75"/>
        <v>否</v>
      </c>
      <c r="Z336" s="24" t="str">
        <f t="shared" si="76"/>
        <v>是</v>
      </c>
      <c r="AA336" s="24" t="str">
        <f>IF(OR(I336="",说明首页!$C$3-INT(I336)&gt;=3),"是","否")</f>
        <v>否</v>
      </c>
      <c r="AB336" s="28">
        <f t="shared" si="77"/>
        <v>118.24193548387096</v>
      </c>
      <c r="AC336" s="29">
        <f t="shared" si="78"/>
        <v>1.7259233690024161</v>
      </c>
      <c r="AD336" s="27">
        <f t="shared" si="79"/>
        <v>7900</v>
      </c>
      <c r="AE336" s="29">
        <f t="shared" si="80"/>
        <v>30.59</v>
      </c>
      <c r="AF336" s="29">
        <f t="shared" si="81"/>
        <v>122.18333333333334</v>
      </c>
      <c r="AG336" s="28">
        <f t="shared" si="82"/>
        <v>95.668549905838034</v>
      </c>
      <c r="AH336" s="28">
        <f t="shared" si="83"/>
        <v>96.610169491525426</v>
      </c>
      <c r="AI336" s="28">
        <f t="shared" si="84"/>
        <v>12.052730696798493</v>
      </c>
      <c r="AJ336" s="28">
        <f t="shared" si="85"/>
        <v>70.056497175141246</v>
      </c>
      <c r="AK336" s="29">
        <f t="shared" si="86"/>
        <v>74.25</v>
      </c>
      <c r="AL336" s="25">
        <f t="shared" si="87"/>
        <v>90</v>
      </c>
      <c r="AM336" s="24" t="str">
        <f t="shared" si="88"/>
        <v>S</v>
      </c>
      <c r="AN336" s="24" t="str">
        <f t="shared" si="89"/>
        <v>MOB12+</v>
      </c>
    </row>
    <row r="337" spans="1:40" ht="13.5" customHeight="1">
      <c r="A337" s="24" t="s">
        <v>144</v>
      </c>
      <c r="B337" s="24" t="s">
        <v>145</v>
      </c>
      <c r="C337" s="25">
        <v>769376</v>
      </c>
      <c r="D337" s="24" t="s">
        <v>328</v>
      </c>
      <c r="E337" s="26">
        <v>45590.472222222197</v>
      </c>
      <c r="F337" s="26">
        <v>45590.472222222197</v>
      </c>
      <c r="G337" s="25">
        <v>564</v>
      </c>
      <c r="H337" s="25">
        <v>564</v>
      </c>
      <c r="I337" s="26">
        <v>46150.593055555597</v>
      </c>
      <c r="J337" s="27">
        <v>129</v>
      </c>
      <c r="K337" s="27">
        <v>129</v>
      </c>
      <c r="L337" s="27">
        <v>68</v>
      </c>
      <c r="M337" s="27">
        <v>7812</v>
      </c>
      <c r="N337" s="27">
        <v>6960</v>
      </c>
      <c r="O337" s="25">
        <v>4</v>
      </c>
      <c r="P337" s="27">
        <v>1</v>
      </c>
      <c r="Q337" s="27">
        <v>4400</v>
      </c>
      <c r="R337" s="24">
        <v>4400</v>
      </c>
      <c r="S337" s="27">
        <v>0</v>
      </c>
      <c r="T337" s="27">
        <v>0</v>
      </c>
      <c r="U337" s="24"/>
      <c r="V337" s="24"/>
      <c r="W337" s="27">
        <v>4400</v>
      </c>
      <c r="X337" s="24" t="str">
        <f>IF(OR(I337="",说明首页!$C$3-INT(I337)&gt;7),"是","否")</f>
        <v>否</v>
      </c>
      <c r="Y337" s="24" t="str">
        <f t="shared" si="75"/>
        <v>是</v>
      </c>
      <c r="Z337" s="24" t="str">
        <f t="shared" si="76"/>
        <v>否</v>
      </c>
      <c r="AA337" s="24" t="str">
        <f>IF(OR(I337="",说明首页!$C$3-INT(I337)&gt;=3),"是","否")</f>
        <v>否</v>
      </c>
      <c r="AB337" s="28">
        <f t="shared" si="77"/>
        <v>102.35294117647059</v>
      </c>
      <c r="AC337" s="29">
        <f t="shared" si="78"/>
        <v>0.77519379844961245</v>
      </c>
      <c r="AD337" s="27">
        <f t="shared" si="79"/>
        <v>4400</v>
      </c>
      <c r="AE337" s="29">
        <f t="shared" si="80"/>
        <v>0.44</v>
      </c>
      <c r="AF337" s="29">
        <f t="shared" si="81"/>
        <v>29</v>
      </c>
      <c r="AG337" s="28" t="str">
        <f t="shared" si="82"/>
        <v/>
      </c>
      <c r="AH337" s="28" t="str">
        <f t="shared" si="83"/>
        <v/>
      </c>
      <c r="AI337" s="28" t="str">
        <f t="shared" si="84"/>
        <v/>
      </c>
      <c r="AJ337" s="28" t="str">
        <f t="shared" si="85"/>
        <v/>
      </c>
      <c r="AK337" s="29" t="str">
        <f t="shared" si="86"/>
        <v/>
      </c>
      <c r="AL337" s="25" t="str">
        <f t="shared" si="87"/>
        <v/>
      </c>
      <c r="AM337" s="24" t="str">
        <f t="shared" si="88"/>
        <v>非参评</v>
      </c>
      <c r="AN337" s="24" t="str">
        <f t="shared" si="89"/>
        <v>MOB12+</v>
      </c>
    </row>
    <row r="338" spans="1:40" ht="13.5" customHeight="1">
      <c r="A338" s="24" t="s">
        <v>144</v>
      </c>
      <c r="B338" s="24" t="s">
        <v>158</v>
      </c>
      <c r="C338" s="25">
        <v>769787</v>
      </c>
      <c r="D338" s="24" t="s">
        <v>818</v>
      </c>
      <c r="E338" s="26">
        <v>45603.408333333296</v>
      </c>
      <c r="F338" s="26">
        <v>45603.408333333296</v>
      </c>
      <c r="G338" s="25">
        <v>551</v>
      </c>
      <c r="H338" s="25">
        <v>551</v>
      </c>
      <c r="I338" s="26">
        <v>46154.808333333298</v>
      </c>
      <c r="J338" s="27">
        <v>3006</v>
      </c>
      <c r="K338" s="27">
        <v>5021</v>
      </c>
      <c r="L338" s="27">
        <v>1583</v>
      </c>
      <c r="M338" s="27">
        <v>160114</v>
      </c>
      <c r="N338" s="27">
        <v>119757</v>
      </c>
      <c r="O338" s="25">
        <v>22</v>
      </c>
      <c r="P338" s="24">
        <v>27</v>
      </c>
      <c r="Q338" s="24">
        <v>514400</v>
      </c>
      <c r="R338" s="24">
        <v>481900</v>
      </c>
      <c r="S338" s="24">
        <v>3</v>
      </c>
      <c r="T338" s="24">
        <v>3</v>
      </c>
      <c r="U338" s="24">
        <v>98400</v>
      </c>
      <c r="V338" s="24">
        <v>40000</v>
      </c>
      <c r="W338" s="24">
        <v>612800</v>
      </c>
      <c r="X338" s="24" t="str">
        <f>IF(OR(I338="",说明首页!$C$3-INT(I338)&gt;7),"是","否")</f>
        <v>否</v>
      </c>
      <c r="Y338" s="24" t="str">
        <f t="shared" si="75"/>
        <v>否</v>
      </c>
      <c r="Z338" s="24" t="str">
        <f t="shared" si="76"/>
        <v>是</v>
      </c>
      <c r="AA338" s="24" t="str">
        <f>IF(OR(I338="",说明首页!$C$3-INT(I338)&gt;=3),"是","否")</f>
        <v>否</v>
      </c>
      <c r="AB338" s="28">
        <f t="shared" si="77"/>
        <v>75.651926721415037</v>
      </c>
      <c r="AC338" s="29">
        <f t="shared" si="78"/>
        <v>0.89820359281437123</v>
      </c>
      <c r="AD338" s="27">
        <f t="shared" si="79"/>
        <v>19051.85185185185</v>
      </c>
      <c r="AE338" s="29">
        <f t="shared" si="80"/>
        <v>48.19</v>
      </c>
      <c r="AF338" s="29">
        <f t="shared" si="81"/>
        <v>90.724999999999994</v>
      </c>
      <c r="AG338" s="28">
        <f t="shared" si="82"/>
        <v>17.702448210922785</v>
      </c>
      <c r="AH338" s="28">
        <f t="shared" si="83"/>
        <v>51.600753295668547</v>
      </c>
      <c r="AI338" s="28">
        <f t="shared" si="84"/>
        <v>20.715630885122412</v>
      </c>
      <c r="AJ338" s="28">
        <f t="shared" si="85"/>
        <v>10.357815442561206</v>
      </c>
      <c r="AK338" s="29">
        <f t="shared" si="86"/>
        <v>32.090000000000003</v>
      </c>
      <c r="AL338" s="25">
        <f t="shared" si="87"/>
        <v>396</v>
      </c>
      <c r="AM338" s="24" t="str">
        <f t="shared" si="88"/>
        <v>B</v>
      </c>
      <c r="AN338" s="24" t="str">
        <f t="shared" si="89"/>
        <v>MOB12+</v>
      </c>
    </row>
    <row r="339" spans="1:40" ht="13.5" customHeight="1">
      <c r="A339" s="24" t="s">
        <v>144</v>
      </c>
      <c r="B339" s="24" t="s">
        <v>169</v>
      </c>
      <c r="C339" s="25">
        <v>769815</v>
      </c>
      <c r="D339" s="24" t="s">
        <v>421</v>
      </c>
      <c r="E339" s="26">
        <v>45604.761111111096</v>
      </c>
      <c r="F339" s="26">
        <v>45604.761111111096</v>
      </c>
      <c r="G339" s="25">
        <v>550</v>
      </c>
      <c r="H339" s="25">
        <v>550</v>
      </c>
      <c r="I339" s="26">
        <v>46154.802777777797</v>
      </c>
      <c r="J339" s="27">
        <v>4461</v>
      </c>
      <c r="K339" s="27">
        <v>5494</v>
      </c>
      <c r="L339" s="27">
        <v>2131</v>
      </c>
      <c r="M339" s="27">
        <v>238157</v>
      </c>
      <c r="N339" s="27">
        <v>191690</v>
      </c>
      <c r="O339" s="25">
        <v>23</v>
      </c>
      <c r="P339" s="27">
        <v>69</v>
      </c>
      <c r="Q339" s="27">
        <v>3754800</v>
      </c>
      <c r="R339" s="27">
        <v>3011300</v>
      </c>
      <c r="S339" s="27">
        <v>5</v>
      </c>
      <c r="T339" s="27">
        <v>7</v>
      </c>
      <c r="U339" s="27">
        <v>282000</v>
      </c>
      <c r="V339" s="24"/>
      <c r="W339" s="27">
        <v>4036800</v>
      </c>
      <c r="X339" s="24" t="str">
        <f>IF(OR(I339="",说明首页!$C$3-INT(I339)&gt;7),"是","否")</f>
        <v>否</v>
      </c>
      <c r="Y339" s="24" t="str">
        <f t="shared" si="75"/>
        <v>否</v>
      </c>
      <c r="Z339" s="24" t="str">
        <f t="shared" si="76"/>
        <v>是</v>
      </c>
      <c r="AA339" s="24" t="str">
        <f>IF(OR(I339="",说明首页!$C$3-INT(I339)&gt;=3),"是","否")</f>
        <v>否</v>
      </c>
      <c r="AB339" s="28">
        <f t="shared" si="77"/>
        <v>89.953073674331293</v>
      </c>
      <c r="AC339" s="29">
        <f t="shared" si="78"/>
        <v>1.5467383994620041</v>
      </c>
      <c r="AD339" s="27">
        <f t="shared" si="79"/>
        <v>54417.391304347824</v>
      </c>
      <c r="AE339" s="29">
        <f t="shared" si="80"/>
        <v>301.13</v>
      </c>
      <c r="AF339" s="29">
        <f t="shared" si="81"/>
        <v>138.90579710144928</v>
      </c>
      <c r="AG339" s="28">
        <f t="shared" si="82"/>
        <v>52.730696798493405</v>
      </c>
      <c r="AH339" s="28">
        <f t="shared" si="83"/>
        <v>93.408662900188318</v>
      </c>
      <c r="AI339" s="28">
        <f t="shared" si="84"/>
        <v>90.772128060263654</v>
      </c>
      <c r="AJ339" s="28">
        <f t="shared" si="85"/>
        <v>90.772128060263654</v>
      </c>
      <c r="AK339" s="29">
        <f t="shared" si="86"/>
        <v>86.25</v>
      </c>
      <c r="AL339" s="25">
        <f t="shared" si="87"/>
        <v>28</v>
      </c>
      <c r="AM339" s="24" t="str">
        <f t="shared" si="88"/>
        <v>S</v>
      </c>
      <c r="AN339" s="24" t="str">
        <f t="shared" si="89"/>
        <v>MOB12+</v>
      </c>
    </row>
    <row r="340" spans="1:40" ht="13.5" customHeight="1">
      <c r="A340" s="24" t="s">
        <v>144</v>
      </c>
      <c r="B340" s="24" t="s">
        <v>152</v>
      </c>
      <c r="C340" s="25">
        <v>769829</v>
      </c>
      <c r="D340" s="24" t="s">
        <v>413</v>
      </c>
      <c r="E340" s="26">
        <v>45604.614583333299</v>
      </c>
      <c r="F340" s="26">
        <v>45604.614583333299</v>
      </c>
      <c r="G340" s="25">
        <v>550</v>
      </c>
      <c r="H340" s="25">
        <v>550</v>
      </c>
      <c r="I340" s="26">
        <v>46153.798611111102</v>
      </c>
      <c r="J340" s="27">
        <v>3953</v>
      </c>
      <c r="K340" s="27">
        <v>4258</v>
      </c>
      <c r="L340" s="27">
        <v>1792</v>
      </c>
      <c r="M340" s="27">
        <v>209293</v>
      </c>
      <c r="N340" s="27">
        <v>171105</v>
      </c>
      <c r="O340" s="25">
        <v>24</v>
      </c>
      <c r="P340" s="27">
        <v>48</v>
      </c>
      <c r="Q340" s="27">
        <v>2043500</v>
      </c>
      <c r="R340" s="27">
        <v>1349700</v>
      </c>
      <c r="S340" s="27">
        <v>3</v>
      </c>
      <c r="T340" s="27">
        <v>3</v>
      </c>
      <c r="U340" s="24">
        <v>101000</v>
      </c>
      <c r="V340" s="24">
        <v>100000</v>
      </c>
      <c r="W340" s="27">
        <v>2144500</v>
      </c>
      <c r="X340" s="24" t="str">
        <f>IF(OR(I340="",说明首页!$C$3-INT(I340)&gt;7),"是","否")</f>
        <v>否</v>
      </c>
      <c r="Y340" s="24" t="str">
        <f t="shared" si="75"/>
        <v>否</v>
      </c>
      <c r="Z340" s="24" t="str">
        <f t="shared" si="76"/>
        <v>是</v>
      </c>
      <c r="AA340" s="24" t="str">
        <f>IF(OR(I340="",说明首页!$C$3-INT(I340)&gt;=3),"是","否")</f>
        <v>否</v>
      </c>
      <c r="AB340" s="28">
        <f t="shared" si="77"/>
        <v>95.482700892857139</v>
      </c>
      <c r="AC340" s="29">
        <f t="shared" si="78"/>
        <v>1.2142676448267138</v>
      </c>
      <c r="AD340" s="27">
        <f t="shared" si="79"/>
        <v>42572.916666666664</v>
      </c>
      <c r="AE340" s="29">
        <f t="shared" si="80"/>
        <v>134.97</v>
      </c>
      <c r="AF340" s="29">
        <f t="shared" si="81"/>
        <v>118.82291666666667</v>
      </c>
      <c r="AG340" s="28">
        <f t="shared" si="82"/>
        <v>69.679849340866298</v>
      </c>
      <c r="AH340" s="28">
        <f t="shared" si="83"/>
        <v>77.777777777777786</v>
      </c>
      <c r="AI340" s="28">
        <f t="shared" si="84"/>
        <v>55.743879472693038</v>
      </c>
      <c r="AJ340" s="28">
        <f t="shared" si="85"/>
        <v>63.653483992467045</v>
      </c>
      <c r="AK340" s="29">
        <f t="shared" si="86"/>
        <v>69.33</v>
      </c>
      <c r="AL340" s="25">
        <f t="shared" si="87"/>
        <v>121</v>
      </c>
      <c r="AM340" s="24" t="str">
        <f t="shared" si="88"/>
        <v>A</v>
      </c>
      <c r="AN340" s="24" t="str">
        <f t="shared" si="89"/>
        <v>MOB12+</v>
      </c>
    </row>
    <row r="341" spans="1:40" ht="13.5" customHeight="1">
      <c r="A341" s="24" t="s">
        <v>144</v>
      </c>
      <c r="B341" s="24" t="s">
        <v>150</v>
      </c>
      <c r="C341" s="25">
        <v>769931</v>
      </c>
      <c r="D341" s="24" t="s">
        <v>428</v>
      </c>
      <c r="E341" s="26">
        <v>45609.435416666704</v>
      </c>
      <c r="F341" s="26">
        <v>45609.435416666704</v>
      </c>
      <c r="G341" s="25">
        <v>545</v>
      </c>
      <c r="H341" s="25">
        <v>545</v>
      </c>
      <c r="I341" s="26">
        <v>46154.849305555603</v>
      </c>
      <c r="J341" s="27">
        <v>6776</v>
      </c>
      <c r="K341" s="27">
        <v>7823</v>
      </c>
      <c r="L341" s="27">
        <v>1916</v>
      </c>
      <c r="M341" s="27">
        <v>262298</v>
      </c>
      <c r="N341" s="27">
        <v>171488</v>
      </c>
      <c r="O341" s="25">
        <v>26</v>
      </c>
      <c r="P341" s="24">
        <v>56</v>
      </c>
      <c r="Q341" s="24">
        <v>2576700</v>
      </c>
      <c r="R341" s="24">
        <v>1732000</v>
      </c>
      <c r="S341" s="24">
        <v>2</v>
      </c>
      <c r="T341" s="24">
        <v>2</v>
      </c>
      <c r="U341" s="24">
        <v>11000</v>
      </c>
      <c r="V341" s="24"/>
      <c r="W341" s="24">
        <v>2587700</v>
      </c>
      <c r="X341" s="24" t="str">
        <f>IF(OR(I341="",说明首页!$C$3-INT(I341)&gt;7),"是","否")</f>
        <v>否</v>
      </c>
      <c r="Y341" s="24" t="str">
        <f t="shared" si="75"/>
        <v>否</v>
      </c>
      <c r="Z341" s="24" t="str">
        <f t="shared" si="76"/>
        <v>是</v>
      </c>
      <c r="AA341" s="24" t="str">
        <f>IF(OR(I341="",说明首页!$C$3-INT(I341)&gt;=3),"是","否")</f>
        <v>否</v>
      </c>
      <c r="AB341" s="28">
        <f t="shared" si="77"/>
        <v>89.503131524008353</v>
      </c>
      <c r="AC341" s="29">
        <f t="shared" si="78"/>
        <v>0.82644628099173556</v>
      </c>
      <c r="AD341" s="27">
        <f t="shared" si="79"/>
        <v>46012.5</v>
      </c>
      <c r="AE341" s="29">
        <f t="shared" si="80"/>
        <v>173.2</v>
      </c>
      <c r="AF341" s="29">
        <f t="shared" si="81"/>
        <v>109.92820512820512</v>
      </c>
      <c r="AG341" s="28">
        <f t="shared" si="82"/>
        <v>51.789077212806021</v>
      </c>
      <c r="AH341" s="28">
        <f t="shared" si="83"/>
        <v>41.996233521657253</v>
      </c>
      <c r="AI341" s="28">
        <f t="shared" si="84"/>
        <v>69.679849340866298</v>
      </c>
      <c r="AJ341" s="28">
        <f t="shared" si="85"/>
        <v>41.996233521657253</v>
      </c>
      <c r="AK341" s="29">
        <f t="shared" si="86"/>
        <v>49</v>
      </c>
      <c r="AL341" s="25">
        <f t="shared" si="87"/>
        <v>272</v>
      </c>
      <c r="AM341" s="24" t="str">
        <f t="shared" si="88"/>
        <v>B</v>
      </c>
      <c r="AN341" s="24" t="str">
        <f t="shared" si="89"/>
        <v>MOB12+</v>
      </c>
    </row>
    <row r="342" spans="1:40" ht="13.5" customHeight="1">
      <c r="A342" s="24" t="s">
        <v>144</v>
      </c>
      <c r="B342" s="24" t="s">
        <v>150</v>
      </c>
      <c r="C342" s="25">
        <v>769939</v>
      </c>
      <c r="D342" s="24" t="s">
        <v>834</v>
      </c>
      <c r="E342" s="26">
        <v>45609.5715277778</v>
      </c>
      <c r="F342" s="26">
        <v>45609.5715277778</v>
      </c>
      <c r="G342" s="25">
        <v>545</v>
      </c>
      <c r="H342" s="25">
        <v>545</v>
      </c>
      <c r="I342" s="26">
        <v>46154.851388888899</v>
      </c>
      <c r="J342" s="27">
        <v>5261</v>
      </c>
      <c r="K342" s="27">
        <v>5585</v>
      </c>
      <c r="L342" s="27">
        <v>2170</v>
      </c>
      <c r="M342" s="27">
        <v>238192</v>
      </c>
      <c r="N342" s="27">
        <v>180496</v>
      </c>
      <c r="O342" s="25">
        <v>24</v>
      </c>
      <c r="P342" s="27">
        <v>60</v>
      </c>
      <c r="Q342" s="27">
        <v>2424000</v>
      </c>
      <c r="R342" s="27">
        <v>1251500</v>
      </c>
      <c r="S342" s="27">
        <v>3</v>
      </c>
      <c r="T342" s="27">
        <v>5</v>
      </c>
      <c r="U342" s="27">
        <v>19700</v>
      </c>
      <c r="V342" s="27"/>
      <c r="W342" s="27">
        <v>2443700</v>
      </c>
      <c r="X342" s="24" t="str">
        <f>IF(OR(I342="",说明首页!$C$3-INT(I342)&gt;7),"是","否")</f>
        <v>否</v>
      </c>
      <c r="Y342" s="24" t="str">
        <f t="shared" si="75"/>
        <v>否</v>
      </c>
      <c r="Z342" s="24" t="str">
        <f t="shared" si="76"/>
        <v>是</v>
      </c>
      <c r="AA342" s="24" t="str">
        <f>IF(OR(I342="",说明首页!$C$3-INT(I342)&gt;=3),"是","否")</f>
        <v>否</v>
      </c>
      <c r="AB342" s="28">
        <f t="shared" si="77"/>
        <v>83.177880184331798</v>
      </c>
      <c r="AC342" s="29">
        <f t="shared" si="78"/>
        <v>1.1404675917126021</v>
      </c>
      <c r="AD342" s="27">
        <f t="shared" si="79"/>
        <v>40400</v>
      </c>
      <c r="AE342" s="29">
        <f t="shared" si="80"/>
        <v>125.15</v>
      </c>
      <c r="AF342" s="29">
        <f t="shared" si="81"/>
        <v>125.34444444444445</v>
      </c>
      <c r="AG342" s="28">
        <f t="shared" si="82"/>
        <v>34.086629001883239</v>
      </c>
      <c r="AH342" s="28">
        <f t="shared" si="83"/>
        <v>72.69303201506591</v>
      </c>
      <c r="AI342" s="28">
        <f t="shared" si="84"/>
        <v>51.224105461393599</v>
      </c>
      <c r="AJ342" s="28">
        <f t="shared" si="85"/>
        <v>77.966101694915253</v>
      </c>
      <c r="AK342" s="29">
        <f t="shared" si="86"/>
        <v>63.66</v>
      </c>
      <c r="AL342" s="25">
        <f t="shared" si="87"/>
        <v>169</v>
      </c>
      <c r="AM342" s="24" t="str">
        <f t="shared" si="88"/>
        <v>A</v>
      </c>
      <c r="AN342" s="24" t="str">
        <f t="shared" si="89"/>
        <v>MOB12+</v>
      </c>
    </row>
    <row r="343" spans="1:40" ht="13.5" customHeight="1">
      <c r="A343" s="24" t="s">
        <v>144</v>
      </c>
      <c r="B343" s="24" t="s">
        <v>158</v>
      </c>
      <c r="C343" s="25">
        <v>770109</v>
      </c>
      <c r="D343" s="24" t="s">
        <v>1033</v>
      </c>
      <c r="E343" s="26">
        <v>45614.465972222199</v>
      </c>
      <c r="F343" s="26">
        <v>45614.465972222199</v>
      </c>
      <c r="G343" s="25">
        <v>540</v>
      </c>
      <c r="H343" s="25">
        <v>540</v>
      </c>
      <c r="I343" s="26">
        <v>46142.748611111099</v>
      </c>
      <c r="J343" s="27">
        <v>1928</v>
      </c>
      <c r="K343" s="27">
        <v>3711</v>
      </c>
      <c r="L343" s="27">
        <v>1072</v>
      </c>
      <c r="M343" s="27">
        <v>121222</v>
      </c>
      <c r="N343" s="27">
        <v>86174</v>
      </c>
      <c r="O343" s="25">
        <v>16</v>
      </c>
      <c r="P343" s="27">
        <v>12</v>
      </c>
      <c r="Q343" s="27">
        <v>64100</v>
      </c>
      <c r="R343" s="27">
        <v>35100</v>
      </c>
      <c r="S343" s="27">
        <v>3</v>
      </c>
      <c r="T343" s="27">
        <v>4</v>
      </c>
      <c r="U343" s="27">
        <v>47500</v>
      </c>
      <c r="V343" s="27"/>
      <c r="W343" s="27">
        <v>111600</v>
      </c>
      <c r="X343" s="24" t="str">
        <f>IF(OR(I343="",说明首页!$C$3-INT(I343)&gt;7),"是","否")</f>
        <v>否</v>
      </c>
      <c r="Y343" s="24" t="str">
        <f t="shared" si="75"/>
        <v>是</v>
      </c>
      <c r="Z343" s="24" t="str">
        <f t="shared" si="76"/>
        <v>否</v>
      </c>
      <c r="AA343" s="24" t="str">
        <f>IF(OR(I343="",说明首页!$C$3-INT(I343)&gt;=3),"是","否")</f>
        <v>否</v>
      </c>
      <c r="AB343" s="28">
        <f t="shared" si="77"/>
        <v>80.386194029850742</v>
      </c>
      <c r="AC343" s="29">
        <f t="shared" si="78"/>
        <v>0.62240663900414939</v>
      </c>
      <c r="AD343" s="27">
        <f t="shared" si="79"/>
        <v>5341.666666666667</v>
      </c>
      <c r="AE343" s="29">
        <f t="shared" si="80"/>
        <v>3.51</v>
      </c>
      <c r="AF343" s="29">
        <f t="shared" si="81"/>
        <v>89.764583333333334</v>
      </c>
      <c r="AG343" s="28" t="str">
        <f t="shared" si="82"/>
        <v/>
      </c>
      <c r="AH343" s="28" t="str">
        <f t="shared" si="83"/>
        <v/>
      </c>
      <c r="AI343" s="28" t="str">
        <f t="shared" si="84"/>
        <v/>
      </c>
      <c r="AJ343" s="28" t="str">
        <f t="shared" si="85"/>
        <v/>
      </c>
      <c r="AK343" s="29" t="str">
        <f t="shared" si="86"/>
        <v/>
      </c>
      <c r="AL343" s="25" t="str">
        <f t="shared" si="87"/>
        <v/>
      </c>
      <c r="AM343" s="24" t="str">
        <f t="shared" si="88"/>
        <v>非参评</v>
      </c>
      <c r="AN343" s="24" t="str">
        <f t="shared" si="89"/>
        <v>MOB12+</v>
      </c>
    </row>
    <row r="344" spans="1:40" ht="13.5" customHeight="1">
      <c r="A344" s="24" t="s">
        <v>144</v>
      </c>
      <c r="B344" s="24" t="s">
        <v>147</v>
      </c>
      <c r="C344" s="25">
        <v>770228</v>
      </c>
      <c r="D344" s="24" t="s">
        <v>493</v>
      </c>
      <c r="E344" s="26">
        <v>45617.434722222199</v>
      </c>
      <c r="F344" s="26">
        <v>45617.434722222199</v>
      </c>
      <c r="G344" s="25">
        <v>537</v>
      </c>
      <c r="H344" s="25">
        <v>537</v>
      </c>
      <c r="I344" s="26">
        <v>46154.815972222197</v>
      </c>
      <c r="J344" s="27">
        <v>3716</v>
      </c>
      <c r="K344" s="27">
        <v>4371</v>
      </c>
      <c r="L344" s="27">
        <v>1640</v>
      </c>
      <c r="M344" s="27">
        <v>195704</v>
      </c>
      <c r="N344" s="27">
        <v>157897</v>
      </c>
      <c r="O344" s="25">
        <v>26</v>
      </c>
      <c r="P344" s="27">
        <v>45</v>
      </c>
      <c r="Q344" s="27">
        <v>3476300</v>
      </c>
      <c r="R344" s="27">
        <v>2714000</v>
      </c>
      <c r="S344" s="27">
        <v>2</v>
      </c>
      <c r="T344" s="27">
        <v>3</v>
      </c>
      <c r="U344" s="24">
        <v>147300</v>
      </c>
      <c r="V344" s="24">
        <v>44600</v>
      </c>
      <c r="W344" s="27">
        <v>3623600</v>
      </c>
      <c r="X344" s="24" t="str">
        <f>IF(OR(I344="",说明首页!$C$3-INT(I344)&gt;7),"是","否")</f>
        <v>否</v>
      </c>
      <c r="Y344" s="24" t="str">
        <f t="shared" si="75"/>
        <v>否</v>
      </c>
      <c r="Z344" s="24" t="str">
        <f t="shared" si="76"/>
        <v>是</v>
      </c>
      <c r="AA344" s="24" t="str">
        <f>IF(OR(I344="",说明首页!$C$3-INT(I344)&gt;=3),"是","否")</f>
        <v>否</v>
      </c>
      <c r="AB344" s="28">
        <f t="shared" si="77"/>
        <v>96.278658536585368</v>
      </c>
      <c r="AC344" s="29">
        <f t="shared" si="78"/>
        <v>1.2109795479009688</v>
      </c>
      <c r="AD344" s="27">
        <f t="shared" si="79"/>
        <v>77251.111111111109</v>
      </c>
      <c r="AE344" s="29">
        <f t="shared" si="80"/>
        <v>271.39999999999998</v>
      </c>
      <c r="AF344" s="29">
        <f t="shared" si="81"/>
        <v>101.21602564102564</v>
      </c>
      <c r="AG344" s="28">
        <f t="shared" si="82"/>
        <v>71.751412429378533</v>
      </c>
      <c r="AH344" s="28">
        <f t="shared" si="83"/>
        <v>77.212806026365342</v>
      </c>
      <c r="AI344" s="28">
        <f t="shared" si="84"/>
        <v>88.135593220338976</v>
      </c>
      <c r="AJ344" s="28">
        <f t="shared" si="85"/>
        <v>24.482109227871941</v>
      </c>
      <c r="AK344" s="29">
        <f t="shared" si="86"/>
        <v>68.03</v>
      </c>
      <c r="AL344" s="25">
        <f t="shared" si="87"/>
        <v>134</v>
      </c>
      <c r="AM344" s="24" t="str">
        <f t="shared" si="88"/>
        <v>A</v>
      </c>
      <c r="AN344" s="24" t="str">
        <f t="shared" si="89"/>
        <v>MOB12+</v>
      </c>
    </row>
    <row r="345" spans="1:40" ht="13.5" customHeight="1">
      <c r="A345" s="24" t="s">
        <v>144</v>
      </c>
      <c r="B345" s="24" t="s">
        <v>158</v>
      </c>
      <c r="C345" s="25">
        <v>770234</v>
      </c>
      <c r="D345" s="24" t="s">
        <v>532</v>
      </c>
      <c r="E345" s="26">
        <v>45617.433333333298</v>
      </c>
      <c r="F345" s="26">
        <v>45617.433333333298</v>
      </c>
      <c r="G345" s="25">
        <v>537</v>
      </c>
      <c r="H345" s="25">
        <v>537</v>
      </c>
      <c r="I345" s="26">
        <v>46154.818055555603</v>
      </c>
      <c r="J345" s="27">
        <v>2066</v>
      </c>
      <c r="K345" s="27">
        <v>3042</v>
      </c>
      <c r="L345" s="27">
        <v>894</v>
      </c>
      <c r="M345" s="27">
        <v>109412</v>
      </c>
      <c r="N345" s="27">
        <v>81727</v>
      </c>
      <c r="O345" s="25">
        <v>14</v>
      </c>
      <c r="P345" s="27">
        <v>17</v>
      </c>
      <c r="Q345" s="27">
        <v>821600</v>
      </c>
      <c r="R345" s="27">
        <v>819700</v>
      </c>
      <c r="S345" s="27">
        <v>0</v>
      </c>
      <c r="T345" s="27">
        <v>0</v>
      </c>
      <c r="U345" s="27"/>
      <c r="V345" s="24"/>
      <c r="W345" s="27">
        <v>821600</v>
      </c>
      <c r="X345" s="24" t="str">
        <f>IF(OR(I345="",说明首页!$C$3-INT(I345)&gt;7),"是","否")</f>
        <v>否</v>
      </c>
      <c r="Y345" s="24" t="str">
        <f t="shared" si="75"/>
        <v>是</v>
      </c>
      <c r="Z345" s="24" t="str">
        <f t="shared" si="76"/>
        <v>否</v>
      </c>
      <c r="AA345" s="24" t="str">
        <f>IF(OR(I345="",说明首页!$C$3-INT(I345)&gt;=3),"是","否")</f>
        <v>否</v>
      </c>
      <c r="AB345" s="28">
        <f t="shared" si="77"/>
        <v>91.417225950782992</v>
      </c>
      <c r="AC345" s="29">
        <f t="shared" si="78"/>
        <v>0.82284607938044529</v>
      </c>
      <c r="AD345" s="27">
        <f t="shared" si="79"/>
        <v>48329.411764705881</v>
      </c>
      <c r="AE345" s="29">
        <f t="shared" si="80"/>
        <v>81.97</v>
      </c>
      <c r="AF345" s="29">
        <f t="shared" si="81"/>
        <v>97.294047619047618</v>
      </c>
      <c r="AG345" s="28" t="str">
        <f t="shared" si="82"/>
        <v/>
      </c>
      <c r="AH345" s="28" t="str">
        <f t="shared" si="83"/>
        <v/>
      </c>
      <c r="AI345" s="28" t="str">
        <f t="shared" si="84"/>
        <v/>
      </c>
      <c r="AJ345" s="28" t="str">
        <f t="shared" si="85"/>
        <v/>
      </c>
      <c r="AK345" s="29" t="str">
        <f t="shared" si="86"/>
        <v/>
      </c>
      <c r="AL345" s="25" t="str">
        <f t="shared" si="87"/>
        <v/>
      </c>
      <c r="AM345" s="24" t="str">
        <f t="shared" si="88"/>
        <v>非参评</v>
      </c>
      <c r="AN345" s="24" t="str">
        <f t="shared" si="89"/>
        <v>MOB12+</v>
      </c>
    </row>
    <row r="346" spans="1:40" ht="13.5" customHeight="1">
      <c r="A346" s="24" t="s">
        <v>144</v>
      </c>
      <c r="B346" s="24" t="s">
        <v>147</v>
      </c>
      <c r="C346" s="25">
        <v>771198</v>
      </c>
      <c r="D346" s="24" t="s">
        <v>819</v>
      </c>
      <c r="E346" s="26">
        <v>45624.697916666701</v>
      </c>
      <c r="F346" s="26">
        <v>45624.697916666701</v>
      </c>
      <c r="G346" s="25">
        <v>530</v>
      </c>
      <c r="H346" s="25">
        <v>530</v>
      </c>
      <c r="I346" s="26">
        <v>46154.831944444399</v>
      </c>
      <c r="J346" s="27">
        <v>4243</v>
      </c>
      <c r="K346" s="27">
        <v>5749</v>
      </c>
      <c r="L346" s="27">
        <v>2196</v>
      </c>
      <c r="M346" s="27">
        <v>223418</v>
      </c>
      <c r="N346" s="27">
        <v>170032</v>
      </c>
      <c r="O346" s="25">
        <v>26</v>
      </c>
      <c r="P346" s="27">
        <v>35</v>
      </c>
      <c r="Q346" s="27">
        <v>2532000</v>
      </c>
      <c r="R346" s="27">
        <v>1815500</v>
      </c>
      <c r="S346" s="27">
        <v>0</v>
      </c>
      <c r="T346" s="27">
        <v>0</v>
      </c>
      <c r="U346" s="24"/>
      <c r="V346" s="24"/>
      <c r="W346" s="27">
        <v>2532000</v>
      </c>
      <c r="X346" s="24" t="str">
        <f>IF(OR(I346="",说明首页!$C$3-INT(I346)&gt;7),"是","否")</f>
        <v>否</v>
      </c>
      <c r="Y346" s="24" t="str">
        <f t="shared" si="75"/>
        <v>否</v>
      </c>
      <c r="Z346" s="24" t="str">
        <f t="shared" si="76"/>
        <v>是</v>
      </c>
      <c r="AA346" s="24" t="str">
        <f>IF(OR(I346="",说明首页!$C$3-INT(I346)&gt;=3),"是","否")</f>
        <v>否</v>
      </c>
      <c r="AB346" s="28">
        <f t="shared" si="77"/>
        <v>77.428051001821487</v>
      </c>
      <c r="AC346" s="29">
        <f t="shared" si="78"/>
        <v>0.82488805090737694</v>
      </c>
      <c r="AD346" s="27">
        <f t="shared" si="79"/>
        <v>72342.857142857145</v>
      </c>
      <c r="AE346" s="29">
        <f t="shared" si="80"/>
        <v>181.55</v>
      </c>
      <c r="AF346" s="29">
        <f t="shared" si="81"/>
        <v>108.9948717948718</v>
      </c>
      <c r="AG346" s="28">
        <f t="shared" si="82"/>
        <v>21.84557438794727</v>
      </c>
      <c r="AH346" s="28">
        <f t="shared" si="83"/>
        <v>41.807909604519772</v>
      </c>
      <c r="AI346" s="28">
        <f t="shared" si="84"/>
        <v>72.316384180790962</v>
      </c>
      <c r="AJ346" s="28">
        <f t="shared" si="85"/>
        <v>39.359698681732581</v>
      </c>
      <c r="AK346" s="29">
        <f t="shared" si="86"/>
        <v>44.43</v>
      </c>
      <c r="AL346" s="25">
        <f t="shared" si="87"/>
        <v>300</v>
      </c>
      <c r="AM346" s="24" t="str">
        <f t="shared" si="88"/>
        <v>B</v>
      </c>
      <c r="AN346" s="24" t="str">
        <f t="shared" si="89"/>
        <v>MOB12+</v>
      </c>
    </row>
    <row r="347" spans="1:40" ht="13.5" customHeight="1">
      <c r="A347" s="24" t="s">
        <v>144</v>
      </c>
      <c r="B347" s="24" t="s">
        <v>150</v>
      </c>
      <c r="C347" s="25">
        <v>772421</v>
      </c>
      <c r="D347" s="24" t="s">
        <v>283</v>
      </c>
      <c r="E347" s="26">
        <v>45630.420833333301</v>
      </c>
      <c r="F347" s="26">
        <v>45630.420833333301</v>
      </c>
      <c r="G347" s="25">
        <v>524</v>
      </c>
      <c r="H347" s="25">
        <v>524</v>
      </c>
      <c r="I347" s="26">
        <v>46154.859027777798</v>
      </c>
      <c r="J347" s="27">
        <v>6805</v>
      </c>
      <c r="K347" s="27">
        <v>8014</v>
      </c>
      <c r="L347" s="27">
        <v>2322</v>
      </c>
      <c r="M347" s="27">
        <v>287255</v>
      </c>
      <c r="N347" s="27">
        <v>209252</v>
      </c>
      <c r="O347" s="25">
        <v>26</v>
      </c>
      <c r="P347" s="27">
        <v>56</v>
      </c>
      <c r="Q347" s="27">
        <v>1922500</v>
      </c>
      <c r="R347" s="27">
        <v>1624500</v>
      </c>
      <c r="S347" s="27">
        <v>1</v>
      </c>
      <c r="T347" s="27">
        <v>1</v>
      </c>
      <c r="U347" s="24">
        <v>6500</v>
      </c>
      <c r="V347" s="24">
        <v>6500</v>
      </c>
      <c r="W347" s="27">
        <v>1929000</v>
      </c>
      <c r="X347" s="24" t="str">
        <f>IF(OR(I347="",说明首页!$C$3-INT(I347)&gt;7),"是","否")</f>
        <v>否</v>
      </c>
      <c r="Y347" s="24" t="str">
        <f t="shared" si="75"/>
        <v>否</v>
      </c>
      <c r="Z347" s="24" t="str">
        <f t="shared" si="76"/>
        <v>是</v>
      </c>
      <c r="AA347" s="24" t="str">
        <f>IF(OR(I347="",说明首页!$C$3-INT(I347)&gt;=3),"是","否")</f>
        <v>否</v>
      </c>
      <c r="AB347" s="28">
        <f t="shared" si="77"/>
        <v>90.117140396210161</v>
      </c>
      <c r="AC347" s="29">
        <f t="shared" si="78"/>
        <v>0.82292432035268193</v>
      </c>
      <c r="AD347" s="27">
        <f t="shared" si="79"/>
        <v>34330.357142857145</v>
      </c>
      <c r="AE347" s="29">
        <f t="shared" si="80"/>
        <v>162.44999999999999</v>
      </c>
      <c r="AF347" s="29">
        <f t="shared" si="81"/>
        <v>134.13589743589742</v>
      </c>
      <c r="AG347" s="28">
        <f t="shared" si="82"/>
        <v>53.295668549905841</v>
      </c>
      <c r="AH347" s="28">
        <f t="shared" si="83"/>
        <v>41.619585687382298</v>
      </c>
      <c r="AI347" s="28">
        <f t="shared" si="84"/>
        <v>66.666666666666657</v>
      </c>
      <c r="AJ347" s="28">
        <f t="shared" si="85"/>
        <v>88.323917137476457</v>
      </c>
      <c r="AK347" s="29">
        <f t="shared" si="86"/>
        <v>57.72</v>
      </c>
      <c r="AL347" s="25">
        <f t="shared" si="87"/>
        <v>200</v>
      </c>
      <c r="AM347" s="24" t="str">
        <f t="shared" si="88"/>
        <v>A</v>
      </c>
      <c r="AN347" s="24" t="str">
        <f t="shared" si="89"/>
        <v>MOB12+</v>
      </c>
    </row>
    <row r="348" spans="1:40" ht="13.5" customHeight="1">
      <c r="A348" s="24" t="s">
        <v>144</v>
      </c>
      <c r="B348" s="24" t="s">
        <v>150</v>
      </c>
      <c r="C348" s="25">
        <v>773406</v>
      </c>
      <c r="D348" s="24" t="s">
        <v>836</v>
      </c>
      <c r="E348" s="26">
        <v>45643.412499999999</v>
      </c>
      <c r="F348" s="26">
        <v>45643.412499999999</v>
      </c>
      <c r="G348" s="25">
        <v>511</v>
      </c>
      <c r="H348" s="25">
        <v>511</v>
      </c>
      <c r="I348" s="26">
        <v>46154.818055555603</v>
      </c>
      <c r="J348" s="27">
        <v>4074</v>
      </c>
      <c r="K348" s="27">
        <v>4693</v>
      </c>
      <c r="L348" s="27">
        <v>1509</v>
      </c>
      <c r="M348" s="27">
        <v>232726</v>
      </c>
      <c r="N348" s="27">
        <v>186226</v>
      </c>
      <c r="O348" s="25">
        <v>25</v>
      </c>
      <c r="P348" s="27">
        <v>59</v>
      </c>
      <c r="Q348" s="27">
        <v>3251700</v>
      </c>
      <c r="R348" s="27">
        <v>3030700</v>
      </c>
      <c r="S348" s="27">
        <v>2</v>
      </c>
      <c r="T348" s="27">
        <v>2</v>
      </c>
      <c r="U348" s="24">
        <v>24500</v>
      </c>
      <c r="V348" s="24">
        <v>1000</v>
      </c>
      <c r="W348" s="27">
        <v>3276200</v>
      </c>
      <c r="X348" s="24" t="str">
        <f>IF(OR(I348="",说明首页!$C$3-INT(I348)&gt;7),"是","否")</f>
        <v>否</v>
      </c>
      <c r="Y348" s="24" t="str">
        <f t="shared" si="75"/>
        <v>否</v>
      </c>
      <c r="Z348" s="24" t="str">
        <f t="shared" si="76"/>
        <v>是</v>
      </c>
      <c r="AA348" s="24" t="str">
        <f>IF(OR(I348="",说明首页!$C$3-INT(I348)&gt;=3),"是","否")</f>
        <v>否</v>
      </c>
      <c r="AB348" s="28">
        <f t="shared" si="77"/>
        <v>123.41020543406229</v>
      </c>
      <c r="AC348" s="29">
        <f t="shared" si="78"/>
        <v>1.448208149239077</v>
      </c>
      <c r="AD348" s="27">
        <f t="shared" si="79"/>
        <v>55113.5593220339</v>
      </c>
      <c r="AE348" s="29">
        <f t="shared" si="80"/>
        <v>303.07</v>
      </c>
      <c r="AF348" s="29">
        <f t="shared" si="81"/>
        <v>124.15066666666667</v>
      </c>
      <c r="AG348" s="28">
        <f t="shared" si="82"/>
        <v>97.175141242937855</v>
      </c>
      <c r="AH348" s="28">
        <f t="shared" si="83"/>
        <v>90.018832391713744</v>
      </c>
      <c r="AI348" s="28">
        <f t="shared" si="84"/>
        <v>91.148775894538602</v>
      </c>
      <c r="AJ348" s="28">
        <f t="shared" si="85"/>
        <v>75.517890772128055</v>
      </c>
      <c r="AK348" s="29">
        <f t="shared" si="86"/>
        <v>88.42</v>
      </c>
      <c r="AL348" s="25">
        <f t="shared" si="87"/>
        <v>22</v>
      </c>
      <c r="AM348" s="24" t="str">
        <f t="shared" si="88"/>
        <v>S</v>
      </c>
      <c r="AN348" s="24" t="str">
        <f t="shared" si="89"/>
        <v>MOB12+</v>
      </c>
    </row>
    <row r="349" spans="1:40" ht="13.5" customHeight="1">
      <c r="A349" s="24" t="s">
        <v>144</v>
      </c>
      <c r="B349" s="24" t="s">
        <v>152</v>
      </c>
      <c r="C349" s="25">
        <v>773462</v>
      </c>
      <c r="D349" s="24" t="s">
        <v>469</v>
      </c>
      <c r="E349" s="26">
        <v>45644.412499999999</v>
      </c>
      <c r="F349" s="26">
        <v>45644.412499999999</v>
      </c>
      <c r="G349" s="25">
        <v>510</v>
      </c>
      <c r="H349" s="25">
        <v>510</v>
      </c>
      <c r="I349" s="26">
        <v>46154.720833333296</v>
      </c>
      <c r="J349" s="27">
        <v>4938</v>
      </c>
      <c r="K349" s="27">
        <v>5874</v>
      </c>
      <c r="L349" s="27">
        <v>2251</v>
      </c>
      <c r="M349" s="27">
        <v>204085</v>
      </c>
      <c r="N349" s="27">
        <v>155219</v>
      </c>
      <c r="O349" s="25">
        <v>25</v>
      </c>
      <c r="P349" s="27">
        <v>24</v>
      </c>
      <c r="Q349" s="27">
        <v>978200</v>
      </c>
      <c r="R349" s="27">
        <v>712500</v>
      </c>
      <c r="S349" s="27">
        <v>2</v>
      </c>
      <c r="T349" s="27">
        <v>3</v>
      </c>
      <c r="U349" s="24">
        <v>30000</v>
      </c>
      <c r="V349" s="24">
        <v>20000</v>
      </c>
      <c r="W349" s="27">
        <v>1008200</v>
      </c>
      <c r="X349" s="24" t="str">
        <f>IF(OR(I349="",说明首页!$C$3-INT(I349)&gt;7),"是","否")</f>
        <v>否</v>
      </c>
      <c r="Y349" s="24" t="str">
        <f t="shared" si="75"/>
        <v>否</v>
      </c>
      <c r="Z349" s="24" t="str">
        <f t="shared" si="76"/>
        <v>是</v>
      </c>
      <c r="AA349" s="24" t="str">
        <f>IF(OR(I349="",说明首页!$C$3-INT(I349)&gt;=3),"是","否")</f>
        <v>否</v>
      </c>
      <c r="AB349" s="28">
        <f t="shared" si="77"/>
        <v>68.955575299866723</v>
      </c>
      <c r="AC349" s="29">
        <f t="shared" si="78"/>
        <v>0.48602673147023084</v>
      </c>
      <c r="AD349" s="27">
        <f t="shared" si="79"/>
        <v>40758.333333333336</v>
      </c>
      <c r="AE349" s="29">
        <f t="shared" si="80"/>
        <v>71.25</v>
      </c>
      <c r="AF349" s="29">
        <f t="shared" si="81"/>
        <v>103.47933333333334</v>
      </c>
      <c r="AG349" s="28">
        <f t="shared" si="82"/>
        <v>6.4030131826741998</v>
      </c>
      <c r="AH349" s="28">
        <f t="shared" si="83"/>
        <v>7.5329566854990579</v>
      </c>
      <c r="AI349" s="28">
        <f t="shared" si="84"/>
        <v>30.508474576271187</v>
      </c>
      <c r="AJ349" s="28">
        <f t="shared" si="85"/>
        <v>28.625235404896422</v>
      </c>
      <c r="AK349" s="29">
        <f t="shared" si="86"/>
        <v>16.18</v>
      </c>
      <c r="AL349" s="25">
        <f t="shared" si="87"/>
        <v>496</v>
      </c>
      <c r="AM349" s="24" t="str">
        <f t="shared" si="88"/>
        <v>C</v>
      </c>
      <c r="AN349" s="24" t="str">
        <f t="shared" si="89"/>
        <v>MOB12+</v>
      </c>
    </row>
    <row r="350" spans="1:40" ht="13.5" customHeight="1">
      <c r="A350" s="24" t="s">
        <v>144</v>
      </c>
      <c r="B350" s="24" t="s">
        <v>152</v>
      </c>
      <c r="C350" s="25">
        <v>773464</v>
      </c>
      <c r="D350" s="24" t="s">
        <v>456</v>
      </c>
      <c r="E350" s="26">
        <v>45644.409722222197</v>
      </c>
      <c r="F350" s="26">
        <v>45644.409722222197</v>
      </c>
      <c r="G350" s="25">
        <v>510</v>
      </c>
      <c r="H350" s="25">
        <v>510</v>
      </c>
      <c r="I350" s="26">
        <v>46154.745833333298</v>
      </c>
      <c r="J350" s="27">
        <v>4551</v>
      </c>
      <c r="K350" s="27">
        <v>5753</v>
      </c>
      <c r="L350" s="27">
        <v>2340</v>
      </c>
      <c r="M350" s="27">
        <v>181373</v>
      </c>
      <c r="N350" s="27">
        <v>135939</v>
      </c>
      <c r="O350" s="24">
        <v>24</v>
      </c>
      <c r="P350" s="24">
        <v>33</v>
      </c>
      <c r="Q350" s="24">
        <v>1116400</v>
      </c>
      <c r="R350" s="24">
        <v>867800</v>
      </c>
      <c r="S350" s="24">
        <v>2</v>
      </c>
      <c r="T350" s="24">
        <v>3</v>
      </c>
      <c r="U350" s="24">
        <v>4000</v>
      </c>
      <c r="V350" s="24"/>
      <c r="W350" s="24">
        <v>1120400</v>
      </c>
      <c r="X350" s="24" t="str">
        <f>IF(OR(I350="",说明首页!$C$3-INT(I350)&gt;7),"是","否")</f>
        <v>否</v>
      </c>
      <c r="Y350" s="24" t="str">
        <f t="shared" si="75"/>
        <v>否</v>
      </c>
      <c r="Z350" s="24" t="str">
        <f t="shared" si="76"/>
        <v>是</v>
      </c>
      <c r="AA350" s="24" t="str">
        <f>IF(OR(I350="",说明首页!$C$3-INT(I350)&gt;=3),"是","否")</f>
        <v>否</v>
      </c>
      <c r="AB350" s="28">
        <f t="shared" si="77"/>
        <v>58.093589743589746</v>
      </c>
      <c r="AC350" s="29">
        <f t="shared" si="78"/>
        <v>0.72511535926170079</v>
      </c>
      <c r="AD350" s="27">
        <f t="shared" si="79"/>
        <v>33830.303030303032</v>
      </c>
      <c r="AE350" s="29">
        <f t="shared" si="80"/>
        <v>86.78</v>
      </c>
      <c r="AF350" s="29">
        <f t="shared" si="81"/>
        <v>94.402083333333337</v>
      </c>
      <c r="AG350" s="28">
        <f t="shared" si="82"/>
        <v>0.18832391713747645</v>
      </c>
      <c r="AH350" s="28">
        <f t="shared" si="83"/>
        <v>28.436911487758948</v>
      </c>
      <c r="AI350" s="28">
        <f t="shared" si="84"/>
        <v>38.229755178907723</v>
      </c>
      <c r="AJ350" s="28">
        <f t="shared" si="85"/>
        <v>14.87758945386064</v>
      </c>
      <c r="AK350" s="29">
        <f t="shared" si="86"/>
        <v>23.45</v>
      </c>
      <c r="AL350" s="25">
        <f t="shared" si="87"/>
        <v>460</v>
      </c>
      <c r="AM350" s="24" t="str">
        <f t="shared" si="88"/>
        <v>C</v>
      </c>
      <c r="AN350" s="24" t="str">
        <f t="shared" si="89"/>
        <v>MOB12+</v>
      </c>
    </row>
    <row r="351" spans="1:40" ht="13.5" customHeight="1">
      <c r="A351" s="24" t="s">
        <v>144</v>
      </c>
      <c r="B351" s="24" t="s">
        <v>176</v>
      </c>
      <c r="C351" s="25">
        <v>774029</v>
      </c>
      <c r="D351" s="24" t="s">
        <v>690</v>
      </c>
      <c r="E351" s="26">
        <v>45646.430555555598</v>
      </c>
      <c r="F351" s="26">
        <v>45646.430555555598</v>
      </c>
      <c r="G351" s="25">
        <v>508</v>
      </c>
      <c r="H351" s="25">
        <v>508</v>
      </c>
      <c r="I351" s="26">
        <v>46154.790972222203</v>
      </c>
      <c r="J351" s="27">
        <v>3455</v>
      </c>
      <c r="K351" s="27">
        <v>5101</v>
      </c>
      <c r="L351" s="27">
        <v>2050</v>
      </c>
      <c r="M351" s="27">
        <v>181576</v>
      </c>
      <c r="N351" s="27">
        <v>137085</v>
      </c>
      <c r="O351" s="25">
        <v>26</v>
      </c>
      <c r="P351" s="27">
        <v>30</v>
      </c>
      <c r="Q351" s="27">
        <v>900600</v>
      </c>
      <c r="R351" s="27">
        <v>743300</v>
      </c>
      <c r="S351" s="27">
        <v>1</v>
      </c>
      <c r="T351" s="27">
        <v>1</v>
      </c>
      <c r="U351" s="27">
        <v>500</v>
      </c>
      <c r="V351" s="24"/>
      <c r="W351" s="27">
        <v>901100</v>
      </c>
      <c r="X351" s="24" t="str">
        <f>IF(OR(I351="",说明首页!$C$3-INT(I351)&gt;7),"是","否")</f>
        <v>否</v>
      </c>
      <c r="Y351" s="24" t="str">
        <f t="shared" si="75"/>
        <v>否</v>
      </c>
      <c r="Z351" s="24" t="str">
        <f t="shared" si="76"/>
        <v>是</v>
      </c>
      <c r="AA351" s="24" t="str">
        <f>IF(OR(I351="",说明首页!$C$3-INT(I351)&gt;=3),"是","否")</f>
        <v>否</v>
      </c>
      <c r="AB351" s="28">
        <f t="shared" si="77"/>
        <v>66.870731707317077</v>
      </c>
      <c r="AC351" s="29">
        <f t="shared" si="78"/>
        <v>0.86830680173661368</v>
      </c>
      <c r="AD351" s="27">
        <f t="shared" si="79"/>
        <v>30020</v>
      </c>
      <c r="AE351" s="29">
        <f t="shared" si="80"/>
        <v>74.33</v>
      </c>
      <c r="AF351" s="29">
        <f t="shared" si="81"/>
        <v>87.875</v>
      </c>
      <c r="AG351" s="28">
        <f t="shared" si="82"/>
        <v>4.1431261770244827</v>
      </c>
      <c r="AH351" s="28">
        <f t="shared" si="83"/>
        <v>47.080979284369114</v>
      </c>
      <c r="AI351" s="28">
        <f t="shared" si="84"/>
        <v>32.20338983050847</v>
      </c>
      <c r="AJ351" s="28">
        <f t="shared" si="85"/>
        <v>8.0979284369114879</v>
      </c>
      <c r="AK351" s="29">
        <f t="shared" si="86"/>
        <v>29.87</v>
      </c>
      <c r="AL351" s="25">
        <f t="shared" si="87"/>
        <v>421</v>
      </c>
      <c r="AM351" s="24" t="str">
        <f t="shared" si="88"/>
        <v>B</v>
      </c>
      <c r="AN351" s="24" t="str">
        <f t="shared" si="89"/>
        <v>MOB12+</v>
      </c>
    </row>
    <row r="352" spans="1:40" ht="13.5" customHeight="1">
      <c r="A352" s="24" t="s">
        <v>144</v>
      </c>
      <c r="B352" s="24" t="s">
        <v>150</v>
      </c>
      <c r="C352" s="25">
        <v>774750</v>
      </c>
      <c r="D352" s="24" t="s">
        <v>202</v>
      </c>
      <c r="E352" s="26">
        <v>45653.639583333301</v>
      </c>
      <c r="F352" s="26">
        <v>45653.639583333301</v>
      </c>
      <c r="G352" s="25">
        <v>501</v>
      </c>
      <c r="H352" s="25">
        <v>501</v>
      </c>
      <c r="I352" s="26">
        <v>46154.752777777801</v>
      </c>
      <c r="J352" s="27">
        <v>5967</v>
      </c>
      <c r="K352" s="27">
        <v>6578</v>
      </c>
      <c r="L352" s="27">
        <v>1972</v>
      </c>
      <c r="M352" s="27">
        <v>203507</v>
      </c>
      <c r="N352" s="27">
        <v>136147</v>
      </c>
      <c r="O352" s="25">
        <v>24</v>
      </c>
      <c r="P352" s="27">
        <v>23</v>
      </c>
      <c r="Q352" s="27">
        <v>761000</v>
      </c>
      <c r="R352" s="27">
        <v>378200</v>
      </c>
      <c r="S352" s="27">
        <v>1</v>
      </c>
      <c r="T352" s="27">
        <v>1</v>
      </c>
      <c r="U352" s="27">
        <v>3600</v>
      </c>
      <c r="V352" s="24"/>
      <c r="W352" s="27">
        <v>764600</v>
      </c>
      <c r="X352" s="24" t="str">
        <f>IF(OR(I352="",说明首页!$C$3-INT(I352)&gt;7),"是","否")</f>
        <v>否</v>
      </c>
      <c r="Y352" s="24" t="str">
        <f t="shared" si="75"/>
        <v>否</v>
      </c>
      <c r="Z352" s="24" t="str">
        <f t="shared" si="76"/>
        <v>是</v>
      </c>
      <c r="AA352" s="24" t="str">
        <f>IF(OR(I352="",说明首页!$C$3-INT(I352)&gt;=3),"是","否")</f>
        <v>否</v>
      </c>
      <c r="AB352" s="28">
        <f t="shared" si="77"/>
        <v>69.040060851926981</v>
      </c>
      <c r="AC352" s="29">
        <f t="shared" si="78"/>
        <v>0.3854533266297972</v>
      </c>
      <c r="AD352" s="27">
        <f t="shared" si="79"/>
        <v>33086.956521739128</v>
      </c>
      <c r="AE352" s="29">
        <f t="shared" si="80"/>
        <v>37.82</v>
      </c>
      <c r="AF352" s="29">
        <f t="shared" si="81"/>
        <v>94.546527777777783</v>
      </c>
      <c r="AG352" s="28">
        <f t="shared" si="82"/>
        <v>6.5913370998116756</v>
      </c>
      <c r="AH352" s="28">
        <f t="shared" si="83"/>
        <v>2.6365348399246704</v>
      </c>
      <c r="AI352" s="28">
        <f t="shared" si="84"/>
        <v>16.949152542372879</v>
      </c>
      <c r="AJ352" s="28">
        <f t="shared" si="85"/>
        <v>15.065913370998116</v>
      </c>
      <c r="AK352" s="29">
        <f t="shared" si="86"/>
        <v>8.58</v>
      </c>
      <c r="AL352" s="25">
        <f t="shared" si="87"/>
        <v>519</v>
      </c>
      <c r="AM352" s="24" t="str">
        <f t="shared" si="88"/>
        <v>C</v>
      </c>
      <c r="AN352" s="24" t="str">
        <f t="shared" si="89"/>
        <v>MOB12+</v>
      </c>
    </row>
    <row r="353" spans="1:40" ht="13.5" customHeight="1">
      <c r="A353" s="24" t="s">
        <v>144</v>
      </c>
      <c r="B353" s="24" t="s">
        <v>335</v>
      </c>
      <c r="C353" s="25">
        <v>774793</v>
      </c>
      <c r="D353" s="24" t="s">
        <v>717</v>
      </c>
      <c r="E353" s="26">
        <v>45656.587500000001</v>
      </c>
      <c r="F353" s="26">
        <v>45656.587500000001</v>
      </c>
      <c r="G353" s="25">
        <v>498</v>
      </c>
      <c r="H353" s="25">
        <v>498</v>
      </c>
      <c r="I353" s="26">
        <v>46154.770833333299</v>
      </c>
      <c r="J353" s="27">
        <v>4073</v>
      </c>
      <c r="K353" s="27">
        <v>5428</v>
      </c>
      <c r="L353" s="27">
        <v>1938</v>
      </c>
      <c r="M353" s="27">
        <v>310083</v>
      </c>
      <c r="N353" s="27">
        <v>265376</v>
      </c>
      <c r="O353" s="25">
        <v>24</v>
      </c>
      <c r="P353" s="27">
        <v>67</v>
      </c>
      <c r="Q353" s="27">
        <v>1737600</v>
      </c>
      <c r="R353" s="27">
        <v>1433500</v>
      </c>
      <c r="S353" s="27">
        <v>6</v>
      </c>
      <c r="T353" s="27">
        <v>9</v>
      </c>
      <c r="U353" s="27">
        <v>243600</v>
      </c>
      <c r="V353" s="24"/>
      <c r="W353" s="27">
        <v>1981200</v>
      </c>
      <c r="X353" s="24" t="str">
        <f>IF(OR(I353="",说明首页!$C$3-INT(I353)&gt;7),"是","否")</f>
        <v>否</v>
      </c>
      <c r="Y353" s="24" t="str">
        <f t="shared" si="75"/>
        <v>否</v>
      </c>
      <c r="Z353" s="24" t="str">
        <f t="shared" si="76"/>
        <v>是</v>
      </c>
      <c r="AA353" s="24" t="str">
        <f>IF(OR(I353="",说明首页!$C$3-INT(I353)&gt;=3),"是","否")</f>
        <v>否</v>
      </c>
      <c r="AB353" s="28">
        <f t="shared" si="77"/>
        <v>136.93292053663572</v>
      </c>
      <c r="AC353" s="29">
        <f t="shared" si="78"/>
        <v>1.6449791308617727</v>
      </c>
      <c r="AD353" s="27">
        <f t="shared" si="79"/>
        <v>25934.328358208953</v>
      </c>
      <c r="AE353" s="29">
        <f t="shared" si="80"/>
        <v>143.35</v>
      </c>
      <c r="AF353" s="29">
        <f t="shared" si="81"/>
        <v>184.28888888888889</v>
      </c>
      <c r="AG353" s="28">
        <f t="shared" si="82"/>
        <v>99.623352165725038</v>
      </c>
      <c r="AH353" s="28">
        <f t="shared" si="83"/>
        <v>95.291902071563086</v>
      </c>
      <c r="AI353" s="28">
        <f t="shared" si="84"/>
        <v>59.133709981167605</v>
      </c>
      <c r="AJ353" s="28">
        <f t="shared" si="85"/>
        <v>99.435028248587571</v>
      </c>
      <c r="AK353" s="29">
        <f t="shared" si="86"/>
        <v>89.54</v>
      </c>
      <c r="AL353" s="25">
        <f t="shared" si="87"/>
        <v>20</v>
      </c>
      <c r="AM353" s="24" t="str">
        <f t="shared" si="88"/>
        <v>S</v>
      </c>
      <c r="AN353" s="24" t="str">
        <f t="shared" si="89"/>
        <v>MOB12+</v>
      </c>
    </row>
    <row r="354" spans="1:40" ht="13.5" customHeight="1">
      <c r="A354" s="24" t="s">
        <v>144</v>
      </c>
      <c r="B354" s="24" t="s">
        <v>145</v>
      </c>
      <c r="C354" s="25">
        <v>774795</v>
      </c>
      <c r="D354" s="24" t="s">
        <v>525</v>
      </c>
      <c r="E354" s="26">
        <v>45656.667361111096</v>
      </c>
      <c r="F354" s="26">
        <v>45656.667361111096</v>
      </c>
      <c r="G354" s="25">
        <v>498</v>
      </c>
      <c r="H354" s="25">
        <v>498</v>
      </c>
      <c r="I354" s="26">
        <v>46154.826388888898</v>
      </c>
      <c r="J354" s="27">
        <v>6255</v>
      </c>
      <c r="K354" s="27">
        <v>7234</v>
      </c>
      <c r="L354" s="27">
        <v>1752</v>
      </c>
      <c r="M354" s="27">
        <v>253885</v>
      </c>
      <c r="N354" s="24">
        <v>169904</v>
      </c>
      <c r="O354" s="24">
        <v>27</v>
      </c>
      <c r="P354" s="24">
        <v>56</v>
      </c>
      <c r="Q354" s="24">
        <v>2937400</v>
      </c>
      <c r="R354" s="24">
        <v>2716600</v>
      </c>
      <c r="S354" s="24">
        <v>2</v>
      </c>
      <c r="T354" s="24">
        <v>2</v>
      </c>
      <c r="U354" s="24">
        <v>81400</v>
      </c>
      <c r="V354" s="24">
        <v>81400</v>
      </c>
      <c r="W354" s="24">
        <v>3018800</v>
      </c>
      <c r="X354" s="24" t="str">
        <f>IF(OR(I354="",说明首页!$C$3-INT(I354)&gt;7),"是","否")</f>
        <v>否</v>
      </c>
      <c r="Y354" s="24" t="str">
        <f t="shared" si="75"/>
        <v>否</v>
      </c>
      <c r="Z354" s="24" t="str">
        <f t="shared" si="76"/>
        <v>是</v>
      </c>
      <c r="AA354" s="24" t="str">
        <f>IF(OR(I354="",说明首页!$C$3-INT(I354)&gt;=3),"是","否")</f>
        <v>否</v>
      </c>
      <c r="AB354" s="28">
        <f t="shared" si="77"/>
        <v>96.977168949771695</v>
      </c>
      <c r="AC354" s="29">
        <f t="shared" si="78"/>
        <v>0.89528377298161466</v>
      </c>
      <c r="AD354" s="27">
        <f t="shared" si="79"/>
        <v>52453.571428571428</v>
      </c>
      <c r="AE354" s="29">
        <f t="shared" si="80"/>
        <v>271.66000000000003</v>
      </c>
      <c r="AF354" s="29">
        <f t="shared" si="81"/>
        <v>104.87901234567902</v>
      </c>
      <c r="AG354" s="28">
        <f t="shared" si="82"/>
        <v>73.44632768361582</v>
      </c>
      <c r="AH354" s="28">
        <f t="shared" si="83"/>
        <v>50.847457627118644</v>
      </c>
      <c r="AI354" s="28">
        <f t="shared" si="84"/>
        <v>88.323917137476457</v>
      </c>
      <c r="AJ354" s="28">
        <f t="shared" si="85"/>
        <v>30.696798493408661</v>
      </c>
      <c r="AK354" s="29">
        <f t="shared" si="86"/>
        <v>57.7</v>
      </c>
      <c r="AL354" s="25">
        <f t="shared" si="87"/>
        <v>201</v>
      </c>
      <c r="AM354" s="24" t="str">
        <f t="shared" si="88"/>
        <v>A</v>
      </c>
      <c r="AN354" s="24" t="str">
        <f t="shared" si="89"/>
        <v>MOB12+</v>
      </c>
    </row>
    <row r="355" spans="1:40" ht="13.5" customHeight="1">
      <c r="A355" s="24" t="s">
        <v>144</v>
      </c>
      <c r="B355" s="24" t="s">
        <v>150</v>
      </c>
      <c r="C355" s="25">
        <v>774805</v>
      </c>
      <c r="D355" s="24" t="s">
        <v>1076</v>
      </c>
      <c r="E355" s="26">
        <v>45657.391666666699</v>
      </c>
      <c r="F355" s="26">
        <v>45657.391666666699</v>
      </c>
      <c r="G355" s="25">
        <v>497</v>
      </c>
      <c r="H355" s="25">
        <v>497</v>
      </c>
      <c r="I355" s="26">
        <v>46154.863194444399</v>
      </c>
      <c r="J355" s="27">
        <v>6073</v>
      </c>
      <c r="K355" s="27">
        <v>6873</v>
      </c>
      <c r="L355" s="27">
        <v>1422</v>
      </c>
      <c r="M355" s="24">
        <v>252358</v>
      </c>
      <c r="N355" s="24">
        <v>180783</v>
      </c>
      <c r="O355" s="24">
        <v>25</v>
      </c>
      <c r="P355" s="24">
        <v>70</v>
      </c>
      <c r="Q355" s="24">
        <v>3770500</v>
      </c>
      <c r="R355" s="24">
        <v>3170900</v>
      </c>
      <c r="S355" s="24">
        <v>7</v>
      </c>
      <c r="T355" s="24">
        <v>8</v>
      </c>
      <c r="U355" s="24">
        <v>438100</v>
      </c>
      <c r="V355" s="24">
        <v>358000</v>
      </c>
      <c r="W355" s="24">
        <v>4208600</v>
      </c>
      <c r="X355" s="24" t="str">
        <f>IF(OR(I355="",说明首页!$C$3-INT(I355)&gt;7),"是","否")</f>
        <v>否</v>
      </c>
      <c r="Y355" s="24" t="str">
        <f t="shared" si="75"/>
        <v>否</v>
      </c>
      <c r="Z355" s="24" t="str">
        <f t="shared" si="76"/>
        <v>是</v>
      </c>
      <c r="AA355" s="24" t="str">
        <f>IF(OR(I355="",说明首页!$C$3-INT(I355)&gt;=3),"是","否")</f>
        <v>否</v>
      </c>
      <c r="AB355" s="28">
        <f t="shared" si="77"/>
        <v>127.13291139240506</v>
      </c>
      <c r="AC355" s="29">
        <f t="shared" si="78"/>
        <v>1.1526428453811954</v>
      </c>
      <c r="AD355" s="27">
        <f t="shared" si="79"/>
        <v>53864.285714285717</v>
      </c>
      <c r="AE355" s="29">
        <f t="shared" si="80"/>
        <v>317.08999999999997</v>
      </c>
      <c r="AF355" s="29">
        <f t="shared" si="81"/>
        <v>120.52199999999999</v>
      </c>
      <c r="AG355" s="28">
        <f t="shared" si="82"/>
        <v>97.928436911487765</v>
      </c>
      <c r="AH355" s="28">
        <f t="shared" si="83"/>
        <v>73.634651600753301</v>
      </c>
      <c r="AI355" s="28">
        <f t="shared" si="84"/>
        <v>91.525423728813564</v>
      </c>
      <c r="AJ355" s="28">
        <f t="shared" si="85"/>
        <v>66.290018832391723</v>
      </c>
      <c r="AK355" s="29">
        <f t="shared" si="86"/>
        <v>79.39</v>
      </c>
      <c r="AL355" s="25">
        <f t="shared" si="87"/>
        <v>56</v>
      </c>
      <c r="AM355" s="24" t="str">
        <f t="shared" si="88"/>
        <v>S</v>
      </c>
      <c r="AN355" s="24" t="str">
        <f t="shared" si="89"/>
        <v>MOB12+</v>
      </c>
    </row>
    <row r="356" spans="1:40" ht="13.5" customHeight="1">
      <c r="A356" s="24" t="s">
        <v>144</v>
      </c>
      <c r="B356" s="24" t="s">
        <v>150</v>
      </c>
      <c r="C356" s="25">
        <v>775212</v>
      </c>
      <c r="D356" s="24" t="s">
        <v>589</v>
      </c>
      <c r="E356" s="26">
        <v>45660.617361111101</v>
      </c>
      <c r="F356" s="26">
        <v>45660.617361111101</v>
      </c>
      <c r="G356" s="25">
        <v>494</v>
      </c>
      <c r="H356" s="25">
        <v>494</v>
      </c>
      <c r="I356" s="26">
        <v>46154.786805555603</v>
      </c>
      <c r="J356" s="27">
        <v>5045</v>
      </c>
      <c r="K356" s="27">
        <v>5889</v>
      </c>
      <c r="L356" s="27">
        <v>1954</v>
      </c>
      <c r="M356" s="27">
        <v>236569</v>
      </c>
      <c r="N356" s="27">
        <v>174043</v>
      </c>
      <c r="O356" s="24">
        <v>25</v>
      </c>
      <c r="P356" s="24">
        <v>55</v>
      </c>
      <c r="Q356" s="24">
        <v>2513600</v>
      </c>
      <c r="R356" s="24">
        <v>1741100</v>
      </c>
      <c r="S356" s="24">
        <v>4</v>
      </c>
      <c r="T356" s="24">
        <v>5</v>
      </c>
      <c r="U356" s="24">
        <v>168900</v>
      </c>
      <c r="V356" s="24">
        <v>157900</v>
      </c>
      <c r="W356" s="24">
        <v>2682500</v>
      </c>
      <c r="X356" s="24" t="str">
        <f>IF(OR(I356="",说明首页!$C$3-INT(I356)&gt;7),"是","否")</f>
        <v>否</v>
      </c>
      <c r="Y356" s="24" t="str">
        <f t="shared" si="75"/>
        <v>否</v>
      </c>
      <c r="Z356" s="24" t="str">
        <f t="shared" si="76"/>
        <v>是</v>
      </c>
      <c r="AA356" s="24" t="str">
        <f>IF(OR(I356="",说明首页!$C$3-INT(I356)&gt;=3),"是","否")</f>
        <v>否</v>
      </c>
      <c r="AB356" s="28">
        <f t="shared" si="77"/>
        <v>89.070112589559884</v>
      </c>
      <c r="AC356" s="29">
        <f t="shared" si="78"/>
        <v>1.0901883052527255</v>
      </c>
      <c r="AD356" s="27">
        <f t="shared" si="79"/>
        <v>45701.818181818184</v>
      </c>
      <c r="AE356" s="29">
        <f t="shared" si="80"/>
        <v>174.11</v>
      </c>
      <c r="AF356" s="29">
        <f t="shared" si="81"/>
        <v>116.02866666666667</v>
      </c>
      <c r="AG356" s="28">
        <f t="shared" si="82"/>
        <v>50.094161958568741</v>
      </c>
      <c r="AH356" s="28">
        <f t="shared" si="83"/>
        <v>69.491525423728817</v>
      </c>
      <c r="AI356" s="28">
        <f t="shared" si="84"/>
        <v>70.433145009416194</v>
      </c>
      <c r="AJ356" s="28">
        <f t="shared" si="85"/>
        <v>57.062146892655363</v>
      </c>
      <c r="AK356" s="29">
        <f t="shared" si="86"/>
        <v>64.28</v>
      </c>
      <c r="AL356" s="25">
        <f t="shared" si="87"/>
        <v>165</v>
      </c>
      <c r="AM356" s="24" t="str">
        <f t="shared" si="88"/>
        <v>A</v>
      </c>
      <c r="AN356" s="24" t="str">
        <f t="shared" si="89"/>
        <v>MOB12+</v>
      </c>
    </row>
    <row r="357" spans="1:40" ht="13.5" customHeight="1">
      <c r="A357" s="24" t="s">
        <v>144</v>
      </c>
      <c r="B357" s="24" t="s">
        <v>145</v>
      </c>
      <c r="C357" s="25">
        <v>775390</v>
      </c>
      <c r="D357" s="24" t="s">
        <v>418</v>
      </c>
      <c r="E357" s="26">
        <v>45659.676388888904</v>
      </c>
      <c r="F357" s="26">
        <v>45659.676388888904</v>
      </c>
      <c r="G357" s="25">
        <v>495</v>
      </c>
      <c r="H357" s="25">
        <v>495</v>
      </c>
      <c r="I357" s="26">
        <v>46153.831250000003</v>
      </c>
      <c r="J357" s="27">
        <v>4322</v>
      </c>
      <c r="K357" s="27">
        <v>4517</v>
      </c>
      <c r="L357" s="27">
        <v>1667</v>
      </c>
      <c r="M357" s="27">
        <v>189561</v>
      </c>
      <c r="N357" s="27">
        <v>146462</v>
      </c>
      <c r="O357" s="25">
        <v>22</v>
      </c>
      <c r="P357" s="27">
        <v>32</v>
      </c>
      <c r="Q357" s="27">
        <v>1364600</v>
      </c>
      <c r="R357" s="27">
        <v>1242700</v>
      </c>
      <c r="S357" s="27">
        <v>1</v>
      </c>
      <c r="T357" s="27">
        <v>2</v>
      </c>
      <c r="U357" s="24">
        <v>188000</v>
      </c>
      <c r="V357" s="24"/>
      <c r="W357" s="27">
        <v>1552600</v>
      </c>
      <c r="X357" s="24" t="str">
        <f>IF(OR(I357="",说明首页!$C$3-INT(I357)&gt;7),"是","否")</f>
        <v>否</v>
      </c>
      <c r="Y357" s="24" t="str">
        <f t="shared" si="75"/>
        <v>否</v>
      </c>
      <c r="Z357" s="24" t="str">
        <f t="shared" si="76"/>
        <v>是</v>
      </c>
      <c r="AA357" s="24" t="str">
        <f>IF(OR(I357="",说明首页!$C$3-INT(I357)&gt;=3),"是","否")</f>
        <v>否</v>
      </c>
      <c r="AB357" s="28">
        <f t="shared" si="77"/>
        <v>87.859628074385128</v>
      </c>
      <c r="AC357" s="29">
        <f t="shared" si="78"/>
        <v>0.74039796390559931</v>
      </c>
      <c r="AD357" s="27">
        <f t="shared" si="79"/>
        <v>42643.75</v>
      </c>
      <c r="AE357" s="29">
        <f t="shared" si="80"/>
        <v>124.27</v>
      </c>
      <c r="AF357" s="29">
        <f t="shared" si="81"/>
        <v>110.9560606060606</v>
      </c>
      <c r="AG357" s="28">
        <f t="shared" si="82"/>
        <v>46.516007532956685</v>
      </c>
      <c r="AH357" s="28">
        <f t="shared" si="83"/>
        <v>31.638418079096049</v>
      </c>
      <c r="AI357" s="28">
        <f t="shared" si="84"/>
        <v>50.470809792843696</v>
      </c>
      <c r="AJ357" s="28">
        <f t="shared" si="85"/>
        <v>46.13935969868173</v>
      </c>
      <c r="AK357" s="29">
        <f t="shared" si="86"/>
        <v>40.54</v>
      </c>
      <c r="AL357" s="25">
        <f t="shared" si="87"/>
        <v>340</v>
      </c>
      <c r="AM357" s="24" t="str">
        <f t="shared" si="88"/>
        <v>B</v>
      </c>
      <c r="AN357" s="24" t="str">
        <f t="shared" si="89"/>
        <v>MOB12+</v>
      </c>
    </row>
    <row r="358" spans="1:40" ht="13.5" customHeight="1">
      <c r="A358" s="24" t="s">
        <v>144</v>
      </c>
      <c r="B358" s="24" t="s">
        <v>162</v>
      </c>
      <c r="C358" s="25">
        <v>775988</v>
      </c>
      <c r="D358" s="24" t="s">
        <v>730</v>
      </c>
      <c r="E358" s="26">
        <v>45666.720833333296</v>
      </c>
      <c r="F358" s="26">
        <v>45666.720833333296</v>
      </c>
      <c r="G358" s="25">
        <v>488</v>
      </c>
      <c r="H358" s="25">
        <v>488</v>
      </c>
      <c r="I358" s="26">
        <v>46154.859027777798</v>
      </c>
      <c r="J358" s="27">
        <v>4316</v>
      </c>
      <c r="K358" s="27">
        <v>5819</v>
      </c>
      <c r="L358" s="27">
        <v>1907</v>
      </c>
      <c r="M358" s="24">
        <v>245903</v>
      </c>
      <c r="N358" s="24">
        <v>188250</v>
      </c>
      <c r="O358" s="24">
        <v>26</v>
      </c>
      <c r="P358" s="24">
        <v>44</v>
      </c>
      <c r="Q358" s="24">
        <v>1049400</v>
      </c>
      <c r="R358" s="24">
        <v>804200</v>
      </c>
      <c r="S358" s="24">
        <v>3</v>
      </c>
      <c r="T358" s="24">
        <v>3</v>
      </c>
      <c r="U358" s="24">
        <v>3900</v>
      </c>
      <c r="V358" s="24">
        <v>1200</v>
      </c>
      <c r="W358" s="24">
        <v>1053300</v>
      </c>
      <c r="X358" s="24" t="str">
        <f>IF(OR(I358="",说明首页!$C$3-INT(I358)&gt;7),"是","否")</f>
        <v>否</v>
      </c>
      <c r="Y358" s="24" t="str">
        <f t="shared" si="75"/>
        <v>否</v>
      </c>
      <c r="Z358" s="24" t="str">
        <f t="shared" si="76"/>
        <v>是</v>
      </c>
      <c r="AA358" s="24" t="str">
        <f>IF(OR(I358="",说明首页!$C$3-INT(I358)&gt;=3),"是","否")</f>
        <v>否</v>
      </c>
      <c r="AB358" s="28">
        <f t="shared" si="77"/>
        <v>98.715259570005244</v>
      </c>
      <c r="AC358" s="29">
        <f t="shared" si="78"/>
        <v>1.0194624652455977</v>
      </c>
      <c r="AD358" s="27">
        <f t="shared" si="79"/>
        <v>23850</v>
      </c>
      <c r="AE358" s="29">
        <f t="shared" si="80"/>
        <v>80.42</v>
      </c>
      <c r="AF358" s="29">
        <f t="shared" si="81"/>
        <v>120.67307692307692</v>
      </c>
      <c r="AG358" s="28">
        <f t="shared" si="82"/>
        <v>76.459510357815446</v>
      </c>
      <c r="AH358" s="28">
        <f t="shared" si="83"/>
        <v>62.335216572504706</v>
      </c>
      <c r="AI358" s="28">
        <f t="shared" si="84"/>
        <v>35.216572504708097</v>
      </c>
      <c r="AJ358" s="28">
        <f t="shared" si="85"/>
        <v>66.666666666666657</v>
      </c>
      <c r="AK358" s="29">
        <f t="shared" si="86"/>
        <v>59.9</v>
      </c>
      <c r="AL358" s="25">
        <f t="shared" si="87"/>
        <v>184</v>
      </c>
      <c r="AM358" s="24" t="str">
        <f t="shared" si="88"/>
        <v>A</v>
      </c>
      <c r="AN358" s="24" t="str">
        <f t="shared" si="89"/>
        <v>MOB12+</v>
      </c>
    </row>
    <row r="359" spans="1:40" ht="13.5" customHeight="1">
      <c r="A359" s="24" t="s">
        <v>144</v>
      </c>
      <c r="B359" s="24" t="s">
        <v>150</v>
      </c>
      <c r="C359" s="25">
        <v>777816</v>
      </c>
      <c r="D359" s="24" t="s">
        <v>732</v>
      </c>
      <c r="E359" s="26">
        <v>45701.407638888901</v>
      </c>
      <c r="F359" s="26">
        <v>45701.407638888901</v>
      </c>
      <c r="G359" s="25">
        <v>453</v>
      </c>
      <c r="H359" s="25">
        <v>453</v>
      </c>
      <c r="I359" s="26">
        <v>46148.861111111102</v>
      </c>
      <c r="J359" s="27">
        <v>1</v>
      </c>
      <c r="K359" s="27">
        <v>1</v>
      </c>
      <c r="L359" s="27">
        <v>1</v>
      </c>
      <c r="M359" s="24">
        <v>100</v>
      </c>
      <c r="N359" s="24">
        <v>100</v>
      </c>
      <c r="O359" s="24"/>
      <c r="P359" s="24"/>
      <c r="Q359" s="24"/>
      <c r="R359" s="24"/>
      <c r="S359" s="24"/>
      <c r="T359" s="24"/>
      <c r="U359" s="24"/>
      <c r="V359" s="24"/>
      <c r="W359" s="24"/>
      <c r="X359" s="24" t="str">
        <f>IF(OR(I359="",说明首页!$C$3-INT(I359)&gt;7),"是","否")</f>
        <v>否</v>
      </c>
      <c r="Y359" s="24" t="str">
        <f t="shared" si="75"/>
        <v>是</v>
      </c>
      <c r="Z359" s="24" t="str">
        <f t="shared" si="76"/>
        <v>否</v>
      </c>
      <c r="AA359" s="24" t="str">
        <f>IF(OR(I359="",说明首页!$C$3-INT(I359)&gt;=3),"是","否")</f>
        <v>否</v>
      </c>
      <c r="AB359" s="28">
        <f t="shared" si="77"/>
        <v>100</v>
      </c>
      <c r="AC359" s="29">
        <f t="shared" si="78"/>
        <v>0</v>
      </c>
      <c r="AD359" s="27">
        <f t="shared" si="79"/>
        <v>0</v>
      </c>
      <c r="AE359" s="29">
        <f t="shared" si="80"/>
        <v>0</v>
      </c>
      <c r="AF359" s="29">
        <f t="shared" si="81"/>
        <v>0</v>
      </c>
      <c r="AG359" s="28" t="str">
        <f t="shared" si="82"/>
        <v/>
      </c>
      <c r="AH359" s="28" t="str">
        <f t="shared" si="83"/>
        <v/>
      </c>
      <c r="AI359" s="28" t="str">
        <f t="shared" si="84"/>
        <v/>
      </c>
      <c r="AJ359" s="28" t="str">
        <f t="shared" si="85"/>
        <v/>
      </c>
      <c r="AK359" s="29" t="str">
        <f t="shared" si="86"/>
        <v/>
      </c>
      <c r="AL359" s="25" t="str">
        <f t="shared" si="87"/>
        <v/>
      </c>
      <c r="AM359" s="24" t="str">
        <f t="shared" si="88"/>
        <v>非参评</v>
      </c>
      <c r="AN359" s="24" t="str">
        <f t="shared" si="89"/>
        <v>MOB12+</v>
      </c>
    </row>
    <row r="360" spans="1:40" ht="13.5" customHeight="1">
      <c r="A360" s="24" t="s">
        <v>144</v>
      </c>
      <c r="B360" s="24" t="s">
        <v>145</v>
      </c>
      <c r="C360" s="25">
        <v>777944</v>
      </c>
      <c r="D360" s="24" t="s">
        <v>222</v>
      </c>
      <c r="E360" s="26">
        <v>45701.6430555556</v>
      </c>
      <c r="F360" s="26">
        <v>45701.6430555556</v>
      </c>
      <c r="G360" s="25">
        <v>453</v>
      </c>
      <c r="H360" s="25">
        <v>453</v>
      </c>
      <c r="I360" s="26">
        <v>46154.866666666698</v>
      </c>
      <c r="J360" s="27">
        <v>7274</v>
      </c>
      <c r="K360" s="27">
        <v>8526</v>
      </c>
      <c r="L360" s="27">
        <v>3091</v>
      </c>
      <c r="M360" s="27">
        <v>325850</v>
      </c>
      <c r="N360" s="27">
        <v>248192</v>
      </c>
      <c r="O360" s="25">
        <v>28</v>
      </c>
      <c r="P360" s="27">
        <v>85</v>
      </c>
      <c r="Q360" s="27">
        <v>3460700</v>
      </c>
      <c r="R360" s="27">
        <v>2751200</v>
      </c>
      <c r="S360" s="27">
        <v>5</v>
      </c>
      <c r="T360" s="27">
        <v>8</v>
      </c>
      <c r="U360" s="24">
        <v>232600</v>
      </c>
      <c r="V360" s="24">
        <v>9100</v>
      </c>
      <c r="W360" s="27">
        <v>3693300</v>
      </c>
      <c r="X360" s="24" t="str">
        <f>IF(OR(I360="",说明首页!$C$3-INT(I360)&gt;7),"是","否")</f>
        <v>否</v>
      </c>
      <c r="Y360" s="24" t="str">
        <f t="shared" si="75"/>
        <v>否</v>
      </c>
      <c r="Z360" s="24" t="str">
        <f t="shared" si="76"/>
        <v>是</v>
      </c>
      <c r="AA360" s="24" t="str">
        <f>IF(OR(I360="",说明首页!$C$3-INT(I360)&gt;=3),"是","否")</f>
        <v>否</v>
      </c>
      <c r="AB360" s="28">
        <f t="shared" si="77"/>
        <v>80.295050145583957</v>
      </c>
      <c r="AC360" s="29">
        <f t="shared" si="78"/>
        <v>1.1685455045367059</v>
      </c>
      <c r="AD360" s="27">
        <f t="shared" si="79"/>
        <v>40714.117647058825</v>
      </c>
      <c r="AE360" s="29">
        <f t="shared" si="80"/>
        <v>275.12</v>
      </c>
      <c r="AF360" s="29">
        <f t="shared" si="81"/>
        <v>147.73333333333332</v>
      </c>
      <c r="AG360" s="28">
        <f t="shared" si="82"/>
        <v>26.930320150659131</v>
      </c>
      <c r="AH360" s="28">
        <f t="shared" si="83"/>
        <v>74.95291902071564</v>
      </c>
      <c r="AI360" s="28">
        <f t="shared" si="84"/>
        <v>88.888888888888886</v>
      </c>
      <c r="AJ360" s="28">
        <f t="shared" si="85"/>
        <v>96.233521657250478</v>
      </c>
      <c r="AK360" s="29">
        <f t="shared" si="86"/>
        <v>74.790000000000006</v>
      </c>
      <c r="AL360" s="25">
        <f t="shared" si="87"/>
        <v>86</v>
      </c>
      <c r="AM360" s="24" t="str">
        <f t="shared" si="88"/>
        <v>S</v>
      </c>
      <c r="AN360" s="24" t="str">
        <f t="shared" si="89"/>
        <v>MOB12+</v>
      </c>
    </row>
    <row r="361" spans="1:40" ht="13.5" customHeight="1">
      <c r="A361" s="24" t="s">
        <v>144</v>
      </c>
      <c r="B361" s="24" t="s">
        <v>145</v>
      </c>
      <c r="C361" s="25">
        <v>777948</v>
      </c>
      <c r="D361" s="24" t="s">
        <v>430</v>
      </c>
      <c r="E361" s="26">
        <v>45701.656944444403</v>
      </c>
      <c r="F361" s="26">
        <v>45701.656944444403</v>
      </c>
      <c r="G361" s="25">
        <v>453</v>
      </c>
      <c r="H361" s="25">
        <v>453</v>
      </c>
      <c r="I361" s="26">
        <v>46154.844444444403</v>
      </c>
      <c r="J361" s="27">
        <v>7006</v>
      </c>
      <c r="K361" s="27">
        <v>8373</v>
      </c>
      <c r="L361" s="27">
        <v>2554</v>
      </c>
      <c r="M361" s="27">
        <v>292289</v>
      </c>
      <c r="N361" s="27">
        <v>215721</v>
      </c>
      <c r="O361" s="25">
        <v>28</v>
      </c>
      <c r="P361" s="27">
        <v>115</v>
      </c>
      <c r="Q361" s="27">
        <v>3269100</v>
      </c>
      <c r="R361" s="24">
        <v>2599900</v>
      </c>
      <c r="S361" s="27">
        <v>6</v>
      </c>
      <c r="T361" s="27">
        <v>7</v>
      </c>
      <c r="U361" s="24">
        <v>158000</v>
      </c>
      <c r="V361" s="24">
        <v>151000</v>
      </c>
      <c r="W361" s="27">
        <v>3427100</v>
      </c>
      <c r="X361" s="24" t="str">
        <f>IF(OR(I361="",说明首页!$C$3-INT(I361)&gt;7),"是","否")</f>
        <v>否</v>
      </c>
      <c r="Y361" s="24" t="str">
        <f t="shared" si="75"/>
        <v>否</v>
      </c>
      <c r="Z361" s="24" t="str">
        <f t="shared" si="76"/>
        <v>是</v>
      </c>
      <c r="AA361" s="24" t="str">
        <f>IF(OR(I361="",说明首页!$C$3-INT(I361)&gt;=3),"是","否")</f>
        <v>否</v>
      </c>
      <c r="AB361" s="28">
        <f t="shared" si="77"/>
        <v>84.463978073610022</v>
      </c>
      <c r="AC361" s="29">
        <f t="shared" si="78"/>
        <v>1.6414501855552384</v>
      </c>
      <c r="AD361" s="27">
        <f t="shared" si="79"/>
        <v>28426.956521739132</v>
      </c>
      <c r="AE361" s="29">
        <f t="shared" si="80"/>
        <v>259.99</v>
      </c>
      <c r="AF361" s="29">
        <f t="shared" si="81"/>
        <v>128.40535714285713</v>
      </c>
      <c r="AG361" s="28">
        <f t="shared" si="82"/>
        <v>37.47645951035782</v>
      </c>
      <c r="AH361" s="28">
        <f t="shared" si="83"/>
        <v>95.10357815442562</v>
      </c>
      <c r="AI361" s="28">
        <f t="shared" si="84"/>
        <v>86.440677966101703</v>
      </c>
      <c r="AJ361" s="28">
        <f t="shared" si="85"/>
        <v>81.920903954802256</v>
      </c>
      <c r="AK361" s="29">
        <f t="shared" si="86"/>
        <v>82.09</v>
      </c>
      <c r="AL361" s="25">
        <f t="shared" si="87"/>
        <v>42</v>
      </c>
      <c r="AM361" s="24" t="str">
        <f t="shared" si="88"/>
        <v>S</v>
      </c>
      <c r="AN361" s="24" t="str">
        <f t="shared" si="89"/>
        <v>MOB12+</v>
      </c>
    </row>
    <row r="362" spans="1:40" ht="13.5" customHeight="1">
      <c r="A362" s="24" t="s">
        <v>144</v>
      </c>
      <c r="B362" s="24" t="s">
        <v>160</v>
      </c>
      <c r="C362" s="25">
        <v>778038</v>
      </c>
      <c r="D362" s="24" t="s">
        <v>728</v>
      </c>
      <c r="E362" s="26">
        <v>45702.468055555597</v>
      </c>
      <c r="F362" s="26">
        <v>45702.468055555597</v>
      </c>
      <c r="G362" s="25">
        <v>452</v>
      </c>
      <c r="H362" s="25">
        <v>452</v>
      </c>
      <c r="I362" s="26">
        <v>45716.447222222203</v>
      </c>
      <c r="J362" s="27">
        <v>1</v>
      </c>
      <c r="K362" s="27">
        <v>1</v>
      </c>
      <c r="L362" s="27">
        <v>0</v>
      </c>
      <c r="M362" s="27">
        <v>29</v>
      </c>
      <c r="N362" s="27"/>
      <c r="O362" s="25"/>
      <c r="P362" s="27"/>
      <c r="Q362" s="27"/>
      <c r="R362" s="27"/>
      <c r="S362" s="27"/>
      <c r="T362" s="27"/>
      <c r="U362" s="27"/>
      <c r="V362" s="24"/>
      <c r="W362" s="27"/>
      <c r="X362" s="24" t="str">
        <f>IF(OR(I362="",说明首页!$C$3-INT(I362)&gt;7),"是","否")</f>
        <v>是</v>
      </c>
      <c r="Y362" s="24" t="str">
        <f t="shared" si="75"/>
        <v>是</v>
      </c>
      <c r="Z362" s="24" t="str">
        <f t="shared" si="76"/>
        <v>否</v>
      </c>
      <c r="AA362" s="24" t="str">
        <f>IF(OR(I362="",说明首页!$C$3-INT(I362)&gt;=3),"是","否")</f>
        <v>是</v>
      </c>
      <c r="AB362" s="28">
        <f t="shared" si="77"/>
        <v>0</v>
      </c>
      <c r="AC362" s="29">
        <f t="shared" si="78"/>
        <v>0</v>
      </c>
      <c r="AD362" s="27">
        <f t="shared" si="79"/>
        <v>0</v>
      </c>
      <c r="AE362" s="29">
        <f t="shared" si="80"/>
        <v>0</v>
      </c>
      <c r="AF362" s="29">
        <f t="shared" si="81"/>
        <v>0</v>
      </c>
      <c r="AG362" s="28" t="str">
        <f t="shared" si="82"/>
        <v/>
      </c>
      <c r="AH362" s="28" t="str">
        <f t="shared" si="83"/>
        <v/>
      </c>
      <c r="AI362" s="28" t="str">
        <f t="shared" si="84"/>
        <v/>
      </c>
      <c r="AJ362" s="28" t="str">
        <f t="shared" si="85"/>
        <v/>
      </c>
      <c r="AK362" s="29" t="str">
        <f t="shared" si="86"/>
        <v/>
      </c>
      <c r="AL362" s="25" t="str">
        <f t="shared" si="87"/>
        <v/>
      </c>
      <c r="AM362" s="24" t="str">
        <f t="shared" si="88"/>
        <v>非参评</v>
      </c>
      <c r="AN362" s="24" t="str">
        <f t="shared" si="89"/>
        <v>MOB12+</v>
      </c>
    </row>
    <row r="363" spans="1:40" ht="13.5" customHeight="1">
      <c r="A363" s="24" t="s">
        <v>144</v>
      </c>
      <c r="B363" s="24" t="s">
        <v>169</v>
      </c>
      <c r="C363" s="25">
        <v>778069</v>
      </c>
      <c r="D363" s="24" t="s">
        <v>900</v>
      </c>
      <c r="E363" s="26">
        <v>45702.717361111099</v>
      </c>
      <c r="F363" s="26">
        <v>45702.717361111099</v>
      </c>
      <c r="G363" s="25">
        <v>452</v>
      </c>
      <c r="H363" s="25">
        <v>452</v>
      </c>
      <c r="I363" s="26">
        <v>46154.802083333299</v>
      </c>
      <c r="J363" s="27">
        <v>4854</v>
      </c>
      <c r="K363" s="27">
        <v>5696</v>
      </c>
      <c r="L363" s="27">
        <v>1402</v>
      </c>
      <c r="M363" s="27">
        <v>202843</v>
      </c>
      <c r="N363" s="27">
        <v>143434</v>
      </c>
      <c r="O363" s="25">
        <v>23</v>
      </c>
      <c r="P363" s="27">
        <v>57</v>
      </c>
      <c r="Q363" s="27">
        <v>2405800</v>
      </c>
      <c r="R363" s="27">
        <v>1945500</v>
      </c>
      <c r="S363" s="27">
        <v>3</v>
      </c>
      <c r="T363" s="27">
        <v>3</v>
      </c>
      <c r="U363" s="27">
        <v>11000</v>
      </c>
      <c r="V363" s="24"/>
      <c r="W363" s="27">
        <v>2416800</v>
      </c>
      <c r="X363" s="24" t="str">
        <f>IF(OR(I363="",说明首页!$C$3-INT(I363)&gt;7),"是","否")</f>
        <v>否</v>
      </c>
      <c r="Y363" s="24" t="str">
        <f t="shared" si="75"/>
        <v>否</v>
      </c>
      <c r="Z363" s="24" t="str">
        <f t="shared" si="76"/>
        <v>是</v>
      </c>
      <c r="AA363" s="24" t="str">
        <f>IF(OR(I363="",说明首页!$C$3-INT(I363)&gt;=3),"是","否")</f>
        <v>否</v>
      </c>
      <c r="AB363" s="28">
        <f t="shared" si="77"/>
        <v>102.30670470756063</v>
      </c>
      <c r="AC363" s="29">
        <f t="shared" si="78"/>
        <v>1.1742892459826948</v>
      </c>
      <c r="AD363" s="27">
        <f t="shared" si="79"/>
        <v>42207.017543859649</v>
      </c>
      <c r="AE363" s="29">
        <f t="shared" si="80"/>
        <v>194.55</v>
      </c>
      <c r="AF363" s="29">
        <f t="shared" si="81"/>
        <v>103.93768115942028</v>
      </c>
      <c r="AG363" s="28">
        <f t="shared" si="82"/>
        <v>81.920903954802256</v>
      </c>
      <c r="AH363" s="28">
        <f t="shared" si="83"/>
        <v>75.517890772128055</v>
      </c>
      <c r="AI363" s="28">
        <f t="shared" si="84"/>
        <v>75.141242937853107</v>
      </c>
      <c r="AJ363" s="28">
        <f t="shared" si="85"/>
        <v>29.378531073446329</v>
      </c>
      <c r="AK363" s="29">
        <f t="shared" si="86"/>
        <v>67.180000000000007</v>
      </c>
      <c r="AL363" s="25">
        <f t="shared" si="87"/>
        <v>143</v>
      </c>
      <c r="AM363" s="24" t="str">
        <f t="shared" si="88"/>
        <v>A</v>
      </c>
      <c r="AN363" s="24" t="str">
        <f t="shared" si="89"/>
        <v>MOB12+</v>
      </c>
    </row>
    <row r="364" spans="1:40" ht="13.5" customHeight="1">
      <c r="A364" s="24" t="s">
        <v>144</v>
      </c>
      <c r="B364" s="24" t="s">
        <v>150</v>
      </c>
      <c r="C364" s="25">
        <v>778393</v>
      </c>
      <c r="D364" s="24" t="s">
        <v>464</v>
      </c>
      <c r="E364" s="26">
        <v>45707.577777777798</v>
      </c>
      <c r="F364" s="26">
        <v>45707.577777777798</v>
      </c>
      <c r="G364" s="25">
        <v>447</v>
      </c>
      <c r="H364" s="25">
        <v>447</v>
      </c>
      <c r="I364" s="26">
        <v>46154.874305555597</v>
      </c>
      <c r="J364" s="27">
        <v>6551</v>
      </c>
      <c r="K364" s="27">
        <v>7980</v>
      </c>
      <c r="L364" s="27">
        <v>2055</v>
      </c>
      <c r="M364" s="27">
        <v>290405</v>
      </c>
      <c r="N364" s="27">
        <v>201785</v>
      </c>
      <c r="O364" s="24">
        <v>27</v>
      </c>
      <c r="P364" s="24">
        <v>66</v>
      </c>
      <c r="Q364" s="24">
        <v>2904200</v>
      </c>
      <c r="R364" s="24">
        <v>2275100</v>
      </c>
      <c r="S364" s="24">
        <v>4</v>
      </c>
      <c r="T364" s="24">
        <v>7</v>
      </c>
      <c r="U364" s="24">
        <v>223000</v>
      </c>
      <c r="V364" s="24">
        <v>188000</v>
      </c>
      <c r="W364" s="24">
        <v>3127200</v>
      </c>
      <c r="X364" s="24" t="str">
        <f>IF(OR(I364="",说明首页!$C$3-INT(I364)&gt;7),"是","否")</f>
        <v>否</v>
      </c>
      <c r="Y364" s="24" t="str">
        <f t="shared" si="75"/>
        <v>否</v>
      </c>
      <c r="Z364" s="24" t="str">
        <f t="shared" si="76"/>
        <v>是</v>
      </c>
      <c r="AA364" s="24" t="str">
        <f>IF(OR(I364="",说明首页!$C$3-INT(I364)&gt;=3),"是","否")</f>
        <v>否</v>
      </c>
      <c r="AB364" s="28">
        <f t="shared" si="77"/>
        <v>98.192214111922141</v>
      </c>
      <c r="AC364" s="29">
        <f t="shared" si="78"/>
        <v>1.0074797740802932</v>
      </c>
      <c r="AD364" s="27">
        <f t="shared" si="79"/>
        <v>44003.030303030304</v>
      </c>
      <c r="AE364" s="29">
        <f t="shared" si="80"/>
        <v>227.51</v>
      </c>
      <c r="AF364" s="29">
        <f t="shared" si="81"/>
        <v>124.55864197530863</v>
      </c>
      <c r="AG364" s="28">
        <f t="shared" si="82"/>
        <v>75.141242937853107</v>
      </c>
      <c r="AH364" s="28">
        <f t="shared" si="83"/>
        <v>61.393596986817322</v>
      </c>
      <c r="AI364" s="28">
        <f t="shared" si="84"/>
        <v>82.297551789077218</v>
      </c>
      <c r="AJ364" s="28">
        <f t="shared" si="85"/>
        <v>76.271186440677965</v>
      </c>
      <c r="AK364" s="29">
        <f t="shared" si="86"/>
        <v>70.61</v>
      </c>
      <c r="AL364" s="25">
        <f t="shared" si="87"/>
        <v>115</v>
      </c>
      <c r="AM364" s="24" t="str">
        <f t="shared" si="88"/>
        <v>A</v>
      </c>
      <c r="AN364" s="24" t="str">
        <f t="shared" si="89"/>
        <v>MOB12+</v>
      </c>
    </row>
    <row r="365" spans="1:40" ht="13.5" customHeight="1">
      <c r="A365" s="24" t="s">
        <v>144</v>
      </c>
      <c r="B365" s="24" t="s">
        <v>145</v>
      </c>
      <c r="C365" s="25">
        <v>778414</v>
      </c>
      <c r="D365" s="24" t="s">
        <v>1157</v>
      </c>
      <c r="E365" s="26">
        <v>45706.659027777801</v>
      </c>
      <c r="F365" s="26">
        <v>45706.659027777801</v>
      </c>
      <c r="G365" s="25">
        <v>448</v>
      </c>
      <c r="H365" s="25">
        <v>448</v>
      </c>
      <c r="I365" s="26">
        <v>46145.631944444402</v>
      </c>
      <c r="J365" s="27">
        <v>59</v>
      </c>
      <c r="K365" s="27">
        <v>59</v>
      </c>
      <c r="L365" s="27">
        <v>24</v>
      </c>
      <c r="M365" s="27">
        <v>1921</v>
      </c>
      <c r="N365" s="27">
        <v>1415</v>
      </c>
      <c r="O365" s="25">
        <v>1</v>
      </c>
      <c r="P365" s="27">
        <v>1</v>
      </c>
      <c r="Q365" s="27">
        <v>7500</v>
      </c>
      <c r="R365" s="27"/>
      <c r="S365" s="27">
        <v>0</v>
      </c>
      <c r="T365" s="27">
        <v>0</v>
      </c>
      <c r="U365" s="27"/>
      <c r="V365" s="24"/>
      <c r="W365" s="27">
        <v>7500</v>
      </c>
      <c r="X365" s="24" t="str">
        <f>IF(OR(I365="",说明首页!$C$3-INT(I365)&gt;7),"是","否")</f>
        <v>否</v>
      </c>
      <c r="Y365" s="24" t="str">
        <f t="shared" si="75"/>
        <v>是</v>
      </c>
      <c r="Z365" s="24" t="str">
        <f t="shared" si="76"/>
        <v>否</v>
      </c>
      <c r="AA365" s="24" t="str">
        <f>IF(OR(I365="",说明首页!$C$3-INT(I365)&gt;=3),"是","否")</f>
        <v>否</v>
      </c>
      <c r="AB365" s="28">
        <f t="shared" si="77"/>
        <v>58.958333333333336</v>
      </c>
      <c r="AC365" s="29">
        <f t="shared" si="78"/>
        <v>1.6949152542372881</v>
      </c>
      <c r="AD365" s="27">
        <f t="shared" si="79"/>
        <v>7500</v>
      </c>
      <c r="AE365" s="29">
        <f t="shared" si="80"/>
        <v>0</v>
      </c>
      <c r="AF365" s="29">
        <f t="shared" si="81"/>
        <v>23.583333333333332</v>
      </c>
      <c r="AG365" s="28" t="str">
        <f t="shared" si="82"/>
        <v/>
      </c>
      <c r="AH365" s="28" t="str">
        <f t="shared" si="83"/>
        <v/>
      </c>
      <c r="AI365" s="28" t="str">
        <f t="shared" si="84"/>
        <v/>
      </c>
      <c r="AJ365" s="28" t="str">
        <f t="shared" si="85"/>
        <v/>
      </c>
      <c r="AK365" s="29" t="str">
        <f t="shared" si="86"/>
        <v/>
      </c>
      <c r="AL365" s="25" t="str">
        <f t="shared" si="87"/>
        <v/>
      </c>
      <c r="AM365" s="24" t="str">
        <f t="shared" si="88"/>
        <v>非参评</v>
      </c>
      <c r="AN365" s="24" t="str">
        <f t="shared" si="89"/>
        <v>MOB12+</v>
      </c>
    </row>
    <row r="366" spans="1:40" ht="13.5" customHeight="1">
      <c r="A366" s="24" t="s">
        <v>144</v>
      </c>
      <c r="B366" s="24" t="s">
        <v>176</v>
      </c>
      <c r="C366" s="25">
        <v>778673</v>
      </c>
      <c r="D366" s="24" t="s">
        <v>859</v>
      </c>
      <c r="E366" s="26">
        <v>45707.651388888902</v>
      </c>
      <c r="F366" s="26">
        <v>45707.651388888902</v>
      </c>
      <c r="G366" s="25">
        <v>447</v>
      </c>
      <c r="H366" s="25">
        <v>447</v>
      </c>
      <c r="I366" s="26">
        <v>46154.762499999997</v>
      </c>
      <c r="J366" s="27">
        <v>3238</v>
      </c>
      <c r="K366" s="27">
        <v>4996</v>
      </c>
      <c r="L366" s="27">
        <v>1601</v>
      </c>
      <c r="M366" s="27">
        <v>174586</v>
      </c>
      <c r="N366" s="27">
        <v>124288</v>
      </c>
      <c r="O366" s="25">
        <v>25</v>
      </c>
      <c r="P366" s="27">
        <v>31</v>
      </c>
      <c r="Q366" s="27">
        <v>797000</v>
      </c>
      <c r="R366" s="27">
        <v>708400</v>
      </c>
      <c r="S366" s="27">
        <v>2</v>
      </c>
      <c r="T366" s="27">
        <v>2</v>
      </c>
      <c r="U366" s="27">
        <v>3000</v>
      </c>
      <c r="V366" s="24">
        <v>1000</v>
      </c>
      <c r="W366" s="27">
        <v>800000</v>
      </c>
      <c r="X366" s="24" t="str">
        <f>IF(OR(I366="",说明首页!$C$3-INT(I366)&gt;7),"是","否")</f>
        <v>否</v>
      </c>
      <c r="Y366" s="24" t="str">
        <f t="shared" si="75"/>
        <v>否</v>
      </c>
      <c r="Z366" s="24" t="str">
        <f t="shared" si="76"/>
        <v>是</v>
      </c>
      <c r="AA366" s="24" t="str">
        <f>IF(OR(I366="",说明首页!$C$3-INT(I366)&gt;=3),"是","否")</f>
        <v>否</v>
      </c>
      <c r="AB366" s="28">
        <f t="shared" si="77"/>
        <v>77.631480324796996</v>
      </c>
      <c r="AC366" s="29">
        <f t="shared" si="78"/>
        <v>0.95738109944410121</v>
      </c>
      <c r="AD366" s="27">
        <f t="shared" si="79"/>
        <v>25709.677419354837</v>
      </c>
      <c r="AE366" s="29">
        <f t="shared" si="80"/>
        <v>70.84</v>
      </c>
      <c r="AF366" s="29">
        <f t="shared" si="81"/>
        <v>82.858666666666679</v>
      </c>
      <c r="AG366" s="28">
        <f t="shared" si="82"/>
        <v>22.222222222222221</v>
      </c>
      <c r="AH366" s="28">
        <f t="shared" si="83"/>
        <v>56.685499058380415</v>
      </c>
      <c r="AI366" s="28">
        <f t="shared" si="84"/>
        <v>30.131826741996232</v>
      </c>
      <c r="AJ366" s="28">
        <f t="shared" si="85"/>
        <v>5.0847457627118651</v>
      </c>
      <c r="AK366" s="29">
        <f t="shared" si="86"/>
        <v>35.89</v>
      </c>
      <c r="AL366" s="25">
        <f t="shared" si="87"/>
        <v>370</v>
      </c>
      <c r="AM366" s="24" t="str">
        <f t="shared" si="88"/>
        <v>B</v>
      </c>
      <c r="AN366" s="24" t="str">
        <f t="shared" si="89"/>
        <v>MOB12+</v>
      </c>
    </row>
    <row r="367" spans="1:40" ht="13.5" customHeight="1">
      <c r="A367" s="24" t="s">
        <v>144</v>
      </c>
      <c r="B367" s="24" t="s">
        <v>147</v>
      </c>
      <c r="C367" s="25">
        <v>778816</v>
      </c>
      <c r="D367" s="24" t="s">
        <v>571</v>
      </c>
      <c r="E367" s="26">
        <v>45708.463194444397</v>
      </c>
      <c r="F367" s="26">
        <v>45708.463194444397</v>
      </c>
      <c r="G367" s="25">
        <v>446</v>
      </c>
      <c r="H367" s="25">
        <v>446</v>
      </c>
      <c r="I367" s="26">
        <v>46142.826388888898</v>
      </c>
      <c r="J367" s="27">
        <v>3645</v>
      </c>
      <c r="K367" s="27">
        <v>4283</v>
      </c>
      <c r="L367" s="27">
        <v>1669</v>
      </c>
      <c r="M367" s="27">
        <v>150760</v>
      </c>
      <c r="N367" s="27">
        <v>116541</v>
      </c>
      <c r="O367" s="25">
        <v>17</v>
      </c>
      <c r="P367" s="27">
        <v>33</v>
      </c>
      <c r="Q367" s="27">
        <v>695800</v>
      </c>
      <c r="R367" s="27">
        <v>620500</v>
      </c>
      <c r="S367" s="27">
        <v>1</v>
      </c>
      <c r="T367" s="27">
        <v>1</v>
      </c>
      <c r="U367" s="27">
        <v>1000</v>
      </c>
      <c r="V367" s="27"/>
      <c r="W367" s="27">
        <v>696800</v>
      </c>
      <c r="X367" s="24" t="str">
        <f>IF(OR(I367="",说明首页!$C$3-INT(I367)&gt;7),"是","否")</f>
        <v>否</v>
      </c>
      <c r="Y367" s="24" t="str">
        <f t="shared" si="75"/>
        <v>是</v>
      </c>
      <c r="Z367" s="24" t="str">
        <f t="shared" si="76"/>
        <v>否</v>
      </c>
      <c r="AA367" s="24" t="str">
        <f>IF(OR(I367="",说明首页!$C$3-INT(I367)&gt;=3),"是","否")</f>
        <v>否</v>
      </c>
      <c r="AB367" s="28">
        <f t="shared" si="77"/>
        <v>69.826842420611143</v>
      </c>
      <c r="AC367" s="29">
        <f t="shared" si="78"/>
        <v>0.90534979423868311</v>
      </c>
      <c r="AD367" s="27">
        <f t="shared" si="79"/>
        <v>21084.848484848484</v>
      </c>
      <c r="AE367" s="29">
        <f t="shared" si="80"/>
        <v>62.05</v>
      </c>
      <c r="AF367" s="29">
        <f t="shared" si="81"/>
        <v>114.25588235294117</v>
      </c>
      <c r="AG367" s="28" t="str">
        <f t="shared" si="82"/>
        <v/>
      </c>
      <c r="AH367" s="28" t="str">
        <f t="shared" si="83"/>
        <v/>
      </c>
      <c r="AI367" s="28" t="str">
        <f t="shared" si="84"/>
        <v/>
      </c>
      <c r="AJ367" s="28" t="str">
        <f t="shared" si="85"/>
        <v/>
      </c>
      <c r="AK367" s="29" t="str">
        <f t="shared" si="86"/>
        <v/>
      </c>
      <c r="AL367" s="25" t="str">
        <f t="shared" si="87"/>
        <v/>
      </c>
      <c r="AM367" s="24" t="str">
        <f t="shared" si="88"/>
        <v>非参评</v>
      </c>
      <c r="AN367" s="24" t="str">
        <f t="shared" si="89"/>
        <v>MOB12+</v>
      </c>
    </row>
    <row r="368" spans="1:40" ht="13.5" customHeight="1">
      <c r="A368" s="24" t="s">
        <v>144</v>
      </c>
      <c r="B368" s="24" t="s">
        <v>145</v>
      </c>
      <c r="C368" s="25">
        <v>778924</v>
      </c>
      <c r="D368" s="24" t="s">
        <v>1115</v>
      </c>
      <c r="E368" s="26">
        <v>45709.651388888902</v>
      </c>
      <c r="F368" s="26">
        <v>45709.651388888902</v>
      </c>
      <c r="G368" s="25">
        <v>445</v>
      </c>
      <c r="H368" s="25">
        <v>445</v>
      </c>
      <c r="I368" s="26">
        <v>46154.819444444402</v>
      </c>
      <c r="J368" s="27">
        <v>3262</v>
      </c>
      <c r="K368" s="27">
        <v>3640</v>
      </c>
      <c r="L368" s="27">
        <v>1622</v>
      </c>
      <c r="M368" s="27">
        <v>197219</v>
      </c>
      <c r="N368" s="27">
        <v>165660</v>
      </c>
      <c r="O368" s="25">
        <v>22</v>
      </c>
      <c r="P368" s="27">
        <v>34</v>
      </c>
      <c r="Q368" s="27">
        <v>1850500</v>
      </c>
      <c r="R368" s="24">
        <v>1301000</v>
      </c>
      <c r="S368" s="27">
        <v>3</v>
      </c>
      <c r="T368" s="27">
        <v>4</v>
      </c>
      <c r="U368" s="24">
        <v>480500</v>
      </c>
      <c r="V368" s="24">
        <v>400000</v>
      </c>
      <c r="W368" s="27">
        <v>2331000</v>
      </c>
      <c r="X368" s="24" t="str">
        <f>IF(OR(I368="",说明首页!$C$3-INT(I368)&gt;7),"是","否")</f>
        <v>否</v>
      </c>
      <c r="Y368" s="24" t="str">
        <f t="shared" si="75"/>
        <v>否</v>
      </c>
      <c r="Z368" s="24" t="str">
        <f t="shared" si="76"/>
        <v>是</v>
      </c>
      <c r="AA368" s="24" t="str">
        <f>IF(OR(I368="",说明首页!$C$3-INT(I368)&gt;=3),"是","否")</f>
        <v>否</v>
      </c>
      <c r="AB368" s="28">
        <f t="shared" si="77"/>
        <v>102.13316892725031</v>
      </c>
      <c r="AC368" s="29">
        <f t="shared" si="78"/>
        <v>1.0423053341508277</v>
      </c>
      <c r="AD368" s="27">
        <f t="shared" si="79"/>
        <v>54426.470588235294</v>
      </c>
      <c r="AE368" s="29">
        <f t="shared" si="80"/>
        <v>130.1</v>
      </c>
      <c r="AF368" s="29">
        <f t="shared" si="81"/>
        <v>125.5</v>
      </c>
      <c r="AG368" s="28">
        <f t="shared" si="82"/>
        <v>81.544256120527308</v>
      </c>
      <c r="AH368" s="28">
        <f t="shared" si="83"/>
        <v>64.971751412429384</v>
      </c>
      <c r="AI368" s="28">
        <f t="shared" si="84"/>
        <v>54.048964218455744</v>
      </c>
      <c r="AJ368" s="28">
        <f t="shared" si="85"/>
        <v>78.154425612052734</v>
      </c>
      <c r="AK368" s="29">
        <f t="shared" si="86"/>
        <v>67.91</v>
      </c>
      <c r="AL368" s="25">
        <f t="shared" si="87"/>
        <v>135</v>
      </c>
      <c r="AM368" s="24" t="str">
        <f t="shared" si="88"/>
        <v>A</v>
      </c>
      <c r="AN368" s="24" t="str">
        <f t="shared" si="89"/>
        <v>MOB12+</v>
      </c>
    </row>
    <row r="369" spans="1:40" ht="13.5" customHeight="1">
      <c r="A369" s="24" t="s">
        <v>144</v>
      </c>
      <c r="B369" s="24" t="s">
        <v>145</v>
      </c>
      <c r="C369" s="25">
        <v>778929</v>
      </c>
      <c r="D369" s="24" t="s">
        <v>387</v>
      </c>
      <c r="E369" s="26">
        <v>45709.648611111101</v>
      </c>
      <c r="F369" s="26">
        <v>45709.648611111101</v>
      </c>
      <c r="G369" s="25">
        <v>445</v>
      </c>
      <c r="H369" s="25">
        <v>445</v>
      </c>
      <c r="I369" s="26">
        <v>46154.8305555556</v>
      </c>
      <c r="J369" s="27">
        <v>4018</v>
      </c>
      <c r="K369" s="27">
        <v>4208</v>
      </c>
      <c r="L369" s="27">
        <v>1907</v>
      </c>
      <c r="M369" s="27">
        <v>199723</v>
      </c>
      <c r="N369" s="27">
        <v>163322</v>
      </c>
      <c r="O369" s="25">
        <v>24</v>
      </c>
      <c r="P369" s="27">
        <v>24</v>
      </c>
      <c r="Q369" s="27">
        <v>653300</v>
      </c>
      <c r="R369" s="27">
        <v>622800</v>
      </c>
      <c r="S369" s="27">
        <v>1</v>
      </c>
      <c r="T369" s="27">
        <v>1</v>
      </c>
      <c r="U369" s="24">
        <v>2000</v>
      </c>
      <c r="V369" s="24"/>
      <c r="W369" s="27">
        <v>655300</v>
      </c>
      <c r="X369" s="24" t="str">
        <f>IF(OR(I369="",说明首页!$C$3-INT(I369)&gt;7),"是","否")</f>
        <v>否</v>
      </c>
      <c r="Y369" s="24" t="str">
        <f t="shared" si="75"/>
        <v>否</v>
      </c>
      <c r="Z369" s="24" t="str">
        <f t="shared" si="76"/>
        <v>是</v>
      </c>
      <c r="AA369" s="24" t="str">
        <f>IF(OR(I369="",说明首页!$C$3-INT(I369)&gt;=3),"是","否")</f>
        <v>否</v>
      </c>
      <c r="AB369" s="28">
        <f t="shared" si="77"/>
        <v>85.643418982695337</v>
      </c>
      <c r="AC369" s="29">
        <f t="shared" si="78"/>
        <v>0.59731209556993536</v>
      </c>
      <c r="AD369" s="27">
        <f t="shared" si="79"/>
        <v>27220.833333333332</v>
      </c>
      <c r="AE369" s="29">
        <f t="shared" si="80"/>
        <v>62.28</v>
      </c>
      <c r="AF369" s="29">
        <f t="shared" si="81"/>
        <v>113.41805555555555</v>
      </c>
      <c r="AG369" s="28">
        <f t="shared" si="82"/>
        <v>40.677966101694921</v>
      </c>
      <c r="AH369" s="28">
        <f t="shared" si="83"/>
        <v>16.38418079096045</v>
      </c>
      <c r="AI369" s="28">
        <f t="shared" si="84"/>
        <v>26.177024482109228</v>
      </c>
      <c r="AJ369" s="28">
        <f t="shared" si="85"/>
        <v>51.035781544256118</v>
      </c>
      <c r="AK369" s="29">
        <f t="shared" si="86"/>
        <v>28.92</v>
      </c>
      <c r="AL369" s="25">
        <f t="shared" si="87"/>
        <v>428</v>
      </c>
      <c r="AM369" s="24" t="str">
        <f t="shared" si="88"/>
        <v>C</v>
      </c>
      <c r="AN369" s="24" t="str">
        <f t="shared" si="89"/>
        <v>MOB12+</v>
      </c>
    </row>
    <row r="370" spans="1:40" ht="13.5" customHeight="1">
      <c r="A370" s="24" t="s">
        <v>144</v>
      </c>
      <c r="B370" s="24" t="s">
        <v>145</v>
      </c>
      <c r="C370" s="25">
        <v>778931</v>
      </c>
      <c r="D370" s="24" t="s">
        <v>618</v>
      </c>
      <c r="E370" s="26">
        <v>45709.628472222197</v>
      </c>
      <c r="F370" s="26">
        <v>45709.628472222197</v>
      </c>
      <c r="G370" s="25">
        <v>445</v>
      </c>
      <c r="H370" s="25">
        <v>445</v>
      </c>
      <c r="I370" s="26">
        <v>46154.811111111099</v>
      </c>
      <c r="J370" s="27">
        <v>5211</v>
      </c>
      <c r="K370" s="27">
        <v>5820</v>
      </c>
      <c r="L370" s="27">
        <v>2092</v>
      </c>
      <c r="M370" s="27">
        <v>207674</v>
      </c>
      <c r="N370" s="27">
        <v>152562</v>
      </c>
      <c r="O370" s="24">
        <v>23</v>
      </c>
      <c r="P370" s="24">
        <v>45</v>
      </c>
      <c r="Q370" s="24">
        <v>1239900</v>
      </c>
      <c r="R370" s="24">
        <v>833600</v>
      </c>
      <c r="S370" s="24">
        <v>2</v>
      </c>
      <c r="T370" s="24">
        <v>2</v>
      </c>
      <c r="U370" s="24">
        <v>66300</v>
      </c>
      <c r="V370" s="24">
        <v>500</v>
      </c>
      <c r="W370" s="24">
        <v>1306200</v>
      </c>
      <c r="X370" s="24" t="str">
        <f>IF(OR(I370="",说明首页!$C$3-INT(I370)&gt;7),"是","否")</f>
        <v>否</v>
      </c>
      <c r="Y370" s="24" t="str">
        <f t="shared" si="75"/>
        <v>否</v>
      </c>
      <c r="Z370" s="24" t="str">
        <f t="shared" si="76"/>
        <v>是</v>
      </c>
      <c r="AA370" s="24" t="str">
        <f>IF(OR(I370="",说明首页!$C$3-INT(I370)&gt;=3),"是","否")</f>
        <v>否</v>
      </c>
      <c r="AB370" s="28">
        <f t="shared" si="77"/>
        <v>72.926386233269596</v>
      </c>
      <c r="AC370" s="29">
        <f t="shared" si="78"/>
        <v>0.86355785837651122</v>
      </c>
      <c r="AD370" s="27">
        <f t="shared" si="79"/>
        <v>27553.333333333332</v>
      </c>
      <c r="AE370" s="29">
        <f t="shared" si="80"/>
        <v>83.36</v>
      </c>
      <c r="AF370" s="29">
        <f t="shared" si="81"/>
        <v>110.55217391304349</v>
      </c>
      <c r="AG370" s="28">
        <f t="shared" si="82"/>
        <v>11.487758945386064</v>
      </c>
      <c r="AH370" s="28">
        <f t="shared" si="83"/>
        <v>46.516007532956685</v>
      </c>
      <c r="AI370" s="28">
        <f t="shared" si="84"/>
        <v>36.72316384180791</v>
      </c>
      <c r="AJ370" s="28">
        <f t="shared" si="85"/>
        <v>44.256120527306969</v>
      </c>
      <c r="AK370" s="29">
        <f t="shared" si="86"/>
        <v>38.85</v>
      </c>
      <c r="AL370" s="25">
        <f t="shared" si="87"/>
        <v>351</v>
      </c>
      <c r="AM370" s="24" t="str">
        <f t="shared" si="88"/>
        <v>B</v>
      </c>
      <c r="AN370" s="24" t="str">
        <f t="shared" si="89"/>
        <v>MOB12+</v>
      </c>
    </row>
    <row r="371" spans="1:40" ht="13.5" customHeight="1">
      <c r="A371" s="24" t="s">
        <v>144</v>
      </c>
      <c r="B371" s="24" t="s">
        <v>145</v>
      </c>
      <c r="C371" s="25">
        <v>778935</v>
      </c>
      <c r="D371" s="24" t="s">
        <v>317</v>
      </c>
      <c r="E371" s="26">
        <v>45709.636805555601</v>
      </c>
      <c r="F371" s="26">
        <v>45709.636805555601</v>
      </c>
      <c r="G371" s="25">
        <v>445</v>
      </c>
      <c r="H371" s="25">
        <v>445</v>
      </c>
      <c r="I371" s="26">
        <v>46154.806944444397</v>
      </c>
      <c r="J371" s="27">
        <v>4748</v>
      </c>
      <c r="K371" s="27">
        <v>5480</v>
      </c>
      <c r="L371" s="27">
        <v>1928</v>
      </c>
      <c r="M371" s="27">
        <v>201687</v>
      </c>
      <c r="N371" s="27">
        <v>152172</v>
      </c>
      <c r="O371" s="25">
        <v>23</v>
      </c>
      <c r="P371" s="27">
        <v>39</v>
      </c>
      <c r="Q371" s="27">
        <v>1947100</v>
      </c>
      <c r="R371" s="27">
        <v>1383100</v>
      </c>
      <c r="S371" s="27">
        <v>2</v>
      </c>
      <c r="T371" s="27">
        <v>2</v>
      </c>
      <c r="U371" s="27">
        <v>42000</v>
      </c>
      <c r="V371" s="24"/>
      <c r="W371" s="27">
        <v>1989100</v>
      </c>
      <c r="X371" s="24" t="str">
        <f>IF(OR(I371="",说明首页!$C$3-INT(I371)&gt;7),"是","否")</f>
        <v>否</v>
      </c>
      <c r="Y371" s="24" t="str">
        <f t="shared" si="75"/>
        <v>否</v>
      </c>
      <c r="Z371" s="24" t="str">
        <f t="shared" si="76"/>
        <v>是</v>
      </c>
      <c r="AA371" s="24" t="str">
        <f>IF(OR(I371="",说明首页!$C$3-INT(I371)&gt;=3),"是","否")</f>
        <v>否</v>
      </c>
      <c r="AB371" s="28">
        <f t="shared" si="77"/>
        <v>78.927385892116178</v>
      </c>
      <c r="AC371" s="29">
        <f t="shared" si="78"/>
        <v>0.82139848357203027</v>
      </c>
      <c r="AD371" s="27">
        <f t="shared" si="79"/>
        <v>49925.641025641024</v>
      </c>
      <c r="AE371" s="29">
        <f t="shared" si="80"/>
        <v>138.31</v>
      </c>
      <c r="AF371" s="29">
        <f t="shared" si="81"/>
        <v>110.2695652173913</v>
      </c>
      <c r="AG371" s="28">
        <f t="shared" si="82"/>
        <v>25.04708097928437</v>
      </c>
      <c r="AH371" s="28">
        <f t="shared" si="83"/>
        <v>41.054613935969869</v>
      </c>
      <c r="AI371" s="28">
        <f t="shared" si="84"/>
        <v>57.250470809792844</v>
      </c>
      <c r="AJ371" s="28">
        <f t="shared" si="85"/>
        <v>43.314500941619585</v>
      </c>
      <c r="AK371" s="29">
        <f t="shared" si="86"/>
        <v>42.34</v>
      </c>
      <c r="AL371" s="25">
        <f t="shared" si="87"/>
        <v>319</v>
      </c>
      <c r="AM371" s="24" t="str">
        <f t="shared" si="88"/>
        <v>B</v>
      </c>
      <c r="AN371" s="24" t="str">
        <f t="shared" si="89"/>
        <v>MOB12+</v>
      </c>
    </row>
    <row r="372" spans="1:40" ht="13.5" customHeight="1">
      <c r="A372" s="24" t="s">
        <v>144</v>
      </c>
      <c r="B372" s="24" t="s">
        <v>169</v>
      </c>
      <c r="C372" s="25">
        <v>778941</v>
      </c>
      <c r="D372" s="24" t="s">
        <v>626</v>
      </c>
      <c r="E372" s="26">
        <v>45709.664583333302</v>
      </c>
      <c r="F372" s="26">
        <v>45709.664583333302</v>
      </c>
      <c r="G372" s="25">
        <v>445</v>
      </c>
      <c r="H372" s="25">
        <v>445</v>
      </c>
      <c r="I372" s="26">
        <v>46153.769444444399</v>
      </c>
      <c r="J372" s="27">
        <v>148</v>
      </c>
      <c r="K372" s="27">
        <v>149</v>
      </c>
      <c r="L372" s="27">
        <v>62</v>
      </c>
      <c r="M372" s="27">
        <v>6450</v>
      </c>
      <c r="N372" s="27">
        <v>5087</v>
      </c>
      <c r="O372" s="25">
        <v>1</v>
      </c>
      <c r="P372" s="27"/>
      <c r="Q372" s="27"/>
      <c r="R372" s="27"/>
      <c r="S372" s="27"/>
      <c r="T372" s="27"/>
      <c r="U372" s="24"/>
      <c r="V372" s="24"/>
      <c r="W372" s="27"/>
      <c r="X372" s="24" t="str">
        <f>IF(OR(I372="",说明首页!$C$3-INT(I372)&gt;7),"是","否")</f>
        <v>否</v>
      </c>
      <c r="Y372" s="24" t="str">
        <f t="shared" si="75"/>
        <v>是</v>
      </c>
      <c r="Z372" s="24" t="str">
        <f t="shared" si="76"/>
        <v>否</v>
      </c>
      <c r="AA372" s="24" t="str">
        <f>IF(OR(I372="",说明首页!$C$3-INT(I372)&gt;=3),"是","否")</f>
        <v>否</v>
      </c>
      <c r="AB372" s="28">
        <f t="shared" si="77"/>
        <v>82.048387096774192</v>
      </c>
      <c r="AC372" s="29">
        <f t="shared" si="78"/>
        <v>0</v>
      </c>
      <c r="AD372" s="27">
        <f t="shared" si="79"/>
        <v>0</v>
      </c>
      <c r="AE372" s="29">
        <f t="shared" si="80"/>
        <v>0</v>
      </c>
      <c r="AF372" s="29">
        <f t="shared" si="81"/>
        <v>84.783333333333331</v>
      </c>
      <c r="AG372" s="28" t="str">
        <f t="shared" si="82"/>
        <v/>
      </c>
      <c r="AH372" s="28" t="str">
        <f t="shared" si="83"/>
        <v/>
      </c>
      <c r="AI372" s="28" t="str">
        <f t="shared" si="84"/>
        <v/>
      </c>
      <c r="AJ372" s="28" t="str">
        <f t="shared" si="85"/>
        <v/>
      </c>
      <c r="AK372" s="29" t="str">
        <f t="shared" si="86"/>
        <v/>
      </c>
      <c r="AL372" s="25" t="str">
        <f t="shared" si="87"/>
        <v/>
      </c>
      <c r="AM372" s="24" t="str">
        <f t="shared" si="88"/>
        <v>非参评</v>
      </c>
      <c r="AN372" s="24" t="str">
        <f t="shared" si="89"/>
        <v>MOB12+</v>
      </c>
    </row>
    <row r="373" spans="1:40" ht="13.5" customHeight="1">
      <c r="A373" s="24" t="s">
        <v>144</v>
      </c>
      <c r="B373" s="24" t="s">
        <v>169</v>
      </c>
      <c r="C373" s="25">
        <v>778945</v>
      </c>
      <c r="D373" s="24" t="s">
        <v>373</v>
      </c>
      <c r="E373" s="26">
        <v>45709.699305555601</v>
      </c>
      <c r="F373" s="26">
        <v>45709.699305555601</v>
      </c>
      <c r="G373" s="25">
        <v>445</v>
      </c>
      <c r="H373" s="25">
        <v>445</v>
      </c>
      <c r="I373" s="26">
        <v>46154.802083333299</v>
      </c>
      <c r="J373" s="27">
        <v>4471</v>
      </c>
      <c r="K373" s="27">
        <v>5232</v>
      </c>
      <c r="L373" s="27">
        <v>1277</v>
      </c>
      <c r="M373" s="27">
        <v>197451</v>
      </c>
      <c r="N373" s="27">
        <v>141395</v>
      </c>
      <c r="O373" s="25">
        <v>23</v>
      </c>
      <c r="P373" s="27">
        <v>45</v>
      </c>
      <c r="Q373" s="27">
        <v>1795100</v>
      </c>
      <c r="R373" s="27">
        <v>1700800</v>
      </c>
      <c r="S373" s="27">
        <v>1</v>
      </c>
      <c r="T373" s="27">
        <v>1</v>
      </c>
      <c r="U373" s="24">
        <v>10000</v>
      </c>
      <c r="V373" s="24">
        <v>10000</v>
      </c>
      <c r="W373" s="27">
        <v>1805100</v>
      </c>
      <c r="X373" s="24" t="str">
        <f>IF(OR(I373="",说明首页!$C$3-INT(I373)&gt;7),"是","否")</f>
        <v>否</v>
      </c>
      <c r="Y373" s="24" t="str">
        <f t="shared" si="75"/>
        <v>否</v>
      </c>
      <c r="Z373" s="24" t="str">
        <f t="shared" si="76"/>
        <v>是</v>
      </c>
      <c r="AA373" s="24" t="str">
        <f>IF(OR(I373="",说明首页!$C$3-INT(I373)&gt;=3),"是","否")</f>
        <v>否</v>
      </c>
      <c r="AB373" s="28">
        <f t="shared" si="77"/>
        <v>110.72435395458105</v>
      </c>
      <c r="AC373" s="29">
        <f t="shared" si="78"/>
        <v>1.0064862446879894</v>
      </c>
      <c r="AD373" s="27">
        <f t="shared" si="79"/>
        <v>39891.111111111109</v>
      </c>
      <c r="AE373" s="29">
        <f t="shared" si="80"/>
        <v>170.08</v>
      </c>
      <c r="AF373" s="29">
        <f t="shared" si="81"/>
        <v>102.46014492753623</v>
      </c>
      <c r="AG373" s="28">
        <f t="shared" si="82"/>
        <v>91.525423728813564</v>
      </c>
      <c r="AH373" s="28">
        <f t="shared" si="83"/>
        <v>61.205273069679848</v>
      </c>
      <c r="AI373" s="28">
        <f t="shared" si="84"/>
        <v>68.738229755178907</v>
      </c>
      <c r="AJ373" s="28">
        <f t="shared" si="85"/>
        <v>25.988700564971751</v>
      </c>
      <c r="AK373" s="29">
        <f t="shared" si="86"/>
        <v>60.22</v>
      </c>
      <c r="AL373" s="25">
        <f t="shared" si="87"/>
        <v>183</v>
      </c>
      <c r="AM373" s="24" t="str">
        <f t="shared" si="88"/>
        <v>A</v>
      </c>
      <c r="AN373" s="24" t="str">
        <f t="shared" si="89"/>
        <v>MOB12+</v>
      </c>
    </row>
    <row r="374" spans="1:40" ht="13.5" customHeight="1">
      <c r="A374" s="24" t="s">
        <v>144</v>
      </c>
      <c r="B374" s="24" t="s">
        <v>169</v>
      </c>
      <c r="C374" s="25">
        <v>778952</v>
      </c>
      <c r="D374" s="24" t="s">
        <v>612</v>
      </c>
      <c r="E374" s="26">
        <v>45709.670138888898</v>
      </c>
      <c r="F374" s="26">
        <v>45709.670138888898</v>
      </c>
      <c r="G374" s="25">
        <v>445</v>
      </c>
      <c r="H374" s="25">
        <v>445</v>
      </c>
      <c r="I374" s="26">
        <v>46153.693055555603</v>
      </c>
      <c r="J374" s="27">
        <v>3773</v>
      </c>
      <c r="K374" s="27">
        <v>4161</v>
      </c>
      <c r="L374" s="27">
        <v>1570</v>
      </c>
      <c r="M374" s="27">
        <v>171861</v>
      </c>
      <c r="N374" s="27">
        <v>131033</v>
      </c>
      <c r="O374" s="25">
        <v>23</v>
      </c>
      <c r="P374" s="27">
        <v>27</v>
      </c>
      <c r="Q374" s="27">
        <v>1986900</v>
      </c>
      <c r="R374" s="27">
        <v>1758300</v>
      </c>
      <c r="S374" s="27">
        <v>4</v>
      </c>
      <c r="T374" s="27">
        <v>6</v>
      </c>
      <c r="U374" s="27">
        <v>41500</v>
      </c>
      <c r="V374" s="24">
        <v>15000</v>
      </c>
      <c r="W374" s="27">
        <v>2028400</v>
      </c>
      <c r="X374" s="24" t="str">
        <f>IF(OR(I374="",说明首页!$C$3-INT(I374)&gt;7),"是","否")</f>
        <v>否</v>
      </c>
      <c r="Y374" s="24" t="str">
        <f t="shared" si="75"/>
        <v>否</v>
      </c>
      <c r="Z374" s="24" t="str">
        <f t="shared" si="76"/>
        <v>是</v>
      </c>
      <c r="AA374" s="24" t="str">
        <f>IF(OR(I374="",说明首页!$C$3-INT(I374)&gt;=3),"是","否")</f>
        <v>否</v>
      </c>
      <c r="AB374" s="28">
        <f t="shared" si="77"/>
        <v>83.460509554140131</v>
      </c>
      <c r="AC374" s="29">
        <f t="shared" si="78"/>
        <v>0.71561091969255231</v>
      </c>
      <c r="AD374" s="27">
        <f t="shared" si="79"/>
        <v>73588.888888888891</v>
      </c>
      <c r="AE374" s="29">
        <f t="shared" si="80"/>
        <v>175.83</v>
      </c>
      <c r="AF374" s="29">
        <f t="shared" si="81"/>
        <v>94.951449275362322</v>
      </c>
      <c r="AG374" s="28">
        <f t="shared" si="82"/>
        <v>36.158192090395481</v>
      </c>
      <c r="AH374" s="28">
        <f t="shared" si="83"/>
        <v>27.30696798493409</v>
      </c>
      <c r="AI374" s="28">
        <f t="shared" si="84"/>
        <v>70.809792843691142</v>
      </c>
      <c r="AJ374" s="28">
        <f t="shared" si="85"/>
        <v>16.007532956685498</v>
      </c>
      <c r="AK374" s="29">
        <f t="shared" si="86"/>
        <v>35.08</v>
      </c>
      <c r="AL374" s="25">
        <f t="shared" si="87"/>
        <v>376</v>
      </c>
      <c r="AM374" s="24" t="str">
        <f t="shared" si="88"/>
        <v>B</v>
      </c>
      <c r="AN374" s="24" t="str">
        <f t="shared" si="89"/>
        <v>MOB12+</v>
      </c>
    </row>
    <row r="375" spans="1:40" ht="13.5" customHeight="1">
      <c r="A375" s="24" t="s">
        <v>144</v>
      </c>
      <c r="B375" s="24" t="s">
        <v>169</v>
      </c>
      <c r="C375" s="25">
        <v>779170</v>
      </c>
      <c r="D375" s="24" t="s">
        <v>1010</v>
      </c>
      <c r="E375" s="26">
        <v>45713.422222222202</v>
      </c>
      <c r="F375" s="26">
        <v>45713.422222222202</v>
      </c>
      <c r="G375" s="25">
        <v>441</v>
      </c>
      <c r="H375" s="25">
        <v>441</v>
      </c>
      <c r="I375" s="26">
        <v>46154.801388888904</v>
      </c>
      <c r="J375" s="27">
        <v>3977</v>
      </c>
      <c r="K375" s="27">
        <v>4581</v>
      </c>
      <c r="L375" s="27">
        <v>1506</v>
      </c>
      <c r="M375" s="24">
        <v>200134</v>
      </c>
      <c r="N375" s="24">
        <v>158556</v>
      </c>
      <c r="O375" s="24">
        <v>23</v>
      </c>
      <c r="P375" s="24">
        <v>46</v>
      </c>
      <c r="Q375" s="24">
        <v>2397000</v>
      </c>
      <c r="R375" s="24">
        <v>1888500</v>
      </c>
      <c r="S375" s="24">
        <v>3</v>
      </c>
      <c r="T375" s="24">
        <v>3</v>
      </c>
      <c r="U375" s="24">
        <v>21500</v>
      </c>
      <c r="V375" s="24">
        <v>18500</v>
      </c>
      <c r="W375" s="24">
        <v>2418500</v>
      </c>
      <c r="X375" s="24" t="str">
        <f>IF(OR(I375="",说明首页!$C$3-INT(I375)&gt;7),"是","否")</f>
        <v>否</v>
      </c>
      <c r="Y375" s="24" t="str">
        <f t="shared" si="75"/>
        <v>否</v>
      </c>
      <c r="Z375" s="24" t="str">
        <f t="shared" si="76"/>
        <v>是</v>
      </c>
      <c r="AA375" s="24" t="str">
        <f>IF(OR(I375="",说明首页!$C$3-INT(I375)&gt;=3),"是","否")</f>
        <v>否</v>
      </c>
      <c r="AB375" s="28">
        <f t="shared" si="77"/>
        <v>105.28286852589642</v>
      </c>
      <c r="AC375" s="29">
        <f t="shared" si="78"/>
        <v>1.1566507417651497</v>
      </c>
      <c r="AD375" s="27">
        <f t="shared" si="79"/>
        <v>52108.695652173912</v>
      </c>
      <c r="AE375" s="29">
        <f t="shared" si="80"/>
        <v>188.85</v>
      </c>
      <c r="AF375" s="29">
        <f t="shared" si="81"/>
        <v>114.89565217391305</v>
      </c>
      <c r="AG375" s="28">
        <f t="shared" si="82"/>
        <v>85.687382297551778</v>
      </c>
      <c r="AH375" s="28">
        <f t="shared" si="83"/>
        <v>74.387947269303197</v>
      </c>
      <c r="AI375" s="28">
        <f t="shared" si="84"/>
        <v>73.822975517890782</v>
      </c>
      <c r="AJ375" s="28">
        <f t="shared" si="85"/>
        <v>54.802259887005647</v>
      </c>
      <c r="AK375" s="29">
        <f t="shared" si="86"/>
        <v>72.05</v>
      </c>
      <c r="AL375" s="25">
        <f t="shared" si="87"/>
        <v>100</v>
      </c>
      <c r="AM375" s="24" t="str">
        <f t="shared" si="88"/>
        <v>S</v>
      </c>
      <c r="AN375" s="24" t="str">
        <f t="shared" si="89"/>
        <v>MOB12+</v>
      </c>
    </row>
    <row r="376" spans="1:40" ht="13.5" customHeight="1">
      <c r="A376" s="24" t="s">
        <v>144</v>
      </c>
      <c r="B376" s="24" t="s">
        <v>150</v>
      </c>
      <c r="C376" s="25">
        <v>779211</v>
      </c>
      <c r="D376" s="24" t="s">
        <v>734</v>
      </c>
      <c r="E376" s="26">
        <v>45713.4555555556</v>
      </c>
      <c r="F376" s="26">
        <v>45713.4555555556</v>
      </c>
      <c r="G376" s="25">
        <v>441</v>
      </c>
      <c r="H376" s="25">
        <v>441</v>
      </c>
      <c r="I376" s="26">
        <v>46154.870833333298</v>
      </c>
      <c r="J376" s="27">
        <v>6091</v>
      </c>
      <c r="K376" s="27">
        <v>6711</v>
      </c>
      <c r="L376" s="27">
        <v>2088</v>
      </c>
      <c r="M376" s="27">
        <v>267405</v>
      </c>
      <c r="N376" s="27">
        <v>205234</v>
      </c>
      <c r="O376" s="25">
        <v>28</v>
      </c>
      <c r="P376" s="27">
        <v>57</v>
      </c>
      <c r="Q376" s="27">
        <v>3898800</v>
      </c>
      <c r="R376" s="27">
        <v>3680200</v>
      </c>
      <c r="S376" s="27">
        <v>2</v>
      </c>
      <c r="T376" s="27">
        <v>2</v>
      </c>
      <c r="U376" s="24">
        <v>237200</v>
      </c>
      <c r="V376" s="24">
        <v>84000</v>
      </c>
      <c r="W376" s="27">
        <v>4136000</v>
      </c>
      <c r="X376" s="24" t="str">
        <f>IF(OR(I376="",说明首页!$C$3-INT(I376)&gt;7),"是","否")</f>
        <v>否</v>
      </c>
      <c r="Y376" s="24" t="str">
        <f t="shared" si="75"/>
        <v>否</v>
      </c>
      <c r="Z376" s="24" t="str">
        <f t="shared" si="76"/>
        <v>是</v>
      </c>
      <c r="AA376" s="24" t="str">
        <f>IF(OR(I376="",说明首页!$C$3-INT(I376)&gt;=3),"是","否")</f>
        <v>否</v>
      </c>
      <c r="AB376" s="28">
        <f t="shared" si="77"/>
        <v>98.292145593869733</v>
      </c>
      <c r="AC376" s="29">
        <f t="shared" si="78"/>
        <v>0.93580692825480216</v>
      </c>
      <c r="AD376" s="27">
        <f t="shared" si="79"/>
        <v>68400</v>
      </c>
      <c r="AE376" s="29">
        <f t="shared" si="80"/>
        <v>368.02</v>
      </c>
      <c r="AF376" s="29">
        <f t="shared" si="81"/>
        <v>122.16309523809524</v>
      </c>
      <c r="AG376" s="28">
        <f t="shared" si="82"/>
        <v>75.706214689265536</v>
      </c>
      <c r="AH376" s="28">
        <f t="shared" si="83"/>
        <v>54.990583804143121</v>
      </c>
      <c r="AI376" s="28">
        <f t="shared" si="84"/>
        <v>94.726930320150657</v>
      </c>
      <c r="AJ376" s="28">
        <f t="shared" si="85"/>
        <v>69.868173258003765</v>
      </c>
      <c r="AK376" s="29">
        <f t="shared" si="86"/>
        <v>69.02</v>
      </c>
      <c r="AL376" s="25">
        <f t="shared" si="87"/>
        <v>124</v>
      </c>
      <c r="AM376" s="24" t="str">
        <f t="shared" si="88"/>
        <v>A</v>
      </c>
      <c r="AN376" s="24" t="str">
        <f t="shared" si="89"/>
        <v>MOB12+</v>
      </c>
    </row>
    <row r="377" spans="1:40" ht="13.5" customHeight="1">
      <c r="A377" s="24" t="s">
        <v>144</v>
      </c>
      <c r="B377" s="24" t="s">
        <v>162</v>
      </c>
      <c r="C377" s="25">
        <v>779226</v>
      </c>
      <c r="D377" s="24" t="s">
        <v>494</v>
      </c>
      <c r="E377" s="26">
        <v>45715.590972222199</v>
      </c>
      <c r="F377" s="26">
        <v>45715.590972222199</v>
      </c>
      <c r="G377" s="25">
        <v>439</v>
      </c>
      <c r="H377" s="25">
        <v>439</v>
      </c>
      <c r="I377" s="26">
        <v>46154.779861111099</v>
      </c>
      <c r="J377" s="27">
        <v>509</v>
      </c>
      <c r="K377" s="27">
        <v>629</v>
      </c>
      <c r="L377" s="27">
        <v>270</v>
      </c>
      <c r="M377" s="27">
        <v>36773</v>
      </c>
      <c r="N377" s="27">
        <v>31458</v>
      </c>
      <c r="O377" s="25">
        <v>15</v>
      </c>
      <c r="P377" s="27">
        <v>3</v>
      </c>
      <c r="Q377" s="27">
        <v>55200</v>
      </c>
      <c r="R377" s="24">
        <v>55200</v>
      </c>
      <c r="S377" s="27">
        <v>0</v>
      </c>
      <c r="T377" s="27">
        <v>0</v>
      </c>
      <c r="U377" s="24"/>
      <c r="V377" s="24"/>
      <c r="W377" s="27">
        <v>55200</v>
      </c>
      <c r="X377" s="24" t="str">
        <f>IF(OR(I377="",说明首页!$C$3-INT(I377)&gt;7),"是","否")</f>
        <v>否</v>
      </c>
      <c r="Y377" s="24" t="str">
        <f t="shared" si="75"/>
        <v>是</v>
      </c>
      <c r="Z377" s="24" t="str">
        <f t="shared" si="76"/>
        <v>否</v>
      </c>
      <c r="AA377" s="24" t="str">
        <f>IF(OR(I377="",说明首页!$C$3-INT(I377)&gt;=3),"是","否")</f>
        <v>否</v>
      </c>
      <c r="AB377" s="28">
        <f t="shared" si="77"/>
        <v>116.51111111111111</v>
      </c>
      <c r="AC377" s="29">
        <f t="shared" si="78"/>
        <v>0.58939096267190572</v>
      </c>
      <c r="AD377" s="27">
        <f t="shared" si="79"/>
        <v>18400</v>
      </c>
      <c r="AE377" s="29">
        <f t="shared" si="80"/>
        <v>5.52</v>
      </c>
      <c r="AF377" s="29">
        <f t="shared" si="81"/>
        <v>34.953333333333333</v>
      </c>
      <c r="AG377" s="28" t="str">
        <f t="shared" si="82"/>
        <v/>
      </c>
      <c r="AH377" s="28" t="str">
        <f t="shared" si="83"/>
        <v/>
      </c>
      <c r="AI377" s="28" t="str">
        <f t="shared" si="84"/>
        <v/>
      </c>
      <c r="AJ377" s="28" t="str">
        <f t="shared" si="85"/>
        <v/>
      </c>
      <c r="AK377" s="29" t="str">
        <f t="shared" si="86"/>
        <v/>
      </c>
      <c r="AL377" s="25" t="str">
        <f t="shared" si="87"/>
        <v/>
      </c>
      <c r="AM377" s="24" t="str">
        <f t="shared" si="88"/>
        <v>非参评</v>
      </c>
      <c r="AN377" s="24" t="str">
        <f t="shared" si="89"/>
        <v>MOB12+</v>
      </c>
    </row>
    <row r="378" spans="1:40" ht="13.5" customHeight="1">
      <c r="A378" s="24" t="s">
        <v>144</v>
      </c>
      <c r="B378" s="24" t="s">
        <v>176</v>
      </c>
      <c r="C378" s="25">
        <v>779444</v>
      </c>
      <c r="D378" s="24" t="s">
        <v>535</v>
      </c>
      <c r="E378" s="26">
        <v>45714.634722222203</v>
      </c>
      <c r="F378" s="26">
        <v>45714.634722222203</v>
      </c>
      <c r="G378" s="25">
        <v>440</v>
      </c>
      <c r="H378" s="25">
        <v>440</v>
      </c>
      <c r="I378" s="26">
        <v>45764.422222222202</v>
      </c>
      <c r="J378" s="27">
        <v>0</v>
      </c>
      <c r="K378" s="27">
        <v>0</v>
      </c>
      <c r="L378" s="27">
        <v>0</v>
      </c>
      <c r="M378" s="27"/>
      <c r="N378" s="27"/>
      <c r="O378" s="25"/>
      <c r="P378" s="24"/>
      <c r="Q378" s="24"/>
      <c r="R378" s="24"/>
      <c r="S378" s="24"/>
      <c r="T378" s="24"/>
      <c r="U378" s="24"/>
      <c r="V378" s="24"/>
      <c r="W378" s="24"/>
      <c r="X378" s="24" t="str">
        <f>IF(OR(I378="",说明首页!$C$3-INT(I378)&gt;7),"是","否")</f>
        <v>是</v>
      </c>
      <c r="Y378" s="24" t="str">
        <f t="shared" si="75"/>
        <v>是</v>
      </c>
      <c r="Z378" s="24" t="str">
        <f t="shared" si="76"/>
        <v>否</v>
      </c>
      <c r="AA378" s="24" t="str">
        <f>IF(OR(I378="",说明首页!$C$3-INT(I378)&gt;=3),"是","否")</f>
        <v>是</v>
      </c>
      <c r="AB378" s="28">
        <f t="shared" si="77"/>
        <v>0</v>
      </c>
      <c r="AC378" s="29">
        <f t="shared" si="78"/>
        <v>0</v>
      </c>
      <c r="AD378" s="27">
        <f t="shared" si="79"/>
        <v>0</v>
      </c>
      <c r="AE378" s="29">
        <f t="shared" si="80"/>
        <v>0</v>
      </c>
      <c r="AF378" s="29">
        <f t="shared" si="81"/>
        <v>0</v>
      </c>
      <c r="AG378" s="28" t="str">
        <f t="shared" si="82"/>
        <v/>
      </c>
      <c r="AH378" s="28" t="str">
        <f t="shared" si="83"/>
        <v/>
      </c>
      <c r="AI378" s="28" t="str">
        <f t="shared" si="84"/>
        <v/>
      </c>
      <c r="AJ378" s="28" t="str">
        <f t="shared" si="85"/>
        <v/>
      </c>
      <c r="AK378" s="29" t="str">
        <f t="shared" si="86"/>
        <v/>
      </c>
      <c r="AL378" s="25" t="str">
        <f t="shared" si="87"/>
        <v/>
      </c>
      <c r="AM378" s="24" t="str">
        <f t="shared" si="88"/>
        <v>非参评</v>
      </c>
      <c r="AN378" s="24" t="str">
        <f t="shared" si="89"/>
        <v>MOB12+</v>
      </c>
    </row>
    <row r="379" spans="1:40" ht="13.5" customHeight="1">
      <c r="A379" s="24" t="s">
        <v>144</v>
      </c>
      <c r="B379" s="24" t="s">
        <v>145</v>
      </c>
      <c r="C379" s="25">
        <v>779656</v>
      </c>
      <c r="D379" s="24" t="s">
        <v>1001</v>
      </c>
      <c r="E379" s="26">
        <v>45716.422916666699</v>
      </c>
      <c r="F379" s="26">
        <v>45716.422916666699</v>
      </c>
      <c r="G379" s="25">
        <v>438</v>
      </c>
      <c r="H379" s="25">
        <v>438</v>
      </c>
      <c r="I379" s="26">
        <v>46154.8125</v>
      </c>
      <c r="J379" s="27">
        <v>3407</v>
      </c>
      <c r="K379" s="27">
        <v>3671</v>
      </c>
      <c r="L379" s="27">
        <v>1439</v>
      </c>
      <c r="M379" s="27">
        <v>155844</v>
      </c>
      <c r="N379" s="27">
        <v>120683</v>
      </c>
      <c r="O379" s="25">
        <v>23</v>
      </c>
      <c r="P379" s="27">
        <v>30</v>
      </c>
      <c r="Q379" s="27">
        <v>1225300</v>
      </c>
      <c r="R379" s="27">
        <v>1017300</v>
      </c>
      <c r="S379" s="27">
        <v>1</v>
      </c>
      <c r="T379" s="27">
        <v>1</v>
      </c>
      <c r="U379" s="27">
        <v>24500</v>
      </c>
      <c r="V379" s="27"/>
      <c r="W379" s="27">
        <v>1249800</v>
      </c>
      <c r="X379" s="24" t="str">
        <f>IF(OR(I379="",说明首页!$C$3-INT(I379)&gt;7),"是","否")</f>
        <v>否</v>
      </c>
      <c r="Y379" s="24" t="str">
        <f t="shared" si="75"/>
        <v>否</v>
      </c>
      <c r="Z379" s="24" t="str">
        <f t="shared" si="76"/>
        <v>是</v>
      </c>
      <c r="AA379" s="24" t="str">
        <f>IF(OR(I379="",说明首页!$C$3-INT(I379)&gt;=3),"是","否")</f>
        <v>否</v>
      </c>
      <c r="AB379" s="28">
        <f t="shared" si="77"/>
        <v>83.86587908269631</v>
      </c>
      <c r="AC379" s="29">
        <f t="shared" si="78"/>
        <v>0.8805400645729381</v>
      </c>
      <c r="AD379" s="27">
        <f t="shared" si="79"/>
        <v>40843.333333333336</v>
      </c>
      <c r="AE379" s="29">
        <f t="shared" si="80"/>
        <v>101.73</v>
      </c>
      <c r="AF379" s="29">
        <f t="shared" si="81"/>
        <v>87.451449275362322</v>
      </c>
      <c r="AG379" s="28">
        <f t="shared" si="82"/>
        <v>37.099811676082858</v>
      </c>
      <c r="AH379" s="28">
        <f t="shared" si="83"/>
        <v>48.964218455743882</v>
      </c>
      <c r="AI379" s="28">
        <f t="shared" si="84"/>
        <v>43.314500941619585</v>
      </c>
      <c r="AJ379" s="28">
        <f t="shared" si="85"/>
        <v>7.7212806026365346</v>
      </c>
      <c r="AK379" s="29">
        <f t="shared" si="86"/>
        <v>37.81</v>
      </c>
      <c r="AL379" s="25">
        <f t="shared" si="87"/>
        <v>362</v>
      </c>
      <c r="AM379" s="24" t="str">
        <f t="shared" si="88"/>
        <v>B</v>
      </c>
      <c r="AN379" s="24" t="str">
        <f t="shared" si="89"/>
        <v>MOB12+</v>
      </c>
    </row>
    <row r="380" spans="1:40" ht="13.5" customHeight="1">
      <c r="A380" s="24" t="s">
        <v>144</v>
      </c>
      <c r="B380" s="24" t="s">
        <v>169</v>
      </c>
      <c r="C380" s="25">
        <v>779853</v>
      </c>
      <c r="D380" s="24" t="s">
        <v>998</v>
      </c>
      <c r="E380" s="26">
        <v>45719.403472222199</v>
      </c>
      <c r="F380" s="26">
        <v>45719.403472222199</v>
      </c>
      <c r="G380" s="25">
        <v>435</v>
      </c>
      <c r="H380" s="25">
        <v>435</v>
      </c>
      <c r="I380" s="26">
        <v>46154.843055555597</v>
      </c>
      <c r="J380" s="27">
        <v>5117</v>
      </c>
      <c r="K380" s="27">
        <v>6772</v>
      </c>
      <c r="L380" s="27">
        <v>1678</v>
      </c>
      <c r="M380" s="27">
        <v>302461</v>
      </c>
      <c r="N380" s="27">
        <v>229448</v>
      </c>
      <c r="O380" s="25">
        <v>26</v>
      </c>
      <c r="P380" s="27">
        <v>81</v>
      </c>
      <c r="Q380" s="27">
        <v>5524200</v>
      </c>
      <c r="R380" s="27">
        <v>3987500</v>
      </c>
      <c r="S380" s="27">
        <v>1</v>
      </c>
      <c r="T380" s="27">
        <v>1</v>
      </c>
      <c r="U380" s="24">
        <v>500</v>
      </c>
      <c r="V380" s="24"/>
      <c r="W380" s="27">
        <v>5524700</v>
      </c>
      <c r="X380" s="24" t="str">
        <f>IF(OR(I380="",说明首页!$C$3-INT(I380)&gt;7),"是","否")</f>
        <v>否</v>
      </c>
      <c r="Y380" s="24" t="str">
        <f t="shared" si="75"/>
        <v>否</v>
      </c>
      <c r="Z380" s="24" t="str">
        <f t="shared" si="76"/>
        <v>是</v>
      </c>
      <c r="AA380" s="24" t="str">
        <f>IF(OR(I380="",说明首页!$C$3-INT(I380)&gt;=3),"是","否")</f>
        <v>否</v>
      </c>
      <c r="AB380" s="28">
        <f t="shared" si="77"/>
        <v>136.73897497020263</v>
      </c>
      <c r="AC380" s="29">
        <f t="shared" si="78"/>
        <v>1.5829587649013093</v>
      </c>
      <c r="AD380" s="27">
        <f t="shared" si="79"/>
        <v>68200</v>
      </c>
      <c r="AE380" s="29">
        <f t="shared" si="80"/>
        <v>398.75</v>
      </c>
      <c r="AF380" s="29">
        <f t="shared" si="81"/>
        <v>147.08205128205128</v>
      </c>
      <c r="AG380" s="28">
        <f t="shared" si="82"/>
        <v>99.435028248587571</v>
      </c>
      <c r="AH380" s="28">
        <f t="shared" si="83"/>
        <v>94.350282485875709</v>
      </c>
      <c r="AI380" s="28">
        <f t="shared" si="84"/>
        <v>95.668549905838034</v>
      </c>
      <c r="AJ380" s="28">
        <f t="shared" si="85"/>
        <v>95.856873822975516</v>
      </c>
      <c r="AK380" s="29">
        <f t="shared" si="86"/>
        <v>95.68</v>
      </c>
      <c r="AL380" s="25">
        <f t="shared" si="87"/>
        <v>7</v>
      </c>
      <c r="AM380" s="24" t="str">
        <f t="shared" si="88"/>
        <v>S</v>
      </c>
      <c r="AN380" s="24" t="str">
        <f t="shared" si="89"/>
        <v>MOB12+</v>
      </c>
    </row>
    <row r="381" spans="1:40" ht="13.5" customHeight="1">
      <c r="A381" s="24" t="s">
        <v>144</v>
      </c>
      <c r="B381" s="24" t="s">
        <v>169</v>
      </c>
      <c r="C381" s="25">
        <v>779855</v>
      </c>
      <c r="D381" s="24" t="s">
        <v>756</v>
      </c>
      <c r="E381" s="26">
        <v>45719.4555555556</v>
      </c>
      <c r="F381" s="26">
        <v>45719.4555555556</v>
      </c>
      <c r="G381" s="25">
        <v>435</v>
      </c>
      <c r="H381" s="25">
        <v>435</v>
      </c>
      <c r="I381" s="26">
        <v>46154.8034722222</v>
      </c>
      <c r="J381" s="27">
        <v>1346</v>
      </c>
      <c r="K381" s="27">
        <v>1494</v>
      </c>
      <c r="L381" s="27">
        <v>544</v>
      </c>
      <c r="M381" s="27">
        <v>65184</v>
      </c>
      <c r="N381" s="27">
        <v>51688</v>
      </c>
      <c r="O381" s="25">
        <v>7</v>
      </c>
      <c r="P381" s="27">
        <v>16</v>
      </c>
      <c r="Q381" s="27">
        <v>476900</v>
      </c>
      <c r="R381" s="27">
        <v>336900</v>
      </c>
      <c r="S381" s="27">
        <v>0</v>
      </c>
      <c r="T381" s="27">
        <v>0</v>
      </c>
      <c r="U381" s="27"/>
      <c r="V381" s="24"/>
      <c r="W381" s="27">
        <v>476900</v>
      </c>
      <c r="X381" s="24" t="str">
        <f>IF(OR(I381="",说明首页!$C$3-INT(I381)&gt;7),"是","否")</f>
        <v>否</v>
      </c>
      <c r="Y381" s="24" t="str">
        <f t="shared" si="75"/>
        <v>是</v>
      </c>
      <c r="Z381" s="24" t="str">
        <f t="shared" si="76"/>
        <v>否</v>
      </c>
      <c r="AA381" s="24" t="str">
        <f>IF(OR(I381="",说明首页!$C$3-INT(I381)&gt;=3),"是","否")</f>
        <v>否</v>
      </c>
      <c r="AB381" s="28">
        <f t="shared" si="77"/>
        <v>95.014705882352942</v>
      </c>
      <c r="AC381" s="29">
        <f t="shared" si="78"/>
        <v>1.1887072808320951</v>
      </c>
      <c r="AD381" s="27">
        <f t="shared" si="79"/>
        <v>29806.25</v>
      </c>
      <c r="AE381" s="29">
        <f t="shared" si="80"/>
        <v>33.69</v>
      </c>
      <c r="AF381" s="29">
        <f t="shared" si="81"/>
        <v>123.06666666666666</v>
      </c>
      <c r="AG381" s="28" t="str">
        <f t="shared" si="82"/>
        <v/>
      </c>
      <c r="AH381" s="28" t="str">
        <f t="shared" si="83"/>
        <v/>
      </c>
      <c r="AI381" s="28" t="str">
        <f t="shared" si="84"/>
        <v/>
      </c>
      <c r="AJ381" s="28" t="str">
        <f t="shared" si="85"/>
        <v/>
      </c>
      <c r="AK381" s="29" t="str">
        <f t="shared" si="86"/>
        <v/>
      </c>
      <c r="AL381" s="25" t="str">
        <f t="shared" si="87"/>
        <v/>
      </c>
      <c r="AM381" s="24" t="str">
        <f t="shared" si="88"/>
        <v>非参评</v>
      </c>
      <c r="AN381" s="24" t="str">
        <f t="shared" si="89"/>
        <v>MOB12+</v>
      </c>
    </row>
    <row r="382" spans="1:40" ht="13.5" customHeight="1">
      <c r="A382" s="24" t="s">
        <v>144</v>
      </c>
      <c r="B382" s="24" t="s">
        <v>150</v>
      </c>
      <c r="C382" s="25">
        <v>779882</v>
      </c>
      <c r="D382" s="24" t="s">
        <v>257</v>
      </c>
      <c r="E382" s="26">
        <v>45716.610416666699</v>
      </c>
      <c r="F382" s="26">
        <v>45716.610416666699</v>
      </c>
      <c r="G382" s="25">
        <v>438</v>
      </c>
      <c r="H382" s="25">
        <v>438</v>
      </c>
      <c r="I382" s="26">
        <v>46154.858333333301</v>
      </c>
      <c r="J382" s="27">
        <v>4637</v>
      </c>
      <c r="K382" s="27">
        <v>5137</v>
      </c>
      <c r="L382" s="27">
        <v>1830</v>
      </c>
      <c r="M382" s="27">
        <v>216697</v>
      </c>
      <c r="N382" s="27">
        <v>166584</v>
      </c>
      <c r="O382" s="24">
        <v>25</v>
      </c>
      <c r="P382" s="24">
        <v>50</v>
      </c>
      <c r="Q382" s="24">
        <v>2837400</v>
      </c>
      <c r="R382" s="24">
        <v>2195700</v>
      </c>
      <c r="S382" s="24">
        <v>1</v>
      </c>
      <c r="T382" s="24">
        <v>1</v>
      </c>
      <c r="U382" s="24">
        <v>66900</v>
      </c>
      <c r="V382" s="24"/>
      <c r="W382" s="24">
        <v>2904300</v>
      </c>
      <c r="X382" s="24" t="str">
        <f>IF(OR(I382="",说明首页!$C$3-INT(I382)&gt;7),"是","否")</f>
        <v>否</v>
      </c>
      <c r="Y382" s="24" t="str">
        <f t="shared" si="75"/>
        <v>否</v>
      </c>
      <c r="Z382" s="24" t="str">
        <f t="shared" si="76"/>
        <v>是</v>
      </c>
      <c r="AA382" s="24" t="str">
        <f>IF(OR(I382="",说明首页!$C$3-INT(I382)&gt;=3),"是","否")</f>
        <v>否</v>
      </c>
      <c r="AB382" s="28">
        <f t="shared" si="77"/>
        <v>91.029508196721309</v>
      </c>
      <c r="AC382" s="29">
        <f t="shared" si="78"/>
        <v>1.0782833728703902</v>
      </c>
      <c r="AD382" s="27">
        <f t="shared" si="79"/>
        <v>56748</v>
      </c>
      <c r="AE382" s="29">
        <f t="shared" si="80"/>
        <v>219.57</v>
      </c>
      <c r="AF382" s="29">
        <f t="shared" si="81"/>
        <v>111.056</v>
      </c>
      <c r="AG382" s="28">
        <f t="shared" si="82"/>
        <v>57.438794726930318</v>
      </c>
      <c r="AH382" s="28">
        <f t="shared" si="83"/>
        <v>68.926553672316388</v>
      </c>
      <c r="AI382" s="28">
        <f t="shared" si="84"/>
        <v>80.225988700564983</v>
      </c>
      <c r="AJ382" s="28">
        <f t="shared" si="85"/>
        <v>47.080979284369114</v>
      </c>
      <c r="AK382" s="29">
        <f t="shared" si="86"/>
        <v>65.09</v>
      </c>
      <c r="AL382" s="25">
        <f t="shared" si="87"/>
        <v>155</v>
      </c>
      <c r="AM382" s="24" t="str">
        <f t="shared" si="88"/>
        <v>A</v>
      </c>
      <c r="AN382" s="24" t="str">
        <f t="shared" si="89"/>
        <v>MOB12+</v>
      </c>
    </row>
    <row r="383" spans="1:40" ht="13.5" customHeight="1">
      <c r="A383" s="24" t="s">
        <v>144</v>
      </c>
      <c r="B383" s="24" t="s">
        <v>150</v>
      </c>
      <c r="C383" s="25">
        <v>780003</v>
      </c>
      <c r="D383" s="24" t="s">
        <v>1069</v>
      </c>
      <c r="E383" s="26">
        <v>45719.609027777798</v>
      </c>
      <c r="F383" s="26">
        <v>45719.609027777798</v>
      </c>
      <c r="G383" s="25">
        <v>435</v>
      </c>
      <c r="H383" s="25">
        <v>435</v>
      </c>
      <c r="I383" s="26">
        <v>46154.820833333302</v>
      </c>
      <c r="J383" s="27">
        <v>5398</v>
      </c>
      <c r="K383" s="27">
        <v>6486</v>
      </c>
      <c r="L383" s="27">
        <v>2267</v>
      </c>
      <c r="M383" s="27">
        <v>239171</v>
      </c>
      <c r="N383" s="27">
        <v>173643</v>
      </c>
      <c r="O383" s="25">
        <v>26</v>
      </c>
      <c r="P383" s="27">
        <v>26</v>
      </c>
      <c r="Q383" s="27">
        <v>885300</v>
      </c>
      <c r="R383" s="27">
        <v>592800</v>
      </c>
      <c r="S383" s="27">
        <v>1</v>
      </c>
      <c r="T383" s="27">
        <v>1</v>
      </c>
      <c r="U383" s="24">
        <v>1000</v>
      </c>
      <c r="V383" s="24"/>
      <c r="W383" s="27">
        <v>886300</v>
      </c>
      <c r="X383" s="24" t="str">
        <f>IF(OR(I383="",说明首页!$C$3-INT(I383)&gt;7),"是","否")</f>
        <v>否</v>
      </c>
      <c r="Y383" s="24" t="str">
        <f t="shared" si="75"/>
        <v>否</v>
      </c>
      <c r="Z383" s="24" t="str">
        <f t="shared" si="76"/>
        <v>是</v>
      </c>
      <c r="AA383" s="24" t="str">
        <f>IF(OR(I383="",说明首页!$C$3-INT(I383)&gt;=3),"是","否")</f>
        <v>否</v>
      </c>
      <c r="AB383" s="28">
        <f t="shared" si="77"/>
        <v>76.595941773268635</v>
      </c>
      <c r="AC383" s="29">
        <f t="shared" si="78"/>
        <v>0.48165987402741756</v>
      </c>
      <c r="AD383" s="27">
        <f t="shared" si="79"/>
        <v>34050</v>
      </c>
      <c r="AE383" s="29">
        <f t="shared" si="80"/>
        <v>59.28</v>
      </c>
      <c r="AF383" s="29">
        <f t="shared" si="81"/>
        <v>111.30961538461538</v>
      </c>
      <c r="AG383" s="28">
        <f t="shared" si="82"/>
        <v>19.774011299435028</v>
      </c>
      <c r="AH383" s="28">
        <f t="shared" si="83"/>
        <v>6.9679849340866298</v>
      </c>
      <c r="AI383" s="28">
        <f t="shared" si="84"/>
        <v>25.04708097928437</v>
      </c>
      <c r="AJ383" s="28">
        <f t="shared" si="85"/>
        <v>47.457627118644069</v>
      </c>
      <c r="AK383" s="29">
        <f t="shared" si="86"/>
        <v>20.6</v>
      </c>
      <c r="AL383" s="25">
        <f t="shared" si="87"/>
        <v>480</v>
      </c>
      <c r="AM383" s="24" t="str">
        <f t="shared" si="88"/>
        <v>C</v>
      </c>
      <c r="AN383" s="24" t="str">
        <f t="shared" si="89"/>
        <v>MOB12+</v>
      </c>
    </row>
    <row r="384" spans="1:40" ht="13.5" customHeight="1">
      <c r="A384" s="24" t="s">
        <v>144</v>
      </c>
      <c r="B384" s="24" t="s">
        <v>150</v>
      </c>
      <c r="C384" s="25">
        <v>780005</v>
      </c>
      <c r="D384" s="24" t="s">
        <v>491</v>
      </c>
      <c r="E384" s="26">
        <v>45719.578472222202</v>
      </c>
      <c r="F384" s="26">
        <v>45719.578472222202</v>
      </c>
      <c r="G384" s="25">
        <v>435</v>
      </c>
      <c r="H384" s="25">
        <v>435</v>
      </c>
      <c r="I384" s="26">
        <v>46148.8659722222</v>
      </c>
      <c r="J384" s="27">
        <v>3</v>
      </c>
      <c r="K384" s="27">
        <v>3</v>
      </c>
      <c r="L384" s="27">
        <v>2</v>
      </c>
      <c r="M384" s="27">
        <v>96</v>
      </c>
      <c r="N384" s="27">
        <v>84</v>
      </c>
      <c r="O384" s="25"/>
      <c r="P384" s="27"/>
      <c r="Q384" s="27"/>
      <c r="R384" s="27"/>
      <c r="S384" s="27"/>
      <c r="T384" s="27"/>
      <c r="U384" s="24"/>
      <c r="V384" s="24"/>
      <c r="W384" s="27"/>
      <c r="X384" s="24" t="str">
        <f>IF(OR(I384="",说明首页!$C$3-INT(I384)&gt;7),"是","否")</f>
        <v>否</v>
      </c>
      <c r="Y384" s="24" t="str">
        <f t="shared" si="75"/>
        <v>是</v>
      </c>
      <c r="Z384" s="24" t="str">
        <f t="shared" si="76"/>
        <v>否</v>
      </c>
      <c r="AA384" s="24" t="str">
        <f>IF(OR(I384="",说明首页!$C$3-INT(I384)&gt;=3),"是","否")</f>
        <v>否</v>
      </c>
      <c r="AB384" s="28">
        <f t="shared" si="77"/>
        <v>42</v>
      </c>
      <c r="AC384" s="29">
        <f t="shared" si="78"/>
        <v>0</v>
      </c>
      <c r="AD384" s="27">
        <f t="shared" si="79"/>
        <v>0</v>
      </c>
      <c r="AE384" s="29">
        <f t="shared" si="80"/>
        <v>0</v>
      </c>
      <c r="AF384" s="29">
        <f t="shared" si="81"/>
        <v>0</v>
      </c>
      <c r="AG384" s="28" t="str">
        <f t="shared" si="82"/>
        <v/>
      </c>
      <c r="AH384" s="28" t="str">
        <f t="shared" si="83"/>
        <v/>
      </c>
      <c r="AI384" s="28" t="str">
        <f t="shared" si="84"/>
        <v/>
      </c>
      <c r="AJ384" s="28" t="str">
        <f t="shared" si="85"/>
        <v/>
      </c>
      <c r="AK384" s="29" t="str">
        <f t="shared" si="86"/>
        <v/>
      </c>
      <c r="AL384" s="25" t="str">
        <f t="shared" si="87"/>
        <v/>
      </c>
      <c r="AM384" s="24" t="str">
        <f t="shared" si="88"/>
        <v>非参评</v>
      </c>
      <c r="AN384" s="24" t="str">
        <f t="shared" si="89"/>
        <v>MOB12+</v>
      </c>
    </row>
    <row r="385" spans="1:40" ht="13.5" customHeight="1">
      <c r="A385" s="24" t="s">
        <v>144</v>
      </c>
      <c r="B385" s="24" t="s">
        <v>145</v>
      </c>
      <c r="C385" s="25">
        <v>780367</v>
      </c>
      <c r="D385" s="24" t="s">
        <v>1013</v>
      </c>
      <c r="E385" s="26">
        <v>45722.621527777803</v>
      </c>
      <c r="F385" s="26">
        <v>45722.621527777803</v>
      </c>
      <c r="G385" s="25">
        <v>432</v>
      </c>
      <c r="H385" s="25">
        <v>432</v>
      </c>
      <c r="I385" s="26">
        <v>46154.8</v>
      </c>
      <c r="J385" s="27">
        <v>4212</v>
      </c>
      <c r="K385" s="27">
        <v>4725</v>
      </c>
      <c r="L385" s="27">
        <v>1890</v>
      </c>
      <c r="M385" s="27">
        <v>232825</v>
      </c>
      <c r="N385" s="27">
        <v>186001</v>
      </c>
      <c r="O385" s="25">
        <v>25</v>
      </c>
      <c r="P385" s="27">
        <v>46</v>
      </c>
      <c r="Q385" s="27">
        <v>2380700</v>
      </c>
      <c r="R385" s="27">
        <v>2039800</v>
      </c>
      <c r="S385" s="27">
        <v>3</v>
      </c>
      <c r="T385" s="27">
        <v>3</v>
      </c>
      <c r="U385" s="27">
        <v>115700</v>
      </c>
      <c r="V385" s="24"/>
      <c r="W385" s="27">
        <v>2496400</v>
      </c>
      <c r="X385" s="24" t="str">
        <f>IF(OR(I385="",说明首页!$C$3-INT(I385)&gt;7),"是","否")</f>
        <v>否</v>
      </c>
      <c r="Y385" s="24" t="str">
        <f t="shared" si="75"/>
        <v>否</v>
      </c>
      <c r="Z385" s="24" t="str">
        <f t="shared" si="76"/>
        <v>是</v>
      </c>
      <c r="AA385" s="24" t="str">
        <f>IF(OR(I385="",说明首页!$C$3-INT(I385)&gt;=3),"是","否")</f>
        <v>否</v>
      </c>
      <c r="AB385" s="28">
        <f t="shared" si="77"/>
        <v>98.413227513227511</v>
      </c>
      <c r="AC385" s="29">
        <f t="shared" si="78"/>
        <v>1.0921177587844255</v>
      </c>
      <c r="AD385" s="27">
        <f t="shared" si="79"/>
        <v>51754.34782608696</v>
      </c>
      <c r="AE385" s="29">
        <f t="shared" si="80"/>
        <v>203.98</v>
      </c>
      <c r="AF385" s="29">
        <f t="shared" si="81"/>
        <v>124.00066666666666</v>
      </c>
      <c r="AG385" s="28">
        <f t="shared" si="82"/>
        <v>76.082862523540484</v>
      </c>
      <c r="AH385" s="28">
        <f t="shared" si="83"/>
        <v>69.679849340866298</v>
      </c>
      <c r="AI385" s="28">
        <f t="shared" si="84"/>
        <v>76.836158192090394</v>
      </c>
      <c r="AJ385" s="28">
        <f t="shared" si="85"/>
        <v>75.141242937853107</v>
      </c>
      <c r="AK385" s="29">
        <f t="shared" si="86"/>
        <v>73.16</v>
      </c>
      <c r="AL385" s="25">
        <f t="shared" si="87"/>
        <v>93</v>
      </c>
      <c r="AM385" s="24" t="str">
        <f t="shared" si="88"/>
        <v>S</v>
      </c>
      <c r="AN385" s="24" t="str">
        <f t="shared" si="89"/>
        <v>MOB12+</v>
      </c>
    </row>
    <row r="386" spans="1:40" ht="13.5" customHeight="1">
      <c r="A386" s="24" t="s">
        <v>144</v>
      </c>
      <c r="B386" s="24" t="s">
        <v>145</v>
      </c>
      <c r="C386" s="25">
        <v>780371</v>
      </c>
      <c r="D386" s="24" t="s">
        <v>973</v>
      </c>
      <c r="E386" s="26">
        <v>45722.608333333301</v>
      </c>
      <c r="F386" s="26">
        <v>45722.608333333301</v>
      </c>
      <c r="G386" s="25">
        <v>432</v>
      </c>
      <c r="H386" s="25">
        <v>432</v>
      </c>
      <c r="I386" s="26">
        <v>46154.829861111102</v>
      </c>
      <c r="J386" s="27">
        <v>5369</v>
      </c>
      <c r="K386" s="27">
        <v>6412</v>
      </c>
      <c r="L386" s="27">
        <v>1730</v>
      </c>
      <c r="M386" s="27">
        <v>209575</v>
      </c>
      <c r="N386" s="27">
        <v>144116</v>
      </c>
      <c r="O386" s="25">
        <v>25</v>
      </c>
      <c r="P386" s="27">
        <v>34</v>
      </c>
      <c r="Q386" s="27">
        <v>2454900</v>
      </c>
      <c r="R386" s="24">
        <v>1674300</v>
      </c>
      <c r="S386" s="27">
        <v>0</v>
      </c>
      <c r="T386" s="27">
        <v>0</v>
      </c>
      <c r="U386" s="24"/>
      <c r="V386" s="24"/>
      <c r="W386" s="27">
        <v>2454900</v>
      </c>
      <c r="X386" s="24" t="str">
        <f>IF(OR(I386="",说明首页!$C$3-INT(I386)&gt;7),"是","否")</f>
        <v>否</v>
      </c>
      <c r="Y386" s="24" t="str">
        <f t="shared" ref="Y386:Y449" si="90">IF(OR(O386="",O386&lt;22),"是","否")</f>
        <v>否</v>
      </c>
      <c r="Z386" s="24" t="str">
        <f t="shared" ref="Z386:Z449" si="91">IF(AND(X386="否",Y386="否"),"是","否")</f>
        <v>是</v>
      </c>
      <c r="AA386" s="24" t="str">
        <f>IF(OR(I386="",说明首页!$C$3-INT(I386)&gt;=3),"是","否")</f>
        <v>否</v>
      </c>
      <c r="AB386" s="28">
        <f t="shared" ref="AB386:AB449" si="92">IFERROR(IF(L386&gt;0,N386/L386,0),0)</f>
        <v>83.304046242774561</v>
      </c>
      <c r="AC386" s="29">
        <f t="shared" ref="AC386:AC449" si="93">IFERROR(IF(J386&gt;0,P386/J386*100,0),0)</f>
        <v>0.63326504004470097</v>
      </c>
      <c r="AD386" s="27">
        <f t="shared" ref="AD386:AD449" si="94">IFERROR(IF(AND(P386&lt;&gt;"",P386&gt;0),Q386/P386,0),0)</f>
        <v>72202.941176470587</v>
      </c>
      <c r="AE386" s="29">
        <f t="shared" ref="AE386:AE449" si="95">IFERROR(IF(R386="",0,R386/10000),0)</f>
        <v>167.43</v>
      </c>
      <c r="AF386" s="29">
        <f t="shared" ref="AF386:AF449" si="96">IFERROR(IF(O386&gt;0,N386/O386/60,0),0)</f>
        <v>96.077333333333343</v>
      </c>
      <c r="AG386" s="28">
        <f t="shared" ref="AG386:AG449" si="97">IF(Z386="是",COUNTIFS($Z$2:$Z$4650,"是",$AB$2:$AB$4650,"&lt;"&amp;AB386)/COUNTIF($Z$2:$Z$4650,"是")*100,"")</f>
        <v>35.028248587570623</v>
      </c>
      <c r="AH386" s="28">
        <f t="shared" ref="AH386:AH449" si="98">IF(Z386="是",COUNTIFS($Z$2:$Z$4650,"是",$AC$2:$AC$4650,"&lt;"&amp;AC386)/COUNTIF($Z$2:$Z$4650,"是")*100,"")</f>
        <v>18.832391713747647</v>
      </c>
      <c r="AI386" s="28">
        <f t="shared" ref="AI386:AI449" si="99">IF(Z386="是",COUNTIFS($Z$2:$Z$4650,"是",$AE$2:$AE$4650,"&lt;"&amp;AE386)/COUNTIF($Z$2:$Z$4650,"是")*100,"")</f>
        <v>67.796610169491515</v>
      </c>
      <c r="AJ386" s="28">
        <f t="shared" ref="AJ386:AJ449" si="100">IF(Z386="是",COUNTIFS($Z$2:$Z$4650,"是",$AF$2:$AF$4650,"&lt;"&amp;AF386)/COUNTIF($Z$2:$Z$4650,"是")*100,"")</f>
        <v>17.325800376647834</v>
      </c>
      <c r="AK386" s="29">
        <f t="shared" ref="AK386:AK449" si="101">IF(Z386="是",ROUND(AG386*0.15+AH386*0.45+AI386*0.2+AJ386*0.2,2),"")</f>
        <v>30.75</v>
      </c>
      <c r="AL386" s="25">
        <f t="shared" ref="AL386:AL449" si="102">IF(Z386="是",COUNTIFS($Z$2:$Z$4650,"是",$AK$2:$AK$4650,"&gt;"&amp;AK386)+1,"")</f>
        <v>413</v>
      </c>
      <c r="AM386" s="24" t="str">
        <f t="shared" ref="AM386:AM449" si="103">IF(Z386&lt;&gt;"是","非参评",IF(AND(AL386&lt;=COUNTIF($Z$2:$Z$4650,"是")*0.2,AC386&gt;MEDIAN(IF($Z$2:$Z$4650="是",$AC$2:$AC$4650))),"S",IF(AL386&lt;=COUNTIF($Z$2:$Z$4650,"是")*0.5,"A",IF(AL386&lt;=COUNTIF($Z$2:$Z$4650,"是")*0.8,"B","C"))))</f>
        <v>B</v>
      </c>
      <c r="AN386" s="24" t="str">
        <f t="shared" ref="AN386:AN449" si="104">IF(G386="","无数据",IF(G386&lt;30,"MOB1-",IF(G386&lt;90,"MOB1-3",IF(G386&lt;180,"MOB3-6",IF(G386&lt;365,"MOB6-12","MOB12+")))))</f>
        <v>MOB12+</v>
      </c>
    </row>
    <row r="387" spans="1:40" ht="13.5" customHeight="1">
      <c r="A387" s="24" t="s">
        <v>144</v>
      </c>
      <c r="B387" s="24" t="s">
        <v>169</v>
      </c>
      <c r="C387" s="25">
        <v>780659</v>
      </c>
      <c r="D387" s="24" t="s">
        <v>881</v>
      </c>
      <c r="E387" s="26">
        <v>45726.388888888898</v>
      </c>
      <c r="F387" s="26">
        <v>45726.388888888898</v>
      </c>
      <c r="G387" s="25">
        <v>428</v>
      </c>
      <c r="H387" s="25">
        <v>428</v>
      </c>
      <c r="I387" s="26">
        <v>46154.831250000003</v>
      </c>
      <c r="J387" s="27">
        <v>5861</v>
      </c>
      <c r="K387" s="27">
        <v>7167</v>
      </c>
      <c r="L387" s="27">
        <v>1602</v>
      </c>
      <c r="M387" s="27">
        <v>238865</v>
      </c>
      <c r="N387" s="27">
        <v>162534</v>
      </c>
      <c r="O387" s="25">
        <v>26</v>
      </c>
      <c r="P387" s="27">
        <v>51</v>
      </c>
      <c r="Q387" s="27">
        <v>2590200</v>
      </c>
      <c r="R387" s="27">
        <v>2121700</v>
      </c>
      <c r="S387" s="27">
        <v>2</v>
      </c>
      <c r="T387" s="27">
        <v>2</v>
      </c>
      <c r="U387" s="24">
        <v>24800</v>
      </c>
      <c r="V387" s="24"/>
      <c r="W387" s="27">
        <v>2615000</v>
      </c>
      <c r="X387" s="24" t="str">
        <f>IF(OR(I387="",说明首页!$C$3-INT(I387)&gt;7),"是","否")</f>
        <v>否</v>
      </c>
      <c r="Y387" s="24" t="str">
        <f t="shared" si="90"/>
        <v>否</v>
      </c>
      <c r="Z387" s="24" t="str">
        <f t="shared" si="91"/>
        <v>是</v>
      </c>
      <c r="AA387" s="24" t="str">
        <f>IF(OR(I387="",说明首页!$C$3-INT(I387)&gt;=3),"是","否")</f>
        <v>否</v>
      </c>
      <c r="AB387" s="28">
        <f t="shared" si="92"/>
        <v>101.45692883895131</v>
      </c>
      <c r="AC387" s="29">
        <f t="shared" si="93"/>
        <v>0.87015867599385766</v>
      </c>
      <c r="AD387" s="27">
        <f t="shared" si="94"/>
        <v>50788.23529411765</v>
      </c>
      <c r="AE387" s="29">
        <f t="shared" si="95"/>
        <v>212.17</v>
      </c>
      <c r="AF387" s="29">
        <f t="shared" si="96"/>
        <v>104.18846153846154</v>
      </c>
      <c r="AG387" s="28">
        <f t="shared" si="97"/>
        <v>80.979284369114879</v>
      </c>
      <c r="AH387" s="28">
        <f t="shared" si="98"/>
        <v>47.457627118644069</v>
      </c>
      <c r="AI387" s="28">
        <f t="shared" si="99"/>
        <v>78.719397363465163</v>
      </c>
      <c r="AJ387" s="28">
        <f t="shared" si="100"/>
        <v>29.566854990583803</v>
      </c>
      <c r="AK387" s="29">
        <f t="shared" si="101"/>
        <v>55.16</v>
      </c>
      <c r="AL387" s="25">
        <f t="shared" si="102"/>
        <v>216</v>
      </c>
      <c r="AM387" s="24" t="str">
        <f t="shared" si="103"/>
        <v>A</v>
      </c>
      <c r="AN387" s="24" t="str">
        <f t="shared" si="104"/>
        <v>MOB12+</v>
      </c>
    </row>
    <row r="388" spans="1:40" ht="13.5" customHeight="1">
      <c r="A388" s="24" t="s">
        <v>144</v>
      </c>
      <c r="B388" s="24" t="s">
        <v>169</v>
      </c>
      <c r="C388" s="25">
        <v>780660</v>
      </c>
      <c r="D388" s="24" t="s">
        <v>978</v>
      </c>
      <c r="E388" s="26">
        <v>45726.390972222202</v>
      </c>
      <c r="F388" s="26">
        <v>45726.390972222202</v>
      </c>
      <c r="G388" s="25">
        <v>428</v>
      </c>
      <c r="H388" s="25">
        <v>428</v>
      </c>
      <c r="I388" s="26">
        <v>46154.805555555598</v>
      </c>
      <c r="J388" s="27">
        <v>6366</v>
      </c>
      <c r="K388" s="27">
        <v>7694</v>
      </c>
      <c r="L388" s="27">
        <v>1917</v>
      </c>
      <c r="M388" s="27">
        <v>243981</v>
      </c>
      <c r="N388" s="27">
        <v>160230</v>
      </c>
      <c r="O388" s="25">
        <v>25</v>
      </c>
      <c r="P388" s="27">
        <v>34</v>
      </c>
      <c r="Q388" s="27">
        <v>1467000</v>
      </c>
      <c r="R388" s="27">
        <v>580000</v>
      </c>
      <c r="S388" s="27">
        <v>2</v>
      </c>
      <c r="T388" s="27">
        <v>2</v>
      </c>
      <c r="U388" s="27">
        <v>210000</v>
      </c>
      <c r="V388" s="27">
        <v>210000</v>
      </c>
      <c r="W388" s="27">
        <v>1677000</v>
      </c>
      <c r="X388" s="24" t="str">
        <f>IF(OR(I388="",说明首页!$C$3-INT(I388)&gt;7),"是","否")</f>
        <v>否</v>
      </c>
      <c r="Y388" s="24" t="str">
        <f t="shared" si="90"/>
        <v>否</v>
      </c>
      <c r="Z388" s="24" t="str">
        <f t="shared" si="91"/>
        <v>是</v>
      </c>
      <c r="AA388" s="24" t="str">
        <f>IF(OR(I388="",说明首页!$C$3-INT(I388)&gt;=3),"是","否")</f>
        <v>否</v>
      </c>
      <c r="AB388" s="28">
        <f t="shared" si="92"/>
        <v>83.583724569640069</v>
      </c>
      <c r="AC388" s="29">
        <f t="shared" si="93"/>
        <v>0.53408733898837579</v>
      </c>
      <c r="AD388" s="27">
        <f t="shared" si="94"/>
        <v>43147.058823529413</v>
      </c>
      <c r="AE388" s="29">
        <f t="shared" si="95"/>
        <v>58</v>
      </c>
      <c r="AF388" s="29">
        <f t="shared" si="96"/>
        <v>106.82</v>
      </c>
      <c r="AG388" s="28">
        <f t="shared" si="97"/>
        <v>36.534839924670429</v>
      </c>
      <c r="AH388" s="28">
        <f t="shared" si="98"/>
        <v>10.546139359698682</v>
      </c>
      <c r="AI388" s="28">
        <f t="shared" si="99"/>
        <v>24.105461393596986</v>
      </c>
      <c r="AJ388" s="28">
        <f t="shared" si="100"/>
        <v>34.463276836158194</v>
      </c>
      <c r="AK388" s="29">
        <f t="shared" si="101"/>
        <v>21.94</v>
      </c>
      <c r="AL388" s="25">
        <f t="shared" si="102"/>
        <v>468</v>
      </c>
      <c r="AM388" s="24" t="str">
        <f t="shared" si="103"/>
        <v>C</v>
      </c>
      <c r="AN388" s="24" t="str">
        <f t="shared" si="104"/>
        <v>MOB12+</v>
      </c>
    </row>
    <row r="389" spans="1:40" ht="13.5" customHeight="1">
      <c r="A389" s="24" t="s">
        <v>144</v>
      </c>
      <c r="B389" s="24" t="s">
        <v>162</v>
      </c>
      <c r="C389" s="25">
        <v>780668</v>
      </c>
      <c r="D389" s="24" t="s">
        <v>824</v>
      </c>
      <c r="E389" s="26">
        <v>45726.631944444402</v>
      </c>
      <c r="F389" s="26">
        <v>45726.631944444402</v>
      </c>
      <c r="G389" s="25">
        <v>428</v>
      </c>
      <c r="H389" s="25">
        <v>428</v>
      </c>
      <c r="I389" s="26">
        <v>46154.769444444399</v>
      </c>
      <c r="J389" s="27">
        <v>3858</v>
      </c>
      <c r="K389" s="27">
        <v>4352</v>
      </c>
      <c r="L389" s="27">
        <v>2065</v>
      </c>
      <c r="M389" s="27">
        <v>255040</v>
      </c>
      <c r="N389" s="27">
        <v>220821</v>
      </c>
      <c r="O389" s="25">
        <v>25</v>
      </c>
      <c r="P389" s="24">
        <v>56</v>
      </c>
      <c r="Q389" s="24">
        <v>627600</v>
      </c>
      <c r="R389" s="24">
        <v>541400</v>
      </c>
      <c r="S389" s="24">
        <v>5</v>
      </c>
      <c r="T389" s="24">
        <v>6</v>
      </c>
      <c r="U389" s="24">
        <v>109000</v>
      </c>
      <c r="V389" s="24">
        <v>500</v>
      </c>
      <c r="W389" s="24">
        <v>736600</v>
      </c>
      <c r="X389" s="24" t="str">
        <f>IF(OR(I389="",说明首页!$C$3-INT(I389)&gt;7),"是","否")</f>
        <v>否</v>
      </c>
      <c r="Y389" s="24" t="str">
        <f t="shared" si="90"/>
        <v>否</v>
      </c>
      <c r="Z389" s="24" t="str">
        <f t="shared" si="91"/>
        <v>是</v>
      </c>
      <c r="AA389" s="24" t="str">
        <f>IF(OR(I389="",说明首页!$C$3-INT(I389)&gt;=3),"是","否")</f>
        <v>否</v>
      </c>
      <c r="AB389" s="28">
        <f t="shared" si="92"/>
        <v>106.93510895883777</v>
      </c>
      <c r="AC389" s="29">
        <f t="shared" si="93"/>
        <v>1.4515292897874545</v>
      </c>
      <c r="AD389" s="27">
        <f t="shared" si="94"/>
        <v>11207.142857142857</v>
      </c>
      <c r="AE389" s="29">
        <f t="shared" si="95"/>
        <v>54.14</v>
      </c>
      <c r="AF389" s="29">
        <f t="shared" si="96"/>
        <v>147.214</v>
      </c>
      <c r="AG389" s="28">
        <f t="shared" si="97"/>
        <v>87.947269303201509</v>
      </c>
      <c r="AH389" s="28">
        <f t="shared" si="98"/>
        <v>90.395480225988706</v>
      </c>
      <c r="AI389" s="28">
        <f t="shared" si="99"/>
        <v>23.163841807909606</v>
      </c>
      <c r="AJ389" s="28">
        <f t="shared" si="100"/>
        <v>96.045197740112997</v>
      </c>
      <c r="AK389" s="29">
        <f t="shared" si="101"/>
        <v>77.709999999999994</v>
      </c>
      <c r="AL389" s="25">
        <f t="shared" si="102"/>
        <v>67</v>
      </c>
      <c r="AM389" s="24" t="str">
        <f t="shared" si="103"/>
        <v>S</v>
      </c>
      <c r="AN389" s="24" t="str">
        <f t="shared" si="104"/>
        <v>MOB12+</v>
      </c>
    </row>
    <row r="390" spans="1:40" ht="13.5" customHeight="1">
      <c r="A390" s="24" t="s">
        <v>144</v>
      </c>
      <c r="B390" s="24" t="s">
        <v>150</v>
      </c>
      <c r="C390" s="25">
        <v>780686</v>
      </c>
      <c r="D390" s="24" t="s">
        <v>245</v>
      </c>
      <c r="E390" s="26">
        <v>45726.666666666701</v>
      </c>
      <c r="F390" s="26">
        <v>45726.666666666701</v>
      </c>
      <c r="G390" s="25">
        <v>428</v>
      </c>
      <c r="H390" s="25">
        <v>428</v>
      </c>
      <c r="I390" s="26">
        <v>46142.7590277778</v>
      </c>
      <c r="J390" s="27">
        <v>3018</v>
      </c>
      <c r="K390" s="27">
        <v>3412</v>
      </c>
      <c r="L390" s="27">
        <v>1435</v>
      </c>
      <c r="M390" s="27">
        <v>142071</v>
      </c>
      <c r="N390" s="27">
        <v>112240</v>
      </c>
      <c r="O390" s="25">
        <v>17</v>
      </c>
      <c r="P390" s="27">
        <v>13</v>
      </c>
      <c r="Q390" s="27">
        <v>30600</v>
      </c>
      <c r="R390" s="27">
        <v>9000</v>
      </c>
      <c r="S390" s="27">
        <v>0</v>
      </c>
      <c r="T390" s="27">
        <v>0</v>
      </c>
      <c r="U390" s="27"/>
      <c r="V390" s="24"/>
      <c r="W390" s="27">
        <v>30600</v>
      </c>
      <c r="X390" s="24" t="str">
        <f>IF(OR(I390="",说明首页!$C$3-INT(I390)&gt;7),"是","否")</f>
        <v>否</v>
      </c>
      <c r="Y390" s="24" t="str">
        <f t="shared" si="90"/>
        <v>是</v>
      </c>
      <c r="Z390" s="24" t="str">
        <f t="shared" si="91"/>
        <v>否</v>
      </c>
      <c r="AA390" s="24" t="str">
        <f>IF(OR(I390="",说明首页!$C$3-INT(I390)&gt;=3),"是","否")</f>
        <v>否</v>
      </c>
      <c r="AB390" s="28">
        <f t="shared" si="92"/>
        <v>78.21602787456446</v>
      </c>
      <c r="AC390" s="29">
        <f t="shared" si="93"/>
        <v>0.43074884029158389</v>
      </c>
      <c r="AD390" s="27">
        <f t="shared" si="94"/>
        <v>2353.8461538461538</v>
      </c>
      <c r="AE390" s="29">
        <f t="shared" si="95"/>
        <v>0.9</v>
      </c>
      <c r="AF390" s="29">
        <f t="shared" si="96"/>
        <v>110.0392156862745</v>
      </c>
      <c r="AG390" s="28" t="str">
        <f t="shared" si="97"/>
        <v/>
      </c>
      <c r="AH390" s="28" t="str">
        <f t="shared" si="98"/>
        <v/>
      </c>
      <c r="AI390" s="28" t="str">
        <f t="shared" si="99"/>
        <v/>
      </c>
      <c r="AJ390" s="28" t="str">
        <f t="shared" si="100"/>
        <v/>
      </c>
      <c r="AK390" s="29" t="str">
        <f t="shared" si="101"/>
        <v/>
      </c>
      <c r="AL390" s="25" t="str">
        <f t="shared" si="102"/>
        <v/>
      </c>
      <c r="AM390" s="24" t="str">
        <f t="shared" si="103"/>
        <v>非参评</v>
      </c>
      <c r="AN390" s="24" t="str">
        <f t="shared" si="104"/>
        <v>MOB12+</v>
      </c>
    </row>
    <row r="391" spans="1:40" ht="13.5" customHeight="1">
      <c r="A391" s="24" t="s">
        <v>144</v>
      </c>
      <c r="B391" s="24" t="s">
        <v>150</v>
      </c>
      <c r="C391" s="25">
        <v>780687</v>
      </c>
      <c r="D391" s="24" t="s">
        <v>259</v>
      </c>
      <c r="E391" s="26">
        <v>45726.482638888898</v>
      </c>
      <c r="F391" s="26">
        <v>45726.482638888898</v>
      </c>
      <c r="G391" s="25">
        <v>428</v>
      </c>
      <c r="H391" s="25">
        <v>428</v>
      </c>
      <c r="I391" s="26">
        <v>46153.715277777803</v>
      </c>
      <c r="J391" s="27">
        <v>5518</v>
      </c>
      <c r="K391" s="27">
        <v>6135</v>
      </c>
      <c r="L391" s="27">
        <v>1903</v>
      </c>
      <c r="M391" s="27">
        <v>267384</v>
      </c>
      <c r="N391" s="27">
        <v>197149</v>
      </c>
      <c r="O391" s="25">
        <v>23</v>
      </c>
      <c r="P391" s="27">
        <v>58</v>
      </c>
      <c r="Q391" s="27">
        <v>2972900</v>
      </c>
      <c r="R391" s="27">
        <v>1794900</v>
      </c>
      <c r="S391" s="27">
        <v>2</v>
      </c>
      <c r="T391" s="27">
        <v>2</v>
      </c>
      <c r="U391" s="27">
        <v>4000</v>
      </c>
      <c r="V391" s="24"/>
      <c r="W391" s="27">
        <v>2976900</v>
      </c>
      <c r="X391" s="24" t="str">
        <f>IF(OR(I391="",说明首页!$C$3-INT(I391)&gt;7),"是","否")</f>
        <v>否</v>
      </c>
      <c r="Y391" s="24" t="str">
        <f t="shared" si="90"/>
        <v>否</v>
      </c>
      <c r="Z391" s="24" t="str">
        <f t="shared" si="91"/>
        <v>是</v>
      </c>
      <c r="AA391" s="24" t="str">
        <f>IF(OR(I391="",说明首页!$C$3-INT(I391)&gt;=3),"是","否")</f>
        <v>否</v>
      </c>
      <c r="AB391" s="28">
        <f t="shared" si="92"/>
        <v>103.59905412506569</v>
      </c>
      <c r="AC391" s="29">
        <f t="shared" si="93"/>
        <v>1.0511054729974627</v>
      </c>
      <c r="AD391" s="27">
        <f t="shared" si="94"/>
        <v>51256.896551724138</v>
      </c>
      <c r="AE391" s="29">
        <f t="shared" si="95"/>
        <v>179.49</v>
      </c>
      <c r="AF391" s="29">
        <f t="shared" si="96"/>
        <v>142.86159420289857</v>
      </c>
      <c r="AG391" s="28">
        <f t="shared" si="97"/>
        <v>83.804143126177024</v>
      </c>
      <c r="AH391" s="28">
        <f t="shared" si="98"/>
        <v>66.101694915254242</v>
      </c>
      <c r="AI391" s="28">
        <f t="shared" si="99"/>
        <v>71.751412429378533</v>
      </c>
      <c r="AJ391" s="28">
        <f t="shared" si="100"/>
        <v>92.843691148775903</v>
      </c>
      <c r="AK391" s="29">
        <f t="shared" si="101"/>
        <v>75.239999999999995</v>
      </c>
      <c r="AL391" s="25">
        <f t="shared" si="102"/>
        <v>82</v>
      </c>
      <c r="AM391" s="24" t="str">
        <f t="shared" si="103"/>
        <v>S</v>
      </c>
      <c r="AN391" s="24" t="str">
        <f t="shared" si="104"/>
        <v>MOB12+</v>
      </c>
    </row>
    <row r="392" spans="1:40" ht="13.5" customHeight="1">
      <c r="A392" s="24" t="s">
        <v>144</v>
      </c>
      <c r="B392" s="24" t="s">
        <v>150</v>
      </c>
      <c r="C392" s="25">
        <v>780692</v>
      </c>
      <c r="D392" s="24" t="s">
        <v>1066</v>
      </c>
      <c r="E392" s="26">
        <v>45726.472916666702</v>
      </c>
      <c r="F392" s="26">
        <v>45726.472916666702</v>
      </c>
      <c r="G392" s="25">
        <v>428</v>
      </c>
      <c r="H392" s="25">
        <v>428</v>
      </c>
      <c r="I392" s="26">
        <v>46154.820833333302</v>
      </c>
      <c r="J392" s="27">
        <v>6584</v>
      </c>
      <c r="K392" s="27">
        <v>7412</v>
      </c>
      <c r="L392" s="27">
        <v>2092</v>
      </c>
      <c r="M392" s="27">
        <v>239766</v>
      </c>
      <c r="N392" s="27">
        <v>177089</v>
      </c>
      <c r="O392" s="25">
        <v>25</v>
      </c>
      <c r="P392" s="27">
        <v>47</v>
      </c>
      <c r="Q392" s="27">
        <v>1865900</v>
      </c>
      <c r="R392" s="27">
        <v>1428500</v>
      </c>
      <c r="S392" s="27">
        <v>2</v>
      </c>
      <c r="T392" s="27">
        <v>2</v>
      </c>
      <c r="U392" s="27">
        <v>8600</v>
      </c>
      <c r="V392" s="27"/>
      <c r="W392" s="27">
        <v>1874500</v>
      </c>
      <c r="X392" s="24" t="str">
        <f>IF(OR(I392="",说明首页!$C$3-INT(I392)&gt;7),"是","否")</f>
        <v>否</v>
      </c>
      <c r="Y392" s="24" t="str">
        <f t="shared" si="90"/>
        <v>否</v>
      </c>
      <c r="Z392" s="24" t="str">
        <f t="shared" si="91"/>
        <v>是</v>
      </c>
      <c r="AA392" s="24" t="str">
        <f>IF(OR(I392="",说明首页!$C$3-INT(I392)&gt;=3),"是","否")</f>
        <v>否</v>
      </c>
      <c r="AB392" s="28">
        <f t="shared" si="92"/>
        <v>84.650573613766724</v>
      </c>
      <c r="AC392" s="29">
        <f t="shared" si="93"/>
        <v>0.71385176184690158</v>
      </c>
      <c r="AD392" s="27">
        <f t="shared" si="94"/>
        <v>39700</v>
      </c>
      <c r="AE392" s="29">
        <f t="shared" si="95"/>
        <v>142.85</v>
      </c>
      <c r="AF392" s="29">
        <f t="shared" si="96"/>
        <v>118.05933333333334</v>
      </c>
      <c r="AG392" s="28">
        <f t="shared" si="97"/>
        <v>38.418079096045197</v>
      </c>
      <c r="AH392" s="28">
        <f t="shared" si="98"/>
        <v>26.930320150659131</v>
      </c>
      <c r="AI392" s="28">
        <f t="shared" si="99"/>
        <v>58.757062146892657</v>
      </c>
      <c r="AJ392" s="28">
        <f t="shared" si="100"/>
        <v>62.146892655367239</v>
      </c>
      <c r="AK392" s="29">
        <f t="shared" si="101"/>
        <v>42.06</v>
      </c>
      <c r="AL392" s="25">
        <f t="shared" si="102"/>
        <v>324</v>
      </c>
      <c r="AM392" s="24" t="str">
        <f t="shared" si="103"/>
        <v>B</v>
      </c>
      <c r="AN392" s="24" t="str">
        <f t="shared" si="104"/>
        <v>MOB12+</v>
      </c>
    </row>
    <row r="393" spans="1:40" ht="13.5" customHeight="1">
      <c r="A393" s="24" t="s">
        <v>144</v>
      </c>
      <c r="B393" s="24" t="s">
        <v>150</v>
      </c>
      <c r="C393" s="25">
        <v>780698</v>
      </c>
      <c r="D393" s="24" t="s">
        <v>378</v>
      </c>
      <c r="E393" s="26">
        <v>45726.493055555598</v>
      </c>
      <c r="F393" s="26">
        <v>45726.493055555598</v>
      </c>
      <c r="G393" s="25">
        <v>428</v>
      </c>
      <c r="H393" s="25">
        <v>428</v>
      </c>
      <c r="I393" s="26">
        <v>46154.845833333296</v>
      </c>
      <c r="J393" s="27">
        <v>5681</v>
      </c>
      <c r="K393" s="27">
        <v>6708</v>
      </c>
      <c r="L393" s="27">
        <v>2171</v>
      </c>
      <c r="M393" s="27">
        <v>242653</v>
      </c>
      <c r="N393" s="27">
        <v>170791</v>
      </c>
      <c r="O393" s="25">
        <v>25</v>
      </c>
      <c r="P393" s="27">
        <v>41</v>
      </c>
      <c r="Q393" s="27">
        <v>1323400</v>
      </c>
      <c r="R393" s="27">
        <v>746300</v>
      </c>
      <c r="S393" s="27">
        <v>6</v>
      </c>
      <c r="T393" s="27">
        <v>10</v>
      </c>
      <c r="U393" s="27">
        <v>71000</v>
      </c>
      <c r="V393" s="27">
        <v>1000</v>
      </c>
      <c r="W393" s="27">
        <v>1394400</v>
      </c>
      <c r="X393" s="24" t="str">
        <f>IF(OR(I393="",说明首页!$C$3-INT(I393)&gt;7),"是","否")</f>
        <v>否</v>
      </c>
      <c r="Y393" s="24" t="str">
        <f t="shared" si="90"/>
        <v>否</v>
      </c>
      <c r="Z393" s="24" t="str">
        <f t="shared" si="91"/>
        <v>是</v>
      </c>
      <c r="AA393" s="24" t="str">
        <f>IF(OR(I393="",说明首页!$C$3-INT(I393)&gt;=3),"是","否")</f>
        <v>否</v>
      </c>
      <c r="AB393" s="28">
        <f t="shared" si="92"/>
        <v>78.669276830953478</v>
      </c>
      <c r="AC393" s="29">
        <f t="shared" si="93"/>
        <v>0.72170392536525263</v>
      </c>
      <c r="AD393" s="27">
        <f t="shared" si="94"/>
        <v>32278.048780487807</v>
      </c>
      <c r="AE393" s="29">
        <f t="shared" si="95"/>
        <v>74.63</v>
      </c>
      <c r="AF393" s="29">
        <f t="shared" si="96"/>
        <v>113.86066666666667</v>
      </c>
      <c r="AG393" s="28">
        <f t="shared" si="97"/>
        <v>24.482109227871941</v>
      </c>
      <c r="AH393" s="28">
        <f t="shared" si="98"/>
        <v>28.06026365348399</v>
      </c>
      <c r="AI393" s="28">
        <f t="shared" si="99"/>
        <v>32.391713747645952</v>
      </c>
      <c r="AJ393" s="28">
        <f t="shared" si="100"/>
        <v>52.919020715630879</v>
      </c>
      <c r="AK393" s="29">
        <f t="shared" si="101"/>
        <v>33.36</v>
      </c>
      <c r="AL393" s="25">
        <f t="shared" si="102"/>
        <v>387</v>
      </c>
      <c r="AM393" s="24" t="str">
        <f t="shared" si="103"/>
        <v>B</v>
      </c>
      <c r="AN393" s="24" t="str">
        <f t="shared" si="104"/>
        <v>MOB12+</v>
      </c>
    </row>
    <row r="394" spans="1:40" ht="13.5" customHeight="1">
      <c r="A394" s="24" t="s">
        <v>144</v>
      </c>
      <c r="B394" s="24" t="s">
        <v>152</v>
      </c>
      <c r="C394" s="25">
        <v>780874</v>
      </c>
      <c r="D394" s="24" t="s">
        <v>480</v>
      </c>
      <c r="E394" s="26">
        <v>45729.407638888901</v>
      </c>
      <c r="F394" s="26">
        <v>45729.407638888901</v>
      </c>
      <c r="G394" s="25">
        <v>425</v>
      </c>
      <c r="H394" s="25">
        <v>425</v>
      </c>
      <c r="I394" s="26">
        <v>46154.802083333299</v>
      </c>
      <c r="J394" s="27">
        <v>4216</v>
      </c>
      <c r="K394" s="27">
        <v>4617</v>
      </c>
      <c r="L394" s="27">
        <v>1692</v>
      </c>
      <c r="M394" s="27">
        <v>202671</v>
      </c>
      <c r="N394" s="27">
        <v>156049</v>
      </c>
      <c r="O394" s="25">
        <v>23</v>
      </c>
      <c r="P394" s="27">
        <v>40</v>
      </c>
      <c r="Q394" s="27">
        <v>1958200</v>
      </c>
      <c r="R394" s="27">
        <v>1161300</v>
      </c>
      <c r="S394" s="27">
        <v>4</v>
      </c>
      <c r="T394" s="27">
        <v>5</v>
      </c>
      <c r="U394" s="24">
        <v>23600</v>
      </c>
      <c r="V394" s="24"/>
      <c r="W394" s="27">
        <v>1981800</v>
      </c>
      <c r="X394" s="24" t="str">
        <f>IF(OR(I394="",说明首页!$C$3-INT(I394)&gt;7),"是","否")</f>
        <v>否</v>
      </c>
      <c r="Y394" s="24" t="str">
        <f t="shared" si="90"/>
        <v>否</v>
      </c>
      <c r="Z394" s="24" t="str">
        <f t="shared" si="91"/>
        <v>是</v>
      </c>
      <c r="AA394" s="24" t="str">
        <f>IF(OR(I394="",说明首页!$C$3-INT(I394)&gt;=3),"是","否")</f>
        <v>否</v>
      </c>
      <c r="AB394" s="28">
        <f t="shared" si="92"/>
        <v>92.227541371158395</v>
      </c>
      <c r="AC394" s="29">
        <f t="shared" si="93"/>
        <v>0.94876660341555974</v>
      </c>
      <c r="AD394" s="27">
        <f t="shared" si="94"/>
        <v>48955</v>
      </c>
      <c r="AE394" s="29">
        <f t="shared" si="95"/>
        <v>116.13</v>
      </c>
      <c r="AF394" s="29">
        <f t="shared" si="96"/>
        <v>113.07898550724639</v>
      </c>
      <c r="AG394" s="28">
        <f t="shared" si="97"/>
        <v>61.205273069679848</v>
      </c>
      <c r="AH394" s="28">
        <f t="shared" si="98"/>
        <v>55.932203389830505</v>
      </c>
      <c r="AI394" s="28">
        <f t="shared" si="99"/>
        <v>47.834274952919017</v>
      </c>
      <c r="AJ394" s="28">
        <f t="shared" si="100"/>
        <v>50.282485875706215</v>
      </c>
      <c r="AK394" s="29">
        <f t="shared" si="101"/>
        <v>53.97</v>
      </c>
      <c r="AL394" s="25">
        <f t="shared" si="102"/>
        <v>224</v>
      </c>
      <c r="AM394" s="24" t="str">
        <f t="shared" si="103"/>
        <v>A</v>
      </c>
      <c r="AN394" s="24" t="str">
        <f t="shared" si="104"/>
        <v>MOB12+</v>
      </c>
    </row>
    <row r="395" spans="1:40" ht="13.5" customHeight="1">
      <c r="A395" s="24" t="s">
        <v>144</v>
      </c>
      <c r="B395" s="24" t="s">
        <v>145</v>
      </c>
      <c r="C395" s="25">
        <v>780899</v>
      </c>
      <c r="D395" s="24" t="s">
        <v>550</v>
      </c>
      <c r="E395" s="26">
        <v>45730.645833333299</v>
      </c>
      <c r="F395" s="26">
        <v>45730.645833333299</v>
      </c>
      <c r="G395" s="25">
        <v>424</v>
      </c>
      <c r="H395" s="25">
        <v>424</v>
      </c>
      <c r="I395" s="26">
        <v>46154.804166666698</v>
      </c>
      <c r="J395" s="27">
        <v>4498</v>
      </c>
      <c r="K395" s="27">
        <v>4807</v>
      </c>
      <c r="L395" s="27">
        <v>2349</v>
      </c>
      <c r="M395" s="27">
        <v>216101</v>
      </c>
      <c r="N395" s="27">
        <v>176405</v>
      </c>
      <c r="O395" s="25">
        <v>24</v>
      </c>
      <c r="P395" s="27">
        <v>43</v>
      </c>
      <c r="Q395" s="27">
        <v>1333600</v>
      </c>
      <c r="R395" s="27">
        <v>1152400</v>
      </c>
      <c r="S395" s="27">
        <v>0</v>
      </c>
      <c r="T395" s="27">
        <v>0</v>
      </c>
      <c r="U395" s="24"/>
      <c r="V395" s="24"/>
      <c r="W395" s="27">
        <v>1333600</v>
      </c>
      <c r="X395" s="24" t="str">
        <f>IF(OR(I395="",说明首页!$C$3-INT(I395)&gt;7),"是","否")</f>
        <v>否</v>
      </c>
      <c r="Y395" s="24" t="str">
        <f t="shared" si="90"/>
        <v>否</v>
      </c>
      <c r="Z395" s="24" t="str">
        <f t="shared" si="91"/>
        <v>是</v>
      </c>
      <c r="AA395" s="24" t="str">
        <f>IF(OR(I395="",说明首页!$C$3-INT(I395)&gt;=3),"是","否")</f>
        <v>否</v>
      </c>
      <c r="AB395" s="28">
        <f t="shared" si="92"/>
        <v>75.097914005959979</v>
      </c>
      <c r="AC395" s="29">
        <f t="shared" si="93"/>
        <v>0.95598043574922176</v>
      </c>
      <c r="AD395" s="27">
        <f t="shared" si="94"/>
        <v>31013.953488372092</v>
      </c>
      <c r="AE395" s="29">
        <f t="shared" si="95"/>
        <v>115.24</v>
      </c>
      <c r="AF395" s="29">
        <f t="shared" si="96"/>
        <v>122.50347222222221</v>
      </c>
      <c r="AG395" s="28">
        <f t="shared" si="97"/>
        <v>16.572504708097931</v>
      </c>
      <c r="AH395" s="28">
        <f t="shared" si="98"/>
        <v>56.497175141242941</v>
      </c>
      <c r="AI395" s="28">
        <f t="shared" si="99"/>
        <v>47.457627118644069</v>
      </c>
      <c r="AJ395" s="28">
        <f t="shared" si="100"/>
        <v>70.809792843691142</v>
      </c>
      <c r="AK395" s="29">
        <f t="shared" si="101"/>
        <v>51.56</v>
      </c>
      <c r="AL395" s="25">
        <f t="shared" si="102"/>
        <v>247</v>
      </c>
      <c r="AM395" s="24" t="str">
        <f t="shared" si="103"/>
        <v>A</v>
      </c>
      <c r="AN395" s="24" t="str">
        <f t="shared" si="104"/>
        <v>MOB12+</v>
      </c>
    </row>
    <row r="396" spans="1:40" ht="13.5" customHeight="1">
      <c r="A396" s="24" t="s">
        <v>144</v>
      </c>
      <c r="B396" s="24" t="s">
        <v>152</v>
      </c>
      <c r="C396" s="25">
        <v>781280</v>
      </c>
      <c r="D396" s="24" t="s">
        <v>485</v>
      </c>
      <c r="E396" s="26">
        <v>45737.440277777801</v>
      </c>
      <c r="F396" s="26">
        <v>45737.440277777801</v>
      </c>
      <c r="G396" s="25">
        <v>417</v>
      </c>
      <c r="H396" s="25">
        <v>417</v>
      </c>
      <c r="I396" s="26">
        <v>46148.706250000003</v>
      </c>
      <c r="J396" s="27">
        <v>9</v>
      </c>
      <c r="K396" s="27">
        <v>11</v>
      </c>
      <c r="L396" s="27">
        <v>8</v>
      </c>
      <c r="M396" s="27">
        <v>2169</v>
      </c>
      <c r="N396" s="27">
        <v>2133</v>
      </c>
      <c r="O396" s="25"/>
      <c r="P396" s="27"/>
      <c r="Q396" s="27"/>
      <c r="R396" s="27"/>
      <c r="S396" s="27"/>
      <c r="T396" s="27"/>
      <c r="U396" s="27"/>
      <c r="V396" s="24"/>
      <c r="W396" s="27"/>
      <c r="X396" s="24" t="str">
        <f>IF(OR(I396="",说明首页!$C$3-INT(I396)&gt;7),"是","否")</f>
        <v>否</v>
      </c>
      <c r="Y396" s="24" t="str">
        <f t="shared" si="90"/>
        <v>是</v>
      </c>
      <c r="Z396" s="24" t="str">
        <f t="shared" si="91"/>
        <v>否</v>
      </c>
      <c r="AA396" s="24" t="str">
        <f>IF(OR(I396="",说明首页!$C$3-INT(I396)&gt;=3),"是","否")</f>
        <v>否</v>
      </c>
      <c r="AB396" s="28">
        <f t="shared" si="92"/>
        <v>266.625</v>
      </c>
      <c r="AC396" s="29">
        <f t="shared" si="93"/>
        <v>0</v>
      </c>
      <c r="AD396" s="27">
        <f t="shared" si="94"/>
        <v>0</v>
      </c>
      <c r="AE396" s="29">
        <f t="shared" si="95"/>
        <v>0</v>
      </c>
      <c r="AF396" s="29">
        <f t="shared" si="96"/>
        <v>0</v>
      </c>
      <c r="AG396" s="28" t="str">
        <f t="shared" si="97"/>
        <v/>
      </c>
      <c r="AH396" s="28" t="str">
        <f t="shared" si="98"/>
        <v/>
      </c>
      <c r="AI396" s="28" t="str">
        <f t="shared" si="99"/>
        <v/>
      </c>
      <c r="AJ396" s="28" t="str">
        <f t="shared" si="100"/>
        <v/>
      </c>
      <c r="AK396" s="29" t="str">
        <f t="shared" si="101"/>
        <v/>
      </c>
      <c r="AL396" s="25" t="str">
        <f t="shared" si="102"/>
        <v/>
      </c>
      <c r="AM396" s="24" t="str">
        <f t="shared" si="103"/>
        <v>非参评</v>
      </c>
      <c r="AN396" s="24" t="str">
        <f t="shared" si="104"/>
        <v>MOB12+</v>
      </c>
    </row>
    <row r="397" spans="1:40" ht="13.5" customHeight="1">
      <c r="A397" s="24" t="s">
        <v>144</v>
      </c>
      <c r="B397" s="24" t="s">
        <v>145</v>
      </c>
      <c r="C397" s="25">
        <v>781284</v>
      </c>
      <c r="D397" s="24" t="s">
        <v>1151</v>
      </c>
      <c r="E397" s="26">
        <v>45738.398611111101</v>
      </c>
      <c r="F397" s="26">
        <v>45738.398611111101</v>
      </c>
      <c r="G397" s="25">
        <v>416</v>
      </c>
      <c r="H397" s="25">
        <v>416</v>
      </c>
      <c r="I397" s="26">
        <v>46154.679861111101</v>
      </c>
      <c r="J397" s="27">
        <v>4622</v>
      </c>
      <c r="K397" s="27">
        <v>5088</v>
      </c>
      <c r="L397" s="27">
        <v>1828</v>
      </c>
      <c r="M397" s="27">
        <v>199162</v>
      </c>
      <c r="N397" s="27">
        <v>151660</v>
      </c>
      <c r="O397" s="25">
        <v>24</v>
      </c>
      <c r="P397" s="27">
        <v>21</v>
      </c>
      <c r="Q397" s="27">
        <v>1332600</v>
      </c>
      <c r="R397" s="27">
        <v>866900</v>
      </c>
      <c r="S397" s="27">
        <v>1</v>
      </c>
      <c r="T397" s="27">
        <v>1</v>
      </c>
      <c r="U397" s="24">
        <v>145700</v>
      </c>
      <c r="V397" s="24"/>
      <c r="W397" s="27">
        <v>1478300</v>
      </c>
      <c r="X397" s="24" t="str">
        <f>IF(OR(I397="",说明首页!$C$3-INT(I397)&gt;7),"是","否")</f>
        <v>否</v>
      </c>
      <c r="Y397" s="24" t="str">
        <f t="shared" si="90"/>
        <v>否</v>
      </c>
      <c r="Z397" s="24" t="str">
        <f t="shared" si="91"/>
        <v>是</v>
      </c>
      <c r="AA397" s="24" t="str">
        <f>IF(OR(I397="",说明首页!$C$3-INT(I397)&gt;=3),"是","否")</f>
        <v>否</v>
      </c>
      <c r="AB397" s="28">
        <f t="shared" si="92"/>
        <v>82.964989059080963</v>
      </c>
      <c r="AC397" s="29">
        <f t="shared" si="93"/>
        <v>0.45434876676763308</v>
      </c>
      <c r="AD397" s="27">
        <f t="shared" si="94"/>
        <v>63457.142857142855</v>
      </c>
      <c r="AE397" s="29">
        <f t="shared" si="95"/>
        <v>86.69</v>
      </c>
      <c r="AF397" s="29">
        <f t="shared" si="96"/>
        <v>105.31944444444444</v>
      </c>
      <c r="AG397" s="28">
        <f t="shared" si="97"/>
        <v>33.333333333333329</v>
      </c>
      <c r="AH397" s="28">
        <f t="shared" si="98"/>
        <v>5.8380414312617699</v>
      </c>
      <c r="AI397" s="28">
        <f t="shared" si="99"/>
        <v>37.853107344632768</v>
      </c>
      <c r="AJ397" s="28">
        <f t="shared" si="100"/>
        <v>31.26177024482109</v>
      </c>
      <c r="AK397" s="29">
        <f t="shared" si="101"/>
        <v>21.45</v>
      </c>
      <c r="AL397" s="25">
        <f t="shared" si="102"/>
        <v>475</v>
      </c>
      <c r="AM397" s="24" t="str">
        <f t="shared" si="103"/>
        <v>C</v>
      </c>
      <c r="AN397" s="24" t="str">
        <f t="shared" si="104"/>
        <v>MOB12+</v>
      </c>
    </row>
    <row r="398" spans="1:40" ht="13.5" customHeight="1">
      <c r="A398" s="24" t="s">
        <v>144</v>
      </c>
      <c r="B398" s="24" t="s">
        <v>150</v>
      </c>
      <c r="C398" s="25">
        <v>781292</v>
      </c>
      <c r="D398" s="24" t="s">
        <v>368</v>
      </c>
      <c r="E398" s="26">
        <v>45737.494444444397</v>
      </c>
      <c r="F398" s="26">
        <v>45737.494444444397</v>
      </c>
      <c r="G398" s="25">
        <v>417</v>
      </c>
      <c r="H398" s="25">
        <v>417</v>
      </c>
      <c r="I398" s="26">
        <v>46154.849305555603</v>
      </c>
      <c r="J398" s="27">
        <v>5277</v>
      </c>
      <c r="K398" s="27">
        <v>5833</v>
      </c>
      <c r="L398" s="27">
        <v>2327</v>
      </c>
      <c r="M398" s="24">
        <v>265963</v>
      </c>
      <c r="N398" s="24">
        <v>206099</v>
      </c>
      <c r="O398" s="24">
        <v>24</v>
      </c>
      <c r="P398" s="24">
        <v>40</v>
      </c>
      <c r="Q398" s="24">
        <v>1508700</v>
      </c>
      <c r="R398" s="24">
        <v>1336000</v>
      </c>
      <c r="S398" s="24">
        <v>2</v>
      </c>
      <c r="T398" s="24">
        <v>2</v>
      </c>
      <c r="U398" s="24">
        <v>21000</v>
      </c>
      <c r="V398" s="24">
        <v>20000</v>
      </c>
      <c r="W398" s="24">
        <v>1529700</v>
      </c>
      <c r="X398" s="24" t="str">
        <f>IF(OR(I398="",说明首页!$C$3-INT(I398)&gt;7),"是","否")</f>
        <v>否</v>
      </c>
      <c r="Y398" s="24" t="str">
        <f t="shared" si="90"/>
        <v>否</v>
      </c>
      <c r="Z398" s="24" t="str">
        <f t="shared" si="91"/>
        <v>是</v>
      </c>
      <c r="AA398" s="24" t="str">
        <f>IF(OR(I398="",说明首页!$C$3-INT(I398)&gt;=3),"是","否")</f>
        <v>否</v>
      </c>
      <c r="AB398" s="28">
        <f t="shared" si="92"/>
        <v>88.568543188654914</v>
      </c>
      <c r="AC398" s="29">
        <f t="shared" si="93"/>
        <v>0.75800644305476594</v>
      </c>
      <c r="AD398" s="27">
        <f t="shared" si="94"/>
        <v>37717.5</v>
      </c>
      <c r="AE398" s="29">
        <f t="shared" si="95"/>
        <v>133.6</v>
      </c>
      <c r="AF398" s="29">
        <f t="shared" si="96"/>
        <v>143.12430555555557</v>
      </c>
      <c r="AG398" s="28">
        <f t="shared" si="97"/>
        <v>48.587570621468927</v>
      </c>
      <c r="AH398" s="28">
        <f t="shared" si="98"/>
        <v>34.839924670433149</v>
      </c>
      <c r="AI398" s="28">
        <f t="shared" si="99"/>
        <v>54.990583804143121</v>
      </c>
      <c r="AJ398" s="28">
        <f t="shared" si="100"/>
        <v>93.03201506591337</v>
      </c>
      <c r="AK398" s="29">
        <f t="shared" si="101"/>
        <v>52.57</v>
      </c>
      <c r="AL398" s="25">
        <f t="shared" si="102"/>
        <v>238</v>
      </c>
      <c r="AM398" s="24" t="str">
        <f t="shared" si="103"/>
        <v>A</v>
      </c>
      <c r="AN398" s="24" t="str">
        <f t="shared" si="104"/>
        <v>MOB12+</v>
      </c>
    </row>
    <row r="399" spans="1:40" ht="13.5" customHeight="1">
      <c r="A399" s="24" t="s">
        <v>144</v>
      </c>
      <c r="B399" s="24" t="s">
        <v>150</v>
      </c>
      <c r="C399" s="25">
        <v>781302</v>
      </c>
      <c r="D399" s="24" t="s">
        <v>207</v>
      </c>
      <c r="E399" s="26">
        <v>45737.594444444403</v>
      </c>
      <c r="F399" s="26">
        <v>45737.594444444403</v>
      </c>
      <c r="G399" s="25">
        <v>417</v>
      </c>
      <c r="H399" s="25">
        <v>417</v>
      </c>
      <c r="I399" s="26">
        <v>46154.797916666699</v>
      </c>
      <c r="J399" s="27">
        <v>4784</v>
      </c>
      <c r="K399" s="27">
        <v>5545</v>
      </c>
      <c r="L399" s="27">
        <v>1372</v>
      </c>
      <c r="M399" s="27">
        <v>224970</v>
      </c>
      <c r="N399" s="27">
        <v>164483</v>
      </c>
      <c r="O399" s="25">
        <v>26</v>
      </c>
      <c r="P399" s="27">
        <v>76</v>
      </c>
      <c r="Q399" s="27">
        <v>4158300</v>
      </c>
      <c r="R399" s="27">
        <v>3150200</v>
      </c>
      <c r="S399" s="27">
        <v>5</v>
      </c>
      <c r="T399" s="27">
        <v>6</v>
      </c>
      <c r="U399" s="27">
        <v>490900</v>
      </c>
      <c r="V399" s="27">
        <v>218900</v>
      </c>
      <c r="W399" s="27">
        <v>4649200</v>
      </c>
      <c r="X399" s="24" t="str">
        <f>IF(OR(I399="",说明首页!$C$3-INT(I399)&gt;7),"是","否")</f>
        <v>否</v>
      </c>
      <c r="Y399" s="24" t="str">
        <f t="shared" si="90"/>
        <v>否</v>
      </c>
      <c r="Z399" s="24" t="str">
        <f t="shared" si="91"/>
        <v>是</v>
      </c>
      <c r="AA399" s="24" t="str">
        <f>IF(OR(I399="",说明首页!$C$3-INT(I399)&gt;=3),"是","否")</f>
        <v>否</v>
      </c>
      <c r="AB399" s="28">
        <f t="shared" si="92"/>
        <v>119.88556851311954</v>
      </c>
      <c r="AC399" s="29">
        <f t="shared" si="93"/>
        <v>1.5886287625418061</v>
      </c>
      <c r="AD399" s="27">
        <f t="shared" si="94"/>
        <v>54714.473684210527</v>
      </c>
      <c r="AE399" s="29">
        <f t="shared" si="95"/>
        <v>315.02</v>
      </c>
      <c r="AF399" s="29">
        <f t="shared" si="96"/>
        <v>105.43782051282051</v>
      </c>
      <c r="AG399" s="28">
        <f t="shared" si="97"/>
        <v>96.045197740112997</v>
      </c>
      <c r="AH399" s="28">
        <f t="shared" si="98"/>
        <v>94.538606403013176</v>
      </c>
      <c r="AI399" s="28">
        <f t="shared" si="99"/>
        <v>91.337099811676083</v>
      </c>
      <c r="AJ399" s="28">
        <f t="shared" si="100"/>
        <v>31.638418079096049</v>
      </c>
      <c r="AK399" s="29">
        <f t="shared" si="101"/>
        <v>81.540000000000006</v>
      </c>
      <c r="AL399" s="25">
        <f t="shared" si="102"/>
        <v>47</v>
      </c>
      <c r="AM399" s="24" t="str">
        <f t="shared" si="103"/>
        <v>S</v>
      </c>
      <c r="AN399" s="24" t="str">
        <f t="shared" si="104"/>
        <v>MOB12+</v>
      </c>
    </row>
    <row r="400" spans="1:40" ht="13.5" customHeight="1">
      <c r="A400" s="24" t="s">
        <v>144</v>
      </c>
      <c r="B400" s="24" t="s">
        <v>150</v>
      </c>
      <c r="C400" s="25">
        <v>781740</v>
      </c>
      <c r="D400" s="24" t="s">
        <v>265</v>
      </c>
      <c r="E400" s="26">
        <v>45744.452083333301</v>
      </c>
      <c r="F400" s="26">
        <v>45744.452083333301</v>
      </c>
      <c r="G400" s="25">
        <v>410</v>
      </c>
      <c r="H400" s="25">
        <v>410</v>
      </c>
      <c r="I400" s="26">
        <v>46154.8305555556</v>
      </c>
      <c r="J400" s="27">
        <v>6714</v>
      </c>
      <c r="K400" s="27">
        <v>7306</v>
      </c>
      <c r="L400" s="27">
        <v>1824</v>
      </c>
      <c r="M400" s="27">
        <v>243950</v>
      </c>
      <c r="N400" s="27">
        <v>156929</v>
      </c>
      <c r="O400" s="25">
        <v>27</v>
      </c>
      <c r="P400" s="27">
        <v>53</v>
      </c>
      <c r="Q400" s="27">
        <v>1943000</v>
      </c>
      <c r="R400" s="27">
        <v>1831700</v>
      </c>
      <c r="S400" s="27">
        <v>4</v>
      </c>
      <c r="T400" s="27">
        <v>5</v>
      </c>
      <c r="U400" s="24">
        <v>73000</v>
      </c>
      <c r="V400" s="24">
        <v>32800</v>
      </c>
      <c r="W400" s="27">
        <v>2016000</v>
      </c>
      <c r="X400" s="24" t="str">
        <f>IF(OR(I400="",说明首页!$C$3-INT(I400)&gt;7),"是","否")</f>
        <v>否</v>
      </c>
      <c r="Y400" s="24" t="str">
        <f t="shared" si="90"/>
        <v>否</v>
      </c>
      <c r="Z400" s="24" t="str">
        <f t="shared" si="91"/>
        <v>是</v>
      </c>
      <c r="AA400" s="24" t="str">
        <f>IF(OR(I400="",说明首页!$C$3-INT(I400)&gt;=3),"是","否")</f>
        <v>否</v>
      </c>
      <c r="AB400" s="28">
        <f t="shared" si="92"/>
        <v>86.035635964912274</v>
      </c>
      <c r="AC400" s="29">
        <f t="shared" si="93"/>
        <v>0.78939529341674108</v>
      </c>
      <c r="AD400" s="27">
        <f t="shared" si="94"/>
        <v>36660.377358490565</v>
      </c>
      <c r="AE400" s="29">
        <f t="shared" si="95"/>
        <v>183.17</v>
      </c>
      <c r="AF400" s="29">
        <f t="shared" si="96"/>
        <v>96.869753086419749</v>
      </c>
      <c r="AG400" s="28">
        <f t="shared" si="97"/>
        <v>41.054613935969869</v>
      </c>
      <c r="AH400" s="28">
        <f t="shared" si="98"/>
        <v>38.229755178907723</v>
      </c>
      <c r="AI400" s="28">
        <f t="shared" si="99"/>
        <v>72.504708097928443</v>
      </c>
      <c r="AJ400" s="28">
        <f t="shared" si="100"/>
        <v>18.64406779661017</v>
      </c>
      <c r="AK400" s="29">
        <f t="shared" si="101"/>
        <v>41.59</v>
      </c>
      <c r="AL400" s="25">
        <f t="shared" si="102"/>
        <v>328</v>
      </c>
      <c r="AM400" s="24" t="str">
        <f t="shared" si="103"/>
        <v>B</v>
      </c>
      <c r="AN400" s="24" t="str">
        <f t="shared" si="104"/>
        <v>MOB12+</v>
      </c>
    </row>
    <row r="401" spans="1:40" ht="13.5" customHeight="1">
      <c r="A401" s="24" t="s">
        <v>144</v>
      </c>
      <c r="B401" s="24" t="s">
        <v>150</v>
      </c>
      <c r="C401" s="25">
        <v>781743</v>
      </c>
      <c r="D401" s="24" t="s">
        <v>252</v>
      </c>
      <c r="E401" s="26">
        <v>45744.451388888898</v>
      </c>
      <c r="F401" s="26">
        <v>45744.451388888898</v>
      </c>
      <c r="G401" s="25">
        <v>410</v>
      </c>
      <c r="H401" s="25">
        <v>410</v>
      </c>
      <c r="I401" s="26">
        <v>46154.813194444403</v>
      </c>
      <c r="J401" s="27">
        <v>6474</v>
      </c>
      <c r="K401" s="27">
        <v>7246</v>
      </c>
      <c r="L401" s="27">
        <v>1750</v>
      </c>
      <c r="M401" s="27">
        <v>214808</v>
      </c>
      <c r="N401" s="27">
        <v>133790</v>
      </c>
      <c r="O401" s="25">
        <v>24</v>
      </c>
      <c r="P401" s="27">
        <v>30</v>
      </c>
      <c r="Q401" s="27">
        <v>986000</v>
      </c>
      <c r="R401" s="27">
        <v>718500</v>
      </c>
      <c r="S401" s="27">
        <v>0</v>
      </c>
      <c r="T401" s="27">
        <v>0</v>
      </c>
      <c r="U401" s="27"/>
      <c r="V401" s="24"/>
      <c r="W401" s="27">
        <v>986000</v>
      </c>
      <c r="X401" s="24" t="str">
        <f>IF(OR(I401="",说明首页!$C$3-INT(I401)&gt;7),"是","否")</f>
        <v>否</v>
      </c>
      <c r="Y401" s="24" t="str">
        <f t="shared" si="90"/>
        <v>否</v>
      </c>
      <c r="Z401" s="24" t="str">
        <f t="shared" si="91"/>
        <v>是</v>
      </c>
      <c r="AA401" s="24" t="str">
        <f>IF(OR(I401="",说明首页!$C$3-INT(I401)&gt;=3),"是","否")</f>
        <v>否</v>
      </c>
      <c r="AB401" s="28">
        <f t="shared" si="92"/>
        <v>76.451428571428565</v>
      </c>
      <c r="AC401" s="29">
        <f t="shared" si="93"/>
        <v>0.46339202965708987</v>
      </c>
      <c r="AD401" s="27">
        <f t="shared" si="94"/>
        <v>32866.666666666664</v>
      </c>
      <c r="AE401" s="29">
        <f t="shared" si="95"/>
        <v>71.849999999999994</v>
      </c>
      <c r="AF401" s="29">
        <f t="shared" si="96"/>
        <v>92.909722222222214</v>
      </c>
      <c r="AG401" s="28">
        <f t="shared" si="97"/>
        <v>18.832391713747647</v>
      </c>
      <c r="AH401" s="28">
        <f t="shared" si="98"/>
        <v>6.2146892655367232</v>
      </c>
      <c r="AI401" s="28">
        <f t="shared" si="99"/>
        <v>30.696798493408661</v>
      </c>
      <c r="AJ401" s="28">
        <f t="shared" si="100"/>
        <v>12.994350282485875</v>
      </c>
      <c r="AK401" s="29">
        <f t="shared" si="101"/>
        <v>14.36</v>
      </c>
      <c r="AL401" s="25">
        <f t="shared" si="102"/>
        <v>501</v>
      </c>
      <c r="AM401" s="24" t="str">
        <f t="shared" si="103"/>
        <v>C</v>
      </c>
      <c r="AN401" s="24" t="str">
        <f t="shared" si="104"/>
        <v>MOB12+</v>
      </c>
    </row>
    <row r="402" spans="1:40" ht="13.5" customHeight="1">
      <c r="A402" s="24" t="s">
        <v>144</v>
      </c>
      <c r="B402" s="24" t="s">
        <v>145</v>
      </c>
      <c r="C402" s="25">
        <v>781754</v>
      </c>
      <c r="D402" s="24" t="s">
        <v>273</v>
      </c>
      <c r="E402" s="26">
        <v>45744.473611111098</v>
      </c>
      <c r="F402" s="26">
        <v>45744.473611111098</v>
      </c>
      <c r="G402" s="25">
        <v>410</v>
      </c>
      <c r="H402" s="25">
        <v>410</v>
      </c>
      <c r="I402" s="26">
        <v>46145.627083333296</v>
      </c>
      <c r="J402" s="27">
        <v>56</v>
      </c>
      <c r="K402" s="27">
        <v>56</v>
      </c>
      <c r="L402" s="27">
        <v>26</v>
      </c>
      <c r="M402" s="27">
        <v>1862</v>
      </c>
      <c r="N402" s="27">
        <v>1485</v>
      </c>
      <c r="O402" s="25">
        <v>1</v>
      </c>
      <c r="P402" s="27"/>
      <c r="Q402" s="27"/>
      <c r="R402" s="27"/>
      <c r="S402" s="27"/>
      <c r="T402" s="27"/>
      <c r="U402" s="27"/>
      <c r="V402" s="24"/>
      <c r="W402" s="27"/>
      <c r="X402" s="24" t="str">
        <f>IF(OR(I402="",说明首页!$C$3-INT(I402)&gt;7),"是","否")</f>
        <v>否</v>
      </c>
      <c r="Y402" s="24" t="str">
        <f t="shared" si="90"/>
        <v>是</v>
      </c>
      <c r="Z402" s="24" t="str">
        <f t="shared" si="91"/>
        <v>否</v>
      </c>
      <c r="AA402" s="24" t="str">
        <f>IF(OR(I402="",说明首页!$C$3-INT(I402)&gt;=3),"是","否")</f>
        <v>否</v>
      </c>
      <c r="AB402" s="28">
        <f t="shared" si="92"/>
        <v>57.115384615384613</v>
      </c>
      <c r="AC402" s="29">
        <f t="shared" si="93"/>
        <v>0</v>
      </c>
      <c r="AD402" s="27">
        <f t="shared" si="94"/>
        <v>0</v>
      </c>
      <c r="AE402" s="29">
        <f t="shared" si="95"/>
        <v>0</v>
      </c>
      <c r="AF402" s="29">
        <f t="shared" si="96"/>
        <v>24.75</v>
      </c>
      <c r="AG402" s="28" t="str">
        <f t="shared" si="97"/>
        <v/>
      </c>
      <c r="AH402" s="28" t="str">
        <f t="shared" si="98"/>
        <v/>
      </c>
      <c r="AI402" s="28" t="str">
        <f t="shared" si="99"/>
        <v/>
      </c>
      <c r="AJ402" s="28" t="str">
        <f t="shared" si="100"/>
        <v/>
      </c>
      <c r="AK402" s="29" t="str">
        <f t="shared" si="101"/>
        <v/>
      </c>
      <c r="AL402" s="25" t="str">
        <f t="shared" si="102"/>
        <v/>
      </c>
      <c r="AM402" s="24" t="str">
        <f t="shared" si="103"/>
        <v>非参评</v>
      </c>
      <c r="AN402" s="24" t="str">
        <f t="shared" si="104"/>
        <v>MOB12+</v>
      </c>
    </row>
    <row r="403" spans="1:40" ht="13.5" customHeight="1">
      <c r="A403" s="24" t="s">
        <v>144</v>
      </c>
      <c r="B403" s="24" t="s">
        <v>145</v>
      </c>
      <c r="C403" s="25">
        <v>782118</v>
      </c>
      <c r="D403" s="24" t="s">
        <v>1045</v>
      </c>
      <c r="E403" s="26">
        <v>45748.408333333296</v>
      </c>
      <c r="F403" s="26">
        <v>45748.408333333296</v>
      </c>
      <c r="G403" s="25">
        <v>406</v>
      </c>
      <c r="H403" s="25">
        <v>406</v>
      </c>
      <c r="I403" s="26">
        <v>46154.822916666701</v>
      </c>
      <c r="J403" s="27">
        <v>3707</v>
      </c>
      <c r="K403" s="27">
        <v>3846</v>
      </c>
      <c r="L403" s="27">
        <v>1236</v>
      </c>
      <c r="M403" s="27">
        <v>152185</v>
      </c>
      <c r="N403" s="27">
        <v>113518</v>
      </c>
      <c r="O403" s="25">
        <v>19</v>
      </c>
      <c r="P403" s="24">
        <v>40</v>
      </c>
      <c r="Q403" s="24">
        <v>1075200</v>
      </c>
      <c r="R403" s="24">
        <v>664700</v>
      </c>
      <c r="S403" s="24">
        <v>2</v>
      </c>
      <c r="T403" s="24">
        <v>4</v>
      </c>
      <c r="U403" s="24">
        <v>186900</v>
      </c>
      <c r="V403" s="24">
        <v>6900</v>
      </c>
      <c r="W403" s="24">
        <v>1262100</v>
      </c>
      <c r="X403" s="24" t="str">
        <f>IF(OR(I403="",说明首页!$C$3-INT(I403)&gt;7),"是","否")</f>
        <v>否</v>
      </c>
      <c r="Y403" s="24" t="str">
        <f t="shared" si="90"/>
        <v>是</v>
      </c>
      <c r="Z403" s="24" t="str">
        <f t="shared" si="91"/>
        <v>否</v>
      </c>
      <c r="AA403" s="24" t="str">
        <f>IF(OR(I403="",说明首页!$C$3-INT(I403)&gt;=3),"是","否")</f>
        <v>否</v>
      </c>
      <c r="AB403" s="28">
        <f t="shared" si="92"/>
        <v>91.843042071197416</v>
      </c>
      <c r="AC403" s="29">
        <f t="shared" si="93"/>
        <v>1.0790396547073104</v>
      </c>
      <c r="AD403" s="27">
        <f t="shared" si="94"/>
        <v>26880</v>
      </c>
      <c r="AE403" s="29">
        <f t="shared" si="95"/>
        <v>66.47</v>
      </c>
      <c r="AF403" s="29">
        <f t="shared" si="96"/>
        <v>99.57719298245614</v>
      </c>
      <c r="AG403" s="28" t="str">
        <f t="shared" si="97"/>
        <v/>
      </c>
      <c r="AH403" s="28" t="str">
        <f t="shared" si="98"/>
        <v/>
      </c>
      <c r="AI403" s="28" t="str">
        <f t="shared" si="99"/>
        <v/>
      </c>
      <c r="AJ403" s="28" t="str">
        <f t="shared" si="100"/>
        <v/>
      </c>
      <c r="AK403" s="29" t="str">
        <f t="shared" si="101"/>
        <v/>
      </c>
      <c r="AL403" s="25" t="str">
        <f t="shared" si="102"/>
        <v/>
      </c>
      <c r="AM403" s="24" t="str">
        <f t="shared" si="103"/>
        <v>非参评</v>
      </c>
      <c r="AN403" s="24" t="str">
        <f t="shared" si="104"/>
        <v>MOB12+</v>
      </c>
    </row>
    <row r="404" spans="1:40" ht="13.5" customHeight="1">
      <c r="A404" s="24" t="s">
        <v>144</v>
      </c>
      <c r="B404" s="24" t="s">
        <v>152</v>
      </c>
      <c r="C404" s="25">
        <v>782656</v>
      </c>
      <c r="D404" s="24" t="s">
        <v>486</v>
      </c>
      <c r="E404" s="26">
        <v>45754.384722222203</v>
      </c>
      <c r="F404" s="26">
        <v>45754.384722222203</v>
      </c>
      <c r="G404" s="25">
        <v>400</v>
      </c>
      <c r="H404" s="25">
        <v>400</v>
      </c>
      <c r="I404" s="26">
        <v>46154.810416666704</v>
      </c>
      <c r="J404" s="27">
        <v>4816</v>
      </c>
      <c r="K404" s="27">
        <v>5442</v>
      </c>
      <c r="L404" s="27">
        <v>2029</v>
      </c>
      <c r="M404" s="27">
        <v>200918</v>
      </c>
      <c r="N404" s="27">
        <v>147290</v>
      </c>
      <c r="O404" s="25">
        <v>24</v>
      </c>
      <c r="P404" s="27">
        <v>34</v>
      </c>
      <c r="Q404" s="27">
        <v>1863300</v>
      </c>
      <c r="R404" s="27">
        <v>1483000</v>
      </c>
      <c r="S404" s="27">
        <v>5</v>
      </c>
      <c r="T404" s="27">
        <v>6</v>
      </c>
      <c r="U404" s="27">
        <v>172800</v>
      </c>
      <c r="V404" s="24">
        <v>93200</v>
      </c>
      <c r="W404" s="27">
        <v>2036100</v>
      </c>
      <c r="X404" s="24" t="str">
        <f>IF(OR(I404="",说明首页!$C$3-INT(I404)&gt;7),"是","否")</f>
        <v>否</v>
      </c>
      <c r="Y404" s="24" t="str">
        <f t="shared" si="90"/>
        <v>否</v>
      </c>
      <c r="Z404" s="24" t="str">
        <f t="shared" si="91"/>
        <v>是</v>
      </c>
      <c r="AA404" s="24" t="str">
        <f>IF(OR(I404="",说明首页!$C$3-INT(I404)&gt;=3),"是","否")</f>
        <v>否</v>
      </c>
      <c r="AB404" s="28">
        <f t="shared" si="92"/>
        <v>72.5924100542139</v>
      </c>
      <c r="AC404" s="29">
        <f t="shared" si="93"/>
        <v>0.70598006644518274</v>
      </c>
      <c r="AD404" s="27">
        <f t="shared" si="94"/>
        <v>54802.941176470587</v>
      </c>
      <c r="AE404" s="29">
        <f t="shared" si="95"/>
        <v>148.30000000000001</v>
      </c>
      <c r="AF404" s="29">
        <f t="shared" si="96"/>
        <v>102.28472222222221</v>
      </c>
      <c r="AG404" s="28">
        <f t="shared" si="97"/>
        <v>11.299435028248588</v>
      </c>
      <c r="AH404" s="28">
        <f t="shared" si="98"/>
        <v>25.988700564971751</v>
      </c>
      <c r="AI404" s="28">
        <f t="shared" si="99"/>
        <v>61.581920903954803</v>
      </c>
      <c r="AJ404" s="28">
        <f t="shared" si="100"/>
        <v>25.612052730696799</v>
      </c>
      <c r="AK404" s="29">
        <f t="shared" si="101"/>
        <v>30.83</v>
      </c>
      <c r="AL404" s="25">
        <f t="shared" si="102"/>
        <v>412</v>
      </c>
      <c r="AM404" s="24" t="str">
        <f t="shared" si="103"/>
        <v>B</v>
      </c>
      <c r="AN404" s="24" t="str">
        <f t="shared" si="104"/>
        <v>MOB12+</v>
      </c>
    </row>
    <row r="405" spans="1:40" ht="13.5" customHeight="1">
      <c r="A405" s="24" t="s">
        <v>144</v>
      </c>
      <c r="B405" s="24" t="s">
        <v>176</v>
      </c>
      <c r="C405" s="25">
        <v>783368</v>
      </c>
      <c r="D405" s="24" t="s">
        <v>436</v>
      </c>
      <c r="E405" s="26">
        <v>45860.605555555601</v>
      </c>
      <c r="F405" s="26">
        <v>45860.605555555601</v>
      </c>
      <c r="G405" s="25">
        <v>294</v>
      </c>
      <c r="H405" s="25">
        <v>294</v>
      </c>
      <c r="I405" s="26">
        <v>46146.404861111099</v>
      </c>
      <c r="J405" s="27">
        <v>32</v>
      </c>
      <c r="K405" s="27">
        <v>35</v>
      </c>
      <c r="L405" s="27">
        <v>12</v>
      </c>
      <c r="M405" s="27">
        <v>1270</v>
      </c>
      <c r="N405" s="27">
        <v>957</v>
      </c>
      <c r="O405" s="25"/>
      <c r="P405" s="24"/>
      <c r="Q405" s="24"/>
      <c r="R405" s="24"/>
      <c r="S405" s="24"/>
      <c r="T405" s="24"/>
      <c r="U405" s="24"/>
      <c r="V405" s="24"/>
      <c r="W405" s="24"/>
      <c r="X405" s="24" t="str">
        <f>IF(OR(I405="",说明首页!$C$3-INT(I405)&gt;7),"是","否")</f>
        <v>否</v>
      </c>
      <c r="Y405" s="24" t="str">
        <f t="shared" si="90"/>
        <v>是</v>
      </c>
      <c r="Z405" s="24" t="str">
        <f t="shared" si="91"/>
        <v>否</v>
      </c>
      <c r="AA405" s="24" t="str">
        <f>IF(OR(I405="",说明首页!$C$3-INT(I405)&gt;=3),"是","否")</f>
        <v>否</v>
      </c>
      <c r="AB405" s="28">
        <f t="shared" si="92"/>
        <v>79.75</v>
      </c>
      <c r="AC405" s="29">
        <f t="shared" si="93"/>
        <v>0</v>
      </c>
      <c r="AD405" s="27">
        <f t="shared" si="94"/>
        <v>0</v>
      </c>
      <c r="AE405" s="29">
        <f t="shared" si="95"/>
        <v>0</v>
      </c>
      <c r="AF405" s="29">
        <f t="shared" si="96"/>
        <v>0</v>
      </c>
      <c r="AG405" s="28" t="str">
        <f t="shared" si="97"/>
        <v/>
      </c>
      <c r="AH405" s="28" t="str">
        <f t="shared" si="98"/>
        <v/>
      </c>
      <c r="AI405" s="28" t="str">
        <f t="shared" si="99"/>
        <v/>
      </c>
      <c r="AJ405" s="28" t="str">
        <f t="shared" si="100"/>
        <v/>
      </c>
      <c r="AK405" s="29" t="str">
        <f t="shared" si="101"/>
        <v/>
      </c>
      <c r="AL405" s="25" t="str">
        <f t="shared" si="102"/>
        <v/>
      </c>
      <c r="AM405" s="24" t="str">
        <f t="shared" si="103"/>
        <v>非参评</v>
      </c>
      <c r="AN405" s="24" t="str">
        <f t="shared" si="104"/>
        <v>MOB6-12</v>
      </c>
    </row>
    <row r="406" spans="1:40" ht="13.5" customHeight="1">
      <c r="A406" s="24" t="s">
        <v>144</v>
      </c>
      <c r="B406" s="24" t="s">
        <v>176</v>
      </c>
      <c r="C406" s="25">
        <v>783372</v>
      </c>
      <c r="D406" s="24" t="s">
        <v>963</v>
      </c>
      <c r="E406" s="26">
        <v>46097.420138888898</v>
      </c>
      <c r="F406" s="26">
        <v>46097.420138888898</v>
      </c>
      <c r="G406" s="25">
        <v>57</v>
      </c>
      <c r="H406" s="25">
        <v>57</v>
      </c>
      <c r="I406" s="26">
        <v>46138.747222222199</v>
      </c>
      <c r="J406" s="27">
        <v>43</v>
      </c>
      <c r="K406" s="27">
        <v>50</v>
      </c>
      <c r="L406" s="27">
        <v>21</v>
      </c>
      <c r="M406" s="27">
        <v>1646</v>
      </c>
      <c r="N406" s="27">
        <v>1290</v>
      </c>
      <c r="O406" s="25"/>
      <c r="P406" s="27"/>
      <c r="Q406" s="27"/>
      <c r="R406" s="27"/>
      <c r="S406" s="27"/>
      <c r="T406" s="27"/>
      <c r="U406" s="24"/>
      <c r="V406" s="24"/>
      <c r="W406" s="27"/>
      <c r="X406" s="24" t="str">
        <f>IF(OR(I406="",说明首页!$C$3-INT(I406)&gt;7),"是","否")</f>
        <v>否</v>
      </c>
      <c r="Y406" s="24" t="str">
        <f t="shared" si="90"/>
        <v>是</v>
      </c>
      <c r="Z406" s="24" t="str">
        <f t="shared" si="91"/>
        <v>否</v>
      </c>
      <c r="AA406" s="24" t="str">
        <f>IF(OR(I406="",说明首页!$C$3-INT(I406)&gt;=3),"是","否")</f>
        <v>否</v>
      </c>
      <c r="AB406" s="28">
        <f t="shared" si="92"/>
        <v>61.428571428571431</v>
      </c>
      <c r="AC406" s="29">
        <f t="shared" si="93"/>
        <v>0</v>
      </c>
      <c r="AD406" s="27">
        <f t="shared" si="94"/>
        <v>0</v>
      </c>
      <c r="AE406" s="29">
        <f t="shared" si="95"/>
        <v>0</v>
      </c>
      <c r="AF406" s="29">
        <f t="shared" si="96"/>
        <v>0</v>
      </c>
      <c r="AG406" s="28" t="str">
        <f t="shared" si="97"/>
        <v/>
      </c>
      <c r="AH406" s="28" t="str">
        <f t="shared" si="98"/>
        <v/>
      </c>
      <c r="AI406" s="28" t="str">
        <f t="shared" si="99"/>
        <v/>
      </c>
      <c r="AJ406" s="28" t="str">
        <f t="shared" si="100"/>
        <v/>
      </c>
      <c r="AK406" s="29" t="str">
        <f t="shared" si="101"/>
        <v/>
      </c>
      <c r="AL406" s="25" t="str">
        <f t="shared" si="102"/>
        <v/>
      </c>
      <c r="AM406" s="24" t="str">
        <f t="shared" si="103"/>
        <v>非参评</v>
      </c>
      <c r="AN406" s="24" t="str">
        <f t="shared" si="104"/>
        <v>MOB1-3</v>
      </c>
    </row>
    <row r="407" spans="1:40" ht="13.5" customHeight="1">
      <c r="A407" s="24" t="s">
        <v>144</v>
      </c>
      <c r="B407" s="24" t="s">
        <v>145</v>
      </c>
      <c r="C407" s="25">
        <v>783463</v>
      </c>
      <c r="D407" s="24" t="s">
        <v>986</v>
      </c>
      <c r="E407" s="26">
        <v>45772.686805555597</v>
      </c>
      <c r="F407" s="26">
        <v>45772.686805555597</v>
      </c>
      <c r="G407" s="25">
        <v>382</v>
      </c>
      <c r="H407" s="25">
        <v>382</v>
      </c>
      <c r="I407" s="26">
        <v>46145.622916666704</v>
      </c>
      <c r="J407" s="27">
        <v>36</v>
      </c>
      <c r="K407" s="27">
        <v>36</v>
      </c>
      <c r="L407" s="27">
        <v>19</v>
      </c>
      <c r="M407" s="27">
        <v>1901</v>
      </c>
      <c r="N407" s="27">
        <v>1693</v>
      </c>
      <c r="O407" s="25">
        <v>1</v>
      </c>
      <c r="P407" s="24"/>
      <c r="Q407" s="24"/>
      <c r="R407" s="24"/>
      <c r="S407" s="24"/>
      <c r="T407" s="24"/>
      <c r="U407" s="24"/>
      <c r="V407" s="24"/>
      <c r="W407" s="24"/>
      <c r="X407" s="24" t="str">
        <f>IF(OR(I407="",说明首页!$C$3-INT(I407)&gt;7),"是","否")</f>
        <v>否</v>
      </c>
      <c r="Y407" s="24" t="str">
        <f t="shared" si="90"/>
        <v>是</v>
      </c>
      <c r="Z407" s="24" t="str">
        <f t="shared" si="91"/>
        <v>否</v>
      </c>
      <c r="AA407" s="24" t="str">
        <f>IF(OR(I407="",说明首页!$C$3-INT(I407)&gt;=3),"是","否")</f>
        <v>否</v>
      </c>
      <c r="AB407" s="28">
        <f t="shared" si="92"/>
        <v>89.10526315789474</v>
      </c>
      <c r="AC407" s="29">
        <f t="shared" si="93"/>
        <v>0</v>
      </c>
      <c r="AD407" s="27">
        <f t="shared" si="94"/>
        <v>0</v>
      </c>
      <c r="AE407" s="29">
        <f t="shared" si="95"/>
        <v>0</v>
      </c>
      <c r="AF407" s="29">
        <f t="shared" si="96"/>
        <v>28.216666666666665</v>
      </c>
      <c r="AG407" s="28" t="str">
        <f t="shared" si="97"/>
        <v/>
      </c>
      <c r="AH407" s="28" t="str">
        <f t="shared" si="98"/>
        <v/>
      </c>
      <c r="AI407" s="28" t="str">
        <f t="shared" si="99"/>
        <v/>
      </c>
      <c r="AJ407" s="28" t="str">
        <f t="shared" si="100"/>
        <v/>
      </c>
      <c r="AK407" s="29" t="str">
        <f t="shared" si="101"/>
        <v/>
      </c>
      <c r="AL407" s="25" t="str">
        <f t="shared" si="102"/>
        <v/>
      </c>
      <c r="AM407" s="24" t="str">
        <f t="shared" si="103"/>
        <v>非参评</v>
      </c>
      <c r="AN407" s="24" t="str">
        <f t="shared" si="104"/>
        <v>MOB12+</v>
      </c>
    </row>
    <row r="408" spans="1:40" ht="13.5" customHeight="1">
      <c r="A408" s="24" t="s">
        <v>144</v>
      </c>
      <c r="B408" s="24" t="s">
        <v>150</v>
      </c>
      <c r="C408" s="25">
        <v>783486</v>
      </c>
      <c r="D408" s="24" t="s">
        <v>778</v>
      </c>
      <c r="E408" s="26">
        <v>45775.573611111096</v>
      </c>
      <c r="F408" s="26">
        <v>45775.573611111096</v>
      </c>
      <c r="G408" s="25">
        <v>379</v>
      </c>
      <c r="H408" s="25">
        <v>379</v>
      </c>
      <c r="I408" s="26">
        <v>46154.837500000001</v>
      </c>
      <c r="J408" s="27">
        <v>4613</v>
      </c>
      <c r="K408" s="27">
        <v>5076</v>
      </c>
      <c r="L408" s="27">
        <v>1414</v>
      </c>
      <c r="M408" s="27">
        <v>171327</v>
      </c>
      <c r="N408" s="27">
        <v>117144</v>
      </c>
      <c r="O408" s="25">
        <v>20</v>
      </c>
      <c r="P408" s="27">
        <v>28</v>
      </c>
      <c r="Q408" s="27">
        <v>1122500</v>
      </c>
      <c r="R408" s="27">
        <v>910100</v>
      </c>
      <c r="S408" s="27">
        <v>1</v>
      </c>
      <c r="T408" s="27">
        <v>1</v>
      </c>
      <c r="U408" s="24">
        <v>11200</v>
      </c>
      <c r="V408" s="24">
        <v>11200</v>
      </c>
      <c r="W408" s="27">
        <v>1133700</v>
      </c>
      <c r="X408" s="24" t="str">
        <f>IF(OR(I408="",说明首页!$C$3-INT(I408)&gt;7),"是","否")</f>
        <v>否</v>
      </c>
      <c r="Y408" s="24" t="str">
        <f t="shared" si="90"/>
        <v>是</v>
      </c>
      <c r="Z408" s="24" t="str">
        <f t="shared" si="91"/>
        <v>否</v>
      </c>
      <c r="AA408" s="24" t="str">
        <f>IF(OR(I408="",说明首页!$C$3-INT(I408)&gt;=3),"是","否")</f>
        <v>否</v>
      </c>
      <c r="AB408" s="28">
        <f t="shared" si="92"/>
        <v>82.845827439886847</v>
      </c>
      <c r="AC408" s="29">
        <f t="shared" si="93"/>
        <v>0.60698027314112291</v>
      </c>
      <c r="AD408" s="27">
        <f t="shared" si="94"/>
        <v>40089.285714285717</v>
      </c>
      <c r="AE408" s="29">
        <f t="shared" si="95"/>
        <v>91.01</v>
      </c>
      <c r="AF408" s="29">
        <f t="shared" si="96"/>
        <v>97.61999999999999</v>
      </c>
      <c r="AG408" s="28" t="str">
        <f t="shared" si="97"/>
        <v/>
      </c>
      <c r="AH408" s="28" t="str">
        <f t="shared" si="98"/>
        <v/>
      </c>
      <c r="AI408" s="28" t="str">
        <f t="shared" si="99"/>
        <v/>
      </c>
      <c r="AJ408" s="28" t="str">
        <f t="shared" si="100"/>
        <v/>
      </c>
      <c r="AK408" s="29" t="str">
        <f t="shared" si="101"/>
        <v/>
      </c>
      <c r="AL408" s="25" t="str">
        <f t="shared" si="102"/>
        <v/>
      </c>
      <c r="AM408" s="24" t="str">
        <f t="shared" si="103"/>
        <v>非参评</v>
      </c>
      <c r="AN408" s="24" t="str">
        <f t="shared" si="104"/>
        <v>MOB12+</v>
      </c>
    </row>
    <row r="409" spans="1:40" ht="13.5" customHeight="1">
      <c r="A409" s="24" t="s">
        <v>144</v>
      </c>
      <c r="B409" s="24" t="s">
        <v>162</v>
      </c>
      <c r="C409" s="25">
        <v>783664</v>
      </c>
      <c r="D409" s="24" t="s">
        <v>670</v>
      </c>
      <c r="E409" s="26">
        <v>45780.386805555601</v>
      </c>
      <c r="F409" s="26">
        <v>45780.386805555601</v>
      </c>
      <c r="G409" s="25">
        <v>374</v>
      </c>
      <c r="H409" s="25">
        <v>374</v>
      </c>
      <c r="I409" s="26">
        <v>46154.834027777797</v>
      </c>
      <c r="J409" s="27">
        <v>2736</v>
      </c>
      <c r="K409" s="27">
        <v>4206</v>
      </c>
      <c r="L409" s="27">
        <v>1042</v>
      </c>
      <c r="M409" s="27">
        <v>146344</v>
      </c>
      <c r="N409" s="27">
        <v>99001</v>
      </c>
      <c r="O409" s="25">
        <v>22</v>
      </c>
      <c r="P409" s="27">
        <v>21</v>
      </c>
      <c r="Q409" s="27">
        <v>2249500</v>
      </c>
      <c r="R409" s="27">
        <v>2179200</v>
      </c>
      <c r="S409" s="27">
        <v>2</v>
      </c>
      <c r="T409" s="27">
        <v>2</v>
      </c>
      <c r="U409" s="27">
        <v>80300</v>
      </c>
      <c r="V409" s="27"/>
      <c r="W409" s="27">
        <v>2329800</v>
      </c>
      <c r="X409" s="24" t="str">
        <f>IF(OR(I409="",说明首页!$C$3-INT(I409)&gt;7),"是","否")</f>
        <v>否</v>
      </c>
      <c r="Y409" s="24" t="str">
        <f t="shared" si="90"/>
        <v>否</v>
      </c>
      <c r="Z409" s="24" t="str">
        <f t="shared" si="91"/>
        <v>是</v>
      </c>
      <c r="AA409" s="24" t="str">
        <f>IF(OR(I409="",说明首页!$C$3-INT(I409)&gt;=3),"是","否")</f>
        <v>否</v>
      </c>
      <c r="AB409" s="28">
        <f t="shared" si="92"/>
        <v>95.010556621880994</v>
      </c>
      <c r="AC409" s="29">
        <f t="shared" si="93"/>
        <v>0.76754385964912275</v>
      </c>
      <c r="AD409" s="27">
        <f t="shared" si="94"/>
        <v>107119.04761904762</v>
      </c>
      <c r="AE409" s="29">
        <f t="shared" si="95"/>
        <v>217.92</v>
      </c>
      <c r="AF409" s="29">
        <f t="shared" si="96"/>
        <v>75.000757575757589</v>
      </c>
      <c r="AG409" s="28">
        <f t="shared" si="97"/>
        <v>68.54990583804144</v>
      </c>
      <c r="AH409" s="28">
        <f t="shared" si="98"/>
        <v>35.969868173258</v>
      </c>
      <c r="AI409" s="28">
        <f t="shared" si="99"/>
        <v>79.66101694915254</v>
      </c>
      <c r="AJ409" s="28">
        <f t="shared" si="100"/>
        <v>2.2598870056497176</v>
      </c>
      <c r="AK409" s="29">
        <f t="shared" si="101"/>
        <v>42.85</v>
      </c>
      <c r="AL409" s="25">
        <f t="shared" si="102"/>
        <v>315</v>
      </c>
      <c r="AM409" s="24" t="str">
        <f t="shared" si="103"/>
        <v>B</v>
      </c>
      <c r="AN409" s="24" t="str">
        <f t="shared" si="104"/>
        <v>MOB12+</v>
      </c>
    </row>
    <row r="410" spans="1:40" ht="13.5" customHeight="1">
      <c r="A410" s="24" t="s">
        <v>144</v>
      </c>
      <c r="B410" s="24" t="s">
        <v>145</v>
      </c>
      <c r="C410" s="25">
        <v>784814</v>
      </c>
      <c r="D410" s="24" t="s">
        <v>1067</v>
      </c>
      <c r="E410" s="26">
        <v>45793.484722222202</v>
      </c>
      <c r="F410" s="26">
        <v>45793.484722222202</v>
      </c>
      <c r="G410" s="25">
        <v>361</v>
      </c>
      <c r="H410" s="25">
        <v>361</v>
      </c>
      <c r="I410" s="26">
        <v>46154.822222222203</v>
      </c>
      <c r="J410" s="27">
        <v>5938</v>
      </c>
      <c r="K410" s="27">
        <v>6887</v>
      </c>
      <c r="L410" s="27">
        <v>2132</v>
      </c>
      <c r="M410" s="27">
        <v>257925</v>
      </c>
      <c r="N410" s="27">
        <v>179294</v>
      </c>
      <c r="O410" s="25">
        <v>28</v>
      </c>
      <c r="P410" s="27">
        <v>41</v>
      </c>
      <c r="Q410" s="27">
        <v>2296300</v>
      </c>
      <c r="R410" s="27">
        <v>2042900</v>
      </c>
      <c r="S410" s="27">
        <v>3</v>
      </c>
      <c r="T410" s="27">
        <v>5</v>
      </c>
      <c r="U410" s="24">
        <v>156800</v>
      </c>
      <c r="V410" s="24">
        <v>20000</v>
      </c>
      <c r="W410" s="27">
        <v>2453100</v>
      </c>
      <c r="X410" s="24" t="str">
        <f>IF(OR(I410="",说明首页!$C$3-INT(I410)&gt;7),"是","否")</f>
        <v>否</v>
      </c>
      <c r="Y410" s="24" t="str">
        <f t="shared" si="90"/>
        <v>否</v>
      </c>
      <c r="Z410" s="24" t="str">
        <f t="shared" si="91"/>
        <v>是</v>
      </c>
      <c r="AA410" s="24" t="str">
        <f>IF(OR(I410="",说明首页!$C$3-INT(I410)&gt;=3),"是","否")</f>
        <v>否</v>
      </c>
      <c r="AB410" s="28">
        <f t="shared" si="92"/>
        <v>84.09662288930582</v>
      </c>
      <c r="AC410" s="29">
        <f t="shared" si="93"/>
        <v>0.69046817110138092</v>
      </c>
      <c r="AD410" s="27">
        <f t="shared" si="94"/>
        <v>56007.317073170729</v>
      </c>
      <c r="AE410" s="29">
        <f t="shared" si="95"/>
        <v>204.29</v>
      </c>
      <c r="AF410" s="29">
        <f t="shared" si="96"/>
        <v>106.72261904761905</v>
      </c>
      <c r="AG410" s="28">
        <f t="shared" si="97"/>
        <v>37.288135593220339</v>
      </c>
      <c r="AH410" s="28">
        <f t="shared" si="98"/>
        <v>25.04708097928437</v>
      </c>
      <c r="AI410" s="28">
        <f t="shared" si="99"/>
        <v>77.024482109227876</v>
      </c>
      <c r="AJ410" s="28">
        <f t="shared" si="100"/>
        <v>34.27495291902072</v>
      </c>
      <c r="AK410" s="29">
        <f t="shared" si="101"/>
        <v>39.119999999999997</v>
      </c>
      <c r="AL410" s="25">
        <f t="shared" si="102"/>
        <v>348</v>
      </c>
      <c r="AM410" s="24" t="str">
        <f t="shared" si="103"/>
        <v>B</v>
      </c>
      <c r="AN410" s="24" t="str">
        <f t="shared" si="104"/>
        <v>MOB6-12</v>
      </c>
    </row>
    <row r="411" spans="1:40" ht="13.5" customHeight="1">
      <c r="A411" s="24" t="s">
        <v>144</v>
      </c>
      <c r="B411" s="24" t="s">
        <v>150</v>
      </c>
      <c r="C411" s="25">
        <v>784857</v>
      </c>
      <c r="D411" s="24" t="s">
        <v>233</v>
      </c>
      <c r="E411" s="26">
        <v>45796.409722222197</v>
      </c>
      <c r="F411" s="26">
        <v>45796.409722222197</v>
      </c>
      <c r="G411" s="25">
        <v>358</v>
      </c>
      <c r="H411" s="25">
        <v>358</v>
      </c>
      <c r="I411" s="26">
        <v>46154.776388888902</v>
      </c>
      <c r="J411" s="27">
        <v>6141</v>
      </c>
      <c r="K411" s="27">
        <v>6948</v>
      </c>
      <c r="L411" s="27">
        <v>1628</v>
      </c>
      <c r="M411" s="27">
        <v>219994</v>
      </c>
      <c r="N411" s="27">
        <v>140274</v>
      </c>
      <c r="O411" s="25">
        <v>24</v>
      </c>
      <c r="P411" s="27">
        <v>36</v>
      </c>
      <c r="Q411" s="27">
        <v>683800</v>
      </c>
      <c r="R411" s="27">
        <v>520800</v>
      </c>
      <c r="S411" s="27">
        <v>2</v>
      </c>
      <c r="T411" s="27">
        <v>2</v>
      </c>
      <c r="U411" s="27">
        <v>15800</v>
      </c>
      <c r="V411" s="27">
        <v>15800</v>
      </c>
      <c r="W411" s="27">
        <v>699600</v>
      </c>
      <c r="X411" s="24" t="str">
        <f>IF(OR(I411="",说明首页!$C$3-INT(I411)&gt;7),"是","否")</f>
        <v>否</v>
      </c>
      <c r="Y411" s="24" t="str">
        <f t="shared" si="90"/>
        <v>否</v>
      </c>
      <c r="Z411" s="24" t="str">
        <f t="shared" si="91"/>
        <v>是</v>
      </c>
      <c r="AA411" s="24" t="str">
        <f>IF(OR(I411="",说明首页!$C$3-INT(I411)&gt;=3),"是","否")</f>
        <v>否</v>
      </c>
      <c r="AB411" s="28">
        <f t="shared" si="92"/>
        <v>86.163390663390658</v>
      </c>
      <c r="AC411" s="29">
        <f t="shared" si="93"/>
        <v>0.58622374206155348</v>
      </c>
      <c r="AD411" s="27">
        <f t="shared" si="94"/>
        <v>18994.444444444445</v>
      </c>
      <c r="AE411" s="29">
        <f t="shared" si="95"/>
        <v>52.08</v>
      </c>
      <c r="AF411" s="29">
        <f t="shared" si="96"/>
        <v>97.412499999999994</v>
      </c>
      <c r="AG411" s="28">
        <f t="shared" si="97"/>
        <v>41.807909604519772</v>
      </c>
      <c r="AH411" s="28">
        <f t="shared" si="98"/>
        <v>15.630885122410545</v>
      </c>
      <c r="AI411" s="28">
        <f t="shared" si="99"/>
        <v>22.410546139359699</v>
      </c>
      <c r="AJ411" s="28">
        <f t="shared" si="100"/>
        <v>19.020715630885121</v>
      </c>
      <c r="AK411" s="29">
        <f t="shared" si="101"/>
        <v>21.59</v>
      </c>
      <c r="AL411" s="25">
        <f t="shared" si="102"/>
        <v>472</v>
      </c>
      <c r="AM411" s="24" t="str">
        <f t="shared" si="103"/>
        <v>C</v>
      </c>
      <c r="AN411" s="24" t="str">
        <f t="shared" si="104"/>
        <v>MOB6-12</v>
      </c>
    </row>
    <row r="412" spans="1:40" ht="13.5" customHeight="1">
      <c r="A412" s="24" t="s">
        <v>144</v>
      </c>
      <c r="B412" s="24" t="s">
        <v>145</v>
      </c>
      <c r="C412" s="25">
        <v>785218</v>
      </c>
      <c r="D412" s="24" t="s">
        <v>155</v>
      </c>
      <c r="E412" s="26">
        <v>45803.465277777803</v>
      </c>
      <c r="F412" s="26">
        <v>45803.465277777803</v>
      </c>
      <c r="G412" s="25">
        <v>351</v>
      </c>
      <c r="H412" s="25">
        <v>351</v>
      </c>
      <c r="I412" s="26">
        <v>46154.818055555603</v>
      </c>
      <c r="J412" s="27">
        <v>4471</v>
      </c>
      <c r="K412" s="27">
        <v>4595</v>
      </c>
      <c r="L412" s="27">
        <v>1898</v>
      </c>
      <c r="M412" s="27">
        <v>224358</v>
      </c>
      <c r="N412" s="27">
        <v>183670</v>
      </c>
      <c r="O412" s="24">
        <v>26</v>
      </c>
      <c r="P412" s="24">
        <v>48</v>
      </c>
      <c r="Q412" s="24">
        <v>1915300</v>
      </c>
      <c r="R412" s="24">
        <v>1698300</v>
      </c>
      <c r="S412" s="24">
        <v>3</v>
      </c>
      <c r="T412" s="24">
        <v>4</v>
      </c>
      <c r="U412" s="24">
        <v>10700</v>
      </c>
      <c r="V412" s="24">
        <v>2000</v>
      </c>
      <c r="W412" s="24">
        <v>1926000</v>
      </c>
      <c r="X412" s="24" t="str">
        <f>IF(OR(I412="",说明首页!$C$3-INT(I412)&gt;7),"是","否")</f>
        <v>否</v>
      </c>
      <c r="Y412" s="24" t="str">
        <f t="shared" si="90"/>
        <v>否</v>
      </c>
      <c r="Z412" s="24" t="str">
        <f t="shared" si="91"/>
        <v>是</v>
      </c>
      <c r="AA412" s="24" t="str">
        <f>IF(OR(I412="",说明首页!$C$3-INT(I412)&gt;=3),"是","否")</f>
        <v>否</v>
      </c>
      <c r="AB412" s="28">
        <f t="shared" si="92"/>
        <v>96.770284510010541</v>
      </c>
      <c r="AC412" s="29">
        <f t="shared" si="93"/>
        <v>1.0735853276671885</v>
      </c>
      <c r="AD412" s="27">
        <f t="shared" si="94"/>
        <v>39902.083333333336</v>
      </c>
      <c r="AE412" s="29">
        <f t="shared" si="95"/>
        <v>169.83</v>
      </c>
      <c r="AF412" s="29">
        <f t="shared" si="96"/>
        <v>117.73717948717949</v>
      </c>
      <c r="AG412" s="28">
        <f t="shared" si="97"/>
        <v>72.69303201506591</v>
      </c>
      <c r="AH412" s="28">
        <f t="shared" si="98"/>
        <v>68.361581920903959</v>
      </c>
      <c r="AI412" s="28">
        <f t="shared" si="99"/>
        <v>68.361581920903959</v>
      </c>
      <c r="AJ412" s="28">
        <f t="shared" si="100"/>
        <v>61.205273069679848</v>
      </c>
      <c r="AK412" s="29">
        <f t="shared" si="101"/>
        <v>67.58</v>
      </c>
      <c r="AL412" s="25">
        <f t="shared" si="102"/>
        <v>140</v>
      </c>
      <c r="AM412" s="24" t="str">
        <f t="shared" si="103"/>
        <v>A</v>
      </c>
      <c r="AN412" s="24" t="str">
        <f t="shared" si="104"/>
        <v>MOB6-12</v>
      </c>
    </row>
    <row r="413" spans="1:40" ht="13.5" customHeight="1">
      <c r="A413" s="24" t="s">
        <v>144</v>
      </c>
      <c r="B413" s="24" t="s">
        <v>150</v>
      </c>
      <c r="C413" s="25">
        <v>785274</v>
      </c>
      <c r="D413" s="24" t="s">
        <v>1059</v>
      </c>
      <c r="E413" s="26">
        <v>45805.436805555597</v>
      </c>
      <c r="F413" s="26">
        <v>45805.436805555597</v>
      </c>
      <c r="G413" s="25">
        <v>349</v>
      </c>
      <c r="H413" s="25">
        <v>349</v>
      </c>
      <c r="I413" s="26">
        <v>46154.8034722222</v>
      </c>
      <c r="J413" s="27">
        <v>4202</v>
      </c>
      <c r="K413" s="27">
        <v>4912</v>
      </c>
      <c r="L413" s="27">
        <v>2276</v>
      </c>
      <c r="M413" s="27">
        <v>221392</v>
      </c>
      <c r="N413" s="27">
        <v>177904</v>
      </c>
      <c r="O413" s="25">
        <v>23</v>
      </c>
      <c r="P413" s="27">
        <v>30</v>
      </c>
      <c r="Q413" s="27">
        <v>789400</v>
      </c>
      <c r="R413" s="27">
        <v>582000</v>
      </c>
      <c r="S413" s="27">
        <v>2</v>
      </c>
      <c r="T413" s="27">
        <v>2</v>
      </c>
      <c r="U413" s="27">
        <v>16500</v>
      </c>
      <c r="V413" s="27"/>
      <c r="W413" s="27">
        <v>805900</v>
      </c>
      <c r="X413" s="24" t="str">
        <f>IF(OR(I413="",说明首页!$C$3-INT(I413)&gt;7),"是","否")</f>
        <v>否</v>
      </c>
      <c r="Y413" s="24" t="str">
        <f t="shared" si="90"/>
        <v>否</v>
      </c>
      <c r="Z413" s="24" t="str">
        <f t="shared" si="91"/>
        <v>是</v>
      </c>
      <c r="AA413" s="24" t="str">
        <f>IF(OR(I413="",说明首页!$C$3-INT(I413)&gt;=3),"是","否")</f>
        <v>否</v>
      </c>
      <c r="AB413" s="28">
        <f t="shared" si="92"/>
        <v>78.165202108963086</v>
      </c>
      <c r="AC413" s="29">
        <f t="shared" si="93"/>
        <v>0.71394574012375056</v>
      </c>
      <c r="AD413" s="27">
        <f t="shared" si="94"/>
        <v>26313.333333333332</v>
      </c>
      <c r="AE413" s="29">
        <f t="shared" si="95"/>
        <v>58.2</v>
      </c>
      <c r="AF413" s="29">
        <f t="shared" si="96"/>
        <v>128.91594202898551</v>
      </c>
      <c r="AG413" s="28">
        <f t="shared" si="97"/>
        <v>23.35216572504708</v>
      </c>
      <c r="AH413" s="28">
        <f t="shared" si="98"/>
        <v>27.118644067796609</v>
      </c>
      <c r="AI413" s="28">
        <f t="shared" si="99"/>
        <v>24.293785310734464</v>
      </c>
      <c r="AJ413" s="28">
        <f t="shared" si="100"/>
        <v>82.674199623352166</v>
      </c>
      <c r="AK413" s="29">
        <f t="shared" si="101"/>
        <v>37.1</v>
      </c>
      <c r="AL413" s="25">
        <f t="shared" si="102"/>
        <v>365</v>
      </c>
      <c r="AM413" s="24" t="str">
        <f t="shared" si="103"/>
        <v>B</v>
      </c>
      <c r="AN413" s="24" t="str">
        <f t="shared" si="104"/>
        <v>MOB6-12</v>
      </c>
    </row>
    <row r="414" spans="1:40" ht="13.5" customHeight="1">
      <c r="A414" s="24" t="s">
        <v>144</v>
      </c>
      <c r="B414" s="24" t="s">
        <v>150</v>
      </c>
      <c r="C414" s="25">
        <v>785283</v>
      </c>
      <c r="D414" s="24" t="s">
        <v>249</v>
      </c>
      <c r="E414" s="26">
        <v>45805.386111111096</v>
      </c>
      <c r="F414" s="26">
        <v>45805.386111111096</v>
      </c>
      <c r="G414" s="25">
        <v>349</v>
      </c>
      <c r="H414" s="25">
        <v>349</v>
      </c>
      <c r="I414" s="26">
        <v>46154.813194444403</v>
      </c>
      <c r="J414" s="27">
        <v>5933</v>
      </c>
      <c r="K414" s="27">
        <v>6594</v>
      </c>
      <c r="L414" s="27">
        <v>2167</v>
      </c>
      <c r="M414" s="27">
        <v>269899</v>
      </c>
      <c r="N414" s="27">
        <v>207606</v>
      </c>
      <c r="O414" s="25">
        <v>28</v>
      </c>
      <c r="P414" s="27">
        <v>55</v>
      </c>
      <c r="Q414" s="27">
        <v>2677900</v>
      </c>
      <c r="R414" s="27">
        <v>2248200</v>
      </c>
      <c r="S414" s="27">
        <v>4</v>
      </c>
      <c r="T414" s="27">
        <v>7</v>
      </c>
      <c r="U414" s="24">
        <v>40500</v>
      </c>
      <c r="V414" s="24"/>
      <c r="W414" s="27">
        <v>2718400</v>
      </c>
      <c r="X414" s="24" t="str">
        <f>IF(OR(I414="",说明首页!$C$3-INT(I414)&gt;7),"是","否")</f>
        <v>否</v>
      </c>
      <c r="Y414" s="24" t="str">
        <f t="shared" si="90"/>
        <v>否</v>
      </c>
      <c r="Z414" s="24" t="str">
        <f t="shared" si="91"/>
        <v>是</v>
      </c>
      <c r="AA414" s="24" t="str">
        <f>IF(OR(I414="",说明首页!$C$3-INT(I414)&gt;=3),"是","否")</f>
        <v>否</v>
      </c>
      <c r="AB414" s="28">
        <f t="shared" si="92"/>
        <v>95.803414859252428</v>
      </c>
      <c r="AC414" s="29">
        <f t="shared" si="93"/>
        <v>0.92701837181864144</v>
      </c>
      <c r="AD414" s="27">
        <f t="shared" si="94"/>
        <v>48689.090909090912</v>
      </c>
      <c r="AE414" s="29">
        <f t="shared" si="95"/>
        <v>224.82</v>
      </c>
      <c r="AF414" s="29">
        <f t="shared" si="96"/>
        <v>123.575</v>
      </c>
      <c r="AG414" s="28">
        <f t="shared" si="97"/>
        <v>70.998116760828623</v>
      </c>
      <c r="AH414" s="28">
        <f t="shared" si="98"/>
        <v>53.860640301318263</v>
      </c>
      <c r="AI414" s="28">
        <f t="shared" si="99"/>
        <v>81.16760828625236</v>
      </c>
      <c r="AJ414" s="28">
        <f t="shared" si="100"/>
        <v>73.634651600753301</v>
      </c>
      <c r="AK414" s="29">
        <f t="shared" si="101"/>
        <v>65.849999999999994</v>
      </c>
      <c r="AL414" s="25">
        <f t="shared" si="102"/>
        <v>150</v>
      </c>
      <c r="AM414" s="24" t="str">
        <f t="shared" si="103"/>
        <v>A</v>
      </c>
      <c r="AN414" s="24" t="str">
        <f t="shared" si="104"/>
        <v>MOB6-12</v>
      </c>
    </row>
    <row r="415" spans="1:40" ht="13.5" customHeight="1">
      <c r="A415" s="24" t="s">
        <v>144</v>
      </c>
      <c r="B415" s="24" t="s">
        <v>145</v>
      </c>
      <c r="C415" s="25">
        <v>786014</v>
      </c>
      <c r="D415" s="24" t="s">
        <v>375</v>
      </c>
      <c r="E415" s="26">
        <v>45817.484027777798</v>
      </c>
      <c r="F415" s="26">
        <v>45817.484027777798</v>
      </c>
      <c r="G415" s="25">
        <v>337</v>
      </c>
      <c r="H415" s="25">
        <v>337</v>
      </c>
      <c r="I415" s="26">
        <v>46145.633333333302</v>
      </c>
      <c r="J415" s="27">
        <v>55</v>
      </c>
      <c r="K415" s="27">
        <v>55</v>
      </c>
      <c r="L415" s="27">
        <v>19</v>
      </c>
      <c r="M415" s="27">
        <v>1869</v>
      </c>
      <c r="N415" s="27">
        <v>1282</v>
      </c>
      <c r="O415" s="25">
        <v>1</v>
      </c>
      <c r="P415" s="27"/>
      <c r="Q415" s="27"/>
      <c r="R415" s="24"/>
      <c r="S415" s="27"/>
      <c r="T415" s="27"/>
      <c r="U415" s="24"/>
      <c r="V415" s="24"/>
      <c r="W415" s="27"/>
      <c r="X415" s="24" t="str">
        <f>IF(OR(I415="",说明首页!$C$3-INT(I415)&gt;7),"是","否")</f>
        <v>否</v>
      </c>
      <c r="Y415" s="24" t="str">
        <f t="shared" si="90"/>
        <v>是</v>
      </c>
      <c r="Z415" s="24" t="str">
        <f t="shared" si="91"/>
        <v>否</v>
      </c>
      <c r="AA415" s="24" t="str">
        <f>IF(OR(I415="",说明首页!$C$3-INT(I415)&gt;=3),"是","否")</f>
        <v>否</v>
      </c>
      <c r="AB415" s="28">
        <f t="shared" si="92"/>
        <v>67.473684210526315</v>
      </c>
      <c r="AC415" s="29">
        <f t="shared" si="93"/>
        <v>0</v>
      </c>
      <c r="AD415" s="27">
        <f t="shared" si="94"/>
        <v>0</v>
      </c>
      <c r="AE415" s="29">
        <f t="shared" si="95"/>
        <v>0</v>
      </c>
      <c r="AF415" s="29">
        <f t="shared" si="96"/>
        <v>21.366666666666667</v>
      </c>
      <c r="AG415" s="28" t="str">
        <f t="shared" si="97"/>
        <v/>
      </c>
      <c r="AH415" s="28" t="str">
        <f t="shared" si="98"/>
        <v/>
      </c>
      <c r="AI415" s="28" t="str">
        <f t="shared" si="99"/>
        <v/>
      </c>
      <c r="AJ415" s="28" t="str">
        <f t="shared" si="100"/>
        <v/>
      </c>
      <c r="AK415" s="29" t="str">
        <f t="shared" si="101"/>
        <v/>
      </c>
      <c r="AL415" s="25" t="str">
        <f t="shared" si="102"/>
        <v/>
      </c>
      <c r="AM415" s="24" t="str">
        <f t="shared" si="103"/>
        <v>非参评</v>
      </c>
      <c r="AN415" s="24" t="str">
        <f t="shared" si="104"/>
        <v>MOB6-12</v>
      </c>
    </row>
    <row r="416" spans="1:40" ht="13.5" customHeight="1">
      <c r="A416" s="24" t="s">
        <v>144</v>
      </c>
      <c r="B416" s="24" t="s">
        <v>152</v>
      </c>
      <c r="C416" s="25">
        <v>786041</v>
      </c>
      <c r="D416" s="24" t="s">
        <v>503</v>
      </c>
      <c r="E416" s="26">
        <v>45814.420138888898</v>
      </c>
      <c r="F416" s="26">
        <v>45814.420138888898</v>
      </c>
      <c r="G416" s="25">
        <v>340</v>
      </c>
      <c r="H416" s="25">
        <v>340</v>
      </c>
      <c r="I416" s="26">
        <v>46154.768750000003</v>
      </c>
      <c r="J416" s="27">
        <v>2493</v>
      </c>
      <c r="K416" s="27">
        <v>3703</v>
      </c>
      <c r="L416" s="27">
        <v>1695</v>
      </c>
      <c r="M416" s="27">
        <v>211765</v>
      </c>
      <c r="N416" s="27">
        <v>179471</v>
      </c>
      <c r="O416" s="25">
        <v>24</v>
      </c>
      <c r="P416" s="27">
        <v>33</v>
      </c>
      <c r="Q416" s="27">
        <v>1604700</v>
      </c>
      <c r="R416" s="24">
        <v>1391400</v>
      </c>
      <c r="S416" s="27">
        <v>4</v>
      </c>
      <c r="T416" s="27">
        <v>5</v>
      </c>
      <c r="U416" s="24">
        <v>240000</v>
      </c>
      <c r="V416" s="24">
        <v>205000</v>
      </c>
      <c r="W416" s="27">
        <v>1844700</v>
      </c>
      <c r="X416" s="24" t="str">
        <f>IF(OR(I416="",说明首页!$C$3-INT(I416)&gt;7),"是","否")</f>
        <v>否</v>
      </c>
      <c r="Y416" s="24" t="str">
        <f t="shared" si="90"/>
        <v>否</v>
      </c>
      <c r="Z416" s="24" t="str">
        <f t="shared" si="91"/>
        <v>是</v>
      </c>
      <c r="AA416" s="24" t="str">
        <f>IF(OR(I416="",说明首页!$C$3-INT(I416)&gt;=3),"是","否")</f>
        <v>否</v>
      </c>
      <c r="AB416" s="28">
        <f t="shared" si="92"/>
        <v>105.88259587020649</v>
      </c>
      <c r="AC416" s="29">
        <f t="shared" si="93"/>
        <v>1.3237063778580023</v>
      </c>
      <c r="AD416" s="27">
        <f t="shared" si="94"/>
        <v>48627.272727272728</v>
      </c>
      <c r="AE416" s="29">
        <f t="shared" si="95"/>
        <v>139.13999999999999</v>
      </c>
      <c r="AF416" s="29">
        <f t="shared" si="96"/>
        <v>124.63263888888888</v>
      </c>
      <c r="AG416" s="28">
        <f t="shared" si="97"/>
        <v>86.62900188323917</v>
      </c>
      <c r="AH416" s="28">
        <f t="shared" si="98"/>
        <v>85.122410546139363</v>
      </c>
      <c r="AI416" s="28">
        <f t="shared" si="99"/>
        <v>57.627118644067799</v>
      </c>
      <c r="AJ416" s="28">
        <f t="shared" si="100"/>
        <v>77.024482109227876</v>
      </c>
      <c r="AK416" s="29">
        <f t="shared" si="101"/>
        <v>78.23</v>
      </c>
      <c r="AL416" s="25">
        <f t="shared" si="102"/>
        <v>63</v>
      </c>
      <c r="AM416" s="24" t="str">
        <f t="shared" si="103"/>
        <v>S</v>
      </c>
      <c r="AN416" s="24" t="str">
        <f t="shared" si="104"/>
        <v>MOB6-12</v>
      </c>
    </row>
    <row r="417" spans="1:40" ht="13.5" customHeight="1">
      <c r="A417" s="24" t="s">
        <v>144</v>
      </c>
      <c r="B417" s="24" t="s">
        <v>147</v>
      </c>
      <c r="C417" s="25">
        <v>786058</v>
      </c>
      <c r="D417" s="24" t="s">
        <v>996</v>
      </c>
      <c r="E417" s="26">
        <v>46098.598611111098</v>
      </c>
      <c r="F417" s="26">
        <v>46098.598611111098</v>
      </c>
      <c r="G417" s="25">
        <v>56</v>
      </c>
      <c r="H417" s="25">
        <v>56</v>
      </c>
      <c r="I417" s="26">
        <v>46154.820833333302</v>
      </c>
      <c r="J417" s="27">
        <v>4650</v>
      </c>
      <c r="K417" s="27">
        <v>5295</v>
      </c>
      <c r="L417" s="27">
        <v>1908</v>
      </c>
      <c r="M417" s="27">
        <v>190655</v>
      </c>
      <c r="N417" s="27">
        <v>146192</v>
      </c>
      <c r="O417" s="25">
        <v>25</v>
      </c>
      <c r="P417" s="27">
        <v>51</v>
      </c>
      <c r="Q417" s="27">
        <v>1157000</v>
      </c>
      <c r="R417" s="27">
        <v>753000</v>
      </c>
      <c r="S417" s="27">
        <v>6</v>
      </c>
      <c r="T417" s="27">
        <v>21</v>
      </c>
      <c r="U417" s="27">
        <v>50500</v>
      </c>
      <c r="V417" s="27">
        <v>5000</v>
      </c>
      <c r="W417" s="27">
        <v>1207500</v>
      </c>
      <c r="X417" s="24" t="str">
        <f>IF(OR(I417="",说明首页!$C$3-INT(I417)&gt;7),"是","否")</f>
        <v>否</v>
      </c>
      <c r="Y417" s="24" t="str">
        <f t="shared" si="90"/>
        <v>否</v>
      </c>
      <c r="Z417" s="24" t="str">
        <f t="shared" si="91"/>
        <v>是</v>
      </c>
      <c r="AA417" s="24" t="str">
        <f>IF(OR(I417="",说明首页!$C$3-INT(I417)&gt;=3),"是","否")</f>
        <v>否</v>
      </c>
      <c r="AB417" s="28">
        <f t="shared" si="92"/>
        <v>76.620545073375268</v>
      </c>
      <c r="AC417" s="29">
        <f t="shared" si="93"/>
        <v>1.096774193548387</v>
      </c>
      <c r="AD417" s="27">
        <f t="shared" si="94"/>
        <v>22686.274509803923</v>
      </c>
      <c r="AE417" s="29">
        <f t="shared" si="95"/>
        <v>75.3</v>
      </c>
      <c r="AF417" s="29">
        <f t="shared" si="96"/>
        <v>97.461333333333343</v>
      </c>
      <c r="AG417" s="28">
        <f t="shared" si="97"/>
        <v>19.962335216572505</v>
      </c>
      <c r="AH417" s="28">
        <f t="shared" si="98"/>
        <v>70.244821092278727</v>
      </c>
      <c r="AI417" s="28">
        <f t="shared" si="99"/>
        <v>32.956685499058381</v>
      </c>
      <c r="AJ417" s="28">
        <f t="shared" si="100"/>
        <v>19.58568738229755</v>
      </c>
      <c r="AK417" s="29">
        <f t="shared" si="101"/>
        <v>45.11</v>
      </c>
      <c r="AL417" s="25">
        <f t="shared" si="102"/>
        <v>295</v>
      </c>
      <c r="AM417" s="24" t="str">
        <f t="shared" si="103"/>
        <v>B</v>
      </c>
      <c r="AN417" s="24" t="str">
        <f t="shared" si="104"/>
        <v>MOB1-3</v>
      </c>
    </row>
    <row r="418" spans="1:40" ht="13.5" customHeight="1">
      <c r="A418" s="24" t="s">
        <v>144</v>
      </c>
      <c r="B418" s="24" t="s">
        <v>150</v>
      </c>
      <c r="C418" s="25">
        <v>786391</v>
      </c>
      <c r="D418" s="24" t="s">
        <v>591</v>
      </c>
      <c r="E418" s="26">
        <v>46024.435416666704</v>
      </c>
      <c r="F418" s="26">
        <v>45819.615277777797</v>
      </c>
      <c r="G418" s="25">
        <v>130</v>
      </c>
      <c r="H418" s="25">
        <v>335</v>
      </c>
      <c r="I418" s="26">
        <v>46154.863194444399</v>
      </c>
      <c r="J418" s="27">
        <v>6117</v>
      </c>
      <c r="K418" s="27">
        <v>7048</v>
      </c>
      <c r="L418" s="27">
        <v>1996</v>
      </c>
      <c r="M418" s="27">
        <v>240333</v>
      </c>
      <c r="N418" s="27">
        <v>155239</v>
      </c>
      <c r="O418" s="25">
        <v>27</v>
      </c>
      <c r="P418" s="27">
        <v>46</v>
      </c>
      <c r="Q418" s="27">
        <v>2050200</v>
      </c>
      <c r="R418" s="27">
        <v>1892100</v>
      </c>
      <c r="S418" s="27">
        <v>1</v>
      </c>
      <c r="T418" s="27">
        <v>1</v>
      </c>
      <c r="U418" s="27">
        <v>500</v>
      </c>
      <c r="V418" s="24">
        <v>500</v>
      </c>
      <c r="W418" s="27">
        <v>2050700</v>
      </c>
      <c r="X418" s="24" t="str">
        <f>IF(OR(I418="",说明首页!$C$3-INT(I418)&gt;7),"是","否")</f>
        <v>否</v>
      </c>
      <c r="Y418" s="24" t="str">
        <f t="shared" si="90"/>
        <v>否</v>
      </c>
      <c r="Z418" s="24" t="str">
        <f t="shared" si="91"/>
        <v>是</v>
      </c>
      <c r="AA418" s="24" t="str">
        <f>IF(OR(I418="",说明首页!$C$3-INT(I418)&gt;=3),"是","否")</f>
        <v>否</v>
      </c>
      <c r="AB418" s="28">
        <f t="shared" si="92"/>
        <v>77.775050100200403</v>
      </c>
      <c r="AC418" s="29">
        <f t="shared" si="93"/>
        <v>0.7520026156612718</v>
      </c>
      <c r="AD418" s="27">
        <f t="shared" si="94"/>
        <v>44569.565217391304</v>
      </c>
      <c r="AE418" s="29">
        <f t="shared" si="95"/>
        <v>189.21</v>
      </c>
      <c r="AF418" s="29">
        <f t="shared" si="96"/>
        <v>95.826543209876533</v>
      </c>
      <c r="AG418" s="28">
        <f t="shared" si="97"/>
        <v>22.410546139359699</v>
      </c>
      <c r="AH418" s="28">
        <f t="shared" si="98"/>
        <v>33.709981167608291</v>
      </c>
      <c r="AI418" s="28">
        <f t="shared" si="99"/>
        <v>74.199623352165716</v>
      </c>
      <c r="AJ418" s="28">
        <f t="shared" si="100"/>
        <v>16.949152542372879</v>
      </c>
      <c r="AK418" s="29">
        <f t="shared" si="101"/>
        <v>36.76</v>
      </c>
      <c r="AL418" s="25">
        <f t="shared" si="102"/>
        <v>367</v>
      </c>
      <c r="AM418" s="24" t="str">
        <f t="shared" si="103"/>
        <v>B</v>
      </c>
      <c r="AN418" s="24" t="str">
        <f t="shared" si="104"/>
        <v>MOB3-6</v>
      </c>
    </row>
    <row r="419" spans="1:40" ht="13.5" customHeight="1">
      <c r="A419" s="24" t="s">
        <v>144</v>
      </c>
      <c r="B419" s="24" t="s">
        <v>150</v>
      </c>
      <c r="C419" s="25">
        <v>786394</v>
      </c>
      <c r="D419" s="24" t="s">
        <v>814</v>
      </c>
      <c r="E419" s="26">
        <v>46025.421527777798</v>
      </c>
      <c r="F419" s="26">
        <v>45819.589583333298</v>
      </c>
      <c r="G419" s="25">
        <v>129</v>
      </c>
      <c r="H419" s="25">
        <v>335</v>
      </c>
      <c r="I419" s="26">
        <v>46154.850694444402</v>
      </c>
      <c r="J419" s="27">
        <v>5213</v>
      </c>
      <c r="K419" s="27">
        <v>6191</v>
      </c>
      <c r="L419" s="27">
        <v>2121</v>
      </c>
      <c r="M419" s="27">
        <v>307636</v>
      </c>
      <c r="N419" s="27">
        <v>243201</v>
      </c>
      <c r="O419" s="25">
        <v>28</v>
      </c>
      <c r="P419" s="27">
        <v>80</v>
      </c>
      <c r="Q419" s="27">
        <v>3522800</v>
      </c>
      <c r="R419" s="27">
        <v>3024000</v>
      </c>
      <c r="S419" s="27">
        <v>3</v>
      </c>
      <c r="T419" s="27">
        <v>3</v>
      </c>
      <c r="U419" s="27">
        <v>43800</v>
      </c>
      <c r="V419" s="27"/>
      <c r="W419" s="27">
        <v>3566600</v>
      </c>
      <c r="X419" s="24" t="str">
        <f>IF(OR(I419="",说明首页!$C$3-INT(I419)&gt;7),"是","否")</f>
        <v>否</v>
      </c>
      <c r="Y419" s="24" t="str">
        <f t="shared" si="90"/>
        <v>否</v>
      </c>
      <c r="Z419" s="24" t="str">
        <f t="shared" si="91"/>
        <v>是</v>
      </c>
      <c r="AA419" s="24" t="str">
        <f>IF(OR(I419="",说明首页!$C$3-INT(I419)&gt;=3),"是","否")</f>
        <v>否</v>
      </c>
      <c r="AB419" s="28">
        <f t="shared" si="92"/>
        <v>114.66336633663366</v>
      </c>
      <c r="AC419" s="29">
        <f t="shared" si="93"/>
        <v>1.5346249760214847</v>
      </c>
      <c r="AD419" s="27">
        <f t="shared" si="94"/>
        <v>44035</v>
      </c>
      <c r="AE419" s="29">
        <f t="shared" si="95"/>
        <v>302.39999999999998</v>
      </c>
      <c r="AF419" s="29">
        <f t="shared" si="96"/>
        <v>144.76249999999999</v>
      </c>
      <c r="AG419" s="28">
        <f t="shared" si="97"/>
        <v>93.973634651600761</v>
      </c>
      <c r="AH419" s="28">
        <f t="shared" si="98"/>
        <v>93.220338983050837</v>
      </c>
      <c r="AI419" s="28">
        <f t="shared" si="99"/>
        <v>90.960451977401121</v>
      </c>
      <c r="AJ419" s="28">
        <f t="shared" si="100"/>
        <v>93.78531073446328</v>
      </c>
      <c r="AK419" s="29">
        <f t="shared" si="101"/>
        <v>92.99</v>
      </c>
      <c r="AL419" s="25">
        <f t="shared" si="102"/>
        <v>12</v>
      </c>
      <c r="AM419" s="24" t="str">
        <f t="shared" si="103"/>
        <v>S</v>
      </c>
      <c r="AN419" s="24" t="str">
        <f t="shared" si="104"/>
        <v>MOB3-6</v>
      </c>
    </row>
    <row r="420" spans="1:40" ht="13.5" customHeight="1">
      <c r="A420" s="24" t="s">
        <v>144</v>
      </c>
      <c r="B420" s="24" t="s">
        <v>150</v>
      </c>
      <c r="C420" s="25">
        <v>786398</v>
      </c>
      <c r="D420" s="24" t="s">
        <v>691</v>
      </c>
      <c r="E420" s="26">
        <v>46092.447916666701</v>
      </c>
      <c r="F420" s="26">
        <v>45819.623611111099</v>
      </c>
      <c r="G420" s="25">
        <v>62</v>
      </c>
      <c r="H420" s="25">
        <v>335</v>
      </c>
      <c r="I420" s="26">
        <v>46154.859027777798</v>
      </c>
      <c r="J420" s="27">
        <v>4694</v>
      </c>
      <c r="K420" s="27">
        <v>4973</v>
      </c>
      <c r="L420" s="27">
        <v>1685</v>
      </c>
      <c r="M420" s="27">
        <v>212397</v>
      </c>
      <c r="N420" s="27">
        <v>164763</v>
      </c>
      <c r="O420" s="25">
        <v>26</v>
      </c>
      <c r="P420" s="27">
        <v>44</v>
      </c>
      <c r="Q420" s="27">
        <v>2441900</v>
      </c>
      <c r="R420" s="27">
        <v>2306900</v>
      </c>
      <c r="S420" s="27">
        <v>0</v>
      </c>
      <c r="T420" s="27">
        <v>0</v>
      </c>
      <c r="U420" s="24"/>
      <c r="V420" s="24"/>
      <c r="W420" s="27">
        <v>2441900</v>
      </c>
      <c r="X420" s="24" t="str">
        <f>IF(OR(I420="",说明首页!$C$3-INT(I420)&gt;7),"是","否")</f>
        <v>否</v>
      </c>
      <c r="Y420" s="24" t="str">
        <f t="shared" si="90"/>
        <v>否</v>
      </c>
      <c r="Z420" s="24" t="str">
        <f t="shared" si="91"/>
        <v>是</v>
      </c>
      <c r="AA420" s="24" t="str">
        <f>IF(OR(I420="",说明首页!$C$3-INT(I420)&gt;=3),"是","否")</f>
        <v>否</v>
      </c>
      <c r="AB420" s="28">
        <f t="shared" si="92"/>
        <v>97.782195845697331</v>
      </c>
      <c r="AC420" s="29">
        <f t="shared" si="93"/>
        <v>0.93736685129953123</v>
      </c>
      <c r="AD420" s="27">
        <f t="shared" si="94"/>
        <v>55497.727272727272</v>
      </c>
      <c r="AE420" s="29">
        <f t="shared" si="95"/>
        <v>230.69</v>
      </c>
      <c r="AF420" s="29">
        <f t="shared" si="96"/>
        <v>105.6173076923077</v>
      </c>
      <c r="AG420" s="28">
        <f t="shared" si="97"/>
        <v>74.576271186440678</v>
      </c>
      <c r="AH420" s="28">
        <f t="shared" si="98"/>
        <v>55.178907721280602</v>
      </c>
      <c r="AI420" s="28">
        <f t="shared" si="99"/>
        <v>82.485875706214685</v>
      </c>
      <c r="AJ420" s="28">
        <f t="shared" si="100"/>
        <v>32.20338983050847</v>
      </c>
      <c r="AK420" s="29">
        <f t="shared" si="101"/>
        <v>58.95</v>
      </c>
      <c r="AL420" s="25">
        <f t="shared" si="102"/>
        <v>190</v>
      </c>
      <c r="AM420" s="24" t="str">
        <f t="shared" si="103"/>
        <v>A</v>
      </c>
      <c r="AN420" s="24" t="str">
        <f t="shared" si="104"/>
        <v>MOB1-3</v>
      </c>
    </row>
    <row r="421" spans="1:40" ht="13.5" customHeight="1">
      <c r="A421" s="24" t="s">
        <v>144</v>
      </c>
      <c r="B421" s="24" t="s">
        <v>150</v>
      </c>
      <c r="C421" s="25">
        <v>786400</v>
      </c>
      <c r="D421" s="24" t="s">
        <v>788</v>
      </c>
      <c r="E421" s="26">
        <v>46083.408333333296</v>
      </c>
      <c r="F421" s="26">
        <v>45819.605555555601</v>
      </c>
      <c r="G421" s="25">
        <v>71</v>
      </c>
      <c r="H421" s="25">
        <v>335</v>
      </c>
      <c r="I421" s="26">
        <v>46154.856249999997</v>
      </c>
      <c r="J421" s="27">
        <v>5730</v>
      </c>
      <c r="K421" s="27">
        <v>6259</v>
      </c>
      <c r="L421" s="27">
        <v>1820</v>
      </c>
      <c r="M421" s="27">
        <v>229254</v>
      </c>
      <c r="N421" s="27">
        <v>170489</v>
      </c>
      <c r="O421" s="24">
        <v>25</v>
      </c>
      <c r="P421" s="24">
        <v>46</v>
      </c>
      <c r="Q421" s="24">
        <v>2172900</v>
      </c>
      <c r="R421" s="24">
        <v>1203100</v>
      </c>
      <c r="S421" s="24">
        <v>6</v>
      </c>
      <c r="T421" s="24">
        <v>10</v>
      </c>
      <c r="U421" s="24">
        <v>15700</v>
      </c>
      <c r="V421" s="24">
        <v>2000</v>
      </c>
      <c r="W421" s="24">
        <v>2188600</v>
      </c>
      <c r="X421" s="24" t="str">
        <f>IF(OR(I421="",说明首页!$C$3-INT(I421)&gt;7),"是","否")</f>
        <v>否</v>
      </c>
      <c r="Y421" s="24" t="str">
        <f t="shared" si="90"/>
        <v>否</v>
      </c>
      <c r="Z421" s="24" t="str">
        <f t="shared" si="91"/>
        <v>是</v>
      </c>
      <c r="AA421" s="24" t="str">
        <f>IF(OR(I421="",说明首页!$C$3-INT(I421)&gt;=3),"是","否")</f>
        <v>否</v>
      </c>
      <c r="AB421" s="28">
        <f t="shared" si="92"/>
        <v>93.675274725274718</v>
      </c>
      <c r="AC421" s="29">
        <f t="shared" si="93"/>
        <v>0.80279232111692844</v>
      </c>
      <c r="AD421" s="27">
        <f t="shared" si="94"/>
        <v>47236.956521739128</v>
      </c>
      <c r="AE421" s="29">
        <f t="shared" si="95"/>
        <v>120.31</v>
      </c>
      <c r="AF421" s="29">
        <f t="shared" si="96"/>
        <v>113.65933333333334</v>
      </c>
      <c r="AG421" s="28">
        <f t="shared" si="97"/>
        <v>64.783427495291903</v>
      </c>
      <c r="AH421" s="28">
        <f t="shared" si="98"/>
        <v>38.983050847457626</v>
      </c>
      <c r="AI421" s="28">
        <f t="shared" si="99"/>
        <v>49.152542372881356</v>
      </c>
      <c r="AJ421" s="28">
        <f t="shared" si="100"/>
        <v>52.165725047080983</v>
      </c>
      <c r="AK421" s="29">
        <f t="shared" si="101"/>
        <v>47.52</v>
      </c>
      <c r="AL421" s="25">
        <f t="shared" si="102"/>
        <v>280</v>
      </c>
      <c r="AM421" s="24" t="str">
        <f t="shared" si="103"/>
        <v>B</v>
      </c>
      <c r="AN421" s="24" t="str">
        <f t="shared" si="104"/>
        <v>MOB1-3</v>
      </c>
    </row>
    <row r="422" spans="1:40" ht="13.5" customHeight="1">
      <c r="A422" s="24" t="s">
        <v>144</v>
      </c>
      <c r="B422" s="24" t="s">
        <v>167</v>
      </c>
      <c r="C422" s="25">
        <v>786561</v>
      </c>
      <c r="D422" s="24" t="s">
        <v>572</v>
      </c>
      <c r="E422" s="26">
        <v>45825.629166666702</v>
      </c>
      <c r="F422" s="26">
        <v>45825.629166666702</v>
      </c>
      <c r="G422" s="25">
        <v>329</v>
      </c>
      <c r="H422" s="25">
        <v>329</v>
      </c>
      <c r="I422" s="26">
        <v>46148.752777777801</v>
      </c>
      <c r="J422" s="27">
        <v>12</v>
      </c>
      <c r="K422" s="27">
        <v>13</v>
      </c>
      <c r="L422" s="27">
        <v>8</v>
      </c>
      <c r="M422" s="27">
        <v>6535</v>
      </c>
      <c r="N422" s="27">
        <v>6478</v>
      </c>
      <c r="O422" s="25">
        <v>1</v>
      </c>
      <c r="P422" s="27"/>
      <c r="Q422" s="27"/>
      <c r="R422" s="27"/>
      <c r="S422" s="27"/>
      <c r="T422" s="27"/>
      <c r="U422" s="27"/>
      <c r="V422" s="27"/>
      <c r="W422" s="27"/>
      <c r="X422" s="24" t="str">
        <f>IF(OR(I422="",说明首页!$C$3-INT(I422)&gt;7),"是","否")</f>
        <v>否</v>
      </c>
      <c r="Y422" s="24" t="str">
        <f t="shared" si="90"/>
        <v>是</v>
      </c>
      <c r="Z422" s="24" t="str">
        <f t="shared" si="91"/>
        <v>否</v>
      </c>
      <c r="AA422" s="24" t="str">
        <f>IF(OR(I422="",说明首页!$C$3-INT(I422)&gt;=3),"是","否")</f>
        <v>否</v>
      </c>
      <c r="AB422" s="28">
        <f t="shared" si="92"/>
        <v>809.75</v>
      </c>
      <c r="AC422" s="29">
        <f t="shared" si="93"/>
        <v>0</v>
      </c>
      <c r="AD422" s="27">
        <f t="shared" si="94"/>
        <v>0</v>
      </c>
      <c r="AE422" s="29">
        <f t="shared" si="95"/>
        <v>0</v>
      </c>
      <c r="AF422" s="29">
        <f t="shared" si="96"/>
        <v>107.96666666666667</v>
      </c>
      <c r="AG422" s="28" t="str">
        <f t="shared" si="97"/>
        <v/>
      </c>
      <c r="AH422" s="28" t="str">
        <f t="shared" si="98"/>
        <v/>
      </c>
      <c r="AI422" s="28" t="str">
        <f t="shared" si="99"/>
        <v/>
      </c>
      <c r="AJ422" s="28" t="str">
        <f t="shared" si="100"/>
        <v/>
      </c>
      <c r="AK422" s="29" t="str">
        <f t="shared" si="101"/>
        <v/>
      </c>
      <c r="AL422" s="25" t="str">
        <f t="shared" si="102"/>
        <v/>
      </c>
      <c r="AM422" s="24" t="str">
        <f t="shared" si="103"/>
        <v>非参评</v>
      </c>
      <c r="AN422" s="24" t="str">
        <f t="shared" si="104"/>
        <v>MOB6-12</v>
      </c>
    </row>
    <row r="423" spans="1:40" ht="13.5" customHeight="1">
      <c r="A423" s="24" t="s">
        <v>144</v>
      </c>
      <c r="B423" s="24" t="s">
        <v>145</v>
      </c>
      <c r="C423" s="25">
        <v>786587</v>
      </c>
      <c r="D423" s="24" t="s">
        <v>736</v>
      </c>
      <c r="E423" s="26">
        <v>45821.480555555601</v>
      </c>
      <c r="F423" s="26">
        <v>45821.480555555601</v>
      </c>
      <c r="G423" s="25">
        <v>333</v>
      </c>
      <c r="H423" s="25">
        <v>333</v>
      </c>
      <c r="I423" s="26">
        <v>46154.811805555597</v>
      </c>
      <c r="J423" s="27">
        <v>3890</v>
      </c>
      <c r="K423" s="27">
        <v>4319</v>
      </c>
      <c r="L423" s="27">
        <v>1511</v>
      </c>
      <c r="M423" s="27">
        <v>286803</v>
      </c>
      <c r="N423" s="27">
        <v>246872</v>
      </c>
      <c r="O423" s="25">
        <v>26</v>
      </c>
      <c r="P423" s="27">
        <v>132</v>
      </c>
      <c r="Q423" s="27">
        <v>5658600</v>
      </c>
      <c r="R423" s="27">
        <v>4810600</v>
      </c>
      <c r="S423" s="27">
        <v>4</v>
      </c>
      <c r="T423" s="27">
        <v>5</v>
      </c>
      <c r="U423" s="24">
        <v>361500</v>
      </c>
      <c r="V423" s="24">
        <v>171000</v>
      </c>
      <c r="W423" s="27">
        <v>6020100</v>
      </c>
      <c r="X423" s="24" t="str">
        <f>IF(OR(I423="",说明首页!$C$3-INT(I423)&gt;7),"是","否")</f>
        <v>否</v>
      </c>
      <c r="Y423" s="24" t="str">
        <f t="shared" si="90"/>
        <v>否</v>
      </c>
      <c r="Z423" s="24" t="str">
        <f t="shared" si="91"/>
        <v>是</v>
      </c>
      <c r="AA423" s="24" t="str">
        <f>IF(OR(I423="",说明首页!$C$3-INT(I423)&gt;=3),"是","否")</f>
        <v>否</v>
      </c>
      <c r="AB423" s="28">
        <f t="shared" si="92"/>
        <v>163.38318994043681</v>
      </c>
      <c r="AC423" s="29">
        <f t="shared" si="93"/>
        <v>3.3933161953727504</v>
      </c>
      <c r="AD423" s="27">
        <f t="shared" si="94"/>
        <v>42868.181818181816</v>
      </c>
      <c r="AE423" s="29">
        <f t="shared" si="95"/>
        <v>481.06</v>
      </c>
      <c r="AF423" s="29">
        <f t="shared" si="96"/>
        <v>158.25128205128206</v>
      </c>
      <c r="AG423" s="28">
        <f t="shared" si="97"/>
        <v>99.811676082862519</v>
      </c>
      <c r="AH423" s="28">
        <f t="shared" si="98"/>
        <v>99.811676082862519</v>
      </c>
      <c r="AI423" s="28">
        <f t="shared" si="99"/>
        <v>97.175141242937855</v>
      </c>
      <c r="AJ423" s="28">
        <f t="shared" si="100"/>
        <v>98.116760828625232</v>
      </c>
      <c r="AK423" s="29">
        <f t="shared" si="101"/>
        <v>98.95</v>
      </c>
      <c r="AL423" s="25">
        <f t="shared" si="102"/>
        <v>2</v>
      </c>
      <c r="AM423" s="24" t="str">
        <f t="shared" si="103"/>
        <v>S</v>
      </c>
      <c r="AN423" s="24" t="str">
        <f t="shared" si="104"/>
        <v>MOB6-12</v>
      </c>
    </row>
    <row r="424" spans="1:40" ht="13.5" customHeight="1">
      <c r="A424" s="24" t="s">
        <v>144</v>
      </c>
      <c r="B424" s="24" t="s">
        <v>167</v>
      </c>
      <c r="C424" s="25">
        <v>786627</v>
      </c>
      <c r="D424" s="24" t="s">
        <v>808</v>
      </c>
      <c r="E424" s="26">
        <v>45824.727083333302</v>
      </c>
      <c r="F424" s="26">
        <v>45824.727083333302</v>
      </c>
      <c r="G424" s="25">
        <v>330</v>
      </c>
      <c r="H424" s="25">
        <v>330</v>
      </c>
      <c r="I424" s="26">
        <v>46140.513888888898</v>
      </c>
      <c r="J424" s="27">
        <v>794</v>
      </c>
      <c r="K424" s="27">
        <v>1209</v>
      </c>
      <c r="L424" s="27">
        <v>271</v>
      </c>
      <c r="M424" s="27">
        <v>32161</v>
      </c>
      <c r="N424" s="27">
        <v>18578</v>
      </c>
      <c r="O424" s="25">
        <v>8</v>
      </c>
      <c r="P424" s="27">
        <v>6</v>
      </c>
      <c r="Q424" s="27">
        <v>290200</v>
      </c>
      <c r="R424" s="27">
        <v>272700</v>
      </c>
      <c r="S424" s="27">
        <v>1</v>
      </c>
      <c r="T424" s="27">
        <v>1</v>
      </c>
      <c r="U424" s="27">
        <v>1600</v>
      </c>
      <c r="V424" s="24"/>
      <c r="W424" s="27">
        <v>291800</v>
      </c>
      <c r="X424" s="24" t="str">
        <f>IF(OR(I424="",说明首页!$C$3-INT(I424)&gt;7),"是","否")</f>
        <v>否</v>
      </c>
      <c r="Y424" s="24" t="str">
        <f t="shared" si="90"/>
        <v>是</v>
      </c>
      <c r="Z424" s="24" t="str">
        <f t="shared" si="91"/>
        <v>否</v>
      </c>
      <c r="AA424" s="24" t="str">
        <f>IF(OR(I424="",说明首页!$C$3-INT(I424)&gt;=3),"是","否")</f>
        <v>否</v>
      </c>
      <c r="AB424" s="28">
        <f t="shared" si="92"/>
        <v>68.553505535055351</v>
      </c>
      <c r="AC424" s="29">
        <f t="shared" si="93"/>
        <v>0.75566750629722923</v>
      </c>
      <c r="AD424" s="27">
        <f t="shared" si="94"/>
        <v>48366.666666666664</v>
      </c>
      <c r="AE424" s="29">
        <f t="shared" si="95"/>
        <v>27.27</v>
      </c>
      <c r="AF424" s="29">
        <f t="shared" si="96"/>
        <v>38.704166666666666</v>
      </c>
      <c r="AG424" s="28" t="str">
        <f t="shared" si="97"/>
        <v/>
      </c>
      <c r="AH424" s="28" t="str">
        <f t="shared" si="98"/>
        <v/>
      </c>
      <c r="AI424" s="28" t="str">
        <f t="shared" si="99"/>
        <v/>
      </c>
      <c r="AJ424" s="28" t="str">
        <f t="shared" si="100"/>
        <v/>
      </c>
      <c r="AK424" s="29" t="str">
        <f t="shared" si="101"/>
        <v/>
      </c>
      <c r="AL424" s="25" t="str">
        <f t="shared" si="102"/>
        <v/>
      </c>
      <c r="AM424" s="24" t="str">
        <f t="shared" si="103"/>
        <v>非参评</v>
      </c>
      <c r="AN424" s="24" t="str">
        <f t="shared" si="104"/>
        <v>MOB6-12</v>
      </c>
    </row>
    <row r="425" spans="1:40" ht="13.5" customHeight="1">
      <c r="A425" s="24" t="s">
        <v>144</v>
      </c>
      <c r="B425" s="24" t="s">
        <v>167</v>
      </c>
      <c r="C425" s="25">
        <v>786629</v>
      </c>
      <c r="D425" s="24" t="s">
        <v>296</v>
      </c>
      <c r="E425" s="26">
        <v>45824.741666666698</v>
      </c>
      <c r="F425" s="26">
        <v>45824.741666666698</v>
      </c>
      <c r="G425" s="25">
        <v>330</v>
      </c>
      <c r="H425" s="25">
        <v>330</v>
      </c>
      <c r="I425" s="26">
        <v>46152.627083333296</v>
      </c>
      <c r="J425" s="27">
        <v>1</v>
      </c>
      <c r="K425" s="27">
        <v>1</v>
      </c>
      <c r="L425" s="27">
        <v>1</v>
      </c>
      <c r="M425" s="27">
        <v>85</v>
      </c>
      <c r="N425" s="27">
        <v>85</v>
      </c>
      <c r="O425" s="25"/>
      <c r="P425" s="27"/>
      <c r="Q425" s="27"/>
      <c r="R425" s="27"/>
      <c r="S425" s="27"/>
      <c r="T425" s="27"/>
      <c r="U425" s="27"/>
      <c r="V425" s="24"/>
      <c r="W425" s="27"/>
      <c r="X425" s="24" t="str">
        <f>IF(OR(I425="",说明首页!$C$3-INT(I425)&gt;7),"是","否")</f>
        <v>否</v>
      </c>
      <c r="Y425" s="24" t="str">
        <f t="shared" si="90"/>
        <v>是</v>
      </c>
      <c r="Z425" s="24" t="str">
        <f t="shared" si="91"/>
        <v>否</v>
      </c>
      <c r="AA425" s="24" t="str">
        <f>IF(OR(I425="",说明首页!$C$3-INT(I425)&gt;=3),"是","否")</f>
        <v>否</v>
      </c>
      <c r="AB425" s="28">
        <f t="shared" si="92"/>
        <v>85</v>
      </c>
      <c r="AC425" s="29">
        <f t="shared" si="93"/>
        <v>0</v>
      </c>
      <c r="AD425" s="27">
        <f t="shared" si="94"/>
        <v>0</v>
      </c>
      <c r="AE425" s="29">
        <f t="shared" si="95"/>
        <v>0</v>
      </c>
      <c r="AF425" s="29">
        <f t="shared" si="96"/>
        <v>0</v>
      </c>
      <c r="AG425" s="28" t="str">
        <f t="shared" si="97"/>
        <v/>
      </c>
      <c r="AH425" s="28" t="str">
        <f t="shared" si="98"/>
        <v/>
      </c>
      <c r="AI425" s="28" t="str">
        <f t="shared" si="99"/>
        <v/>
      </c>
      <c r="AJ425" s="28" t="str">
        <f t="shared" si="100"/>
        <v/>
      </c>
      <c r="AK425" s="29" t="str">
        <f t="shared" si="101"/>
        <v/>
      </c>
      <c r="AL425" s="25" t="str">
        <f t="shared" si="102"/>
        <v/>
      </c>
      <c r="AM425" s="24" t="str">
        <f t="shared" si="103"/>
        <v>非参评</v>
      </c>
      <c r="AN425" s="24" t="str">
        <f t="shared" si="104"/>
        <v>MOB6-12</v>
      </c>
    </row>
    <row r="426" spans="1:40" ht="13.5" customHeight="1">
      <c r="A426" s="24" t="s">
        <v>144</v>
      </c>
      <c r="B426" s="24" t="s">
        <v>167</v>
      </c>
      <c r="C426" s="25">
        <v>786635</v>
      </c>
      <c r="D426" s="24" t="s">
        <v>573</v>
      </c>
      <c r="E426" s="26">
        <v>45824.722916666702</v>
      </c>
      <c r="F426" s="26">
        <v>45824.722916666702</v>
      </c>
      <c r="G426" s="25">
        <v>330</v>
      </c>
      <c r="H426" s="25">
        <v>330</v>
      </c>
      <c r="I426" s="26">
        <v>46090.511805555601</v>
      </c>
      <c r="J426" s="27">
        <v>0</v>
      </c>
      <c r="K426" s="27">
        <v>0</v>
      </c>
      <c r="L426" s="27">
        <v>0</v>
      </c>
      <c r="M426" s="27"/>
      <c r="N426" s="27"/>
      <c r="O426" s="24"/>
      <c r="P426" s="24"/>
      <c r="Q426" s="24"/>
      <c r="R426" s="24"/>
      <c r="S426" s="24"/>
      <c r="T426" s="24"/>
      <c r="U426" s="24"/>
      <c r="V426" s="24"/>
      <c r="W426" s="24"/>
      <c r="X426" s="24" t="str">
        <f>IF(OR(I426="",说明首页!$C$3-INT(I426)&gt;7),"是","否")</f>
        <v>是</v>
      </c>
      <c r="Y426" s="24" t="str">
        <f t="shared" si="90"/>
        <v>是</v>
      </c>
      <c r="Z426" s="24" t="str">
        <f t="shared" si="91"/>
        <v>否</v>
      </c>
      <c r="AA426" s="24" t="str">
        <f>IF(OR(I426="",说明首页!$C$3-INT(I426)&gt;=3),"是","否")</f>
        <v>是</v>
      </c>
      <c r="AB426" s="28">
        <f t="shared" si="92"/>
        <v>0</v>
      </c>
      <c r="AC426" s="29">
        <f t="shared" si="93"/>
        <v>0</v>
      </c>
      <c r="AD426" s="27">
        <f t="shared" si="94"/>
        <v>0</v>
      </c>
      <c r="AE426" s="29">
        <f t="shared" si="95"/>
        <v>0</v>
      </c>
      <c r="AF426" s="29">
        <f t="shared" si="96"/>
        <v>0</v>
      </c>
      <c r="AG426" s="28" t="str">
        <f t="shared" si="97"/>
        <v/>
      </c>
      <c r="AH426" s="28" t="str">
        <f t="shared" si="98"/>
        <v/>
      </c>
      <c r="AI426" s="28" t="str">
        <f t="shared" si="99"/>
        <v/>
      </c>
      <c r="AJ426" s="28" t="str">
        <f t="shared" si="100"/>
        <v/>
      </c>
      <c r="AK426" s="29" t="str">
        <f t="shared" si="101"/>
        <v/>
      </c>
      <c r="AL426" s="25" t="str">
        <f t="shared" si="102"/>
        <v/>
      </c>
      <c r="AM426" s="24" t="str">
        <f t="shared" si="103"/>
        <v>非参评</v>
      </c>
      <c r="AN426" s="24" t="str">
        <f t="shared" si="104"/>
        <v>MOB6-12</v>
      </c>
    </row>
    <row r="427" spans="1:40" ht="13.5" customHeight="1">
      <c r="A427" s="24" t="s">
        <v>144</v>
      </c>
      <c r="B427" s="24" t="s">
        <v>167</v>
      </c>
      <c r="C427" s="25">
        <v>786636</v>
      </c>
      <c r="D427" s="24" t="s">
        <v>241</v>
      </c>
      <c r="E427" s="26">
        <v>45824.722222222197</v>
      </c>
      <c r="F427" s="26">
        <v>45824.722222222197</v>
      </c>
      <c r="G427" s="25">
        <v>330</v>
      </c>
      <c r="H427" s="25">
        <v>330</v>
      </c>
      <c r="I427" s="26">
        <v>46130.509722222203</v>
      </c>
      <c r="J427" s="27">
        <v>1</v>
      </c>
      <c r="K427" s="27">
        <v>1</v>
      </c>
      <c r="L427" s="27">
        <v>1</v>
      </c>
      <c r="M427" s="27">
        <v>993</v>
      </c>
      <c r="N427" s="27">
        <v>993</v>
      </c>
      <c r="O427" s="25"/>
      <c r="P427" s="27">
        <v>1</v>
      </c>
      <c r="Q427" s="27">
        <v>200000</v>
      </c>
      <c r="R427" s="27">
        <v>200000</v>
      </c>
      <c r="S427" s="27">
        <v>0</v>
      </c>
      <c r="T427" s="27">
        <v>0</v>
      </c>
      <c r="U427" s="27"/>
      <c r="V427" s="24"/>
      <c r="W427" s="27">
        <v>200000</v>
      </c>
      <c r="X427" s="24" t="str">
        <f>IF(OR(I427="",说明首页!$C$3-INT(I427)&gt;7),"是","否")</f>
        <v>否</v>
      </c>
      <c r="Y427" s="24" t="str">
        <f t="shared" si="90"/>
        <v>是</v>
      </c>
      <c r="Z427" s="24" t="str">
        <f t="shared" si="91"/>
        <v>否</v>
      </c>
      <c r="AA427" s="24" t="str">
        <f>IF(OR(I427="",说明首页!$C$3-INT(I427)&gt;=3),"是","否")</f>
        <v>否</v>
      </c>
      <c r="AB427" s="28">
        <f t="shared" si="92"/>
        <v>993</v>
      </c>
      <c r="AC427" s="29">
        <f t="shared" si="93"/>
        <v>100</v>
      </c>
      <c r="AD427" s="27">
        <f t="shared" si="94"/>
        <v>200000</v>
      </c>
      <c r="AE427" s="29">
        <f t="shared" si="95"/>
        <v>20</v>
      </c>
      <c r="AF427" s="29">
        <f t="shared" si="96"/>
        <v>0</v>
      </c>
      <c r="AG427" s="28" t="str">
        <f t="shared" si="97"/>
        <v/>
      </c>
      <c r="AH427" s="28" t="str">
        <f t="shared" si="98"/>
        <v/>
      </c>
      <c r="AI427" s="28" t="str">
        <f t="shared" si="99"/>
        <v/>
      </c>
      <c r="AJ427" s="28" t="str">
        <f t="shared" si="100"/>
        <v/>
      </c>
      <c r="AK427" s="29" t="str">
        <f t="shared" si="101"/>
        <v/>
      </c>
      <c r="AL427" s="25" t="str">
        <f t="shared" si="102"/>
        <v/>
      </c>
      <c r="AM427" s="24" t="str">
        <f t="shared" si="103"/>
        <v>非参评</v>
      </c>
      <c r="AN427" s="24" t="str">
        <f t="shared" si="104"/>
        <v>MOB6-12</v>
      </c>
    </row>
    <row r="428" spans="1:40" ht="13.5" customHeight="1">
      <c r="A428" s="24" t="s">
        <v>144</v>
      </c>
      <c r="B428" s="24" t="s">
        <v>167</v>
      </c>
      <c r="C428" s="25">
        <v>786640</v>
      </c>
      <c r="D428" s="24" t="s">
        <v>554</v>
      </c>
      <c r="E428" s="26">
        <v>45824.715972222199</v>
      </c>
      <c r="F428" s="26">
        <v>45824.715972222199</v>
      </c>
      <c r="G428" s="25">
        <v>330</v>
      </c>
      <c r="H428" s="25">
        <v>330</v>
      </c>
      <c r="I428" s="26">
        <v>46122.679861111101</v>
      </c>
      <c r="J428" s="27">
        <v>2</v>
      </c>
      <c r="K428" s="27">
        <v>4</v>
      </c>
      <c r="L428" s="27">
        <v>0</v>
      </c>
      <c r="M428" s="27">
        <v>64</v>
      </c>
      <c r="N428" s="27"/>
      <c r="O428" s="25"/>
      <c r="P428" s="27"/>
      <c r="Q428" s="27"/>
      <c r="R428" s="27"/>
      <c r="S428" s="27"/>
      <c r="T428" s="27"/>
      <c r="U428" s="27"/>
      <c r="V428" s="27"/>
      <c r="W428" s="27"/>
      <c r="X428" s="24" t="str">
        <f>IF(OR(I428="",说明首页!$C$3-INT(I428)&gt;7),"是","否")</f>
        <v>是</v>
      </c>
      <c r="Y428" s="24" t="str">
        <f t="shared" si="90"/>
        <v>是</v>
      </c>
      <c r="Z428" s="24" t="str">
        <f t="shared" si="91"/>
        <v>否</v>
      </c>
      <c r="AA428" s="24" t="str">
        <f>IF(OR(I428="",说明首页!$C$3-INT(I428)&gt;=3),"是","否")</f>
        <v>是</v>
      </c>
      <c r="AB428" s="28">
        <f t="shared" si="92"/>
        <v>0</v>
      </c>
      <c r="AC428" s="29">
        <f t="shared" si="93"/>
        <v>0</v>
      </c>
      <c r="AD428" s="27">
        <f t="shared" si="94"/>
        <v>0</v>
      </c>
      <c r="AE428" s="29">
        <f t="shared" si="95"/>
        <v>0</v>
      </c>
      <c r="AF428" s="29">
        <f t="shared" si="96"/>
        <v>0</v>
      </c>
      <c r="AG428" s="28" t="str">
        <f t="shared" si="97"/>
        <v/>
      </c>
      <c r="AH428" s="28" t="str">
        <f t="shared" si="98"/>
        <v/>
      </c>
      <c r="AI428" s="28" t="str">
        <f t="shared" si="99"/>
        <v/>
      </c>
      <c r="AJ428" s="28" t="str">
        <f t="shared" si="100"/>
        <v/>
      </c>
      <c r="AK428" s="29" t="str">
        <f t="shared" si="101"/>
        <v/>
      </c>
      <c r="AL428" s="25" t="str">
        <f t="shared" si="102"/>
        <v/>
      </c>
      <c r="AM428" s="24" t="str">
        <f t="shared" si="103"/>
        <v>非参评</v>
      </c>
      <c r="AN428" s="24" t="str">
        <f t="shared" si="104"/>
        <v>MOB6-12</v>
      </c>
    </row>
    <row r="429" spans="1:40" ht="13.5" customHeight="1">
      <c r="A429" s="24" t="s">
        <v>144</v>
      </c>
      <c r="B429" s="24" t="s">
        <v>167</v>
      </c>
      <c r="C429" s="25">
        <v>786646</v>
      </c>
      <c r="D429" s="24" t="s">
        <v>911</v>
      </c>
      <c r="E429" s="26">
        <v>45824.749305555597</v>
      </c>
      <c r="F429" s="26">
        <v>45824.749305555597</v>
      </c>
      <c r="G429" s="25">
        <v>330</v>
      </c>
      <c r="H429" s="25">
        <v>330</v>
      </c>
      <c r="I429" s="26">
        <v>46140.396527777797</v>
      </c>
      <c r="J429" s="27">
        <v>561</v>
      </c>
      <c r="K429" s="27">
        <v>979</v>
      </c>
      <c r="L429" s="27">
        <v>306</v>
      </c>
      <c r="M429" s="27">
        <v>42931</v>
      </c>
      <c r="N429" s="27">
        <v>33044</v>
      </c>
      <c r="O429" s="25">
        <v>8</v>
      </c>
      <c r="P429" s="27">
        <v>4</v>
      </c>
      <c r="Q429" s="27">
        <v>14500</v>
      </c>
      <c r="R429" s="27">
        <v>3000</v>
      </c>
      <c r="S429" s="27">
        <v>2</v>
      </c>
      <c r="T429" s="27">
        <v>3</v>
      </c>
      <c r="U429" s="24">
        <v>118700</v>
      </c>
      <c r="V429" s="24">
        <v>108700</v>
      </c>
      <c r="W429" s="27">
        <v>133200</v>
      </c>
      <c r="X429" s="24" t="str">
        <f>IF(OR(I429="",说明首页!$C$3-INT(I429)&gt;7),"是","否")</f>
        <v>否</v>
      </c>
      <c r="Y429" s="24" t="str">
        <f t="shared" si="90"/>
        <v>是</v>
      </c>
      <c r="Z429" s="24" t="str">
        <f t="shared" si="91"/>
        <v>否</v>
      </c>
      <c r="AA429" s="24" t="str">
        <f>IF(OR(I429="",说明首页!$C$3-INT(I429)&gt;=3),"是","否")</f>
        <v>否</v>
      </c>
      <c r="AB429" s="28">
        <f t="shared" si="92"/>
        <v>107.98692810457516</v>
      </c>
      <c r="AC429" s="29">
        <f t="shared" si="93"/>
        <v>0.71301247771836007</v>
      </c>
      <c r="AD429" s="27">
        <f t="shared" si="94"/>
        <v>3625</v>
      </c>
      <c r="AE429" s="29">
        <f t="shared" si="95"/>
        <v>0.3</v>
      </c>
      <c r="AF429" s="29">
        <f t="shared" si="96"/>
        <v>68.841666666666669</v>
      </c>
      <c r="AG429" s="28" t="str">
        <f t="shared" si="97"/>
        <v/>
      </c>
      <c r="AH429" s="28" t="str">
        <f t="shared" si="98"/>
        <v/>
      </c>
      <c r="AI429" s="28" t="str">
        <f t="shared" si="99"/>
        <v/>
      </c>
      <c r="AJ429" s="28" t="str">
        <f t="shared" si="100"/>
        <v/>
      </c>
      <c r="AK429" s="29" t="str">
        <f t="shared" si="101"/>
        <v/>
      </c>
      <c r="AL429" s="25" t="str">
        <f t="shared" si="102"/>
        <v/>
      </c>
      <c r="AM429" s="24" t="str">
        <f t="shared" si="103"/>
        <v>非参评</v>
      </c>
      <c r="AN429" s="24" t="str">
        <f t="shared" si="104"/>
        <v>MOB6-12</v>
      </c>
    </row>
    <row r="430" spans="1:40" ht="13.5" customHeight="1">
      <c r="A430" s="24" t="s">
        <v>144</v>
      </c>
      <c r="B430" s="24" t="s">
        <v>150</v>
      </c>
      <c r="C430" s="25">
        <v>786884</v>
      </c>
      <c r="D430" s="24" t="s">
        <v>1054</v>
      </c>
      <c r="E430" s="26">
        <v>45826.409722222197</v>
      </c>
      <c r="F430" s="26">
        <v>45826.409722222197</v>
      </c>
      <c r="G430" s="25">
        <v>328</v>
      </c>
      <c r="H430" s="25">
        <v>328</v>
      </c>
      <c r="I430" s="26">
        <v>46154.838194444397</v>
      </c>
      <c r="J430" s="27">
        <v>4221</v>
      </c>
      <c r="K430" s="27">
        <v>4717</v>
      </c>
      <c r="L430" s="27">
        <v>1834</v>
      </c>
      <c r="M430" s="27">
        <v>237749</v>
      </c>
      <c r="N430" s="27">
        <v>199856</v>
      </c>
      <c r="O430" s="25">
        <v>22</v>
      </c>
      <c r="P430" s="27">
        <v>56</v>
      </c>
      <c r="Q430" s="27">
        <v>2757700</v>
      </c>
      <c r="R430" s="27">
        <v>2494900</v>
      </c>
      <c r="S430" s="27">
        <v>2</v>
      </c>
      <c r="T430" s="27">
        <v>2</v>
      </c>
      <c r="U430" s="27">
        <v>29800</v>
      </c>
      <c r="V430" s="24">
        <v>29800</v>
      </c>
      <c r="W430" s="27">
        <v>2787500</v>
      </c>
      <c r="X430" s="24" t="str">
        <f>IF(OR(I430="",说明首页!$C$3-INT(I430)&gt;7),"是","否")</f>
        <v>否</v>
      </c>
      <c r="Y430" s="24" t="str">
        <f t="shared" si="90"/>
        <v>否</v>
      </c>
      <c r="Z430" s="24" t="str">
        <f t="shared" si="91"/>
        <v>是</v>
      </c>
      <c r="AA430" s="24" t="str">
        <f>IF(OR(I430="",说明首页!$C$3-INT(I430)&gt;=3),"是","否")</f>
        <v>否</v>
      </c>
      <c r="AB430" s="28">
        <f t="shared" si="92"/>
        <v>108.97273718647764</v>
      </c>
      <c r="AC430" s="29">
        <f t="shared" si="93"/>
        <v>1.3266998341625207</v>
      </c>
      <c r="AD430" s="27">
        <f t="shared" si="94"/>
        <v>49244.642857142855</v>
      </c>
      <c r="AE430" s="29">
        <f t="shared" si="95"/>
        <v>249.49</v>
      </c>
      <c r="AF430" s="29">
        <f t="shared" si="96"/>
        <v>151.40606060606061</v>
      </c>
      <c r="AG430" s="28">
        <f t="shared" si="97"/>
        <v>90.018832391713744</v>
      </c>
      <c r="AH430" s="28">
        <f t="shared" si="98"/>
        <v>85.499058380414311</v>
      </c>
      <c r="AI430" s="28">
        <f t="shared" si="99"/>
        <v>85.875706214689259</v>
      </c>
      <c r="AJ430" s="28">
        <f t="shared" si="100"/>
        <v>96.798493408662907</v>
      </c>
      <c r="AK430" s="29">
        <f t="shared" si="101"/>
        <v>88.51</v>
      </c>
      <c r="AL430" s="25">
        <f t="shared" si="102"/>
        <v>21</v>
      </c>
      <c r="AM430" s="24" t="str">
        <f t="shared" si="103"/>
        <v>S</v>
      </c>
      <c r="AN430" s="24" t="str">
        <f t="shared" si="104"/>
        <v>MOB6-12</v>
      </c>
    </row>
    <row r="431" spans="1:40" ht="13.5" customHeight="1">
      <c r="A431" s="24" t="s">
        <v>144</v>
      </c>
      <c r="B431" s="24" t="s">
        <v>150</v>
      </c>
      <c r="C431" s="25">
        <v>786886</v>
      </c>
      <c r="D431" s="24" t="s">
        <v>501</v>
      </c>
      <c r="E431" s="26">
        <v>45826.4555555556</v>
      </c>
      <c r="F431" s="26">
        <v>45826.4555555556</v>
      </c>
      <c r="G431" s="25">
        <v>328</v>
      </c>
      <c r="H431" s="25">
        <v>328</v>
      </c>
      <c r="I431" s="26">
        <v>46133.7631944444</v>
      </c>
      <c r="J431" s="27">
        <v>1163</v>
      </c>
      <c r="K431" s="27">
        <v>1204</v>
      </c>
      <c r="L431" s="27">
        <v>520</v>
      </c>
      <c r="M431" s="24">
        <v>61952</v>
      </c>
      <c r="N431" s="24">
        <v>51522</v>
      </c>
      <c r="O431" s="24">
        <v>7</v>
      </c>
      <c r="P431" s="24">
        <v>10</v>
      </c>
      <c r="Q431" s="24">
        <v>147100</v>
      </c>
      <c r="R431" s="24">
        <v>136100</v>
      </c>
      <c r="S431" s="24">
        <v>0</v>
      </c>
      <c r="T431" s="24">
        <v>0</v>
      </c>
      <c r="U431" s="24"/>
      <c r="V431" s="24"/>
      <c r="W431" s="24">
        <v>147100</v>
      </c>
      <c r="X431" s="24" t="str">
        <f>IF(OR(I431="",说明首页!$C$3-INT(I431)&gt;7),"是","否")</f>
        <v>否</v>
      </c>
      <c r="Y431" s="24" t="str">
        <f t="shared" si="90"/>
        <v>是</v>
      </c>
      <c r="Z431" s="24" t="str">
        <f t="shared" si="91"/>
        <v>否</v>
      </c>
      <c r="AA431" s="24" t="str">
        <f>IF(OR(I431="",说明首页!$C$3-INT(I431)&gt;=3),"是","否")</f>
        <v>否</v>
      </c>
      <c r="AB431" s="28">
        <f t="shared" si="92"/>
        <v>99.080769230769235</v>
      </c>
      <c r="AC431" s="29">
        <f t="shared" si="93"/>
        <v>0.85984522785898543</v>
      </c>
      <c r="AD431" s="27">
        <f t="shared" si="94"/>
        <v>14710</v>
      </c>
      <c r="AE431" s="29">
        <f t="shared" si="95"/>
        <v>13.61</v>
      </c>
      <c r="AF431" s="29">
        <f t="shared" si="96"/>
        <v>122.67142857142858</v>
      </c>
      <c r="AG431" s="28" t="str">
        <f t="shared" si="97"/>
        <v/>
      </c>
      <c r="AH431" s="28" t="str">
        <f t="shared" si="98"/>
        <v/>
      </c>
      <c r="AI431" s="28" t="str">
        <f t="shared" si="99"/>
        <v/>
      </c>
      <c r="AJ431" s="28" t="str">
        <f t="shared" si="100"/>
        <v/>
      </c>
      <c r="AK431" s="29" t="str">
        <f t="shared" si="101"/>
        <v/>
      </c>
      <c r="AL431" s="25" t="str">
        <f t="shared" si="102"/>
        <v/>
      </c>
      <c r="AM431" s="24" t="str">
        <f t="shared" si="103"/>
        <v>非参评</v>
      </c>
      <c r="AN431" s="24" t="str">
        <f t="shared" si="104"/>
        <v>MOB6-12</v>
      </c>
    </row>
    <row r="432" spans="1:40" ht="13.5" customHeight="1">
      <c r="A432" s="24" t="s">
        <v>144</v>
      </c>
      <c r="B432" s="24" t="s">
        <v>150</v>
      </c>
      <c r="C432" s="25">
        <v>786895</v>
      </c>
      <c r="D432" s="24" t="s">
        <v>873</v>
      </c>
      <c r="E432" s="26">
        <v>45826.445833333302</v>
      </c>
      <c r="F432" s="26">
        <v>45826.445833333302</v>
      </c>
      <c r="G432" s="25">
        <v>328</v>
      </c>
      <c r="H432" s="25">
        <v>328</v>
      </c>
      <c r="I432" s="26">
        <v>46154.800694444399</v>
      </c>
      <c r="J432" s="27">
        <v>3677</v>
      </c>
      <c r="K432" s="27">
        <v>4095</v>
      </c>
      <c r="L432" s="27">
        <v>1865</v>
      </c>
      <c r="M432" s="27">
        <v>197014</v>
      </c>
      <c r="N432" s="27">
        <v>162970</v>
      </c>
      <c r="O432" s="24">
        <v>20</v>
      </c>
      <c r="P432" s="27">
        <v>25</v>
      </c>
      <c r="Q432" s="27">
        <v>522800</v>
      </c>
      <c r="R432" s="24">
        <v>460900</v>
      </c>
      <c r="S432" s="27">
        <v>1</v>
      </c>
      <c r="T432" s="27">
        <v>1</v>
      </c>
      <c r="U432" s="24">
        <v>2000</v>
      </c>
      <c r="V432" s="24"/>
      <c r="W432" s="27">
        <v>524800</v>
      </c>
      <c r="X432" s="24" t="str">
        <f>IF(OR(I432="",说明首页!$C$3-INT(I432)&gt;7),"是","否")</f>
        <v>否</v>
      </c>
      <c r="Y432" s="24" t="str">
        <f t="shared" si="90"/>
        <v>是</v>
      </c>
      <c r="Z432" s="24" t="str">
        <f t="shared" si="91"/>
        <v>否</v>
      </c>
      <c r="AA432" s="24" t="str">
        <f>IF(OR(I432="",说明首页!$C$3-INT(I432)&gt;=3),"是","否")</f>
        <v>否</v>
      </c>
      <c r="AB432" s="28">
        <f t="shared" si="92"/>
        <v>87.383378016085786</v>
      </c>
      <c r="AC432" s="29">
        <f t="shared" si="93"/>
        <v>0.67990209409844982</v>
      </c>
      <c r="AD432" s="27">
        <f t="shared" si="94"/>
        <v>20912</v>
      </c>
      <c r="AE432" s="29">
        <f t="shared" si="95"/>
        <v>46.09</v>
      </c>
      <c r="AF432" s="29">
        <f t="shared" si="96"/>
        <v>135.80833333333334</v>
      </c>
      <c r="AG432" s="28" t="str">
        <f t="shared" si="97"/>
        <v/>
      </c>
      <c r="AH432" s="28" t="str">
        <f t="shared" si="98"/>
        <v/>
      </c>
      <c r="AI432" s="28" t="str">
        <f t="shared" si="99"/>
        <v/>
      </c>
      <c r="AJ432" s="28" t="str">
        <f t="shared" si="100"/>
        <v/>
      </c>
      <c r="AK432" s="29" t="str">
        <f t="shared" si="101"/>
        <v/>
      </c>
      <c r="AL432" s="25" t="str">
        <f t="shared" si="102"/>
        <v/>
      </c>
      <c r="AM432" s="24" t="str">
        <f t="shared" si="103"/>
        <v>非参评</v>
      </c>
      <c r="AN432" s="24" t="str">
        <f t="shared" si="104"/>
        <v>MOB6-12</v>
      </c>
    </row>
    <row r="433" spans="1:40" ht="13.5" customHeight="1">
      <c r="A433" s="24" t="s">
        <v>144</v>
      </c>
      <c r="B433" s="24" t="s">
        <v>145</v>
      </c>
      <c r="C433" s="25">
        <v>787092</v>
      </c>
      <c r="D433" s="24" t="s">
        <v>1133</v>
      </c>
      <c r="E433" s="26">
        <v>45828.404166666704</v>
      </c>
      <c r="F433" s="26">
        <v>45828.404166666704</v>
      </c>
      <c r="G433" s="25">
        <v>326</v>
      </c>
      <c r="H433" s="25">
        <v>326</v>
      </c>
      <c r="I433" s="26">
        <v>46151.679861111101</v>
      </c>
      <c r="J433" s="27">
        <v>2021</v>
      </c>
      <c r="K433" s="27">
        <v>2067</v>
      </c>
      <c r="L433" s="27">
        <v>802</v>
      </c>
      <c r="M433" s="27">
        <v>135553</v>
      </c>
      <c r="N433" s="27">
        <v>116736</v>
      </c>
      <c r="O433" s="25">
        <v>15</v>
      </c>
      <c r="P433" s="27">
        <v>44</v>
      </c>
      <c r="Q433" s="27">
        <v>1198100</v>
      </c>
      <c r="R433" s="27">
        <v>1028500</v>
      </c>
      <c r="S433" s="27">
        <v>3</v>
      </c>
      <c r="T433" s="27">
        <v>4</v>
      </c>
      <c r="U433" s="27">
        <v>29000</v>
      </c>
      <c r="V433" s="27">
        <v>13100</v>
      </c>
      <c r="W433" s="27">
        <v>1227100</v>
      </c>
      <c r="X433" s="24" t="str">
        <f>IF(OR(I433="",说明首页!$C$3-INT(I433)&gt;7),"是","否")</f>
        <v>否</v>
      </c>
      <c r="Y433" s="24" t="str">
        <f t="shared" si="90"/>
        <v>是</v>
      </c>
      <c r="Z433" s="24" t="str">
        <f t="shared" si="91"/>
        <v>否</v>
      </c>
      <c r="AA433" s="24" t="str">
        <f>IF(OR(I433="",说明首页!$C$3-INT(I433)&gt;=3),"是","否")</f>
        <v>否</v>
      </c>
      <c r="AB433" s="28">
        <f t="shared" si="92"/>
        <v>145.55610972568579</v>
      </c>
      <c r="AC433" s="29">
        <f t="shared" si="93"/>
        <v>2.1771400296882728</v>
      </c>
      <c r="AD433" s="27">
        <f t="shared" si="94"/>
        <v>27229.545454545456</v>
      </c>
      <c r="AE433" s="29">
        <f t="shared" si="95"/>
        <v>102.85</v>
      </c>
      <c r="AF433" s="29">
        <f t="shared" si="96"/>
        <v>129.70666666666665</v>
      </c>
      <c r="AG433" s="28" t="str">
        <f t="shared" si="97"/>
        <v/>
      </c>
      <c r="AH433" s="28" t="str">
        <f t="shared" si="98"/>
        <v/>
      </c>
      <c r="AI433" s="28" t="str">
        <f t="shared" si="99"/>
        <v/>
      </c>
      <c r="AJ433" s="28" t="str">
        <f t="shared" si="100"/>
        <v/>
      </c>
      <c r="AK433" s="29" t="str">
        <f t="shared" si="101"/>
        <v/>
      </c>
      <c r="AL433" s="25" t="str">
        <f t="shared" si="102"/>
        <v/>
      </c>
      <c r="AM433" s="24" t="str">
        <f t="shared" si="103"/>
        <v>非参评</v>
      </c>
      <c r="AN433" s="24" t="str">
        <f t="shared" si="104"/>
        <v>MOB6-12</v>
      </c>
    </row>
    <row r="434" spans="1:40" ht="13.5" customHeight="1">
      <c r="A434" s="24" t="s">
        <v>144</v>
      </c>
      <c r="B434" s="24" t="s">
        <v>147</v>
      </c>
      <c r="C434" s="25">
        <v>787170</v>
      </c>
      <c r="D434" s="24" t="s">
        <v>217</v>
      </c>
      <c r="E434" s="26">
        <v>45829.693749999999</v>
      </c>
      <c r="F434" s="26">
        <v>45829.693749999999</v>
      </c>
      <c r="G434" s="25">
        <v>325</v>
      </c>
      <c r="H434" s="25">
        <v>325</v>
      </c>
      <c r="I434" s="26">
        <v>46154.828472222202</v>
      </c>
      <c r="J434" s="27">
        <v>4582</v>
      </c>
      <c r="K434" s="27">
        <v>5509</v>
      </c>
      <c r="L434" s="27">
        <v>2116</v>
      </c>
      <c r="M434" s="27">
        <v>203672</v>
      </c>
      <c r="N434" s="27">
        <v>155853</v>
      </c>
      <c r="O434" s="24">
        <v>25</v>
      </c>
      <c r="P434" s="24">
        <v>34</v>
      </c>
      <c r="Q434" s="24">
        <v>1672500</v>
      </c>
      <c r="R434" s="24">
        <v>1128600</v>
      </c>
      <c r="S434" s="24">
        <v>1</v>
      </c>
      <c r="T434" s="24">
        <v>1</v>
      </c>
      <c r="U434" s="24">
        <v>5000</v>
      </c>
      <c r="V434" s="24"/>
      <c r="W434" s="24">
        <v>1677500</v>
      </c>
      <c r="X434" s="24" t="str">
        <f>IF(OR(I434="",说明首页!$C$3-INT(I434)&gt;7),"是","否")</f>
        <v>否</v>
      </c>
      <c r="Y434" s="24" t="str">
        <f t="shared" si="90"/>
        <v>否</v>
      </c>
      <c r="Z434" s="24" t="str">
        <f t="shared" si="91"/>
        <v>是</v>
      </c>
      <c r="AA434" s="24" t="str">
        <f>IF(OR(I434="",说明首页!$C$3-INT(I434)&gt;=3),"是","否")</f>
        <v>否</v>
      </c>
      <c r="AB434" s="28">
        <f t="shared" si="92"/>
        <v>73.654536862003781</v>
      </c>
      <c r="AC434" s="29">
        <f t="shared" si="93"/>
        <v>0.74203404626800529</v>
      </c>
      <c r="AD434" s="27">
        <f t="shared" si="94"/>
        <v>49191.176470588238</v>
      </c>
      <c r="AE434" s="29">
        <f t="shared" si="95"/>
        <v>112.86</v>
      </c>
      <c r="AF434" s="29">
        <f t="shared" si="96"/>
        <v>103.902</v>
      </c>
      <c r="AG434" s="28">
        <f t="shared" si="97"/>
        <v>13.74764595103578</v>
      </c>
      <c r="AH434" s="28">
        <f t="shared" si="98"/>
        <v>32.015065913370996</v>
      </c>
      <c r="AI434" s="28">
        <f t="shared" si="99"/>
        <v>46.516007532956685</v>
      </c>
      <c r="AJ434" s="28">
        <f t="shared" si="100"/>
        <v>29.190207156308851</v>
      </c>
      <c r="AK434" s="29">
        <f t="shared" si="101"/>
        <v>31.61</v>
      </c>
      <c r="AL434" s="25">
        <f t="shared" si="102"/>
        <v>403</v>
      </c>
      <c r="AM434" s="24" t="str">
        <f t="shared" si="103"/>
        <v>B</v>
      </c>
      <c r="AN434" s="24" t="str">
        <f t="shared" si="104"/>
        <v>MOB6-12</v>
      </c>
    </row>
    <row r="435" spans="1:40" ht="13.5" customHeight="1">
      <c r="A435" s="24" t="s">
        <v>144</v>
      </c>
      <c r="B435" s="24" t="s">
        <v>160</v>
      </c>
      <c r="C435" s="25">
        <v>787641</v>
      </c>
      <c r="D435" s="24" t="s">
        <v>215</v>
      </c>
      <c r="E435" s="26">
        <v>45833.3881944444</v>
      </c>
      <c r="F435" s="26">
        <v>45833.3881944444</v>
      </c>
      <c r="G435" s="25">
        <v>321</v>
      </c>
      <c r="H435" s="25">
        <v>321</v>
      </c>
      <c r="I435" s="26">
        <v>46146.624305555597</v>
      </c>
      <c r="J435" s="27">
        <v>79</v>
      </c>
      <c r="K435" s="27">
        <v>79</v>
      </c>
      <c r="L435" s="27">
        <v>29</v>
      </c>
      <c r="M435" s="27">
        <v>3166</v>
      </c>
      <c r="N435" s="27">
        <v>2419</v>
      </c>
      <c r="O435" s="25">
        <v>1</v>
      </c>
      <c r="P435" s="27"/>
      <c r="Q435" s="27"/>
      <c r="R435" s="27"/>
      <c r="S435" s="27"/>
      <c r="T435" s="27"/>
      <c r="U435" s="24"/>
      <c r="V435" s="24"/>
      <c r="W435" s="27"/>
      <c r="X435" s="24" t="str">
        <f>IF(OR(I435="",说明首页!$C$3-INT(I435)&gt;7),"是","否")</f>
        <v>否</v>
      </c>
      <c r="Y435" s="24" t="str">
        <f t="shared" si="90"/>
        <v>是</v>
      </c>
      <c r="Z435" s="24" t="str">
        <f t="shared" si="91"/>
        <v>否</v>
      </c>
      <c r="AA435" s="24" t="str">
        <f>IF(OR(I435="",说明首页!$C$3-INT(I435)&gt;=3),"是","否")</f>
        <v>否</v>
      </c>
      <c r="AB435" s="28">
        <f t="shared" si="92"/>
        <v>83.41379310344827</v>
      </c>
      <c r="AC435" s="29">
        <f t="shared" si="93"/>
        <v>0</v>
      </c>
      <c r="AD435" s="27">
        <f t="shared" si="94"/>
        <v>0</v>
      </c>
      <c r="AE435" s="29">
        <f t="shared" si="95"/>
        <v>0</v>
      </c>
      <c r="AF435" s="29">
        <f t="shared" si="96"/>
        <v>40.31666666666667</v>
      </c>
      <c r="AG435" s="28" t="str">
        <f t="shared" si="97"/>
        <v/>
      </c>
      <c r="AH435" s="28" t="str">
        <f t="shared" si="98"/>
        <v/>
      </c>
      <c r="AI435" s="28" t="str">
        <f t="shared" si="99"/>
        <v/>
      </c>
      <c r="AJ435" s="28" t="str">
        <f t="shared" si="100"/>
        <v/>
      </c>
      <c r="AK435" s="29" t="str">
        <f t="shared" si="101"/>
        <v/>
      </c>
      <c r="AL435" s="25" t="str">
        <f t="shared" si="102"/>
        <v/>
      </c>
      <c r="AM435" s="24" t="str">
        <f t="shared" si="103"/>
        <v>非参评</v>
      </c>
      <c r="AN435" s="24" t="str">
        <f t="shared" si="104"/>
        <v>MOB6-12</v>
      </c>
    </row>
    <row r="436" spans="1:40" ht="13.5" customHeight="1">
      <c r="A436" s="24" t="s">
        <v>144</v>
      </c>
      <c r="B436" s="24" t="s">
        <v>145</v>
      </c>
      <c r="C436" s="25">
        <v>787913</v>
      </c>
      <c r="D436" s="24" t="s">
        <v>751</v>
      </c>
      <c r="E436" s="26">
        <v>45835.501388888901</v>
      </c>
      <c r="F436" s="26">
        <v>45835.501388888901</v>
      </c>
      <c r="G436" s="25">
        <v>319</v>
      </c>
      <c r="H436" s="25">
        <v>319</v>
      </c>
      <c r="I436" s="26">
        <v>46154.819444444402</v>
      </c>
      <c r="J436" s="27">
        <v>3972</v>
      </c>
      <c r="K436" s="27">
        <v>4305</v>
      </c>
      <c r="L436" s="27">
        <v>1899</v>
      </c>
      <c r="M436" s="27">
        <v>201402</v>
      </c>
      <c r="N436" s="27">
        <v>164257</v>
      </c>
      <c r="O436" s="25">
        <v>24</v>
      </c>
      <c r="P436" s="27">
        <v>21</v>
      </c>
      <c r="Q436" s="27">
        <v>1623000</v>
      </c>
      <c r="R436" s="27">
        <v>1250300</v>
      </c>
      <c r="S436" s="27">
        <v>1</v>
      </c>
      <c r="T436" s="27">
        <v>1</v>
      </c>
      <c r="U436" s="24">
        <v>500</v>
      </c>
      <c r="V436" s="24">
        <v>500</v>
      </c>
      <c r="W436" s="27">
        <v>1623500</v>
      </c>
      <c r="X436" s="24" t="str">
        <f>IF(OR(I436="",说明首页!$C$3-INT(I436)&gt;7),"是","否")</f>
        <v>否</v>
      </c>
      <c r="Y436" s="24" t="str">
        <f t="shared" si="90"/>
        <v>否</v>
      </c>
      <c r="Z436" s="24" t="str">
        <f t="shared" si="91"/>
        <v>是</v>
      </c>
      <c r="AA436" s="24" t="str">
        <f>IF(OR(I436="",说明首页!$C$3-INT(I436)&gt;=3),"是","否")</f>
        <v>否</v>
      </c>
      <c r="AB436" s="28">
        <f t="shared" si="92"/>
        <v>86.49657714586624</v>
      </c>
      <c r="AC436" s="29">
        <f t="shared" si="93"/>
        <v>0.52870090634441091</v>
      </c>
      <c r="AD436" s="27">
        <f t="shared" si="94"/>
        <v>77285.71428571429</v>
      </c>
      <c r="AE436" s="29">
        <f t="shared" si="95"/>
        <v>125.03</v>
      </c>
      <c r="AF436" s="29">
        <f t="shared" si="96"/>
        <v>114.06736111111111</v>
      </c>
      <c r="AG436" s="28">
        <f t="shared" si="97"/>
        <v>42.93785310734463</v>
      </c>
      <c r="AH436" s="28">
        <f t="shared" si="98"/>
        <v>10.16949152542373</v>
      </c>
      <c r="AI436" s="28">
        <f t="shared" si="99"/>
        <v>51.035781544256118</v>
      </c>
      <c r="AJ436" s="28">
        <f t="shared" si="100"/>
        <v>53.10734463276836</v>
      </c>
      <c r="AK436" s="29">
        <f t="shared" si="101"/>
        <v>31.85</v>
      </c>
      <c r="AL436" s="25">
        <f t="shared" si="102"/>
        <v>399</v>
      </c>
      <c r="AM436" s="24" t="str">
        <f t="shared" si="103"/>
        <v>B</v>
      </c>
      <c r="AN436" s="24" t="str">
        <f t="shared" si="104"/>
        <v>MOB6-12</v>
      </c>
    </row>
    <row r="437" spans="1:40" ht="13.5" customHeight="1">
      <c r="A437" s="24" t="s">
        <v>144</v>
      </c>
      <c r="B437" s="24" t="s">
        <v>150</v>
      </c>
      <c r="C437" s="25">
        <v>788003</v>
      </c>
      <c r="D437" s="24" t="s">
        <v>1073</v>
      </c>
      <c r="E437" s="26">
        <v>45838.447916666701</v>
      </c>
      <c r="F437" s="26">
        <v>45838.447916666701</v>
      </c>
      <c r="G437" s="25">
        <v>316</v>
      </c>
      <c r="H437" s="25">
        <v>316</v>
      </c>
      <c r="I437" s="26">
        <v>46154.822222222203</v>
      </c>
      <c r="J437" s="27">
        <v>5784</v>
      </c>
      <c r="K437" s="27">
        <v>6298</v>
      </c>
      <c r="L437" s="27">
        <v>1636</v>
      </c>
      <c r="M437" s="27">
        <v>225161</v>
      </c>
      <c r="N437" s="27">
        <v>157693</v>
      </c>
      <c r="O437" s="25">
        <v>24</v>
      </c>
      <c r="P437" s="27">
        <v>46</v>
      </c>
      <c r="Q437" s="27">
        <v>3771700</v>
      </c>
      <c r="R437" s="27">
        <v>2627700</v>
      </c>
      <c r="S437" s="27">
        <v>4</v>
      </c>
      <c r="T437" s="27">
        <v>5</v>
      </c>
      <c r="U437" s="24">
        <v>14800</v>
      </c>
      <c r="V437" s="24">
        <v>3000</v>
      </c>
      <c r="W437" s="27">
        <v>3786500</v>
      </c>
      <c r="X437" s="24" t="str">
        <f>IF(OR(I437="",说明首页!$C$3-INT(I437)&gt;7),"是","否")</f>
        <v>否</v>
      </c>
      <c r="Y437" s="24" t="str">
        <f t="shared" si="90"/>
        <v>否</v>
      </c>
      <c r="Z437" s="24" t="str">
        <f t="shared" si="91"/>
        <v>是</v>
      </c>
      <c r="AA437" s="24" t="str">
        <f>IF(OR(I437="",说明首页!$C$3-INT(I437)&gt;=3),"是","否")</f>
        <v>否</v>
      </c>
      <c r="AB437" s="28">
        <f t="shared" si="92"/>
        <v>96.389364303178482</v>
      </c>
      <c r="AC437" s="29">
        <f t="shared" si="93"/>
        <v>0.79529737206085749</v>
      </c>
      <c r="AD437" s="27">
        <f t="shared" si="94"/>
        <v>81993.478260869568</v>
      </c>
      <c r="AE437" s="29">
        <f t="shared" si="95"/>
        <v>262.77</v>
      </c>
      <c r="AF437" s="29">
        <f t="shared" si="96"/>
        <v>109.50902777777779</v>
      </c>
      <c r="AG437" s="28">
        <f t="shared" si="97"/>
        <v>72.316384180790962</v>
      </c>
      <c r="AH437" s="28">
        <f t="shared" si="98"/>
        <v>38.606403013182671</v>
      </c>
      <c r="AI437" s="28">
        <f t="shared" si="99"/>
        <v>86.62900188323917</v>
      </c>
      <c r="AJ437" s="28">
        <f t="shared" si="100"/>
        <v>41.054613935969869</v>
      </c>
      <c r="AK437" s="29">
        <f t="shared" si="101"/>
        <v>53.76</v>
      </c>
      <c r="AL437" s="25">
        <f t="shared" si="102"/>
        <v>227</v>
      </c>
      <c r="AM437" s="24" t="str">
        <f t="shared" si="103"/>
        <v>A</v>
      </c>
      <c r="AN437" s="24" t="str">
        <f t="shared" si="104"/>
        <v>MOB6-12</v>
      </c>
    </row>
    <row r="438" spans="1:40" ht="13.5" customHeight="1">
      <c r="A438" s="24" t="s">
        <v>144</v>
      </c>
      <c r="B438" s="24" t="s">
        <v>150</v>
      </c>
      <c r="C438" s="25">
        <v>788007</v>
      </c>
      <c r="D438" s="24" t="s">
        <v>804</v>
      </c>
      <c r="E438" s="26">
        <v>45838.468055555597</v>
      </c>
      <c r="F438" s="26">
        <v>45838.468055555597</v>
      </c>
      <c r="G438" s="25">
        <v>316</v>
      </c>
      <c r="H438" s="25">
        <v>316</v>
      </c>
      <c r="I438" s="26">
        <v>46154.809722222199</v>
      </c>
      <c r="J438" s="27">
        <v>3489</v>
      </c>
      <c r="K438" s="27">
        <v>3612</v>
      </c>
      <c r="L438" s="27">
        <v>1151</v>
      </c>
      <c r="M438" s="27">
        <v>168842</v>
      </c>
      <c r="N438" s="27">
        <v>138487</v>
      </c>
      <c r="O438" s="25">
        <v>20</v>
      </c>
      <c r="P438" s="27">
        <v>42</v>
      </c>
      <c r="Q438" s="27">
        <v>2127900</v>
      </c>
      <c r="R438" s="27">
        <v>1780200</v>
      </c>
      <c r="S438" s="27">
        <v>1</v>
      </c>
      <c r="T438" s="27">
        <v>1</v>
      </c>
      <c r="U438" s="24">
        <v>2000</v>
      </c>
      <c r="V438" s="24">
        <v>2000</v>
      </c>
      <c r="W438" s="27">
        <v>2129900</v>
      </c>
      <c r="X438" s="24" t="str">
        <f>IF(OR(I438="",说明首页!$C$3-INT(I438)&gt;7),"是","否")</f>
        <v>否</v>
      </c>
      <c r="Y438" s="24" t="str">
        <f t="shared" si="90"/>
        <v>是</v>
      </c>
      <c r="Z438" s="24" t="str">
        <f t="shared" si="91"/>
        <v>否</v>
      </c>
      <c r="AA438" s="24" t="str">
        <f>IF(OR(I438="",说明首页!$C$3-INT(I438)&gt;=3),"是","否")</f>
        <v>否</v>
      </c>
      <c r="AB438" s="28">
        <f t="shared" si="92"/>
        <v>120.31885317115551</v>
      </c>
      <c r="AC438" s="29">
        <f t="shared" si="93"/>
        <v>1.2037833190025795</v>
      </c>
      <c r="AD438" s="27">
        <f t="shared" si="94"/>
        <v>50664.285714285717</v>
      </c>
      <c r="AE438" s="29">
        <f t="shared" si="95"/>
        <v>178.02</v>
      </c>
      <c r="AF438" s="29">
        <f t="shared" si="96"/>
        <v>115.40583333333333</v>
      </c>
      <c r="AG438" s="28" t="str">
        <f t="shared" si="97"/>
        <v/>
      </c>
      <c r="AH438" s="28" t="str">
        <f t="shared" si="98"/>
        <v/>
      </c>
      <c r="AI438" s="28" t="str">
        <f t="shared" si="99"/>
        <v/>
      </c>
      <c r="AJ438" s="28" t="str">
        <f t="shared" si="100"/>
        <v/>
      </c>
      <c r="AK438" s="29" t="str">
        <f t="shared" si="101"/>
        <v/>
      </c>
      <c r="AL438" s="25" t="str">
        <f t="shared" si="102"/>
        <v/>
      </c>
      <c r="AM438" s="24" t="str">
        <f t="shared" si="103"/>
        <v>非参评</v>
      </c>
      <c r="AN438" s="24" t="str">
        <f t="shared" si="104"/>
        <v>MOB6-12</v>
      </c>
    </row>
    <row r="439" spans="1:40" ht="13.5" customHeight="1">
      <c r="A439" s="24" t="s">
        <v>144</v>
      </c>
      <c r="B439" s="24" t="s">
        <v>335</v>
      </c>
      <c r="C439" s="25">
        <v>788158</v>
      </c>
      <c r="D439" s="24" t="s">
        <v>759</v>
      </c>
      <c r="E439" s="26">
        <v>45839.4</v>
      </c>
      <c r="F439" s="26">
        <v>45839.4</v>
      </c>
      <c r="G439" s="25">
        <v>315</v>
      </c>
      <c r="H439" s="25">
        <v>315</v>
      </c>
      <c r="I439" s="26">
        <v>46151.797916666699</v>
      </c>
      <c r="J439" s="27">
        <v>1</v>
      </c>
      <c r="K439" s="27">
        <v>2</v>
      </c>
      <c r="L439" s="27">
        <v>2</v>
      </c>
      <c r="M439" s="27">
        <v>1900</v>
      </c>
      <c r="N439" s="27">
        <v>1900</v>
      </c>
      <c r="O439" s="25">
        <v>1</v>
      </c>
      <c r="P439" s="27"/>
      <c r="Q439" s="27"/>
      <c r="R439" s="27"/>
      <c r="S439" s="27"/>
      <c r="T439" s="27"/>
      <c r="U439" s="27"/>
      <c r="V439" s="24"/>
      <c r="W439" s="27"/>
      <c r="X439" s="24" t="str">
        <f>IF(OR(I439="",说明首页!$C$3-INT(I439)&gt;7),"是","否")</f>
        <v>否</v>
      </c>
      <c r="Y439" s="24" t="str">
        <f t="shared" si="90"/>
        <v>是</v>
      </c>
      <c r="Z439" s="24" t="str">
        <f t="shared" si="91"/>
        <v>否</v>
      </c>
      <c r="AA439" s="24" t="str">
        <f>IF(OR(I439="",说明首页!$C$3-INT(I439)&gt;=3),"是","否")</f>
        <v>否</v>
      </c>
      <c r="AB439" s="28">
        <f t="shared" si="92"/>
        <v>950</v>
      </c>
      <c r="AC439" s="29">
        <f t="shared" si="93"/>
        <v>0</v>
      </c>
      <c r="AD439" s="27">
        <f t="shared" si="94"/>
        <v>0</v>
      </c>
      <c r="AE439" s="29">
        <f t="shared" si="95"/>
        <v>0</v>
      </c>
      <c r="AF439" s="29">
        <f t="shared" si="96"/>
        <v>31.666666666666668</v>
      </c>
      <c r="AG439" s="28" t="str">
        <f t="shared" si="97"/>
        <v/>
      </c>
      <c r="AH439" s="28" t="str">
        <f t="shared" si="98"/>
        <v/>
      </c>
      <c r="AI439" s="28" t="str">
        <f t="shared" si="99"/>
        <v/>
      </c>
      <c r="AJ439" s="28" t="str">
        <f t="shared" si="100"/>
        <v/>
      </c>
      <c r="AK439" s="29" t="str">
        <f t="shared" si="101"/>
        <v/>
      </c>
      <c r="AL439" s="25" t="str">
        <f t="shared" si="102"/>
        <v/>
      </c>
      <c r="AM439" s="24" t="str">
        <f t="shared" si="103"/>
        <v>非参评</v>
      </c>
      <c r="AN439" s="24" t="str">
        <f t="shared" si="104"/>
        <v>MOB6-12</v>
      </c>
    </row>
    <row r="440" spans="1:40" ht="13.5" customHeight="1">
      <c r="A440" s="24" t="s">
        <v>144</v>
      </c>
      <c r="B440" s="24" t="s">
        <v>335</v>
      </c>
      <c r="C440" s="25">
        <v>788171</v>
      </c>
      <c r="D440" s="24" t="s">
        <v>252</v>
      </c>
      <c r="E440" s="26">
        <v>45839.453472222202</v>
      </c>
      <c r="F440" s="26">
        <v>45839.453472222202</v>
      </c>
      <c r="G440" s="25">
        <v>315</v>
      </c>
      <c r="H440" s="25">
        <v>315</v>
      </c>
      <c r="I440" s="26">
        <v>46133.735416666699</v>
      </c>
      <c r="J440" s="27">
        <v>1</v>
      </c>
      <c r="K440" s="27">
        <v>1</v>
      </c>
      <c r="L440" s="27">
        <v>1</v>
      </c>
      <c r="M440" s="27">
        <v>36</v>
      </c>
      <c r="N440" s="27">
        <v>36</v>
      </c>
      <c r="O440" s="25"/>
      <c r="P440" s="27"/>
      <c r="Q440" s="27"/>
      <c r="R440" s="27"/>
      <c r="S440" s="27"/>
      <c r="T440" s="27"/>
      <c r="U440" s="27"/>
      <c r="V440" s="27"/>
      <c r="W440" s="27"/>
      <c r="X440" s="24" t="str">
        <f>IF(OR(I440="",说明首页!$C$3-INT(I440)&gt;7),"是","否")</f>
        <v>否</v>
      </c>
      <c r="Y440" s="24" t="str">
        <f t="shared" si="90"/>
        <v>是</v>
      </c>
      <c r="Z440" s="24" t="str">
        <f t="shared" si="91"/>
        <v>否</v>
      </c>
      <c r="AA440" s="24" t="str">
        <f>IF(OR(I440="",说明首页!$C$3-INT(I440)&gt;=3),"是","否")</f>
        <v>否</v>
      </c>
      <c r="AB440" s="28">
        <f t="shared" si="92"/>
        <v>36</v>
      </c>
      <c r="AC440" s="29">
        <f t="shared" si="93"/>
        <v>0</v>
      </c>
      <c r="AD440" s="27">
        <f t="shared" si="94"/>
        <v>0</v>
      </c>
      <c r="AE440" s="29">
        <f t="shared" si="95"/>
        <v>0</v>
      </c>
      <c r="AF440" s="29">
        <f t="shared" si="96"/>
        <v>0</v>
      </c>
      <c r="AG440" s="28" t="str">
        <f t="shared" si="97"/>
        <v/>
      </c>
      <c r="AH440" s="28" t="str">
        <f t="shared" si="98"/>
        <v/>
      </c>
      <c r="AI440" s="28" t="str">
        <f t="shared" si="99"/>
        <v/>
      </c>
      <c r="AJ440" s="28" t="str">
        <f t="shared" si="100"/>
        <v/>
      </c>
      <c r="AK440" s="29" t="str">
        <f t="shared" si="101"/>
        <v/>
      </c>
      <c r="AL440" s="25" t="str">
        <f t="shared" si="102"/>
        <v/>
      </c>
      <c r="AM440" s="24" t="str">
        <f t="shared" si="103"/>
        <v>非参评</v>
      </c>
      <c r="AN440" s="24" t="str">
        <f t="shared" si="104"/>
        <v>MOB6-12</v>
      </c>
    </row>
    <row r="441" spans="1:40" ht="13.5" customHeight="1">
      <c r="A441" s="24" t="s">
        <v>144</v>
      </c>
      <c r="B441" s="24" t="s">
        <v>162</v>
      </c>
      <c r="C441" s="25">
        <v>788373</v>
      </c>
      <c r="D441" s="24" t="s">
        <v>848</v>
      </c>
      <c r="E441" s="26">
        <v>45840.429166666698</v>
      </c>
      <c r="F441" s="26">
        <v>45840.429166666698</v>
      </c>
      <c r="G441" s="25">
        <v>314</v>
      </c>
      <c r="H441" s="25">
        <v>314</v>
      </c>
      <c r="I441" s="26">
        <v>46147.791666666701</v>
      </c>
      <c r="J441" s="27">
        <v>3903</v>
      </c>
      <c r="K441" s="27">
        <v>5228</v>
      </c>
      <c r="L441" s="27">
        <v>1165</v>
      </c>
      <c r="M441" s="27">
        <v>197439</v>
      </c>
      <c r="N441" s="27">
        <v>133644</v>
      </c>
      <c r="O441" s="25">
        <v>19</v>
      </c>
      <c r="P441" s="27">
        <v>48</v>
      </c>
      <c r="Q441" s="27">
        <v>954800</v>
      </c>
      <c r="R441" s="27">
        <v>646900</v>
      </c>
      <c r="S441" s="27">
        <v>1</v>
      </c>
      <c r="T441" s="27">
        <v>1</v>
      </c>
      <c r="U441" s="27">
        <v>12000</v>
      </c>
      <c r="V441" s="24"/>
      <c r="W441" s="27">
        <v>966800</v>
      </c>
      <c r="X441" s="24" t="str">
        <f>IF(OR(I441="",说明首页!$C$3-INT(I441)&gt;7),"是","否")</f>
        <v>否</v>
      </c>
      <c r="Y441" s="24" t="str">
        <f t="shared" si="90"/>
        <v>是</v>
      </c>
      <c r="Z441" s="24" t="str">
        <f t="shared" si="91"/>
        <v>否</v>
      </c>
      <c r="AA441" s="24" t="str">
        <f>IF(OR(I441="",说明首页!$C$3-INT(I441)&gt;=3),"是","否")</f>
        <v>否</v>
      </c>
      <c r="AB441" s="28">
        <f t="shared" si="92"/>
        <v>114.71587982832618</v>
      </c>
      <c r="AC441" s="29">
        <f t="shared" si="93"/>
        <v>1.2298232129131437</v>
      </c>
      <c r="AD441" s="27">
        <f t="shared" si="94"/>
        <v>19891.666666666668</v>
      </c>
      <c r="AE441" s="29">
        <f t="shared" si="95"/>
        <v>64.69</v>
      </c>
      <c r="AF441" s="29">
        <f t="shared" si="96"/>
        <v>117.23157894736842</v>
      </c>
      <c r="AG441" s="28" t="str">
        <f t="shared" si="97"/>
        <v/>
      </c>
      <c r="AH441" s="28" t="str">
        <f t="shared" si="98"/>
        <v/>
      </c>
      <c r="AI441" s="28" t="str">
        <f t="shared" si="99"/>
        <v/>
      </c>
      <c r="AJ441" s="28" t="str">
        <f t="shared" si="100"/>
        <v/>
      </c>
      <c r="AK441" s="29" t="str">
        <f t="shared" si="101"/>
        <v/>
      </c>
      <c r="AL441" s="25" t="str">
        <f t="shared" si="102"/>
        <v/>
      </c>
      <c r="AM441" s="24" t="str">
        <f t="shared" si="103"/>
        <v>非参评</v>
      </c>
      <c r="AN441" s="24" t="str">
        <f t="shared" si="104"/>
        <v>MOB6-12</v>
      </c>
    </row>
    <row r="442" spans="1:40" ht="13.5" customHeight="1">
      <c r="A442" s="24" t="s">
        <v>144</v>
      </c>
      <c r="B442" s="24" t="s">
        <v>147</v>
      </c>
      <c r="C442" s="25">
        <v>788617</v>
      </c>
      <c r="D442" s="24" t="s">
        <v>658</v>
      </c>
      <c r="E442" s="26">
        <v>46038.472222222197</v>
      </c>
      <c r="F442" s="26">
        <v>46038.472222222197</v>
      </c>
      <c r="G442" s="25">
        <v>116</v>
      </c>
      <c r="H442" s="25">
        <v>116</v>
      </c>
      <c r="I442" s="26">
        <v>46154.647916666698</v>
      </c>
      <c r="J442" s="27">
        <v>806</v>
      </c>
      <c r="K442" s="27">
        <v>846</v>
      </c>
      <c r="L442" s="27">
        <v>382</v>
      </c>
      <c r="M442" s="27">
        <v>34431</v>
      </c>
      <c r="N442" s="27">
        <v>27234</v>
      </c>
      <c r="O442" s="25">
        <v>12</v>
      </c>
      <c r="P442" s="27">
        <v>2</v>
      </c>
      <c r="Q442" s="27">
        <v>3100</v>
      </c>
      <c r="R442" s="27">
        <v>2100</v>
      </c>
      <c r="S442" s="27">
        <v>1</v>
      </c>
      <c r="T442" s="27">
        <v>2</v>
      </c>
      <c r="U442" s="27">
        <v>2000</v>
      </c>
      <c r="V442" s="27"/>
      <c r="W442" s="27">
        <v>5100</v>
      </c>
      <c r="X442" s="24" t="str">
        <f>IF(OR(I442="",说明首页!$C$3-INT(I442)&gt;7),"是","否")</f>
        <v>否</v>
      </c>
      <c r="Y442" s="24" t="str">
        <f t="shared" si="90"/>
        <v>是</v>
      </c>
      <c r="Z442" s="24" t="str">
        <f t="shared" si="91"/>
        <v>否</v>
      </c>
      <c r="AA442" s="24" t="str">
        <f>IF(OR(I442="",说明首页!$C$3-INT(I442)&gt;=3),"是","否")</f>
        <v>否</v>
      </c>
      <c r="AB442" s="28">
        <f t="shared" si="92"/>
        <v>71.293193717277489</v>
      </c>
      <c r="AC442" s="29">
        <f t="shared" si="93"/>
        <v>0.24813895781637718</v>
      </c>
      <c r="AD442" s="27">
        <f t="shared" si="94"/>
        <v>1550</v>
      </c>
      <c r="AE442" s="29">
        <f t="shared" si="95"/>
        <v>0.21</v>
      </c>
      <c r="AF442" s="29">
        <f t="shared" si="96"/>
        <v>37.825000000000003</v>
      </c>
      <c r="AG442" s="28" t="str">
        <f t="shared" si="97"/>
        <v/>
      </c>
      <c r="AH442" s="28" t="str">
        <f t="shared" si="98"/>
        <v/>
      </c>
      <c r="AI442" s="28" t="str">
        <f t="shared" si="99"/>
        <v/>
      </c>
      <c r="AJ442" s="28" t="str">
        <f t="shared" si="100"/>
        <v/>
      </c>
      <c r="AK442" s="29" t="str">
        <f t="shared" si="101"/>
        <v/>
      </c>
      <c r="AL442" s="25" t="str">
        <f t="shared" si="102"/>
        <v/>
      </c>
      <c r="AM442" s="24" t="str">
        <f t="shared" si="103"/>
        <v>非参评</v>
      </c>
      <c r="AN442" s="24" t="str">
        <f t="shared" si="104"/>
        <v>MOB3-6</v>
      </c>
    </row>
    <row r="443" spans="1:40" ht="13.5" customHeight="1">
      <c r="A443" s="24" t="s">
        <v>144</v>
      </c>
      <c r="B443" s="24" t="s">
        <v>167</v>
      </c>
      <c r="C443" s="25">
        <v>789399</v>
      </c>
      <c r="D443" s="24" t="s">
        <v>247</v>
      </c>
      <c r="E443" s="26">
        <v>45847.479861111096</v>
      </c>
      <c r="F443" s="26">
        <v>45847.479861111096</v>
      </c>
      <c r="G443" s="25">
        <v>307</v>
      </c>
      <c r="H443" s="25">
        <v>307</v>
      </c>
      <c r="I443" s="26">
        <v>46148.747916666704</v>
      </c>
      <c r="J443" s="27">
        <v>1357</v>
      </c>
      <c r="K443" s="27">
        <v>1835</v>
      </c>
      <c r="L443" s="27">
        <v>625</v>
      </c>
      <c r="M443" s="27">
        <v>83084</v>
      </c>
      <c r="N443" s="27">
        <v>63995</v>
      </c>
      <c r="O443" s="25">
        <v>18</v>
      </c>
      <c r="P443" s="27">
        <v>13</v>
      </c>
      <c r="Q443" s="27">
        <v>552200</v>
      </c>
      <c r="R443" s="27">
        <v>357900</v>
      </c>
      <c r="S443" s="27">
        <v>0</v>
      </c>
      <c r="T443" s="27">
        <v>0</v>
      </c>
      <c r="U443" s="27"/>
      <c r="V443" s="27"/>
      <c r="W443" s="27">
        <v>552200</v>
      </c>
      <c r="X443" s="24" t="str">
        <f>IF(OR(I443="",说明首页!$C$3-INT(I443)&gt;7),"是","否")</f>
        <v>否</v>
      </c>
      <c r="Y443" s="24" t="str">
        <f t="shared" si="90"/>
        <v>是</v>
      </c>
      <c r="Z443" s="24" t="str">
        <f t="shared" si="91"/>
        <v>否</v>
      </c>
      <c r="AA443" s="24" t="str">
        <f>IF(OR(I443="",说明首页!$C$3-INT(I443)&gt;=3),"是","否")</f>
        <v>否</v>
      </c>
      <c r="AB443" s="28">
        <f t="shared" si="92"/>
        <v>102.392</v>
      </c>
      <c r="AC443" s="29">
        <f t="shared" si="93"/>
        <v>0.9579955784819455</v>
      </c>
      <c r="AD443" s="27">
        <f t="shared" si="94"/>
        <v>42476.923076923078</v>
      </c>
      <c r="AE443" s="29">
        <f t="shared" si="95"/>
        <v>35.79</v>
      </c>
      <c r="AF443" s="29">
        <f t="shared" si="96"/>
        <v>59.254629629629633</v>
      </c>
      <c r="AG443" s="28" t="str">
        <f t="shared" si="97"/>
        <v/>
      </c>
      <c r="AH443" s="28" t="str">
        <f t="shared" si="98"/>
        <v/>
      </c>
      <c r="AI443" s="28" t="str">
        <f t="shared" si="99"/>
        <v/>
      </c>
      <c r="AJ443" s="28" t="str">
        <f t="shared" si="100"/>
        <v/>
      </c>
      <c r="AK443" s="29" t="str">
        <f t="shared" si="101"/>
        <v/>
      </c>
      <c r="AL443" s="25" t="str">
        <f t="shared" si="102"/>
        <v/>
      </c>
      <c r="AM443" s="24" t="str">
        <f t="shared" si="103"/>
        <v>非参评</v>
      </c>
      <c r="AN443" s="24" t="str">
        <f t="shared" si="104"/>
        <v>MOB6-12</v>
      </c>
    </row>
    <row r="444" spans="1:40" ht="13.5" customHeight="1">
      <c r="A444" s="24" t="s">
        <v>144</v>
      </c>
      <c r="B444" s="24" t="s">
        <v>167</v>
      </c>
      <c r="C444" s="25">
        <v>789401</v>
      </c>
      <c r="D444" s="24" t="s">
        <v>719</v>
      </c>
      <c r="E444" s="26">
        <v>45847.474999999999</v>
      </c>
      <c r="F444" s="26">
        <v>45847.474999999999</v>
      </c>
      <c r="G444" s="25">
        <v>307</v>
      </c>
      <c r="H444" s="25">
        <v>307</v>
      </c>
      <c r="I444" s="26">
        <v>46128.798611111102</v>
      </c>
      <c r="J444" s="27">
        <v>296</v>
      </c>
      <c r="K444" s="27">
        <v>428</v>
      </c>
      <c r="L444" s="27">
        <v>171</v>
      </c>
      <c r="M444" s="27">
        <v>21825</v>
      </c>
      <c r="N444" s="27">
        <v>17634</v>
      </c>
      <c r="O444" s="25">
        <v>3</v>
      </c>
      <c r="P444" s="27">
        <v>4</v>
      </c>
      <c r="Q444" s="27">
        <v>4000</v>
      </c>
      <c r="R444" s="27">
        <v>2000</v>
      </c>
      <c r="S444" s="27">
        <v>1</v>
      </c>
      <c r="T444" s="27">
        <v>1</v>
      </c>
      <c r="U444" s="27">
        <v>84400</v>
      </c>
      <c r="V444" s="27">
        <v>84400</v>
      </c>
      <c r="W444" s="27">
        <v>88400</v>
      </c>
      <c r="X444" s="24" t="str">
        <f>IF(OR(I444="",说明首页!$C$3-INT(I444)&gt;7),"是","否")</f>
        <v>否</v>
      </c>
      <c r="Y444" s="24" t="str">
        <f t="shared" si="90"/>
        <v>是</v>
      </c>
      <c r="Z444" s="24" t="str">
        <f t="shared" si="91"/>
        <v>否</v>
      </c>
      <c r="AA444" s="24" t="str">
        <f>IF(OR(I444="",说明首页!$C$3-INT(I444)&gt;=3),"是","否")</f>
        <v>是</v>
      </c>
      <c r="AB444" s="28">
        <f t="shared" si="92"/>
        <v>103.12280701754386</v>
      </c>
      <c r="AC444" s="29">
        <f t="shared" si="93"/>
        <v>1.3513513513513513</v>
      </c>
      <c r="AD444" s="27">
        <f t="shared" si="94"/>
        <v>1000</v>
      </c>
      <c r="AE444" s="29">
        <f t="shared" si="95"/>
        <v>0.2</v>
      </c>
      <c r="AF444" s="29">
        <f t="shared" si="96"/>
        <v>97.966666666666669</v>
      </c>
      <c r="AG444" s="28" t="str">
        <f t="shared" si="97"/>
        <v/>
      </c>
      <c r="AH444" s="28" t="str">
        <f t="shared" si="98"/>
        <v/>
      </c>
      <c r="AI444" s="28" t="str">
        <f t="shared" si="99"/>
        <v/>
      </c>
      <c r="AJ444" s="28" t="str">
        <f t="shared" si="100"/>
        <v/>
      </c>
      <c r="AK444" s="29" t="str">
        <f t="shared" si="101"/>
        <v/>
      </c>
      <c r="AL444" s="25" t="str">
        <f t="shared" si="102"/>
        <v/>
      </c>
      <c r="AM444" s="24" t="str">
        <f t="shared" si="103"/>
        <v>非参评</v>
      </c>
      <c r="AN444" s="24" t="str">
        <f t="shared" si="104"/>
        <v>MOB6-12</v>
      </c>
    </row>
    <row r="445" spans="1:40" ht="13.5" customHeight="1">
      <c r="A445" s="24" t="s">
        <v>144</v>
      </c>
      <c r="B445" s="24" t="s">
        <v>145</v>
      </c>
      <c r="C445" s="25">
        <v>789418</v>
      </c>
      <c r="D445" s="24" t="s">
        <v>271</v>
      </c>
      <c r="E445" s="26">
        <v>45847.420833333301</v>
      </c>
      <c r="F445" s="26">
        <v>45847.420833333301</v>
      </c>
      <c r="G445" s="25">
        <v>307</v>
      </c>
      <c r="H445" s="25">
        <v>307</v>
      </c>
      <c r="I445" s="26">
        <v>46154.823611111096</v>
      </c>
      <c r="J445" s="27">
        <v>5359</v>
      </c>
      <c r="K445" s="27">
        <v>6163</v>
      </c>
      <c r="L445" s="27">
        <v>2101</v>
      </c>
      <c r="M445" s="27">
        <v>213681</v>
      </c>
      <c r="N445" s="27">
        <v>155601</v>
      </c>
      <c r="O445" s="25">
        <v>24</v>
      </c>
      <c r="P445" s="27">
        <v>42</v>
      </c>
      <c r="Q445" s="27">
        <v>2358700</v>
      </c>
      <c r="R445" s="24">
        <v>1609700</v>
      </c>
      <c r="S445" s="27">
        <v>4</v>
      </c>
      <c r="T445" s="27">
        <v>5</v>
      </c>
      <c r="U445" s="24">
        <v>43300</v>
      </c>
      <c r="V445" s="24">
        <v>20000</v>
      </c>
      <c r="W445" s="27">
        <v>2402000</v>
      </c>
      <c r="X445" s="24" t="str">
        <f>IF(OR(I445="",说明首页!$C$3-INT(I445)&gt;7),"是","否")</f>
        <v>否</v>
      </c>
      <c r="Y445" s="24" t="str">
        <f t="shared" si="90"/>
        <v>否</v>
      </c>
      <c r="Z445" s="24" t="str">
        <f t="shared" si="91"/>
        <v>是</v>
      </c>
      <c r="AA445" s="24" t="str">
        <f>IF(OR(I445="",说明首页!$C$3-INT(I445)&gt;=3),"是","否")</f>
        <v>否</v>
      </c>
      <c r="AB445" s="28">
        <f t="shared" si="92"/>
        <v>74.060447405997138</v>
      </c>
      <c r="AC445" s="29">
        <f t="shared" si="93"/>
        <v>0.78372830752005984</v>
      </c>
      <c r="AD445" s="27">
        <f t="shared" si="94"/>
        <v>56159.523809523809</v>
      </c>
      <c r="AE445" s="29">
        <f t="shared" si="95"/>
        <v>160.97</v>
      </c>
      <c r="AF445" s="29">
        <f t="shared" si="96"/>
        <v>108.05625000000001</v>
      </c>
      <c r="AG445" s="28">
        <f t="shared" si="97"/>
        <v>14.500941619585687</v>
      </c>
      <c r="AH445" s="28">
        <f t="shared" si="98"/>
        <v>37.853107344632768</v>
      </c>
      <c r="AI445" s="28">
        <f t="shared" si="99"/>
        <v>65.913370998116761</v>
      </c>
      <c r="AJ445" s="28">
        <f t="shared" si="100"/>
        <v>37.099811676082858</v>
      </c>
      <c r="AK445" s="29">
        <f t="shared" si="101"/>
        <v>39.81</v>
      </c>
      <c r="AL445" s="25">
        <f t="shared" si="102"/>
        <v>344</v>
      </c>
      <c r="AM445" s="24" t="str">
        <f t="shared" si="103"/>
        <v>B</v>
      </c>
      <c r="AN445" s="24" t="str">
        <f t="shared" si="104"/>
        <v>MOB6-12</v>
      </c>
    </row>
    <row r="446" spans="1:40" ht="13.5" customHeight="1">
      <c r="A446" s="24" t="s">
        <v>144</v>
      </c>
      <c r="B446" s="24" t="s">
        <v>152</v>
      </c>
      <c r="C446" s="25">
        <v>789494</v>
      </c>
      <c r="D446" s="24" t="s">
        <v>504</v>
      </c>
      <c r="E446" s="26">
        <v>45848.721527777801</v>
      </c>
      <c r="F446" s="26">
        <v>45848.721527777801</v>
      </c>
      <c r="G446" s="25">
        <v>306</v>
      </c>
      <c r="H446" s="25">
        <v>306</v>
      </c>
      <c r="I446" s="26">
        <v>46154.778472222199</v>
      </c>
      <c r="J446" s="27">
        <v>3005</v>
      </c>
      <c r="K446" s="27">
        <v>3268</v>
      </c>
      <c r="L446" s="27">
        <v>1552</v>
      </c>
      <c r="M446" s="27">
        <v>178742</v>
      </c>
      <c r="N446" s="27">
        <v>151451</v>
      </c>
      <c r="O446" s="25">
        <v>23</v>
      </c>
      <c r="P446" s="27">
        <v>13</v>
      </c>
      <c r="Q446" s="27">
        <v>745400</v>
      </c>
      <c r="R446" s="27">
        <v>622000</v>
      </c>
      <c r="S446" s="27">
        <v>0</v>
      </c>
      <c r="T446" s="27">
        <v>0</v>
      </c>
      <c r="U446" s="24"/>
      <c r="V446" s="24"/>
      <c r="W446" s="27">
        <v>745400</v>
      </c>
      <c r="X446" s="24" t="str">
        <f>IF(OR(I446="",说明首页!$C$3-INT(I446)&gt;7),"是","否")</f>
        <v>否</v>
      </c>
      <c r="Y446" s="24" t="str">
        <f t="shared" si="90"/>
        <v>否</v>
      </c>
      <c r="Z446" s="24" t="str">
        <f t="shared" si="91"/>
        <v>是</v>
      </c>
      <c r="AA446" s="24" t="str">
        <f>IF(OR(I446="",说明首页!$C$3-INT(I446)&gt;=3),"是","否")</f>
        <v>否</v>
      </c>
      <c r="AB446" s="28">
        <f t="shared" si="92"/>
        <v>97.584407216494839</v>
      </c>
      <c r="AC446" s="29">
        <f t="shared" si="93"/>
        <v>0.43261231281198009</v>
      </c>
      <c r="AD446" s="27">
        <f t="shared" si="94"/>
        <v>57338.461538461539</v>
      </c>
      <c r="AE446" s="29">
        <f t="shared" si="95"/>
        <v>62.2</v>
      </c>
      <c r="AF446" s="29">
        <f t="shared" si="96"/>
        <v>109.74710144927536</v>
      </c>
      <c r="AG446" s="28">
        <f t="shared" si="97"/>
        <v>74.011299435028249</v>
      </c>
      <c r="AH446" s="28">
        <f t="shared" si="98"/>
        <v>4.7080979284369118</v>
      </c>
      <c r="AI446" s="28">
        <f t="shared" si="99"/>
        <v>25.988700564971751</v>
      </c>
      <c r="AJ446" s="28">
        <f t="shared" si="100"/>
        <v>41.619585687382298</v>
      </c>
      <c r="AK446" s="29">
        <f t="shared" si="101"/>
        <v>26.74</v>
      </c>
      <c r="AL446" s="25">
        <f t="shared" si="102"/>
        <v>440</v>
      </c>
      <c r="AM446" s="24" t="str">
        <f t="shared" si="103"/>
        <v>C</v>
      </c>
      <c r="AN446" s="24" t="str">
        <f t="shared" si="104"/>
        <v>MOB6-12</v>
      </c>
    </row>
    <row r="447" spans="1:40" ht="13.5" customHeight="1">
      <c r="A447" s="24" t="s">
        <v>144</v>
      </c>
      <c r="B447" s="24" t="s">
        <v>150</v>
      </c>
      <c r="C447" s="25">
        <v>789607</v>
      </c>
      <c r="D447" s="24" t="s">
        <v>812</v>
      </c>
      <c r="E447" s="26">
        <v>45853.689583333296</v>
      </c>
      <c r="F447" s="26">
        <v>45853.689583333296</v>
      </c>
      <c r="G447" s="25">
        <v>301</v>
      </c>
      <c r="H447" s="25">
        <v>301</v>
      </c>
      <c r="I447" s="26">
        <v>46154.784722222197</v>
      </c>
      <c r="J447" s="27">
        <v>6095</v>
      </c>
      <c r="K447" s="27">
        <v>6900</v>
      </c>
      <c r="L447" s="27">
        <v>1507</v>
      </c>
      <c r="M447" s="27">
        <v>243270</v>
      </c>
      <c r="N447" s="27">
        <v>167146</v>
      </c>
      <c r="O447" s="25">
        <v>25</v>
      </c>
      <c r="P447" s="27">
        <v>68</v>
      </c>
      <c r="Q447" s="27">
        <v>3084400</v>
      </c>
      <c r="R447" s="27">
        <v>2257300</v>
      </c>
      <c r="S447" s="27">
        <v>4</v>
      </c>
      <c r="T447" s="27">
        <v>6</v>
      </c>
      <c r="U447" s="24">
        <v>349800</v>
      </c>
      <c r="V447" s="24">
        <v>47600</v>
      </c>
      <c r="W447" s="27">
        <v>3434200</v>
      </c>
      <c r="X447" s="24" t="str">
        <f>IF(OR(I447="",说明首页!$C$3-INT(I447)&gt;7),"是","否")</f>
        <v>否</v>
      </c>
      <c r="Y447" s="24" t="str">
        <f t="shared" si="90"/>
        <v>否</v>
      </c>
      <c r="Z447" s="24" t="str">
        <f t="shared" si="91"/>
        <v>是</v>
      </c>
      <c r="AA447" s="24" t="str">
        <f>IF(OR(I447="",说明首页!$C$3-INT(I447)&gt;=3),"是","否")</f>
        <v>否</v>
      </c>
      <c r="AB447" s="28">
        <f t="shared" si="92"/>
        <v>110.91307232913073</v>
      </c>
      <c r="AC447" s="29">
        <f t="shared" si="93"/>
        <v>1.1156685808039377</v>
      </c>
      <c r="AD447" s="27">
        <f t="shared" si="94"/>
        <v>45358.823529411762</v>
      </c>
      <c r="AE447" s="29">
        <f t="shared" si="95"/>
        <v>225.73</v>
      </c>
      <c r="AF447" s="29">
        <f t="shared" si="96"/>
        <v>111.43066666666667</v>
      </c>
      <c r="AG447" s="28">
        <f t="shared" si="97"/>
        <v>91.713747645951031</v>
      </c>
      <c r="AH447" s="28">
        <f t="shared" si="98"/>
        <v>71.751412429378533</v>
      </c>
      <c r="AI447" s="28">
        <f t="shared" si="99"/>
        <v>81.544256120527308</v>
      </c>
      <c r="AJ447" s="28">
        <f t="shared" si="100"/>
        <v>47.645951035781543</v>
      </c>
      <c r="AK447" s="29">
        <f t="shared" si="101"/>
        <v>71.88</v>
      </c>
      <c r="AL447" s="25">
        <f t="shared" si="102"/>
        <v>103</v>
      </c>
      <c r="AM447" s="24" t="str">
        <f t="shared" si="103"/>
        <v>S</v>
      </c>
      <c r="AN447" s="24" t="str">
        <f t="shared" si="104"/>
        <v>MOB6-12</v>
      </c>
    </row>
    <row r="448" spans="1:40" ht="13.5" customHeight="1">
      <c r="A448" s="24" t="s">
        <v>144</v>
      </c>
      <c r="B448" s="24" t="s">
        <v>150</v>
      </c>
      <c r="C448" s="25">
        <v>789610</v>
      </c>
      <c r="D448" s="24" t="s">
        <v>1111</v>
      </c>
      <c r="E448" s="26">
        <v>45855.411111111098</v>
      </c>
      <c r="F448" s="26">
        <v>45855.411111111098</v>
      </c>
      <c r="G448" s="25">
        <v>299</v>
      </c>
      <c r="H448" s="25">
        <v>299</v>
      </c>
      <c r="I448" s="26">
        <v>46154.845833333296</v>
      </c>
      <c r="J448" s="27">
        <v>5156</v>
      </c>
      <c r="K448" s="27">
        <v>6021</v>
      </c>
      <c r="L448" s="27">
        <v>1921</v>
      </c>
      <c r="M448" s="27">
        <v>201706</v>
      </c>
      <c r="N448" s="27">
        <v>140803</v>
      </c>
      <c r="O448" s="25">
        <v>23</v>
      </c>
      <c r="P448" s="27">
        <v>42</v>
      </c>
      <c r="Q448" s="27">
        <v>1494300</v>
      </c>
      <c r="R448" s="24">
        <v>1359100</v>
      </c>
      <c r="S448" s="27">
        <v>2</v>
      </c>
      <c r="T448" s="27">
        <v>2</v>
      </c>
      <c r="U448" s="24">
        <v>8700</v>
      </c>
      <c r="V448" s="24"/>
      <c r="W448" s="27">
        <v>1503000</v>
      </c>
      <c r="X448" s="24" t="str">
        <f>IF(OR(I448="",说明首页!$C$3-INT(I448)&gt;7),"是","否")</f>
        <v>否</v>
      </c>
      <c r="Y448" s="24" t="str">
        <f t="shared" si="90"/>
        <v>否</v>
      </c>
      <c r="Z448" s="24" t="str">
        <f t="shared" si="91"/>
        <v>是</v>
      </c>
      <c r="AA448" s="24" t="str">
        <f>IF(OR(I448="",说明首页!$C$3-INT(I448)&gt;=3),"是","否")</f>
        <v>否</v>
      </c>
      <c r="AB448" s="28">
        <f t="shared" si="92"/>
        <v>73.29672045809474</v>
      </c>
      <c r="AC448" s="29">
        <f t="shared" si="93"/>
        <v>0.81458494957331262</v>
      </c>
      <c r="AD448" s="27">
        <f t="shared" si="94"/>
        <v>35578.571428571428</v>
      </c>
      <c r="AE448" s="29">
        <f t="shared" si="95"/>
        <v>135.91</v>
      </c>
      <c r="AF448" s="29">
        <f t="shared" si="96"/>
        <v>102.03115942028985</v>
      </c>
      <c r="AG448" s="28">
        <f t="shared" si="97"/>
        <v>12.617702448210924</v>
      </c>
      <c r="AH448" s="28">
        <f t="shared" si="98"/>
        <v>40.301318267419958</v>
      </c>
      <c r="AI448" s="28">
        <f t="shared" si="99"/>
        <v>55.932203389830505</v>
      </c>
      <c r="AJ448" s="28">
        <f t="shared" si="100"/>
        <v>25.235404896421848</v>
      </c>
      <c r="AK448" s="29">
        <f t="shared" si="101"/>
        <v>36.26</v>
      </c>
      <c r="AL448" s="25">
        <f t="shared" si="102"/>
        <v>368</v>
      </c>
      <c r="AM448" s="24" t="str">
        <f t="shared" si="103"/>
        <v>B</v>
      </c>
      <c r="AN448" s="24" t="str">
        <f t="shared" si="104"/>
        <v>MOB6-12</v>
      </c>
    </row>
    <row r="449" spans="1:40" ht="13.5" customHeight="1">
      <c r="A449" s="24" t="s">
        <v>144</v>
      </c>
      <c r="B449" s="24" t="s">
        <v>150</v>
      </c>
      <c r="C449" s="25">
        <v>789668</v>
      </c>
      <c r="D449" s="24" t="s">
        <v>500</v>
      </c>
      <c r="E449" s="26">
        <v>45856.439583333296</v>
      </c>
      <c r="F449" s="26">
        <v>45856.439583333296</v>
      </c>
      <c r="G449" s="25">
        <v>298</v>
      </c>
      <c r="H449" s="25">
        <v>298</v>
      </c>
      <c r="I449" s="26">
        <v>46154.847222222197</v>
      </c>
      <c r="J449" s="27">
        <v>6587</v>
      </c>
      <c r="K449" s="27">
        <v>6876</v>
      </c>
      <c r="L449" s="27">
        <v>1895</v>
      </c>
      <c r="M449" s="27">
        <v>226345</v>
      </c>
      <c r="N449" s="27">
        <v>160809</v>
      </c>
      <c r="O449" s="25">
        <v>27</v>
      </c>
      <c r="P449" s="27">
        <v>68</v>
      </c>
      <c r="Q449" s="27">
        <v>4483200</v>
      </c>
      <c r="R449" s="27">
        <v>3562200</v>
      </c>
      <c r="S449" s="27">
        <v>0</v>
      </c>
      <c r="T449" s="27">
        <v>0</v>
      </c>
      <c r="U449" s="24"/>
      <c r="V449" s="24"/>
      <c r="W449" s="27">
        <v>4483200</v>
      </c>
      <c r="X449" s="24" t="str">
        <f>IF(OR(I449="",说明首页!$C$3-INT(I449)&gt;7),"是","否")</f>
        <v>否</v>
      </c>
      <c r="Y449" s="24" t="str">
        <f t="shared" si="90"/>
        <v>否</v>
      </c>
      <c r="Z449" s="24" t="str">
        <f t="shared" si="91"/>
        <v>是</v>
      </c>
      <c r="AA449" s="24" t="str">
        <f>IF(OR(I449="",说明首页!$C$3-INT(I449)&gt;=3),"是","否")</f>
        <v>否</v>
      </c>
      <c r="AB449" s="28">
        <f t="shared" si="92"/>
        <v>84.859630606860165</v>
      </c>
      <c r="AC449" s="29">
        <f t="shared" si="93"/>
        <v>1.0323364202216487</v>
      </c>
      <c r="AD449" s="27">
        <f t="shared" si="94"/>
        <v>65929.411764705888</v>
      </c>
      <c r="AE449" s="29">
        <f t="shared" si="95"/>
        <v>356.22</v>
      </c>
      <c r="AF449" s="29">
        <f t="shared" si="96"/>
        <v>99.264814814814812</v>
      </c>
      <c r="AG449" s="28">
        <f t="shared" si="97"/>
        <v>38.606403013182671</v>
      </c>
      <c r="AH449" s="28">
        <f t="shared" si="98"/>
        <v>64.406779661016941</v>
      </c>
      <c r="AI449" s="28">
        <f t="shared" si="99"/>
        <v>94.538606403013176</v>
      </c>
      <c r="AJ449" s="28">
        <f t="shared" si="100"/>
        <v>22.410546139359699</v>
      </c>
      <c r="AK449" s="29">
        <f t="shared" si="101"/>
        <v>58.16</v>
      </c>
      <c r="AL449" s="25">
        <f t="shared" si="102"/>
        <v>197</v>
      </c>
      <c r="AM449" s="24" t="str">
        <f t="shared" si="103"/>
        <v>A</v>
      </c>
      <c r="AN449" s="24" t="str">
        <f t="shared" si="104"/>
        <v>MOB6-12</v>
      </c>
    </row>
    <row r="450" spans="1:40" ht="13.5" customHeight="1">
      <c r="A450" s="24" t="s">
        <v>144</v>
      </c>
      <c r="B450" s="24" t="s">
        <v>158</v>
      </c>
      <c r="C450" s="25">
        <v>790304</v>
      </c>
      <c r="D450" s="24" t="s">
        <v>547</v>
      </c>
      <c r="E450" s="26">
        <v>45870.400694444397</v>
      </c>
      <c r="F450" s="26">
        <v>45870.400694444397</v>
      </c>
      <c r="G450" s="25">
        <v>284</v>
      </c>
      <c r="H450" s="25">
        <v>284</v>
      </c>
      <c r="I450" s="26">
        <v>46154.740277777797</v>
      </c>
      <c r="J450" s="27">
        <v>3526</v>
      </c>
      <c r="K450" s="27">
        <v>5566</v>
      </c>
      <c r="L450" s="27">
        <v>1568</v>
      </c>
      <c r="M450" s="27">
        <v>238904</v>
      </c>
      <c r="N450" s="27">
        <v>179261</v>
      </c>
      <c r="O450" s="25">
        <v>27</v>
      </c>
      <c r="P450" s="27">
        <v>55</v>
      </c>
      <c r="Q450" s="27">
        <v>1953200</v>
      </c>
      <c r="R450" s="27">
        <v>1296100</v>
      </c>
      <c r="S450" s="27">
        <v>3</v>
      </c>
      <c r="T450" s="27">
        <v>3</v>
      </c>
      <c r="U450" s="27">
        <v>26000</v>
      </c>
      <c r="V450" s="24">
        <v>6000</v>
      </c>
      <c r="W450" s="27">
        <v>1979200</v>
      </c>
      <c r="X450" s="24" t="str">
        <f>IF(OR(I450="",说明首页!$C$3-INT(I450)&gt;7),"是","否")</f>
        <v>否</v>
      </c>
      <c r="Y450" s="24" t="str">
        <f t="shared" ref="Y450:Y513" si="105">IF(OR(O450="",O450&lt;22),"是","否")</f>
        <v>否</v>
      </c>
      <c r="Z450" s="24" t="str">
        <f t="shared" ref="Z450:Z513" si="106">IF(AND(X450="否",Y450="否"),"是","否")</f>
        <v>是</v>
      </c>
      <c r="AA450" s="24" t="str">
        <f>IF(OR(I450="",说明首页!$C$3-INT(I450)&gt;=3),"是","否")</f>
        <v>否</v>
      </c>
      <c r="AB450" s="28">
        <f t="shared" ref="AB450:AB513" si="107">IFERROR(IF(L450&gt;0,N450/L450,0),0)</f>
        <v>114.32461734693878</v>
      </c>
      <c r="AC450" s="29">
        <f t="shared" ref="AC450:AC513" si="108">IFERROR(IF(J450&gt;0,P450/J450*100,0),0)</f>
        <v>1.559841179807147</v>
      </c>
      <c r="AD450" s="27">
        <f t="shared" ref="AD450:AD513" si="109">IFERROR(IF(AND(P450&lt;&gt;"",P450&gt;0),Q450/P450,0),0)</f>
        <v>35512.727272727272</v>
      </c>
      <c r="AE450" s="29">
        <f t="shared" ref="AE450:AE513" si="110">IFERROR(IF(R450="",0,R450/10000),0)</f>
        <v>129.61000000000001</v>
      </c>
      <c r="AF450" s="29">
        <f t="shared" ref="AF450:AF513" si="111">IFERROR(IF(O450&gt;0,N450/O450/60,0),0)</f>
        <v>110.65493827160495</v>
      </c>
      <c r="AG450" s="28">
        <f t="shared" ref="AG450:AG513" si="112">IF(Z450="是",COUNTIFS($Z$2:$Z$4650,"是",$AB$2:$AB$4650,"&lt;"&amp;AB450)/COUNTIF($Z$2:$Z$4650,"是")*100,"")</f>
        <v>93.596986817325799</v>
      </c>
      <c r="AH450" s="28">
        <f t="shared" ref="AH450:AH513" si="113">IF(Z450="是",COUNTIFS($Z$2:$Z$4650,"是",$AC$2:$AC$4650,"&lt;"&amp;AC450)/COUNTIF($Z$2:$Z$4650,"是")*100,"")</f>
        <v>93.78531073446328</v>
      </c>
      <c r="AI450" s="28">
        <f t="shared" ref="AI450:AI513" si="114">IF(Z450="是",COUNTIFS($Z$2:$Z$4650,"是",$AE$2:$AE$4650,"&lt;"&amp;AE450)/COUNTIF($Z$2:$Z$4650,"是")*100,"")</f>
        <v>53.860640301318263</v>
      </c>
      <c r="AJ450" s="28">
        <f t="shared" ref="AJ450:AJ513" si="115">IF(Z450="是",COUNTIFS($Z$2:$Z$4650,"是",$AF$2:$AF$4650,"&lt;"&amp;AF450)/COUNTIF($Z$2:$Z$4650,"是")*100,"")</f>
        <v>44.821092278719398</v>
      </c>
      <c r="AK450" s="29">
        <f t="shared" ref="AK450:AK513" si="116">IF(Z450="是",ROUND(AG450*0.15+AH450*0.45+AI450*0.2+AJ450*0.2,2),"")</f>
        <v>75.98</v>
      </c>
      <c r="AL450" s="25">
        <f t="shared" ref="AL450:AL513" si="117">IF(Z450="是",COUNTIFS($Z$2:$Z$4650,"是",$AK$2:$AK$4650,"&gt;"&amp;AK450)+1,"")</f>
        <v>79</v>
      </c>
      <c r="AM450" s="24" t="str">
        <f t="shared" ref="AM450:AM513" si="118">IF(Z450&lt;&gt;"是","非参评",IF(AND(AL450&lt;=COUNTIF($Z$2:$Z$4650,"是")*0.2,AC450&gt;MEDIAN(IF($Z$2:$Z$4650="是",$AC$2:$AC$4650))),"S",IF(AL450&lt;=COUNTIF($Z$2:$Z$4650,"是")*0.5,"A",IF(AL450&lt;=COUNTIF($Z$2:$Z$4650,"是")*0.8,"B","C"))))</f>
        <v>S</v>
      </c>
      <c r="AN450" s="24" t="str">
        <f t="shared" ref="AN450:AN513" si="119">IF(G450="","无数据",IF(G450&lt;30,"MOB1-",IF(G450&lt;90,"MOB1-3",IF(G450&lt;180,"MOB3-6",IF(G450&lt;365,"MOB6-12","MOB12+")))))</f>
        <v>MOB6-12</v>
      </c>
    </row>
    <row r="451" spans="1:40" ht="13.5" customHeight="1">
      <c r="A451" s="24" t="s">
        <v>144</v>
      </c>
      <c r="B451" s="24" t="s">
        <v>150</v>
      </c>
      <c r="C451" s="25">
        <v>790356</v>
      </c>
      <c r="D451" s="24" t="s">
        <v>1128</v>
      </c>
      <c r="E451" s="26">
        <v>45873.644444444399</v>
      </c>
      <c r="F451" s="26">
        <v>45873.644444444399</v>
      </c>
      <c r="G451" s="25">
        <v>281</v>
      </c>
      <c r="H451" s="25">
        <v>281</v>
      </c>
      <c r="I451" s="26">
        <v>46154.809027777803</v>
      </c>
      <c r="J451" s="27">
        <v>6378</v>
      </c>
      <c r="K451" s="27">
        <v>7344</v>
      </c>
      <c r="L451" s="27">
        <v>1877</v>
      </c>
      <c r="M451" s="27">
        <v>230017</v>
      </c>
      <c r="N451" s="27">
        <v>166093</v>
      </c>
      <c r="O451" s="25">
        <v>25</v>
      </c>
      <c r="P451" s="27">
        <v>44</v>
      </c>
      <c r="Q451" s="27">
        <v>876600</v>
      </c>
      <c r="R451" s="27">
        <v>584400</v>
      </c>
      <c r="S451" s="27">
        <v>2</v>
      </c>
      <c r="T451" s="27">
        <v>2</v>
      </c>
      <c r="U451" s="27">
        <v>53000</v>
      </c>
      <c r="V451" s="24">
        <v>32000</v>
      </c>
      <c r="W451" s="27">
        <v>929600</v>
      </c>
      <c r="X451" s="24" t="str">
        <f>IF(OR(I451="",说明首页!$C$3-INT(I451)&gt;7),"是","否")</f>
        <v>否</v>
      </c>
      <c r="Y451" s="24" t="str">
        <f t="shared" si="105"/>
        <v>否</v>
      </c>
      <c r="Z451" s="24" t="str">
        <f t="shared" si="106"/>
        <v>是</v>
      </c>
      <c r="AA451" s="24" t="str">
        <f>IF(OR(I451="",说明首页!$C$3-INT(I451)&gt;=3),"是","否")</f>
        <v>否</v>
      </c>
      <c r="AB451" s="28">
        <f t="shared" si="107"/>
        <v>88.488545551411832</v>
      </c>
      <c r="AC451" s="29">
        <f t="shared" si="108"/>
        <v>0.6898714330511132</v>
      </c>
      <c r="AD451" s="27">
        <f t="shared" si="109"/>
        <v>19922.727272727272</v>
      </c>
      <c r="AE451" s="29">
        <f t="shared" si="110"/>
        <v>58.44</v>
      </c>
      <c r="AF451" s="29">
        <f t="shared" si="111"/>
        <v>110.72866666666667</v>
      </c>
      <c r="AG451" s="28">
        <f t="shared" si="112"/>
        <v>48.022598870056498</v>
      </c>
      <c r="AH451" s="28">
        <f t="shared" si="113"/>
        <v>24.670433145009415</v>
      </c>
      <c r="AI451" s="28">
        <f t="shared" si="114"/>
        <v>24.670433145009415</v>
      </c>
      <c r="AJ451" s="28">
        <f t="shared" si="115"/>
        <v>45.574387947269301</v>
      </c>
      <c r="AK451" s="29">
        <f t="shared" si="116"/>
        <v>32.35</v>
      </c>
      <c r="AL451" s="25">
        <f t="shared" si="117"/>
        <v>392</v>
      </c>
      <c r="AM451" s="24" t="str">
        <f t="shared" si="118"/>
        <v>B</v>
      </c>
      <c r="AN451" s="24" t="str">
        <f t="shared" si="119"/>
        <v>MOB6-12</v>
      </c>
    </row>
    <row r="452" spans="1:40" ht="13.5" customHeight="1">
      <c r="A452" s="24" t="s">
        <v>144</v>
      </c>
      <c r="B452" s="24" t="s">
        <v>150</v>
      </c>
      <c r="C452" s="25">
        <v>790357</v>
      </c>
      <c r="D452" s="24" t="s">
        <v>1154</v>
      </c>
      <c r="E452" s="26">
        <v>45873.479166666701</v>
      </c>
      <c r="F452" s="26">
        <v>45873.479166666701</v>
      </c>
      <c r="G452" s="25">
        <v>281</v>
      </c>
      <c r="H452" s="25">
        <v>281</v>
      </c>
      <c r="I452" s="26">
        <v>46154.860416666699</v>
      </c>
      <c r="J452" s="27">
        <v>5842</v>
      </c>
      <c r="K452" s="27">
        <v>6615</v>
      </c>
      <c r="L452" s="27">
        <v>2124</v>
      </c>
      <c r="M452" s="27">
        <v>263844</v>
      </c>
      <c r="N452" s="27">
        <v>197406</v>
      </c>
      <c r="O452" s="25">
        <v>26</v>
      </c>
      <c r="P452" s="27">
        <v>52</v>
      </c>
      <c r="Q452" s="27">
        <v>1626800</v>
      </c>
      <c r="R452" s="27">
        <v>1294900</v>
      </c>
      <c r="S452" s="27">
        <v>0</v>
      </c>
      <c r="T452" s="27">
        <v>0</v>
      </c>
      <c r="U452" s="27"/>
      <c r="V452" s="24"/>
      <c r="W452" s="27">
        <v>1626800</v>
      </c>
      <c r="X452" s="24" t="str">
        <f>IF(OR(I452="",说明首页!$C$3-INT(I452)&gt;7),"是","否")</f>
        <v>否</v>
      </c>
      <c r="Y452" s="24" t="str">
        <f t="shared" si="105"/>
        <v>否</v>
      </c>
      <c r="Z452" s="24" t="str">
        <f t="shared" si="106"/>
        <v>是</v>
      </c>
      <c r="AA452" s="24" t="str">
        <f>IF(OR(I452="",说明首页!$C$3-INT(I452)&gt;=3),"是","否")</f>
        <v>否</v>
      </c>
      <c r="AB452" s="28">
        <f t="shared" si="107"/>
        <v>92.940677966101688</v>
      </c>
      <c r="AC452" s="29">
        <f t="shared" si="108"/>
        <v>0.89010612803834299</v>
      </c>
      <c r="AD452" s="27">
        <f t="shared" si="109"/>
        <v>31284.615384615383</v>
      </c>
      <c r="AE452" s="29">
        <f t="shared" si="110"/>
        <v>129.49</v>
      </c>
      <c r="AF452" s="29">
        <f t="shared" si="111"/>
        <v>126.5423076923077</v>
      </c>
      <c r="AG452" s="28">
        <f t="shared" si="112"/>
        <v>63.653483992467045</v>
      </c>
      <c r="AH452" s="28">
        <f t="shared" si="113"/>
        <v>50.470809792843696</v>
      </c>
      <c r="AI452" s="28">
        <f t="shared" si="114"/>
        <v>53.672316384180796</v>
      </c>
      <c r="AJ452" s="28">
        <f t="shared" si="115"/>
        <v>79.096045197740111</v>
      </c>
      <c r="AK452" s="29">
        <f t="shared" si="116"/>
        <v>58.81</v>
      </c>
      <c r="AL452" s="25">
        <f t="shared" si="117"/>
        <v>192</v>
      </c>
      <c r="AM452" s="24" t="str">
        <f t="shared" si="118"/>
        <v>A</v>
      </c>
      <c r="AN452" s="24" t="str">
        <f t="shared" si="119"/>
        <v>MOB6-12</v>
      </c>
    </row>
    <row r="453" spans="1:40" ht="13.5" customHeight="1">
      <c r="A453" s="24" t="s">
        <v>144</v>
      </c>
      <c r="B453" s="24" t="s">
        <v>145</v>
      </c>
      <c r="C453" s="25">
        <v>790522</v>
      </c>
      <c r="D453" s="24" t="s">
        <v>789</v>
      </c>
      <c r="E453" s="26">
        <v>45876.386805555601</v>
      </c>
      <c r="F453" s="26">
        <v>45876.386805555601</v>
      </c>
      <c r="G453" s="25">
        <v>278</v>
      </c>
      <c r="H453" s="25">
        <v>278</v>
      </c>
      <c r="I453" s="26">
        <v>46153.790972222203</v>
      </c>
      <c r="J453" s="27">
        <v>5222</v>
      </c>
      <c r="K453" s="27">
        <v>6063</v>
      </c>
      <c r="L453" s="27">
        <v>1078</v>
      </c>
      <c r="M453" s="27">
        <v>169231</v>
      </c>
      <c r="N453" s="27">
        <v>115477</v>
      </c>
      <c r="O453" s="25">
        <v>24</v>
      </c>
      <c r="P453" s="27">
        <v>48</v>
      </c>
      <c r="Q453" s="27">
        <v>1710300</v>
      </c>
      <c r="R453" s="27">
        <v>1502700</v>
      </c>
      <c r="S453" s="27">
        <v>1</v>
      </c>
      <c r="T453" s="27">
        <v>1</v>
      </c>
      <c r="U453" s="27">
        <v>20000</v>
      </c>
      <c r="V453" s="24">
        <v>20000</v>
      </c>
      <c r="W453" s="27">
        <v>1730300</v>
      </c>
      <c r="X453" s="24" t="str">
        <f>IF(OR(I453="",说明首页!$C$3-INT(I453)&gt;7),"是","否")</f>
        <v>否</v>
      </c>
      <c r="Y453" s="24" t="str">
        <f t="shared" si="105"/>
        <v>否</v>
      </c>
      <c r="Z453" s="24" t="str">
        <f t="shared" si="106"/>
        <v>是</v>
      </c>
      <c r="AA453" s="24" t="str">
        <f>IF(OR(I453="",说明首页!$C$3-INT(I453)&gt;=3),"是","否")</f>
        <v>否</v>
      </c>
      <c r="AB453" s="28">
        <f t="shared" si="107"/>
        <v>107.12152133580705</v>
      </c>
      <c r="AC453" s="29">
        <f t="shared" si="108"/>
        <v>0.91918805055534281</v>
      </c>
      <c r="AD453" s="27">
        <f t="shared" si="109"/>
        <v>35631.25</v>
      </c>
      <c r="AE453" s="29">
        <f t="shared" si="110"/>
        <v>150.27000000000001</v>
      </c>
      <c r="AF453" s="29">
        <f t="shared" si="111"/>
        <v>80.192361111111111</v>
      </c>
      <c r="AG453" s="28">
        <f t="shared" si="112"/>
        <v>88.135593220338976</v>
      </c>
      <c r="AH453" s="28">
        <f t="shared" si="113"/>
        <v>53.672316384180796</v>
      </c>
      <c r="AI453" s="28">
        <f t="shared" si="114"/>
        <v>62.146892655367239</v>
      </c>
      <c r="AJ453" s="28">
        <f t="shared" si="115"/>
        <v>3.9548022598870061</v>
      </c>
      <c r="AK453" s="29">
        <f t="shared" si="116"/>
        <v>50.59</v>
      </c>
      <c r="AL453" s="25">
        <f t="shared" si="117"/>
        <v>257</v>
      </c>
      <c r="AM453" s="24" t="str">
        <f t="shared" si="118"/>
        <v>A</v>
      </c>
      <c r="AN453" s="24" t="str">
        <f t="shared" si="119"/>
        <v>MOB6-12</v>
      </c>
    </row>
    <row r="454" spans="1:40" ht="13.5" customHeight="1">
      <c r="A454" s="24" t="s">
        <v>144</v>
      </c>
      <c r="B454" s="24" t="s">
        <v>150</v>
      </c>
      <c r="C454" s="25">
        <v>790604</v>
      </c>
      <c r="D454" s="24" t="s">
        <v>1011</v>
      </c>
      <c r="E454" s="26">
        <v>45880.600694444402</v>
      </c>
      <c r="F454" s="26">
        <v>45880.600694444402</v>
      </c>
      <c r="G454" s="25">
        <v>274</v>
      </c>
      <c r="H454" s="25">
        <v>274</v>
      </c>
      <c r="I454" s="26">
        <v>46154.845833333296</v>
      </c>
      <c r="J454" s="27">
        <v>5403</v>
      </c>
      <c r="K454" s="27">
        <v>5855</v>
      </c>
      <c r="L454" s="27">
        <v>2200</v>
      </c>
      <c r="M454" s="27">
        <v>210317</v>
      </c>
      <c r="N454" s="24">
        <v>149106</v>
      </c>
      <c r="O454" s="24">
        <v>24</v>
      </c>
      <c r="P454" s="24">
        <v>19</v>
      </c>
      <c r="Q454" s="24">
        <v>1027600</v>
      </c>
      <c r="R454" s="24">
        <v>629400</v>
      </c>
      <c r="S454" s="24">
        <v>2</v>
      </c>
      <c r="T454" s="24">
        <v>3</v>
      </c>
      <c r="U454" s="24">
        <v>82300</v>
      </c>
      <c r="V454" s="24">
        <v>60000</v>
      </c>
      <c r="W454" s="24">
        <v>1109900</v>
      </c>
      <c r="X454" s="24" t="str">
        <f>IF(OR(I454="",说明首页!$C$3-INT(I454)&gt;7),"是","否")</f>
        <v>否</v>
      </c>
      <c r="Y454" s="24" t="str">
        <f t="shared" si="105"/>
        <v>否</v>
      </c>
      <c r="Z454" s="24" t="str">
        <f t="shared" si="106"/>
        <v>是</v>
      </c>
      <c r="AA454" s="24" t="str">
        <f>IF(OR(I454="",说明首页!$C$3-INT(I454)&gt;=3),"是","否")</f>
        <v>否</v>
      </c>
      <c r="AB454" s="28">
        <f t="shared" si="107"/>
        <v>67.775454545454551</v>
      </c>
      <c r="AC454" s="29">
        <f t="shared" si="108"/>
        <v>0.35165648713677583</v>
      </c>
      <c r="AD454" s="27">
        <f t="shared" si="109"/>
        <v>54084.210526315786</v>
      </c>
      <c r="AE454" s="29">
        <f t="shared" si="110"/>
        <v>62.94</v>
      </c>
      <c r="AF454" s="29">
        <f t="shared" si="111"/>
        <v>103.54583333333333</v>
      </c>
      <c r="AG454" s="28">
        <f t="shared" si="112"/>
        <v>5.2730696798493408</v>
      </c>
      <c r="AH454" s="28">
        <f t="shared" si="113"/>
        <v>1.5065913370998116</v>
      </c>
      <c r="AI454" s="28">
        <f t="shared" si="114"/>
        <v>26.365348399246702</v>
      </c>
      <c r="AJ454" s="28">
        <f t="shared" si="115"/>
        <v>29.001883239171374</v>
      </c>
      <c r="AK454" s="29">
        <f t="shared" si="116"/>
        <v>12.54</v>
      </c>
      <c r="AL454" s="25">
        <f t="shared" si="117"/>
        <v>509</v>
      </c>
      <c r="AM454" s="24" t="str">
        <f t="shared" si="118"/>
        <v>C</v>
      </c>
      <c r="AN454" s="24" t="str">
        <f t="shared" si="119"/>
        <v>MOB6-12</v>
      </c>
    </row>
    <row r="455" spans="1:40" ht="13.5" customHeight="1">
      <c r="A455" s="24" t="s">
        <v>144</v>
      </c>
      <c r="B455" s="24" t="s">
        <v>152</v>
      </c>
      <c r="C455" s="25">
        <v>790744</v>
      </c>
      <c r="D455" s="24" t="s">
        <v>508</v>
      </c>
      <c r="E455" s="26">
        <v>45883.445833333302</v>
      </c>
      <c r="F455" s="26">
        <v>45883.445833333302</v>
      </c>
      <c r="G455" s="25">
        <v>271</v>
      </c>
      <c r="H455" s="25">
        <v>271</v>
      </c>
      <c r="I455" s="26">
        <v>46154.785416666702</v>
      </c>
      <c r="J455" s="27">
        <v>4397</v>
      </c>
      <c r="K455" s="27">
        <v>5052</v>
      </c>
      <c r="L455" s="27">
        <v>1722</v>
      </c>
      <c r="M455" s="27">
        <v>198733</v>
      </c>
      <c r="N455" s="27">
        <v>146233</v>
      </c>
      <c r="O455" s="25">
        <v>24</v>
      </c>
      <c r="P455" s="27">
        <v>56</v>
      </c>
      <c r="Q455" s="27">
        <v>2983100</v>
      </c>
      <c r="R455" s="27">
        <v>1783700</v>
      </c>
      <c r="S455" s="27">
        <v>1</v>
      </c>
      <c r="T455" s="27">
        <v>1</v>
      </c>
      <c r="U455" s="27">
        <v>65000</v>
      </c>
      <c r="V455" s="24">
        <v>65000</v>
      </c>
      <c r="W455" s="27">
        <v>3048100</v>
      </c>
      <c r="X455" s="24" t="str">
        <f>IF(OR(I455="",说明首页!$C$3-INT(I455)&gt;7),"是","否")</f>
        <v>否</v>
      </c>
      <c r="Y455" s="24" t="str">
        <f t="shared" si="105"/>
        <v>否</v>
      </c>
      <c r="Z455" s="24" t="str">
        <f t="shared" si="106"/>
        <v>是</v>
      </c>
      <c r="AA455" s="24" t="str">
        <f>IF(OR(I455="",说明首页!$C$3-INT(I455)&gt;=3),"是","否")</f>
        <v>否</v>
      </c>
      <c r="AB455" s="28">
        <f t="shared" si="107"/>
        <v>84.920441347270611</v>
      </c>
      <c r="AC455" s="29">
        <f t="shared" si="108"/>
        <v>1.2735956333863998</v>
      </c>
      <c r="AD455" s="27">
        <f t="shared" si="109"/>
        <v>53269.642857142855</v>
      </c>
      <c r="AE455" s="29">
        <f t="shared" si="110"/>
        <v>178.37</v>
      </c>
      <c r="AF455" s="29">
        <f t="shared" si="111"/>
        <v>101.55069444444445</v>
      </c>
      <c r="AG455" s="28">
        <f t="shared" si="112"/>
        <v>38.794726930320152</v>
      </c>
      <c r="AH455" s="28">
        <f t="shared" si="113"/>
        <v>82.862523540489647</v>
      </c>
      <c r="AI455" s="28">
        <f t="shared" si="114"/>
        <v>71.374764595103585</v>
      </c>
      <c r="AJ455" s="28">
        <f t="shared" si="115"/>
        <v>24.670433145009415</v>
      </c>
      <c r="AK455" s="29">
        <f t="shared" si="116"/>
        <v>62.32</v>
      </c>
      <c r="AL455" s="25">
        <f t="shared" si="117"/>
        <v>174</v>
      </c>
      <c r="AM455" s="24" t="str">
        <f t="shared" si="118"/>
        <v>A</v>
      </c>
      <c r="AN455" s="24" t="str">
        <f t="shared" si="119"/>
        <v>MOB6-12</v>
      </c>
    </row>
    <row r="456" spans="1:40" ht="13.5" customHeight="1">
      <c r="A456" s="24" t="s">
        <v>144</v>
      </c>
      <c r="B456" s="24" t="s">
        <v>145</v>
      </c>
      <c r="C456" s="25">
        <v>790955</v>
      </c>
      <c r="D456" s="24" t="s">
        <v>913</v>
      </c>
      <c r="E456" s="26">
        <v>46025.398611111101</v>
      </c>
      <c r="F456" s="26">
        <v>45891.4</v>
      </c>
      <c r="G456" s="25">
        <v>129</v>
      </c>
      <c r="H456" s="25">
        <v>263</v>
      </c>
      <c r="I456" s="26">
        <v>46145.629166666702</v>
      </c>
      <c r="J456" s="27">
        <v>52</v>
      </c>
      <c r="K456" s="27">
        <v>52</v>
      </c>
      <c r="L456" s="27">
        <v>30</v>
      </c>
      <c r="M456" s="27">
        <v>1934</v>
      </c>
      <c r="N456" s="27">
        <v>1524</v>
      </c>
      <c r="O456" s="25">
        <v>1</v>
      </c>
      <c r="P456" s="27"/>
      <c r="Q456" s="27"/>
      <c r="R456" s="27"/>
      <c r="S456" s="27"/>
      <c r="T456" s="27"/>
      <c r="U456" s="27"/>
      <c r="V456" s="24"/>
      <c r="W456" s="27"/>
      <c r="X456" s="24" t="str">
        <f>IF(OR(I456="",说明首页!$C$3-INT(I456)&gt;7),"是","否")</f>
        <v>否</v>
      </c>
      <c r="Y456" s="24" t="str">
        <f t="shared" si="105"/>
        <v>是</v>
      </c>
      <c r="Z456" s="24" t="str">
        <f t="shared" si="106"/>
        <v>否</v>
      </c>
      <c r="AA456" s="24" t="str">
        <f>IF(OR(I456="",说明首页!$C$3-INT(I456)&gt;=3),"是","否")</f>
        <v>否</v>
      </c>
      <c r="AB456" s="28">
        <f t="shared" si="107"/>
        <v>50.8</v>
      </c>
      <c r="AC456" s="29">
        <f t="shared" si="108"/>
        <v>0</v>
      </c>
      <c r="AD456" s="27">
        <f t="shared" si="109"/>
        <v>0</v>
      </c>
      <c r="AE456" s="29">
        <f t="shared" si="110"/>
        <v>0</v>
      </c>
      <c r="AF456" s="29">
        <f t="shared" si="111"/>
        <v>25.4</v>
      </c>
      <c r="AG456" s="28" t="str">
        <f t="shared" si="112"/>
        <v/>
      </c>
      <c r="AH456" s="28" t="str">
        <f t="shared" si="113"/>
        <v/>
      </c>
      <c r="AI456" s="28" t="str">
        <f t="shared" si="114"/>
        <v/>
      </c>
      <c r="AJ456" s="28" t="str">
        <f t="shared" si="115"/>
        <v/>
      </c>
      <c r="AK456" s="29" t="str">
        <f t="shared" si="116"/>
        <v/>
      </c>
      <c r="AL456" s="25" t="str">
        <f t="shared" si="117"/>
        <v/>
      </c>
      <c r="AM456" s="24" t="str">
        <f t="shared" si="118"/>
        <v>非参评</v>
      </c>
      <c r="AN456" s="24" t="str">
        <f t="shared" si="119"/>
        <v>MOB3-6</v>
      </c>
    </row>
    <row r="457" spans="1:40" ht="13.5" customHeight="1">
      <c r="A457" s="24" t="s">
        <v>144</v>
      </c>
      <c r="B457" s="24" t="s">
        <v>150</v>
      </c>
      <c r="C457" s="25">
        <v>790998</v>
      </c>
      <c r="D457" s="24" t="s">
        <v>796</v>
      </c>
      <c r="E457" s="26">
        <v>46025.4284722222</v>
      </c>
      <c r="F457" s="26">
        <v>45891.420138888898</v>
      </c>
      <c r="G457" s="25">
        <v>129</v>
      </c>
      <c r="H457" s="25">
        <v>263</v>
      </c>
      <c r="I457" s="26">
        <v>46150.748611111099</v>
      </c>
      <c r="J457" s="27">
        <v>3694</v>
      </c>
      <c r="K457" s="27">
        <v>3941</v>
      </c>
      <c r="L457" s="27">
        <v>1795</v>
      </c>
      <c r="M457" s="27">
        <v>180717</v>
      </c>
      <c r="N457" s="27">
        <v>148187</v>
      </c>
      <c r="O457" s="25">
        <v>21</v>
      </c>
      <c r="P457" s="27">
        <v>27</v>
      </c>
      <c r="Q457" s="27">
        <v>1553800</v>
      </c>
      <c r="R457" s="27">
        <v>1373000</v>
      </c>
      <c r="S457" s="27">
        <v>1</v>
      </c>
      <c r="T457" s="27">
        <v>1</v>
      </c>
      <c r="U457" s="27">
        <v>3000</v>
      </c>
      <c r="V457" s="27"/>
      <c r="W457" s="27">
        <v>1556800</v>
      </c>
      <c r="X457" s="24" t="str">
        <f>IF(OR(I457="",说明首页!$C$3-INT(I457)&gt;7),"是","否")</f>
        <v>否</v>
      </c>
      <c r="Y457" s="24" t="str">
        <f t="shared" si="105"/>
        <v>是</v>
      </c>
      <c r="Z457" s="24" t="str">
        <f t="shared" si="106"/>
        <v>否</v>
      </c>
      <c r="AA457" s="24" t="str">
        <f>IF(OR(I457="",说明首页!$C$3-INT(I457)&gt;=3),"是","否")</f>
        <v>否</v>
      </c>
      <c r="AB457" s="28">
        <f t="shared" si="107"/>
        <v>82.555431754874647</v>
      </c>
      <c r="AC457" s="29">
        <f t="shared" si="108"/>
        <v>0.73091499729290743</v>
      </c>
      <c r="AD457" s="27">
        <f t="shared" si="109"/>
        <v>57548.148148148146</v>
      </c>
      <c r="AE457" s="29">
        <f t="shared" si="110"/>
        <v>137.30000000000001</v>
      </c>
      <c r="AF457" s="29">
        <f t="shared" si="111"/>
        <v>117.60873015873015</v>
      </c>
      <c r="AG457" s="28" t="str">
        <f t="shared" si="112"/>
        <v/>
      </c>
      <c r="AH457" s="28" t="str">
        <f t="shared" si="113"/>
        <v/>
      </c>
      <c r="AI457" s="28" t="str">
        <f t="shared" si="114"/>
        <v/>
      </c>
      <c r="AJ457" s="28" t="str">
        <f t="shared" si="115"/>
        <v/>
      </c>
      <c r="AK457" s="29" t="str">
        <f t="shared" si="116"/>
        <v/>
      </c>
      <c r="AL457" s="25" t="str">
        <f t="shared" si="117"/>
        <v/>
      </c>
      <c r="AM457" s="24" t="str">
        <f t="shared" si="118"/>
        <v>非参评</v>
      </c>
      <c r="AN457" s="24" t="str">
        <f t="shared" si="119"/>
        <v>MOB3-6</v>
      </c>
    </row>
    <row r="458" spans="1:40" ht="13.5" customHeight="1">
      <c r="A458" s="24" t="s">
        <v>144</v>
      </c>
      <c r="B458" s="24" t="s">
        <v>150</v>
      </c>
      <c r="C458" s="25">
        <v>791036</v>
      </c>
      <c r="D458" s="24" t="s">
        <v>506</v>
      </c>
      <c r="E458" s="26">
        <v>45894.418749999997</v>
      </c>
      <c r="F458" s="26">
        <v>45894.418749999997</v>
      </c>
      <c r="G458" s="25">
        <v>260</v>
      </c>
      <c r="H458" s="25">
        <v>260</v>
      </c>
      <c r="I458" s="26">
        <v>46154.844444444403</v>
      </c>
      <c r="J458" s="27">
        <v>6612</v>
      </c>
      <c r="K458" s="27">
        <v>6892</v>
      </c>
      <c r="L458" s="27">
        <v>1507</v>
      </c>
      <c r="M458" s="27">
        <v>219710</v>
      </c>
      <c r="N458" s="27">
        <v>134666</v>
      </c>
      <c r="O458" s="25">
        <v>27</v>
      </c>
      <c r="P458" s="27">
        <v>33</v>
      </c>
      <c r="Q458" s="27">
        <v>696700</v>
      </c>
      <c r="R458" s="27">
        <v>667700</v>
      </c>
      <c r="S458" s="27">
        <v>4</v>
      </c>
      <c r="T458" s="27">
        <v>4</v>
      </c>
      <c r="U458" s="27">
        <v>10800</v>
      </c>
      <c r="V458" s="24">
        <v>5000</v>
      </c>
      <c r="W458" s="27">
        <v>707500</v>
      </c>
      <c r="X458" s="24" t="str">
        <f>IF(OR(I458="",说明首页!$C$3-INT(I458)&gt;7),"是","否")</f>
        <v>否</v>
      </c>
      <c r="Y458" s="24" t="str">
        <f t="shared" si="105"/>
        <v>否</v>
      </c>
      <c r="Z458" s="24" t="str">
        <f t="shared" si="106"/>
        <v>是</v>
      </c>
      <c r="AA458" s="24" t="str">
        <f>IF(OR(I458="",说明首页!$C$3-INT(I458)&gt;=3),"是","否")</f>
        <v>否</v>
      </c>
      <c r="AB458" s="28">
        <f t="shared" si="107"/>
        <v>89.36031851360319</v>
      </c>
      <c r="AC458" s="29">
        <f t="shared" si="108"/>
        <v>0.49909255898366606</v>
      </c>
      <c r="AD458" s="27">
        <f t="shared" si="109"/>
        <v>21112.121212121212</v>
      </c>
      <c r="AE458" s="29">
        <f t="shared" si="110"/>
        <v>66.77</v>
      </c>
      <c r="AF458" s="29">
        <f t="shared" si="111"/>
        <v>83.127160493827162</v>
      </c>
      <c r="AG458" s="28">
        <f t="shared" si="112"/>
        <v>51.224105461393599</v>
      </c>
      <c r="AH458" s="28">
        <f t="shared" si="113"/>
        <v>8.2862523540489654</v>
      </c>
      <c r="AI458" s="28">
        <f t="shared" si="114"/>
        <v>28.06026365348399</v>
      </c>
      <c r="AJ458" s="28">
        <f t="shared" si="115"/>
        <v>5.4613935969868175</v>
      </c>
      <c r="AK458" s="29">
        <f t="shared" si="116"/>
        <v>18.12</v>
      </c>
      <c r="AL458" s="25">
        <f t="shared" si="117"/>
        <v>490</v>
      </c>
      <c r="AM458" s="24" t="str">
        <f t="shared" si="118"/>
        <v>C</v>
      </c>
      <c r="AN458" s="24" t="str">
        <f t="shared" si="119"/>
        <v>MOB6-12</v>
      </c>
    </row>
    <row r="459" spans="1:40" ht="13.5" customHeight="1">
      <c r="A459" s="24" t="s">
        <v>144</v>
      </c>
      <c r="B459" s="24" t="s">
        <v>162</v>
      </c>
      <c r="C459" s="25">
        <v>791137</v>
      </c>
      <c r="D459" s="24" t="s">
        <v>983</v>
      </c>
      <c r="E459" s="26">
        <v>45896.411805555603</v>
      </c>
      <c r="F459" s="26">
        <v>45896.411805555603</v>
      </c>
      <c r="G459" s="25">
        <v>258</v>
      </c>
      <c r="H459" s="25">
        <v>258</v>
      </c>
      <c r="I459" s="26">
        <v>46154.854861111096</v>
      </c>
      <c r="J459" s="27">
        <v>3582</v>
      </c>
      <c r="K459" s="27">
        <v>5245</v>
      </c>
      <c r="L459" s="27">
        <v>1449</v>
      </c>
      <c r="M459" s="27">
        <v>246408</v>
      </c>
      <c r="N459" s="27">
        <v>195287</v>
      </c>
      <c r="O459" s="25">
        <v>25</v>
      </c>
      <c r="P459" s="27">
        <v>57</v>
      </c>
      <c r="Q459" s="27">
        <v>4773800</v>
      </c>
      <c r="R459" s="27">
        <v>4211600</v>
      </c>
      <c r="S459" s="27">
        <v>2</v>
      </c>
      <c r="T459" s="27">
        <v>4</v>
      </c>
      <c r="U459" s="27">
        <v>116000</v>
      </c>
      <c r="V459" s="27"/>
      <c r="W459" s="27">
        <v>4889800</v>
      </c>
      <c r="X459" s="24" t="str">
        <f>IF(OR(I459="",说明首页!$C$3-INT(I459)&gt;7),"是","否")</f>
        <v>否</v>
      </c>
      <c r="Y459" s="24" t="str">
        <f t="shared" si="105"/>
        <v>否</v>
      </c>
      <c r="Z459" s="24" t="str">
        <f t="shared" si="106"/>
        <v>是</v>
      </c>
      <c r="AA459" s="24" t="str">
        <f>IF(OR(I459="",说明首页!$C$3-INT(I459)&gt;=3),"是","否")</f>
        <v>否</v>
      </c>
      <c r="AB459" s="28">
        <f t="shared" si="107"/>
        <v>134.7736369910283</v>
      </c>
      <c r="AC459" s="29">
        <f t="shared" si="108"/>
        <v>1.5912897822445562</v>
      </c>
      <c r="AD459" s="27">
        <f t="shared" si="109"/>
        <v>83750.877192982458</v>
      </c>
      <c r="AE459" s="29">
        <f t="shared" si="110"/>
        <v>421.16</v>
      </c>
      <c r="AF459" s="29">
        <f t="shared" si="111"/>
        <v>130.19133333333332</v>
      </c>
      <c r="AG459" s="28">
        <f t="shared" si="112"/>
        <v>98.870056497175142</v>
      </c>
      <c r="AH459" s="28">
        <f t="shared" si="113"/>
        <v>94.726930320150657</v>
      </c>
      <c r="AI459" s="28">
        <f t="shared" si="114"/>
        <v>96.045197740112997</v>
      </c>
      <c r="AJ459" s="28">
        <f t="shared" si="115"/>
        <v>84.369114877589453</v>
      </c>
      <c r="AK459" s="29">
        <f t="shared" si="116"/>
        <v>93.54</v>
      </c>
      <c r="AL459" s="25">
        <f t="shared" si="117"/>
        <v>10</v>
      </c>
      <c r="AM459" s="24" t="str">
        <f t="shared" si="118"/>
        <v>S</v>
      </c>
      <c r="AN459" s="24" t="str">
        <f t="shared" si="119"/>
        <v>MOB6-12</v>
      </c>
    </row>
    <row r="460" spans="1:40" ht="13.5" customHeight="1">
      <c r="A460" s="24" t="s">
        <v>144</v>
      </c>
      <c r="B460" s="24" t="s">
        <v>147</v>
      </c>
      <c r="C460" s="25">
        <v>791434</v>
      </c>
      <c r="D460" s="24" t="s">
        <v>541</v>
      </c>
      <c r="E460" s="26">
        <v>45898.65625</v>
      </c>
      <c r="F460" s="26">
        <v>45898.65625</v>
      </c>
      <c r="G460" s="25">
        <v>256</v>
      </c>
      <c r="H460" s="25">
        <v>256</v>
      </c>
      <c r="I460" s="26">
        <v>46154.787499999999</v>
      </c>
      <c r="J460" s="27">
        <v>1197</v>
      </c>
      <c r="K460" s="27">
        <v>1312</v>
      </c>
      <c r="L460" s="27">
        <v>476</v>
      </c>
      <c r="M460" s="27">
        <v>56718</v>
      </c>
      <c r="N460" s="27">
        <v>45163</v>
      </c>
      <c r="O460" s="25">
        <v>18</v>
      </c>
      <c r="P460" s="24">
        <v>5</v>
      </c>
      <c r="Q460" s="24">
        <v>347300</v>
      </c>
      <c r="R460" s="24">
        <v>267300</v>
      </c>
      <c r="S460" s="24">
        <v>1</v>
      </c>
      <c r="T460" s="24">
        <v>1</v>
      </c>
      <c r="U460" s="24">
        <v>7500</v>
      </c>
      <c r="V460" s="24"/>
      <c r="W460" s="24">
        <v>354800</v>
      </c>
      <c r="X460" s="24" t="str">
        <f>IF(OR(I460="",说明首页!$C$3-INT(I460)&gt;7),"是","否")</f>
        <v>否</v>
      </c>
      <c r="Y460" s="24" t="str">
        <f t="shared" si="105"/>
        <v>是</v>
      </c>
      <c r="Z460" s="24" t="str">
        <f t="shared" si="106"/>
        <v>否</v>
      </c>
      <c r="AA460" s="24" t="str">
        <f>IF(OR(I460="",说明首页!$C$3-INT(I460)&gt;=3),"是","否")</f>
        <v>否</v>
      </c>
      <c r="AB460" s="28">
        <f t="shared" si="107"/>
        <v>94.880252100840337</v>
      </c>
      <c r="AC460" s="29">
        <f t="shared" si="108"/>
        <v>0.41771094402673348</v>
      </c>
      <c r="AD460" s="27">
        <f t="shared" si="109"/>
        <v>69460</v>
      </c>
      <c r="AE460" s="29">
        <f t="shared" si="110"/>
        <v>26.73</v>
      </c>
      <c r="AF460" s="29">
        <f t="shared" si="111"/>
        <v>41.817592592592597</v>
      </c>
      <c r="AG460" s="28" t="str">
        <f t="shared" si="112"/>
        <v/>
      </c>
      <c r="AH460" s="28" t="str">
        <f t="shared" si="113"/>
        <v/>
      </c>
      <c r="AI460" s="28" t="str">
        <f t="shared" si="114"/>
        <v/>
      </c>
      <c r="AJ460" s="28" t="str">
        <f t="shared" si="115"/>
        <v/>
      </c>
      <c r="AK460" s="29" t="str">
        <f t="shared" si="116"/>
        <v/>
      </c>
      <c r="AL460" s="25" t="str">
        <f t="shared" si="117"/>
        <v/>
      </c>
      <c r="AM460" s="24" t="str">
        <f t="shared" si="118"/>
        <v>非参评</v>
      </c>
      <c r="AN460" s="24" t="str">
        <f t="shared" si="119"/>
        <v>MOB6-12</v>
      </c>
    </row>
    <row r="461" spans="1:40" ht="13.5" customHeight="1">
      <c r="A461" s="24" t="s">
        <v>144</v>
      </c>
      <c r="B461" s="24" t="s">
        <v>150</v>
      </c>
      <c r="C461" s="25">
        <v>791563</v>
      </c>
      <c r="D461" s="24" t="s">
        <v>923</v>
      </c>
      <c r="E461" s="26">
        <v>45901.601388888899</v>
      </c>
      <c r="F461" s="26">
        <v>45901.601388888899</v>
      </c>
      <c r="G461" s="25">
        <v>253</v>
      </c>
      <c r="H461" s="25">
        <v>253</v>
      </c>
      <c r="I461" s="26">
        <v>46154.8527777778</v>
      </c>
      <c r="J461" s="27">
        <v>5045</v>
      </c>
      <c r="K461" s="27">
        <v>5985</v>
      </c>
      <c r="L461" s="27">
        <v>1549</v>
      </c>
      <c r="M461" s="27">
        <v>231896</v>
      </c>
      <c r="N461" s="27">
        <v>169821</v>
      </c>
      <c r="O461" s="25">
        <v>24</v>
      </c>
      <c r="P461" s="27">
        <v>51</v>
      </c>
      <c r="Q461" s="27">
        <v>1762200</v>
      </c>
      <c r="R461" s="27">
        <v>1257400</v>
      </c>
      <c r="S461" s="27">
        <v>1</v>
      </c>
      <c r="T461" s="27">
        <v>1</v>
      </c>
      <c r="U461" s="27">
        <v>1000</v>
      </c>
      <c r="V461" s="27">
        <v>1000</v>
      </c>
      <c r="W461" s="27">
        <v>1763200</v>
      </c>
      <c r="X461" s="24" t="str">
        <f>IF(OR(I461="",说明首页!$C$3-INT(I461)&gt;7),"是","否")</f>
        <v>否</v>
      </c>
      <c r="Y461" s="24" t="str">
        <f t="shared" si="105"/>
        <v>否</v>
      </c>
      <c r="Z461" s="24" t="str">
        <f t="shared" si="106"/>
        <v>是</v>
      </c>
      <c r="AA461" s="24" t="str">
        <f>IF(OR(I461="",说明首页!$C$3-INT(I461)&gt;=3),"是","否")</f>
        <v>否</v>
      </c>
      <c r="AB461" s="28">
        <f t="shared" si="107"/>
        <v>109.63266623628147</v>
      </c>
      <c r="AC461" s="29">
        <f t="shared" si="108"/>
        <v>1.0109018830525274</v>
      </c>
      <c r="AD461" s="27">
        <f t="shared" si="109"/>
        <v>34552.941176470587</v>
      </c>
      <c r="AE461" s="29">
        <f t="shared" si="110"/>
        <v>125.74</v>
      </c>
      <c r="AF461" s="29">
        <f t="shared" si="111"/>
        <v>117.93125000000001</v>
      </c>
      <c r="AG461" s="28">
        <f t="shared" si="112"/>
        <v>90.772128060263654</v>
      </c>
      <c r="AH461" s="28">
        <f t="shared" si="113"/>
        <v>61.581920903954803</v>
      </c>
      <c r="AI461" s="28">
        <f t="shared" si="114"/>
        <v>51.789077212806021</v>
      </c>
      <c r="AJ461" s="28">
        <f t="shared" si="115"/>
        <v>61.581920903954803</v>
      </c>
      <c r="AK461" s="29">
        <f t="shared" si="116"/>
        <v>64</v>
      </c>
      <c r="AL461" s="25">
        <f t="shared" si="117"/>
        <v>167</v>
      </c>
      <c r="AM461" s="24" t="str">
        <f t="shared" si="118"/>
        <v>A</v>
      </c>
      <c r="AN461" s="24" t="str">
        <f t="shared" si="119"/>
        <v>MOB6-12</v>
      </c>
    </row>
    <row r="462" spans="1:40" ht="13.5" customHeight="1">
      <c r="A462" s="24" t="s">
        <v>144</v>
      </c>
      <c r="B462" s="24" t="s">
        <v>162</v>
      </c>
      <c r="C462" s="25">
        <v>791773</v>
      </c>
      <c r="D462" s="24" t="s">
        <v>392</v>
      </c>
      <c r="E462" s="26">
        <v>45904.386805555601</v>
      </c>
      <c r="F462" s="26">
        <v>45904.386805555601</v>
      </c>
      <c r="G462" s="25">
        <v>250</v>
      </c>
      <c r="H462" s="25">
        <v>250</v>
      </c>
      <c r="I462" s="26">
        <v>46154.863888888904</v>
      </c>
      <c r="J462" s="27">
        <v>4141</v>
      </c>
      <c r="K462" s="27">
        <v>6826</v>
      </c>
      <c r="L462" s="27">
        <v>1787</v>
      </c>
      <c r="M462" s="27">
        <v>263674</v>
      </c>
      <c r="N462" s="27">
        <v>194858</v>
      </c>
      <c r="O462" s="25">
        <v>27</v>
      </c>
      <c r="P462" s="27">
        <v>53</v>
      </c>
      <c r="Q462" s="27">
        <v>5154100</v>
      </c>
      <c r="R462" s="27">
        <v>4298100</v>
      </c>
      <c r="S462" s="27">
        <v>1</v>
      </c>
      <c r="T462" s="27">
        <v>1</v>
      </c>
      <c r="U462" s="27">
        <v>4000</v>
      </c>
      <c r="V462" s="27">
        <v>4000</v>
      </c>
      <c r="W462" s="27">
        <v>5158100</v>
      </c>
      <c r="X462" s="24" t="str">
        <f>IF(OR(I462="",说明首页!$C$3-INT(I462)&gt;7),"是","否")</f>
        <v>否</v>
      </c>
      <c r="Y462" s="24" t="str">
        <f t="shared" si="105"/>
        <v>否</v>
      </c>
      <c r="Z462" s="24" t="str">
        <f t="shared" si="106"/>
        <v>是</v>
      </c>
      <c r="AA462" s="24" t="str">
        <f>IF(OR(I462="",说明首页!$C$3-INT(I462)&gt;=3),"是","否")</f>
        <v>否</v>
      </c>
      <c r="AB462" s="28">
        <f t="shared" si="107"/>
        <v>109.04196978175713</v>
      </c>
      <c r="AC462" s="29">
        <f t="shared" si="108"/>
        <v>1.2798840859695726</v>
      </c>
      <c r="AD462" s="27">
        <f t="shared" si="109"/>
        <v>97247.169811320753</v>
      </c>
      <c r="AE462" s="29">
        <f t="shared" si="110"/>
        <v>429.81</v>
      </c>
      <c r="AF462" s="29">
        <f t="shared" si="111"/>
        <v>120.28271604938271</v>
      </c>
      <c r="AG462" s="28">
        <f t="shared" si="112"/>
        <v>90.207156308851225</v>
      </c>
      <c r="AH462" s="28">
        <f t="shared" si="113"/>
        <v>83.050847457627114</v>
      </c>
      <c r="AI462" s="28">
        <f t="shared" si="114"/>
        <v>96.233521657250478</v>
      </c>
      <c r="AJ462" s="28">
        <f t="shared" si="115"/>
        <v>65.72504708097928</v>
      </c>
      <c r="AK462" s="29">
        <f t="shared" si="116"/>
        <v>83.3</v>
      </c>
      <c r="AL462" s="25">
        <f t="shared" si="117"/>
        <v>36</v>
      </c>
      <c r="AM462" s="24" t="str">
        <f t="shared" si="118"/>
        <v>S</v>
      </c>
      <c r="AN462" s="24" t="str">
        <f t="shared" si="119"/>
        <v>MOB6-12</v>
      </c>
    </row>
    <row r="463" spans="1:40" ht="13.5" customHeight="1">
      <c r="A463" s="24" t="s">
        <v>144</v>
      </c>
      <c r="B463" s="24" t="s">
        <v>147</v>
      </c>
      <c r="C463" s="25">
        <v>791783</v>
      </c>
      <c r="D463" s="24" t="s">
        <v>263</v>
      </c>
      <c r="E463" s="26">
        <v>46133.6652777778</v>
      </c>
      <c r="F463" s="26">
        <v>46133.6652777778</v>
      </c>
      <c r="G463" s="25">
        <v>21</v>
      </c>
      <c r="H463" s="25">
        <v>21</v>
      </c>
      <c r="I463" s="26">
        <v>46154.782638888901</v>
      </c>
      <c r="J463" s="27">
        <v>1655</v>
      </c>
      <c r="K463" s="27">
        <v>1889</v>
      </c>
      <c r="L463" s="27">
        <v>645</v>
      </c>
      <c r="M463" s="27">
        <v>71251</v>
      </c>
      <c r="N463" s="27">
        <v>55137</v>
      </c>
      <c r="O463" s="25">
        <v>13</v>
      </c>
      <c r="P463" s="24">
        <v>14</v>
      </c>
      <c r="Q463" s="24">
        <v>301300</v>
      </c>
      <c r="R463" s="24">
        <v>223200</v>
      </c>
      <c r="S463" s="24">
        <v>0</v>
      </c>
      <c r="T463" s="24">
        <v>0</v>
      </c>
      <c r="U463" s="24"/>
      <c r="V463" s="24"/>
      <c r="W463" s="24">
        <v>301300</v>
      </c>
      <c r="X463" s="24" t="str">
        <f>IF(OR(I463="",说明首页!$C$3-INT(I463)&gt;7),"是","否")</f>
        <v>否</v>
      </c>
      <c r="Y463" s="24" t="str">
        <f t="shared" si="105"/>
        <v>是</v>
      </c>
      <c r="Z463" s="24" t="str">
        <f t="shared" si="106"/>
        <v>否</v>
      </c>
      <c r="AA463" s="24" t="str">
        <f>IF(OR(I463="",说明首页!$C$3-INT(I463)&gt;=3),"是","否")</f>
        <v>否</v>
      </c>
      <c r="AB463" s="28">
        <f t="shared" si="107"/>
        <v>85.483720930232565</v>
      </c>
      <c r="AC463" s="29">
        <f t="shared" si="108"/>
        <v>0.84592145015105735</v>
      </c>
      <c r="AD463" s="27">
        <f t="shared" si="109"/>
        <v>21521.428571428572</v>
      </c>
      <c r="AE463" s="29">
        <f t="shared" si="110"/>
        <v>22.32</v>
      </c>
      <c r="AF463" s="29">
        <f t="shared" si="111"/>
        <v>70.688461538461539</v>
      </c>
      <c r="AG463" s="28" t="str">
        <f t="shared" si="112"/>
        <v/>
      </c>
      <c r="AH463" s="28" t="str">
        <f t="shared" si="113"/>
        <v/>
      </c>
      <c r="AI463" s="28" t="str">
        <f t="shared" si="114"/>
        <v/>
      </c>
      <c r="AJ463" s="28" t="str">
        <f t="shared" si="115"/>
        <v/>
      </c>
      <c r="AK463" s="29" t="str">
        <f t="shared" si="116"/>
        <v/>
      </c>
      <c r="AL463" s="25" t="str">
        <f t="shared" si="117"/>
        <v/>
      </c>
      <c r="AM463" s="24" t="str">
        <f t="shared" si="118"/>
        <v>非参评</v>
      </c>
      <c r="AN463" s="24" t="str">
        <f t="shared" si="119"/>
        <v>MOB1-</v>
      </c>
    </row>
    <row r="464" spans="1:40" ht="13.5" customHeight="1">
      <c r="A464" s="24" t="s">
        <v>144</v>
      </c>
      <c r="B464" s="24" t="s">
        <v>145</v>
      </c>
      <c r="C464" s="25">
        <v>791906</v>
      </c>
      <c r="D464" s="24" t="s">
        <v>411</v>
      </c>
      <c r="E464" s="26">
        <v>45905.679166666698</v>
      </c>
      <c r="F464" s="26">
        <v>45905.679166666698</v>
      </c>
      <c r="G464" s="25">
        <v>249</v>
      </c>
      <c r="H464" s="25">
        <v>249</v>
      </c>
      <c r="I464" s="26">
        <v>46145.633333333302</v>
      </c>
      <c r="J464" s="27">
        <v>61</v>
      </c>
      <c r="K464" s="27">
        <v>61</v>
      </c>
      <c r="L464" s="27">
        <v>25</v>
      </c>
      <c r="M464" s="27">
        <v>1946</v>
      </c>
      <c r="N464" s="27">
        <v>1479</v>
      </c>
      <c r="O464" s="25">
        <v>1</v>
      </c>
      <c r="P464" s="24"/>
      <c r="Q464" s="24"/>
      <c r="R464" s="24"/>
      <c r="S464" s="24"/>
      <c r="T464" s="24"/>
      <c r="U464" s="24"/>
      <c r="V464" s="24"/>
      <c r="W464" s="24"/>
      <c r="X464" s="24" t="str">
        <f>IF(OR(I464="",说明首页!$C$3-INT(I464)&gt;7),"是","否")</f>
        <v>否</v>
      </c>
      <c r="Y464" s="24" t="str">
        <f t="shared" si="105"/>
        <v>是</v>
      </c>
      <c r="Z464" s="24" t="str">
        <f t="shared" si="106"/>
        <v>否</v>
      </c>
      <c r="AA464" s="24" t="str">
        <f>IF(OR(I464="",说明首页!$C$3-INT(I464)&gt;=3),"是","否")</f>
        <v>否</v>
      </c>
      <c r="AB464" s="28">
        <f t="shared" si="107"/>
        <v>59.16</v>
      </c>
      <c r="AC464" s="29">
        <f t="shared" si="108"/>
        <v>0</v>
      </c>
      <c r="AD464" s="27">
        <f t="shared" si="109"/>
        <v>0</v>
      </c>
      <c r="AE464" s="29">
        <f t="shared" si="110"/>
        <v>0</v>
      </c>
      <c r="AF464" s="29">
        <f t="shared" si="111"/>
        <v>24.65</v>
      </c>
      <c r="AG464" s="28" t="str">
        <f t="shared" si="112"/>
        <v/>
      </c>
      <c r="AH464" s="28" t="str">
        <f t="shared" si="113"/>
        <v/>
      </c>
      <c r="AI464" s="28" t="str">
        <f t="shared" si="114"/>
        <v/>
      </c>
      <c r="AJ464" s="28" t="str">
        <f t="shared" si="115"/>
        <v/>
      </c>
      <c r="AK464" s="29" t="str">
        <f t="shared" si="116"/>
        <v/>
      </c>
      <c r="AL464" s="25" t="str">
        <f t="shared" si="117"/>
        <v/>
      </c>
      <c r="AM464" s="24" t="str">
        <f t="shared" si="118"/>
        <v>非参评</v>
      </c>
      <c r="AN464" s="24" t="str">
        <f t="shared" si="119"/>
        <v>MOB6-12</v>
      </c>
    </row>
    <row r="465" spans="1:40" ht="13.5" customHeight="1">
      <c r="A465" s="24" t="s">
        <v>144</v>
      </c>
      <c r="B465" s="24" t="s">
        <v>145</v>
      </c>
      <c r="C465" s="25">
        <v>791907</v>
      </c>
      <c r="D465" s="24" t="s">
        <v>661</v>
      </c>
      <c r="E465" s="26">
        <v>45905.679166666698</v>
      </c>
      <c r="F465" s="26">
        <v>45905.679166666698</v>
      </c>
      <c r="G465" s="25">
        <v>249</v>
      </c>
      <c r="H465" s="25">
        <v>249</v>
      </c>
      <c r="I465" s="26">
        <v>46145.631944444402</v>
      </c>
      <c r="J465" s="27">
        <v>54</v>
      </c>
      <c r="K465" s="27">
        <v>54</v>
      </c>
      <c r="L465" s="27">
        <v>22</v>
      </c>
      <c r="M465" s="27">
        <v>1913</v>
      </c>
      <c r="N465" s="27">
        <v>1417</v>
      </c>
      <c r="O465" s="25">
        <v>1</v>
      </c>
      <c r="P465" s="27"/>
      <c r="Q465" s="27"/>
      <c r="R465" s="27"/>
      <c r="S465" s="27"/>
      <c r="T465" s="27"/>
      <c r="U465" s="27"/>
      <c r="V465" s="27"/>
      <c r="W465" s="27"/>
      <c r="X465" s="24" t="str">
        <f>IF(OR(I465="",说明首页!$C$3-INT(I465)&gt;7),"是","否")</f>
        <v>否</v>
      </c>
      <c r="Y465" s="24" t="str">
        <f t="shared" si="105"/>
        <v>是</v>
      </c>
      <c r="Z465" s="24" t="str">
        <f t="shared" si="106"/>
        <v>否</v>
      </c>
      <c r="AA465" s="24" t="str">
        <f>IF(OR(I465="",说明首页!$C$3-INT(I465)&gt;=3),"是","否")</f>
        <v>否</v>
      </c>
      <c r="AB465" s="28">
        <f t="shared" si="107"/>
        <v>64.409090909090907</v>
      </c>
      <c r="AC465" s="29">
        <f t="shared" si="108"/>
        <v>0</v>
      </c>
      <c r="AD465" s="27">
        <f t="shared" si="109"/>
        <v>0</v>
      </c>
      <c r="AE465" s="29">
        <f t="shared" si="110"/>
        <v>0</v>
      </c>
      <c r="AF465" s="29">
        <f t="shared" si="111"/>
        <v>23.616666666666667</v>
      </c>
      <c r="AG465" s="28" t="str">
        <f t="shared" si="112"/>
        <v/>
      </c>
      <c r="AH465" s="28" t="str">
        <f t="shared" si="113"/>
        <v/>
      </c>
      <c r="AI465" s="28" t="str">
        <f t="shared" si="114"/>
        <v/>
      </c>
      <c r="AJ465" s="28" t="str">
        <f t="shared" si="115"/>
        <v/>
      </c>
      <c r="AK465" s="29" t="str">
        <f t="shared" si="116"/>
        <v/>
      </c>
      <c r="AL465" s="25" t="str">
        <f t="shared" si="117"/>
        <v/>
      </c>
      <c r="AM465" s="24" t="str">
        <f t="shared" si="118"/>
        <v>非参评</v>
      </c>
      <c r="AN465" s="24" t="str">
        <f t="shared" si="119"/>
        <v>MOB6-12</v>
      </c>
    </row>
    <row r="466" spans="1:40" ht="13.5" customHeight="1">
      <c r="A466" s="24" t="s">
        <v>144</v>
      </c>
      <c r="B466" s="24" t="s">
        <v>167</v>
      </c>
      <c r="C466" s="25">
        <v>791952</v>
      </c>
      <c r="D466" s="24" t="s">
        <v>901</v>
      </c>
      <c r="E466" s="26">
        <v>45910.582638888904</v>
      </c>
      <c r="F466" s="26">
        <v>45910.582638888904</v>
      </c>
      <c r="G466" s="25">
        <v>244</v>
      </c>
      <c r="H466" s="25">
        <v>244</v>
      </c>
      <c r="I466" s="26">
        <v>46148.755555555603</v>
      </c>
      <c r="J466" s="27">
        <v>427</v>
      </c>
      <c r="K466" s="27">
        <v>572</v>
      </c>
      <c r="L466" s="27">
        <v>171</v>
      </c>
      <c r="M466" s="27">
        <v>23710</v>
      </c>
      <c r="N466" s="27">
        <v>17569</v>
      </c>
      <c r="O466" s="24">
        <v>5</v>
      </c>
      <c r="P466" s="24">
        <v>2</v>
      </c>
      <c r="Q466" s="24">
        <v>129700</v>
      </c>
      <c r="R466" s="24">
        <v>126700</v>
      </c>
      <c r="S466" s="24">
        <v>1</v>
      </c>
      <c r="T466" s="24">
        <v>1</v>
      </c>
      <c r="U466" s="24">
        <v>126700</v>
      </c>
      <c r="V466" s="24">
        <v>126700</v>
      </c>
      <c r="W466" s="24">
        <v>256400</v>
      </c>
      <c r="X466" s="24" t="str">
        <f>IF(OR(I466="",说明首页!$C$3-INT(I466)&gt;7),"是","否")</f>
        <v>否</v>
      </c>
      <c r="Y466" s="24" t="str">
        <f t="shared" si="105"/>
        <v>是</v>
      </c>
      <c r="Z466" s="24" t="str">
        <f t="shared" si="106"/>
        <v>否</v>
      </c>
      <c r="AA466" s="24" t="str">
        <f>IF(OR(I466="",说明首页!$C$3-INT(I466)&gt;=3),"是","否")</f>
        <v>否</v>
      </c>
      <c r="AB466" s="28">
        <f t="shared" si="107"/>
        <v>102.74269005847954</v>
      </c>
      <c r="AC466" s="29">
        <f t="shared" si="108"/>
        <v>0.46838407494145201</v>
      </c>
      <c r="AD466" s="27">
        <f t="shared" si="109"/>
        <v>64850</v>
      </c>
      <c r="AE466" s="29">
        <f t="shared" si="110"/>
        <v>12.67</v>
      </c>
      <c r="AF466" s="29">
        <f t="shared" si="111"/>
        <v>58.56333333333334</v>
      </c>
      <c r="AG466" s="28" t="str">
        <f t="shared" si="112"/>
        <v/>
      </c>
      <c r="AH466" s="28" t="str">
        <f t="shared" si="113"/>
        <v/>
      </c>
      <c r="AI466" s="28" t="str">
        <f t="shared" si="114"/>
        <v/>
      </c>
      <c r="AJ466" s="28" t="str">
        <f t="shared" si="115"/>
        <v/>
      </c>
      <c r="AK466" s="29" t="str">
        <f t="shared" si="116"/>
        <v/>
      </c>
      <c r="AL466" s="25" t="str">
        <f t="shared" si="117"/>
        <v/>
      </c>
      <c r="AM466" s="24" t="str">
        <f t="shared" si="118"/>
        <v>非参评</v>
      </c>
      <c r="AN466" s="24" t="str">
        <f t="shared" si="119"/>
        <v>MOB6-12</v>
      </c>
    </row>
    <row r="467" spans="1:40" ht="13.5" customHeight="1">
      <c r="A467" s="24" t="s">
        <v>144</v>
      </c>
      <c r="B467" s="24" t="s">
        <v>147</v>
      </c>
      <c r="C467" s="25">
        <v>791970</v>
      </c>
      <c r="D467" s="24" t="s">
        <v>236</v>
      </c>
      <c r="E467" s="26">
        <v>45908.654166666704</v>
      </c>
      <c r="F467" s="26">
        <v>45908.654166666704</v>
      </c>
      <c r="G467" s="25">
        <v>246</v>
      </c>
      <c r="H467" s="25">
        <v>246</v>
      </c>
      <c r="I467" s="26">
        <v>46128.787499999999</v>
      </c>
      <c r="J467" s="27">
        <v>972</v>
      </c>
      <c r="K467" s="27">
        <v>991</v>
      </c>
      <c r="L467" s="27">
        <v>355</v>
      </c>
      <c r="M467" s="27">
        <v>35119</v>
      </c>
      <c r="N467" s="27">
        <v>25804</v>
      </c>
      <c r="O467" s="25">
        <v>4</v>
      </c>
      <c r="P467" s="27">
        <v>8</v>
      </c>
      <c r="Q467" s="27">
        <v>232800</v>
      </c>
      <c r="R467" s="27">
        <v>21300</v>
      </c>
      <c r="S467" s="27">
        <v>0</v>
      </c>
      <c r="T467" s="27">
        <v>0</v>
      </c>
      <c r="U467" s="27"/>
      <c r="V467" s="27"/>
      <c r="W467" s="27">
        <v>232800</v>
      </c>
      <c r="X467" s="24" t="str">
        <f>IF(OR(I467="",说明首页!$C$3-INT(I467)&gt;7),"是","否")</f>
        <v>否</v>
      </c>
      <c r="Y467" s="24" t="str">
        <f t="shared" si="105"/>
        <v>是</v>
      </c>
      <c r="Z467" s="24" t="str">
        <f t="shared" si="106"/>
        <v>否</v>
      </c>
      <c r="AA467" s="24" t="str">
        <f>IF(OR(I467="",说明首页!$C$3-INT(I467)&gt;=3),"是","否")</f>
        <v>是</v>
      </c>
      <c r="AB467" s="28">
        <f t="shared" si="107"/>
        <v>72.687323943661966</v>
      </c>
      <c r="AC467" s="29">
        <f t="shared" si="108"/>
        <v>0.82304526748971196</v>
      </c>
      <c r="AD467" s="27">
        <f t="shared" si="109"/>
        <v>29100</v>
      </c>
      <c r="AE467" s="29">
        <f t="shared" si="110"/>
        <v>2.13</v>
      </c>
      <c r="AF467" s="29">
        <f t="shared" si="111"/>
        <v>107.51666666666667</v>
      </c>
      <c r="AG467" s="28" t="str">
        <f t="shared" si="112"/>
        <v/>
      </c>
      <c r="AH467" s="28" t="str">
        <f t="shared" si="113"/>
        <v/>
      </c>
      <c r="AI467" s="28" t="str">
        <f t="shared" si="114"/>
        <v/>
      </c>
      <c r="AJ467" s="28" t="str">
        <f t="shared" si="115"/>
        <v/>
      </c>
      <c r="AK467" s="29" t="str">
        <f t="shared" si="116"/>
        <v/>
      </c>
      <c r="AL467" s="25" t="str">
        <f t="shared" si="117"/>
        <v/>
      </c>
      <c r="AM467" s="24" t="str">
        <f t="shared" si="118"/>
        <v>非参评</v>
      </c>
      <c r="AN467" s="24" t="str">
        <f t="shared" si="119"/>
        <v>MOB6-12</v>
      </c>
    </row>
    <row r="468" spans="1:40" ht="13.5" customHeight="1">
      <c r="A468" s="24" t="s">
        <v>144</v>
      </c>
      <c r="B468" s="24" t="s">
        <v>162</v>
      </c>
      <c r="C468" s="25">
        <v>792205</v>
      </c>
      <c r="D468" s="24" t="s">
        <v>228</v>
      </c>
      <c r="E468" s="26">
        <v>45910.503472222197</v>
      </c>
      <c r="F468" s="26">
        <v>45910.503472222197</v>
      </c>
      <c r="G468" s="25">
        <v>244</v>
      </c>
      <c r="H468" s="25">
        <v>244</v>
      </c>
      <c r="I468" s="26">
        <v>46154.791666666701</v>
      </c>
      <c r="J468" s="27">
        <v>3868</v>
      </c>
      <c r="K468" s="27">
        <v>5470</v>
      </c>
      <c r="L468" s="27">
        <v>1437</v>
      </c>
      <c r="M468" s="27">
        <v>200104</v>
      </c>
      <c r="N468" s="27">
        <v>144815</v>
      </c>
      <c r="O468" s="25">
        <v>25</v>
      </c>
      <c r="P468" s="27">
        <v>43</v>
      </c>
      <c r="Q468" s="27">
        <v>794700</v>
      </c>
      <c r="R468" s="27">
        <v>536500</v>
      </c>
      <c r="S468" s="27">
        <v>1</v>
      </c>
      <c r="T468" s="27">
        <v>1</v>
      </c>
      <c r="U468" s="24">
        <v>54700</v>
      </c>
      <c r="V468" s="24"/>
      <c r="W468" s="27">
        <v>849400</v>
      </c>
      <c r="X468" s="24" t="str">
        <f>IF(OR(I468="",说明首页!$C$3-INT(I468)&gt;7),"是","否")</f>
        <v>否</v>
      </c>
      <c r="Y468" s="24" t="str">
        <f t="shared" si="105"/>
        <v>否</v>
      </c>
      <c r="Z468" s="24" t="str">
        <f t="shared" si="106"/>
        <v>是</v>
      </c>
      <c r="AA468" s="24" t="str">
        <f>IF(OR(I468="",说明首页!$C$3-INT(I468)&gt;=3),"是","否")</f>
        <v>否</v>
      </c>
      <c r="AB468" s="28">
        <f t="shared" si="107"/>
        <v>100.77592205984691</v>
      </c>
      <c r="AC468" s="29">
        <f t="shared" si="108"/>
        <v>1.1116856256463288</v>
      </c>
      <c r="AD468" s="27">
        <f t="shared" si="109"/>
        <v>18481.39534883721</v>
      </c>
      <c r="AE468" s="29">
        <f t="shared" si="110"/>
        <v>53.65</v>
      </c>
      <c r="AF468" s="29">
        <f t="shared" si="111"/>
        <v>96.543333333333337</v>
      </c>
      <c r="AG468" s="28">
        <f t="shared" si="112"/>
        <v>80.037664783427502</v>
      </c>
      <c r="AH468" s="28">
        <f t="shared" si="113"/>
        <v>71.563088512241052</v>
      </c>
      <c r="AI468" s="28">
        <f t="shared" si="114"/>
        <v>22.78719397363465</v>
      </c>
      <c r="AJ468" s="28">
        <f t="shared" si="115"/>
        <v>17.890772128060263</v>
      </c>
      <c r="AK468" s="29">
        <f t="shared" si="116"/>
        <v>52.34</v>
      </c>
      <c r="AL468" s="25">
        <f t="shared" si="117"/>
        <v>240</v>
      </c>
      <c r="AM468" s="24" t="str">
        <f t="shared" si="118"/>
        <v>A</v>
      </c>
      <c r="AN468" s="24" t="str">
        <f t="shared" si="119"/>
        <v>MOB6-12</v>
      </c>
    </row>
    <row r="469" spans="1:40" ht="13.5" customHeight="1">
      <c r="A469" s="24" t="s">
        <v>144</v>
      </c>
      <c r="B469" s="24" t="s">
        <v>162</v>
      </c>
      <c r="C469" s="25">
        <v>792211</v>
      </c>
      <c r="D469" s="24" t="s">
        <v>757</v>
      </c>
      <c r="E469" s="26">
        <v>45910.615277777797</v>
      </c>
      <c r="F469" s="26">
        <v>45910.615277777797</v>
      </c>
      <c r="G469" s="25">
        <v>244</v>
      </c>
      <c r="H469" s="25">
        <v>244</v>
      </c>
      <c r="I469" s="26">
        <v>46146.420833333301</v>
      </c>
      <c r="J469" s="27">
        <v>3087</v>
      </c>
      <c r="K469" s="27">
        <v>4109</v>
      </c>
      <c r="L469" s="27">
        <v>1128</v>
      </c>
      <c r="M469" s="27">
        <v>146910</v>
      </c>
      <c r="N469" s="27">
        <v>105654</v>
      </c>
      <c r="O469" s="25">
        <v>18</v>
      </c>
      <c r="P469" s="27">
        <v>46</v>
      </c>
      <c r="Q469" s="27">
        <v>301500</v>
      </c>
      <c r="R469" s="27">
        <v>157200</v>
      </c>
      <c r="S469" s="27">
        <v>3</v>
      </c>
      <c r="T469" s="27">
        <v>4</v>
      </c>
      <c r="U469" s="27">
        <v>12400</v>
      </c>
      <c r="V469" s="27">
        <v>500</v>
      </c>
      <c r="W469" s="27">
        <v>313900</v>
      </c>
      <c r="X469" s="24" t="str">
        <f>IF(OR(I469="",说明首页!$C$3-INT(I469)&gt;7),"是","否")</f>
        <v>否</v>
      </c>
      <c r="Y469" s="24" t="str">
        <f t="shared" si="105"/>
        <v>是</v>
      </c>
      <c r="Z469" s="24" t="str">
        <f t="shared" si="106"/>
        <v>否</v>
      </c>
      <c r="AA469" s="24" t="str">
        <f>IF(OR(I469="",说明首页!$C$3-INT(I469)&gt;=3),"是","否")</f>
        <v>否</v>
      </c>
      <c r="AB469" s="28">
        <f t="shared" si="107"/>
        <v>93.664893617021278</v>
      </c>
      <c r="AC469" s="29">
        <f t="shared" si="108"/>
        <v>1.4901198574667962</v>
      </c>
      <c r="AD469" s="27">
        <f t="shared" si="109"/>
        <v>6554.347826086957</v>
      </c>
      <c r="AE469" s="29">
        <f t="shared" si="110"/>
        <v>15.72</v>
      </c>
      <c r="AF469" s="29">
        <f t="shared" si="111"/>
        <v>97.827777777777783</v>
      </c>
      <c r="AG469" s="28" t="str">
        <f t="shared" si="112"/>
        <v/>
      </c>
      <c r="AH469" s="28" t="str">
        <f t="shared" si="113"/>
        <v/>
      </c>
      <c r="AI469" s="28" t="str">
        <f t="shared" si="114"/>
        <v/>
      </c>
      <c r="AJ469" s="28" t="str">
        <f t="shared" si="115"/>
        <v/>
      </c>
      <c r="AK469" s="29" t="str">
        <f t="shared" si="116"/>
        <v/>
      </c>
      <c r="AL469" s="25" t="str">
        <f t="shared" si="117"/>
        <v/>
      </c>
      <c r="AM469" s="24" t="str">
        <f t="shared" si="118"/>
        <v>非参评</v>
      </c>
      <c r="AN469" s="24" t="str">
        <f t="shared" si="119"/>
        <v>MOB6-12</v>
      </c>
    </row>
    <row r="470" spans="1:40" ht="13.5" customHeight="1">
      <c r="A470" s="24" t="s">
        <v>144</v>
      </c>
      <c r="B470" s="24" t="s">
        <v>150</v>
      </c>
      <c r="C470" s="25">
        <v>792293</v>
      </c>
      <c r="D470" s="24" t="s">
        <v>482</v>
      </c>
      <c r="E470" s="26">
        <v>45912.649305555598</v>
      </c>
      <c r="F470" s="26">
        <v>45912.649305555598</v>
      </c>
      <c r="G470" s="25">
        <v>242</v>
      </c>
      <c r="H470" s="25">
        <v>242</v>
      </c>
      <c r="I470" s="26">
        <v>46154.838888888902</v>
      </c>
      <c r="J470" s="27">
        <v>6106</v>
      </c>
      <c r="K470" s="27">
        <v>6968</v>
      </c>
      <c r="L470" s="27">
        <v>2271</v>
      </c>
      <c r="M470" s="27">
        <v>311989</v>
      </c>
      <c r="N470" s="27">
        <v>242118</v>
      </c>
      <c r="O470" s="25">
        <v>27</v>
      </c>
      <c r="P470" s="27">
        <v>62</v>
      </c>
      <c r="Q470" s="27">
        <v>2078200</v>
      </c>
      <c r="R470" s="27">
        <v>1640600</v>
      </c>
      <c r="S470" s="27">
        <v>1</v>
      </c>
      <c r="T470" s="27">
        <v>1</v>
      </c>
      <c r="U470" s="27">
        <v>120000</v>
      </c>
      <c r="V470" s="27">
        <v>120000</v>
      </c>
      <c r="W470" s="27">
        <v>2198200</v>
      </c>
      <c r="X470" s="24" t="str">
        <f>IF(OR(I470="",说明首页!$C$3-INT(I470)&gt;7),"是","否")</f>
        <v>否</v>
      </c>
      <c r="Y470" s="24" t="str">
        <f t="shared" si="105"/>
        <v>否</v>
      </c>
      <c r="Z470" s="24" t="str">
        <f t="shared" si="106"/>
        <v>是</v>
      </c>
      <c r="AA470" s="24" t="str">
        <f>IF(OR(I470="",说明首页!$C$3-INT(I470)&gt;=3),"是","否")</f>
        <v>否</v>
      </c>
      <c r="AB470" s="28">
        <f t="shared" si="107"/>
        <v>106.61294583883752</v>
      </c>
      <c r="AC470" s="29">
        <f t="shared" si="108"/>
        <v>1.0153946937438585</v>
      </c>
      <c r="AD470" s="27">
        <f t="shared" si="109"/>
        <v>33519.354838709674</v>
      </c>
      <c r="AE470" s="29">
        <f t="shared" si="110"/>
        <v>164.06</v>
      </c>
      <c r="AF470" s="29">
        <f t="shared" si="111"/>
        <v>149.45555555555558</v>
      </c>
      <c r="AG470" s="28">
        <f t="shared" si="112"/>
        <v>87.38229755178908</v>
      </c>
      <c r="AH470" s="28">
        <f t="shared" si="113"/>
        <v>61.770244821092277</v>
      </c>
      <c r="AI470" s="28">
        <f t="shared" si="114"/>
        <v>67.2316384180791</v>
      </c>
      <c r="AJ470" s="28">
        <f t="shared" si="115"/>
        <v>96.421845574387945</v>
      </c>
      <c r="AK470" s="29">
        <f t="shared" si="116"/>
        <v>73.63</v>
      </c>
      <c r="AL470" s="25">
        <f t="shared" si="117"/>
        <v>92</v>
      </c>
      <c r="AM470" s="24" t="str">
        <f t="shared" si="118"/>
        <v>S</v>
      </c>
      <c r="AN470" s="24" t="str">
        <f t="shared" si="119"/>
        <v>MOB6-12</v>
      </c>
    </row>
    <row r="471" spans="1:40" ht="13.5" customHeight="1">
      <c r="A471" s="24" t="s">
        <v>144</v>
      </c>
      <c r="B471" s="24" t="s">
        <v>150</v>
      </c>
      <c r="C471" s="25">
        <v>792296</v>
      </c>
      <c r="D471" s="24" t="s">
        <v>1009</v>
      </c>
      <c r="E471" s="26">
        <v>45912.663888888899</v>
      </c>
      <c r="F471" s="26">
        <v>45912.663888888899</v>
      </c>
      <c r="G471" s="25">
        <v>242</v>
      </c>
      <c r="H471" s="25">
        <v>242</v>
      </c>
      <c r="I471" s="26">
        <v>46154.819444444402</v>
      </c>
      <c r="J471" s="27">
        <v>5964</v>
      </c>
      <c r="K471" s="27">
        <v>6956</v>
      </c>
      <c r="L471" s="27">
        <v>2149</v>
      </c>
      <c r="M471" s="27">
        <v>283837</v>
      </c>
      <c r="N471" s="27">
        <v>214127</v>
      </c>
      <c r="O471" s="25">
        <v>25</v>
      </c>
      <c r="P471" s="27">
        <v>45</v>
      </c>
      <c r="Q471" s="27">
        <v>1617400</v>
      </c>
      <c r="R471" s="27">
        <v>1430500</v>
      </c>
      <c r="S471" s="27">
        <v>2</v>
      </c>
      <c r="T471" s="27">
        <v>2</v>
      </c>
      <c r="U471" s="27">
        <v>23900</v>
      </c>
      <c r="V471" s="24">
        <v>22900</v>
      </c>
      <c r="W471" s="27">
        <v>1641300</v>
      </c>
      <c r="X471" s="24" t="str">
        <f>IF(OR(I471="",说明首页!$C$3-INT(I471)&gt;7),"是","否")</f>
        <v>否</v>
      </c>
      <c r="Y471" s="24" t="str">
        <f t="shared" si="105"/>
        <v>否</v>
      </c>
      <c r="Z471" s="24" t="str">
        <f t="shared" si="106"/>
        <v>是</v>
      </c>
      <c r="AA471" s="24" t="str">
        <f>IF(OR(I471="",说明首页!$C$3-INT(I471)&gt;=3),"是","否")</f>
        <v>否</v>
      </c>
      <c r="AB471" s="28">
        <f t="shared" si="107"/>
        <v>99.640297812936254</v>
      </c>
      <c r="AC471" s="29">
        <f t="shared" si="108"/>
        <v>0.75452716297786715</v>
      </c>
      <c r="AD471" s="27">
        <f t="shared" si="109"/>
        <v>35942.222222222219</v>
      </c>
      <c r="AE471" s="29">
        <f t="shared" si="110"/>
        <v>143.05000000000001</v>
      </c>
      <c r="AF471" s="29">
        <f t="shared" si="111"/>
        <v>142.75133333333332</v>
      </c>
      <c r="AG471" s="28">
        <f t="shared" si="112"/>
        <v>78.531073446327682</v>
      </c>
      <c r="AH471" s="28">
        <f t="shared" si="113"/>
        <v>34.27495291902072</v>
      </c>
      <c r="AI471" s="28">
        <f t="shared" si="114"/>
        <v>58.945386064030139</v>
      </c>
      <c r="AJ471" s="28">
        <f t="shared" si="115"/>
        <v>92.467043314500941</v>
      </c>
      <c r="AK471" s="29">
        <f t="shared" si="116"/>
        <v>57.49</v>
      </c>
      <c r="AL471" s="25">
        <f t="shared" si="117"/>
        <v>204</v>
      </c>
      <c r="AM471" s="24" t="str">
        <f t="shared" si="118"/>
        <v>A</v>
      </c>
      <c r="AN471" s="24" t="str">
        <f t="shared" si="119"/>
        <v>MOB6-12</v>
      </c>
    </row>
    <row r="472" spans="1:40" ht="13.5" customHeight="1">
      <c r="A472" s="24" t="s">
        <v>144</v>
      </c>
      <c r="B472" s="24" t="s">
        <v>145</v>
      </c>
      <c r="C472" s="25">
        <v>792303</v>
      </c>
      <c r="D472" s="24" t="s">
        <v>497</v>
      </c>
      <c r="E472" s="26">
        <v>45912.396527777797</v>
      </c>
      <c r="F472" s="26">
        <v>45912.396527777797</v>
      </c>
      <c r="G472" s="25">
        <v>242</v>
      </c>
      <c r="H472" s="25">
        <v>242</v>
      </c>
      <c r="I472" s="26">
        <v>46154.816666666702</v>
      </c>
      <c r="J472" s="27">
        <v>5722</v>
      </c>
      <c r="K472" s="27">
        <v>6557</v>
      </c>
      <c r="L472" s="27">
        <v>2337</v>
      </c>
      <c r="M472" s="27">
        <v>248938</v>
      </c>
      <c r="N472" s="27">
        <v>189437</v>
      </c>
      <c r="O472" s="25">
        <v>26</v>
      </c>
      <c r="P472" s="27">
        <v>52</v>
      </c>
      <c r="Q472" s="27">
        <v>1835700</v>
      </c>
      <c r="R472" s="27">
        <v>1441300</v>
      </c>
      <c r="S472" s="27">
        <v>3</v>
      </c>
      <c r="T472" s="27">
        <v>5</v>
      </c>
      <c r="U472" s="27">
        <v>214400</v>
      </c>
      <c r="V472" s="27"/>
      <c r="W472" s="27">
        <v>2050100</v>
      </c>
      <c r="X472" s="24" t="str">
        <f>IF(OR(I472="",说明首页!$C$3-INT(I472)&gt;7),"是","否")</f>
        <v>否</v>
      </c>
      <c r="Y472" s="24" t="str">
        <f t="shared" si="105"/>
        <v>否</v>
      </c>
      <c r="Z472" s="24" t="str">
        <f t="shared" si="106"/>
        <v>是</v>
      </c>
      <c r="AA472" s="24" t="str">
        <f>IF(OR(I472="",说明首页!$C$3-INT(I472)&gt;=3),"是","否")</f>
        <v>否</v>
      </c>
      <c r="AB472" s="28">
        <f t="shared" si="107"/>
        <v>81.05990586221651</v>
      </c>
      <c r="AC472" s="29">
        <f t="shared" si="108"/>
        <v>0.90877315623907728</v>
      </c>
      <c r="AD472" s="27">
        <f t="shared" si="109"/>
        <v>35301.923076923078</v>
      </c>
      <c r="AE472" s="29">
        <f t="shared" si="110"/>
        <v>144.13</v>
      </c>
      <c r="AF472" s="29">
        <f t="shared" si="111"/>
        <v>121.43397435897437</v>
      </c>
      <c r="AG472" s="28">
        <f t="shared" si="112"/>
        <v>27.683615819209038</v>
      </c>
      <c r="AH472" s="28">
        <f t="shared" si="113"/>
        <v>52.542372881355938</v>
      </c>
      <c r="AI472" s="28">
        <f t="shared" si="114"/>
        <v>59.887005649717516</v>
      </c>
      <c r="AJ472" s="28">
        <f t="shared" si="115"/>
        <v>67.796610169491515</v>
      </c>
      <c r="AK472" s="29">
        <f t="shared" si="116"/>
        <v>53.33</v>
      </c>
      <c r="AL472" s="25">
        <f t="shared" si="117"/>
        <v>232</v>
      </c>
      <c r="AM472" s="24" t="str">
        <f t="shared" si="118"/>
        <v>A</v>
      </c>
      <c r="AN472" s="24" t="str">
        <f t="shared" si="119"/>
        <v>MOB6-12</v>
      </c>
    </row>
    <row r="473" spans="1:40" ht="13.5" customHeight="1">
      <c r="A473" s="24" t="s">
        <v>144</v>
      </c>
      <c r="B473" s="24" t="s">
        <v>145</v>
      </c>
      <c r="C473" s="25">
        <v>792304</v>
      </c>
      <c r="D473" s="24" t="s">
        <v>226</v>
      </c>
      <c r="E473" s="26">
        <v>45912.400694444397</v>
      </c>
      <c r="F473" s="26">
        <v>45912.400694444397</v>
      </c>
      <c r="G473" s="25">
        <v>242</v>
      </c>
      <c r="H473" s="25">
        <v>242</v>
      </c>
      <c r="I473" s="26">
        <v>46154.850694444402</v>
      </c>
      <c r="J473" s="27">
        <v>6311</v>
      </c>
      <c r="K473" s="27">
        <v>6763</v>
      </c>
      <c r="L473" s="27">
        <v>2232</v>
      </c>
      <c r="M473" s="24">
        <v>244998</v>
      </c>
      <c r="N473" s="24">
        <v>176765</v>
      </c>
      <c r="O473" s="24">
        <v>27</v>
      </c>
      <c r="P473" s="24">
        <v>47</v>
      </c>
      <c r="Q473" s="24">
        <v>1270600</v>
      </c>
      <c r="R473" s="24">
        <v>925900</v>
      </c>
      <c r="S473" s="24">
        <v>4</v>
      </c>
      <c r="T473" s="24">
        <v>7</v>
      </c>
      <c r="U473" s="24">
        <v>100200</v>
      </c>
      <c r="V473" s="24">
        <v>71200</v>
      </c>
      <c r="W473" s="24">
        <v>1370800</v>
      </c>
      <c r="X473" s="24" t="str">
        <f>IF(OR(I473="",说明首页!$C$3-INT(I473)&gt;7),"是","否")</f>
        <v>否</v>
      </c>
      <c r="Y473" s="24" t="str">
        <f t="shared" si="105"/>
        <v>否</v>
      </c>
      <c r="Z473" s="24" t="str">
        <f t="shared" si="106"/>
        <v>是</v>
      </c>
      <c r="AA473" s="24" t="str">
        <f>IF(OR(I473="",说明首页!$C$3-INT(I473)&gt;=3),"是","否")</f>
        <v>否</v>
      </c>
      <c r="AB473" s="28">
        <f t="shared" si="107"/>
        <v>79.195788530465947</v>
      </c>
      <c r="AC473" s="29">
        <f t="shared" si="108"/>
        <v>0.74473142132784031</v>
      </c>
      <c r="AD473" s="27">
        <f t="shared" si="109"/>
        <v>27034.042553191488</v>
      </c>
      <c r="AE473" s="29">
        <f t="shared" si="110"/>
        <v>92.59</v>
      </c>
      <c r="AF473" s="29">
        <f t="shared" si="111"/>
        <v>109.1141975308642</v>
      </c>
      <c r="AG473" s="28">
        <f t="shared" si="112"/>
        <v>25.612052730696799</v>
      </c>
      <c r="AH473" s="28">
        <f t="shared" si="113"/>
        <v>32.391713747645952</v>
      </c>
      <c r="AI473" s="28">
        <f t="shared" si="114"/>
        <v>39.736346516007529</v>
      </c>
      <c r="AJ473" s="28">
        <f t="shared" si="115"/>
        <v>39.736346516007529</v>
      </c>
      <c r="AK473" s="29">
        <f t="shared" si="116"/>
        <v>34.31</v>
      </c>
      <c r="AL473" s="25">
        <f t="shared" si="117"/>
        <v>381</v>
      </c>
      <c r="AM473" s="24" t="str">
        <f t="shared" si="118"/>
        <v>B</v>
      </c>
      <c r="AN473" s="24" t="str">
        <f t="shared" si="119"/>
        <v>MOB6-12</v>
      </c>
    </row>
    <row r="474" spans="1:40" ht="13.5" customHeight="1">
      <c r="A474" s="24" t="s">
        <v>144</v>
      </c>
      <c r="B474" s="24" t="s">
        <v>145</v>
      </c>
      <c r="C474" s="25">
        <v>792305</v>
      </c>
      <c r="D474" s="24" t="s">
        <v>990</v>
      </c>
      <c r="E474" s="26">
        <v>45912.417361111096</v>
      </c>
      <c r="F474" s="26">
        <v>45912.417361111096</v>
      </c>
      <c r="G474" s="25">
        <v>242</v>
      </c>
      <c r="H474" s="25">
        <v>242</v>
      </c>
      <c r="I474" s="26">
        <v>46154.8527777778</v>
      </c>
      <c r="J474" s="27">
        <v>5565</v>
      </c>
      <c r="K474" s="27">
        <v>6274</v>
      </c>
      <c r="L474" s="27">
        <v>2443</v>
      </c>
      <c r="M474" s="27">
        <v>242159</v>
      </c>
      <c r="N474" s="27">
        <v>186568</v>
      </c>
      <c r="O474" s="24">
        <v>26</v>
      </c>
      <c r="P474" s="27">
        <v>41</v>
      </c>
      <c r="Q474" s="27">
        <v>1237600</v>
      </c>
      <c r="R474" s="27">
        <v>1015200</v>
      </c>
      <c r="S474" s="27">
        <v>5</v>
      </c>
      <c r="T474" s="27">
        <v>5</v>
      </c>
      <c r="U474" s="24">
        <v>254000</v>
      </c>
      <c r="V474" s="24">
        <v>117000</v>
      </c>
      <c r="W474" s="27">
        <v>1491600</v>
      </c>
      <c r="X474" s="24" t="str">
        <f>IF(OR(I474="",说明首页!$C$3-INT(I474)&gt;7),"是","否")</f>
        <v>否</v>
      </c>
      <c r="Y474" s="24" t="str">
        <f t="shared" si="105"/>
        <v>否</v>
      </c>
      <c r="Z474" s="24" t="str">
        <f t="shared" si="106"/>
        <v>是</v>
      </c>
      <c r="AA474" s="24" t="str">
        <f>IF(OR(I474="",说明首页!$C$3-INT(I474)&gt;=3),"是","否")</f>
        <v>否</v>
      </c>
      <c r="AB474" s="28">
        <f t="shared" si="107"/>
        <v>76.36839950880065</v>
      </c>
      <c r="AC474" s="29">
        <f t="shared" si="108"/>
        <v>0.73674752920035946</v>
      </c>
      <c r="AD474" s="27">
        <f t="shared" si="109"/>
        <v>30185.365853658535</v>
      </c>
      <c r="AE474" s="29">
        <f t="shared" si="110"/>
        <v>101.52</v>
      </c>
      <c r="AF474" s="29">
        <f t="shared" si="111"/>
        <v>119.59487179487179</v>
      </c>
      <c r="AG474" s="28">
        <f t="shared" si="112"/>
        <v>18.64406779661017</v>
      </c>
      <c r="AH474" s="28">
        <f t="shared" si="113"/>
        <v>30.696798493408661</v>
      </c>
      <c r="AI474" s="28">
        <f t="shared" si="114"/>
        <v>43.126177024482111</v>
      </c>
      <c r="AJ474" s="28">
        <f t="shared" si="115"/>
        <v>64.783427495291903</v>
      </c>
      <c r="AK474" s="29">
        <f t="shared" si="116"/>
        <v>38.19</v>
      </c>
      <c r="AL474" s="25">
        <f t="shared" si="117"/>
        <v>360</v>
      </c>
      <c r="AM474" s="24" t="str">
        <f t="shared" si="118"/>
        <v>B</v>
      </c>
      <c r="AN474" s="24" t="str">
        <f t="shared" si="119"/>
        <v>MOB6-12</v>
      </c>
    </row>
    <row r="475" spans="1:40" ht="13.5" customHeight="1">
      <c r="A475" s="24" t="s">
        <v>144</v>
      </c>
      <c r="B475" s="24" t="s">
        <v>145</v>
      </c>
      <c r="C475" s="25">
        <v>792306</v>
      </c>
      <c r="D475" s="24" t="s">
        <v>779</v>
      </c>
      <c r="E475" s="26">
        <v>45912.402777777803</v>
      </c>
      <c r="F475" s="26">
        <v>45912.402777777803</v>
      </c>
      <c r="G475" s="25">
        <v>242</v>
      </c>
      <c r="H475" s="25">
        <v>242</v>
      </c>
      <c r="I475" s="26">
        <v>46154.84375</v>
      </c>
      <c r="J475" s="27">
        <v>5226</v>
      </c>
      <c r="K475" s="27">
        <v>5661</v>
      </c>
      <c r="L475" s="27">
        <v>2279</v>
      </c>
      <c r="M475" s="27">
        <v>232772</v>
      </c>
      <c r="N475" s="27">
        <v>182143</v>
      </c>
      <c r="O475" s="25">
        <v>26</v>
      </c>
      <c r="P475" s="24">
        <v>36</v>
      </c>
      <c r="Q475" s="24">
        <v>941800</v>
      </c>
      <c r="R475" s="24">
        <v>347200</v>
      </c>
      <c r="S475" s="24">
        <v>2</v>
      </c>
      <c r="T475" s="24">
        <v>2</v>
      </c>
      <c r="U475" s="24">
        <v>27000</v>
      </c>
      <c r="V475" s="24">
        <v>25000</v>
      </c>
      <c r="W475" s="24">
        <v>968800</v>
      </c>
      <c r="X475" s="24" t="str">
        <f>IF(OR(I475="",说明首页!$C$3-INT(I475)&gt;7),"是","否")</f>
        <v>否</v>
      </c>
      <c r="Y475" s="24" t="str">
        <f t="shared" si="105"/>
        <v>否</v>
      </c>
      <c r="Z475" s="24" t="str">
        <f t="shared" si="106"/>
        <v>是</v>
      </c>
      <c r="AA475" s="24" t="str">
        <f>IF(OR(I475="",说明首页!$C$3-INT(I475)&gt;=3),"是","否")</f>
        <v>否</v>
      </c>
      <c r="AB475" s="28">
        <f t="shared" si="107"/>
        <v>79.922334357174194</v>
      </c>
      <c r="AC475" s="29">
        <f t="shared" si="108"/>
        <v>0.68886337543053955</v>
      </c>
      <c r="AD475" s="27">
        <f t="shared" si="109"/>
        <v>26161.111111111109</v>
      </c>
      <c r="AE475" s="29">
        <f t="shared" si="110"/>
        <v>34.72</v>
      </c>
      <c r="AF475" s="29">
        <f t="shared" si="111"/>
        <v>116.75833333333334</v>
      </c>
      <c r="AG475" s="28">
        <f t="shared" si="112"/>
        <v>26.365348399246702</v>
      </c>
      <c r="AH475" s="28">
        <f t="shared" si="113"/>
        <v>24.293785310734464</v>
      </c>
      <c r="AI475" s="28">
        <f t="shared" si="114"/>
        <v>15.442561205273069</v>
      </c>
      <c r="AJ475" s="28">
        <f t="shared" si="115"/>
        <v>58.568738229755176</v>
      </c>
      <c r="AK475" s="29">
        <f t="shared" si="116"/>
        <v>29.69</v>
      </c>
      <c r="AL475" s="25">
        <f t="shared" si="117"/>
        <v>422</v>
      </c>
      <c r="AM475" s="24" t="str">
        <f t="shared" si="118"/>
        <v>B</v>
      </c>
      <c r="AN475" s="24" t="str">
        <f t="shared" si="119"/>
        <v>MOB6-12</v>
      </c>
    </row>
    <row r="476" spans="1:40" ht="13.5" customHeight="1">
      <c r="A476" s="24" t="s">
        <v>144</v>
      </c>
      <c r="B476" s="24" t="s">
        <v>169</v>
      </c>
      <c r="C476" s="25">
        <v>792400</v>
      </c>
      <c r="D476" s="24" t="s">
        <v>628</v>
      </c>
      <c r="E476" s="26">
        <v>45915.409722222197</v>
      </c>
      <c r="F476" s="26">
        <v>45915.409722222197</v>
      </c>
      <c r="G476" s="25">
        <v>239</v>
      </c>
      <c r="H476" s="25">
        <v>239</v>
      </c>
      <c r="I476" s="26">
        <v>46154.795138888898</v>
      </c>
      <c r="J476" s="27">
        <v>4116</v>
      </c>
      <c r="K476" s="27">
        <v>4896</v>
      </c>
      <c r="L476" s="27">
        <v>1739</v>
      </c>
      <c r="M476" s="27">
        <v>202280</v>
      </c>
      <c r="N476" s="27">
        <v>152458</v>
      </c>
      <c r="O476" s="25">
        <v>21</v>
      </c>
      <c r="P476" s="27">
        <v>36</v>
      </c>
      <c r="Q476" s="27">
        <v>1185100</v>
      </c>
      <c r="R476" s="27">
        <v>757500</v>
      </c>
      <c r="S476" s="27">
        <v>3</v>
      </c>
      <c r="T476" s="27">
        <v>3</v>
      </c>
      <c r="U476" s="24">
        <v>22800</v>
      </c>
      <c r="V476" s="24">
        <v>12600</v>
      </c>
      <c r="W476" s="27">
        <v>1207900</v>
      </c>
      <c r="X476" s="24" t="str">
        <f>IF(OR(I476="",说明首页!$C$3-INT(I476)&gt;7),"是","否")</f>
        <v>否</v>
      </c>
      <c r="Y476" s="24" t="str">
        <f t="shared" si="105"/>
        <v>是</v>
      </c>
      <c r="Z476" s="24" t="str">
        <f t="shared" si="106"/>
        <v>否</v>
      </c>
      <c r="AA476" s="24" t="str">
        <f>IF(OR(I476="",说明首页!$C$3-INT(I476)&gt;=3),"是","否")</f>
        <v>否</v>
      </c>
      <c r="AB476" s="28">
        <f t="shared" si="107"/>
        <v>87.669925244393326</v>
      </c>
      <c r="AC476" s="29">
        <f t="shared" si="108"/>
        <v>0.87463556851311952</v>
      </c>
      <c r="AD476" s="27">
        <f t="shared" si="109"/>
        <v>32919.444444444445</v>
      </c>
      <c r="AE476" s="29">
        <f t="shared" si="110"/>
        <v>75.75</v>
      </c>
      <c r="AF476" s="29">
        <f t="shared" si="111"/>
        <v>120.99841269841269</v>
      </c>
      <c r="AG476" s="28" t="str">
        <f t="shared" si="112"/>
        <v/>
      </c>
      <c r="AH476" s="28" t="str">
        <f t="shared" si="113"/>
        <v/>
      </c>
      <c r="AI476" s="28" t="str">
        <f t="shared" si="114"/>
        <v/>
      </c>
      <c r="AJ476" s="28" t="str">
        <f t="shared" si="115"/>
        <v/>
      </c>
      <c r="AK476" s="29" t="str">
        <f t="shared" si="116"/>
        <v/>
      </c>
      <c r="AL476" s="25" t="str">
        <f t="shared" si="117"/>
        <v/>
      </c>
      <c r="AM476" s="24" t="str">
        <f t="shared" si="118"/>
        <v>非参评</v>
      </c>
      <c r="AN476" s="24" t="str">
        <f t="shared" si="119"/>
        <v>MOB6-12</v>
      </c>
    </row>
    <row r="477" spans="1:40" ht="13.5" customHeight="1">
      <c r="A477" s="24" t="s">
        <v>144</v>
      </c>
      <c r="B477" s="24" t="s">
        <v>152</v>
      </c>
      <c r="C477" s="25">
        <v>792651</v>
      </c>
      <c r="D477" s="24" t="s">
        <v>509</v>
      </c>
      <c r="E477" s="26">
        <v>45912.6652777778</v>
      </c>
      <c r="F477" s="26">
        <v>45912.6652777778</v>
      </c>
      <c r="G477" s="25">
        <v>242</v>
      </c>
      <c r="H477" s="25">
        <v>242</v>
      </c>
      <c r="I477" s="26">
        <v>46136.765972222202</v>
      </c>
      <c r="J477" s="27">
        <v>2127</v>
      </c>
      <c r="K477" s="27">
        <v>2483</v>
      </c>
      <c r="L477" s="27">
        <v>684</v>
      </c>
      <c r="M477" s="27">
        <v>88762</v>
      </c>
      <c r="N477" s="27">
        <v>62933</v>
      </c>
      <c r="O477" s="24">
        <v>11</v>
      </c>
      <c r="P477" s="24">
        <v>14</v>
      </c>
      <c r="Q477" s="24">
        <v>119100</v>
      </c>
      <c r="R477" s="24">
        <v>48300</v>
      </c>
      <c r="S477" s="24">
        <v>0</v>
      </c>
      <c r="T477" s="24">
        <v>0</v>
      </c>
      <c r="U477" s="24"/>
      <c r="V477" s="24"/>
      <c r="W477" s="24">
        <v>119100</v>
      </c>
      <c r="X477" s="24" t="str">
        <f>IF(OR(I477="",说明首页!$C$3-INT(I477)&gt;7),"是","否")</f>
        <v>否</v>
      </c>
      <c r="Y477" s="24" t="str">
        <f t="shared" si="105"/>
        <v>是</v>
      </c>
      <c r="Z477" s="24" t="str">
        <f t="shared" si="106"/>
        <v>否</v>
      </c>
      <c r="AA477" s="24" t="str">
        <f>IF(OR(I477="",说明首页!$C$3-INT(I477)&gt;=3),"是","否")</f>
        <v>否</v>
      </c>
      <c r="AB477" s="28">
        <f t="shared" si="107"/>
        <v>92.007309941520461</v>
      </c>
      <c r="AC477" s="29">
        <f t="shared" si="108"/>
        <v>0.65820404325340853</v>
      </c>
      <c r="AD477" s="27">
        <f t="shared" si="109"/>
        <v>8507.1428571428569</v>
      </c>
      <c r="AE477" s="29">
        <f t="shared" si="110"/>
        <v>4.83</v>
      </c>
      <c r="AF477" s="29">
        <f t="shared" si="111"/>
        <v>95.353030303030295</v>
      </c>
      <c r="AG477" s="28" t="str">
        <f t="shared" si="112"/>
        <v/>
      </c>
      <c r="AH477" s="28" t="str">
        <f t="shared" si="113"/>
        <v/>
      </c>
      <c r="AI477" s="28" t="str">
        <f t="shared" si="114"/>
        <v/>
      </c>
      <c r="AJ477" s="28" t="str">
        <f t="shared" si="115"/>
        <v/>
      </c>
      <c r="AK477" s="29" t="str">
        <f t="shared" si="116"/>
        <v/>
      </c>
      <c r="AL477" s="25" t="str">
        <f t="shared" si="117"/>
        <v/>
      </c>
      <c r="AM477" s="24" t="str">
        <f t="shared" si="118"/>
        <v>非参评</v>
      </c>
      <c r="AN477" s="24" t="str">
        <f t="shared" si="119"/>
        <v>MOB6-12</v>
      </c>
    </row>
    <row r="478" spans="1:40" ht="13.5" customHeight="1">
      <c r="A478" s="24" t="s">
        <v>144</v>
      </c>
      <c r="B478" s="24" t="s">
        <v>145</v>
      </c>
      <c r="C478" s="25">
        <v>792879</v>
      </c>
      <c r="D478" s="24" t="s">
        <v>185</v>
      </c>
      <c r="E478" s="26">
        <v>45917.409027777801</v>
      </c>
      <c r="F478" s="26">
        <v>45917.409027777801</v>
      </c>
      <c r="G478" s="25">
        <v>237</v>
      </c>
      <c r="H478" s="25">
        <v>237</v>
      </c>
      <c r="I478" s="26">
        <v>46154.851388888899</v>
      </c>
      <c r="J478" s="27">
        <v>4949</v>
      </c>
      <c r="K478" s="27">
        <v>5958</v>
      </c>
      <c r="L478" s="27">
        <v>1993</v>
      </c>
      <c r="M478" s="27">
        <v>254302</v>
      </c>
      <c r="N478" s="27">
        <v>192159</v>
      </c>
      <c r="O478" s="25">
        <v>25</v>
      </c>
      <c r="P478" s="27">
        <v>83</v>
      </c>
      <c r="Q478" s="27">
        <v>3894900</v>
      </c>
      <c r="R478" s="27">
        <v>2924500</v>
      </c>
      <c r="S478" s="27">
        <v>5</v>
      </c>
      <c r="T478" s="27">
        <v>5</v>
      </c>
      <c r="U478" s="27">
        <v>51500</v>
      </c>
      <c r="V478" s="24">
        <v>20000</v>
      </c>
      <c r="W478" s="27">
        <v>3946400</v>
      </c>
      <c r="X478" s="24" t="str">
        <f>IF(OR(I478="",说明首页!$C$3-INT(I478)&gt;7),"是","否")</f>
        <v>否</v>
      </c>
      <c r="Y478" s="24" t="str">
        <f t="shared" si="105"/>
        <v>否</v>
      </c>
      <c r="Z478" s="24" t="str">
        <f t="shared" si="106"/>
        <v>是</v>
      </c>
      <c r="AA478" s="24" t="str">
        <f>IF(OR(I478="",说明首页!$C$3-INT(I478)&gt;=3),"是","否")</f>
        <v>否</v>
      </c>
      <c r="AB478" s="28">
        <f t="shared" si="107"/>
        <v>96.416959357752134</v>
      </c>
      <c r="AC478" s="29">
        <f t="shared" si="108"/>
        <v>1.6771064861588199</v>
      </c>
      <c r="AD478" s="27">
        <f t="shared" si="109"/>
        <v>46926.506024096387</v>
      </c>
      <c r="AE478" s="29">
        <f t="shared" si="110"/>
        <v>292.45</v>
      </c>
      <c r="AF478" s="29">
        <f t="shared" si="111"/>
        <v>128.10599999999999</v>
      </c>
      <c r="AG478" s="28">
        <f t="shared" si="112"/>
        <v>72.504708097928443</v>
      </c>
      <c r="AH478" s="28">
        <f t="shared" si="113"/>
        <v>96.045197740112997</v>
      </c>
      <c r="AI478" s="28">
        <f t="shared" si="114"/>
        <v>90.207156308851225</v>
      </c>
      <c r="AJ478" s="28">
        <f t="shared" si="115"/>
        <v>81.355932203389841</v>
      </c>
      <c r="AK478" s="29">
        <f t="shared" si="116"/>
        <v>88.41</v>
      </c>
      <c r="AL478" s="25">
        <f t="shared" si="117"/>
        <v>23</v>
      </c>
      <c r="AM478" s="24" t="str">
        <f t="shared" si="118"/>
        <v>S</v>
      </c>
      <c r="AN478" s="24" t="str">
        <f t="shared" si="119"/>
        <v>MOB6-12</v>
      </c>
    </row>
    <row r="479" spans="1:40" ht="13.5" customHeight="1">
      <c r="A479" s="24" t="s">
        <v>144</v>
      </c>
      <c r="B479" s="24" t="s">
        <v>145</v>
      </c>
      <c r="C479" s="25">
        <v>792880</v>
      </c>
      <c r="D479" s="24" t="s">
        <v>242</v>
      </c>
      <c r="E479" s="26">
        <v>45917.410416666702</v>
      </c>
      <c r="F479" s="26">
        <v>45917.410416666702</v>
      </c>
      <c r="G479" s="25">
        <v>237</v>
      </c>
      <c r="H479" s="25">
        <v>237</v>
      </c>
      <c r="I479" s="26">
        <v>46154.8347222222</v>
      </c>
      <c r="J479" s="27">
        <v>5193</v>
      </c>
      <c r="K479" s="27">
        <v>5373</v>
      </c>
      <c r="L479" s="27">
        <v>2130</v>
      </c>
      <c r="M479" s="27">
        <v>246802</v>
      </c>
      <c r="N479" s="27">
        <v>199698</v>
      </c>
      <c r="O479" s="24">
        <v>29</v>
      </c>
      <c r="P479" s="24">
        <v>53</v>
      </c>
      <c r="Q479" s="24">
        <v>1493100</v>
      </c>
      <c r="R479" s="24">
        <v>561600</v>
      </c>
      <c r="S479" s="24">
        <v>2</v>
      </c>
      <c r="T479" s="24">
        <v>7</v>
      </c>
      <c r="U479" s="24">
        <v>185800</v>
      </c>
      <c r="V479" s="24">
        <v>12000</v>
      </c>
      <c r="W479" s="24">
        <v>1678900</v>
      </c>
      <c r="X479" s="24" t="str">
        <f>IF(OR(I479="",说明首页!$C$3-INT(I479)&gt;7),"是","否")</f>
        <v>否</v>
      </c>
      <c r="Y479" s="24" t="str">
        <f t="shared" si="105"/>
        <v>否</v>
      </c>
      <c r="Z479" s="24" t="str">
        <f t="shared" si="106"/>
        <v>是</v>
      </c>
      <c r="AA479" s="24" t="str">
        <f>IF(OR(I479="",说明首页!$C$3-INT(I479)&gt;=3),"是","否")</f>
        <v>否</v>
      </c>
      <c r="AB479" s="28">
        <f t="shared" si="107"/>
        <v>93.754929577464793</v>
      </c>
      <c r="AC479" s="29">
        <f t="shared" si="108"/>
        <v>1.0206046601193917</v>
      </c>
      <c r="AD479" s="27">
        <f t="shared" si="109"/>
        <v>28171.698113207549</v>
      </c>
      <c r="AE479" s="29">
        <f t="shared" si="110"/>
        <v>56.16</v>
      </c>
      <c r="AF479" s="29">
        <f t="shared" si="111"/>
        <v>114.76896551724138</v>
      </c>
      <c r="AG479" s="28">
        <f t="shared" si="112"/>
        <v>65.160075329566851</v>
      </c>
      <c r="AH479" s="28">
        <f t="shared" si="113"/>
        <v>62.711864406779661</v>
      </c>
      <c r="AI479" s="28">
        <f t="shared" si="114"/>
        <v>23.728813559322035</v>
      </c>
      <c r="AJ479" s="28">
        <f t="shared" si="115"/>
        <v>53.860640301318263</v>
      </c>
      <c r="AK479" s="29">
        <f t="shared" si="116"/>
        <v>53.51</v>
      </c>
      <c r="AL479" s="25">
        <f t="shared" si="117"/>
        <v>230</v>
      </c>
      <c r="AM479" s="24" t="str">
        <f t="shared" si="118"/>
        <v>A</v>
      </c>
      <c r="AN479" s="24" t="str">
        <f t="shared" si="119"/>
        <v>MOB6-12</v>
      </c>
    </row>
    <row r="480" spans="1:40" ht="13.5" customHeight="1">
      <c r="A480" s="24" t="s">
        <v>144</v>
      </c>
      <c r="B480" s="24" t="s">
        <v>145</v>
      </c>
      <c r="C480" s="25">
        <v>793497</v>
      </c>
      <c r="D480" s="24" t="s">
        <v>680</v>
      </c>
      <c r="E480" s="26">
        <v>46024.4152777778</v>
      </c>
      <c r="F480" s="26">
        <v>45917.425694444399</v>
      </c>
      <c r="G480" s="25">
        <v>130</v>
      </c>
      <c r="H480" s="25">
        <v>237</v>
      </c>
      <c r="I480" s="26">
        <v>46154.78125</v>
      </c>
      <c r="J480" s="27">
        <v>883</v>
      </c>
      <c r="K480" s="27">
        <v>925</v>
      </c>
      <c r="L480" s="27">
        <v>361</v>
      </c>
      <c r="M480" s="27">
        <v>40489</v>
      </c>
      <c r="N480" s="27">
        <v>32458</v>
      </c>
      <c r="O480" s="25">
        <v>4</v>
      </c>
      <c r="P480" s="27">
        <v>10</v>
      </c>
      <c r="Q480" s="27">
        <v>162000</v>
      </c>
      <c r="R480" s="27">
        <v>120000</v>
      </c>
      <c r="S480" s="27">
        <v>1</v>
      </c>
      <c r="T480" s="27">
        <v>1</v>
      </c>
      <c r="U480" s="27">
        <v>1000</v>
      </c>
      <c r="V480" s="27"/>
      <c r="W480" s="27">
        <v>163000</v>
      </c>
      <c r="X480" s="24" t="str">
        <f>IF(OR(I480="",说明首页!$C$3-INT(I480)&gt;7),"是","否")</f>
        <v>否</v>
      </c>
      <c r="Y480" s="24" t="str">
        <f t="shared" si="105"/>
        <v>是</v>
      </c>
      <c r="Z480" s="24" t="str">
        <f t="shared" si="106"/>
        <v>否</v>
      </c>
      <c r="AA480" s="24" t="str">
        <f>IF(OR(I480="",说明首页!$C$3-INT(I480)&gt;=3),"是","否")</f>
        <v>否</v>
      </c>
      <c r="AB480" s="28">
        <f t="shared" si="107"/>
        <v>89.911357340720215</v>
      </c>
      <c r="AC480" s="29">
        <f t="shared" si="108"/>
        <v>1.1325028312570782</v>
      </c>
      <c r="AD480" s="27">
        <f t="shared" si="109"/>
        <v>16200</v>
      </c>
      <c r="AE480" s="29">
        <f t="shared" si="110"/>
        <v>12</v>
      </c>
      <c r="AF480" s="29">
        <f t="shared" si="111"/>
        <v>135.24166666666667</v>
      </c>
      <c r="AG480" s="28" t="str">
        <f t="shared" si="112"/>
        <v/>
      </c>
      <c r="AH480" s="28" t="str">
        <f t="shared" si="113"/>
        <v/>
      </c>
      <c r="AI480" s="28" t="str">
        <f t="shared" si="114"/>
        <v/>
      </c>
      <c r="AJ480" s="28" t="str">
        <f t="shared" si="115"/>
        <v/>
      </c>
      <c r="AK480" s="29" t="str">
        <f t="shared" si="116"/>
        <v/>
      </c>
      <c r="AL480" s="25" t="str">
        <f t="shared" si="117"/>
        <v/>
      </c>
      <c r="AM480" s="24" t="str">
        <f t="shared" si="118"/>
        <v>非参评</v>
      </c>
      <c r="AN480" s="24" t="str">
        <f t="shared" si="119"/>
        <v>MOB3-6</v>
      </c>
    </row>
    <row r="481" spans="1:40" ht="13.5" customHeight="1">
      <c r="A481" s="24" t="s">
        <v>144</v>
      </c>
      <c r="B481" s="24" t="s">
        <v>150</v>
      </c>
      <c r="C481" s="25">
        <v>793995</v>
      </c>
      <c r="D481" s="24" t="s">
        <v>830</v>
      </c>
      <c r="E481" s="26">
        <v>45922.413194444402</v>
      </c>
      <c r="F481" s="26">
        <v>45922.413194444402</v>
      </c>
      <c r="G481" s="25">
        <v>232</v>
      </c>
      <c r="H481" s="25">
        <v>232</v>
      </c>
      <c r="I481" s="26">
        <v>46148.855555555601</v>
      </c>
      <c r="J481" s="27">
        <v>3790</v>
      </c>
      <c r="K481" s="27">
        <v>4243</v>
      </c>
      <c r="L481" s="27">
        <v>1691</v>
      </c>
      <c r="M481" s="27">
        <v>170365</v>
      </c>
      <c r="N481" s="27">
        <v>133059</v>
      </c>
      <c r="O481" s="25">
        <v>18</v>
      </c>
      <c r="P481" s="27">
        <v>25</v>
      </c>
      <c r="Q481" s="27">
        <v>949500</v>
      </c>
      <c r="R481" s="27">
        <v>538000</v>
      </c>
      <c r="S481" s="27">
        <v>1</v>
      </c>
      <c r="T481" s="27">
        <v>1</v>
      </c>
      <c r="U481" s="27">
        <v>4000</v>
      </c>
      <c r="V481" s="24"/>
      <c r="W481" s="27">
        <v>953500</v>
      </c>
      <c r="X481" s="24" t="str">
        <f>IF(OR(I481="",说明首页!$C$3-INT(I481)&gt;7),"是","否")</f>
        <v>否</v>
      </c>
      <c r="Y481" s="24" t="str">
        <f t="shared" si="105"/>
        <v>是</v>
      </c>
      <c r="Z481" s="24" t="str">
        <f t="shared" si="106"/>
        <v>否</v>
      </c>
      <c r="AA481" s="24" t="str">
        <f>IF(OR(I481="",说明首页!$C$3-INT(I481)&gt;=3),"是","否")</f>
        <v>否</v>
      </c>
      <c r="AB481" s="28">
        <f t="shared" si="107"/>
        <v>78.686575990538145</v>
      </c>
      <c r="AC481" s="29">
        <f t="shared" si="108"/>
        <v>0.65963060686015829</v>
      </c>
      <c r="AD481" s="27">
        <f t="shared" si="109"/>
        <v>37980</v>
      </c>
      <c r="AE481" s="29">
        <f t="shared" si="110"/>
        <v>53.8</v>
      </c>
      <c r="AF481" s="29">
        <f t="shared" si="111"/>
        <v>123.20277777777778</v>
      </c>
      <c r="AG481" s="28" t="str">
        <f t="shared" si="112"/>
        <v/>
      </c>
      <c r="AH481" s="28" t="str">
        <f t="shared" si="113"/>
        <v/>
      </c>
      <c r="AI481" s="28" t="str">
        <f t="shared" si="114"/>
        <v/>
      </c>
      <c r="AJ481" s="28" t="str">
        <f t="shared" si="115"/>
        <v/>
      </c>
      <c r="AK481" s="29" t="str">
        <f t="shared" si="116"/>
        <v/>
      </c>
      <c r="AL481" s="25" t="str">
        <f t="shared" si="117"/>
        <v/>
      </c>
      <c r="AM481" s="24" t="str">
        <f t="shared" si="118"/>
        <v>非参评</v>
      </c>
      <c r="AN481" s="24" t="str">
        <f t="shared" si="119"/>
        <v>MOB6-12</v>
      </c>
    </row>
    <row r="482" spans="1:40" ht="13.5" customHeight="1">
      <c r="A482" s="24" t="s">
        <v>144</v>
      </c>
      <c r="B482" s="24" t="s">
        <v>150</v>
      </c>
      <c r="C482" s="25">
        <v>794000</v>
      </c>
      <c r="D482" s="24" t="s">
        <v>432</v>
      </c>
      <c r="E482" s="26">
        <v>45922.410416666702</v>
      </c>
      <c r="F482" s="26">
        <v>45922.410416666702</v>
      </c>
      <c r="G482" s="25">
        <v>232</v>
      </c>
      <c r="H482" s="25">
        <v>232</v>
      </c>
      <c r="I482" s="26">
        <v>46154.849305555603</v>
      </c>
      <c r="J482" s="27">
        <v>5792</v>
      </c>
      <c r="K482" s="27">
        <v>6329</v>
      </c>
      <c r="L482" s="27">
        <v>2765</v>
      </c>
      <c r="M482" s="27">
        <v>331912</v>
      </c>
      <c r="N482" s="27">
        <v>271870</v>
      </c>
      <c r="O482" s="25">
        <v>29</v>
      </c>
      <c r="P482" s="27">
        <v>81</v>
      </c>
      <c r="Q482" s="27">
        <v>4559400</v>
      </c>
      <c r="R482" s="27">
        <v>3955900</v>
      </c>
      <c r="S482" s="27">
        <v>2</v>
      </c>
      <c r="T482" s="27">
        <v>3</v>
      </c>
      <c r="U482" s="27">
        <v>70500</v>
      </c>
      <c r="V482" s="24"/>
      <c r="W482" s="27">
        <v>4629900</v>
      </c>
      <c r="X482" s="24" t="str">
        <f>IF(OR(I482="",说明首页!$C$3-INT(I482)&gt;7),"是","否")</f>
        <v>否</v>
      </c>
      <c r="Y482" s="24" t="str">
        <f t="shared" si="105"/>
        <v>否</v>
      </c>
      <c r="Z482" s="24" t="str">
        <f t="shared" si="106"/>
        <v>是</v>
      </c>
      <c r="AA482" s="24" t="str">
        <f>IF(OR(I482="",说明首页!$C$3-INT(I482)&gt;=3),"是","否")</f>
        <v>否</v>
      </c>
      <c r="AB482" s="28">
        <f t="shared" si="107"/>
        <v>98.325497287522609</v>
      </c>
      <c r="AC482" s="29">
        <f t="shared" si="108"/>
        <v>1.3984806629834254</v>
      </c>
      <c r="AD482" s="27">
        <f t="shared" si="109"/>
        <v>56288.888888888891</v>
      </c>
      <c r="AE482" s="29">
        <f t="shared" si="110"/>
        <v>395.59</v>
      </c>
      <c r="AF482" s="29">
        <f t="shared" si="111"/>
        <v>156.2471264367816</v>
      </c>
      <c r="AG482" s="28">
        <f t="shared" si="112"/>
        <v>75.894538606403017</v>
      </c>
      <c r="AH482" s="28">
        <f t="shared" si="113"/>
        <v>88.512241054613938</v>
      </c>
      <c r="AI482" s="28">
        <f t="shared" si="114"/>
        <v>95.480225988700568</v>
      </c>
      <c r="AJ482" s="28">
        <f t="shared" si="115"/>
        <v>97.551789077212803</v>
      </c>
      <c r="AK482" s="29">
        <f t="shared" si="116"/>
        <v>89.82</v>
      </c>
      <c r="AL482" s="25">
        <f t="shared" si="117"/>
        <v>18</v>
      </c>
      <c r="AM482" s="24" t="str">
        <f t="shared" si="118"/>
        <v>S</v>
      </c>
      <c r="AN482" s="24" t="str">
        <f t="shared" si="119"/>
        <v>MOB6-12</v>
      </c>
    </row>
    <row r="483" spans="1:40" ht="13.5" customHeight="1">
      <c r="A483" s="24" t="s">
        <v>144</v>
      </c>
      <c r="B483" s="24" t="s">
        <v>150</v>
      </c>
      <c r="C483" s="25">
        <v>794003</v>
      </c>
      <c r="D483" s="24" t="s">
        <v>507</v>
      </c>
      <c r="E483" s="26">
        <v>46025.427777777797</v>
      </c>
      <c r="F483" s="26">
        <v>45922.412499999999</v>
      </c>
      <c r="G483" s="25">
        <v>129</v>
      </c>
      <c r="H483" s="25">
        <v>232</v>
      </c>
      <c r="I483" s="26">
        <v>46154.865277777797</v>
      </c>
      <c r="J483" s="27">
        <v>4992</v>
      </c>
      <c r="K483" s="27">
        <v>5723</v>
      </c>
      <c r="L483" s="27">
        <v>1639</v>
      </c>
      <c r="M483" s="27">
        <v>252731</v>
      </c>
      <c r="N483" s="27">
        <v>189889</v>
      </c>
      <c r="O483" s="25">
        <v>27</v>
      </c>
      <c r="P483" s="27">
        <v>63</v>
      </c>
      <c r="Q483" s="27">
        <v>3568400</v>
      </c>
      <c r="R483" s="24">
        <v>2457600</v>
      </c>
      <c r="S483" s="27">
        <v>2</v>
      </c>
      <c r="T483" s="27">
        <v>3</v>
      </c>
      <c r="U483" s="24">
        <v>145200</v>
      </c>
      <c r="V483" s="24">
        <v>100200</v>
      </c>
      <c r="W483" s="27">
        <v>3713600</v>
      </c>
      <c r="X483" s="24" t="str">
        <f>IF(OR(I483="",说明首页!$C$3-INT(I483)&gt;7),"是","否")</f>
        <v>否</v>
      </c>
      <c r="Y483" s="24" t="str">
        <f t="shared" si="105"/>
        <v>否</v>
      </c>
      <c r="Z483" s="24" t="str">
        <f t="shared" si="106"/>
        <v>是</v>
      </c>
      <c r="AA483" s="24" t="str">
        <f>IF(OR(I483="",说明首页!$C$3-INT(I483)&gt;=3),"是","否")</f>
        <v>否</v>
      </c>
      <c r="AB483" s="28">
        <f t="shared" si="107"/>
        <v>115.85661989017694</v>
      </c>
      <c r="AC483" s="29">
        <f t="shared" si="108"/>
        <v>1.2620192307692308</v>
      </c>
      <c r="AD483" s="27">
        <f t="shared" si="109"/>
        <v>56641.269841269845</v>
      </c>
      <c r="AE483" s="29">
        <f t="shared" si="110"/>
        <v>245.76</v>
      </c>
      <c r="AF483" s="29">
        <f t="shared" si="111"/>
        <v>117.21543209876543</v>
      </c>
      <c r="AG483" s="28">
        <f t="shared" si="112"/>
        <v>94.915254237288138</v>
      </c>
      <c r="AH483" s="28">
        <f t="shared" si="113"/>
        <v>81.920903954802256</v>
      </c>
      <c r="AI483" s="28">
        <f t="shared" si="114"/>
        <v>84.934086629001882</v>
      </c>
      <c r="AJ483" s="28">
        <f t="shared" si="115"/>
        <v>59.322033898305079</v>
      </c>
      <c r="AK483" s="29">
        <f t="shared" si="116"/>
        <v>79.95</v>
      </c>
      <c r="AL483" s="25">
        <f t="shared" si="117"/>
        <v>52</v>
      </c>
      <c r="AM483" s="24" t="str">
        <f t="shared" si="118"/>
        <v>S</v>
      </c>
      <c r="AN483" s="24" t="str">
        <f t="shared" si="119"/>
        <v>MOB3-6</v>
      </c>
    </row>
    <row r="484" spans="1:40" ht="13.5" customHeight="1">
      <c r="A484" s="24" t="s">
        <v>144</v>
      </c>
      <c r="B484" s="24" t="s">
        <v>150</v>
      </c>
      <c r="C484" s="25">
        <v>794004</v>
      </c>
      <c r="D484" s="24" t="s">
        <v>272</v>
      </c>
      <c r="E484" s="26">
        <v>45922.443749999999</v>
      </c>
      <c r="F484" s="26">
        <v>45922.443749999999</v>
      </c>
      <c r="G484" s="25">
        <v>232</v>
      </c>
      <c r="H484" s="25">
        <v>232</v>
      </c>
      <c r="I484" s="26">
        <v>46154.853472222203</v>
      </c>
      <c r="J484" s="27">
        <v>5030</v>
      </c>
      <c r="K484" s="27">
        <v>5882</v>
      </c>
      <c r="L484" s="27">
        <v>2047</v>
      </c>
      <c r="M484" s="27">
        <v>212811</v>
      </c>
      <c r="N484" s="27">
        <v>154994</v>
      </c>
      <c r="O484" s="25">
        <v>25</v>
      </c>
      <c r="P484" s="27">
        <v>41</v>
      </c>
      <c r="Q484" s="27">
        <v>1564800</v>
      </c>
      <c r="R484" s="27">
        <v>1492200</v>
      </c>
      <c r="S484" s="27">
        <v>2</v>
      </c>
      <c r="T484" s="27">
        <v>3</v>
      </c>
      <c r="U484" s="27">
        <v>43500</v>
      </c>
      <c r="V484" s="24">
        <v>9500</v>
      </c>
      <c r="W484" s="27">
        <v>1608300</v>
      </c>
      <c r="X484" s="24" t="str">
        <f>IF(OR(I484="",说明首页!$C$3-INT(I484)&gt;7),"是","否")</f>
        <v>否</v>
      </c>
      <c r="Y484" s="24" t="str">
        <f t="shared" si="105"/>
        <v>否</v>
      </c>
      <c r="Z484" s="24" t="str">
        <f t="shared" si="106"/>
        <v>是</v>
      </c>
      <c r="AA484" s="24" t="str">
        <f>IF(OR(I484="",说明首页!$C$3-INT(I484)&gt;=3),"是","否")</f>
        <v>否</v>
      </c>
      <c r="AB484" s="28">
        <f t="shared" si="107"/>
        <v>75.717635564240354</v>
      </c>
      <c r="AC484" s="29">
        <f t="shared" si="108"/>
        <v>0.81510934393638179</v>
      </c>
      <c r="AD484" s="27">
        <f t="shared" si="109"/>
        <v>38165.853658536587</v>
      </c>
      <c r="AE484" s="29">
        <f t="shared" si="110"/>
        <v>149.22</v>
      </c>
      <c r="AF484" s="29">
        <f t="shared" si="111"/>
        <v>103.32933333333334</v>
      </c>
      <c r="AG484" s="28">
        <f t="shared" si="112"/>
        <v>17.890772128060263</v>
      </c>
      <c r="AH484" s="28">
        <f t="shared" si="113"/>
        <v>40.489642184557439</v>
      </c>
      <c r="AI484" s="28">
        <f t="shared" si="114"/>
        <v>61.770244821092277</v>
      </c>
      <c r="AJ484" s="28">
        <f t="shared" si="115"/>
        <v>28.248587570621471</v>
      </c>
      <c r="AK484" s="29">
        <f t="shared" si="116"/>
        <v>38.909999999999997</v>
      </c>
      <c r="AL484" s="25">
        <f t="shared" si="117"/>
        <v>350</v>
      </c>
      <c r="AM484" s="24" t="str">
        <f t="shared" si="118"/>
        <v>B</v>
      </c>
      <c r="AN484" s="24" t="str">
        <f t="shared" si="119"/>
        <v>MOB6-12</v>
      </c>
    </row>
    <row r="485" spans="1:40" ht="13.5" customHeight="1">
      <c r="A485" s="24" t="s">
        <v>144</v>
      </c>
      <c r="B485" s="24" t="s">
        <v>145</v>
      </c>
      <c r="C485" s="25">
        <v>794013</v>
      </c>
      <c r="D485" s="24" t="s">
        <v>1107</v>
      </c>
      <c r="E485" s="26">
        <v>46025.418749999997</v>
      </c>
      <c r="F485" s="26">
        <v>45920.4868055556</v>
      </c>
      <c r="G485" s="25">
        <v>129</v>
      </c>
      <c r="H485" s="25">
        <v>234</v>
      </c>
      <c r="I485" s="26">
        <v>46154.783333333296</v>
      </c>
      <c r="J485" s="27">
        <v>3994</v>
      </c>
      <c r="K485" s="27">
        <v>4692</v>
      </c>
      <c r="L485" s="27">
        <v>1792</v>
      </c>
      <c r="M485" s="27">
        <v>206887</v>
      </c>
      <c r="N485" s="27">
        <v>162529</v>
      </c>
      <c r="O485" s="25">
        <v>22</v>
      </c>
      <c r="P485" s="27">
        <v>35</v>
      </c>
      <c r="Q485" s="24">
        <v>1346500</v>
      </c>
      <c r="R485" s="24">
        <v>643800</v>
      </c>
      <c r="S485" s="27">
        <v>4</v>
      </c>
      <c r="T485" s="27">
        <v>9</v>
      </c>
      <c r="U485" s="27">
        <v>58100</v>
      </c>
      <c r="V485" s="24">
        <v>22500</v>
      </c>
      <c r="W485" s="27">
        <v>1404600</v>
      </c>
      <c r="X485" s="24" t="str">
        <f>IF(OR(I485="",说明首页!$C$3-INT(I485)&gt;7),"是","否")</f>
        <v>否</v>
      </c>
      <c r="Y485" s="24" t="str">
        <f t="shared" si="105"/>
        <v>否</v>
      </c>
      <c r="Z485" s="24" t="str">
        <f t="shared" si="106"/>
        <v>是</v>
      </c>
      <c r="AA485" s="24" t="str">
        <f>IF(OR(I485="",说明首页!$C$3-INT(I485)&gt;=3),"是","否")</f>
        <v>否</v>
      </c>
      <c r="AB485" s="28">
        <f t="shared" si="107"/>
        <v>90.696986607142861</v>
      </c>
      <c r="AC485" s="29">
        <f t="shared" si="108"/>
        <v>0.87631447170756127</v>
      </c>
      <c r="AD485" s="27">
        <f t="shared" si="109"/>
        <v>38471.428571428572</v>
      </c>
      <c r="AE485" s="29">
        <f t="shared" si="110"/>
        <v>64.38</v>
      </c>
      <c r="AF485" s="29">
        <f t="shared" si="111"/>
        <v>123.1280303030303</v>
      </c>
      <c r="AG485" s="28">
        <f t="shared" si="112"/>
        <v>55.743879472693038</v>
      </c>
      <c r="AH485" s="28">
        <f t="shared" si="113"/>
        <v>48.210922787193972</v>
      </c>
      <c r="AI485" s="28">
        <f t="shared" si="114"/>
        <v>27.118644067796609</v>
      </c>
      <c r="AJ485" s="28">
        <f t="shared" si="115"/>
        <v>72.69303201506591</v>
      </c>
      <c r="AK485" s="29">
        <f t="shared" si="116"/>
        <v>50.02</v>
      </c>
      <c r="AL485" s="25">
        <f t="shared" si="117"/>
        <v>262</v>
      </c>
      <c r="AM485" s="24" t="str">
        <f t="shared" si="118"/>
        <v>A</v>
      </c>
      <c r="AN485" s="24" t="str">
        <f t="shared" si="119"/>
        <v>MOB3-6</v>
      </c>
    </row>
    <row r="486" spans="1:40" ht="13.5" customHeight="1">
      <c r="A486" s="24" t="s">
        <v>144</v>
      </c>
      <c r="B486" s="24" t="s">
        <v>152</v>
      </c>
      <c r="C486" s="25">
        <v>794464</v>
      </c>
      <c r="D486" s="24" t="s">
        <v>518</v>
      </c>
      <c r="E486" s="26">
        <v>45925.729166666701</v>
      </c>
      <c r="F486" s="26">
        <v>45925.729166666701</v>
      </c>
      <c r="G486" s="25">
        <v>229</v>
      </c>
      <c r="H486" s="25">
        <v>229</v>
      </c>
      <c r="I486" s="26">
        <v>46153.816666666702</v>
      </c>
      <c r="J486" s="27">
        <v>4539</v>
      </c>
      <c r="K486" s="27">
        <v>5188</v>
      </c>
      <c r="L486" s="27">
        <v>1814</v>
      </c>
      <c r="M486" s="27">
        <v>231570</v>
      </c>
      <c r="N486" s="27">
        <v>185946</v>
      </c>
      <c r="O486" s="25">
        <v>24</v>
      </c>
      <c r="P486" s="27">
        <v>39</v>
      </c>
      <c r="Q486" s="27">
        <v>1197500</v>
      </c>
      <c r="R486" s="27">
        <v>701000</v>
      </c>
      <c r="S486" s="27">
        <v>6</v>
      </c>
      <c r="T486" s="27">
        <v>8</v>
      </c>
      <c r="U486" s="27">
        <v>83300</v>
      </c>
      <c r="V486" s="27"/>
      <c r="W486" s="27">
        <v>1280800</v>
      </c>
      <c r="X486" s="24" t="str">
        <f>IF(OR(I486="",说明首页!$C$3-INT(I486)&gt;7),"是","否")</f>
        <v>否</v>
      </c>
      <c r="Y486" s="24" t="str">
        <f t="shared" si="105"/>
        <v>否</v>
      </c>
      <c r="Z486" s="24" t="str">
        <f t="shared" si="106"/>
        <v>是</v>
      </c>
      <c r="AA486" s="24" t="str">
        <f>IF(OR(I486="",说明首页!$C$3-INT(I486)&gt;=3),"是","否")</f>
        <v>否</v>
      </c>
      <c r="AB486" s="28">
        <f t="shared" si="107"/>
        <v>102.50606394707827</v>
      </c>
      <c r="AC486" s="29">
        <f t="shared" si="108"/>
        <v>0.85922009253139464</v>
      </c>
      <c r="AD486" s="27">
        <f t="shared" si="109"/>
        <v>30705.128205128207</v>
      </c>
      <c r="AE486" s="29">
        <f t="shared" si="110"/>
        <v>70.099999999999994</v>
      </c>
      <c r="AF486" s="29">
        <f t="shared" si="111"/>
        <v>129.12916666666666</v>
      </c>
      <c r="AG486" s="28">
        <f t="shared" si="112"/>
        <v>82.674199623352166</v>
      </c>
      <c r="AH486" s="28">
        <f t="shared" si="113"/>
        <v>46.13935969868173</v>
      </c>
      <c r="AI486" s="28">
        <f t="shared" si="114"/>
        <v>29.75517890772128</v>
      </c>
      <c r="AJ486" s="28">
        <f t="shared" si="115"/>
        <v>83.050847457627114</v>
      </c>
      <c r="AK486" s="29">
        <f t="shared" si="116"/>
        <v>55.73</v>
      </c>
      <c r="AL486" s="25">
        <f t="shared" si="117"/>
        <v>213</v>
      </c>
      <c r="AM486" s="24" t="str">
        <f t="shared" si="118"/>
        <v>A</v>
      </c>
      <c r="AN486" s="24" t="str">
        <f t="shared" si="119"/>
        <v>MOB6-12</v>
      </c>
    </row>
    <row r="487" spans="1:40" ht="13.5" customHeight="1">
      <c r="A487" s="24" t="s">
        <v>144</v>
      </c>
      <c r="B487" s="24" t="s">
        <v>152</v>
      </c>
      <c r="C487" s="25">
        <v>794470</v>
      </c>
      <c r="D487" s="24" t="s">
        <v>511</v>
      </c>
      <c r="E487" s="26">
        <v>45925.713194444397</v>
      </c>
      <c r="F487" s="26">
        <v>45925.713194444397</v>
      </c>
      <c r="G487" s="25">
        <v>229</v>
      </c>
      <c r="H487" s="25">
        <v>229</v>
      </c>
      <c r="I487" s="26">
        <v>46154.813194444403</v>
      </c>
      <c r="J487" s="27">
        <v>4080</v>
      </c>
      <c r="K487" s="27">
        <v>5069</v>
      </c>
      <c r="L487" s="27">
        <v>1915</v>
      </c>
      <c r="M487" s="27">
        <v>233420</v>
      </c>
      <c r="N487" s="27">
        <v>185409</v>
      </c>
      <c r="O487" s="25">
        <v>24</v>
      </c>
      <c r="P487" s="27">
        <v>54</v>
      </c>
      <c r="Q487" s="27">
        <v>2212800</v>
      </c>
      <c r="R487" s="27">
        <v>1453500</v>
      </c>
      <c r="S487" s="27">
        <v>2</v>
      </c>
      <c r="T487" s="27">
        <v>4</v>
      </c>
      <c r="U487" s="27">
        <v>10100</v>
      </c>
      <c r="V487" s="27">
        <v>8000</v>
      </c>
      <c r="W487" s="27">
        <v>2222900</v>
      </c>
      <c r="X487" s="24" t="str">
        <f>IF(OR(I487="",说明首页!$C$3-INT(I487)&gt;7),"是","否")</f>
        <v>否</v>
      </c>
      <c r="Y487" s="24" t="str">
        <f t="shared" si="105"/>
        <v>否</v>
      </c>
      <c r="Z487" s="24" t="str">
        <f t="shared" si="106"/>
        <v>是</v>
      </c>
      <c r="AA487" s="24" t="str">
        <f>IF(OR(I487="",说明首页!$C$3-INT(I487)&gt;=3),"是","否")</f>
        <v>否</v>
      </c>
      <c r="AB487" s="28">
        <f t="shared" si="107"/>
        <v>96.819321148825068</v>
      </c>
      <c r="AC487" s="29">
        <f t="shared" si="108"/>
        <v>1.3235294117647058</v>
      </c>
      <c r="AD487" s="27">
        <f t="shared" si="109"/>
        <v>40977.777777777781</v>
      </c>
      <c r="AE487" s="29">
        <f t="shared" si="110"/>
        <v>145.35</v>
      </c>
      <c r="AF487" s="29">
        <f t="shared" si="111"/>
        <v>128.75624999999999</v>
      </c>
      <c r="AG487" s="28">
        <f t="shared" si="112"/>
        <v>72.881355932203391</v>
      </c>
      <c r="AH487" s="28">
        <f t="shared" si="113"/>
        <v>84.934086629001882</v>
      </c>
      <c r="AI487" s="28">
        <f t="shared" si="114"/>
        <v>60.263653483992464</v>
      </c>
      <c r="AJ487" s="28">
        <f t="shared" si="115"/>
        <v>82.485875706214685</v>
      </c>
      <c r="AK487" s="29">
        <f t="shared" si="116"/>
        <v>77.7</v>
      </c>
      <c r="AL487" s="25">
        <f t="shared" si="117"/>
        <v>68</v>
      </c>
      <c r="AM487" s="24" t="str">
        <f t="shared" si="118"/>
        <v>S</v>
      </c>
      <c r="AN487" s="24" t="str">
        <f t="shared" si="119"/>
        <v>MOB6-12</v>
      </c>
    </row>
    <row r="488" spans="1:40" ht="13.5" customHeight="1">
      <c r="A488" s="24" t="s">
        <v>144</v>
      </c>
      <c r="B488" s="24" t="s">
        <v>145</v>
      </c>
      <c r="C488" s="25">
        <v>794496</v>
      </c>
      <c r="D488" s="24" t="s">
        <v>551</v>
      </c>
      <c r="E488" s="26">
        <v>46025.417361111096</v>
      </c>
      <c r="F488" s="26">
        <v>45925.632638888899</v>
      </c>
      <c r="G488" s="25">
        <v>129</v>
      </c>
      <c r="H488" s="25">
        <v>229</v>
      </c>
      <c r="I488" s="26">
        <v>46154.791666666701</v>
      </c>
      <c r="J488" s="27">
        <v>4457</v>
      </c>
      <c r="K488" s="27">
        <v>5105</v>
      </c>
      <c r="L488" s="27">
        <v>1863</v>
      </c>
      <c r="M488" s="27">
        <v>221530</v>
      </c>
      <c r="N488" s="27">
        <v>172311</v>
      </c>
      <c r="O488" s="25">
        <v>25</v>
      </c>
      <c r="P488" s="27">
        <v>23</v>
      </c>
      <c r="Q488" s="27">
        <v>1042800</v>
      </c>
      <c r="R488" s="27">
        <v>784500</v>
      </c>
      <c r="S488" s="27">
        <v>1</v>
      </c>
      <c r="T488" s="27">
        <v>1</v>
      </c>
      <c r="U488" s="27">
        <v>5000</v>
      </c>
      <c r="V488" s="24"/>
      <c r="W488" s="27">
        <v>1047800</v>
      </c>
      <c r="X488" s="24" t="str">
        <f>IF(OR(I488="",说明首页!$C$3-INT(I488)&gt;7),"是","否")</f>
        <v>否</v>
      </c>
      <c r="Y488" s="24" t="str">
        <f t="shared" si="105"/>
        <v>否</v>
      </c>
      <c r="Z488" s="24" t="str">
        <f t="shared" si="106"/>
        <v>是</v>
      </c>
      <c r="AA488" s="24" t="str">
        <f>IF(OR(I488="",说明首页!$C$3-INT(I488)&gt;=3),"是","否")</f>
        <v>否</v>
      </c>
      <c r="AB488" s="28">
        <f t="shared" si="107"/>
        <v>92.491143317230268</v>
      </c>
      <c r="AC488" s="29">
        <f t="shared" si="108"/>
        <v>0.51604218083912945</v>
      </c>
      <c r="AD488" s="27">
        <f t="shared" si="109"/>
        <v>45339.130434782608</v>
      </c>
      <c r="AE488" s="29">
        <f t="shared" si="110"/>
        <v>78.45</v>
      </c>
      <c r="AF488" s="29">
        <f t="shared" si="111"/>
        <v>114.874</v>
      </c>
      <c r="AG488" s="28">
        <f t="shared" si="112"/>
        <v>62.335216572504706</v>
      </c>
      <c r="AH488" s="28">
        <f t="shared" si="113"/>
        <v>9.2278719397363478</v>
      </c>
      <c r="AI488" s="28">
        <f t="shared" si="114"/>
        <v>34.086629001883239</v>
      </c>
      <c r="AJ488" s="28">
        <f t="shared" si="115"/>
        <v>54.61393596986818</v>
      </c>
      <c r="AK488" s="29">
        <f t="shared" si="116"/>
        <v>31.24</v>
      </c>
      <c r="AL488" s="25">
        <f t="shared" si="117"/>
        <v>407</v>
      </c>
      <c r="AM488" s="24" t="str">
        <f t="shared" si="118"/>
        <v>B</v>
      </c>
      <c r="AN488" s="24" t="str">
        <f t="shared" si="119"/>
        <v>MOB3-6</v>
      </c>
    </row>
    <row r="489" spans="1:40" ht="13.5" customHeight="1">
      <c r="A489" s="24" t="s">
        <v>144</v>
      </c>
      <c r="B489" s="24" t="s">
        <v>145</v>
      </c>
      <c r="C489" s="25">
        <v>794503</v>
      </c>
      <c r="D489" s="24" t="s">
        <v>945</v>
      </c>
      <c r="E489" s="26">
        <v>45926.3972222222</v>
      </c>
      <c r="F489" s="26">
        <v>45926.3972222222</v>
      </c>
      <c r="G489" s="25">
        <v>228</v>
      </c>
      <c r="H489" s="25">
        <v>228</v>
      </c>
      <c r="I489" s="26">
        <v>46127.763888888898</v>
      </c>
      <c r="J489" s="27">
        <v>488</v>
      </c>
      <c r="K489" s="27">
        <v>609</v>
      </c>
      <c r="L489" s="27">
        <v>318</v>
      </c>
      <c r="M489" s="27">
        <v>26634</v>
      </c>
      <c r="N489" s="27">
        <v>22685</v>
      </c>
      <c r="O489" s="25">
        <v>3</v>
      </c>
      <c r="P489" s="27">
        <v>3</v>
      </c>
      <c r="Q489" s="27">
        <v>11000</v>
      </c>
      <c r="R489" s="27">
        <v>1000</v>
      </c>
      <c r="S489" s="27">
        <v>1</v>
      </c>
      <c r="T489" s="27">
        <v>1</v>
      </c>
      <c r="U489" s="27">
        <v>1000</v>
      </c>
      <c r="V489" s="27"/>
      <c r="W489" s="27">
        <v>12000</v>
      </c>
      <c r="X489" s="24" t="str">
        <f>IF(OR(I489="",说明首页!$C$3-INT(I489)&gt;7),"是","否")</f>
        <v>否</v>
      </c>
      <c r="Y489" s="24" t="str">
        <f t="shared" si="105"/>
        <v>是</v>
      </c>
      <c r="Z489" s="24" t="str">
        <f t="shared" si="106"/>
        <v>否</v>
      </c>
      <c r="AA489" s="24" t="str">
        <f>IF(OR(I489="",说明首页!$C$3-INT(I489)&gt;=3),"是","否")</f>
        <v>是</v>
      </c>
      <c r="AB489" s="28">
        <f t="shared" si="107"/>
        <v>71.336477987421389</v>
      </c>
      <c r="AC489" s="29">
        <f t="shared" si="108"/>
        <v>0.61475409836065575</v>
      </c>
      <c r="AD489" s="27">
        <f t="shared" si="109"/>
        <v>3666.6666666666665</v>
      </c>
      <c r="AE489" s="29">
        <f t="shared" si="110"/>
        <v>0.1</v>
      </c>
      <c r="AF489" s="29">
        <f t="shared" si="111"/>
        <v>126.02777777777779</v>
      </c>
      <c r="AG489" s="28" t="str">
        <f t="shared" si="112"/>
        <v/>
      </c>
      <c r="AH489" s="28" t="str">
        <f t="shared" si="113"/>
        <v/>
      </c>
      <c r="AI489" s="28" t="str">
        <f t="shared" si="114"/>
        <v/>
      </c>
      <c r="AJ489" s="28" t="str">
        <f t="shared" si="115"/>
        <v/>
      </c>
      <c r="AK489" s="29" t="str">
        <f t="shared" si="116"/>
        <v/>
      </c>
      <c r="AL489" s="25" t="str">
        <f t="shared" si="117"/>
        <v/>
      </c>
      <c r="AM489" s="24" t="str">
        <f t="shared" si="118"/>
        <v>非参评</v>
      </c>
      <c r="AN489" s="24" t="str">
        <f t="shared" si="119"/>
        <v>MOB6-12</v>
      </c>
    </row>
    <row r="490" spans="1:40" ht="13.5" customHeight="1">
      <c r="A490" s="24" t="s">
        <v>144</v>
      </c>
      <c r="B490" s="24" t="s">
        <v>145</v>
      </c>
      <c r="C490" s="25">
        <v>794504</v>
      </c>
      <c r="D490" s="24" t="s">
        <v>527</v>
      </c>
      <c r="E490" s="26">
        <v>45926.402777777803</v>
      </c>
      <c r="F490" s="26">
        <v>45926.402777777803</v>
      </c>
      <c r="G490" s="25">
        <v>228</v>
      </c>
      <c r="H490" s="25">
        <v>228</v>
      </c>
      <c r="I490" s="26">
        <v>46154.810416666704</v>
      </c>
      <c r="J490" s="27">
        <v>4429</v>
      </c>
      <c r="K490" s="27">
        <v>4984</v>
      </c>
      <c r="L490" s="27">
        <v>1877</v>
      </c>
      <c r="M490" s="27">
        <v>225223</v>
      </c>
      <c r="N490" s="27">
        <v>177251</v>
      </c>
      <c r="O490" s="25">
        <v>26</v>
      </c>
      <c r="P490" s="27">
        <v>58</v>
      </c>
      <c r="Q490" s="27">
        <v>1970100</v>
      </c>
      <c r="R490" s="27">
        <v>1753300</v>
      </c>
      <c r="S490" s="27">
        <v>0</v>
      </c>
      <c r="T490" s="27">
        <v>0</v>
      </c>
      <c r="U490" s="24"/>
      <c r="V490" s="24"/>
      <c r="W490" s="27">
        <v>1970100</v>
      </c>
      <c r="X490" s="24" t="str">
        <f>IF(OR(I490="",说明首页!$C$3-INT(I490)&gt;7),"是","否")</f>
        <v>否</v>
      </c>
      <c r="Y490" s="24" t="str">
        <f t="shared" si="105"/>
        <v>否</v>
      </c>
      <c r="Z490" s="24" t="str">
        <f t="shared" si="106"/>
        <v>是</v>
      </c>
      <c r="AA490" s="24" t="str">
        <f>IF(OR(I490="",说明首页!$C$3-INT(I490)&gt;=3),"是","否")</f>
        <v>否</v>
      </c>
      <c r="AB490" s="28">
        <f t="shared" si="107"/>
        <v>94.433137986148111</v>
      </c>
      <c r="AC490" s="29">
        <f t="shared" si="108"/>
        <v>1.3095506886430346</v>
      </c>
      <c r="AD490" s="27">
        <f t="shared" si="109"/>
        <v>33967.241379310348</v>
      </c>
      <c r="AE490" s="29">
        <f t="shared" si="110"/>
        <v>175.33</v>
      </c>
      <c r="AF490" s="29">
        <f t="shared" si="111"/>
        <v>113.62243589743591</v>
      </c>
      <c r="AG490" s="28">
        <f t="shared" si="112"/>
        <v>67.043314500941619</v>
      </c>
      <c r="AH490" s="28">
        <f t="shared" si="113"/>
        <v>84.180790960451972</v>
      </c>
      <c r="AI490" s="28">
        <f t="shared" si="114"/>
        <v>70.621468926553675</v>
      </c>
      <c r="AJ490" s="28">
        <f t="shared" si="115"/>
        <v>51.977401129943502</v>
      </c>
      <c r="AK490" s="29">
        <f t="shared" si="116"/>
        <v>72.459999999999994</v>
      </c>
      <c r="AL490" s="25">
        <f t="shared" si="117"/>
        <v>98</v>
      </c>
      <c r="AM490" s="24" t="str">
        <f t="shared" si="118"/>
        <v>S</v>
      </c>
      <c r="AN490" s="24" t="str">
        <f t="shared" si="119"/>
        <v>MOB6-12</v>
      </c>
    </row>
    <row r="491" spans="1:40" ht="13.5" customHeight="1">
      <c r="A491" s="24" t="s">
        <v>144</v>
      </c>
      <c r="B491" s="24" t="s">
        <v>167</v>
      </c>
      <c r="C491" s="25">
        <v>794864</v>
      </c>
      <c r="D491" s="24" t="s">
        <v>405</v>
      </c>
      <c r="E491" s="26">
        <v>45929.467361111099</v>
      </c>
      <c r="F491" s="26">
        <v>45929.467361111099</v>
      </c>
      <c r="G491" s="25">
        <v>225</v>
      </c>
      <c r="H491" s="25">
        <v>225</v>
      </c>
      <c r="I491" s="26">
        <v>46049.761111111096</v>
      </c>
      <c r="J491" s="27">
        <v>0</v>
      </c>
      <c r="K491" s="27">
        <v>0</v>
      </c>
      <c r="L491" s="27">
        <v>0</v>
      </c>
      <c r="M491" s="27"/>
      <c r="N491" s="27"/>
      <c r="O491" s="24"/>
      <c r="P491" s="24"/>
      <c r="Q491" s="24"/>
      <c r="R491" s="24"/>
      <c r="S491" s="24"/>
      <c r="T491" s="24"/>
      <c r="U491" s="24"/>
      <c r="V491" s="24"/>
      <c r="W491" s="24"/>
      <c r="X491" s="24" t="str">
        <f>IF(OR(I491="",说明首页!$C$3-INT(I491)&gt;7),"是","否")</f>
        <v>是</v>
      </c>
      <c r="Y491" s="24" t="str">
        <f t="shared" si="105"/>
        <v>是</v>
      </c>
      <c r="Z491" s="24" t="str">
        <f t="shared" si="106"/>
        <v>否</v>
      </c>
      <c r="AA491" s="24" t="str">
        <f>IF(OR(I491="",说明首页!$C$3-INT(I491)&gt;=3),"是","否")</f>
        <v>是</v>
      </c>
      <c r="AB491" s="28">
        <f t="shared" si="107"/>
        <v>0</v>
      </c>
      <c r="AC491" s="29">
        <f t="shared" si="108"/>
        <v>0</v>
      </c>
      <c r="AD491" s="27">
        <f t="shared" si="109"/>
        <v>0</v>
      </c>
      <c r="AE491" s="29">
        <f t="shared" si="110"/>
        <v>0</v>
      </c>
      <c r="AF491" s="29">
        <f t="shared" si="111"/>
        <v>0</v>
      </c>
      <c r="AG491" s="28" t="str">
        <f t="shared" si="112"/>
        <v/>
      </c>
      <c r="AH491" s="28" t="str">
        <f t="shared" si="113"/>
        <v/>
      </c>
      <c r="AI491" s="28" t="str">
        <f t="shared" si="114"/>
        <v/>
      </c>
      <c r="AJ491" s="28" t="str">
        <f t="shared" si="115"/>
        <v/>
      </c>
      <c r="AK491" s="29" t="str">
        <f t="shared" si="116"/>
        <v/>
      </c>
      <c r="AL491" s="25" t="str">
        <f t="shared" si="117"/>
        <v/>
      </c>
      <c r="AM491" s="24" t="str">
        <f t="shared" si="118"/>
        <v>非参评</v>
      </c>
      <c r="AN491" s="24" t="str">
        <f t="shared" si="119"/>
        <v>MOB6-12</v>
      </c>
    </row>
    <row r="492" spans="1:40" ht="13.5" customHeight="1">
      <c r="A492" s="24" t="s">
        <v>144</v>
      </c>
      <c r="B492" s="24" t="s">
        <v>162</v>
      </c>
      <c r="C492" s="25">
        <v>794909</v>
      </c>
      <c r="D492" s="24" t="s">
        <v>163</v>
      </c>
      <c r="E492" s="26">
        <v>45930.4243055556</v>
      </c>
      <c r="F492" s="26">
        <v>45930.4243055556</v>
      </c>
      <c r="G492" s="25">
        <v>224</v>
      </c>
      <c r="H492" s="25">
        <v>224</v>
      </c>
      <c r="I492" s="26">
        <v>46154.762499999997</v>
      </c>
      <c r="J492" s="27">
        <v>3717</v>
      </c>
      <c r="K492" s="27">
        <v>4831</v>
      </c>
      <c r="L492" s="27">
        <v>1668</v>
      </c>
      <c r="M492" s="27">
        <v>208994</v>
      </c>
      <c r="N492" s="27">
        <v>161627</v>
      </c>
      <c r="O492" s="25">
        <v>25</v>
      </c>
      <c r="P492" s="27">
        <v>42</v>
      </c>
      <c r="Q492" s="27">
        <v>856300</v>
      </c>
      <c r="R492" s="27">
        <v>791600</v>
      </c>
      <c r="S492" s="27">
        <v>2</v>
      </c>
      <c r="T492" s="27">
        <v>3</v>
      </c>
      <c r="U492" s="27">
        <v>20000</v>
      </c>
      <c r="V492" s="24">
        <v>20000</v>
      </c>
      <c r="W492" s="27">
        <v>876300</v>
      </c>
      <c r="X492" s="24" t="str">
        <f>IF(OR(I492="",说明首页!$C$3-INT(I492)&gt;7),"是","否")</f>
        <v>否</v>
      </c>
      <c r="Y492" s="24" t="str">
        <f t="shared" si="105"/>
        <v>否</v>
      </c>
      <c r="Z492" s="24" t="str">
        <f t="shared" si="106"/>
        <v>是</v>
      </c>
      <c r="AA492" s="24" t="str">
        <f>IF(OR(I492="",说明首页!$C$3-INT(I492)&gt;=3),"是","否")</f>
        <v>否</v>
      </c>
      <c r="AB492" s="28">
        <f t="shared" si="107"/>
        <v>96.898681055155876</v>
      </c>
      <c r="AC492" s="29">
        <f t="shared" si="108"/>
        <v>1.1299435028248588</v>
      </c>
      <c r="AD492" s="27">
        <f t="shared" si="109"/>
        <v>20388.095238095237</v>
      </c>
      <c r="AE492" s="29">
        <f t="shared" si="110"/>
        <v>79.16</v>
      </c>
      <c r="AF492" s="29">
        <f t="shared" si="111"/>
        <v>107.75133333333333</v>
      </c>
      <c r="AG492" s="28">
        <f t="shared" si="112"/>
        <v>73.258003766478339</v>
      </c>
      <c r="AH492" s="28">
        <f t="shared" si="113"/>
        <v>72.316384180790962</v>
      </c>
      <c r="AI492" s="28">
        <f t="shared" si="114"/>
        <v>34.463276836158194</v>
      </c>
      <c r="AJ492" s="28">
        <f t="shared" si="115"/>
        <v>35.781544256120526</v>
      </c>
      <c r="AK492" s="29">
        <f t="shared" si="116"/>
        <v>57.58</v>
      </c>
      <c r="AL492" s="25">
        <f t="shared" si="117"/>
        <v>202</v>
      </c>
      <c r="AM492" s="24" t="str">
        <f t="shared" si="118"/>
        <v>A</v>
      </c>
      <c r="AN492" s="24" t="str">
        <f t="shared" si="119"/>
        <v>MOB6-12</v>
      </c>
    </row>
    <row r="493" spans="1:40" ht="13.5" customHeight="1">
      <c r="A493" s="24" t="s">
        <v>144</v>
      </c>
      <c r="B493" s="24" t="s">
        <v>145</v>
      </c>
      <c r="C493" s="25">
        <v>795128</v>
      </c>
      <c r="D493" s="24" t="s">
        <v>602</v>
      </c>
      <c r="E493" s="26">
        <v>45940.447916666701</v>
      </c>
      <c r="F493" s="26">
        <v>45940.447916666701</v>
      </c>
      <c r="G493" s="25">
        <v>214</v>
      </c>
      <c r="H493" s="25">
        <v>214</v>
      </c>
      <c r="I493" s="26">
        <v>46154.811111111099</v>
      </c>
      <c r="J493" s="27">
        <v>4348</v>
      </c>
      <c r="K493" s="27">
        <v>4628</v>
      </c>
      <c r="L493" s="27">
        <v>1650</v>
      </c>
      <c r="M493" s="27">
        <v>238215</v>
      </c>
      <c r="N493" s="27">
        <v>189283</v>
      </c>
      <c r="O493" s="25">
        <v>26</v>
      </c>
      <c r="P493" s="27">
        <v>39</v>
      </c>
      <c r="Q493" s="27">
        <v>1316000</v>
      </c>
      <c r="R493" s="27">
        <v>966700</v>
      </c>
      <c r="S493" s="27">
        <v>2</v>
      </c>
      <c r="T493" s="27">
        <v>2</v>
      </c>
      <c r="U493" s="24">
        <v>67600</v>
      </c>
      <c r="V493" s="24">
        <v>57600</v>
      </c>
      <c r="W493" s="27">
        <v>1383600</v>
      </c>
      <c r="X493" s="24" t="str">
        <f>IF(OR(I493="",说明首页!$C$3-INT(I493)&gt;7),"是","否")</f>
        <v>否</v>
      </c>
      <c r="Y493" s="24" t="str">
        <f t="shared" si="105"/>
        <v>否</v>
      </c>
      <c r="Z493" s="24" t="str">
        <f t="shared" si="106"/>
        <v>是</v>
      </c>
      <c r="AA493" s="24" t="str">
        <f>IF(OR(I493="",说明首页!$C$3-INT(I493)&gt;=3),"是","否")</f>
        <v>否</v>
      </c>
      <c r="AB493" s="28">
        <f t="shared" si="107"/>
        <v>114.7169696969697</v>
      </c>
      <c r="AC493" s="29">
        <f t="shared" si="108"/>
        <v>0.89696412143514259</v>
      </c>
      <c r="AD493" s="27">
        <f t="shared" si="109"/>
        <v>33743.589743589742</v>
      </c>
      <c r="AE493" s="29">
        <f t="shared" si="110"/>
        <v>96.67</v>
      </c>
      <c r="AF493" s="29">
        <f t="shared" si="111"/>
        <v>121.33525641025641</v>
      </c>
      <c r="AG493" s="28">
        <f t="shared" si="112"/>
        <v>94.161958568738228</v>
      </c>
      <c r="AH493" s="28">
        <f t="shared" si="113"/>
        <v>51.41242937853108</v>
      </c>
      <c r="AI493" s="28">
        <f t="shared" si="114"/>
        <v>41.054613935969869</v>
      </c>
      <c r="AJ493" s="28">
        <f t="shared" si="115"/>
        <v>67.608286252354048</v>
      </c>
      <c r="AK493" s="29">
        <f t="shared" si="116"/>
        <v>58.99</v>
      </c>
      <c r="AL493" s="25">
        <f t="shared" si="117"/>
        <v>189</v>
      </c>
      <c r="AM493" s="24" t="str">
        <f t="shared" si="118"/>
        <v>A</v>
      </c>
      <c r="AN493" s="24" t="str">
        <f t="shared" si="119"/>
        <v>MOB6-12</v>
      </c>
    </row>
    <row r="494" spans="1:40" ht="13.5" customHeight="1">
      <c r="A494" s="24" t="s">
        <v>144</v>
      </c>
      <c r="B494" s="24" t="s">
        <v>150</v>
      </c>
      <c r="C494" s="25">
        <v>795453</v>
      </c>
      <c r="D494" s="24" t="s">
        <v>1092</v>
      </c>
      <c r="E494" s="26">
        <v>45943.4375</v>
      </c>
      <c r="F494" s="26">
        <v>45943.4375</v>
      </c>
      <c r="G494" s="25">
        <v>211</v>
      </c>
      <c r="H494" s="25">
        <v>211</v>
      </c>
      <c r="I494" s="26">
        <v>46154.836111111101</v>
      </c>
      <c r="J494" s="27">
        <v>4609</v>
      </c>
      <c r="K494" s="27">
        <v>5456</v>
      </c>
      <c r="L494" s="27">
        <v>2275</v>
      </c>
      <c r="M494" s="27">
        <v>224123</v>
      </c>
      <c r="N494" s="27">
        <v>178386</v>
      </c>
      <c r="O494" s="24">
        <v>23</v>
      </c>
      <c r="P494" s="24">
        <v>52</v>
      </c>
      <c r="Q494" s="24">
        <v>1589600</v>
      </c>
      <c r="R494" s="24">
        <v>1340900</v>
      </c>
      <c r="S494" s="24">
        <v>3</v>
      </c>
      <c r="T494" s="24">
        <v>3</v>
      </c>
      <c r="U494" s="24">
        <v>13000</v>
      </c>
      <c r="V494" s="24">
        <v>10000</v>
      </c>
      <c r="W494" s="24">
        <v>1602600</v>
      </c>
      <c r="X494" s="24" t="str">
        <f>IF(OR(I494="",说明首页!$C$3-INT(I494)&gt;7),"是","否")</f>
        <v>否</v>
      </c>
      <c r="Y494" s="24" t="str">
        <f t="shared" si="105"/>
        <v>否</v>
      </c>
      <c r="Z494" s="24" t="str">
        <f t="shared" si="106"/>
        <v>是</v>
      </c>
      <c r="AA494" s="24" t="str">
        <f>IF(OR(I494="",说明首页!$C$3-INT(I494)&gt;=3),"是","否")</f>
        <v>否</v>
      </c>
      <c r="AB494" s="28">
        <f t="shared" si="107"/>
        <v>78.411428571428573</v>
      </c>
      <c r="AC494" s="29">
        <f t="shared" si="108"/>
        <v>1.1282273812106747</v>
      </c>
      <c r="AD494" s="27">
        <f t="shared" si="109"/>
        <v>30569.23076923077</v>
      </c>
      <c r="AE494" s="29">
        <f t="shared" si="110"/>
        <v>134.09</v>
      </c>
      <c r="AF494" s="29">
        <f t="shared" si="111"/>
        <v>129.26521739130436</v>
      </c>
      <c r="AG494" s="28">
        <f t="shared" si="112"/>
        <v>23.728813559322035</v>
      </c>
      <c r="AH494" s="28">
        <f t="shared" si="113"/>
        <v>72.128060263653481</v>
      </c>
      <c r="AI494" s="28">
        <f t="shared" si="114"/>
        <v>55.367231638418076</v>
      </c>
      <c r="AJ494" s="28">
        <f t="shared" si="115"/>
        <v>83.427495291902076</v>
      </c>
      <c r="AK494" s="29">
        <f t="shared" si="116"/>
        <v>63.78</v>
      </c>
      <c r="AL494" s="25">
        <f t="shared" si="117"/>
        <v>168</v>
      </c>
      <c r="AM494" s="24" t="str">
        <f t="shared" si="118"/>
        <v>A</v>
      </c>
      <c r="AN494" s="24" t="str">
        <f t="shared" si="119"/>
        <v>MOB6-12</v>
      </c>
    </row>
    <row r="495" spans="1:40" ht="13.5" customHeight="1">
      <c r="A495" s="24" t="s">
        <v>144</v>
      </c>
      <c r="B495" s="24" t="s">
        <v>145</v>
      </c>
      <c r="C495" s="25">
        <v>795456</v>
      </c>
      <c r="D495" s="24" t="s">
        <v>495</v>
      </c>
      <c r="E495" s="26">
        <v>45943.7055555556</v>
      </c>
      <c r="F495" s="26">
        <v>45943.7055555556</v>
      </c>
      <c r="G495" s="25">
        <v>211</v>
      </c>
      <c r="H495" s="25">
        <v>211</v>
      </c>
      <c r="I495" s="26">
        <v>46154.841666666704</v>
      </c>
      <c r="J495" s="27">
        <v>4054</v>
      </c>
      <c r="K495" s="27">
        <v>4664</v>
      </c>
      <c r="L495" s="27">
        <v>1292</v>
      </c>
      <c r="M495" s="27">
        <v>161756</v>
      </c>
      <c r="N495" s="27">
        <v>108843</v>
      </c>
      <c r="O495" s="25">
        <v>20</v>
      </c>
      <c r="P495" s="27">
        <v>17</v>
      </c>
      <c r="Q495" s="27">
        <v>1230900</v>
      </c>
      <c r="R495" s="27">
        <v>635300</v>
      </c>
      <c r="S495" s="27">
        <v>0</v>
      </c>
      <c r="T495" s="27">
        <v>0</v>
      </c>
      <c r="U495" s="27"/>
      <c r="V495" s="27"/>
      <c r="W495" s="27">
        <v>1230900</v>
      </c>
      <c r="X495" s="24" t="str">
        <f>IF(OR(I495="",说明首页!$C$3-INT(I495)&gt;7),"是","否")</f>
        <v>否</v>
      </c>
      <c r="Y495" s="24" t="str">
        <f t="shared" si="105"/>
        <v>是</v>
      </c>
      <c r="Z495" s="24" t="str">
        <f t="shared" si="106"/>
        <v>否</v>
      </c>
      <c r="AA495" s="24" t="str">
        <f>IF(OR(I495="",说明首页!$C$3-INT(I495)&gt;=3),"是","否")</f>
        <v>否</v>
      </c>
      <c r="AB495" s="28">
        <f t="shared" si="107"/>
        <v>84.243808049535602</v>
      </c>
      <c r="AC495" s="29">
        <f t="shared" si="108"/>
        <v>0.41933892451899357</v>
      </c>
      <c r="AD495" s="27">
        <f t="shared" si="109"/>
        <v>72405.882352941175</v>
      </c>
      <c r="AE495" s="29">
        <f t="shared" si="110"/>
        <v>63.53</v>
      </c>
      <c r="AF495" s="29">
        <f t="shared" si="111"/>
        <v>90.702500000000001</v>
      </c>
      <c r="AG495" s="28" t="str">
        <f t="shared" si="112"/>
        <v/>
      </c>
      <c r="AH495" s="28" t="str">
        <f t="shared" si="113"/>
        <v/>
      </c>
      <c r="AI495" s="28" t="str">
        <f t="shared" si="114"/>
        <v/>
      </c>
      <c r="AJ495" s="28" t="str">
        <f t="shared" si="115"/>
        <v/>
      </c>
      <c r="AK495" s="29" t="str">
        <f t="shared" si="116"/>
        <v/>
      </c>
      <c r="AL495" s="25" t="str">
        <f t="shared" si="117"/>
        <v/>
      </c>
      <c r="AM495" s="24" t="str">
        <f t="shared" si="118"/>
        <v>非参评</v>
      </c>
      <c r="AN495" s="24" t="str">
        <f t="shared" si="119"/>
        <v>MOB6-12</v>
      </c>
    </row>
    <row r="496" spans="1:40" ht="13.5" customHeight="1">
      <c r="A496" s="24" t="s">
        <v>144</v>
      </c>
      <c r="B496" s="24" t="s">
        <v>158</v>
      </c>
      <c r="C496" s="25">
        <v>795506</v>
      </c>
      <c r="D496" s="24" t="s">
        <v>159</v>
      </c>
      <c r="E496" s="26">
        <v>45944.5131944444</v>
      </c>
      <c r="F496" s="26">
        <v>45944.5131944444</v>
      </c>
      <c r="G496" s="25">
        <v>210</v>
      </c>
      <c r="H496" s="25">
        <v>210</v>
      </c>
      <c r="I496" s="26">
        <v>46154.838888888902</v>
      </c>
      <c r="J496" s="27">
        <v>3436</v>
      </c>
      <c r="K496" s="27">
        <v>5603</v>
      </c>
      <c r="L496" s="27">
        <v>1433</v>
      </c>
      <c r="M496" s="27">
        <v>208740</v>
      </c>
      <c r="N496" s="27">
        <v>150633</v>
      </c>
      <c r="O496" s="24">
        <v>26</v>
      </c>
      <c r="P496" s="24">
        <v>45</v>
      </c>
      <c r="Q496" s="24">
        <v>1607300</v>
      </c>
      <c r="R496" s="24">
        <v>1237200</v>
      </c>
      <c r="S496" s="24">
        <v>2</v>
      </c>
      <c r="T496" s="24">
        <v>3</v>
      </c>
      <c r="U496" s="24">
        <v>198500</v>
      </c>
      <c r="V496" s="24">
        <v>198000</v>
      </c>
      <c r="W496" s="24">
        <v>1805800</v>
      </c>
      <c r="X496" s="24" t="str">
        <f>IF(OR(I496="",说明首页!$C$3-INT(I496)&gt;7),"是","否")</f>
        <v>否</v>
      </c>
      <c r="Y496" s="24" t="str">
        <f t="shared" si="105"/>
        <v>否</v>
      </c>
      <c r="Z496" s="24" t="str">
        <f t="shared" si="106"/>
        <v>是</v>
      </c>
      <c r="AA496" s="24" t="str">
        <f>IF(OR(I496="",说明首页!$C$3-INT(I496)&gt;=3),"是","否")</f>
        <v>否</v>
      </c>
      <c r="AB496" s="28">
        <f t="shared" si="107"/>
        <v>105.1172365666434</v>
      </c>
      <c r="AC496" s="29">
        <f t="shared" si="108"/>
        <v>1.309662398137369</v>
      </c>
      <c r="AD496" s="27">
        <f t="shared" si="109"/>
        <v>35717.777777777781</v>
      </c>
      <c r="AE496" s="29">
        <f t="shared" si="110"/>
        <v>123.72</v>
      </c>
      <c r="AF496" s="29">
        <f t="shared" si="111"/>
        <v>96.559615384615384</v>
      </c>
      <c r="AG496" s="28">
        <f t="shared" si="112"/>
        <v>85.310734463276845</v>
      </c>
      <c r="AH496" s="28">
        <f t="shared" si="113"/>
        <v>84.369114877589453</v>
      </c>
      <c r="AI496" s="28">
        <f t="shared" si="114"/>
        <v>50.282485875706215</v>
      </c>
      <c r="AJ496" s="28">
        <f t="shared" si="115"/>
        <v>18.07909604519774</v>
      </c>
      <c r="AK496" s="29">
        <f t="shared" si="116"/>
        <v>64.44</v>
      </c>
      <c r="AL496" s="25">
        <f t="shared" si="117"/>
        <v>161</v>
      </c>
      <c r="AM496" s="24" t="str">
        <f t="shared" si="118"/>
        <v>A</v>
      </c>
      <c r="AN496" s="24" t="str">
        <f t="shared" si="119"/>
        <v>MOB6-12</v>
      </c>
    </row>
    <row r="497" spans="1:40" ht="13.5" customHeight="1">
      <c r="A497" s="24" t="s">
        <v>144</v>
      </c>
      <c r="B497" s="24" t="s">
        <v>167</v>
      </c>
      <c r="C497" s="25">
        <v>795561</v>
      </c>
      <c r="D497" s="24" t="s">
        <v>1012</v>
      </c>
      <c r="E497" s="26">
        <v>45946.6875</v>
      </c>
      <c r="F497" s="26">
        <v>45946.6875</v>
      </c>
      <c r="G497" s="25">
        <v>208</v>
      </c>
      <c r="H497" s="25">
        <v>208</v>
      </c>
      <c r="I497" s="26">
        <v>46049.771527777797</v>
      </c>
      <c r="J497" s="27">
        <v>0</v>
      </c>
      <c r="K497" s="27">
        <v>0</v>
      </c>
      <c r="L497" s="27">
        <v>0</v>
      </c>
      <c r="M497" s="27"/>
      <c r="N497" s="27"/>
      <c r="O497" s="25"/>
      <c r="P497" s="27"/>
      <c r="Q497" s="27"/>
      <c r="R497" s="24"/>
      <c r="S497" s="27"/>
      <c r="T497" s="27"/>
      <c r="U497" s="24"/>
      <c r="V497" s="24"/>
      <c r="W497" s="27"/>
      <c r="X497" s="24" t="str">
        <f>IF(OR(I497="",说明首页!$C$3-INT(I497)&gt;7),"是","否")</f>
        <v>是</v>
      </c>
      <c r="Y497" s="24" t="str">
        <f t="shared" si="105"/>
        <v>是</v>
      </c>
      <c r="Z497" s="24" t="str">
        <f t="shared" si="106"/>
        <v>否</v>
      </c>
      <c r="AA497" s="24" t="str">
        <f>IF(OR(I497="",说明首页!$C$3-INT(I497)&gt;=3),"是","否")</f>
        <v>是</v>
      </c>
      <c r="AB497" s="28">
        <f t="shared" si="107"/>
        <v>0</v>
      </c>
      <c r="AC497" s="29">
        <f t="shared" si="108"/>
        <v>0</v>
      </c>
      <c r="AD497" s="27">
        <f t="shared" si="109"/>
        <v>0</v>
      </c>
      <c r="AE497" s="29">
        <f t="shared" si="110"/>
        <v>0</v>
      </c>
      <c r="AF497" s="29">
        <f t="shared" si="111"/>
        <v>0</v>
      </c>
      <c r="AG497" s="28" t="str">
        <f t="shared" si="112"/>
        <v/>
      </c>
      <c r="AH497" s="28" t="str">
        <f t="shared" si="113"/>
        <v/>
      </c>
      <c r="AI497" s="28" t="str">
        <f t="shared" si="114"/>
        <v/>
      </c>
      <c r="AJ497" s="28" t="str">
        <f t="shared" si="115"/>
        <v/>
      </c>
      <c r="AK497" s="29" t="str">
        <f t="shared" si="116"/>
        <v/>
      </c>
      <c r="AL497" s="25" t="str">
        <f t="shared" si="117"/>
        <v/>
      </c>
      <c r="AM497" s="24" t="str">
        <f t="shared" si="118"/>
        <v>非参评</v>
      </c>
      <c r="AN497" s="24" t="str">
        <f t="shared" si="119"/>
        <v>MOB6-12</v>
      </c>
    </row>
    <row r="498" spans="1:40" ht="13.5" customHeight="1">
      <c r="A498" s="24" t="s">
        <v>144</v>
      </c>
      <c r="B498" s="24" t="s">
        <v>162</v>
      </c>
      <c r="C498" s="25">
        <v>795638</v>
      </c>
      <c r="D498" s="24" t="s">
        <v>1142</v>
      </c>
      <c r="E498" s="26">
        <v>45946.585416666698</v>
      </c>
      <c r="F498" s="26">
        <v>45946.585416666698</v>
      </c>
      <c r="G498" s="25">
        <v>208</v>
      </c>
      <c r="H498" s="25">
        <v>208</v>
      </c>
      <c r="I498" s="26">
        <v>46154.7944444444</v>
      </c>
      <c r="J498" s="27">
        <v>3984</v>
      </c>
      <c r="K498" s="27">
        <v>5221</v>
      </c>
      <c r="L498" s="27">
        <v>1681</v>
      </c>
      <c r="M498" s="27">
        <v>250378</v>
      </c>
      <c r="N498" s="27">
        <v>196015</v>
      </c>
      <c r="O498" s="24">
        <v>25</v>
      </c>
      <c r="P498" s="24">
        <v>91</v>
      </c>
      <c r="Q498" s="24">
        <v>471900</v>
      </c>
      <c r="R498" s="24">
        <v>359400</v>
      </c>
      <c r="S498" s="24">
        <v>3</v>
      </c>
      <c r="T498" s="24">
        <v>4</v>
      </c>
      <c r="U498" s="24">
        <v>76900</v>
      </c>
      <c r="V498" s="24">
        <v>75900</v>
      </c>
      <c r="W498" s="24">
        <v>548800</v>
      </c>
      <c r="X498" s="24" t="str">
        <f>IF(OR(I498="",说明首页!$C$3-INT(I498)&gt;7),"是","否")</f>
        <v>否</v>
      </c>
      <c r="Y498" s="24" t="str">
        <f t="shared" si="105"/>
        <v>否</v>
      </c>
      <c r="Z498" s="24" t="str">
        <f t="shared" si="106"/>
        <v>是</v>
      </c>
      <c r="AA498" s="24" t="str">
        <f>IF(OR(I498="",说明首页!$C$3-INT(I498)&gt;=3),"是","否")</f>
        <v>否</v>
      </c>
      <c r="AB498" s="28">
        <f t="shared" si="107"/>
        <v>116.60618679357525</v>
      </c>
      <c r="AC498" s="29">
        <f t="shared" si="108"/>
        <v>2.2841365461847389</v>
      </c>
      <c r="AD498" s="27">
        <f t="shared" si="109"/>
        <v>5185.7142857142853</v>
      </c>
      <c r="AE498" s="29">
        <f t="shared" si="110"/>
        <v>35.94</v>
      </c>
      <c r="AF498" s="29">
        <f t="shared" si="111"/>
        <v>130.67666666666668</v>
      </c>
      <c r="AG498" s="28">
        <f t="shared" si="112"/>
        <v>95.480225988700568</v>
      </c>
      <c r="AH498" s="28">
        <f t="shared" si="113"/>
        <v>98.870056497175142</v>
      </c>
      <c r="AI498" s="28">
        <f t="shared" si="114"/>
        <v>16.195856873822976</v>
      </c>
      <c r="AJ498" s="28">
        <f t="shared" si="115"/>
        <v>84.934086629001882</v>
      </c>
      <c r="AK498" s="29">
        <f t="shared" si="116"/>
        <v>79.040000000000006</v>
      </c>
      <c r="AL498" s="25">
        <f t="shared" si="117"/>
        <v>57</v>
      </c>
      <c r="AM498" s="24" t="str">
        <f t="shared" si="118"/>
        <v>S</v>
      </c>
      <c r="AN498" s="24" t="str">
        <f t="shared" si="119"/>
        <v>MOB6-12</v>
      </c>
    </row>
    <row r="499" spans="1:40" ht="13.5" customHeight="1">
      <c r="A499" s="24" t="s">
        <v>144</v>
      </c>
      <c r="B499" s="24" t="s">
        <v>162</v>
      </c>
      <c r="C499" s="25">
        <v>795640</v>
      </c>
      <c r="D499" s="24" t="s">
        <v>353</v>
      </c>
      <c r="E499" s="26">
        <v>45946.451388888898</v>
      </c>
      <c r="F499" s="26">
        <v>45946.451388888898</v>
      </c>
      <c r="G499" s="25">
        <v>208</v>
      </c>
      <c r="H499" s="25">
        <v>208</v>
      </c>
      <c r="I499" s="26">
        <v>46154.797222222202</v>
      </c>
      <c r="J499" s="27">
        <v>3962</v>
      </c>
      <c r="K499" s="27">
        <v>4986</v>
      </c>
      <c r="L499" s="27">
        <v>1604</v>
      </c>
      <c r="M499" s="24">
        <v>202140</v>
      </c>
      <c r="N499" s="24">
        <v>153044</v>
      </c>
      <c r="O499" s="24">
        <v>25</v>
      </c>
      <c r="P499" s="24">
        <v>34</v>
      </c>
      <c r="Q499" s="24">
        <v>2012500</v>
      </c>
      <c r="R499" s="24">
        <v>1671500</v>
      </c>
      <c r="S499" s="24">
        <v>2</v>
      </c>
      <c r="T499" s="24">
        <v>2</v>
      </c>
      <c r="U499" s="24">
        <v>70000</v>
      </c>
      <c r="V499" s="24">
        <v>10000</v>
      </c>
      <c r="W499" s="24">
        <v>2082500</v>
      </c>
      <c r="X499" s="24" t="str">
        <f>IF(OR(I499="",说明首页!$C$3-INT(I499)&gt;7),"是","否")</f>
        <v>否</v>
      </c>
      <c r="Y499" s="24" t="str">
        <f t="shared" si="105"/>
        <v>否</v>
      </c>
      <c r="Z499" s="24" t="str">
        <f t="shared" si="106"/>
        <v>是</v>
      </c>
      <c r="AA499" s="24" t="str">
        <f>IF(OR(I499="",说明首页!$C$3-INT(I499)&gt;=3),"是","否")</f>
        <v>否</v>
      </c>
      <c r="AB499" s="28">
        <f t="shared" si="107"/>
        <v>95.413965087281795</v>
      </c>
      <c r="AC499" s="29">
        <f t="shared" si="108"/>
        <v>0.85815244825845538</v>
      </c>
      <c r="AD499" s="27">
        <f t="shared" si="109"/>
        <v>59191.176470588238</v>
      </c>
      <c r="AE499" s="29">
        <f t="shared" si="110"/>
        <v>167.15</v>
      </c>
      <c r="AF499" s="29">
        <f t="shared" si="111"/>
        <v>102.02933333333334</v>
      </c>
      <c r="AG499" s="28">
        <f t="shared" si="112"/>
        <v>69.491525423728817</v>
      </c>
      <c r="AH499" s="28">
        <f t="shared" si="113"/>
        <v>45.951035781544256</v>
      </c>
      <c r="AI499" s="28">
        <f t="shared" si="114"/>
        <v>67.608286252354048</v>
      </c>
      <c r="AJ499" s="28">
        <f t="shared" si="115"/>
        <v>25.04708097928437</v>
      </c>
      <c r="AK499" s="29">
        <f t="shared" si="116"/>
        <v>49.63</v>
      </c>
      <c r="AL499" s="25">
        <f t="shared" si="117"/>
        <v>267</v>
      </c>
      <c r="AM499" s="24" t="str">
        <f t="shared" si="118"/>
        <v>B</v>
      </c>
      <c r="AN499" s="24" t="str">
        <f t="shared" si="119"/>
        <v>MOB6-12</v>
      </c>
    </row>
    <row r="500" spans="1:40" ht="13.5" customHeight="1">
      <c r="A500" s="24" t="s">
        <v>144</v>
      </c>
      <c r="B500" s="24" t="s">
        <v>150</v>
      </c>
      <c r="C500" s="25">
        <v>795656</v>
      </c>
      <c r="D500" s="24" t="s">
        <v>523</v>
      </c>
      <c r="E500" s="26">
        <v>45947.654861111099</v>
      </c>
      <c r="F500" s="26">
        <v>45947.654861111099</v>
      </c>
      <c r="G500" s="25">
        <v>207</v>
      </c>
      <c r="H500" s="25">
        <v>207</v>
      </c>
      <c r="I500" s="26">
        <v>46154.791666666701</v>
      </c>
      <c r="J500" s="27">
        <v>4961</v>
      </c>
      <c r="K500" s="27">
        <v>5764</v>
      </c>
      <c r="L500" s="27">
        <v>1489</v>
      </c>
      <c r="M500" s="27">
        <v>197302</v>
      </c>
      <c r="N500" s="27">
        <v>138891</v>
      </c>
      <c r="O500" s="25">
        <v>20</v>
      </c>
      <c r="P500" s="27">
        <v>38</v>
      </c>
      <c r="Q500" s="27">
        <v>1342000</v>
      </c>
      <c r="R500" s="27">
        <v>1206700</v>
      </c>
      <c r="S500" s="27">
        <v>2</v>
      </c>
      <c r="T500" s="27">
        <v>5</v>
      </c>
      <c r="U500" s="24">
        <v>101700</v>
      </c>
      <c r="V500" s="24"/>
      <c r="W500" s="27">
        <v>1443700</v>
      </c>
      <c r="X500" s="24" t="str">
        <f>IF(OR(I500="",说明首页!$C$3-INT(I500)&gt;7),"是","否")</f>
        <v>否</v>
      </c>
      <c r="Y500" s="24" t="str">
        <f t="shared" si="105"/>
        <v>是</v>
      </c>
      <c r="Z500" s="24" t="str">
        <f t="shared" si="106"/>
        <v>否</v>
      </c>
      <c r="AA500" s="24" t="str">
        <f>IF(OR(I500="",说明首页!$C$3-INT(I500)&gt;=3),"是","否")</f>
        <v>否</v>
      </c>
      <c r="AB500" s="28">
        <f t="shared" si="107"/>
        <v>93.27803895231699</v>
      </c>
      <c r="AC500" s="29">
        <f t="shared" si="108"/>
        <v>0.76597460189477928</v>
      </c>
      <c r="AD500" s="27">
        <f t="shared" si="109"/>
        <v>35315.789473684214</v>
      </c>
      <c r="AE500" s="29">
        <f t="shared" si="110"/>
        <v>120.67</v>
      </c>
      <c r="AF500" s="29">
        <f t="shared" si="111"/>
        <v>115.74250000000001</v>
      </c>
      <c r="AG500" s="28" t="str">
        <f t="shared" si="112"/>
        <v/>
      </c>
      <c r="AH500" s="28" t="str">
        <f t="shared" si="113"/>
        <v/>
      </c>
      <c r="AI500" s="28" t="str">
        <f t="shared" si="114"/>
        <v/>
      </c>
      <c r="AJ500" s="28" t="str">
        <f t="shared" si="115"/>
        <v/>
      </c>
      <c r="AK500" s="29" t="str">
        <f t="shared" si="116"/>
        <v/>
      </c>
      <c r="AL500" s="25" t="str">
        <f t="shared" si="117"/>
        <v/>
      </c>
      <c r="AM500" s="24" t="str">
        <f t="shared" si="118"/>
        <v>非参评</v>
      </c>
      <c r="AN500" s="24" t="str">
        <f t="shared" si="119"/>
        <v>MOB6-12</v>
      </c>
    </row>
    <row r="501" spans="1:40" ht="13.5" customHeight="1">
      <c r="A501" s="24" t="s">
        <v>144</v>
      </c>
      <c r="B501" s="24" t="s">
        <v>150</v>
      </c>
      <c r="C501" s="25">
        <v>795660</v>
      </c>
      <c r="D501" s="24" t="s">
        <v>1002</v>
      </c>
      <c r="E501" s="26">
        <v>45947.4465277778</v>
      </c>
      <c r="F501" s="26">
        <v>45947.4465277778</v>
      </c>
      <c r="G501" s="25">
        <v>207</v>
      </c>
      <c r="H501" s="25">
        <v>207</v>
      </c>
      <c r="I501" s="26">
        <v>46154.841666666704</v>
      </c>
      <c r="J501" s="27">
        <v>6835</v>
      </c>
      <c r="K501" s="27">
        <v>7733</v>
      </c>
      <c r="L501" s="27">
        <v>2302</v>
      </c>
      <c r="M501" s="27">
        <v>288260</v>
      </c>
      <c r="N501" s="27">
        <v>210800</v>
      </c>
      <c r="O501" s="25">
        <v>27</v>
      </c>
      <c r="P501" s="27">
        <v>73</v>
      </c>
      <c r="Q501" s="27">
        <v>3953400</v>
      </c>
      <c r="R501" s="27">
        <v>3527700</v>
      </c>
      <c r="S501" s="27">
        <v>0</v>
      </c>
      <c r="T501" s="27">
        <v>0</v>
      </c>
      <c r="U501" s="27"/>
      <c r="V501" s="27"/>
      <c r="W501" s="27">
        <v>3953400</v>
      </c>
      <c r="X501" s="24" t="str">
        <f>IF(OR(I501="",说明首页!$C$3-INT(I501)&gt;7),"是","否")</f>
        <v>否</v>
      </c>
      <c r="Y501" s="24" t="str">
        <f t="shared" si="105"/>
        <v>否</v>
      </c>
      <c r="Z501" s="24" t="str">
        <f t="shared" si="106"/>
        <v>是</v>
      </c>
      <c r="AA501" s="24" t="str">
        <f>IF(OR(I501="",说明首页!$C$3-INT(I501)&gt;=3),"是","否")</f>
        <v>否</v>
      </c>
      <c r="AB501" s="28">
        <f t="shared" si="107"/>
        <v>91.572545612510865</v>
      </c>
      <c r="AC501" s="29">
        <f t="shared" si="108"/>
        <v>1.0680321872713971</v>
      </c>
      <c r="AD501" s="27">
        <f t="shared" si="109"/>
        <v>54156.164383561641</v>
      </c>
      <c r="AE501" s="29">
        <f t="shared" si="110"/>
        <v>352.77</v>
      </c>
      <c r="AF501" s="29">
        <f t="shared" si="111"/>
        <v>130.12345679012347</v>
      </c>
      <c r="AG501" s="28">
        <f t="shared" si="112"/>
        <v>58.380414312617702</v>
      </c>
      <c r="AH501" s="28">
        <f t="shared" si="113"/>
        <v>67.608286252354048</v>
      </c>
      <c r="AI501" s="28">
        <f t="shared" si="114"/>
        <v>94.350282485875709</v>
      </c>
      <c r="AJ501" s="28">
        <f t="shared" si="115"/>
        <v>84.180790960451972</v>
      </c>
      <c r="AK501" s="29">
        <f t="shared" si="116"/>
        <v>74.89</v>
      </c>
      <c r="AL501" s="25">
        <f t="shared" si="117"/>
        <v>84</v>
      </c>
      <c r="AM501" s="24" t="str">
        <f t="shared" si="118"/>
        <v>S</v>
      </c>
      <c r="AN501" s="24" t="str">
        <f t="shared" si="119"/>
        <v>MOB6-12</v>
      </c>
    </row>
    <row r="502" spans="1:40" ht="13.5" customHeight="1">
      <c r="A502" s="24" t="s">
        <v>144</v>
      </c>
      <c r="B502" s="24" t="s">
        <v>145</v>
      </c>
      <c r="C502" s="25">
        <v>795734</v>
      </c>
      <c r="D502" s="24" t="s">
        <v>565</v>
      </c>
      <c r="E502" s="26">
        <v>46025.412499999999</v>
      </c>
      <c r="F502" s="26">
        <v>45947.711805555598</v>
      </c>
      <c r="G502" s="25">
        <v>129</v>
      </c>
      <c r="H502" s="25">
        <v>207</v>
      </c>
      <c r="I502" s="26">
        <v>46153.777083333298</v>
      </c>
      <c r="J502" s="27">
        <v>5349</v>
      </c>
      <c r="K502" s="27">
        <v>6351</v>
      </c>
      <c r="L502" s="27">
        <v>2497</v>
      </c>
      <c r="M502" s="27">
        <v>241338</v>
      </c>
      <c r="N502" s="27">
        <v>183210</v>
      </c>
      <c r="O502" s="25">
        <v>25</v>
      </c>
      <c r="P502" s="27">
        <v>44</v>
      </c>
      <c r="Q502" s="27">
        <v>1468700</v>
      </c>
      <c r="R502" s="27">
        <v>1340600</v>
      </c>
      <c r="S502" s="27">
        <v>1</v>
      </c>
      <c r="T502" s="27">
        <v>1</v>
      </c>
      <c r="U502" s="27">
        <v>24000</v>
      </c>
      <c r="V502" s="24"/>
      <c r="W502" s="27">
        <v>1492700</v>
      </c>
      <c r="X502" s="24" t="str">
        <f>IF(OR(I502="",说明首页!$C$3-INT(I502)&gt;7),"是","否")</f>
        <v>否</v>
      </c>
      <c r="Y502" s="24" t="str">
        <f t="shared" si="105"/>
        <v>否</v>
      </c>
      <c r="Z502" s="24" t="str">
        <f t="shared" si="106"/>
        <v>是</v>
      </c>
      <c r="AA502" s="24" t="str">
        <f>IF(OR(I502="",说明首页!$C$3-INT(I502)&gt;=3),"是","否")</f>
        <v>否</v>
      </c>
      <c r="AB502" s="28">
        <f t="shared" si="107"/>
        <v>73.372046455746897</v>
      </c>
      <c r="AC502" s="29">
        <f t="shared" si="108"/>
        <v>0.82258366049728915</v>
      </c>
      <c r="AD502" s="27">
        <f t="shared" si="109"/>
        <v>33379.545454545456</v>
      </c>
      <c r="AE502" s="29">
        <f t="shared" si="110"/>
        <v>134.06</v>
      </c>
      <c r="AF502" s="29">
        <f t="shared" si="111"/>
        <v>122.14</v>
      </c>
      <c r="AG502" s="28">
        <f t="shared" si="112"/>
        <v>12.994350282485875</v>
      </c>
      <c r="AH502" s="28">
        <f t="shared" si="113"/>
        <v>41.431261770244824</v>
      </c>
      <c r="AI502" s="28">
        <f t="shared" si="114"/>
        <v>55.178907721280602</v>
      </c>
      <c r="AJ502" s="28">
        <f t="shared" si="115"/>
        <v>69.679849340866298</v>
      </c>
      <c r="AK502" s="29">
        <f t="shared" si="116"/>
        <v>45.56</v>
      </c>
      <c r="AL502" s="25">
        <f t="shared" si="117"/>
        <v>292</v>
      </c>
      <c r="AM502" s="24" t="str">
        <f t="shared" si="118"/>
        <v>B</v>
      </c>
      <c r="AN502" s="24" t="str">
        <f t="shared" si="119"/>
        <v>MOB3-6</v>
      </c>
    </row>
    <row r="503" spans="1:40" ht="13.5" customHeight="1">
      <c r="A503" s="24" t="s">
        <v>144</v>
      </c>
      <c r="B503" s="24" t="s">
        <v>169</v>
      </c>
      <c r="C503" s="25">
        <v>795750</v>
      </c>
      <c r="D503" s="24" t="s">
        <v>284</v>
      </c>
      <c r="E503" s="26">
        <v>45949.400694444397</v>
      </c>
      <c r="F503" s="26">
        <v>45949.400694444397</v>
      </c>
      <c r="G503" s="25">
        <v>205</v>
      </c>
      <c r="H503" s="25">
        <v>205</v>
      </c>
      <c r="I503" s="26">
        <v>46154.854166666701</v>
      </c>
      <c r="J503" s="27">
        <v>5504</v>
      </c>
      <c r="K503" s="27">
        <v>6624</v>
      </c>
      <c r="L503" s="27">
        <v>2159</v>
      </c>
      <c r="M503" s="27">
        <v>253911</v>
      </c>
      <c r="N503" s="27">
        <v>190090</v>
      </c>
      <c r="O503" s="25">
        <v>24</v>
      </c>
      <c r="P503" s="27">
        <v>60</v>
      </c>
      <c r="Q503" s="27">
        <v>2647900</v>
      </c>
      <c r="R503" s="27">
        <v>2019700</v>
      </c>
      <c r="S503" s="27">
        <v>8</v>
      </c>
      <c r="T503" s="27">
        <v>9</v>
      </c>
      <c r="U503" s="27">
        <v>301200</v>
      </c>
      <c r="V503" s="24">
        <v>189200</v>
      </c>
      <c r="W503" s="27">
        <v>2949100</v>
      </c>
      <c r="X503" s="24" t="str">
        <f>IF(OR(I503="",说明首页!$C$3-INT(I503)&gt;7),"是","否")</f>
        <v>否</v>
      </c>
      <c r="Y503" s="24" t="str">
        <f t="shared" si="105"/>
        <v>否</v>
      </c>
      <c r="Z503" s="24" t="str">
        <f t="shared" si="106"/>
        <v>是</v>
      </c>
      <c r="AA503" s="24" t="str">
        <f>IF(OR(I503="",说明首页!$C$3-INT(I503)&gt;=3),"是","否")</f>
        <v>否</v>
      </c>
      <c r="AB503" s="28">
        <f t="shared" si="107"/>
        <v>88.045391384900412</v>
      </c>
      <c r="AC503" s="29">
        <f t="shared" si="108"/>
        <v>1.0901162790697674</v>
      </c>
      <c r="AD503" s="27">
        <f t="shared" si="109"/>
        <v>44131.666666666664</v>
      </c>
      <c r="AE503" s="29">
        <f t="shared" si="110"/>
        <v>201.97</v>
      </c>
      <c r="AF503" s="29">
        <f t="shared" si="111"/>
        <v>132.00694444444446</v>
      </c>
      <c r="AG503" s="28">
        <f t="shared" si="112"/>
        <v>47.645951035781543</v>
      </c>
      <c r="AH503" s="28">
        <f t="shared" si="113"/>
        <v>69.303201506591336</v>
      </c>
      <c r="AI503" s="28">
        <f t="shared" si="114"/>
        <v>76.271186440677965</v>
      </c>
      <c r="AJ503" s="28">
        <f t="shared" si="115"/>
        <v>86.62900188323917</v>
      </c>
      <c r="AK503" s="29">
        <f t="shared" si="116"/>
        <v>70.91</v>
      </c>
      <c r="AL503" s="25">
        <f t="shared" si="117"/>
        <v>113</v>
      </c>
      <c r="AM503" s="24" t="str">
        <f t="shared" si="118"/>
        <v>A</v>
      </c>
      <c r="AN503" s="24" t="str">
        <f t="shared" si="119"/>
        <v>MOB6-12</v>
      </c>
    </row>
    <row r="504" spans="1:40" ht="13.5" customHeight="1">
      <c r="A504" s="24" t="s">
        <v>144</v>
      </c>
      <c r="B504" s="24" t="s">
        <v>169</v>
      </c>
      <c r="C504" s="25">
        <v>795760</v>
      </c>
      <c r="D504" s="24" t="s">
        <v>567</v>
      </c>
      <c r="E504" s="26">
        <v>45949.404166666704</v>
      </c>
      <c r="F504" s="26">
        <v>45949.404166666704</v>
      </c>
      <c r="G504" s="25">
        <v>205</v>
      </c>
      <c r="H504" s="25">
        <v>205</v>
      </c>
      <c r="I504" s="26">
        <v>46153.404861111099</v>
      </c>
      <c r="J504" s="27">
        <v>280</v>
      </c>
      <c r="K504" s="27">
        <v>281</v>
      </c>
      <c r="L504" s="27">
        <v>128</v>
      </c>
      <c r="M504" s="27">
        <v>17449</v>
      </c>
      <c r="N504" s="27">
        <v>15263</v>
      </c>
      <c r="O504" s="25">
        <v>9</v>
      </c>
      <c r="P504" s="27">
        <v>3</v>
      </c>
      <c r="Q504" s="27">
        <v>33000</v>
      </c>
      <c r="R504" s="27">
        <v>1000</v>
      </c>
      <c r="S504" s="27">
        <v>0</v>
      </c>
      <c r="T504" s="27">
        <v>0</v>
      </c>
      <c r="U504" s="24"/>
      <c r="V504" s="24"/>
      <c r="W504" s="27">
        <v>33000</v>
      </c>
      <c r="X504" s="24" t="str">
        <f>IF(OR(I504="",说明首页!$C$3-INT(I504)&gt;7),"是","否")</f>
        <v>否</v>
      </c>
      <c r="Y504" s="24" t="str">
        <f t="shared" si="105"/>
        <v>是</v>
      </c>
      <c r="Z504" s="24" t="str">
        <f t="shared" si="106"/>
        <v>否</v>
      </c>
      <c r="AA504" s="24" t="str">
        <f>IF(OR(I504="",说明首页!$C$3-INT(I504)&gt;=3),"是","否")</f>
        <v>否</v>
      </c>
      <c r="AB504" s="28">
        <f t="shared" si="107"/>
        <v>119.2421875</v>
      </c>
      <c r="AC504" s="29">
        <f t="shared" si="108"/>
        <v>1.0714285714285714</v>
      </c>
      <c r="AD504" s="27">
        <f t="shared" si="109"/>
        <v>11000</v>
      </c>
      <c r="AE504" s="29">
        <f t="shared" si="110"/>
        <v>0.1</v>
      </c>
      <c r="AF504" s="29">
        <f t="shared" si="111"/>
        <v>28.264814814814816</v>
      </c>
      <c r="AG504" s="28" t="str">
        <f t="shared" si="112"/>
        <v/>
      </c>
      <c r="AH504" s="28" t="str">
        <f t="shared" si="113"/>
        <v/>
      </c>
      <c r="AI504" s="28" t="str">
        <f t="shared" si="114"/>
        <v/>
      </c>
      <c r="AJ504" s="28" t="str">
        <f t="shared" si="115"/>
        <v/>
      </c>
      <c r="AK504" s="29" t="str">
        <f t="shared" si="116"/>
        <v/>
      </c>
      <c r="AL504" s="25" t="str">
        <f t="shared" si="117"/>
        <v/>
      </c>
      <c r="AM504" s="24" t="str">
        <f t="shared" si="118"/>
        <v>非参评</v>
      </c>
      <c r="AN504" s="24" t="str">
        <f t="shared" si="119"/>
        <v>MOB6-12</v>
      </c>
    </row>
    <row r="505" spans="1:40" ht="13.5" customHeight="1">
      <c r="A505" s="24" t="s">
        <v>144</v>
      </c>
      <c r="B505" s="24" t="s">
        <v>169</v>
      </c>
      <c r="C505" s="25">
        <v>795761</v>
      </c>
      <c r="D505" s="24" t="s">
        <v>943</v>
      </c>
      <c r="E505" s="26">
        <v>45949.402777777803</v>
      </c>
      <c r="F505" s="26">
        <v>45949.402777777803</v>
      </c>
      <c r="G505" s="25">
        <v>205</v>
      </c>
      <c r="H505" s="25">
        <v>205</v>
      </c>
      <c r="I505" s="26">
        <v>46154.822222222203</v>
      </c>
      <c r="J505" s="27">
        <v>5675</v>
      </c>
      <c r="K505" s="27">
        <v>6619</v>
      </c>
      <c r="L505" s="27">
        <v>2467</v>
      </c>
      <c r="M505" s="27">
        <v>260236</v>
      </c>
      <c r="N505" s="27">
        <v>201076</v>
      </c>
      <c r="O505" s="25">
        <v>25</v>
      </c>
      <c r="P505" s="27">
        <v>44</v>
      </c>
      <c r="Q505" s="27">
        <v>2959800</v>
      </c>
      <c r="R505" s="27">
        <v>2060500</v>
      </c>
      <c r="S505" s="27">
        <v>2</v>
      </c>
      <c r="T505" s="27">
        <v>3</v>
      </c>
      <c r="U505" s="27">
        <v>22700</v>
      </c>
      <c r="V505" s="24">
        <v>2700</v>
      </c>
      <c r="W505" s="27">
        <v>2982500</v>
      </c>
      <c r="X505" s="24" t="str">
        <f>IF(OR(I505="",说明首页!$C$3-INT(I505)&gt;7),"是","否")</f>
        <v>否</v>
      </c>
      <c r="Y505" s="24" t="str">
        <f t="shared" si="105"/>
        <v>否</v>
      </c>
      <c r="Z505" s="24" t="str">
        <f t="shared" si="106"/>
        <v>是</v>
      </c>
      <c r="AA505" s="24" t="str">
        <f>IF(OR(I505="",说明首页!$C$3-INT(I505)&gt;=3),"是","否")</f>
        <v>否</v>
      </c>
      <c r="AB505" s="28">
        <f t="shared" si="107"/>
        <v>81.50628293473855</v>
      </c>
      <c r="AC505" s="29">
        <f t="shared" si="108"/>
        <v>0.77533039647577096</v>
      </c>
      <c r="AD505" s="27">
        <f t="shared" si="109"/>
        <v>67268.181818181823</v>
      </c>
      <c r="AE505" s="29">
        <f t="shared" si="110"/>
        <v>206.05</v>
      </c>
      <c r="AF505" s="29">
        <f t="shared" si="111"/>
        <v>134.05066666666667</v>
      </c>
      <c r="AG505" s="28">
        <f t="shared" si="112"/>
        <v>29.378531073446329</v>
      </c>
      <c r="AH505" s="28">
        <f t="shared" si="113"/>
        <v>36.346516007532955</v>
      </c>
      <c r="AI505" s="28">
        <f t="shared" si="114"/>
        <v>77.777777777777786</v>
      </c>
      <c r="AJ505" s="28">
        <f t="shared" si="115"/>
        <v>88.135593220338976</v>
      </c>
      <c r="AK505" s="29">
        <f t="shared" si="116"/>
        <v>53.95</v>
      </c>
      <c r="AL505" s="25">
        <f t="shared" si="117"/>
        <v>225</v>
      </c>
      <c r="AM505" s="24" t="str">
        <f t="shared" si="118"/>
        <v>A</v>
      </c>
      <c r="AN505" s="24" t="str">
        <f t="shared" si="119"/>
        <v>MOB6-12</v>
      </c>
    </row>
    <row r="506" spans="1:40" ht="13.5" customHeight="1">
      <c r="A506" s="24" t="s">
        <v>144</v>
      </c>
      <c r="B506" s="24" t="s">
        <v>176</v>
      </c>
      <c r="C506" s="25">
        <v>795764</v>
      </c>
      <c r="D506" s="24" t="s">
        <v>206</v>
      </c>
      <c r="E506" s="26">
        <v>46105.45</v>
      </c>
      <c r="F506" s="26">
        <v>46105.45</v>
      </c>
      <c r="G506" s="25">
        <v>49</v>
      </c>
      <c r="H506" s="25">
        <v>49</v>
      </c>
      <c r="I506" s="26">
        <v>46126.581944444399</v>
      </c>
      <c r="J506" s="27">
        <v>3</v>
      </c>
      <c r="K506" s="27">
        <v>3</v>
      </c>
      <c r="L506" s="27">
        <v>1</v>
      </c>
      <c r="M506" s="27">
        <v>136</v>
      </c>
      <c r="N506" s="27">
        <v>104</v>
      </c>
      <c r="O506" s="25"/>
      <c r="P506" s="27"/>
      <c r="Q506" s="27"/>
      <c r="R506" s="27"/>
      <c r="S506" s="27"/>
      <c r="T506" s="27"/>
      <c r="U506" s="27"/>
      <c r="V506" s="24"/>
      <c r="W506" s="27"/>
      <c r="X506" s="24" t="str">
        <f>IF(OR(I506="",说明首页!$C$3-INT(I506)&gt;7),"是","否")</f>
        <v>否</v>
      </c>
      <c r="Y506" s="24" t="str">
        <f t="shared" si="105"/>
        <v>是</v>
      </c>
      <c r="Z506" s="24" t="str">
        <f t="shared" si="106"/>
        <v>否</v>
      </c>
      <c r="AA506" s="24" t="str">
        <f>IF(OR(I506="",说明首页!$C$3-INT(I506)&gt;=3),"是","否")</f>
        <v>是</v>
      </c>
      <c r="AB506" s="28">
        <f t="shared" si="107"/>
        <v>104</v>
      </c>
      <c r="AC506" s="29">
        <f t="shared" si="108"/>
        <v>0</v>
      </c>
      <c r="AD506" s="27">
        <f t="shared" si="109"/>
        <v>0</v>
      </c>
      <c r="AE506" s="29">
        <f t="shared" si="110"/>
        <v>0</v>
      </c>
      <c r="AF506" s="29">
        <f t="shared" si="111"/>
        <v>0</v>
      </c>
      <c r="AG506" s="28" t="str">
        <f t="shared" si="112"/>
        <v/>
      </c>
      <c r="AH506" s="28" t="str">
        <f t="shared" si="113"/>
        <v/>
      </c>
      <c r="AI506" s="28" t="str">
        <f t="shared" si="114"/>
        <v/>
      </c>
      <c r="AJ506" s="28" t="str">
        <f t="shared" si="115"/>
        <v/>
      </c>
      <c r="AK506" s="29" t="str">
        <f t="shared" si="116"/>
        <v/>
      </c>
      <c r="AL506" s="25" t="str">
        <f t="shared" si="117"/>
        <v/>
      </c>
      <c r="AM506" s="24" t="str">
        <f t="shared" si="118"/>
        <v>非参评</v>
      </c>
      <c r="AN506" s="24" t="str">
        <f t="shared" si="119"/>
        <v>MOB1-3</v>
      </c>
    </row>
    <row r="507" spans="1:40" ht="13.5" customHeight="1">
      <c r="A507" s="24" t="s">
        <v>144</v>
      </c>
      <c r="B507" s="24" t="s">
        <v>152</v>
      </c>
      <c r="C507" s="25">
        <v>795931</v>
      </c>
      <c r="D507" s="24" t="s">
        <v>520</v>
      </c>
      <c r="E507" s="26">
        <v>46026.396527777797</v>
      </c>
      <c r="F507" s="26">
        <v>45951.390972222202</v>
      </c>
      <c r="G507" s="25">
        <v>128</v>
      </c>
      <c r="H507" s="25">
        <v>203</v>
      </c>
      <c r="I507" s="26">
        <v>46154.784027777801</v>
      </c>
      <c r="J507" s="27">
        <v>4436</v>
      </c>
      <c r="K507" s="27">
        <v>5301</v>
      </c>
      <c r="L507" s="27">
        <v>2259</v>
      </c>
      <c r="M507" s="27">
        <v>208464</v>
      </c>
      <c r="N507" s="27">
        <v>159400</v>
      </c>
      <c r="O507" s="25">
        <v>23</v>
      </c>
      <c r="P507" s="27">
        <v>18</v>
      </c>
      <c r="Q507" s="27">
        <v>435000</v>
      </c>
      <c r="R507" s="27">
        <v>174300</v>
      </c>
      <c r="S507" s="27">
        <v>0</v>
      </c>
      <c r="T507" s="27">
        <v>0</v>
      </c>
      <c r="U507" s="27"/>
      <c r="V507" s="24"/>
      <c r="W507" s="27">
        <v>435000</v>
      </c>
      <c r="X507" s="24" t="str">
        <f>IF(OR(I507="",说明首页!$C$3-INT(I507)&gt;7),"是","否")</f>
        <v>否</v>
      </c>
      <c r="Y507" s="24" t="str">
        <f t="shared" si="105"/>
        <v>否</v>
      </c>
      <c r="Z507" s="24" t="str">
        <f t="shared" si="106"/>
        <v>是</v>
      </c>
      <c r="AA507" s="24" t="str">
        <f>IF(OR(I507="",说明首页!$C$3-INT(I507)&gt;=3),"是","否")</f>
        <v>否</v>
      </c>
      <c r="AB507" s="28">
        <f t="shared" si="107"/>
        <v>70.562195661797261</v>
      </c>
      <c r="AC507" s="29">
        <f t="shared" si="108"/>
        <v>0.40577096483318303</v>
      </c>
      <c r="AD507" s="27">
        <f t="shared" si="109"/>
        <v>24166.666666666668</v>
      </c>
      <c r="AE507" s="29">
        <f t="shared" si="110"/>
        <v>17.43</v>
      </c>
      <c r="AF507" s="29">
        <f t="shared" si="111"/>
        <v>115.50724637681159</v>
      </c>
      <c r="AG507" s="28">
        <f t="shared" si="112"/>
        <v>8.662900188323917</v>
      </c>
      <c r="AH507" s="28">
        <f t="shared" si="113"/>
        <v>3.3898305084745761</v>
      </c>
      <c r="AI507" s="28">
        <f t="shared" si="114"/>
        <v>6.7796610169491522</v>
      </c>
      <c r="AJ507" s="28">
        <f t="shared" si="115"/>
        <v>55.743879472693038</v>
      </c>
      <c r="AK507" s="29">
        <f t="shared" si="116"/>
        <v>15.33</v>
      </c>
      <c r="AL507" s="25">
        <f t="shared" si="117"/>
        <v>499</v>
      </c>
      <c r="AM507" s="24" t="str">
        <f t="shared" si="118"/>
        <v>C</v>
      </c>
      <c r="AN507" s="24" t="str">
        <f t="shared" si="119"/>
        <v>MOB3-6</v>
      </c>
    </row>
    <row r="508" spans="1:40" ht="13.5" customHeight="1">
      <c r="A508" s="24" t="s">
        <v>144</v>
      </c>
      <c r="B508" s="24" t="s">
        <v>160</v>
      </c>
      <c r="C508" s="25">
        <v>795990</v>
      </c>
      <c r="D508" s="24" t="s">
        <v>203</v>
      </c>
      <c r="E508" s="26">
        <v>45951.690972222197</v>
      </c>
      <c r="F508" s="26">
        <v>45951.690972222197</v>
      </c>
      <c r="G508" s="25">
        <v>203</v>
      </c>
      <c r="H508" s="25">
        <v>203</v>
      </c>
      <c r="I508" s="26">
        <v>46154.722222222197</v>
      </c>
      <c r="J508" s="27">
        <v>3178</v>
      </c>
      <c r="K508" s="27">
        <v>4449</v>
      </c>
      <c r="L508" s="27">
        <v>1877</v>
      </c>
      <c r="M508" s="27">
        <v>151222</v>
      </c>
      <c r="N508" s="27">
        <v>112948</v>
      </c>
      <c r="O508" s="25">
        <v>22</v>
      </c>
      <c r="P508" s="27">
        <v>19</v>
      </c>
      <c r="Q508" s="27">
        <v>723500</v>
      </c>
      <c r="R508" s="27">
        <v>211200</v>
      </c>
      <c r="S508" s="27">
        <v>0</v>
      </c>
      <c r="T508" s="27">
        <v>0</v>
      </c>
      <c r="U508" s="27"/>
      <c r="V508" s="24"/>
      <c r="W508" s="27">
        <v>723500</v>
      </c>
      <c r="X508" s="24" t="str">
        <f>IF(OR(I508="",说明首页!$C$3-INT(I508)&gt;7),"是","否")</f>
        <v>否</v>
      </c>
      <c r="Y508" s="24" t="str">
        <f t="shared" si="105"/>
        <v>否</v>
      </c>
      <c r="Z508" s="24" t="str">
        <f t="shared" si="106"/>
        <v>是</v>
      </c>
      <c r="AA508" s="24" t="str">
        <f>IF(OR(I508="",说明首页!$C$3-INT(I508)&gt;=3),"是","否")</f>
        <v>否</v>
      </c>
      <c r="AB508" s="28">
        <f t="shared" si="107"/>
        <v>60.174746936600961</v>
      </c>
      <c r="AC508" s="29">
        <f t="shared" si="108"/>
        <v>0.5978602894902455</v>
      </c>
      <c r="AD508" s="27">
        <f t="shared" si="109"/>
        <v>38078.947368421053</v>
      </c>
      <c r="AE508" s="29">
        <f t="shared" si="110"/>
        <v>21.12</v>
      </c>
      <c r="AF508" s="29">
        <f t="shared" si="111"/>
        <v>85.566666666666663</v>
      </c>
      <c r="AG508" s="28">
        <f t="shared" si="112"/>
        <v>0.75329566854990582</v>
      </c>
      <c r="AH508" s="28">
        <f t="shared" si="113"/>
        <v>16.572504708097931</v>
      </c>
      <c r="AI508" s="28">
        <f t="shared" si="114"/>
        <v>7.3446327683615822</v>
      </c>
      <c r="AJ508" s="28">
        <f t="shared" si="115"/>
        <v>6.7796610169491522</v>
      </c>
      <c r="AK508" s="29">
        <f t="shared" si="116"/>
        <v>10.4</v>
      </c>
      <c r="AL508" s="25">
        <f t="shared" si="117"/>
        <v>513</v>
      </c>
      <c r="AM508" s="24" t="str">
        <f t="shared" si="118"/>
        <v>C</v>
      </c>
      <c r="AN508" s="24" t="str">
        <f t="shared" si="119"/>
        <v>MOB6-12</v>
      </c>
    </row>
    <row r="509" spans="1:40" ht="13.5" customHeight="1">
      <c r="A509" s="24" t="s">
        <v>144</v>
      </c>
      <c r="B509" s="24" t="s">
        <v>152</v>
      </c>
      <c r="C509" s="25">
        <v>796468</v>
      </c>
      <c r="D509" s="24" t="s">
        <v>531</v>
      </c>
      <c r="E509" s="26">
        <v>45954.402777777803</v>
      </c>
      <c r="F509" s="26">
        <v>45954.402777777803</v>
      </c>
      <c r="G509" s="25">
        <v>200</v>
      </c>
      <c r="H509" s="25">
        <v>200</v>
      </c>
      <c r="I509" s="26">
        <v>46135.751388888901</v>
      </c>
      <c r="J509" s="27">
        <v>1695</v>
      </c>
      <c r="K509" s="27">
        <v>1960</v>
      </c>
      <c r="L509" s="27">
        <v>673</v>
      </c>
      <c r="M509" s="27">
        <v>73839</v>
      </c>
      <c r="N509" s="27">
        <v>54761</v>
      </c>
      <c r="O509" s="25">
        <v>9</v>
      </c>
      <c r="P509" s="24">
        <v>13</v>
      </c>
      <c r="Q509" s="24">
        <v>132500</v>
      </c>
      <c r="R509" s="24">
        <v>104000</v>
      </c>
      <c r="S509" s="24">
        <v>0</v>
      </c>
      <c r="T509" s="24">
        <v>0</v>
      </c>
      <c r="U509" s="24"/>
      <c r="V509" s="24"/>
      <c r="W509" s="24">
        <v>132500</v>
      </c>
      <c r="X509" s="24" t="str">
        <f>IF(OR(I509="",说明首页!$C$3-INT(I509)&gt;7),"是","否")</f>
        <v>否</v>
      </c>
      <c r="Y509" s="24" t="str">
        <f t="shared" si="105"/>
        <v>是</v>
      </c>
      <c r="Z509" s="24" t="str">
        <f t="shared" si="106"/>
        <v>否</v>
      </c>
      <c r="AA509" s="24" t="str">
        <f>IF(OR(I509="",说明首页!$C$3-INT(I509)&gt;=3),"是","否")</f>
        <v>否</v>
      </c>
      <c r="AB509" s="28">
        <f t="shared" si="107"/>
        <v>81.368499257057948</v>
      </c>
      <c r="AC509" s="29">
        <f t="shared" si="108"/>
        <v>0.76696165191740406</v>
      </c>
      <c r="AD509" s="27">
        <f t="shared" si="109"/>
        <v>10192.307692307691</v>
      </c>
      <c r="AE509" s="29">
        <f t="shared" si="110"/>
        <v>10.4</v>
      </c>
      <c r="AF509" s="29">
        <f t="shared" si="111"/>
        <v>101.40925925925926</v>
      </c>
      <c r="AG509" s="28" t="str">
        <f t="shared" si="112"/>
        <v/>
      </c>
      <c r="AH509" s="28" t="str">
        <f t="shared" si="113"/>
        <v/>
      </c>
      <c r="AI509" s="28" t="str">
        <f t="shared" si="114"/>
        <v/>
      </c>
      <c r="AJ509" s="28" t="str">
        <f t="shared" si="115"/>
        <v/>
      </c>
      <c r="AK509" s="29" t="str">
        <f t="shared" si="116"/>
        <v/>
      </c>
      <c r="AL509" s="25" t="str">
        <f t="shared" si="117"/>
        <v/>
      </c>
      <c r="AM509" s="24" t="str">
        <f t="shared" si="118"/>
        <v>非参评</v>
      </c>
      <c r="AN509" s="24" t="str">
        <f t="shared" si="119"/>
        <v>MOB6-12</v>
      </c>
    </row>
    <row r="510" spans="1:40" ht="13.5" customHeight="1">
      <c r="A510" s="24" t="s">
        <v>144</v>
      </c>
      <c r="B510" s="24" t="s">
        <v>145</v>
      </c>
      <c r="C510" s="25">
        <v>796530</v>
      </c>
      <c r="D510" s="24" t="s">
        <v>1135</v>
      </c>
      <c r="E510" s="26">
        <v>46024.4243055556</v>
      </c>
      <c r="F510" s="26">
        <v>45954.761805555601</v>
      </c>
      <c r="G510" s="25">
        <v>130</v>
      </c>
      <c r="H510" s="25">
        <v>200</v>
      </c>
      <c r="I510" s="26">
        <v>46154.800694444399</v>
      </c>
      <c r="J510" s="27">
        <v>4076</v>
      </c>
      <c r="K510" s="27">
        <v>4614</v>
      </c>
      <c r="L510" s="27">
        <v>1855</v>
      </c>
      <c r="M510" s="24">
        <v>212046</v>
      </c>
      <c r="N510" s="24">
        <v>170786</v>
      </c>
      <c r="O510" s="24">
        <v>24</v>
      </c>
      <c r="P510" s="24">
        <v>31</v>
      </c>
      <c r="Q510" s="24">
        <v>725000</v>
      </c>
      <c r="R510" s="24">
        <v>495200</v>
      </c>
      <c r="S510" s="24">
        <v>4</v>
      </c>
      <c r="T510" s="24">
        <v>5</v>
      </c>
      <c r="U510" s="24">
        <v>121200</v>
      </c>
      <c r="V510" s="24">
        <v>24000</v>
      </c>
      <c r="W510" s="24">
        <v>846200</v>
      </c>
      <c r="X510" s="24" t="str">
        <f>IF(OR(I510="",说明首页!$C$3-INT(I510)&gt;7),"是","否")</f>
        <v>否</v>
      </c>
      <c r="Y510" s="24" t="str">
        <f t="shared" si="105"/>
        <v>否</v>
      </c>
      <c r="Z510" s="24" t="str">
        <f t="shared" si="106"/>
        <v>是</v>
      </c>
      <c r="AA510" s="24" t="str">
        <f>IF(OR(I510="",说明首页!$C$3-INT(I510)&gt;=3),"是","否")</f>
        <v>否</v>
      </c>
      <c r="AB510" s="28">
        <f t="shared" si="107"/>
        <v>92.067924528301887</v>
      </c>
      <c r="AC510" s="29">
        <f t="shared" si="108"/>
        <v>0.76054955839057903</v>
      </c>
      <c r="AD510" s="27">
        <f t="shared" si="109"/>
        <v>23387.096774193549</v>
      </c>
      <c r="AE510" s="29">
        <f t="shared" si="110"/>
        <v>49.52</v>
      </c>
      <c r="AF510" s="29">
        <f t="shared" si="111"/>
        <v>118.60138888888888</v>
      </c>
      <c r="AG510" s="28">
        <f t="shared" si="112"/>
        <v>59.887005649717516</v>
      </c>
      <c r="AH510" s="28">
        <f t="shared" si="113"/>
        <v>35.404896421845571</v>
      </c>
      <c r="AI510" s="28">
        <f t="shared" si="114"/>
        <v>21.280602636534841</v>
      </c>
      <c r="AJ510" s="28">
        <f t="shared" si="115"/>
        <v>63.276836158192097</v>
      </c>
      <c r="AK510" s="29">
        <f t="shared" si="116"/>
        <v>41.83</v>
      </c>
      <c r="AL510" s="25">
        <f t="shared" si="117"/>
        <v>326</v>
      </c>
      <c r="AM510" s="24" t="str">
        <f t="shared" si="118"/>
        <v>B</v>
      </c>
      <c r="AN510" s="24" t="str">
        <f t="shared" si="119"/>
        <v>MOB3-6</v>
      </c>
    </row>
    <row r="511" spans="1:40" ht="13.5" customHeight="1">
      <c r="A511" s="24" t="s">
        <v>144</v>
      </c>
      <c r="B511" s="24" t="s">
        <v>162</v>
      </c>
      <c r="C511" s="25">
        <v>796679</v>
      </c>
      <c r="D511" s="24" t="s">
        <v>984</v>
      </c>
      <c r="E511" s="26">
        <v>45959.584027777797</v>
      </c>
      <c r="F511" s="26">
        <v>45959.584027777797</v>
      </c>
      <c r="G511" s="25">
        <v>195</v>
      </c>
      <c r="H511" s="25">
        <v>195</v>
      </c>
      <c r="I511" s="26">
        <v>46154.679861111101</v>
      </c>
      <c r="J511" s="27">
        <v>1428</v>
      </c>
      <c r="K511" s="27">
        <v>1709</v>
      </c>
      <c r="L511" s="27">
        <v>644</v>
      </c>
      <c r="M511" s="27">
        <v>82293</v>
      </c>
      <c r="N511" s="27">
        <v>66889</v>
      </c>
      <c r="O511" s="25">
        <v>22</v>
      </c>
      <c r="P511" s="27">
        <v>20</v>
      </c>
      <c r="Q511" s="27">
        <v>55500</v>
      </c>
      <c r="R511" s="27">
        <v>17000</v>
      </c>
      <c r="S511" s="27">
        <v>1</v>
      </c>
      <c r="T511" s="27">
        <v>1</v>
      </c>
      <c r="U511" s="24">
        <v>800</v>
      </c>
      <c r="V511" s="24"/>
      <c r="W511" s="27">
        <v>56300</v>
      </c>
      <c r="X511" s="24" t="str">
        <f>IF(OR(I511="",说明首页!$C$3-INT(I511)&gt;7),"是","否")</f>
        <v>否</v>
      </c>
      <c r="Y511" s="24" t="str">
        <f t="shared" si="105"/>
        <v>否</v>
      </c>
      <c r="Z511" s="24" t="str">
        <f t="shared" si="106"/>
        <v>是</v>
      </c>
      <c r="AA511" s="24" t="str">
        <f>IF(OR(I511="",说明首页!$C$3-INT(I511)&gt;=3),"是","否")</f>
        <v>否</v>
      </c>
      <c r="AB511" s="28">
        <f t="shared" si="107"/>
        <v>103.86490683229813</v>
      </c>
      <c r="AC511" s="29">
        <f t="shared" si="108"/>
        <v>1.400560224089636</v>
      </c>
      <c r="AD511" s="27">
        <f t="shared" si="109"/>
        <v>2775</v>
      </c>
      <c r="AE511" s="29">
        <f t="shared" si="110"/>
        <v>1.7</v>
      </c>
      <c r="AF511" s="29">
        <f t="shared" si="111"/>
        <v>50.673484848484847</v>
      </c>
      <c r="AG511" s="28">
        <f t="shared" si="112"/>
        <v>84.369114877589453</v>
      </c>
      <c r="AH511" s="28">
        <f t="shared" si="113"/>
        <v>88.700564971751419</v>
      </c>
      <c r="AI511" s="28">
        <f t="shared" si="114"/>
        <v>0.37664783427495291</v>
      </c>
      <c r="AJ511" s="28">
        <f t="shared" si="115"/>
        <v>0.56497175141242939</v>
      </c>
      <c r="AK511" s="29">
        <f t="shared" si="116"/>
        <v>52.76</v>
      </c>
      <c r="AL511" s="25">
        <f t="shared" si="117"/>
        <v>236</v>
      </c>
      <c r="AM511" s="24" t="str">
        <f t="shared" si="118"/>
        <v>A</v>
      </c>
      <c r="AN511" s="24" t="str">
        <f t="shared" si="119"/>
        <v>MOB6-12</v>
      </c>
    </row>
    <row r="512" spans="1:40" ht="13.5" customHeight="1">
      <c r="A512" s="24" t="s">
        <v>144</v>
      </c>
      <c r="B512" s="24" t="s">
        <v>150</v>
      </c>
      <c r="C512" s="25">
        <v>796684</v>
      </c>
      <c r="D512" s="24" t="s">
        <v>223</v>
      </c>
      <c r="E512" s="26">
        <v>45960.417361111096</v>
      </c>
      <c r="F512" s="26">
        <v>45960.417361111096</v>
      </c>
      <c r="G512" s="25">
        <v>194</v>
      </c>
      <c r="H512" s="25">
        <v>194</v>
      </c>
      <c r="I512" s="26">
        <v>46142.764583333301</v>
      </c>
      <c r="J512" s="27">
        <v>4359</v>
      </c>
      <c r="K512" s="27">
        <v>4770</v>
      </c>
      <c r="L512" s="27">
        <v>855</v>
      </c>
      <c r="M512" s="27">
        <v>112896</v>
      </c>
      <c r="N512" s="27">
        <v>68317</v>
      </c>
      <c r="O512" s="25">
        <v>16</v>
      </c>
      <c r="P512" s="27">
        <v>17</v>
      </c>
      <c r="Q512" s="27">
        <v>535400</v>
      </c>
      <c r="R512" s="27">
        <v>452100</v>
      </c>
      <c r="S512" s="27">
        <v>0</v>
      </c>
      <c r="T512" s="27">
        <v>0</v>
      </c>
      <c r="U512" s="27"/>
      <c r="V512" s="24"/>
      <c r="W512" s="27">
        <v>535400</v>
      </c>
      <c r="X512" s="24" t="str">
        <f>IF(OR(I512="",说明首页!$C$3-INT(I512)&gt;7),"是","否")</f>
        <v>否</v>
      </c>
      <c r="Y512" s="24" t="str">
        <f t="shared" si="105"/>
        <v>是</v>
      </c>
      <c r="Z512" s="24" t="str">
        <f t="shared" si="106"/>
        <v>否</v>
      </c>
      <c r="AA512" s="24" t="str">
        <f>IF(OR(I512="",说明首页!$C$3-INT(I512)&gt;=3),"是","否")</f>
        <v>否</v>
      </c>
      <c r="AB512" s="28">
        <f t="shared" si="107"/>
        <v>79.902923976608193</v>
      </c>
      <c r="AC512" s="29">
        <f t="shared" si="108"/>
        <v>0.3899977058958477</v>
      </c>
      <c r="AD512" s="27">
        <f t="shared" si="109"/>
        <v>31494.117647058825</v>
      </c>
      <c r="AE512" s="29">
        <f t="shared" si="110"/>
        <v>45.21</v>
      </c>
      <c r="AF512" s="29">
        <f t="shared" si="111"/>
        <v>71.16354166666666</v>
      </c>
      <c r="AG512" s="28" t="str">
        <f t="shared" si="112"/>
        <v/>
      </c>
      <c r="AH512" s="28" t="str">
        <f t="shared" si="113"/>
        <v/>
      </c>
      <c r="AI512" s="28" t="str">
        <f t="shared" si="114"/>
        <v/>
      </c>
      <c r="AJ512" s="28" t="str">
        <f t="shared" si="115"/>
        <v/>
      </c>
      <c r="AK512" s="29" t="str">
        <f t="shared" si="116"/>
        <v/>
      </c>
      <c r="AL512" s="25" t="str">
        <f t="shared" si="117"/>
        <v/>
      </c>
      <c r="AM512" s="24" t="str">
        <f t="shared" si="118"/>
        <v>非参评</v>
      </c>
      <c r="AN512" s="24" t="str">
        <f t="shared" si="119"/>
        <v>MOB6-12</v>
      </c>
    </row>
    <row r="513" spans="1:40" ht="13.5" customHeight="1">
      <c r="A513" s="24" t="s">
        <v>144</v>
      </c>
      <c r="B513" s="24" t="s">
        <v>152</v>
      </c>
      <c r="C513" s="25">
        <v>796708</v>
      </c>
      <c r="D513" s="24" t="s">
        <v>539</v>
      </c>
      <c r="E513" s="26">
        <v>45960.418055555601</v>
      </c>
      <c r="F513" s="26">
        <v>45960.418055555601</v>
      </c>
      <c r="G513" s="25">
        <v>194</v>
      </c>
      <c r="H513" s="25">
        <v>194</v>
      </c>
      <c r="I513" s="26">
        <v>46154.762499999997</v>
      </c>
      <c r="J513" s="27">
        <v>5151</v>
      </c>
      <c r="K513" s="27">
        <v>6476</v>
      </c>
      <c r="L513" s="27">
        <v>2295</v>
      </c>
      <c r="M513" s="27">
        <v>212055</v>
      </c>
      <c r="N513" s="27">
        <v>144626</v>
      </c>
      <c r="O513" s="24">
        <v>25</v>
      </c>
      <c r="P513" s="24">
        <v>22</v>
      </c>
      <c r="Q513" s="24">
        <v>805000</v>
      </c>
      <c r="R513" s="24">
        <v>669000</v>
      </c>
      <c r="S513" s="24">
        <v>3</v>
      </c>
      <c r="T513" s="24">
        <v>5</v>
      </c>
      <c r="U513" s="24">
        <v>35500</v>
      </c>
      <c r="V513" s="24">
        <v>10000</v>
      </c>
      <c r="W513" s="24">
        <v>840500</v>
      </c>
      <c r="X513" s="24" t="str">
        <f>IF(OR(I513="",说明首页!$C$3-INT(I513)&gt;7),"是","否")</f>
        <v>否</v>
      </c>
      <c r="Y513" s="24" t="str">
        <f t="shared" si="105"/>
        <v>否</v>
      </c>
      <c r="Z513" s="24" t="str">
        <f t="shared" si="106"/>
        <v>是</v>
      </c>
      <c r="AA513" s="24" t="str">
        <f>IF(OR(I513="",说明首页!$C$3-INT(I513)&gt;=3),"是","否")</f>
        <v>否</v>
      </c>
      <c r="AB513" s="28">
        <f t="shared" si="107"/>
        <v>63.017864923747275</v>
      </c>
      <c r="AC513" s="29">
        <f t="shared" si="108"/>
        <v>0.42710153368278003</v>
      </c>
      <c r="AD513" s="27">
        <f t="shared" si="109"/>
        <v>36590.909090909088</v>
      </c>
      <c r="AE513" s="29">
        <f t="shared" si="110"/>
        <v>66.900000000000006</v>
      </c>
      <c r="AF513" s="29">
        <f t="shared" si="111"/>
        <v>96.417333333333332</v>
      </c>
      <c r="AG513" s="28">
        <f t="shared" si="112"/>
        <v>1.6949152542372881</v>
      </c>
      <c r="AH513" s="28">
        <f t="shared" si="113"/>
        <v>4.3314500941619585</v>
      </c>
      <c r="AI513" s="28">
        <f t="shared" si="114"/>
        <v>28.248587570621471</v>
      </c>
      <c r="AJ513" s="28">
        <f t="shared" si="115"/>
        <v>17.514124293785311</v>
      </c>
      <c r="AK513" s="29">
        <f t="shared" si="116"/>
        <v>11.36</v>
      </c>
      <c r="AL513" s="25">
        <f t="shared" si="117"/>
        <v>511</v>
      </c>
      <c r="AM513" s="24" t="str">
        <f t="shared" si="118"/>
        <v>C</v>
      </c>
      <c r="AN513" s="24" t="str">
        <f t="shared" si="119"/>
        <v>MOB6-12</v>
      </c>
    </row>
    <row r="514" spans="1:40" ht="13.5" customHeight="1">
      <c r="A514" s="24" t="s">
        <v>144</v>
      </c>
      <c r="B514" s="24" t="s">
        <v>152</v>
      </c>
      <c r="C514" s="25">
        <v>796710</v>
      </c>
      <c r="D514" s="24" t="s">
        <v>545</v>
      </c>
      <c r="E514" s="26">
        <v>45960.430555555598</v>
      </c>
      <c r="F514" s="26">
        <v>45960.430555555598</v>
      </c>
      <c r="G514" s="25">
        <v>194</v>
      </c>
      <c r="H514" s="25">
        <v>194</v>
      </c>
      <c r="I514" s="26">
        <v>46154.763888888898</v>
      </c>
      <c r="J514" s="27">
        <v>4537</v>
      </c>
      <c r="K514" s="27">
        <v>5253</v>
      </c>
      <c r="L514" s="27">
        <v>1958</v>
      </c>
      <c r="M514" s="27">
        <v>196260</v>
      </c>
      <c r="N514" s="27">
        <v>145620</v>
      </c>
      <c r="O514" s="25">
        <v>24</v>
      </c>
      <c r="P514" s="27">
        <v>37</v>
      </c>
      <c r="Q514" s="27">
        <v>1448100</v>
      </c>
      <c r="R514" s="27">
        <v>1168200</v>
      </c>
      <c r="S514" s="27">
        <v>0</v>
      </c>
      <c r="T514" s="27">
        <v>0</v>
      </c>
      <c r="U514" s="27"/>
      <c r="V514" s="24"/>
      <c r="W514" s="27">
        <v>1448100</v>
      </c>
      <c r="X514" s="24" t="str">
        <f>IF(OR(I514="",说明首页!$C$3-INT(I514)&gt;7),"是","否")</f>
        <v>否</v>
      </c>
      <c r="Y514" s="24" t="str">
        <f t="shared" ref="Y514:Y577" si="120">IF(OR(O514="",O514&lt;22),"是","否")</f>
        <v>否</v>
      </c>
      <c r="Z514" s="24" t="str">
        <f t="shared" ref="Z514:Z577" si="121">IF(AND(X514="否",Y514="否"),"是","否")</f>
        <v>是</v>
      </c>
      <c r="AA514" s="24" t="str">
        <f>IF(OR(I514="",说明首页!$C$3-INT(I514)&gt;=3),"是","否")</f>
        <v>否</v>
      </c>
      <c r="AB514" s="28">
        <f t="shared" ref="AB514:AB577" si="122">IFERROR(IF(L514&gt;0,N514/L514,0),0)</f>
        <v>74.371807967313586</v>
      </c>
      <c r="AC514" s="29">
        <f t="shared" ref="AC514:AC577" si="123">IFERROR(IF(J514&gt;0,P514/J514*100,0),0)</f>
        <v>0.81551686136213353</v>
      </c>
      <c r="AD514" s="27">
        <f t="shared" ref="AD514:AD577" si="124">IFERROR(IF(AND(P514&lt;&gt;"",P514&gt;0),Q514/P514,0),0)</f>
        <v>39137.83783783784</v>
      </c>
      <c r="AE514" s="29">
        <f t="shared" ref="AE514:AE577" si="125">IFERROR(IF(R514="",0,R514/10000),0)</f>
        <v>116.82</v>
      </c>
      <c r="AF514" s="29">
        <f t="shared" ref="AF514:AF577" si="126">IFERROR(IF(O514&gt;0,N514/O514/60,0),0)</f>
        <v>101.125</v>
      </c>
      <c r="AG514" s="28">
        <f t="shared" ref="AG514:AG577" si="127">IF(Z514="是",COUNTIFS($Z$2:$Z$4650,"是",$AB$2:$AB$4650,"&lt;"&amp;AB514)/COUNTIF($Z$2:$Z$4650,"是")*100,"")</f>
        <v>14.87758945386064</v>
      </c>
      <c r="AH514" s="28">
        <f t="shared" ref="AH514:AH577" si="128">IF(Z514="是",COUNTIFS($Z$2:$Z$4650,"是",$AC$2:$AC$4650,"&lt;"&amp;AC514)/COUNTIF($Z$2:$Z$4650,"是")*100,"")</f>
        <v>40.677966101694921</v>
      </c>
      <c r="AI514" s="28">
        <f t="shared" ref="AI514:AI577" si="129">IF(Z514="是",COUNTIFS($Z$2:$Z$4650,"是",$AE$2:$AE$4650,"&lt;"&amp;AE514)/COUNTIF($Z$2:$Z$4650,"是")*100,"")</f>
        <v>48.210922787193972</v>
      </c>
      <c r="AJ514" s="28">
        <f t="shared" ref="AJ514:AJ577" si="130">IF(Z514="是",COUNTIFS($Z$2:$Z$4650,"是",$AF$2:$AF$4650,"&lt;"&amp;AF514)/COUNTIF($Z$2:$Z$4650,"是")*100,"")</f>
        <v>24.293785310734464</v>
      </c>
      <c r="AK514" s="29">
        <f t="shared" ref="AK514:AK577" si="131">IF(Z514="是",ROUND(AG514*0.15+AH514*0.45+AI514*0.2+AJ514*0.2,2),"")</f>
        <v>35.04</v>
      </c>
      <c r="AL514" s="25">
        <f t="shared" ref="AL514:AL577" si="132">IF(Z514="是",COUNTIFS($Z$2:$Z$4650,"是",$AK$2:$AK$4650,"&gt;"&amp;AK514)+1,"")</f>
        <v>377</v>
      </c>
      <c r="AM514" s="24" t="str">
        <f t="shared" ref="AM514:AM577" si="133">IF(Z514&lt;&gt;"是","非参评",IF(AND(AL514&lt;=COUNTIF($Z$2:$Z$4650,"是")*0.2,AC514&gt;MEDIAN(IF($Z$2:$Z$4650="是",$AC$2:$AC$4650))),"S",IF(AL514&lt;=COUNTIF($Z$2:$Z$4650,"是")*0.5,"A",IF(AL514&lt;=COUNTIF($Z$2:$Z$4650,"是")*0.8,"B","C"))))</f>
        <v>B</v>
      </c>
      <c r="AN514" s="24" t="str">
        <f t="shared" ref="AN514:AN577" si="134">IF(G514="","无数据",IF(G514&lt;30,"MOB1-",IF(G514&lt;90,"MOB1-3",IF(G514&lt;180,"MOB3-6",IF(G514&lt;365,"MOB6-12","MOB12+")))))</f>
        <v>MOB6-12</v>
      </c>
    </row>
    <row r="515" spans="1:40" ht="13.5" customHeight="1">
      <c r="A515" s="24" t="s">
        <v>144</v>
      </c>
      <c r="B515" s="24" t="s">
        <v>152</v>
      </c>
      <c r="C515" s="25">
        <v>796711</v>
      </c>
      <c r="D515" s="24" t="s">
        <v>549</v>
      </c>
      <c r="E515" s="26">
        <v>45960.488888888904</v>
      </c>
      <c r="F515" s="26">
        <v>45960.488888888904</v>
      </c>
      <c r="G515" s="25">
        <v>194</v>
      </c>
      <c r="H515" s="25">
        <v>194</v>
      </c>
      <c r="I515" s="26">
        <v>46154.7680555556</v>
      </c>
      <c r="J515" s="27">
        <v>4862</v>
      </c>
      <c r="K515" s="27">
        <v>5657</v>
      </c>
      <c r="L515" s="27">
        <v>1997</v>
      </c>
      <c r="M515" s="27">
        <v>194897</v>
      </c>
      <c r="N515" s="27">
        <v>139715</v>
      </c>
      <c r="O515" s="25">
        <v>24</v>
      </c>
      <c r="P515" s="27">
        <v>38</v>
      </c>
      <c r="Q515" s="27">
        <v>1175300</v>
      </c>
      <c r="R515" s="27">
        <v>720800</v>
      </c>
      <c r="S515" s="27">
        <v>7</v>
      </c>
      <c r="T515" s="27">
        <v>12</v>
      </c>
      <c r="U515" s="24">
        <v>93800</v>
      </c>
      <c r="V515" s="24">
        <v>47300</v>
      </c>
      <c r="W515" s="27">
        <v>1269100</v>
      </c>
      <c r="X515" s="24" t="str">
        <f>IF(OR(I515="",说明首页!$C$3-INT(I515)&gt;7),"是","否")</f>
        <v>否</v>
      </c>
      <c r="Y515" s="24" t="str">
        <f t="shared" si="120"/>
        <v>否</v>
      </c>
      <c r="Z515" s="24" t="str">
        <f t="shared" si="121"/>
        <v>是</v>
      </c>
      <c r="AA515" s="24" t="str">
        <f>IF(OR(I515="",说明首页!$C$3-INT(I515)&gt;=3),"是","否")</f>
        <v>否</v>
      </c>
      <c r="AB515" s="28">
        <f t="shared" si="122"/>
        <v>69.962443665498242</v>
      </c>
      <c r="AC515" s="29">
        <f t="shared" si="123"/>
        <v>0.78157136980666397</v>
      </c>
      <c r="AD515" s="27">
        <f t="shared" si="124"/>
        <v>30928.947368421053</v>
      </c>
      <c r="AE515" s="29">
        <f t="shared" si="125"/>
        <v>72.08</v>
      </c>
      <c r="AF515" s="29">
        <f t="shared" si="126"/>
        <v>97.024305555555557</v>
      </c>
      <c r="AG515" s="28">
        <f t="shared" si="127"/>
        <v>8.0979284369114879</v>
      </c>
      <c r="AH515" s="28">
        <f t="shared" si="128"/>
        <v>37.288135593220339</v>
      </c>
      <c r="AI515" s="28">
        <f t="shared" si="129"/>
        <v>31.073446327683619</v>
      </c>
      <c r="AJ515" s="28">
        <f t="shared" si="130"/>
        <v>18.832391713747647</v>
      </c>
      <c r="AK515" s="29">
        <f t="shared" si="131"/>
        <v>27.98</v>
      </c>
      <c r="AL515" s="25">
        <f t="shared" si="132"/>
        <v>433</v>
      </c>
      <c r="AM515" s="24" t="str">
        <f t="shared" si="133"/>
        <v>C</v>
      </c>
      <c r="AN515" s="24" t="str">
        <f t="shared" si="134"/>
        <v>MOB6-12</v>
      </c>
    </row>
    <row r="516" spans="1:40" ht="13.5" customHeight="1">
      <c r="A516" s="24" t="s">
        <v>144</v>
      </c>
      <c r="B516" s="24" t="s">
        <v>145</v>
      </c>
      <c r="C516" s="25">
        <v>796721</v>
      </c>
      <c r="D516" s="24" t="s">
        <v>422</v>
      </c>
      <c r="E516" s="26">
        <v>45960.626388888901</v>
      </c>
      <c r="F516" s="26">
        <v>45960.626388888901</v>
      </c>
      <c r="G516" s="25">
        <v>194</v>
      </c>
      <c r="H516" s="25">
        <v>194</v>
      </c>
      <c r="I516" s="26">
        <v>46145.627083333296</v>
      </c>
      <c r="J516" s="27">
        <v>41</v>
      </c>
      <c r="K516" s="27">
        <v>41</v>
      </c>
      <c r="L516" s="27">
        <v>21</v>
      </c>
      <c r="M516" s="27">
        <v>1977</v>
      </c>
      <c r="N516" s="27">
        <v>1680</v>
      </c>
      <c r="O516" s="25">
        <v>1</v>
      </c>
      <c r="P516" s="27"/>
      <c r="Q516" s="27"/>
      <c r="R516" s="27"/>
      <c r="S516" s="27"/>
      <c r="T516" s="27"/>
      <c r="U516" s="27"/>
      <c r="V516" s="24"/>
      <c r="W516" s="27"/>
      <c r="X516" s="24" t="str">
        <f>IF(OR(I516="",说明首页!$C$3-INT(I516)&gt;7),"是","否")</f>
        <v>否</v>
      </c>
      <c r="Y516" s="24" t="str">
        <f t="shared" si="120"/>
        <v>是</v>
      </c>
      <c r="Z516" s="24" t="str">
        <f t="shared" si="121"/>
        <v>否</v>
      </c>
      <c r="AA516" s="24" t="str">
        <f>IF(OR(I516="",说明首页!$C$3-INT(I516)&gt;=3),"是","否")</f>
        <v>否</v>
      </c>
      <c r="AB516" s="28">
        <f t="shared" si="122"/>
        <v>80</v>
      </c>
      <c r="AC516" s="29">
        <f t="shared" si="123"/>
        <v>0</v>
      </c>
      <c r="AD516" s="27">
        <f t="shared" si="124"/>
        <v>0</v>
      </c>
      <c r="AE516" s="29">
        <f t="shared" si="125"/>
        <v>0</v>
      </c>
      <c r="AF516" s="29">
        <f t="shared" si="126"/>
        <v>28</v>
      </c>
      <c r="AG516" s="28" t="str">
        <f t="shared" si="127"/>
        <v/>
      </c>
      <c r="AH516" s="28" t="str">
        <f t="shared" si="128"/>
        <v/>
      </c>
      <c r="AI516" s="28" t="str">
        <f t="shared" si="129"/>
        <v/>
      </c>
      <c r="AJ516" s="28" t="str">
        <f t="shared" si="130"/>
        <v/>
      </c>
      <c r="AK516" s="29" t="str">
        <f t="shared" si="131"/>
        <v/>
      </c>
      <c r="AL516" s="25" t="str">
        <f t="shared" si="132"/>
        <v/>
      </c>
      <c r="AM516" s="24" t="str">
        <f t="shared" si="133"/>
        <v>非参评</v>
      </c>
      <c r="AN516" s="24" t="str">
        <f t="shared" si="134"/>
        <v>MOB6-12</v>
      </c>
    </row>
    <row r="517" spans="1:40" ht="13.5" customHeight="1">
      <c r="A517" s="24" t="s">
        <v>144</v>
      </c>
      <c r="B517" s="24" t="s">
        <v>145</v>
      </c>
      <c r="C517" s="25">
        <v>796723</v>
      </c>
      <c r="D517" s="24" t="s">
        <v>877</v>
      </c>
      <c r="E517" s="26">
        <v>46025.413194444402</v>
      </c>
      <c r="F517" s="26">
        <v>45961.426388888904</v>
      </c>
      <c r="G517" s="25">
        <v>129</v>
      </c>
      <c r="H517" s="25">
        <v>193</v>
      </c>
      <c r="I517" s="26">
        <v>46154.78125</v>
      </c>
      <c r="J517" s="27">
        <v>4953</v>
      </c>
      <c r="K517" s="27">
        <v>5916</v>
      </c>
      <c r="L517" s="27">
        <v>2190</v>
      </c>
      <c r="M517" s="27">
        <v>224697</v>
      </c>
      <c r="N517" s="27">
        <v>169147</v>
      </c>
      <c r="O517" s="25">
        <v>26</v>
      </c>
      <c r="P517" s="27">
        <v>41</v>
      </c>
      <c r="Q517" s="27">
        <v>1198400</v>
      </c>
      <c r="R517" s="27">
        <v>681800</v>
      </c>
      <c r="S517" s="27">
        <v>4</v>
      </c>
      <c r="T517" s="27">
        <v>4</v>
      </c>
      <c r="U517" s="27">
        <v>26400</v>
      </c>
      <c r="V517" s="24">
        <v>26400</v>
      </c>
      <c r="W517" s="27">
        <v>1224800</v>
      </c>
      <c r="X517" s="24" t="str">
        <f>IF(OR(I517="",说明首页!$C$3-INT(I517)&gt;7),"是","否")</f>
        <v>否</v>
      </c>
      <c r="Y517" s="24" t="str">
        <f t="shared" si="120"/>
        <v>否</v>
      </c>
      <c r="Z517" s="24" t="str">
        <f t="shared" si="121"/>
        <v>是</v>
      </c>
      <c r="AA517" s="24" t="str">
        <f>IF(OR(I517="",说明首页!$C$3-INT(I517)&gt;=3),"是","否")</f>
        <v>否</v>
      </c>
      <c r="AB517" s="28">
        <f t="shared" si="122"/>
        <v>77.236073059360734</v>
      </c>
      <c r="AC517" s="29">
        <f t="shared" si="123"/>
        <v>0.82778114274177272</v>
      </c>
      <c r="AD517" s="27">
        <f t="shared" si="124"/>
        <v>29229.268292682926</v>
      </c>
      <c r="AE517" s="29">
        <f t="shared" si="125"/>
        <v>68.180000000000007</v>
      </c>
      <c r="AF517" s="29">
        <f t="shared" si="126"/>
        <v>108.42756410256409</v>
      </c>
      <c r="AG517" s="28">
        <f t="shared" si="127"/>
        <v>21.092278719397363</v>
      </c>
      <c r="AH517" s="28">
        <f t="shared" si="128"/>
        <v>42.372881355932201</v>
      </c>
      <c r="AI517" s="28">
        <f t="shared" si="129"/>
        <v>28.436911487758948</v>
      </c>
      <c r="AJ517" s="28">
        <f t="shared" si="130"/>
        <v>37.853107344632768</v>
      </c>
      <c r="AK517" s="29">
        <f t="shared" si="131"/>
        <v>35.49</v>
      </c>
      <c r="AL517" s="25">
        <f t="shared" si="132"/>
        <v>372</v>
      </c>
      <c r="AM517" s="24" t="str">
        <f t="shared" si="133"/>
        <v>B</v>
      </c>
      <c r="AN517" s="24" t="str">
        <f t="shared" si="134"/>
        <v>MOB3-6</v>
      </c>
    </row>
    <row r="518" spans="1:40" ht="13.5" customHeight="1">
      <c r="A518" s="24" t="s">
        <v>144</v>
      </c>
      <c r="B518" s="24" t="s">
        <v>150</v>
      </c>
      <c r="C518" s="25">
        <v>796764</v>
      </c>
      <c r="D518" s="24" t="s">
        <v>466</v>
      </c>
      <c r="E518" s="26">
        <v>45964.392361111102</v>
      </c>
      <c r="F518" s="26">
        <v>45964.392361111102</v>
      </c>
      <c r="G518" s="25">
        <v>190</v>
      </c>
      <c r="H518" s="25">
        <v>190</v>
      </c>
      <c r="I518" s="26">
        <v>46142.710416666698</v>
      </c>
      <c r="J518" s="27">
        <v>3582</v>
      </c>
      <c r="K518" s="27">
        <v>4160</v>
      </c>
      <c r="L518" s="27">
        <v>1465</v>
      </c>
      <c r="M518" s="27">
        <v>140006</v>
      </c>
      <c r="N518" s="27">
        <v>99216</v>
      </c>
      <c r="O518" s="25">
        <v>16</v>
      </c>
      <c r="P518" s="27">
        <v>22</v>
      </c>
      <c r="Q518" s="27">
        <v>346300</v>
      </c>
      <c r="R518" s="27">
        <v>96300</v>
      </c>
      <c r="S518" s="27">
        <v>2</v>
      </c>
      <c r="T518" s="27">
        <v>2</v>
      </c>
      <c r="U518" s="27">
        <v>2000</v>
      </c>
      <c r="V518" s="24"/>
      <c r="W518" s="27">
        <v>348300</v>
      </c>
      <c r="X518" s="24" t="str">
        <f>IF(OR(I518="",说明首页!$C$3-INT(I518)&gt;7),"是","否")</f>
        <v>否</v>
      </c>
      <c r="Y518" s="24" t="str">
        <f t="shared" si="120"/>
        <v>是</v>
      </c>
      <c r="Z518" s="24" t="str">
        <f t="shared" si="121"/>
        <v>否</v>
      </c>
      <c r="AA518" s="24" t="str">
        <f>IF(OR(I518="",说明首页!$C$3-INT(I518)&gt;=3),"是","否")</f>
        <v>否</v>
      </c>
      <c r="AB518" s="28">
        <f t="shared" si="122"/>
        <v>67.724232081911268</v>
      </c>
      <c r="AC518" s="29">
        <f t="shared" si="123"/>
        <v>0.61418202121719712</v>
      </c>
      <c r="AD518" s="27">
        <f t="shared" si="124"/>
        <v>15740.90909090909</v>
      </c>
      <c r="AE518" s="29">
        <f t="shared" si="125"/>
        <v>9.6300000000000008</v>
      </c>
      <c r="AF518" s="29">
        <f t="shared" si="126"/>
        <v>103.35</v>
      </c>
      <c r="AG518" s="28" t="str">
        <f t="shared" si="127"/>
        <v/>
      </c>
      <c r="AH518" s="28" t="str">
        <f t="shared" si="128"/>
        <v/>
      </c>
      <c r="AI518" s="28" t="str">
        <f t="shared" si="129"/>
        <v/>
      </c>
      <c r="AJ518" s="28" t="str">
        <f t="shared" si="130"/>
        <v/>
      </c>
      <c r="AK518" s="29" t="str">
        <f t="shared" si="131"/>
        <v/>
      </c>
      <c r="AL518" s="25" t="str">
        <f t="shared" si="132"/>
        <v/>
      </c>
      <c r="AM518" s="24" t="str">
        <f t="shared" si="133"/>
        <v>非参评</v>
      </c>
      <c r="AN518" s="24" t="str">
        <f t="shared" si="134"/>
        <v>MOB6-12</v>
      </c>
    </row>
    <row r="519" spans="1:40" ht="13.5" customHeight="1">
      <c r="A519" s="24" t="s">
        <v>144</v>
      </c>
      <c r="B519" s="24" t="s">
        <v>150</v>
      </c>
      <c r="C519" s="25">
        <v>796774</v>
      </c>
      <c r="D519" s="24" t="s">
        <v>395</v>
      </c>
      <c r="E519" s="26">
        <v>45964.410416666702</v>
      </c>
      <c r="F519" s="26">
        <v>45964.410416666702</v>
      </c>
      <c r="G519" s="25">
        <v>190</v>
      </c>
      <c r="H519" s="25">
        <v>190</v>
      </c>
      <c r="I519" s="26">
        <v>46154.836805555598</v>
      </c>
      <c r="J519" s="27">
        <v>4874</v>
      </c>
      <c r="K519" s="27">
        <v>5106</v>
      </c>
      <c r="L519" s="27">
        <v>2093</v>
      </c>
      <c r="M519" s="27">
        <v>241345</v>
      </c>
      <c r="N519" s="27">
        <v>192812</v>
      </c>
      <c r="O519" s="24">
        <v>27</v>
      </c>
      <c r="P519" s="24">
        <v>52</v>
      </c>
      <c r="Q519" s="24">
        <v>2936500</v>
      </c>
      <c r="R519" s="24">
        <v>2096900</v>
      </c>
      <c r="S519" s="24">
        <v>3</v>
      </c>
      <c r="T519" s="24">
        <v>4</v>
      </c>
      <c r="U519" s="24">
        <v>39300</v>
      </c>
      <c r="V519" s="24">
        <v>2000</v>
      </c>
      <c r="W519" s="24">
        <v>2975800</v>
      </c>
      <c r="X519" s="24" t="str">
        <f>IF(OR(I519="",说明首页!$C$3-INT(I519)&gt;7),"是","否")</f>
        <v>否</v>
      </c>
      <c r="Y519" s="24" t="str">
        <f t="shared" si="120"/>
        <v>否</v>
      </c>
      <c r="Z519" s="24" t="str">
        <f t="shared" si="121"/>
        <v>是</v>
      </c>
      <c r="AA519" s="24" t="str">
        <f>IF(OR(I519="",说明首页!$C$3-INT(I519)&gt;=3),"是","否")</f>
        <v>否</v>
      </c>
      <c r="AB519" s="28">
        <f t="shared" si="122"/>
        <v>92.122312470138553</v>
      </c>
      <c r="AC519" s="29">
        <f t="shared" si="123"/>
        <v>1.0668855149774312</v>
      </c>
      <c r="AD519" s="27">
        <f t="shared" si="124"/>
        <v>56471.153846153844</v>
      </c>
      <c r="AE519" s="29">
        <f t="shared" si="125"/>
        <v>209.69</v>
      </c>
      <c r="AF519" s="29">
        <f t="shared" si="126"/>
        <v>119.01975308641975</v>
      </c>
      <c r="AG519" s="28">
        <f t="shared" si="127"/>
        <v>60.451977401129945</v>
      </c>
      <c r="AH519" s="28">
        <f t="shared" si="128"/>
        <v>67.2316384180791</v>
      </c>
      <c r="AI519" s="28">
        <f t="shared" si="129"/>
        <v>78.154425612052734</v>
      </c>
      <c r="AJ519" s="28">
        <f t="shared" si="130"/>
        <v>64.030131826741993</v>
      </c>
      <c r="AK519" s="29">
        <f t="shared" si="131"/>
        <v>67.760000000000005</v>
      </c>
      <c r="AL519" s="25">
        <f t="shared" si="132"/>
        <v>138</v>
      </c>
      <c r="AM519" s="24" t="str">
        <f t="shared" si="133"/>
        <v>A</v>
      </c>
      <c r="AN519" s="24" t="str">
        <f t="shared" si="134"/>
        <v>MOB6-12</v>
      </c>
    </row>
    <row r="520" spans="1:40" ht="13.5" customHeight="1">
      <c r="A520" s="24" t="s">
        <v>144</v>
      </c>
      <c r="B520" s="24" t="s">
        <v>152</v>
      </c>
      <c r="C520" s="25">
        <v>796791</v>
      </c>
      <c r="D520" s="24" t="s">
        <v>552</v>
      </c>
      <c r="E520" s="26">
        <v>46025.386111111096</v>
      </c>
      <c r="F520" s="26">
        <v>45961.563888888901</v>
      </c>
      <c r="G520" s="25">
        <v>129</v>
      </c>
      <c r="H520" s="25">
        <v>193</v>
      </c>
      <c r="I520" s="26">
        <v>46154.768750000003</v>
      </c>
      <c r="J520" s="27">
        <v>4651</v>
      </c>
      <c r="K520" s="27">
        <v>5669</v>
      </c>
      <c r="L520" s="27">
        <v>1708</v>
      </c>
      <c r="M520" s="27">
        <v>203311</v>
      </c>
      <c r="N520" s="27">
        <v>150359</v>
      </c>
      <c r="O520" s="24">
        <v>24</v>
      </c>
      <c r="P520" s="24">
        <v>45</v>
      </c>
      <c r="Q520" s="24">
        <v>1639500</v>
      </c>
      <c r="R520" s="24">
        <v>1173800</v>
      </c>
      <c r="S520" s="24">
        <v>1</v>
      </c>
      <c r="T520" s="24">
        <v>2</v>
      </c>
      <c r="U520" s="24">
        <v>200000</v>
      </c>
      <c r="V520" s="24"/>
      <c r="W520" s="24">
        <v>1839500</v>
      </c>
      <c r="X520" s="24" t="str">
        <f>IF(OR(I520="",说明首页!$C$3-INT(I520)&gt;7),"是","否")</f>
        <v>否</v>
      </c>
      <c r="Y520" s="24" t="str">
        <f t="shared" si="120"/>
        <v>否</v>
      </c>
      <c r="Z520" s="24" t="str">
        <f t="shared" si="121"/>
        <v>是</v>
      </c>
      <c r="AA520" s="24" t="str">
        <f>IF(OR(I520="",说明首页!$C$3-INT(I520)&gt;=3),"是","否")</f>
        <v>否</v>
      </c>
      <c r="AB520" s="28">
        <f t="shared" si="122"/>
        <v>88.032201405152222</v>
      </c>
      <c r="AC520" s="29">
        <f t="shared" si="123"/>
        <v>0.96753386368522898</v>
      </c>
      <c r="AD520" s="27">
        <f t="shared" si="124"/>
        <v>36433.333333333336</v>
      </c>
      <c r="AE520" s="29">
        <f t="shared" si="125"/>
        <v>117.38</v>
      </c>
      <c r="AF520" s="29">
        <f t="shared" si="126"/>
        <v>104.41597222222222</v>
      </c>
      <c r="AG520" s="28">
        <f t="shared" si="127"/>
        <v>47.457627118644069</v>
      </c>
      <c r="AH520" s="28">
        <f t="shared" si="128"/>
        <v>58.003766478342747</v>
      </c>
      <c r="AI520" s="28">
        <f t="shared" si="129"/>
        <v>48.587570621468927</v>
      </c>
      <c r="AJ520" s="28">
        <f t="shared" si="130"/>
        <v>29.75517890772128</v>
      </c>
      <c r="AK520" s="29">
        <f t="shared" si="131"/>
        <v>48.89</v>
      </c>
      <c r="AL520" s="25">
        <f t="shared" si="132"/>
        <v>273</v>
      </c>
      <c r="AM520" s="24" t="str">
        <f t="shared" si="133"/>
        <v>B</v>
      </c>
      <c r="AN520" s="24" t="str">
        <f t="shared" si="134"/>
        <v>MOB3-6</v>
      </c>
    </row>
    <row r="521" spans="1:40" ht="13.5" customHeight="1">
      <c r="A521" s="24" t="s">
        <v>144</v>
      </c>
      <c r="B521" s="24" t="s">
        <v>145</v>
      </c>
      <c r="C521" s="25">
        <v>796816</v>
      </c>
      <c r="D521" s="24" t="s">
        <v>1147</v>
      </c>
      <c r="E521" s="26">
        <v>45961.635416666701</v>
      </c>
      <c r="F521" s="26">
        <v>45961.635416666701</v>
      </c>
      <c r="G521" s="25">
        <v>193</v>
      </c>
      <c r="H521" s="25">
        <v>193</v>
      </c>
      <c r="I521" s="26">
        <v>46145.622222222199</v>
      </c>
      <c r="J521" s="27">
        <v>32</v>
      </c>
      <c r="K521" s="27">
        <v>32</v>
      </c>
      <c r="L521" s="27">
        <v>16</v>
      </c>
      <c r="M521" s="27">
        <v>1882</v>
      </c>
      <c r="N521" s="27">
        <v>1696</v>
      </c>
      <c r="O521" s="25">
        <v>1</v>
      </c>
      <c r="P521" s="27"/>
      <c r="Q521" s="27"/>
      <c r="R521" s="27"/>
      <c r="S521" s="27"/>
      <c r="T521" s="27"/>
      <c r="U521" s="27"/>
      <c r="V521" s="24"/>
      <c r="W521" s="27"/>
      <c r="X521" s="24" t="str">
        <f>IF(OR(I521="",说明首页!$C$3-INT(I521)&gt;7),"是","否")</f>
        <v>否</v>
      </c>
      <c r="Y521" s="24" t="str">
        <f t="shared" si="120"/>
        <v>是</v>
      </c>
      <c r="Z521" s="24" t="str">
        <f t="shared" si="121"/>
        <v>否</v>
      </c>
      <c r="AA521" s="24" t="str">
        <f>IF(OR(I521="",说明首页!$C$3-INT(I521)&gt;=3),"是","否")</f>
        <v>否</v>
      </c>
      <c r="AB521" s="28">
        <f t="shared" si="122"/>
        <v>106</v>
      </c>
      <c r="AC521" s="29">
        <f t="shared" si="123"/>
        <v>0</v>
      </c>
      <c r="AD521" s="27">
        <f t="shared" si="124"/>
        <v>0</v>
      </c>
      <c r="AE521" s="29">
        <f t="shared" si="125"/>
        <v>0</v>
      </c>
      <c r="AF521" s="29">
        <f t="shared" si="126"/>
        <v>28.266666666666666</v>
      </c>
      <c r="AG521" s="28" t="str">
        <f t="shared" si="127"/>
        <v/>
      </c>
      <c r="AH521" s="28" t="str">
        <f t="shared" si="128"/>
        <v/>
      </c>
      <c r="AI521" s="28" t="str">
        <f t="shared" si="129"/>
        <v/>
      </c>
      <c r="AJ521" s="28" t="str">
        <f t="shared" si="130"/>
        <v/>
      </c>
      <c r="AK521" s="29" t="str">
        <f t="shared" si="131"/>
        <v/>
      </c>
      <c r="AL521" s="25" t="str">
        <f t="shared" si="132"/>
        <v/>
      </c>
      <c r="AM521" s="24" t="str">
        <f t="shared" si="133"/>
        <v>非参评</v>
      </c>
      <c r="AN521" s="24" t="str">
        <f t="shared" si="134"/>
        <v>MOB6-12</v>
      </c>
    </row>
    <row r="522" spans="1:40" ht="13.5" customHeight="1">
      <c r="A522" s="24" t="s">
        <v>144</v>
      </c>
      <c r="B522" s="24" t="s">
        <v>152</v>
      </c>
      <c r="C522" s="25">
        <v>797475</v>
      </c>
      <c r="D522" s="24" t="s">
        <v>564</v>
      </c>
      <c r="E522" s="26">
        <v>45966.454861111102</v>
      </c>
      <c r="F522" s="26">
        <v>45966.454861111102</v>
      </c>
      <c r="G522" s="25">
        <v>188</v>
      </c>
      <c r="H522" s="25">
        <v>188</v>
      </c>
      <c r="I522" s="26">
        <v>46154.7631944444</v>
      </c>
      <c r="J522" s="27">
        <v>1099</v>
      </c>
      <c r="K522" s="27">
        <v>1280</v>
      </c>
      <c r="L522" s="27">
        <v>526</v>
      </c>
      <c r="M522" s="27">
        <v>60100</v>
      </c>
      <c r="N522" s="27">
        <v>48672</v>
      </c>
      <c r="O522" s="24">
        <v>7</v>
      </c>
      <c r="P522" s="27">
        <v>9</v>
      </c>
      <c r="Q522" s="27">
        <v>103000</v>
      </c>
      <c r="R522" s="24">
        <v>76800</v>
      </c>
      <c r="S522" s="27">
        <v>0</v>
      </c>
      <c r="T522" s="27">
        <v>0</v>
      </c>
      <c r="U522" s="24"/>
      <c r="V522" s="24"/>
      <c r="W522" s="27">
        <v>103000</v>
      </c>
      <c r="X522" s="24" t="str">
        <f>IF(OR(I522="",说明首页!$C$3-INT(I522)&gt;7),"是","否")</f>
        <v>否</v>
      </c>
      <c r="Y522" s="24" t="str">
        <f t="shared" si="120"/>
        <v>是</v>
      </c>
      <c r="Z522" s="24" t="str">
        <f t="shared" si="121"/>
        <v>否</v>
      </c>
      <c r="AA522" s="24" t="str">
        <f>IF(OR(I522="",说明首页!$C$3-INT(I522)&gt;=3),"是","否")</f>
        <v>否</v>
      </c>
      <c r="AB522" s="28">
        <f t="shared" si="122"/>
        <v>92.532319391634985</v>
      </c>
      <c r="AC522" s="29">
        <f t="shared" si="123"/>
        <v>0.81892629663330307</v>
      </c>
      <c r="AD522" s="27">
        <f t="shared" si="124"/>
        <v>11444.444444444445</v>
      </c>
      <c r="AE522" s="29">
        <f t="shared" si="125"/>
        <v>7.68</v>
      </c>
      <c r="AF522" s="29">
        <f t="shared" si="126"/>
        <v>115.88571428571429</v>
      </c>
      <c r="AG522" s="28" t="str">
        <f t="shared" si="127"/>
        <v/>
      </c>
      <c r="AH522" s="28" t="str">
        <f t="shared" si="128"/>
        <v/>
      </c>
      <c r="AI522" s="28" t="str">
        <f t="shared" si="129"/>
        <v/>
      </c>
      <c r="AJ522" s="28" t="str">
        <f t="shared" si="130"/>
        <v/>
      </c>
      <c r="AK522" s="29" t="str">
        <f t="shared" si="131"/>
        <v/>
      </c>
      <c r="AL522" s="25" t="str">
        <f t="shared" si="132"/>
        <v/>
      </c>
      <c r="AM522" s="24" t="str">
        <f t="shared" si="133"/>
        <v>非参评</v>
      </c>
      <c r="AN522" s="24" t="str">
        <f t="shared" si="134"/>
        <v>MOB6-12</v>
      </c>
    </row>
    <row r="523" spans="1:40" ht="13.5" customHeight="1">
      <c r="A523" s="24" t="s">
        <v>144</v>
      </c>
      <c r="B523" s="24" t="s">
        <v>169</v>
      </c>
      <c r="C523" s="25">
        <v>797763</v>
      </c>
      <c r="D523" s="24" t="s">
        <v>686</v>
      </c>
      <c r="E523" s="26">
        <v>45968.4506944444</v>
      </c>
      <c r="F523" s="26">
        <v>45968.4506944444</v>
      </c>
      <c r="G523" s="25">
        <v>186</v>
      </c>
      <c r="H523" s="25">
        <v>186</v>
      </c>
      <c r="I523" s="26">
        <v>46142.832638888904</v>
      </c>
      <c r="J523" s="27">
        <v>3287</v>
      </c>
      <c r="K523" s="27">
        <v>4252</v>
      </c>
      <c r="L523" s="27">
        <v>1690</v>
      </c>
      <c r="M523" s="27">
        <v>203044</v>
      </c>
      <c r="N523" s="27">
        <v>163978</v>
      </c>
      <c r="O523" s="25">
        <v>19</v>
      </c>
      <c r="P523" s="27">
        <v>46</v>
      </c>
      <c r="Q523" s="27">
        <v>2769000</v>
      </c>
      <c r="R523" s="27">
        <v>2519300</v>
      </c>
      <c r="S523" s="27">
        <v>4</v>
      </c>
      <c r="T523" s="27">
        <v>5</v>
      </c>
      <c r="U523" s="24">
        <v>46900</v>
      </c>
      <c r="V523" s="24">
        <v>25400</v>
      </c>
      <c r="W523" s="27">
        <v>2815900</v>
      </c>
      <c r="X523" s="24" t="str">
        <f>IF(OR(I523="",说明首页!$C$3-INT(I523)&gt;7),"是","否")</f>
        <v>否</v>
      </c>
      <c r="Y523" s="24" t="str">
        <f t="shared" si="120"/>
        <v>是</v>
      </c>
      <c r="Z523" s="24" t="str">
        <f t="shared" si="121"/>
        <v>否</v>
      </c>
      <c r="AA523" s="24" t="str">
        <f>IF(OR(I523="",说明首页!$C$3-INT(I523)&gt;=3),"是","否")</f>
        <v>否</v>
      </c>
      <c r="AB523" s="28">
        <f t="shared" si="122"/>
        <v>97.028402366863901</v>
      </c>
      <c r="AC523" s="29">
        <f t="shared" si="123"/>
        <v>1.3994523881959233</v>
      </c>
      <c r="AD523" s="27">
        <f t="shared" si="124"/>
        <v>60195.65217391304</v>
      </c>
      <c r="AE523" s="29">
        <f t="shared" si="125"/>
        <v>251.93</v>
      </c>
      <c r="AF523" s="29">
        <f t="shared" si="126"/>
        <v>143.84035087719298</v>
      </c>
      <c r="AG523" s="28" t="str">
        <f t="shared" si="127"/>
        <v/>
      </c>
      <c r="AH523" s="28" t="str">
        <f t="shared" si="128"/>
        <v/>
      </c>
      <c r="AI523" s="28" t="str">
        <f t="shared" si="129"/>
        <v/>
      </c>
      <c r="AJ523" s="28" t="str">
        <f t="shared" si="130"/>
        <v/>
      </c>
      <c r="AK523" s="29" t="str">
        <f t="shared" si="131"/>
        <v/>
      </c>
      <c r="AL523" s="25" t="str">
        <f t="shared" si="132"/>
        <v/>
      </c>
      <c r="AM523" s="24" t="str">
        <f t="shared" si="133"/>
        <v>非参评</v>
      </c>
      <c r="AN523" s="24" t="str">
        <f t="shared" si="134"/>
        <v>MOB6-12</v>
      </c>
    </row>
    <row r="524" spans="1:40" ht="13.5" customHeight="1">
      <c r="A524" s="24" t="s">
        <v>144</v>
      </c>
      <c r="B524" s="24" t="s">
        <v>152</v>
      </c>
      <c r="C524" s="25">
        <v>797836</v>
      </c>
      <c r="D524" s="24" t="s">
        <v>570</v>
      </c>
      <c r="E524" s="26">
        <v>46055.407638888901</v>
      </c>
      <c r="F524" s="26">
        <v>45971.443749999999</v>
      </c>
      <c r="G524" s="25">
        <v>99</v>
      </c>
      <c r="H524" s="25">
        <v>183</v>
      </c>
      <c r="I524" s="26">
        <v>46126.397916666698</v>
      </c>
      <c r="J524" s="27">
        <v>289</v>
      </c>
      <c r="K524" s="27">
        <v>298</v>
      </c>
      <c r="L524" s="27">
        <v>126</v>
      </c>
      <c r="M524" s="27">
        <v>9912</v>
      </c>
      <c r="N524" s="27">
        <v>7393</v>
      </c>
      <c r="O524" s="25">
        <v>1</v>
      </c>
      <c r="P524" s="27">
        <v>1</v>
      </c>
      <c r="Q524" s="27">
        <v>1000</v>
      </c>
      <c r="R524" s="27"/>
      <c r="S524" s="27">
        <v>1</v>
      </c>
      <c r="T524" s="27">
        <v>2</v>
      </c>
      <c r="U524" s="27">
        <v>2700</v>
      </c>
      <c r="V524" s="27"/>
      <c r="W524" s="27">
        <v>3700</v>
      </c>
      <c r="X524" s="24" t="str">
        <f>IF(OR(I524="",说明首页!$C$3-INT(I524)&gt;7),"是","否")</f>
        <v>否</v>
      </c>
      <c r="Y524" s="24" t="str">
        <f t="shared" si="120"/>
        <v>是</v>
      </c>
      <c r="Z524" s="24" t="str">
        <f t="shared" si="121"/>
        <v>否</v>
      </c>
      <c r="AA524" s="24" t="str">
        <f>IF(OR(I524="",说明首页!$C$3-INT(I524)&gt;=3),"是","否")</f>
        <v>是</v>
      </c>
      <c r="AB524" s="28">
        <f t="shared" si="122"/>
        <v>58.674603174603178</v>
      </c>
      <c r="AC524" s="29">
        <f t="shared" si="123"/>
        <v>0.34602076124567477</v>
      </c>
      <c r="AD524" s="27">
        <f t="shared" si="124"/>
        <v>1000</v>
      </c>
      <c r="AE524" s="29">
        <f t="shared" si="125"/>
        <v>0</v>
      </c>
      <c r="AF524" s="29">
        <f t="shared" si="126"/>
        <v>123.21666666666667</v>
      </c>
      <c r="AG524" s="28" t="str">
        <f t="shared" si="127"/>
        <v/>
      </c>
      <c r="AH524" s="28" t="str">
        <f t="shared" si="128"/>
        <v/>
      </c>
      <c r="AI524" s="28" t="str">
        <f t="shared" si="129"/>
        <v/>
      </c>
      <c r="AJ524" s="28" t="str">
        <f t="shared" si="130"/>
        <v/>
      </c>
      <c r="AK524" s="29" t="str">
        <f t="shared" si="131"/>
        <v/>
      </c>
      <c r="AL524" s="25" t="str">
        <f t="shared" si="132"/>
        <v/>
      </c>
      <c r="AM524" s="24" t="str">
        <f t="shared" si="133"/>
        <v>非参评</v>
      </c>
      <c r="AN524" s="24" t="str">
        <f t="shared" si="134"/>
        <v>MOB3-6</v>
      </c>
    </row>
    <row r="525" spans="1:40" ht="13.5" customHeight="1">
      <c r="A525" s="24" t="s">
        <v>144</v>
      </c>
      <c r="B525" s="24" t="s">
        <v>152</v>
      </c>
      <c r="C525" s="25">
        <v>797838</v>
      </c>
      <c r="D525" s="24" t="s">
        <v>596</v>
      </c>
      <c r="E525" s="26">
        <v>46025.409722222197</v>
      </c>
      <c r="F525" s="26">
        <v>45971.449305555601</v>
      </c>
      <c r="G525" s="25">
        <v>129</v>
      </c>
      <c r="H525" s="25">
        <v>183</v>
      </c>
      <c r="I525" s="26">
        <v>46142.744444444397</v>
      </c>
      <c r="J525" s="27">
        <v>3368</v>
      </c>
      <c r="K525" s="27">
        <v>3820</v>
      </c>
      <c r="L525" s="27">
        <v>1563</v>
      </c>
      <c r="M525" s="27">
        <v>135556</v>
      </c>
      <c r="N525" s="27">
        <v>100374</v>
      </c>
      <c r="O525" s="25">
        <v>17</v>
      </c>
      <c r="P525" s="27">
        <v>15</v>
      </c>
      <c r="Q525" s="27">
        <v>73800</v>
      </c>
      <c r="R525" s="24">
        <v>36300</v>
      </c>
      <c r="S525" s="27">
        <v>3</v>
      </c>
      <c r="T525" s="27">
        <v>5</v>
      </c>
      <c r="U525" s="24">
        <v>28400</v>
      </c>
      <c r="V525" s="24"/>
      <c r="W525" s="27">
        <v>102200</v>
      </c>
      <c r="X525" s="24" t="str">
        <f>IF(OR(I525="",说明首页!$C$3-INT(I525)&gt;7),"是","否")</f>
        <v>否</v>
      </c>
      <c r="Y525" s="24" t="str">
        <f t="shared" si="120"/>
        <v>是</v>
      </c>
      <c r="Z525" s="24" t="str">
        <f t="shared" si="121"/>
        <v>否</v>
      </c>
      <c r="AA525" s="24" t="str">
        <f>IF(OR(I525="",说明首页!$C$3-INT(I525)&gt;=3),"是","否")</f>
        <v>否</v>
      </c>
      <c r="AB525" s="28">
        <f t="shared" si="122"/>
        <v>64.218809980806142</v>
      </c>
      <c r="AC525" s="29">
        <f t="shared" si="123"/>
        <v>0.44536817102137766</v>
      </c>
      <c r="AD525" s="27">
        <f t="shared" si="124"/>
        <v>4920</v>
      </c>
      <c r="AE525" s="29">
        <f t="shared" si="125"/>
        <v>3.63</v>
      </c>
      <c r="AF525" s="29">
        <f t="shared" si="126"/>
        <v>98.405882352941177</v>
      </c>
      <c r="AG525" s="28" t="str">
        <f t="shared" si="127"/>
        <v/>
      </c>
      <c r="AH525" s="28" t="str">
        <f t="shared" si="128"/>
        <v/>
      </c>
      <c r="AI525" s="28" t="str">
        <f t="shared" si="129"/>
        <v/>
      </c>
      <c r="AJ525" s="28" t="str">
        <f t="shared" si="130"/>
        <v/>
      </c>
      <c r="AK525" s="29" t="str">
        <f t="shared" si="131"/>
        <v/>
      </c>
      <c r="AL525" s="25" t="str">
        <f t="shared" si="132"/>
        <v/>
      </c>
      <c r="AM525" s="24" t="str">
        <f t="shared" si="133"/>
        <v>非参评</v>
      </c>
      <c r="AN525" s="24" t="str">
        <f t="shared" si="134"/>
        <v>MOB3-6</v>
      </c>
    </row>
    <row r="526" spans="1:40" ht="13.5" customHeight="1">
      <c r="A526" s="24" t="s">
        <v>144</v>
      </c>
      <c r="B526" s="24" t="s">
        <v>152</v>
      </c>
      <c r="C526" s="25">
        <v>797840</v>
      </c>
      <c r="D526" s="24" t="s">
        <v>595</v>
      </c>
      <c r="E526" s="26">
        <v>46025.386111111096</v>
      </c>
      <c r="F526" s="26">
        <v>45971.4465277778</v>
      </c>
      <c r="G526" s="25">
        <v>129</v>
      </c>
      <c r="H526" s="25">
        <v>183</v>
      </c>
      <c r="I526" s="26">
        <v>46153.768750000003</v>
      </c>
      <c r="J526" s="27">
        <v>4721</v>
      </c>
      <c r="K526" s="27">
        <v>5299</v>
      </c>
      <c r="L526" s="27">
        <v>2218</v>
      </c>
      <c r="M526" s="27">
        <v>205981</v>
      </c>
      <c r="N526" s="24">
        <v>159304</v>
      </c>
      <c r="O526" s="24">
        <v>24</v>
      </c>
      <c r="P526" s="24">
        <v>58</v>
      </c>
      <c r="Q526" s="24">
        <v>2141100</v>
      </c>
      <c r="R526" s="24">
        <v>1637800</v>
      </c>
      <c r="S526" s="24">
        <v>0</v>
      </c>
      <c r="T526" s="24">
        <v>0</v>
      </c>
      <c r="U526" s="24"/>
      <c r="V526" s="24"/>
      <c r="W526" s="24">
        <v>2141100</v>
      </c>
      <c r="X526" s="24" t="str">
        <f>IF(OR(I526="",说明首页!$C$3-INT(I526)&gt;7),"是","否")</f>
        <v>否</v>
      </c>
      <c r="Y526" s="24" t="str">
        <f t="shared" si="120"/>
        <v>否</v>
      </c>
      <c r="Z526" s="24" t="str">
        <f t="shared" si="121"/>
        <v>是</v>
      </c>
      <c r="AA526" s="24" t="str">
        <f>IF(OR(I526="",说明首页!$C$3-INT(I526)&gt;=3),"是","否")</f>
        <v>否</v>
      </c>
      <c r="AB526" s="28">
        <f t="shared" si="122"/>
        <v>71.823264201983775</v>
      </c>
      <c r="AC526" s="29">
        <f t="shared" si="123"/>
        <v>1.2285532726117347</v>
      </c>
      <c r="AD526" s="27">
        <f t="shared" si="124"/>
        <v>36915.517241379312</v>
      </c>
      <c r="AE526" s="29">
        <f t="shared" si="125"/>
        <v>163.78</v>
      </c>
      <c r="AF526" s="29">
        <f t="shared" si="126"/>
        <v>110.62777777777778</v>
      </c>
      <c r="AG526" s="28">
        <f t="shared" si="127"/>
        <v>10.546139359698682</v>
      </c>
      <c r="AH526" s="28">
        <f t="shared" si="128"/>
        <v>79.66101694915254</v>
      </c>
      <c r="AI526" s="28">
        <f t="shared" si="129"/>
        <v>67.043314500941619</v>
      </c>
      <c r="AJ526" s="28">
        <f t="shared" si="130"/>
        <v>44.444444444444443</v>
      </c>
      <c r="AK526" s="29">
        <f t="shared" si="131"/>
        <v>59.73</v>
      </c>
      <c r="AL526" s="25">
        <f t="shared" si="132"/>
        <v>185</v>
      </c>
      <c r="AM526" s="24" t="str">
        <f t="shared" si="133"/>
        <v>A</v>
      </c>
      <c r="AN526" s="24" t="str">
        <f t="shared" si="134"/>
        <v>MOB3-6</v>
      </c>
    </row>
    <row r="527" spans="1:40" ht="13.5" customHeight="1">
      <c r="A527" s="24" t="s">
        <v>144</v>
      </c>
      <c r="B527" s="24" t="s">
        <v>152</v>
      </c>
      <c r="C527" s="25">
        <v>797978</v>
      </c>
      <c r="D527" s="24" t="s">
        <v>597</v>
      </c>
      <c r="E527" s="26">
        <v>46025.390277777798</v>
      </c>
      <c r="F527" s="26">
        <v>45974.3972222222</v>
      </c>
      <c r="G527" s="25">
        <v>129</v>
      </c>
      <c r="H527" s="25">
        <v>180</v>
      </c>
      <c r="I527" s="26">
        <v>46149.746527777803</v>
      </c>
      <c r="J527" s="27">
        <v>4662</v>
      </c>
      <c r="K527" s="27">
        <v>4906</v>
      </c>
      <c r="L527" s="27">
        <v>1867</v>
      </c>
      <c r="M527" s="24">
        <v>162139</v>
      </c>
      <c r="N527" s="24">
        <v>116649</v>
      </c>
      <c r="O527" s="24">
        <v>20</v>
      </c>
      <c r="P527" s="24">
        <v>23</v>
      </c>
      <c r="Q527" s="24">
        <v>340200</v>
      </c>
      <c r="R527" s="24">
        <v>113600</v>
      </c>
      <c r="S527" s="24">
        <v>1</v>
      </c>
      <c r="T527" s="24">
        <v>1</v>
      </c>
      <c r="U527" s="24">
        <v>24600</v>
      </c>
      <c r="V527" s="24">
        <v>24600</v>
      </c>
      <c r="W527" s="24">
        <v>364800</v>
      </c>
      <c r="X527" s="24" t="str">
        <f>IF(OR(I527="",说明首页!$C$3-INT(I527)&gt;7),"是","否")</f>
        <v>否</v>
      </c>
      <c r="Y527" s="24" t="str">
        <f t="shared" si="120"/>
        <v>是</v>
      </c>
      <c r="Z527" s="24" t="str">
        <f t="shared" si="121"/>
        <v>否</v>
      </c>
      <c r="AA527" s="24" t="str">
        <f>IF(OR(I527="",说明首页!$C$3-INT(I527)&gt;=3),"是","否")</f>
        <v>否</v>
      </c>
      <c r="AB527" s="28">
        <f t="shared" si="122"/>
        <v>62.479378682378147</v>
      </c>
      <c r="AC527" s="29">
        <f t="shared" si="123"/>
        <v>0.4933504933504933</v>
      </c>
      <c r="AD527" s="27">
        <f t="shared" si="124"/>
        <v>14791.304347826086</v>
      </c>
      <c r="AE527" s="29">
        <f t="shared" si="125"/>
        <v>11.36</v>
      </c>
      <c r="AF527" s="29">
        <f t="shared" si="126"/>
        <v>97.207499999999996</v>
      </c>
      <c r="AG527" s="28" t="str">
        <f t="shared" si="127"/>
        <v/>
      </c>
      <c r="AH527" s="28" t="str">
        <f t="shared" si="128"/>
        <v/>
      </c>
      <c r="AI527" s="28" t="str">
        <f t="shared" si="129"/>
        <v/>
      </c>
      <c r="AJ527" s="28" t="str">
        <f t="shared" si="130"/>
        <v/>
      </c>
      <c r="AK527" s="29" t="str">
        <f t="shared" si="131"/>
        <v/>
      </c>
      <c r="AL527" s="25" t="str">
        <f t="shared" si="132"/>
        <v/>
      </c>
      <c r="AM527" s="24" t="str">
        <f t="shared" si="133"/>
        <v>非参评</v>
      </c>
      <c r="AN527" s="24" t="str">
        <f t="shared" si="134"/>
        <v>MOB3-6</v>
      </c>
    </row>
    <row r="528" spans="1:40" ht="13.5" customHeight="1">
      <c r="A528" s="24" t="s">
        <v>144</v>
      </c>
      <c r="B528" s="24" t="s">
        <v>150</v>
      </c>
      <c r="C528" s="25">
        <v>798293</v>
      </c>
      <c r="D528" s="24" t="s">
        <v>297</v>
      </c>
      <c r="E528" s="26">
        <v>45978.3972222222</v>
      </c>
      <c r="F528" s="26">
        <v>45978.3972222222</v>
      </c>
      <c r="G528" s="25">
        <v>176</v>
      </c>
      <c r="H528" s="25">
        <v>176</v>
      </c>
      <c r="I528" s="26">
        <v>46154.822222222203</v>
      </c>
      <c r="J528" s="27">
        <v>5785</v>
      </c>
      <c r="K528" s="27">
        <v>6415</v>
      </c>
      <c r="L528" s="27">
        <v>2190</v>
      </c>
      <c r="M528" s="27">
        <v>271752</v>
      </c>
      <c r="N528" s="27">
        <v>209384</v>
      </c>
      <c r="O528" s="24">
        <v>28</v>
      </c>
      <c r="P528" s="27">
        <v>47</v>
      </c>
      <c r="Q528" s="27">
        <v>1445100</v>
      </c>
      <c r="R528" s="24">
        <v>1082400</v>
      </c>
      <c r="S528" s="27">
        <v>3</v>
      </c>
      <c r="T528" s="27">
        <v>3</v>
      </c>
      <c r="U528" s="24">
        <v>6500</v>
      </c>
      <c r="V528" s="24">
        <v>500</v>
      </c>
      <c r="W528" s="27">
        <v>1451600</v>
      </c>
      <c r="X528" s="24" t="str">
        <f>IF(OR(I528="",说明首页!$C$3-INT(I528)&gt;7),"是","否")</f>
        <v>否</v>
      </c>
      <c r="Y528" s="24" t="str">
        <f t="shared" si="120"/>
        <v>否</v>
      </c>
      <c r="Z528" s="24" t="str">
        <f t="shared" si="121"/>
        <v>是</v>
      </c>
      <c r="AA528" s="24" t="str">
        <f>IF(OR(I528="",说明首页!$C$3-INT(I528)&gt;=3),"是","否")</f>
        <v>否</v>
      </c>
      <c r="AB528" s="28">
        <f t="shared" si="122"/>
        <v>95.609132420091328</v>
      </c>
      <c r="AC528" s="29">
        <f t="shared" si="123"/>
        <v>0.81244598098530685</v>
      </c>
      <c r="AD528" s="27">
        <f t="shared" si="124"/>
        <v>30746.808510638297</v>
      </c>
      <c r="AE528" s="29">
        <f t="shared" si="125"/>
        <v>108.24</v>
      </c>
      <c r="AF528" s="29">
        <f t="shared" si="126"/>
        <v>124.63333333333334</v>
      </c>
      <c r="AG528" s="28">
        <f t="shared" si="127"/>
        <v>70.056497175141246</v>
      </c>
      <c r="AH528" s="28">
        <f t="shared" si="128"/>
        <v>40.112994350282491</v>
      </c>
      <c r="AI528" s="28">
        <f t="shared" si="129"/>
        <v>45.009416195856872</v>
      </c>
      <c r="AJ528" s="28">
        <f t="shared" si="130"/>
        <v>77.212806026365342</v>
      </c>
      <c r="AK528" s="29">
        <f t="shared" si="131"/>
        <v>53</v>
      </c>
      <c r="AL528" s="25">
        <f t="shared" si="132"/>
        <v>234</v>
      </c>
      <c r="AM528" s="24" t="str">
        <f t="shared" si="133"/>
        <v>A</v>
      </c>
      <c r="AN528" s="24" t="str">
        <f t="shared" si="134"/>
        <v>MOB3-6</v>
      </c>
    </row>
    <row r="529" spans="1:40" ht="13.5" customHeight="1">
      <c r="A529" s="24" t="s">
        <v>144</v>
      </c>
      <c r="B529" s="24" t="s">
        <v>176</v>
      </c>
      <c r="C529" s="25">
        <v>798334</v>
      </c>
      <c r="D529" s="24" t="s">
        <v>440</v>
      </c>
      <c r="E529" s="26">
        <v>46042.3840277778</v>
      </c>
      <c r="F529" s="26">
        <v>46042.3840277778</v>
      </c>
      <c r="G529" s="25">
        <v>112</v>
      </c>
      <c r="H529" s="25">
        <v>112</v>
      </c>
      <c r="I529" s="26">
        <v>46154.786111111098</v>
      </c>
      <c r="J529" s="27">
        <v>2294</v>
      </c>
      <c r="K529" s="27">
        <v>3795</v>
      </c>
      <c r="L529" s="27">
        <v>2017</v>
      </c>
      <c r="M529" s="27">
        <v>213523</v>
      </c>
      <c r="N529" s="27">
        <v>185994</v>
      </c>
      <c r="O529" s="25">
        <v>24</v>
      </c>
      <c r="P529" s="27">
        <v>24</v>
      </c>
      <c r="Q529" s="27">
        <v>1176400</v>
      </c>
      <c r="R529" s="27">
        <v>781700</v>
      </c>
      <c r="S529" s="27">
        <v>0</v>
      </c>
      <c r="T529" s="27">
        <v>0</v>
      </c>
      <c r="U529" s="24"/>
      <c r="V529" s="24"/>
      <c r="W529" s="27">
        <v>1176400</v>
      </c>
      <c r="X529" s="24" t="str">
        <f>IF(OR(I529="",说明首页!$C$3-INT(I529)&gt;7),"是","否")</f>
        <v>否</v>
      </c>
      <c r="Y529" s="24" t="str">
        <f t="shared" si="120"/>
        <v>否</v>
      </c>
      <c r="Z529" s="24" t="str">
        <f t="shared" si="121"/>
        <v>是</v>
      </c>
      <c r="AA529" s="24" t="str">
        <f>IF(OR(I529="",说明首页!$C$3-INT(I529)&gt;=3),"是","否")</f>
        <v>否</v>
      </c>
      <c r="AB529" s="28">
        <f t="shared" si="122"/>
        <v>92.213187902825979</v>
      </c>
      <c r="AC529" s="29">
        <f t="shared" si="123"/>
        <v>1.046207497820401</v>
      </c>
      <c r="AD529" s="27">
        <f t="shared" si="124"/>
        <v>49016.666666666664</v>
      </c>
      <c r="AE529" s="29">
        <f t="shared" si="125"/>
        <v>78.17</v>
      </c>
      <c r="AF529" s="29">
        <f t="shared" si="126"/>
        <v>129.16249999999999</v>
      </c>
      <c r="AG529" s="28">
        <f t="shared" si="127"/>
        <v>61.016949152542374</v>
      </c>
      <c r="AH529" s="28">
        <f t="shared" si="128"/>
        <v>65.536723163841799</v>
      </c>
      <c r="AI529" s="28">
        <f t="shared" si="129"/>
        <v>33.898305084745758</v>
      </c>
      <c r="AJ529" s="28">
        <f t="shared" si="130"/>
        <v>83.239171374764595</v>
      </c>
      <c r="AK529" s="29">
        <f t="shared" si="131"/>
        <v>62.07</v>
      </c>
      <c r="AL529" s="25">
        <f t="shared" si="132"/>
        <v>176</v>
      </c>
      <c r="AM529" s="24" t="str">
        <f t="shared" si="133"/>
        <v>A</v>
      </c>
      <c r="AN529" s="24" t="str">
        <f t="shared" si="134"/>
        <v>MOB3-6</v>
      </c>
    </row>
    <row r="530" spans="1:40" ht="13.5" customHeight="1">
      <c r="A530" s="24" t="s">
        <v>144</v>
      </c>
      <c r="B530" s="24" t="s">
        <v>167</v>
      </c>
      <c r="C530" s="25">
        <v>798359</v>
      </c>
      <c r="D530" s="24" t="s">
        <v>721</v>
      </c>
      <c r="E530" s="26">
        <v>45979.632638888899</v>
      </c>
      <c r="F530" s="26">
        <v>45979.632638888899</v>
      </c>
      <c r="G530" s="25">
        <v>175</v>
      </c>
      <c r="H530" s="25">
        <v>175</v>
      </c>
      <c r="I530" s="26">
        <v>46127.671527777798</v>
      </c>
      <c r="J530" s="27">
        <v>105</v>
      </c>
      <c r="K530" s="27">
        <v>153</v>
      </c>
      <c r="L530" s="27">
        <v>28</v>
      </c>
      <c r="M530" s="27">
        <v>5083</v>
      </c>
      <c r="N530" s="27">
        <v>3146</v>
      </c>
      <c r="O530" s="25">
        <v>1</v>
      </c>
      <c r="P530" s="27"/>
      <c r="Q530" s="27"/>
      <c r="R530" s="24"/>
      <c r="S530" s="27"/>
      <c r="T530" s="27"/>
      <c r="U530" s="24"/>
      <c r="V530" s="24"/>
      <c r="W530" s="27"/>
      <c r="X530" s="24" t="str">
        <f>IF(OR(I530="",说明首页!$C$3-INT(I530)&gt;7),"是","否")</f>
        <v>否</v>
      </c>
      <c r="Y530" s="24" t="str">
        <f t="shared" si="120"/>
        <v>是</v>
      </c>
      <c r="Z530" s="24" t="str">
        <f t="shared" si="121"/>
        <v>否</v>
      </c>
      <c r="AA530" s="24" t="str">
        <f>IF(OR(I530="",说明首页!$C$3-INT(I530)&gt;=3),"是","否")</f>
        <v>是</v>
      </c>
      <c r="AB530" s="28">
        <f t="shared" si="122"/>
        <v>112.35714285714286</v>
      </c>
      <c r="AC530" s="29">
        <f t="shared" si="123"/>
        <v>0</v>
      </c>
      <c r="AD530" s="27">
        <f t="shared" si="124"/>
        <v>0</v>
      </c>
      <c r="AE530" s="29">
        <f t="shared" si="125"/>
        <v>0</v>
      </c>
      <c r="AF530" s="29">
        <f t="shared" si="126"/>
        <v>52.43333333333333</v>
      </c>
      <c r="AG530" s="28" t="str">
        <f t="shared" si="127"/>
        <v/>
      </c>
      <c r="AH530" s="28" t="str">
        <f t="shared" si="128"/>
        <v/>
      </c>
      <c r="AI530" s="28" t="str">
        <f t="shared" si="129"/>
        <v/>
      </c>
      <c r="AJ530" s="28" t="str">
        <f t="shared" si="130"/>
        <v/>
      </c>
      <c r="AK530" s="29" t="str">
        <f t="shared" si="131"/>
        <v/>
      </c>
      <c r="AL530" s="25" t="str">
        <f t="shared" si="132"/>
        <v/>
      </c>
      <c r="AM530" s="24" t="str">
        <f t="shared" si="133"/>
        <v>非参评</v>
      </c>
      <c r="AN530" s="24" t="str">
        <f t="shared" si="134"/>
        <v>MOB3-6</v>
      </c>
    </row>
    <row r="531" spans="1:40" ht="13.5" customHeight="1">
      <c r="A531" s="24" t="s">
        <v>144</v>
      </c>
      <c r="B531" s="24" t="s">
        <v>147</v>
      </c>
      <c r="C531" s="25">
        <v>798454</v>
      </c>
      <c r="D531" s="24" t="s">
        <v>671</v>
      </c>
      <c r="E531" s="26">
        <v>45980.568749999999</v>
      </c>
      <c r="F531" s="26">
        <v>45980.568749999999</v>
      </c>
      <c r="G531" s="25">
        <v>174</v>
      </c>
      <c r="H531" s="25">
        <v>174</v>
      </c>
      <c r="I531" s="26">
        <v>46142.779166666704</v>
      </c>
      <c r="J531" s="27">
        <v>2439</v>
      </c>
      <c r="K531" s="27">
        <v>2944</v>
      </c>
      <c r="L531" s="27">
        <v>1256</v>
      </c>
      <c r="M531" s="27">
        <v>100732</v>
      </c>
      <c r="N531" s="27">
        <v>74523</v>
      </c>
      <c r="O531" s="25">
        <v>18</v>
      </c>
      <c r="P531" s="27">
        <v>12</v>
      </c>
      <c r="Q531" s="27">
        <v>282100</v>
      </c>
      <c r="R531" s="27">
        <v>226200</v>
      </c>
      <c r="S531" s="27">
        <v>1</v>
      </c>
      <c r="T531" s="27">
        <v>1</v>
      </c>
      <c r="U531" s="24">
        <v>3000</v>
      </c>
      <c r="V531" s="24"/>
      <c r="W531" s="27">
        <v>285100</v>
      </c>
      <c r="X531" s="24" t="str">
        <f>IF(OR(I531="",说明首页!$C$3-INT(I531)&gt;7),"是","否")</f>
        <v>否</v>
      </c>
      <c r="Y531" s="24" t="str">
        <f t="shared" si="120"/>
        <v>是</v>
      </c>
      <c r="Z531" s="24" t="str">
        <f t="shared" si="121"/>
        <v>否</v>
      </c>
      <c r="AA531" s="24" t="str">
        <f>IF(OR(I531="",说明首页!$C$3-INT(I531)&gt;=3),"是","否")</f>
        <v>否</v>
      </c>
      <c r="AB531" s="28">
        <f t="shared" si="122"/>
        <v>59.333598726114651</v>
      </c>
      <c r="AC531" s="29">
        <f t="shared" si="123"/>
        <v>0.49200492004920049</v>
      </c>
      <c r="AD531" s="27">
        <f t="shared" si="124"/>
        <v>23508.333333333332</v>
      </c>
      <c r="AE531" s="29">
        <f t="shared" si="125"/>
        <v>22.62</v>
      </c>
      <c r="AF531" s="29">
        <f t="shared" si="126"/>
        <v>69.00277777777778</v>
      </c>
      <c r="AG531" s="28" t="str">
        <f t="shared" si="127"/>
        <v/>
      </c>
      <c r="AH531" s="28" t="str">
        <f t="shared" si="128"/>
        <v/>
      </c>
      <c r="AI531" s="28" t="str">
        <f t="shared" si="129"/>
        <v/>
      </c>
      <c r="AJ531" s="28" t="str">
        <f t="shared" si="130"/>
        <v/>
      </c>
      <c r="AK531" s="29" t="str">
        <f t="shared" si="131"/>
        <v/>
      </c>
      <c r="AL531" s="25" t="str">
        <f t="shared" si="132"/>
        <v/>
      </c>
      <c r="AM531" s="24" t="str">
        <f t="shared" si="133"/>
        <v>非参评</v>
      </c>
      <c r="AN531" s="24" t="str">
        <f t="shared" si="134"/>
        <v>MOB3-6</v>
      </c>
    </row>
    <row r="532" spans="1:40" ht="13.5" customHeight="1">
      <c r="A532" s="24" t="s">
        <v>144</v>
      </c>
      <c r="B532" s="24" t="s">
        <v>176</v>
      </c>
      <c r="C532" s="25">
        <v>798472</v>
      </c>
      <c r="D532" s="24" t="s">
        <v>655</v>
      </c>
      <c r="E532" s="26">
        <v>46010.393750000003</v>
      </c>
      <c r="F532" s="26">
        <v>46010.393750000003</v>
      </c>
      <c r="G532" s="25">
        <v>144</v>
      </c>
      <c r="H532" s="25">
        <v>144</v>
      </c>
      <c r="I532" s="26">
        <v>46154.747916666704</v>
      </c>
      <c r="J532" s="27">
        <v>3654</v>
      </c>
      <c r="K532" s="27">
        <v>4706</v>
      </c>
      <c r="L532" s="27">
        <v>1960</v>
      </c>
      <c r="M532" s="27">
        <v>179987</v>
      </c>
      <c r="N532" s="27">
        <v>138689</v>
      </c>
      <c r="O532" s="25">
        <v>26</v>
      </c>
      <c r="P532" s="27">
        <v>27</v>
      </c>
      <c r="Q532" s="27">
        <v>340500</v>
      </c>
      <c r="R532" s="27">
        <v>177500</v>
      </c>
      <c r="S532" s="27">
        <v>3</v>
      </c>
      <c r="T532" s="27">
        <v>3</v>
      </c>
      <c r="U532" s="27">
        <v>71800</v>
      </c>
      <c r="V532" s="27">
        <v>69700</v>
      </c>
      <c r="W532" s="27">
        <v>412300</v>
      </c>
      <c r="X532" s="24" t="str">
        <f>IF(OR(I532="",说明首页!$C$3-INT(I532)&gt;7),"是","否")</f>
        <v>否</v>
      </c>
      <c r="Y532" s="24" t="str">
        <f t="shared" si="120"/>
        <v>否</v>
      </c>
      <c r="Z532" s="24" t="str">
        <f t="shared" si="121"/>
        <v>是</v>
      </c>
      <c r="AA532" s="24" t="str">
        <f>IF(OR(I532="",说明首页!$C$3-INT(I532)&gt;=3),"是","否")</f>
        <v>否</v>
      </c>
      <c r="AB532" s="28">
        <f t="shared" si="122"/>
        <v>70.759693877551015</v>
      </c>
      <c r="AC532" s="29">
        <f t="shared" si="123"/>
        <v>0.73891625615763545</v>
      </c>
      <c r="AD532" s="27">
        <f t="shared" si="124"/>
        <v>12611.111111111111</v>
      </c>
      <c r="AE532" s="29">
        <f t="shared" si="125"/>
        <v>17.75</v>
      </c>
      <c r="AF532" s="29">
        <f t="shared" si="126"/>
        <v>88.90320512820513</v>
      </c>
      <c r="AG532" s="28">
        <f t="shared" si="127"/>
        <v>9.2278719397363478</v>
      </c>
      <c r="AH532" s="28">
        <f t="shared" si="128"/>
        <v>31.26177024482109</v>
      </c>
      <c r="AI532" s="28">
        <f t="shared" si="129"/>
        <v>6.9679849340866298</v>
      </c>
      <c r="AJ532" s="28">
        <f t="shared" si="130"/>
        <v>8.662900188323917</v>
      </c>
      <c r="AK532" s="29">
        <f t="shared" si="131"/>
        <v>18.579999999999998</v>
      </c>
      <c r="AL532" s="25">
        <f t="shared" si="132"/>
        <v>489</v>
      </c>
      <c r="AM532" s="24" t="str">
        <f t="shared" si="133"/>
        <v>C</v>
      </c>
      <c r="AN532" s="24" t="str">
        <f t="shared" si="134"/>
        <v>MOB3-6</v>
      </c>
    </row>
    <row r="533" spans="1:40" ht="13.5" customHeight="1">
      <c r="A533" s="24" t="s">
        <v>144</v>
      </c>
      <c r="B533" s="24" t="s">
        <v>158</v>
      </c>
      <c r="C533" s="25">
        <v>798487</v>
      </c>
      <c r="D533" s="24" t="s">
        <v>694</v>
      </c>
      <c r="E533" s="26">
        <v>45981.616666666698</v>
      </c>
      <c r="F533" s="26">
        <v>45981.616666666698</v>
      </c>
      <c r="G533" s="25">
        <v>173</v>
      </c>
      <c r="H533" s="25">
        <v>173</v>
      </c>
      <c r="I533" s="26">
        <v>46154.860416666699</v>
      </c>
      <c r="J533" s="27">
        <v>4132</v>
      </c>
      <c r="K533" s="27">
        <v>7248</v>
      </c>
      <c r="L533" s="27">
        <v>2334</v>
      </c>
      <c r="M533" s="27">
        <v>317023</v>
      </c>
      <c r="N533" s="27">
        <v>246517</v>
      </c>
      <c r="O533" s="25">
        <v>28</v>
      </c>
      <c r="P533" s="27">
        <v>47</v>
      </c>
      <c r="Q533" s="27">
        <v>2230400</v>
      </c>
      <c r="R533" s="27">
        <v>1596600</v>
      </c>
      <c r="S533" s="27">
        <v>0</v>
      </c>
      <c r="T533" s="27">
        <v>0</v>
      </c>
      <c r="U533" s="27"/>
      <c r="V533" s="24"/>
      <c r="W533" s="27">
        <v>2230400</v>
      </c>
      <c r="X533" s="24" t="str">
        <f>IF(OR(I533="",说明首页!$C$3-INT(I533)&gt;7),"是","否")</f>
        <v>否</v>
      </c>
      <c r="Y533" s="24" t="str">
        <f t="shared" si="120"/>
        <v>否</v>
      </c>
      <c r="Z533" s="24" t="str">
        <f t="shared" si="121"/>
        <v>是</v>
      </c>
      <c r="AA533" s="24" t="str">
        <f>IF(OR(I533="",说明首页!$C$3-INT(I533)&gt;=3),"是","否")</f>
        <v>否</v>
      </c>
      <c r="AB533" s="28">
        <f t="shared" si="122"/>
        <v>105.61996572407884</v>
      </c>
      <c r="AC533" s="29">
        <f t="shared" si="123"/>
        <v>1.1374636979670862</v>
      </c>
      <c r="AD533" s="27">
        <f t="shared" si="124"/>
        <v>47455.319148936171</v>
      </c>
      <c r="AE533" s="29">
        <f t="shared" si="125"/>
        <v>159.66</v>
      </c>
      <c r="AF533" s="29">
        <f t="shared" si="126"/>
        <v>146.73630952380952</v>
      </c>
      <c r="AG533" s="28">
        <f t="shared" si="127"/>
        <v>86.440677966101703</v>
      </c>
      <c r="AH533" s="28">
        <f t="shared" si="128"/>
        <v>72.504708097928443</v>
      </c>
      <c r="AI533" s="28">
        <f t="shared" si="129"/>
        <v>65.348399246704332</v>
      </c>
      <c r="AJ533" s="28">
        <f t="shared" si="130"/>
        <v>95.291902071563086</v>
      </c>
      <c r="AK533" s="29">
        <f t="shared" si="131"/>
        <v>77.72</v>
      </c>
      <c r="AL533" s="25">
        <f t="shared" si="132"/>
        <v>66</v>
      </c>
      <c r="AM533" s="24" t="str">
        <f t="shared" si="133"/>
        <v>S</v>
      </c>
      <c r="AN533" s="24" t="str">
        <f t="shared" si="134"/>
        <v>MOB3-6</v>
      </c>
    </row>
    <row r="534" spans="1:40" ht="13.5" customHeight="1">
      <c r="A534" s="24" t="s">
        <v>144</v>
      </c>
      <c r="B534" s="24" t="s">
        <v>169</v>
      </c>
      <c r="C534" s="25">
        <v>798499</v>
      </c>
      <c r="D534" s="24" t="s">
        <v>442</v>
      </c>
      <c r="E534" s="26">
        <v>45982.421527777798</v>
      </c>
      <c r="F534" s="26">
        <v>45982.421527777798</v>
      </c>
      <c r="G534" s="25">
        <v>172</v>
      </c>
      <c r="H534" s="25">
        <v>172</v>
      </c>
      <c r="I534" s="26">
        <v>46154.805555555598</v>
      </c>
      <c r="J534" s="27">
        <v>5556</v>
      </c>
      <c r="K534" s="27">
        <v>6050</v>
      </c>
      <c r="L534" s="27">
        <v>2258</v>
      </c>
      <c r="M534" s="27">
        <v>218465</v>
      </c>
      <c r="N534" s="27">
        <v>153229</v>
      </c>
      <c r="O534" s="25">
        <v>23</v>
      </c>
      <c r="P534" s="27">
        <v>33</v>
      </c>
      <c r="Q534" s="27">
        <v>1048700</v>
      </c>
      <c r="R534" s="27">
        <v>740900</v>
      </c>
      <c r="S534" s="27">
        <v>2</v>
      </c>
      <c r="T534" s="27">
        <v>2</v>
      </c>
      <c r="U534" s="24">
        <v>1500</v>
      </c>
      <c r="V534" s="24"/>
      <c r="W534" s="27">
        <v>1050200</v>
      </c>
      <c r="X534" s="24" t="str">
        <f>IF(OR(I534="",说明首页!$C$3-INT(I534)&gt;7),"是","否")</f>
        <v>否</v>
      </c>
      <c r="Y534" s="24" t="str">
        <f t="shared" si="120"/>
        <v>否</v>
      </c>
      <c r="Z534" s="24" t="str">
        <f t="shared" si="121"/>
        <v>是</v>
      </c>
      <c r="AA534" s="24" t="str">
        <f>IF(OR(I534="",说明首页!$C$3-INT(I534)&gt;=3),"是","否")</f>
        <v>否</v>
      </c>
      <c r="AB534" s="28">
        <f t="shared" si="122"/>
        <v>67.860496014171829</v>
      </c>
      <c r="AC534" s="29">
        <f t="shared" si="123"/>
        <v>0.59395248380129595</v>
      </c>
      <c r="AD534" s="27">
        <f t="shared" si="124"/>
        <v>31778.78787878788</v>
      </c>
      <c r="AE534" s="29">
        <f t="shared" si="125"/>
        <v>74.09</v>
      </c>
      <c r="AF534" s="29">
        <f t="shared" si="126"/>
        <v>111.03550724637681</v>
      </c>
      <c r="AG534" s="28">
        <f t="shared" si="127"/>
        <v>5.6497175141242941</v>
      </c>
      <c r="AH534" s="28">
        <f t="shared" si="128"/>
        <v>16.195856873822976</v>
      </c>
      <c r="AI534" s="28">
        <f t="shared" si="129"/>
        <v>32.015065913370996</v>
      </c>
      <c r="AJ534" s="28">
        <f t="shared" si="130"/>
        <v>46.89265536723164</v>
      </c>
      <c r="AK534" s="29">
        <f t="shared" si="131"/>
        <v>23.92</v>
      </c>
      <c r="AL534" s="25">
        <f t="shared" si="132"/>
        <v>453</v>
      </c>
      <c r="AM534" s="24" t="str">
        <f t="shared" si="133"/>
        <v>C</v>
      </c>
      <c r="AN534" s="24" t="str">
        <f t="shared" si="134"/>
        <v>MOB3-6</v>
      </c>
    </row>
    <row r="535" spans="1:40" ht="13.5" customHeight="1">
      <c r="A535" s="24" t="s">
        <v>144</v>
      </c>
      <c r="B535" s="24" t="s">
        <v>169</v>
      </c>
      <c r="C535" s="25">
        <v>798504</v>
      </c>
      <c r="D535" s="24" t="s">
        <v>1074</v>
      </c>
      <c r="E535" s="26">
        <v>45982.417361111096</v>
      </c>
      <c r="F535" s="26">
        <v>45982.417361111096</v>
      </c>
      <c r="G535" s="25">
        <v>172</v>
      </c>
      <c r="H535" s="25">
        <v>172</v>
      </c>
      <c r="I535" s="26">
        <v>46154.7993055556</v>
      </c>
      <c r="J535" s="27">
        <v>5113</v>
      </c>
      <c r="K535" s="27">
        <v>5932</v>
      </c>
      <c r="L535" s="27">
        <v>2157</v>
      </c>
      <c r="M535" s="27">
        <v>225476</v>
      </c>
      <c r="N535" s="27">
        <v>169412</v>
      </c>
      <c r="O535" s="25">
        <v>24</v>
      </c>
      <c r="P535" s="24">
        <v>46</v>
      </c>
      <c r="Q535" s="24">
        <v>3694000</v>
      </c>
      <c r="R535" s="24">
        <v>3200100</v>
      </c>
      <c r="S535" s="24">
        <v>1</v>
      </c>
      <c r="T535" s="24">
        <v>1</v>
      </c>
      <c r="U535" s="24">
        <v>1000</v>
      </c>
      <c r="V535" s="24"/>
      <c r="W535" s="24">
        <v>3695000</v>
      </c>
      <c r="X535" s="24" t="str">
        <f>IF(OR(I535="",说明首页!$C$3-INT(I535)&gt;7),"是","否")</f>
        <v>否</v>
      </c>
      <c r="Y535" s="24" t="str">
        <f t="shared" si="120"/>
        <v>否</v>
      </c>
      <c r="Z535" s="24" t="str">
        <f t="shared" si="121"/>
        <v>是</v>
      </c>
      <c r="AA535" s="24" t="str">
        <f>IF(OR(I535="",说明首页!$C$3-INT(I535)&gt;=3),"是","否")</f>
        <v>否</v>
      </c>
      <c r="AB535" s="28">
        <f t="shared" si="122"/>
        <v>78.540565600370883</v>
      </c>
      <c r="AC535" s="29">
        <f t="shared" si="123"/>
        <v>0.89966751417954238</v>
      </c>
      <c r="AD535" s="27">
        <f t="shared" si="124"/>
        <v>80304.34782608696</v>
      </c>
      <c r="AE535" s="29">
        <f t="shared" si="125"/>
        <v>320.01</v>
      </c>
      <c r="AF535" s="29">
        <f t="shared" si="126"/>
        <v>117.64722222222221</v>
      </c>
      <c r="AG535" s="28">
        <f t="shared" si="127"/>
        <v>24.105461393596986</v>
      </c>
      <c r="AH535" s="28">
        <f t="shared" si="128"/>
        <v>51.789077212806021</v>
      </c>
      <c r="AI535" s="28">
        <f t="shared" si="129"/>
        <v>91.713747645951031</v>
      </c>
      <c r="AJ535" s="28">
        <f t="shared" si="130"/>
        <v>60.263653483992464</v>
      </c>
      <c r="AK535" s="29">
        <f t="shared" si="131"/>
        <v>57.32</v>
      </c>
      <c r="AL535" s="25">
        <f t="shared" si="132"/>
        <v>208</v>
      </c>
      <c r="AM535" s="24" t="str">
        <f t="shared" si="133"/>
        <v>A</v>
      </c>
      <c r="AN535" s="24" t="str">
        <f t="shared" si="134"/>
        <v>MOB3-6</v>
      </c>
    </row>
    <row r="536" spans="1:40" ht="13.5" customHeight="1">
      <c r="A536" s="24" t="s">
        <v>144</v>
      </c>
      <c r="B536" s="24" t="s">
        <v>169</v>
      </c>
      <c r="C536" s="25">
        <v>798505</v>
      </c>
      <c r="D536" s="24" t="s">
        <v>248</v>
      </c>
      <c r="E536" s="26">
        <v>45982.409722222197</v>
      </c>
      <c r="F536" s="26">
        <v>45982.409722222197</v>
      </c>
      <c r="G536" s="25">
        <v>172</v>
      </c>
      <c r="H536" s="25">
        <v>172</v>
      </c>
      <c r="I536" s="26">
        <v>46154.802777777797</v>
      </c>
      <c r="J536" s="27">
        <v>5867</v>
      </c>
      <c r="K536" s="27">
        <v>6540</v>
      </c>
      <c r="L536" s="27">
        <v>2540</v>
      </c>
      <c r="M536" s="27">
        <v>236265</v>
      </c>
      <c r="N536" s="27">
        <v>175582</v>
      </c>
      <c r="O536" s="24">
        <v>24</v>
      </c>
      <c r="P536" s="24">
        <v>34</v>
      </c>
      <c r="Q536" s="24">
        <v>1369600</v>
      </c>
      <c r="R536" s="24">
        <v>1149100</v>
      </c>
      <c r="S536" s="24">
        <v>2</v>
      </c>
      <c r="T536" s="24">
        <v>2</v>
      </c>
      <c r="U536" s="24">
        <v>120000</v>
      </c>
      <c r="V536" s="24">
        <v>20000</v>
      </c>
      <c r="W536" s="24">
        <v>1489600</v>
      </c>
      <c r="X536" s="24" t="str">
        <f>IF(OR(I536="",说明首页!$C$3-INT(I536)&gt;7),"是","否")</f>
        <v>否</v>
      </c>
      <c r="Y536" s="24" t="str">
        <f t="shared" si="120"/>
        <v>否</v>
      </c>
      <c r="Z536" s="24" t="str">
        <f t="shared" si="121"/>
        <v>是</v>
      </c>
      <c r="AA536" s="24" t="str">
        <f>IF(OR(I536="",说明首页!$C$3-INT(I536)&gt;=3),"是","否")</f>
        <v>否</v>
      </c>
      <c r="AB536" s="28">
        <f t="shared" si="122"/>
        <v>69.126771653543301</v>
      </c>
      <c r="AC536" s="29">
        <f t="shared" si="123"/>
        <v>0.57951252769728989</v>
      </c>
      <c r="AD536" s="27">
        <f t="shared" si="124"/>
        <v>40282.352941176468</v>
      </c>
      <c r="AE536" s="29">
        <f t="shared" si="125"/>
        <v>114.91</v>
      </c>
      <c r="AF536" s="29">
        <f t="shared" si="126"/>
        <v>121.93194444444445</v>
      </c>
      <c r="AG536" s="28">
        <f t="shared" si="127"/>
        <v>6.7796610169491522</v>
      </c>
      <c r="AH536" s="28">
        <f t="shared" si="128"/>
        <v>14.87758945386064</v>
      </c>
      <c r="AI536" s="28">
        <f t="shared" si="129"/>
        <v>46.89265536723164</v>
      </c>
      <c r="AJ536" s="28">
        <f t="shared" si="130"/>
        <v>68.926553672316388</v>
      </c>
      <c r="AK536" s="29">
        <f t="shared" si="131"/>
        <v>30.88</v>
      </c>
      <c r="AL536" s="25">
        <f t="shared" si="132"/>
        <v>411</v>
      </c>
      <c r="AM536" s="24" t="str">
        <f t="shared" si="133"/>
        <v>B</v>
      </c>
      <c r="AN536" s="24" t="str">
        <f t="shared" si="134"/>
        <v>MOB3-6</v>
      </c>
    </row>
    <row r="537" spans="1:40" ht="13.5" customHeight="1">
      <c r="A537" s="24" t="s">
        <v>144</v>
      </c>
      <c r="B537" s="24" t="s">
        <v>167</v>
      </c>
      <c r="C537" s="25">
        <v>798552</v>
      </c>
      <c r="D537" s="24" t="s">
        <v>306</v>
      </c>
      <c r="E537" s="26">
        <v>45985.603472222203</v>
      </c>
      <c r="F537" s="26">
        <v>45985.603472222203</v>
      </c>
      <c r="G537" s="25">
        <v>169</v>
      </c>
      <c r="H537" s="25">
        <v>169</v>
      </c>
      <c r="I537" s="26">
        <v>46130.479166666701</v>
      </c>
      <c r="J537" s="27">
        <v>1</v>
      </c>
      <c r="K537" s="27">
        <v>1</v>
      </c>
      <c r="L537" s="27">
        <v>1</v>
      </c>
      <c r="M537" s="27">
        <v>43</v>
      </c>
      <c r="N537" s="27">
        <v>43</v>
      </c>
      <c r="O537" s="25"/>
      <c r="P537" s="27">
        <v>1</v>
      </c>
      <c r="Q537" s="27">
        <v>5000</v>
      </c>
      <c r="R537" s="27"/>
      <c r="S537" s="27">
        <v>0</v>
      </c>
      <c r="T537" s="27">
        <v>0</v>
      </c>
      <c r="U537" s="27"/>
      <c r="V537" s="24"/>
      <c r="W537" s="27">
        <v>5000</v>
      </c>
      <c r="X537" s="24" t="str">
        <f>IF(OR(I537="",说明首页!$C$3-INT(I537)&gt;7),"是","否")</f>
        <v>否</v>
      </c>
      <c r="Y537" s="24" t="str">
        <f t="shared" si="120"/>
        <v>是</v>
      </c>
      <c r="Z537" s="24" t="str">
        <f t="shared" si="121"/>
        <v>否</v>
      </c>
      <c r="AA537" s="24" t="str">
        <f>IF(OR(I537="",说明首页!$C$3-INT(I537)&gt;=3),"是","否")</f>
        <v>否</v>
      </c>
      <c r="AB537" s="28">
        <f t="shared" si="122"/>
        <v>43</v>
      </c>
      <c r="AC537" s="29">
        <f t="shared" si="123"/>
        <v>100</v>
      </c>
      <c r="AD537" s="27">
        <f t="shared" si="124"/>
        <v>5000</v>
      </c>
      <c r="AE537" s="29">
        <f t="shared" si="125"/>
        <v>0</v>
      </c>
      <c r="AF537" s="29">
        <f t="shared" si="126"/>
        <v>0</v>
      </c>
      <c r="AG537" s="28" t="str">
        <f t="shared" si="127"/>
        <v/>
      </c>
      <c r="AH537" s="28" t="str">
        <f t="shared" si="128"/>
        <v/>
      </c>
      <c r="AI537" s="28" t="str">
        <f t="shared" si="129"/>
        <v/>
      </c>
      <c r="AJ537" s="28" t="str">
        <f t="shared" si="130"/>
        <v/>
      </c>
      <c r="AK537" s="29" t="str">
        <f t="shared" si="131"/>
        <v/>
      </c>
      <c r="AL537" s="25" t="str">
        <f t="shared" si="132"/>
        <v/>
      </c>
      <c r="AM537" s="24" t="str">
        <f t="shared" si="133"/>
        <v>非参评</v>
      </c>
      <c r="AN537" s="24" t="str">
        <f t="shared" si="134"/>
        <v>MOB3-6</v>
      </c>
    </row>
    <row r="538" spans="1:40" ht="13.5" customHeight="1">
      <c r="A538" s="24" t="s">
        <v>144</v>
      </c>
      <c r="B538" s="24" t="s">
        <v>167</v>
      </c>
      <c r="C538" s="25">
        <v>798553</v>
      </c>
      <c r="D538" s="24" t="s">
        <v>647</v>
      </c>
      <c r="E538" s="26">
        <v>45982.605555555601</v>
      </c>
      <c r="F538" s="26">
        <v>45982.605555555601</v>
      </c>
      <c r="G538" s="25">
        <v>172</v>
      </c>
      <c r="H538" s="25">
        <v>172</v>
      </c>
      <c r="I538" s="26">
        <v>46146.783333333296</v>
      </c>
      <c r="J538" s="27">
        <v>718</v>
      </c>
      <c r="K538" s="27">
        <v>865</v>
      </c>
      <c r="L538" s="27">
        <v>257</v>
      </c>
      <c r="M538" s="27">
        <v>38126</v>
      </c>
      <c r="N538" s="27">
        <v>28716</v>
      </c>
      <c r="O538" s="25">
        <v>10</v>
      </c>
      <c r="P538" s="27">
        <v>10</v>
      </c>
      <c r="Q538" s="27">
        <v>325600</v>
      </c>
      <c r="R538" s="27">
        <v>210600</v>
      </c>
      <c r="S538" s="27">
        <v>2</v>
      </c>
      <c r="T538" s="27">
        <v>2</v>
      </c>
      <c r="U538" s="27">
        <v>16000</v>
      </c>
      <c r="V538" s="24">
        <v>2000</v>
      </c>
      <c r="W538" s="27">
        <v>341600</v>
      </c>
      <c r="X538" s="24" t="str">
        <f>IF(OR(I538="",说明首页!$C$3-INT(I538)&gt;7),"是","否")</f>
        <v>否</v>
      </c>
      <c r="Y538" s="24" t="str">
        <f t="shared" si="120"/>
        <v>是</v>
      </c>
      <c r="Z538" s="24" t="str">
        <f t="shared" si="121"/>
        <v>否</v>
      </c>
      <c r="AA538" s="24" t="str">
        <f>IF(OR(I538="",说明首页!$C$3-INT(I538)&gt;=3),"是","否")</f>
        <v>否</v>
      </c>
      <c r="AB538" s="28">
        <f t="shared" si="122"/>
        <v>111.73540856031128</v>
      </c>
      <c r="AC538" s="29">
        <f t="shared" si="123"/>
        <v>1.392757660167131</v>
      </c>
      <c r="AD538" s="27">
        <f t="shared" si="124"/>
        <v>32560</v>
      </c>
      <c r="AE538" s="29">
        <f t="shared" si="125"/>
        <v>21.06</v>
      </c>
      <c r="AF538" s="29">
        <f t="shared" si="126"/>
        <v>47.86</v>
      </c>
      <c r="AG538" s="28" t="str">
        <f t="shared" si="127"/>
        <v/>
      </c>
      <c r="AH538" s="28" t="str">
        <f t="shared" si="128"/>
        <v/>
      </c>
      <c r="AI538" s="28" t="str">
        <f t="shared" si="129"/>
        <v/>
      </c>
      <c r="AJ538" s="28" t="str">
        <f t="shared" si="130"/>
        <v/>
      </c>
      <c r="AK538" s="29" t="str">
        <f t="shared" si="131"/>
        <v/>
      </c>
      <c r="AL538" s="25" t="str">
        <f t="shared" si="132"/>
        <v/>
      </c>
      <c r="AM538" s="24" t="str">
        <f t="shared" si="133"/>
        <v>非参评</v>
      </c>
      <c r="AN538" s="24" t="str">
        <f t="shared" si="134"/>
        <v>MOB3-6</v>
      </c>
    </row>
    <row r="539" spans="1:40" ht="13.5" customHeight="1">
      <c r="A539" s="24" t="s">
        <v>144</v>
      </c>
      <c r="B539" s="24" t="s">
        <v>335</v>
      </c>
      <c r="C539" s="25">
        <v>798561</v>
      </c>
      <c r="D539" s="24" t="s">
        <v>672</v>
      </c>
      <c r="E539" s="26">
        <v>45983.593055555597</v>
      </c>
      <c r="F539" s="26">
        <v>45983.593055555597</v>
      </c>
      <c r="G539" s="25">
        <v>171</v>
      </c>
      <c r="H539" s="25">
        <v>171</v>
      </c>
      <c r="I539" s="26">
        <v>46154.766666666699</v>
      </c>
      <c r="J539" s="27">
        <v>4206</v>
      </c>
      <c r="K539" s="27">
        <v>5516</v>
      </c>
      <c r="L539" s="27">
        <v>2112</v>
      </c>
      <c r="M539" s="27">
        <v>230208</v>
      </c>
      <c r="N539" s="27">
        <v>186966</v>
      </c>
      <c r="O539" s="25">
        <v>23</v>
      </c>
      <c r="P539" s="27">
        <v>24</v>
      </c>
      <c r="Q539" s="27">
        <v>244000</v>
      </c>
      <c r="R539" s="27">
        <v>230600</v>
      </c>
      <c r="S539" s="27">
        <v>1</v>
      </c>
      <c r="T539" s="27">
        <v>1</v>
      </c>
      <c r="U539" s="27">
        <v>3500</v>
      </c>
      <c r="V539" s="27">
        <v>3500</v>
      </c>
      <c r="W539" s="27">
        <v>247500</v>
      </c>
      <c r="X539" s="24" t="str">
        <f>IF(OR(I539="",说明首页!$C$3-INT(I539)&gt;7),"是","否")</f>
        <v>否</v>
      </c>
      <c r="Y539" s="24" t="str">
        <f t="shared" si="120"/>
        <v>否</v>
      </c>
      <c r="Z539" s="24" t="str">
        <f t="shared" si="121"/>
        <v>是</v>
      </c>
      <c r="AA539" s="24" t="str">
        <f>IF(OR(I539="",说明首页!$C$3-INT(I539)&gt;=3),"是","否")</f>
        <v>否</v>
      </c>
      <c r="AB539" s="28">
        <f t="shared" si="122"/>
        <v>88.525568181818187</v>
      </c>
      <c r="AC539" s="29">
        <f t="shared" si="123"/>
        <v>0.57061340941512129</v>
      </c>
      <c r="AD539" s="27">
        <f t="shared" si="124"/>
        <v>10166.666666666666</v>
      </c>
      <c r="AE539" s="29">
        <f t="shared" si="125"/>
        <v>23.06</v>
      </c>
      <c r="AF539" s="29">
        <f t="shared" si="126"/>
        <v>135.48260869565217</v>
      </c>
      <c r="AG539" s="28">
        <f t="shared" si="127"/>
        <v>48.399246704331453</v>
      </c>
      <c r="AH539" s="28">
        <f t="shared" si="128"/>
        <v>13.559322033898304</v>
      </c>
      <c r="AI539" s="28">
        <f t="shared" si="129"/>
        <v>8.8512241054613927</v>
      </c>
      <c r="AJ539" s="28">
        <f t="shared" si="130"/>
        <v>89.077212806026367</v>
      </c>
      <c r="AK539" s="29">
        <f t="shared" si="131"/>
        <v>32.950000000000003</v>
      </c>
      <c r="AL539" s="25">
        <f t="shared" si="132"/>
        <v>388</v>
      </c>
      <c r="AM539" s="24" t="str">
        <f t="shared" si="133"/>
        <v>B</v>
      </c>
      <c r="AN539" s="24" t="str">
        <f t="shared" si="134"/>
        <v>MOB3-6</v>
      </c>
    </row>
    <row r="540" spans="1:40" ht="13.5" customHeight="1">
      <c r="A540" s="24" t="s">
        <v>144</v>
      </c>
      <c r="B540" s="24" t="s">
        <v>150</v>
      </c>
      <c r="C540" s="25">
        <v>798609</v>
      </c>
      <c r="D540" s="24" t="s">
        <v>1083</v>
      </c>
      <c r="E540" s="26">
        <v>45986.608333333301</v>
      </c>
      <c r="F540" s="26">
        <v>45986.608333333301</v>
      </c>
      <c r="G540" s="25">
        <v>168</v>
      </c>
      <c r="H540" s="25">
        <v>168</v>
      </c>
      <c r="I540" s="26">
        <v>46142.765972222202</v>
      </c>
      <c r="J540" s="27">
        <v>2741</v>
      </c>
      <c r="K540" s="27">
        <v>3021</v>
      </c>
      <c r="L540" s="27">
        <v>1496</v>
      </c>
      <c r="M540" s="27">
        <v>151997</v>
      </c>
      <c r="N540" s="27">
        <v>128674</v>
      </c>
      <c r="O540" s="25">
        <v>18</v>
      </c>
      <c r="P540" s="27">
        <v>23</v>
      </c>
      <c r="Q540" s="27">
        <v>361200</v>
      </c>
      <c r="R540" s="27">
        <v>221900</v>
      </c>
      <c r="S540" s="27">
        <v>0</v>
      </c>
      <c r="T540" s="27">
        <v>0</v>
      </c>
      <c r="U540" s="27"/>
      <c r="V540" s="24"/>
      <c r="W540" s="27">
        <v>361200</v>
      </c>
      <c r="X540" s="24" t="str">
        <f>IF(OR(I540="",说明首页!$C$3-INT(I540)&gt;7),"是","否")</f>
        <v>否</v>
      </c>
      <c r="Y540" s="24" t="str">
        <f t="shared" si="120"/>
        <v>是</v>
      </c>
      <c r="Z540" s="24" t="str">
        <f t="shared" si="121"/>
        <v>否</v>
      </c>
      <c r="AA540" s="24" t="str">
        <f>IF(OR(I540="",说明首页!$C$3-INT(I540)&gt;=3),"是","否")</f>
        <v>否</v>
      </c>
      <c r="AB540" s="28">
        <f t="shared" si="122"/>
        <v>86.012032085561501</v>
      </c>
      <c r="AC540" s="29">
        <f t="shared" si="123"/>
        <v>0.8391098139365194</v>
      </c>
      <c r="AD540" s="27">
        <f t="shared" si="124"/>
        <v>15704.347826086956</v>
      </c>
      <c r="AE540" s="29">
        <f t="shared" si="125"/>
        <v>22.19</v>
      </c>
      <c r="AF540" s="29">
        <f t="shared" si="126"/>
        <v>119.14259259259259</v>
      </c>
      <c r="AG540" s="28" t="str">
        <f t="shared" si="127"/>
        <v/>
      </c>
      <c r="AH540" s="28" t="str">
        <f t="shared" si="128"/>
        <v/>
      </c>
      <c r="AI540" s="28" t="str">
        <f t="shared" si="129"/>
        <v/>
      </c>
      <c r="AJ540" s="28" t="str">
        <f t="shared" si="130"/>
        <v/>
      </c>
      <c r="AK540" s="29" t="str">
        <f t="shared" si="131"/>
        <v/>
      </c>
      <c r="AL540" s="25" t="str">
        <f t="shared" si="132"/>
        <v/>
      </c>
      <c r="AM540" s="24" t="str">
        <f t="shared" si="133"/>
        <v>非参评</v>
      </c>
      <c r="AN540" s="24" t="str">
        <f t="shared" si="134"/>
        <v>MOB3-6</v>
      </c>
    </row>
    <row r="541" spans="1:40" ht="13.5" customHeight="1">
      <c r="A541" s="24" t="s">
        <v>144</v>
      </c>
      <c r="B541" s="24" t="s">
        <v>150</v>
      </c>
      <c r="C541" s="25">
        <v>798613</v>
      </c>
      <c r="D541" s="24" t="s">
        <v>333</v>
      </c>
      <c r="E541" s="26">
        <v>45986.469444444403</v>
      </c>
      <c r="F541" s="26">
        <v>45986.469444444403</v>
      </c>
      <c r="G541" s="25">
        <v>168</v>
      </c>
      <c r="H541" s="25">
        <v>168</v>
      </c>
      <c r="I541" s="26">
        <v>46154.847222222197</v>
      </c>
      <c r="J541" s="27">
        <v>5766</v>
      </c>
      <c r="K541" s="27">
        <v>6307</v>
      </c>
      <c r="L541" s="27">
        <v>2254</v>
      </c>
      <c r="M541" s="27">
        <v>258508</v>
      </c>
      <c r="N541" s="27">
        <v>196398</v>
      </c>
      <c r="O541" s="25">
        <v>25</v>
      </c>
      <c r="P541" s="27">
        <v>63</v>
      </c>
      <c r="Q541" s="27">
        <v>2149200</v>
      </c>
      <c r="R541" s="27">
        <v>1546500</v>
      </c>
      <c r="S541" s="27">
        <v>3</v>
      </c>
      <c r="T541" s="27">
        <v>5</v>
      </c>
      <c r="U541" s="27">
        <v>187500</v>
      </c>
      <c r="V541" s="24"/>
      <c r="W541" s="27">
        <v>2336700</v>
      </c>
      <c r="X541" s="24" t="str">
        <f>IF(OR(I541="",说明首页!$C$3-INT(I541)&gt;7),"是","否")</f>
        <v>否</v>
      </c>
      <c r="Y541" s="24" t="str">
        <f t="shared" si="120"/>
        <v>否</v>
      </c>
      <c r="Z541" s="24" t="str">
        <f t="shared" si="121"/>
        <v>是</v>
      </c>
      <c r="AA541" s="24" t="str">
        <f>IF(OR(I541="",说明首页!$C$3-INT(I541)&gt;=3),"是","否")</f>
        <v>否</v>
      </c>
      <c r="AB541" s="28">
        <f t="shared" si="122"/>
        <v>87.133096716947648</v>
      </c>
      <c r="AC541" s="29">
        <f t="shared" si="123"/>
        <v>1.0926118626430801</v>
      </c>
      <c r="AD541" s="27">
        <f t="shared" si="124"/>
        <v>34114.285714285717</v>
      </c>
      <c r="AE541" s="29">
        <f t="shared" si="125"/>
        <v>154.65</v>
      </c>
      <c r="AF541" s="29">
        <f t="shared" si="126"/>
        <v>130.93199999999999</v>
      </c>
      <c r="AG541" s="28">
        <f t="shared" si="127"/>
        <v>44.256120527306969</v>
      </c>
      <c r="AH541" s="28">
        <f t="shared" si="128"/>
        <v>69.868173258003765</v>
      </c>
      <c r="AI541" s="28">
        <f t="shared" si="129"/>
        <v>63.653483992467045</v>
      </c>
      <c r="AJ541" s="28">
        <f t="shared" si="130"/>
        <v>85.122410546139363</v>
      </c>
      <c r="AK541" s="29">
        <f t="shared" si="131"/>
        <v>67.83</v>
      </c>
      <c r="AL541" s="25">
        <f t="shared" si="132"/>
        <v>136</v>
      </c>
      <c r="AM541" s="24" t="str">
        <f t="shared" si="133"/>
        <v>A</v>
      </c>
      <c r="AN541" s="24" t="str">
        <f t="shared" si="134"/>
        <v>MOB3-6</v>
      </c>
    </row>
    <row r="542" spans="1:40" ht="13.5" customHeight="1">
      <c r="A542" s="24" t="s">
        <v>144</v>
      </c>
      <c r="B542" s="24" t="s">
        <v>167</v>
      </c>
      <c r="C542" s="25">
        <v>798712</v>
      </c>
      <c r="D542" s="24" t="s">
        <v>1056</v>
      </c>
      <c r="E542" s="26">
        <v>45992.493750000001</v>
      </c>
      <c r="F542" s="26">
        <v>45992.493750000001</v>
      </c>
      <c r="G542" s="25">
        <v>162</v>
      </c>
      <c r="H542" s="25">
        <v>162</v>
      </c>
      <c r="I542" s="26">
        <v>46148.701388888898</v>
      </c>
      <c r="J542" s="27">
        <v>1545</v>
      </c>
      <c r="K542" s="27">
        <v>2569</v>
      </c>
      <c r="L542" s="27">
        <v>837</v>
      </c>
      <c r="M542" s="27">
        <v>95045</v>
      </c>
      <c r="N542" s="27">
        <v>70653</v>
      </c>
      <c r="O542" s="25">
        <v>18</v>
      </c>
      <c r="P542" s="27">
        <v>16</v>
      </c>
      <c r="Q542" s="27">
        <v>228500</v>
      </c>
      <c r="R542" s="24">
        <v>138000</v>
      </c>
      <c r="S542" s="27">
        <v>1</v>
      </c>
      <c r="T542" s="27">
        <v>1</v>
      </c>
      <c r="U542" s="24">
        <v>6300</v>
      </c>
      <c r="V542" s="24">
        <v>6300</v>
      </c>
      <c r="W542" s="27">
        <v>234800</v>
      </c>
      <c r="X542" s="24" t="str">
        <f>IF(OR(I542="",说明首页!$C$3-INT(I542)&gt;7),"是","否")</f>
        <v>否</v>
      </c>
      <c r="Y542" s="24" t="str">
        <f t="shared" si="120"/>
        <v>是</v>
      </c>
      <c r="Z542" s="24" t="str">
        <f t="shared" si="121"/>
        <v>否</v>
      </c>
      <c r="AA542" s="24" t="str">
        <f>IF(OR(I542="",说明首页!$C$3-INT(I542)&gt;=3),"是","否")</f>
        <v>否</v>
      </c>
      <c r="AB542" s="28">
        <f t="shared" si="122"/>
        <v>84.412186379928315</v>
      </c>
      <c r="AC542" s="29">
        <f t="shared" si="123"/>
        <v>1.035598705501618</v>
      </c>
      <c r="AD542" s="27">
        <f t="shared" si="124"/>
        <v>14281.25</v>
      </c>
      <c r="AE542" s="29">
        <f t="shared" si="125"/>
        <v>13.8</v>
      </c>
      <c r="AF542" s="29">
        <f t="shared" si="126"/>
        <v>65.419444444444437</v>
      </c>
      <c r="AG542" s="28" t="str">
        <f t="shared" si="127"/>
        <v/>
      </c>
      <c r="AH542" s="28" t="str">
        <f t="shared" si="128"/>
        <v/>
      </c>
      <c r="AI542" s="28" t="str">
        <f t="shared" si="129"/>
        <v/>
      </c>
      <c r="AJ542" s="28" t="str">
        <f t="shared" si="130"/>
        <v/>
      </c>
      <c r="AK542" s="29" t="str">
        <f t="shared" si="131"/>
        <v/>
      </c>
      <c r="AL542" s="25" t="str">
        <f t="shared" si="132"/>
        <v/>
      </c>
      <c r="AM542" s="24" t="str">
        <f t="shared" si="133"/>
        <v>非参评</v>
      </c>
      <c r="AN542" s="24" t="str">
        <f t="shared" si="134"/>
        <v>MOB3-6</v>
      </c>
    </row>
    <row r="543" spans="1:40" ht="13.5" customHeight="1">
      <c r="A543" s="24" t="s">
        <v>144</v>
      </c>
      <c r="B543" s="24" t="s">
        <v>145</v>
      </c>
      <c r="C543" s="25">
        <v>798732</v>
      </c>
      <c r="D543" s="24" t="s">
        <v>268</v>
      </c>
      <c r="E543" s="26">
        <v>46024.420138888898</v>
      </c>
      <c r="F543" s="26">
        <v>45992.417361111096</v>
      </c>
      <c r="G543" s="25">
        <v>130</v>
      </c>
      <c r="H543" s="25">
        <v>162</v>
      </c>
      <c r="I543" s="26">
        <v>46145.626388888901</v>
      </c>
      <c r="J543" s="27">
        <v>42</v>
      </c>
      <c r="K543" s="27">
        <v>42</v>
      </c>
      <c r="L543" s="27">
        <v>19</v>
      </c>
      <c r="M543" s="27">
        <v>1876</v>
      </c>
      <c r="N543" s="27">
        <v>1469</v>
      </c>
      <c r="O543" s="24">
        <v>1</v>
      </c>
      <c r="P543" s="24">
        <v>2</v>
      </c>
      <c r="Q543" s="24">
        <v>10300</v>
      </c>
      <c r="R543" s="24">
        <v>10300</v>
      </c>
      <c r="S543" s="24">
        <v>0</v>
      </c>
      <c r="T543" s="24">
        <v>0</v>
      </c>
      <c r="U543" s="24"/>
      <c r="V543" s="24"/>
      <c r="W543" s="24">
        <v>10300</v>
      </c>
      <c r="X543" s="24" t="str">
        <f>IF(OR(I543="",说明首页!$C$3-INT(I543)&gt;7),"是","否")</f>
        <v>否</v>
      </c>
      <c r="Y543" s="24" t="str">
        <f t="shared" si="120"/>
        <v>是</v>
      </c>
      <c r="Z543" s="24" t="str">
        <f t="shared" si="121"/>
        <v>否</v>
      </c>
      <c r="AA543" s="24" t="str">
        <f>IF(OR(I543="",说明首页!$C$3-INT(I543)&gt;=3),"是","否")</f>
        <v>否</v>
      </c>
      <c r="AB543" s="28">
        <f t="shared" si="122"/>
        <v>77.315789473684205</v>
      </c>
      <c r="AC543" s="29">
        <f t="shared" si="123"/>
        <v>4.7619047619047619</v>
      </c>
      <c r="AD543" s="27">
        <f t="shared" si="124"/>
        <v>5150</v>
      </c>
      <c r="AE543" s="29">
        <f t="shared" si="125"/>
        <v>1.03</v>
      </c>
      <c r="AF543" s="29">
        <f t="shared" si="126"/>
        <v>24.483333333333334</v>
      </c>
      <c r="AG543" s="28" t="str">
        <f t="shared" si="127"/>
        <v/>
      </c>
      <c r="AH543" s="28" t="str">
        <f t="shared" si="128"/>
        <v/>
      </c>
      <c r="AI543" s="28" t="str">
        <f t="shared" si="129"/>
        <v/>
      </c>
      <c r="AJ543" s="28" t="str">
        <f t="shared" si="130"/>
        <v/>
      </c>
      <c r="AK543" s="29" t="str">
        <f t="shared" si="131"/>
        <v/>
      </c>
      <c r="AL543" s="25" t="str">
        <f t="shared" si="132"/>
        <v/>
      </c>
      <c r="AM543" s="24" t="str">
        <f t="shared" si="133"/>
        <v>非参评</v>
      </c>
      <c r="AN543" s="24" t="str">
        <f t="shared" si="134"/>
        <v>MOB3-6</v>
      </c>
    </row>
    <row r="544" spans="1:40" ht="13.5" customHeight="1">
      <c r="A544" s="24" t="s">
        <v>144</v>
      </c>
      <c r="B544" s="24" t="s">
        <v>176</v>
      </c>
      <c r="C544" s="25">
        <v>798743</v>
      </c>
      <c r="D544" s="24" t="s">
        <v>483</v>
      </c>
      <c r="E544" s="26">
        <v>46038.3840277778</v>
      </c>
      <c r="F544" s="26">
        <v>46038.3840277778</v>
      </c>
      <c r="G544" s="25">
        <v>116</v>
      </c>
      <c r="H544" s="25">
        <v>116</v>
      </c>
      <c r="I544" s="26">
        <v>46154.802777777797</v>
      </c>
      <c r="J544" s="27">
        <v>2610</v>
      </c>
      <c r="K544" s="27">
        <v>4227</v>
      </c>
      <c r="L544" s="27">
        <v>2047</v>
      </c>
      <c r="M544" s="27">
        <v>222045</v>
      </c>
      <c r="N544" s="27">
        <v>188615</v>
      </c>
      <c r="O544" s="25">
        <v>24</v>
      </c>
      <c r="P544" s="27">
        <v>32</v>
      </c>
      <c r="Q544" s="27">
        <v>1555300</v>
      </c>
      <c r="R544" s="27">
        <v>1118300</v>
      </c>
      <c r="S544" s="27">
        <v>3</v>
      </c>
      <c r="T544" s="27">
        <v>3</v>
      </c>
      <c r="U544" s="27">
        <v>21000</v>
      </c>
      <c r="V544" s="27">
        <v>20000</v>
      </c>
      <c r="W544" s="27">
        <v>1576300</v>
      </c>
      <c r="X544" s="24" t="str">
        <f>IF(OR(I544="",说明首页!$C$3-INT(I544)&gt;7),"是","否")</f>
        <v>否</v>
      </c>
      <c r="Y544" s="24" t="str">
        <f t="shared" si="120"/>
        <v>否</v>
      </c>
      <c r="Z544" s="24" t="str">
        <f t="shared" si="121"/>
        <v>是</v>
      </c>
      <c r="AA544" s="24" t="str">
        <f>IF(OR(I544="",说明首页!$C$3-INT(I544)&gt;=3),"是","否")</f>
        <v>否</v>
      </c>
      <c r="AB544" s="28">
        <f t="shared" si="122"/>
        <v>92.142159257449933</v>
      </c>
      <c r="AC544" s="29">
        <f t="shared" si="123"/>
        <v>1.2260536398467434</v>
      </c>
      <c r="AD544" s="27">
        <f t="shared" si="124"/>
        <v>48603.125</v>
      </c>
      <c r="AE544" s="29">
        <f t="shared" si="125"/>
        <v>111.83</v>
      </c>
      <c r="AF544" s="29">
        <f t="shared" si="126"/>
        <v>130.98263888888889</v>
      </c>
      <c r="AG544" s="28">
        <f t="shared" si="127"/>
        <v>60.8286252354049</v>
      </c>
      <c r="AH544" s="28">
        <f t="shared" si="128"/>
        <v>78.907721280602644</v>
      </c>
      <c r="AI544" s="28">
        <f t="shared" si="129"/>
        <v>45.951035781544256</v>
      </c>
      <c r="AJ544" s="28">
        <f t="shared" si="130"/>
        <v>85.499058380414311</v>
      </c>
      <c r="AK544" s="29">
        <f t="shared" si="131"/>
        <v>70.92</v>
      </c>
      <c r="AL544" s="25">
        <f t="shared" si="132"/>
        <v>112</v>
      </c>
      <c r="AM544" s="24" t="str">
        <f t="shared" si="133"/>
        <v>A</v>
      </c>
      <c r="AN544" s="24" t="str">
        <f t="shared" si="134"/>
        <v>MOB3-6</v>
      </c>
    </row>
    <row r="545" spans="1:40" ht="13.5" customHeight="1">
      <c r="A545" s="24" t="s">
        <v>144</v>
      </c>
      <c r="B545" s="24" t="s">
        <v>158</v>
      </c>
      <c r="C545" s="25">
        <v>798772</v>
      </c>
      <c r="D545" s="24" t="s">
        <v>522</v>
      </c>
      <c r="E545" s="26">
        <v>45993.440972222197</v>
      </c>
      <c r="F545" s="26">
        <v>45993.440972222197</v>
      </c>
      <c r="G545" s="25">
        <v>161</v>
      </c>
      <c r="H545" s="25">
        <v>161</v>
      </c>
      <c r="I545" s="26">
        <v>46142.741666666698</v>
      </c>
      <c r="J545" s="27">
        <v>2147</v>
      </c>
      <c r="K545" s="27">
        <v>3583</v>
      </c>
      <c r="L545" s="27">
        <v>1292</v>
      </c>
      <c r="M545" s="27">
        <v>128190</v>
      </c>
      <c r="N545" s="27">
        <v>96494</v>
      </c>
      <c r="O545" s="25">
        <v>17</v>
      </c>
      <c r="P545" s="24">
        <v>14</v>
      </c>
      <c r="Q545" s="24">
        <v>331000</v>
      </c>
      <c r="R545" s="24">
        <v>202700</v>
      </c>
      <c r="S545" s="24">
        <v>2</v>
      </c>
      <c r="T545" s="24">
        <v>2</v>
      </c>
      <c r="U545" s="24">
        <v>41000</v>
      </c>
      <c r="V545" s="24">
        <v>1000</v>
      </c>
      <c r="W545" s="24">
        <v>372000</v>
      </c>
      <c r="X545" s="24" t="str">
        <f>IF(OR(I545="",说明首页!$C$3-INT(I545)&gt;7),"是","否")</f>
        <v>否</v>
      </c>
      <c r="Y545" s="24" t="str">
        <f t="shared" si="120"/>
        <v>是</v>
      </c>
      <c r="Z545" s="24" t="str">
        <f t="shared" si="121"/>
        <v>否</v>
      </c>
      <c r="AA545" s="24" t="str">
        <f>IF(OR(I545="",说明首页!$C$3-INT(I545)&gt;=3),"是","否")</f>
        <v>否</v>
      </c>
      <c r="AB545" s="28">
        <f t="shared" si="122"/>
        <v>74.685758513931887</v>
      </c>
      <c r="AC545" s="29">
        <f t="shared" si="123"/>
        <v>0.65207265952491855</v>
      </c>
      <c r="AD545" s="27">
        <f t="shared" si="124"/>
        <v>23642.857142857141</v>
      </c>
      <c r="AE545" s="29">
        <f t="shared" si="125"/>
        <v>20.27</v>
      </c>
      <c r="AF545" s="29">
        <f t="shared" si="126"/>
        <v>94.601960784313718</v>
      </c>
      <c r="AG545" s="28" t="str">
        <f t="shared" si="127"/>
        <v/>
      </c>
      <c r="AH545" s="28" t="str">
        <f t="shared" si="128"/>
        <v/>
      </c>
      <c r="AI545" s="28" t="str">
        <f t="shared" si="129"/>
        <v/>
      </c>
      <c r="AJ545" s="28" t="str">
        <f t="shared" si="130"/>
        <v/>
      </c>
      <c r="AK545" s="29" t="str">
        <f t="shared" si="131"/>
        <v/>
      </c>
      <c r="AL545" s="25" t="str">
        <f t="shared" si="132"/>
        <v/>
      </c>
      <c r="AM545" s="24" t="str">
        <f t="shared" si="133"/>
        <v>非参评</v>
      </c>
      <c r="AN545" s="24" t="str">
        <f t="shared" si="134"/>
        <v>MOB3-6</v>
      </c>
    </row>
    <row r="546" spans="1:40" ht="13.5" customHeight="1">
      <c r="A546" s="24" t="s">
        <v>144</v>
      </c>
      <c r="B546" s="24" t="s">
        <v>158</v>
      </c>
      <c r="C546" s="25">
        <v>798773</v>
      </c>
      <c r="D546" s="24" t="s">
        <v>555</v>
      </c>
      <c r="E546" s="26">
        <v>45993.443749999999</v>
      </c>
      <c r="F546" s="26">
        <v>45993.443749999999</v>
      </c>
      <c r="G546" s="25">
        <v>161</v>
      </c>
      <c r="H546" s="25">
        <v>161</v>
      </c>
      <c r="I546" s="26">
        <v>46154.749305555597</v>
      </c>
      <c r="J546" s="27">
        <v>161</v>
      </c>
      <c r="K546" s="27">
        <v>161</v>
      </c>
      <c r="L546" s="27">
        <v>68</v>
      </c>
      <c r="M546" s="27">
        <v>7140</v>
      </c>
      <c r="N546" s="27">
        <v>5785</v>
      </c>
      <c r="O546" s="25">
        <v>1</v>
      </c>
      <c r="P546" s="27"/>
      <c r="Q546" s="27"/>
      <c r="R546" s="27"/>
      <c r="S546" s="27"/>
      <c r="T546" s="27"/>
      <c r="U546" s="24"/>
      <c r="V546" s="24"/>
      <c r="W546" s="27"/>
      <c r="X546" s="24" t="str">
        <f>IF(OR(I546="",说明首页!$C$3-INT(I546)&gt;7),"是","否")</f>
        <v>否</v>
      </c>
      <c r="Y546" s="24" t="str">
        <f t="shared" si="120"/>
        <v>是</v>
      </c>
      <c r="Z546" s="24" t="str">
        <f t="shared" si="121"/>
        <v>否</v>
      </c>
      <c r="AA546" s="24" t="str">
        <f>IF(OR(I546="",说明首页!$C$3-INT(I546)&gt;=3),"是","否")</f>
        <v>否</v>
      </c>
      <c r="AB546" s="28">
        <f t="shared" si="122"/>
        <v>85.07352941176471</v>
      </c>
      <c r="AC546" s="29">
        <f t="shared" si="123"/>
        <v>0</v>
      </c>
      <c r="AD546" s="27">
        <f t="shared" si="124"/>
        <v>0</v>
      </c>
      <c r="AE546" s="29">
        <f t="shared" si="125"/>
        <v>0</v>
      </c>
      <c r="AF546" s="29">
        <f t="shared" si="126"/>
        <v>96.416666666666671</v>
      </c>
      <c r="AG546" s="28" t="str">
        <f t="shared" si="127"/>
        <v/>
      </c>
      <c r="AH546" s="28" t="str">
        <f t="shared" si="128"/>
        <v/>
      </c>
      <c r="AI546" s="28" t="str">
        <f t="shared" si="129"/>
        <v/>
      </c>
      <c r="AJ546" s="28" t="str">
        <f t="shared" si="130"/>
        <v/>
      </c>
      <c r="AK546" s="29" t="str">
        <f t="shared" si="131"/>
        <v/>
      </c>
      <c r="AL546" s="25" t="str">
        <f t="shared" si="132"/>
        <v/>
      </c>
      <c r="AM546" s="24" t="str">
        <f t="shared" si="133"/>
        <v>非参评</v>
      </c>
      <c r="AN546" s="24" t="str">
        <f t="shared" si="134"/>
        <v>MOB3-6</v>
      </c>
    </row>
    <row r="547" spans="1:40" ht="13.5" customHeight="1">
      <c r="A547" s="24" t="s">
        <v>144</v>
      </c>
      <c r="B547" s="24" t="s">
        <v>158</v>
      </c>
      <c r="C547" s="25">
        <v>798798</v>
      </c>
      <c r="D547" s="24" t="s">
        <v>742</v>
      </c>
      <c r="E547" s="26">
        <v>45993.642361111102</v>
      </c>
      <c r="F547" s="26">
        <v>45993.642361111102</v>
      </c>
      <c r="G547" s="25">
        <v>161</v>
      </c>
      <c r="H547" s="25">
        <v>161</v>
      </c>
      <c r="I547" s="26">
        <v>46154.745138888902</v>
      </c>
      <c r="J547" s="27">
        <v>158</v>
      </c>
      <c r="K547" s="27">
        <v>167</v>
      </c>
      <c r="L547" s="27">
        <v>74</v>
      </c>
      <c r="M547" s="27">
        <v>7461</v>
      </c>
      <c r="N547" s="27">
        <v>5932</v>
      </c>
      <c r="O547" s="25">
        <v>1</v>
      </c>
      <c r="P547" s="27"/>
      <c r="Q547" s="27"/>
      <c r="R547" s="27"/>
      <c r="S547" s="27"/>
      <c r="T547" s="27"/>
      <c r="U547" s="27"/>
      <c r="V547" s="24"/>
      <c r="W547" s="27"/>
      <c r="X547" s="24" t="str">
        <f>IF(OR(I547="",说明首页!$C$3-INT(I547)&gt;7),"是","否")</f>
        <v>否</v>
      </c>
      <c r="Y547" s="24" t="str">
        <f t="shared" si="120"/>
        <v>是</v>
      </c>
      <c r="Z547" s="24" t="str">
        <f t="shared" si="121"/>
        <v>否</v>
      </c>
      <c r="AA547" s="24" t="str">
        <f>IF(OR(I547="",说明首页!$C$3-INT(I547)&gt;=3),"是","否")</f>
        <v>否</v>
      </c>
      <c r="AB547" s="28">
        <f t="shared" si="122"/>
        <v>80.162162162162161</v>
      </c>
      <c r="AC547" s="29">
        <f t="shared" si="123"/>
        <v>0</v>
      </c>
      <c r="AD547" s="27">
        <f t="shared" si="124"/>
        <v>0</v>
      </c>
      <c r="AE547" s="29">
        <f t="shared" si="125"/>
        <v>0</v>
      </c>
      <c r="AF547" s="29">
        <f t="shared" si="126"/>
        <v>98.86666666666666</v>
      </c>
      <c r="AG547" s="28" t="str">
        <f t="shared" si="127"/>
        <v/>
      </c>
      <c r="AH547" s="28" t="str">
        <f t="shared" si="128"/>
        <v/>
      </c>
      <c r="AI547" s="28" t="str">
        <f t="shared" si="129"/>
        <v/>
      </c>
      <c r="AJ547" s="28" t="str">
        <f t="shared" si="130"/>
        <v/>
      </c>
      <c r="AK547" s="29" t="str">
        <f t="shared" si="131"/>
        <v/>
      </c>
      <c r="AL547" s="25" t="str">
        <f t="shared" si="132"/>
        <v/>
      </c>
      <c r="AM547" s="24" t="str">
        <f t="shared" si="133"/>
        <v>非参评</v>
      </c>
      <c r="AN547" s="24" t="str">
        <f t="shared" si="134"/>
        <v>MOB3-6</v>
      </c>
    </row>
    <row r="548" spans="1:40" ht="13.5" customHeight="1">
      <c r="A548" s="24" t="s">
        <v>144</v>
      </c>
      <c r="B548" s="24" t="s">
        <v>147</v>
      </c>
      <c r="C548" s="25">
        <v>798818</v>
      </c>
      <c r="D548" s="24" t="s">
        <v>352</v>
      </c>
      <c r="E548" s="26">
        <v>45995.415972222203</v>
      </c>
      <c r="F548" s="26">
        <v>45995.415972222203</v>
      </c>
      <c r="G548" s="25">
        <v>159</v>
      </c>
      <c r="H548" s="25">
        <v>159</v>
      </c>
      <c r="I548" s="26">
        <v>46154.807638888902</v>
      </c>
      <c r="J548" s="27">
        <v>3219</v>
      </c>
      <c r="K548" s="27">
        <v>4242</v>
      </c>
      <c r="L548" s="27">
        <v>1773</v>
      </c>
      <c r="M548" s="27">
        <v>175386</v>
      </c>
      <c r="N548" s="27">
        <v>139996</v>
      </c>
      <c r="O548" s="25">
        <v>26</v>
      </c>
      <c r="P548" s="27">
        <v>43</v>
      </c>
      <c r="Q548" s="27">
        <v>2198400</v>
      </c>
      <c r="R548" s="27">
        <v>1606500</v>
      </c>
      <c r="S548" s="27">
        <v>2</v>
      </c>
      <c r="T548" s="27">
        <v>2</v>
      </c>
      <c r="U548" s="24">
        <v>12500</v>
      </c>
      <c r="V548" s="24"/>
      <c r="W548" s="27">
        <v>2210900</v>
      </c>
      <c r="X548" s="24" t="str">
        <f>IF(OR(I548="",说明首页!$C$3-INT(I548)&gt;7),"是","否")</f>
        <v>否</v>
      </c>
      <c r="Y548" s="24" t="str">
        <f t="shared" si="120"/>
        <v>否</v>
      </c>
      <c r="Z548" s="24" t="str">
        <f t="shared" si="121"/>
        <v>是</v>
      </c>
      <c r="AA548" s="24" t="str">
        <f>IF(OR(I548="",说明首页!$C$3-INT(I548)&gt;=3),"是","否")</f>
        <v>否</v>
      </c>
      <c r="AB548" s="28">
        <f t="shared" si="122"/>
        <v>78.95995487873661</v>
      </c>
      <c r="AC548" s="29">
        <f t="shared" si="123"/>
        <v>1.3358185771978874</v>
      </c>
      <c r="AD548" s="27">
        <f t="shared" si="124"/>
        <v>51125.58139534884</v>
      </c>
      <c r="AE548" s="29">
        <f t="shared" si="125"/>
        <v>160.65</v>
      </c>
      <c r="AF548" s="29">
        <f t="shared" si="126"/>
        <v>89.74102564102563</v>
      </c>
      <c r="AG548" s="28">
        <f t="shared" si="127"/>
        <v>25.235404896421848</v>
      </c>
      <c r="AH548" s="28">
        <f t="shared" si="128"/>
        <v>86.06403013182674</v>
      </c>
      <c r="AI548" s="28">
        <f t="shared" si="129"/>
        <v>65.72504708097928</v>
      </c>
      <c r="AJ548" s="28">
        <f t="shared" si="130"/>
        <v>9.4161958568738235</v>
      </c>
      <c r="AK548" s="29">
        <f t="shared" si="131"/>
        <v>57.54</v>
      </c>
      <c r="AL548" s="25">
        <f t="shared" si="132"/>
        <v>203</v>
      </c>
      <c r="AM548" s="24" t="str">
        <f t="shared" si="133"/>
        <v>A</v>
      </c>
      <c r="AN548" s="24" t="str">
        <f t="shared" si="134"/>
        <v>MOB3-6</v>
      </c>
    </row>
    <row r="549" spans="1:40" ht="13.5" customHeight="1">
      <c r="A549" s="24" t="s">
        <v>144</v>
      </c>
      <c r="B549" s="24" t="s">
        <v>150</v>
      </c>
      <c r="C549" s="25">
        <v>798865</v>
      </c>
      <c r="D549" s="24" t="s">
        <v>488</v>
      </c>
      <c r="E549" s="26">
        <v>45996.411805555603</v>
      </c>
      <c r="F549" s="26">
        <v>45996.411805555603</v>
      </c>
      <c r="G549" s="25">
        <v>158</v>
      </c>
      <c r="H549" s="25">
        <v>158</v>
      </c>
      <c r="I549" s="26">
        <v>46133.757638888899</v>
      </c>
      <c r="J549" s="27">
        <v>960</v>
      </c>
      <c r="K549" s="27">
        <v>1160</v>
      </c>
      <c r="L549" s="27">
        <v>404</v>
      </c>
      <c r="M549" s="27">
        <v>40907</v>
      </c>
      <c r="N549" s="27">
        <v>28442</v>
      </c>
      <c r="O549" s="25">
        <v>5</v>
      </c>
      <c r="P549" s="27">
        <v>6</v>
      </c>
      <c r="Q549" s="27">
        <v>45500</v>
      </c>
      <c r="R549" s="27">
        <v>4500</v>
      </c>
      <c r="S549" s="27">
        <v>0</v>
      </c>
      <c r="T549" s="27">
        <v>0</v>
      </c>
      <c r="U549" s="27"/>
      <c r="V549" s="24"/>
      <c r="W549" s="27">
        <v>45500</v>
      </c>
      <c r="X549" s="24" t="str">
        <f>IF(OR(I549="",说明首页!$C$3-INT(I549)&gt;7),"是","否")</f>
        <v>否</v>
      </c>
      <c r="Y549" s="24" t="str">
        <f t="shared" si="120"/>
        <v>是</v>
      </c>
      <c r="Z549" s="24" t="str">
        <f t="shared" si="121"/>
        <v>否</v>
      </c>
      <c r="AA549" s="24" t="str">
        <f>IF(OR(I549="",说明首页!$C$3-INT(I549)&gt;=3),"是","否")</f>
        <v>否</v>
      </c>
      <c r="AB549" s="28">
        <f t="shared" si="122"/>
        <v>70.400990099009903</v>
      </c>
      <c r="AC549" s="29">
        <f t="shared" si="123"/>
        <v>0.625</v>
      </c>
      <c r="AD549" s="27">
        <f t="shared" si="124"/>
        <v>7583.333333333333</v>
      </c>
      <c r="AE549" s="29">
        <f t="shared" si="125"/>
        <v>0.45</v>
      </c>
      <c r="AF549" s="29">
        <f t="shared" si="126"/>
        <v>94.806666666666658</v>
      </c>
      <c r="AG549" s="28" t="str">
        <f t="shared" si="127"/>
        <v/>
      </c>
      <c r="AH549" s="28" t="str">
        <f t="shared" si="128"/>
        <v/>
      </c>
      <c r="AI549" s="28" t="str">
        <f t="shared" si="129"/>
        <v/>
      </c>
      <c r="AJ549" s="28" t="str">
        <f t="shared" si="130"/>
        <v/>
      </c>
      <c r="AK549" s="29" t="str">
        <f t="shared" si="131"/>
        <v/>
      </c>
      <c r="AL549" s="25" t="str">
        <f t="shared" si="132"/>
        <v/>
      </c>
      <c r="AM549" s="24" t="str">
        <f t="shared" si="133"/>
        <v>非参评</v>
      </c>
      <c r="AN549" s="24" t="str">
        <f t="shared" si="134"/>
        <v>MOB3-6</v>
      </c>
    </row>
    <row r="550" spans="1:40" ht="13.5" customHeight="1">
      <c r="A550" s="24" t="s">
        <v>144</v>
      </c>
      <c r="B550" s="24" t="s">
        <v>150</v>
      </c>
      <c r="C550" s="25">
        <v>798867</v>
      </c>
      <c r="D550" s="24" t="s">
        <v>211</v>
      </c>
      <c r="E550" s="26">
        <v>45996.418749999997</v>
      </c>
      <c r="F550" s="26">
        <v>45996.418749999997</v>
      </c>
      <c r="G550" s="25">
        <v>158</v>
      </c>
      <c r="H550" s="25">
        <v>158</v>
      </c>
      <c r="I550" s="26">
        <v>46154.872222222199</v>
      </c>
      <c r="J550" s="27">
        <v>5793</v>
      </c>
      <c r="K550" s="27">
        <v>6577</v>
      </c>
      <c r="L550" s="27">
        <v>2445</v>
      </c>
      <c r="M550" s="27">
        <v>324388</v>
      </c>
      <c r="N550" s="27">
        <v>258198</v>
      </c>
      <c r="O550" s="25">
        <v>28</v>
      </c>
      <c r="P550" s="27">
        <v>80</v>
      </c>
      <c r="Q550" s="27">
        <v>3444000</v>
      </c>
      <c r="R550" s="27">
        <v>2821400</v>
      </c>
      <c r="S550" s="27">
        <v>4</v>
      </c>
      <c r="T550" s="27">
        <v>5</v>
      </c>
      <c r="U550" s="27">
        <v>44000</v>
      </c>
      <c r="V550" s="24">
        <v>20000</v>
      </c>
      <c r="W550" s="27">
        <v>3488000</v>
      </c>
      <c r="X550" s="24" t="str">
        <f>IF(OR(I550="",说明首页!$C$3-INT(I550)&gt;7),"是","否")</f>
        <v>否</v>
      </c>
      <c r="Y550" s="24" t="str">
        <f t="shared" si="120"/>
        <v>否</v>
      </c>
      <c r="Z550" s="24" t="str">
        <f t="shared" si="121"/>
        <v>是</v>
      </c>
      <c r="AA550" s="24" t="str">
        <f>IF(OR(I550="",说明首页!$C$3-INT(I550)&gt;=3),"是","否")</f>
        <v>否</v>
      </c>
      <c r="AB550" s="28">
        <f t="shared" si="122"/>
        <v>105.60245398773006</v>
      </c>
      <c r="AC550" s="29">
        <f t="shared" si="123"/>
        <v>1.3809770412566891</v>
      </c>
      <c r="AD550" s="27">
        <f t="shared" si="124"/>
        <v>43050</v>
      </c>
      <c r="AE550" s="29">
        <f t="shared" si="125"/>
        <v>282.14</v>
      </c>
      <c r="AF550" s="29">
        <f t="shared" si="126"/>
        <v>153.68928571428572</v>
      </c>
      <c r="AG550" s="28">
        <f t="shared" si="127"/>
        <v>86.252354048964222</v>
      </c>
      <c r="AH550" s="28">
        <f t="shared" si="128"/>
        <v>87.758945386064042</v>
      </c>
      <c r="AI550" s="28">
        <f t="shared" si="129"/>
        <v>89.265536723163848</v>
      </c>
      <c r="AJ550" s="28">
        <f t="shared" si="130"/>
        <v>97.175141242937855</v>
      </c>
      <c r="AK550" s="29">
        <f t="shared" si="131"/>
        <v>89.72</v>
      </c>
      <c r="AL550" s="25">
        <f t="shared" si="132"/>
        <v>19</v>
      </c>
      <c r="AM550" s="24" t="str">
        <f t="shared" si="133"/>
        <v>S</v>
      </c>
      <c r="AN550" s="24" t="str">
        <f t="shared" si="134"/>
        <v>MOB3-6</v>
      </c>
    </row>
    <row r="551" spans="1:40" ht="13.5" customHeight="1">
      <c r="A551" s="24" t="s">
        <v>144</v>
      </c>
      <c r="B551" s="24" t="s">
        <v>150</v>
      </c>
      <c r="C551" s="25">
        <v>798870</v>
      </c>
      <c r="D551" s="24" t="s">
        <v>1042</v>
      </c>
      <c r="E551" s="26">
        <v>45996.4194444444</v>
      </c>
      <c r="F551" s="26">
        <v>45996.4194444444</v>
      </c>
      <c r="G551" s="25">
        <v>158</v>
      </c>
      <c r="H551" s="25">
        <v>158</v>
      </c>
      <c r="I551" s="26">
        <v>46142.753472222197</v>
      </c>
      <c r="J551" s="27">
        <v>3151</v>
      </c>
      <c r="K551" s="27">
        <v>3696</v>
      </c>
      <c r="L551" s="27">
        <v>1589</v>
      </c>
      <c r="M551" s="27">
        <v>157711</v>
      </c>
      <c r="N551" s="27">
        <v>127021</v>
      </c>
      <c r="O551" s="25">
        <v>18</v>
      </c>
      <c r="P551" s="27">
        <v>23</v>
      </c>
      <c r="Q551" s="27">
        <v>198000</v>
      </c>
      <c r="R551" s="27">
        <v>172600</v>
      </c>
      <c r="S551" s="27">
        <v>2</v>
      </c>
      <c r="T551" s="27">
        <v>3</v>
      </c>
      <c r="U551" s="27">
        <v>5100</v>
      </c>
      <c r="V551" s="24"/>
      <c r="W551" s="27">
        <v>203100</v>
      </c>
      <c r="X551" s="24" t="str">
        <f>IF(OR(I551="",说明首页!$C$3-INT(I551)&gt;7),"是","否")</f>
        <v>否</v>
      </c>
      <c r="Y551" s="24" t="str">
        <f t="shared" si="120"/>
        <v>是</v>
      </c>
      <c r="Z551" s="24" t="str">
        <f t="shared" si="121"/>
        <v>否</v>
      </c>
      <c r="AA551" s="24" t="str">
        <f>IF(OR(I551="",说明首页!$C$3-INT(I551)&gt;=3),"是","否")</f>
        <v>否</v>
      </c>
      <c r="AB551" s="28">
        <f t="shared" si="122"/>
        <v>79.937696664568918</v>
      </c>
      <c r="AC551" s="29">
        <f t="shared" si="123"/>
        <v>0.72992700729927007</v>
      </c>
      <c r="AD551" s="27">
        <f t="shared" si="124"/>
        <v>8608.6956521739139</v>
      </c>
      <c r="AE551" s="29">
        <f t="shared" si="125"/>
        <v>17.260000000000002</v>
      </c>
      <c r="AF551" s="29">
        <f t="shared" si="126"/>
        <v>117.61203703703704</v>
      </c>
      <c r="AG551" s="28" t="str">
        <f t="shared" si="127"/>
        <v/>
      </c>
      <c r="AH551" s="28" t="str">
        <f t="shared" si="128"/>
        <v/>
      </c>
      <c r="AI551" s="28" t="str">
        <f t="shared" si="129"/>
        <v/>
      </c>
      <c r="AJ551" s="28" t="str">
        <f t="shared" si="130"/>
        <v/>
      </c>
      <c r="AK551" s="29" t="str">
        <f t="shared" si="131"/>
        <v/>
      </c>
      <c r="AL551" s="25" t="str">
        <f t="shared" si="132"/>
        <v/>
      </c>
      <c r="AM551" s="24" t="str">
        <f t="shared" si="133"/>
        <v>非参评</v>
      </c>
      <c r="AN551" s="24" t="str">
        <f t="shared" si="134"/>
        <v>MOB3-6</v>
      </c>
    </row>
    <row r="552" spans="1:40" ht="13.5" customHeight="1">
      <c r="A552" s="24" t="s">
        <v>144</v>
      </c>
      <c r="B552" s="24" t="s">
        <v>335</v>
      </c>
      <c r="C552" s="25">
        <v>799122</v>
      </c>
      <c r="D552" s="24" t="s">
        <v>747</v>
      </c>
      <c r="E552" s="26">
        <v>45999.470833333296</v>
      </c>
      <c r="F552" s="26">
        <v>45999.470833333296</v>
      </c>
      <c r="G552" s="25">
        <v>155</v>
      </c>
      <c r="H552" s="25">
        <v>155</v>
      </c>
      <c r="I552" s="26">
        <v>46154.775694444397</v>
      </c>
      <c r="J552" s="27">
        <v>4549</v>
      </c>
      <c r="K552" s="27">
        <v>6275</v>
      </c>
      <c r="L552" s="27">
        <v>2742</v>
      </c>
      <c r="M552" s="27">
        <v>234989</v>
      </c>
      <c r="N552" s="27">
        <v>185868</v>
      </c>
      <c r="O552" s="24">
        <v>24</v>
      </c>
      <c r="P552" s="24">
        <v>38</v>
      </c>
      <c r="Q552" s="24">
        <v>559300</v>
      </c>
      <c r="R552" s="24">
        <v>467800</v>
      </c>
      <c r="S552" s="24">
        <v>6</v>
      </c>
      <c r="T552" s="24">
        <v>10</v>
      </c>
      <c r="U552" s="24">
        <v>349900</v>
      </c>
      <c r="V552" s="24"/>
      <c r="W552" s="24">
        <v>909200</v>
      </c>
      <c r="X552" s="24" t="str">
        <f>IF(OR(I552="",说明首页!$C$3-INT(I552)&gt;7),"是","否")</f>
        <v>否</v>
      </c>
      <c r="Y552" s="24" t="str">
        <f t="shared" si="120"/>
        <v>否</v>
      </c>
      <c r="Z552" s="24" t="str">
        <f t="shared" si="121"/>
        <v>是</v>
      </c>
      <c r="AA552" s="24" t="str">
        <f>IF(OR(I552="",说明首页!$C$3-INT(I552)&gt;=3),"是","否")</f>
        <v>否</v>
      </c>
      <c r="AB552" s="28">
        <f t="shared" si="122"/>
        <v>67.785557986870899</v>
      </c>
      <c r="AC552" s="29">
        <f t="shared" si="123"/>
        <v>0.83534842822598365</v>
      </c>
      <c r="AD552" s="27">
        <f t="shared" si="124"/>
        <v>14718.421052631578</v>
      </c>
      <c r="AE552" s="29">
        <f t="shared" si="125"/>
        <v>46.78</v>
      </c>
      <c r="AF552" s="29">
        <f t="shared" si="126"/>
        <v>129.07499999999999</v>
      </c>
      <c r="AG552" s="28">
        <f t="shared" si="127"/>
        <v>5.4613935969868175</v>
      </c>
      <c r="AH552" s="28">
        <f t="shared" si="128"/>
        <v>43.314500941619585</v>
      </c>
      <c r="AI552" s="28">
        <f t="shared" si="129"/>
        <v>20.527306967984934</v>
      </c>
      <c r="AJ552" s="28">
        <f t="shared" si="130"/>
        <v>82.862523540489647</v>
      </c>
      <c r="AK552" s="29">
        <f t="shared" si="131"/>
        <v>40.99</v>
      </c>
      <c r="AL552" s="25">
        <f t="shared" si="132"/>
        <v>335</v>
      </c>
      <c r="AM552" s="24" t="str">
        <f t="shared" si="133"/>
        <v>B</v>
      </c>
      <c r="AN552" s="24" t="str">
        <f t="shared" si="134"/>
        <v>MOB3-6</v>
      </c>
    </row>
    <row r="553" spans="1:40" ht="13.5" customHeight="1">
      <c r="A553" s="24" t="s">
        <v>144</v>
      </c>
      <c r="B553" s="24" t="s">
        <v>150</v>
      </c>
      <c r="C553" s="25">
        <v>799582</v>
      </c>
      <c r="D553" s="24" t="s">
        <v>362</v>
      </c>
      <c r="E553" s="26">
        <v>46003.439583333296</v>
      </c>
      <c r="F553" s="26">
        <v>46003.439583333296</v>
      </c>
      <c r="G553" s="25">
        <v>151</v>
      </c>
      <c r="H553" s="25">
        <v>151</v>
      </c>
      <c r="I553" s="26">
        <v>46154.854166666701</v>
      </c>
      <c r="J553" s="27">
        <v>6658</v>
      </c>
      <c r="K553" s="27">
        <v>7747</v>
      </c>
      <c r="L553" s="27">
        <v>1789</v>
      </c>
      <c r="M553" s="27">
        <v>291792</v>
      </c>
      <c r="N553" s="27">
        <v>208381</v>
      </c>
      <c r="O553" s="24">
        <v>28</v>
      </c>
      <c r="P553" s="27">
        <v>54</v>
      </c>
      <c r="Q553" s="27">
        <v>2079100</v>
      </c>
      <c r="R553" s="24">
        <v>1923000</v>
      </c>
      <c r="S553" s="27">
        <v>3</v>
      </c>
      <c r="T553" s="27">
        <v>4</v>
      </c>
      <c r="U553" s="24">
        <v>110000</v>
      </c>
      <c r="V553" s="24"/>
      <c r="W553" s="27">
        <v>2189100</v>
      </c>
      <c r="X553" s="24" t="str">
        <f>IF(OR(I553="",说明首页!$C$3-INT(I553)&gt;7),"是","否")</f>
        <v>否</v>
      </c>
      <c r="Y553" s="24" t="str">
        <f t="shared" si="120"/>
        <v>否</v>
      </c>
      <c r="Z553" s="24" t="str">
        <f t="shared" si="121"/>
        <v>是</v>
      </c>
      <c r="AA553" s="24" t="str">
        <f>IF(OR(I553="",说明首页!$C$3-INT(I553)&gt;=3),"是","否")</f>
        <v>否</v>
      </c>
      <c r="AB553" s="28">
        <f t="shared" si="122"/>
        <v>116.47903856903298</v>
      </c>
      <c r="AC553" s="29">
        <f t="shared" si="123"/>
        <v>0.81105437068188646</v>
      </c>
      <c r="AD553" s="27">
        <f t="shared" si="124"/>
        <v>38501.851851851854</v>
      </c>
      <c r="AE553" s="29">
        <f t="shared" si="125"/>
        <v>192.3</v>
      </c>
      <c r="AF553" s="29">
        <f t="shared" si="126"/>
        <v>124.03630952380952</v>
      </c>
      <c r="AG553" s="28">
        <f t="shared" si="127"/>
        <v>95.10357815442562</v>
      </c>
      <c r="AH553" s="28">
        <f t="shared" si="128"/>
        <v>39.736346516007529</v>
      </c>
      <c r="AI553" s="28">
        <f t="shared" si="129"/>
        <v>74.95291902071564</v>
      </c>
      <c r="AJ553" s="28">
        <f t="shared" si="130"/>
        <v>75.329566854990588</v>
      </c>
      <c r="AK553" s="29">
        <f t="shared" si="131"/>
        <v>62.2</v>
      </c>
      <c r="AL553" s="25">
        <f t="shared" si="132"/>
        <v>175</v>
      </c>
      <c r="AM553" s="24" t="str">
        <f t="shared" si="133"/>
        <v>A</v>
      </c>
      <c r="AN553" s="24" t="str">
        <f t="shared" si="134"/>
        <v>MOB3-6</v>
      </c>
    </row>
    <row r="554" spans="1:40" ht="13.5" customHeight="1">
      <c r="A554" s="24" t="s">
        <v>144</v>
      </c>
      <c r="B554" s="24" t="s">
        <v>150</v>
      </c>
      <c r="C554" s="25">
        <v>799583</v>
      </c>
      <c r="D554" s="24" t="s">
        <v>154</v>
      </c>
      <c r="E554" s="26">
        <v>46003.418749999997</v>
      </c>
      <c r="F554" s="26">
        <v>46003.418749999997</v>
      </c>
      <c r="G554" s="25">
        <v>151</v>
      </c>
      <c r="H554" s="25">
        <v>151</v>
      </c>
      <c r="I554" s="26">
        <v>46154.848611111098</v>
      </c>
      <c r="J554" s="27">
        <v>6433</v>
      </c>
      <c r="K554" s="27">
        <v>8012</v>
      </c>
      <c r="L554" s="27">
        <v>2667</v>
      </c>
      <c r="M554" s="27">
        <v>347718</v>
      </c>
      <c r="N554" s="27">
        <v>265476</v>
      </c>
      <c r="O554" s="25">
        <v>28</v>
      </c>
      <c r="P554" s="27">
        <v>48</v>
      </c>
      <c r="Q554" s="27">
        <v>1335300</v>
      </c>
      <c r="R554" s="27">
        <v>1210600</v>
      </c>
      <c r="S554" s="27">
        <v>6</v>
      </c>
      <c r="T554" s="27">
        <v>6</v>
      </c>
      <c r="U554" s="24">
        <v>97600</v>
      </c>
      <c r="V554" s="24">
        <v>96100</v>
      </c>
      <c r="W554" s="27">
        <v>1432900</v>
      </c>
      <c r="X554" s="24" t="str">
        <f>IF(OR(I554="",说明首页!$C$3-INT(I554)&gt;7),"是","否")</f>
        <v>否</v>
      </c>
      <c r="Y554" s="24" t="str">
        <f t="shared" si="120"/>
        <v>否</v>
      </c>
      <c r="Z554" s="24" t="str">
        <f t="shared" si="121"/>
        <v>是</v>
      </c>
      <c r="AA554" s="24" t="str">
        <f>IF(OR(I554="",说明首页!$C$3-INT(I554)&gt;=3),"是","否")</f>
        <v>否</v>
      </c>
      <c r="AB554" s="28">
        <f t="shared" si="122"/>
        <v>99.541057367829026</v>
      </c>
      <c r="AC554" s="29">
        <f t="shared" si="123"/>
        <v>0.74615265039639356</v>
      </c>
      <c r="AD554" s="27">
        <f t="shared" si="124"/>
        <v>27818.75</v>
      </c>
      <c r="AE554" s="29">
        <f t="shared" si="125"/>
        <v>121.06</v>
      </c>
      <c r="AF554" s="29">
        <f t="shared" si="126"/>
        <v>158.02142857142857</v>
      </c>
      <c r="AG554" s="28">
        <f t="shared" si="127"/>
        <v>78.342749529190201</v>
      </c>
      <c r="AH554" s="28">
        <f t="shared" si="128"/>
        <v>32.7683615819209</v>
      </c>
      <c r="AI554" s="28">
        <f t="shared" si="129"/>
        <v>49.34086629001883</v>
      </c>
      <c r="AJ554" s="28">
        <f t="shared" si="130"/>
        <v>97.928436911487765</v>
      </c>
      <c r="AK554" s="29">
        <f t="shared" si="131"/>
        <v>55.95</v>
      </c>
      <c r="AL554" s="25">
        <f t="shared" si="132"/>
        <v>212</v>
      </c>
      <c r="AM554" s="24" t="str">
        <f t="shared" si="133"/>
        <v>A</v>
      </c>
      <c r="AN554" s="24" t="str">
        <f t="shared" si="134"/>
        <v>MOB3-6</v>
      </c>
    </row>
    <row r="555" spans="1:40" ht="13.5" customHeight="1">
      <c r="A555" s="24" t="s">
        <v>144</v>
      </c>
      <c r="B555" s="24" t="s">
        <v>150</v>
      </c>
      <c r="C555" s="25">
        <v>799586</v>
      </c>
      <c r="D555" s="24" t="s">
        <v>192</v>
      </c>
      <c r="E555" s="26">
        <v>46003.592361111099</v>
      </c>
      <c r="F555" s="26">
        <v>46003.592361111099</v>
      </c>
      <c r="G555" s="25">
        <v>151</v>
      </c>
      <c r="H555" s="25">
        <v>151</v>
      </c>
      <c r="I555" s="26">
        <v>46154.8125</v>
      </c>
      <c r="J555" s="27">
        <v>4820</v>
      </c>
      <c r="K555" s="27">
        <v>5190</v>
      </c>
      <c r="L555" s="27">
        <v>1401</v>
      </c>
      <c r="M555" s="27">
        <v>192097</v>
      </c>
      <c r="N555" s="27">
        <v>136156</v>
      </c>
      <c r="O555" s="25">
        <v>19</v>
      </c>
      <c r="P555" s="27">
        <v>36</v>
      </c>
      <c r="Q555" s="27">
        <v>1022500</v>
      </c>
      <c r="R555" s="27">
        <v>996000</v>
      </c>
      <c r="S555" s="27">
        <v>3</v>
      </c>
      <c r="T555" s="27">
        <v>3</v>
      </c>
      <c r="U555" s="27">
        <v>146000</v>
      </c>
      <c r="V555" s="24">
        <v>144500</v>
      </c>
      <c r="W555" s="27">
        <v>1168500</v>
      </c>
      <c r="X555" s="24" t="str">
        <f>IF(OR(I555="",说明首页!$C$3-INT(I555)&gt;7),"是","否")</f>
        <v>否</v>
      </c>
      <c r="Y555" s="24" t="str">
        <f t="shared" si="120"/>
        <v>是</v>
      </c>
      <c r="Z555" s="24" t="str">
        <f t="shared" si="121"/>
        <v>否</v>
      </c>
      <c r="AA555" s="24" t="str">
        <f>IF(OR(I555="",说明首页!$C$3-INT(I555)&gt;=3),"是","否")</f>
        <v>否</v>
      </c>
      <c r="AB555" s="28">
        <f t="shared" si="122"/>
        <v>97.184867951463247</v>
      </c>
      <c r="AC555" s="29">
        <f t="shared" si="123"/>
        <v>0.74688796680497926</v>
      </c>
      <c r="AD555" s="27">
        <f t="shared" si="124"/>
        <v>28402.777777777777</v>
      </c>
      <c r="AE555" s="29">
        <f t="shared" si="125"/>
        <v>99.6</v>
      </c>
      <c r="AF555" s="29">
        <f t="shared" si="126"/>
        <v>119.43508771929825</v>
      </c>
      <c r="AG555" s="28" t="str">
        <f t="shared" si="127"/>
        <v/>
      </c>
      <c r="AH555" s="28" t="str">
        <f t="shared" si="128"/>
        <v/>
      </c>
      <c r="AI555" s="28" t="str">
        <f t="shared" si="129"/>
        <v/>
      </c>
      <c r="AJ555" s="28" t="str">
        <f t="shared" si="130"/>
        <v/>
      </c>
      <c r="AK555" s="29" t="str">
        <f t="shared" si="131"/>
        <v/>
      </c>
      <c r="AL555" s="25" t="str">
        <f t="shared" si="132"/>
        <v/>
      </c>
      <c r="AM555" s="24" t="str">
        <f t="shared" si="133"/>
        <v>非参评</v>
      </c>
      <c r="AN555" s="24" t="str">
        <f t="shared" si="134"/>
        <v>MOB3-6</v>
      </c>
    </row>
    <row r="556" spans="1:40" ht="13.5" customHeight="1">
      <c r="A556" s="24" t="s">
        <v>144</v>
      </c>
      <c r="B556" s="24" t="s">
        <v>145</v>
      </c>
      <c r="C556" s="25">
        <v>799592</v>
      </c>
      <c r="D556" s="24" t="s">
        <v>1158</v>
      </c>
      <c r="E556" s="26">
        <v>46002.713888888902</v>
      </c>
      <c r="F556" s="26">
        <v>46002.713888888902</v>
      </c>
      <c r="G556" s="25">
        <v>152</v>
      </c>
      <c r="H556" s="25">
        <v>152</v>
      </c>
      <c r="I556" s="26">
        <v>46154.800694444399</v>
      </c>
      <c r="J556" s="27">
        <v>5019</v>
      </c>
      <c r="K556" s="27">
        <v>5420</v>
      </c>
      <c r="L556" s="27">
        <v>2010</v>
      </c>
      <c r="M556" s="27">
        <v>238222</v>
      </c>
      <c r="N556" s="27">
        <v>180878</v>
      </c>
      <c r="O556" s="25">
        <v>25</v>
      </c>
      <c r="P556" s="27">
        <v>70</v>
      </c>
      <c r="Q556" s="27">
        <v>3217600</v>
      </c>
      <c r="R556" s="27">
        <v>2597800</v>
      </c>
      <c r="S556" s="27">
        <v>4</v>
      </c>
      <c r="T556" s="27">
        <v>5</v>
      </c>
      <c r="U556" s="27">
        <v>70800</v>
      </c>
      <c r="V556" s="27"/>
      <c r="W556" s="27">
        <v>3288400</v>
      </c>
      <c r="X556" s="24" t="str">
        <f>IF(OR(I556="",说明首页!$C$3-INT(I556)&gt;7),"是","否")</f>
        <v>否</v>
      </c>
      <c r="Y556" s="24" t="str">
        <f t="shared" si="120"/>
        <v>否</v>
      </c>
      <c r="Z556" s="24" t="str">
        <f t="shared" si="121"/>
        <v>是</v>
      </c>
      <c r="AA556" s="24" t="str">
        <f>IF(OR(I556="",说明首页!$C$3-INT(I556)&gt;=3),"是","否")</f>
        <v>否</v>
      </c>
      <c r="AB556" s="28">
        <f t="shared" si="122"/>
        <v>89.989054726368153</v>
      </c>
      <c r="AC556" s="29">
        <f t="shared" si="123"/>
        <v>1.394700139470014</v>
      </c>
      <c r="AD556" s="27">
        <f t="shared" si="124"/>
        <v>45965.714285714283</v>
      </c>
      <c r="AE556" s="29">
        <f t="shared" si="125"/>
        <v>259.77999999999997</v>
      </c>
      <c r="AF556" s="29">
        <f t="shared" si="126"/>
        <v>120.58533333333334</v>
      </c>
      <c r="AG556" s="28">
        <f t="shared" si="127"/>
        <v>52.919020715630879</v>
      </c>
      <c r="AH556" s="28">
        <f t="shared" si="128"/>
        <v>88.323917137476457</v>
      </c>
      <c r="AI556" s="28">
        <f t="shared" si="129"/>
        <v>86.252354048964222</v>
      </c>
      <c r="AJ556" s="28">
        <f t="shared" si="130"/>
        <v>66.47834274952919</v>
      </c>
      <c r="AK556" s="29">
        <f t="shared" si="131"/>
        <v>78.23</v>
      </c>
      <c r="AL556" s="25">
        <f t="shared" si="132"/>
        <v>63</v>
      </c>
      <c r="AM556" s="24" t="str">
        <f t="shared" si="133"/>
        <v>S</v>
      </c>
      <c r="AN556" s="24" t="str">
        <f t="shared" si="134"/>
        <v>MOB3-6</v>
      </c>
    </row>
    <row r="557" spans="1:40" ht="13.5" customHeight="1">
      <c r="A557" s="24" t="s">
        <v>144</v>
      </c>
      <c r="B557" s="24" t="s">
        <v>162</v>
      </c>
      <c r="C557" s="25">
        <v>799749</v>
      </c>
      <c r="D557" s="24" t="s">
        <v>825</v>
      </c>
      <c r="E557" s="26">
        <v>46003.661111111098</v>
      </c>
      <c r="F557" s="26">
        <v>46003.661111111098</v>
      </c>
      <c r="G557" s="25">
        <v>151</v>
      </c>
      <c r="H557" s="25">
        <v>151</v>
      </c>
      <c r="I557" s="26">
        <v>46132.672916666699</v>
      </c>
      <c r="J557" s="27">
        <v>1047</v>
      </c>
      <c r="K557" s="27">
        <v>1367</v>
      </c>
      <c r="L557" s="27">
        <v>401</v>
      </c>
      <c r="M557" s="27">
        <v>54852</v>
      </c>
      <c r="N557" s="27">
        <v>40207</v>
      </c>
      <c r="O557" s="25">
        <v>8</v>
      </c>
      <c r="P557" s="27">
        <v>14</v>
      </c>
      <c r="Q557" s="27">
        <v>117200</v>
      </c>
      <c r="R557" s="27">
        <v>46800</v>
      </c>
      <c r="S557" s="27">
        <v>1</v>
      </c>
      <c r="T557" s="27">
        <v>1</v>
      </c>
      <c r="U557" s="27">
        <v>6100</v>
      </c>
      <c r="V557" s="24"/>
      <c r="W557" s="27">
        <v>123300</v>
      </c>
      <c r="X557" s="24" t="str">
        <f>IF(OR(I557="",说明首页!$C$3-INT(I557)&gt;7),"是","否")</f>
        <v>否</v>
      </c>
      <c r="Y557" s="24" t="str">
        <f t="shared" si="120"/>
        <v>是</v>
      </c>
      <c r="Z557" s="24" t="str">
        <f t="shared" si="121"/>
        <v>否</v>
      </c>
      <c r="AA557" s="24" t="str">
        <f>IF(OR(I557="",说明首页!$C$3-INT(I557)&gt;=3),"是","否")</f>
        <v>否</v>
      </c>
      <c r="AB557" s="28">
        <f t="shared" si="122"/>
        <v>100.26683291770574</v>
      </c>
      <c r="AC557" s="29">
        <f t="shared" si="123"/>
        <v>1.3371537726838587</v>
      </c>
      <c r="AD557" s="27">
        <f t="shared" si="124"/>
        <v>8371.4285714285706</v>
      </c>
      <c r="AE557" s="29">
        <f t="shared" si="125"/>
        <v>4.68</v>
      </c>
      <c r="AF557" s="29">
        <f t="shared" si="126"/>
        <v>83.764583333333334</v>
      </c>
      <c r="AG557" s="28" t="str">
        <f t="shared" si="127"/>
        <v/>
      </c>
      <c r="AH557" s="28" t="str">
        <f t="shared" si="128"/>
        <v/>
      </c>
      <c r="AI557" s="28" t="str">
        <f t="shared" si="129"/>
        <v/>
      </c>
      <c r="AJ557" s="28" t="str">
        <f t="shared" si="130"/>
        <v/>
      </c>
      <c r="AK557" s="29" t="str">
        <f t="shared" si="131"/>
        <v/>
      </c>
      <c r="AL557" s="25" t="str">
        <f t="shared" si="132"/>
        <v/>
      </c>
      <c r="AM557" s="24" t="str">
        <f t="shared" si="133"/>
        <v>非参评</v>
      </c>
      <c r="AN557" s="24" t="str">
        <f t="shared" si="134"/>
        <v>MOB3-6</v>
      </c>
    </row>
    <row r="558" spans="1:40" ht="13.5" customHeight="1">
      <c r="A558" s="24" t="s">
        <v>144</v>
      </c>
      <c r="B558" s="24" t="s">
        <v>150</v>
      </c>
      <c r="C558" s="25">
        <v>799758</v>
      </c>
      <c r="D558" s="24" t="s">
        <v>561</v>
      </c>
      <c r="E558" s="26">
        <v>46003.460416666698</v>
      </c>
      <c r="F558" s="26">
        <v>46003.460416666698</v>
      </c>
      <c r="G558" s="25">
        <v>151</v>
      </c>
      <c r="H558" s="25">
        <v>151</v>
      </c>
      <c r="I558" s="26">
        <v>46154.827083333301</v>
      </c>
      <c r="J558" s="27">
        <v>4613</v>
      </c>
      <c r="K558" s="27">
        <v>5136</v>
      </c>
      <c r="L558" s="27">
        <v>2146</v>
      </c>
      <c r="M558" s="27">
        <v>220480</v>
      </c>
      <c r="N558" s="27">
        <v>174701</v>
      </c>
      <c r="O558" s="25">
        <v>24</v>
      </c>
      <c r="P558" s="27">
        <v>41</v>
      </c>
      <c r="Q558" s="27">
        <v>1035000</v>
      </c>
      <c r="R558" s="24">
        <v>809800</v>
      </c>
      <c r="S558" s="27">
        <v>2</v>
      </c>
      <c r="T558" s="27">
        <v>2</v>
      </c>
      <c r="U558" s="27">
        <v>3000</v>
      </c>
      <c r="V558" s="24"/>
      <c r="W558" s="27">
        <v>1038000</v>
      </c>
      <c r="X558" s="24" t="str">
        <f>IF(OR(I558="",说明首页!$C$3-INT(I558)&gt;7),"是","否")</f>
        <v>否</v>
      </c>
      <c r="Y558" s="24" t="str">
        <f t="shared" si="120"/>
        <v>否</v>
      </c>
      <c r="Z558" s="24" t="str">
        <f t="shared" si="121"/>
        <v>是</v>
      </c>
      <c r="AA558" s="24" t="str">
        <f>IF(OR(I558="",说明首页!$C$3-INT(I558)&gt;=3),"是","否")</f>
        <v>否</v>
      </c>
      <c r="AB558" s="28">
        <f t="shared" si="122"/>
        <v>81.407735321528421</v>
      </c>
      <c r="AC558" s="29">
        <f t="shared" si="123"/>
        <v>0.88879254281378717</v>
      </c>
      <c r="AD558" s="27">
        <f t="shared" si="124"/>
        <v>25243.90243902439</v>
      </c>
      <c r="AE558" s="29">
        <f t="shared" si="125"/>
        <v>80.98</v>
      </c>
      <c r="AF558" s="29">
        <f t="shared" si="126"/>
        <v>121.32013888888888</v>
      </c>
      <c r="AG558" s="28">
        <f t="shared" si="127"/>
        <v>29.001883239171374</v>
      </c>
      <c r="AH558" s="28">
        <f t="shared" si="128"/>
        <v>50.282485875706215</v>
      </c>
      <c r="AI558" s="28">
        <f t="shared" si="129"/>
        <v>36.158192090395481</v>
      </c>
      <c r="AJ558" s="28">
        <f t="shared" si="130"/>
        <v>67.419962335216582</v>
      </c>
      <c r="AK558" s="29">
        <f t="shared" si="131"/>
        <v>47.69</v>
      </c>
      <c r="AL558" s="25">
        <f t="shared" si="132"/>
        <v>277</v>
      </c>
      <c r="AM558" s="24" t="str">
        <f t="shared" si="133"/>
        <v>B</v>
      </c>
      <c r="AN558" s="24" t="str">
        <f t="shared" si="134"/>
        <v>MOB3-6</v>
      </c>
    </row>
    <row r="559" spans="1:40" ht="13.5" customHeight="1">
      <c r="A559" s="24" t="s">
        <v>144</v>
      </c>
      <c r="B559" s="24" t="s">
        <v>167</v>
      </c>
      <c r="C559" s="25">
        <v>799817</v>
      </c>
      <c r="D559" s="24" t="s">
        <v>641</v>
      </c>
      <c r="E559" s="26">
        <v>46007.724305555603</v>
      </c>
      <c r="F559" s="26">
        <v>46007.724305555603</v>
      </c>
      <c r="G559" s="25">
        <v>147</v>
      </c>
      <c r="H559" s="25">
        <v>147</v>
      </c>
      <c r="I559" s="26">
        <v>46128.710416666698</v>
      </c>
      <c r="J559" s="27">
        <v>276</v>
      </c>
      <c r="K559" s="27">
        <v>400</v>
      </c>
      <c r="L559" s="27">
        <v>115</v>
      </c>
      <c r="M559" s="27">
        <v>12952</v>
      </c>
      <c r="N559" s="27">
        <v>8679</v>
      </c>
      <c r="O559" s="24">
        <v>4</v>
      </c>
      <c r="P559" s="24">
        <v>1</v>
      </c>
      <c r="Q559" s="24">
        <v>36000</v>
      </c>
      <c r="R559" s="24"/>
      <c r="S559" s="24">
        <v>0</v>
      </c>
      <c r="T559" s="24">
        <v>0</v>
      </c>
      <c r="U559" s="24"/>
      <c r="V559" s="24"/>
      <c r="W559" s="24">
        <v>36000</v>
      </c>
      <c r="X559" s="24" t="str">
        <f>IF(OR(I559="",说明首页!$C$3-INT(I559)&gt;7),"是","否")</f>
        <v>否</v>
      </c>
      <c r="Y559" s="24" t="str">
        <f t="shared" si="120"/>
        <v>是</v>
      </c>
      <c r="Z559" s="24" t="str">
        <f t="shared" si="121"/>
        <v>否</v>
      </c>
      <c r="AA559" s="24" t="str">
        <f>IF(OR(I559="",说明首页!$C$3-INT(I559)&gt;=3),"是","否")</f>
        <v>是</v>
      </c>
      <c r="AB559" s="28">
        <f t="shared" si="122"/>
        <v>75.469565217391306</v>
      </c>
      <c r="AC559" s="29">
        <f t="shared" si="123"/>
        <v>0.36231884057971014</v>
      </c>
      <c r="AD559" s="27">
        <f t="shared" si="124"/>
        <v>36000</v>
      </c>
      <c r="AE559" s="29">
        <f t="shared" si="125"/>
        <v>0</v>
      </c>
      <c r="AF559" s="29">
        <f t="shared" si="126"/>
        <v>36.162500000000001</v>
      </c>
      <c r="AG559" s="28" t="str">
        <f t="shared" si="127"/>
        <v/>
      </c>
      <c r="AH559" s="28" t="str">
        <f t="shared" si="128"/>
        <v/>
      </c>
      <c r="AI559" s="28" t="str">
        <f t="shared" si="129"/>
        <v/>
      </c>
      <c r="AJ559" s="28" t="str">
        <f t="shared" si="130"/>
        <v/>
      </c>
      <c r="AK559" s="29" t="str">
        <f t="shared" si="131"/>
        <v/>
      </c>
      <c r="AL559" s="25" t="str">
        <f t="shared" si="132"/>
        <v/>
      </c>
      <c r="AM559" s="24" t="str">
        <f t="shared" si="133"/>
        <v>非参评</v>
      </c>
      <c r="AN559" s="24" t="str">
        <f t="shared" si="134"/>
        <v>MOB3-6</v>
      </c>
    </row>
    <row r="560" spans="1:40" ht="13.5" customHeight="1">
      <c r="A560" s="24" t="s">
        <v>144</v>
      </c>
      <c r="B560" s="24" t="s">
        <v>176</v>
      </c>
      <c r="C560" s="25">
        <v>799828</v>
      </c>
      <c r="D560" s="24" t="s">
        <v>234</v>
      </c>
      <c r="E560" s="26">
        <v>46006.637499999997</v>
      </c>
      <c r="F560" s="26">
        <v>46006.637499999997</v>
      </c>
      <c r="G560" s="25">
        <v>148</v>
      </c>
      <c r="H560" s="25">
        <v>148</v>
      </c>
      <c r="I560" s="26">
        <v>46125.743750000001</v>
      </c>
      <c r="J560" s="27">
        <v>1</v>
      </c>
      <c r="K560" s="27">
        <v>1</v>
      </c>
      <c r="L560" s="27">
        <v>1</v>
      </c>
      <c r="M560" s="27">
        <v>66</v>
      </c>
      <c r="N560" s="27">
        <v>66</v>
      </c>
      <c r="O560" s="25"/>
      <c r="P560" s="27"/>
      <c r="Q560" s="27"/>
      <c r="R560" s="27"/>
      <c r="S560" s="27"/>
      <c r="T560" s="27"/>
      <c r="U560" s="27"/>
      <c r="V560" s="24"/>
      <c r="W560" s="27"/>
      <c r="X560" s="24" t="str">
        <f>IF(OR(I560="",说明首页!$C$3-INT(I560)&gt;7),"是","否")</f>
        <v>否</v>
      </c>
      <c r="Y560" s="24" t="str">
        <f t="shared" si="120"/>
        <v>是</v>
      </c>
      <c r="Z560" s="24" t="str">
        <f t="shared" si="121"/>
        <v>否</v>
      </c>
      <c r="AA560" s="24" t="str">
        <f>IF(OR(I560="",说明首页!$C$3-INT(I560)&gt;=3),"是","否")</f>
        <v>是</v>
      </c>
      <c r="AB560" s="28">
        <f t="shared" si="122"/>
        <v>66</v>
      </c>
      <c r="AC560" s="29">
        <f t="shared" si="123"/>
        <v>0</v>
      </c>
      <c r="AD560" s="27">
        <f t="shared" si="124"/>
        <v>0</v>
      </c>
      <c r="AE560" s="29">
        <f t="shared" si="125"/>
        <v>0</v>
      </c>
      <c r="AF560" s="29">
        <f t="shared" si="126"/>
        <v>0</v>
      </c>
      <c r="AG560" s="28" t="str">
        <f t="shared" si="127"/>
        <v/>
      </c>
      <c r="AH560" s="28" t="str">
        <f t="shared" si="128"/>
        <v/>
      </c>
      <c r="AI560" s="28" t="str">
        <f t="shared" si="129"/>
        <v/>
      </c>
      <c r="AJ560" s="28" t="str">
        <f t="shared" si="130"/>
        <v/>
      </c>
      <c r="AK560" s="29" t="str">
        <f t="shared" si="131"/>
        <v/>
      </c>
      <c r="AL560" s="25" t="str">
        <f t="shared" si="132"/>
        <v/>
      </c>
      <c r="AM560" s="24" t="str">
        <f t="shared" si="133"/>
        <v>非参评</v>
      </c>
      <c r="AN560" s="24" t="str">
        <f t="shared" si="134"/>
        <v>MOB3-6</v>
      </c>
    </row>
    <row r="561" spans="1:40" ht="13.5" customHeight="1">
      <c r="A561" s="24" t="s">
        <v>144</v>
      </c>
      <c r="B561" s="24" t="s">
        <v>145</v>
      </c>
      <c r="C561" s="25">
        <v>800060</v>
      </c>
      <c r="D561" s="24" t="s">
        <v>309</v>
      </c>
      <c r="E561" s="26">
        <v>46015.611111111102</v>
      </c>
      <c r="F561" s="26">
        <v>46015.611111111102</v>
      </c>
      <c r="G561" s="25">
        <v>139</v>
      </c>
      <c r="H561" s="25">
        <v>139</v>
      </c>
      <c r="I561" s="26">
        <v>46154.8215277778</v>
      </c>
      <c r="J561" s="27">
        <v>3773</v>
      </c>
      <c r="K561" s="27">
        <v>4076</v>
      </c>
      <c r="L561" s="27">
        <v>1649</v>
      </c>
      <c r="M561" s="27">
        <v>188156</v>
      </c>
      <c r="N561" s="27">
        <v>152741</v>
      </c>
      <c r="O561" s="25">
        <v>22</v>
      </c>
      <c r="P561" s="27">
        <v>36</v>
      </c>
      <c r="Q561" s="27">
        <v>305100</v>
      </c>
      <c r="R561" s="27">
        <v>216600</v>
      </c>
      <c r="S561" s="27">
        <v>3</v>
      </c>
      <c r="T561" s="27">
        <v>3</v>
      </c>
      <c r="U561" s="27">
        <v>14000</v>
      </c>
      <c r="V561" s="24">
        <v>13000</v>
      </c>
      <c r="W561" s="27">
        <v>319100</v>
      </c>
      <c r="X561" s="24" t="str">
        <f>IF(OR(I561="",说明首页!$C$3-INT(I561)&gt;7),"是","否")</f>
        <v>否</v>
      </c>
      <c r="Y561" s="24" t="str">
        <f t="shared" si="120"/>
        <v>否</v>
      </c>
      <c r="Z561" s="24" t="str">
        <f t="shared" si="121"/>
        <v>是</v>
      </c>
      <c r="AA561" s="24" t="str">
        <f>IF(OR(I561="",说明首页!$C$3-INT(I561)&gt;=3),"是","否")</f>
        <v>否</v>
      </c>
      <c r="AB561" s="28">
        <f t="shared" si="122"/>
        <v>92.626440266828382</v>
      </c>
      <c r="AC561" s="29">
        <f t="shared" si="123"/>
        <v>0.95414789292340307</v>
      </c>
      <c r="AD561" s="27">
        <f t="shared" si="124"/>
        <v>8475</v>
      </c>
      <c r="AE561" s="29">
        <f t="shared" si="125"/>
        <v>21.66</v>
      </c>
      <c r="AF561" s="29">
        <f t="shared" si="126"/>
        <v>115.71287878787878</v>
      </c>
      <c r="AG561" s="28">
        <f t="shared" si="127"/>
        <v>62.900188323917142</v>
      </c>
      <c r="AH561" s="28">
        <f t="shared" si="128"/>
        <v>56.30885122410546</v>
      </c>
      <c r="AI561" s="28">
        <f t="shared" si="129"/>
        <v>7.9096045197740121</v>
      </c>
      <c r="AJ561" s="28">
        <f t="shared" si="130"/>
        <v>56.497175141242941</v>
      </c>
      <c r="AK561" s="29">
        <f t="shared" si="131"/>
        <v>47.66</v>
      </c>
      <c r="AL561" s="25">
        <f t="shared" si="132"/>
        <v>278</v>
      </c>
      <c r="AM561" s="24" t="str">
        <f t="shared" si="133"/>
        <v>B</v>
      </c>
      <c r="AN561" s="24" t="str">
        <f t="shared" si="134"/>
        <v>MOB3-6</v>
      </c>
    </row>
    <row r="562" spans="1:40" ht="13.5" customHeight="1">
      <c r="A562" s="24" t="s">
        <v>144</v>
      </c>
      <c r="B562" s="24" t="s">
        <v>145</v>
      </c>
      <c r="C562" s="25">
        <v>800201</v>
      </c>
      <c r="D562" s="24" t="s">
        <v>982</v>
      </c>
      <c r="E562" s="26">
        <v>46017.421527777798</v>
      </c>
      <c r="F562" s="26">
        <v>46017.421527777798</v>
      </c>
      <c r="G562" s="25">
        <v>137</v>
      </c>
      <c r="H562" s="25">
        <v>137</v>
      </c>
      <c r="I562" s="26">
        <v>46154.819444444402</v>
      </c>
      <c r="J562" s="27">
        <v>4757</v>
      </c>
      <c r="K562" s="27">
        <v>5576</v>
      </c>
      <c r="L562" s="27">
        <v>2352</v>
      </c>
      <c r="M562" s="27">
        <v>263203</v>
      </c>
      <c r="N562" s="27">
        <v>210858</v>
      </c>
      <c r="O562" s="25">
        <v>26</v>
      </c>
      <c r="P562" s="27">
        <v>56</v>
      </c>
      <c r="Q562" s="27">
        <v>1764800</v>
      </c>
      <c r="R562" s="27">
        <v>1248700</v>
      </c>
      <c r="S562" s="27">
        <v>3</v>
      </c>
      <c r="T562" s="27">
        <v>3</v>
      </c>
      <c r="U562" s="27">
        <v>34500</v>
      </c>
      <c r="V562" s="24">
        <v>10000</v>
      </c>
      <c r="W562" s="27">
        <v>1799300</v>
      </c>
      <c r="X562" s="24" t="str">
        <f>IF(OR(I562="",说明首页!$C$3-INT(I562)&gt;7),"是","否")</f>
        <v>否</v>
      </c>
      <c r="Y562" s="24" t="str">
        <f t="shared" si="120"/>
        <v>否</v>
      </c>
      <c r="Z562" s="24" t="str">
        <f t="shared" si="121"/>
        <v>是</v>
      </c>
      <c r="AA562" s="24" t="str">
        <f>IF(OR(I562="",说明首页!$C$3-INT(I562)&gt;=3),"是","否")</f>
        <v>否</v>
      </c>
      <c r="AB562" s="28">
        <f t="shared" si="122"/>
        <v>89.650510204081627</v>
      </c>
      <c r="AC562" s="29">
        <f t="shared" si="123"/>
        <v>1.1772125289047719</v>
      </c>
      <c r="AD562" s="27">
        <f t="shared" si="124"/>
        <v>31514.285714285714</v>
      </c>
      <c r="AE562" s="29">
        <f t="shared" si="125"/>
        <v>124.87</v>
      </c>
      <c r="AF562" s="29">
        <f t="shared" si="126"/>
        <v>135.16538461538462</v>
      </c>
      <c r="AG562" s="28">
        <f t="shared" si="127"/>
        <v>52.165725047080983</v>
      </c>
      <c r="AH562" s="28">
        <f t="shared" si="128"/>
        <v>75.706214689265536</v>
      </c>
      <c r="AI562" s="28">
        <f t="shared" si="129"/>
        <v>50.847457627118644</v>
      </c>
      <c r="AJ562" s="28">
        <f t="shared" si="130"/>
        <v>88.700564971751419</v>
      </c>
      <c r="AK562" s="29">
        <f t="shared" si="131"/>
        <v>69.8</v>
      </c>
      <c r="AL562" s="25">
        <f t="shared" si="132"/>
        <v>118</v>
      </c>
      <c r="AM562" s="24" t="str">
        <f t="shared" si="133"/>
        <v>A</v>
      </c>
      <c r="AN562" s="24" t="str">
        <f t="shared" si="134"/>
        <v>MOB3-6</v>
      </c>
    </row>
    <row r="563" spans="1:40" ht="13.5" customHeight="1">
      <c r="A563" s="24" t="s">
        <v>144</v>
      </c>
      <c r="B563" s="24" t="s">
        <v>181</v>
      </c>
      <c r="C563" s="25">
        <v>800808</v>
      </c>
      <c r="D563" s="24" t="s">
        <v>915</v>
      </c>
      <c r="E563" s="26">
        <v>46034.452777777798</v>
      </c>
      <c r="F563" s="26">
        <v>46034.452777777798</v>
      </c>
      <c r="G563" s="25">
        <v>120</v>
      </c>
      <c r="H563" s="25">
        <v>120</v>
      </c>
      <c r="I563" s="26">
        <v>46125.722222222197</v>
      </c>
      <c r="J563" s="27">
        <v>4</v>
      </c>
      <c r="K563" s="27">
        <v>4</v>
      </c>
      <c r="L563" s="27">
        <v>1</v>
      </c>
      <c r="M563" s="27">
        <v>65</v>
      </c>
      <c r="N563" s="27">
        <v>37</v>
      </c>
      <c r="O563" s="25"/>
      <c r="P563" s="27"/>
      <c r="Q563" s="27"/>
      <c r="R563" s="27"/>
      <c r="S563" s="27"/>
      <c r="T563" s="27"/>
      <c r="U563" s="27"/>
      <c r="V563" s="24"/>
      <c r="W563" s="27"/>
      <c r="X563" s="24" t="str">
        <f>IF(OR(I563="",说明首页!$C$3-INT(I563)&gt;7),"是","否")</f>
        <v>否</v>
      </c>
      <c r="Y563" s="24" t="str">
        <f t="shared" si="120"/>
        <v>是</v>
      </c>
      <c r="Z563" s="24" t="str">
        <f t="shared" si="121"/>
        <v>否</v>
      </c>
      <c r="AA563" s="24" t="str">
        <f>IF(OR(I563="",说明首页!$C$3-INT(I563)&gt;=3),"是","否")</f>
        <v>是</v>
      </c>
      <c r="AB563" s="28">
        <f t="shared" si="122"/>
        <v>37</v>
      </c>
      <c r="AC563" s="29">
        <f t="shared" si="123"/>
        <v>0</v>
      </c>
      <c r="AD563" s="27">
        <f t="shared" si="124"/>
        <v>0</v>
      </c>
      <c r="AE563" s="29">
        <f t="shared" si="125"/>
        <v>0</v>
      </c>
      <c r="AF563" s="29">
        <f t="shared" si="126"/>
        <v>0</v>
      </c>
      <c r="AG563" s="28" t="str">
        <f t="shared" si="127"/>
        <v/>
      </c>
      <c r="AH563" s="28" t="str">
        <f t="shared" si="128"/>
        <v/>
      </c>
      <c r="AI563" s="28" t="str">
        <f t="shared" si="129"/>
        <v/>
      </c>
      <c r="AJ563" s="28" t="str">
        <f t="shared" si="130"/>
        <v/>
      </c>
      <c r="AK563" s="29" t="str">
        <f t="shared" si="131"/>
        <v/>
      </c>
      <c r="AL563" s="25" t="str">
        <f t="shared" si="132"/>
        <v/>
      </c>
      <c r="AM563" s="24" t="str">
        <f t="shared" si="133"/>
        <v>非参评</v>
      </c>
      <c r="AN563" s="24" t="str">
        <f t="shared" si="134"/>
        <v>MOB3-6</v>
      </c>
    </row>
    <row r="564" spans="1:40" ht="13.5" customHeight="1">
      <c r="A564" s="24" t="s">
        <v>144</v>
      </c>
      <c r="B564" s="24" t="s">
        <v>181</v>
      </c>
      <c r="C564" s="25">
        <v>800809</v>
      </c>
      <c r="D564" s="24" t="s">
        <v>1150</v>
      </c>
      <c r="E564" s="26">
        <v>46029.423611111102</v>
      </c>
      <c r="F564" s="26">
        <v>46029.423611111102</v>
      </c>
      <c r="G564" s="25">
        <v>125</v>
      </c>
      <c r="H564" s="25">
        <v>125</v>
      </c>
      <c r="I564" s="26">
        <v>46123.726388888899</v>
      </c>
      <c r="J564" s="27">
        <v>0</v>
      </c>
      <c r="K564" s="27">
        <v>0</v>
      </c>
      <c r="L564" s="27">
        <v>0</v>
      </c>
      <c r="M564" s="27"/>
      <c r="N564" s="27"/>
      <c r="O564" s="25"/>
      <c r="P564" s="27"/>
      <c r="Q564" s="27"/>
      <c r="R564" s="27"/>
      <c r="S564" s="27"/>
      <c r="T564" s="27"/>
      <c r="U564" s="24"/>
      <c r="V564" s="24"/>
      <c r="W564" s="27"/>
      <c r="X564" s="24" t="str">
        <f>IF(OR(I564="",说明首页!$C$3-INT(I564)&gt;7),"是","否")</f>
        <v>是</v>
      </c>
      <c r="Y564" s="24" t="str">
        <f t="shared" si="120"/>
        <v>是</v>
      </c>
      <c r="Z564" s="24" t="str">
        <f t="shared" si="121"/>
        <v>否</v>
      </c>
      <c r="AA564" s="24" t="str">
        <f>IF(OR(I564="",说明首页!$C$3-INT(I564)&gt;=3),"是","否")</f>
        <v>是</v>
      </c>
      <c r="AB564" s="28">
        <f t="shared" si="122"/>
        <v>0</v>
      </c>
      <c r="AC564" s="29">
        <f t="shared" si="123"/>
        <v>0</v>
      </c>
      <c r="AD564" s="27">
        <f t="shared" si="124"/>
        <v>0</v>
      </c>
      <c r="AE564" s="29">
        <f t="shared" si="125"/>
        <v>0</v>
      </c>
      <c r="AF564" s="29">
        <f t="shared" si="126"/>
        <v>0</v>
      </c>
      <c r="AG564" s="28" t="str">
        <f t="shared" si="127"/>
        <v/>
      </c>
      <c r="AH564" s="28" t="str">
        <f t="shared" si="128"/>
        <v/>
      </c>
      <c r="AI564" s="28" t="str">
        <f t="shared" si="129"/>
        <v/>
      </c>
      <c r="AJ564" s="28" t="str">
        <f t="shared" si="130"/>
        <v/>
      </c>
      <c r="AK564" s="29" t="str">
        <f t="shared" si="131"/>
        <v/>
      </c>
      <c r="AL564" s="25" t="str">
        <f t="shared" si="132"/>
        <v/>
      </c>
      <c r="AM564" s="24" t="str">
        <f t="shared" si="133"/>
        <v>非参评</v>
      </c>
      <c r="AN564" s="24" t="str">
        <f t="shared" si="134"/>
        <v>MOB3-6</v>
      </c>
    </row>
    <row r="565" spans="1:40" ht="13.5" customHeight="1">
      <c r="A565" s="24" t="s">
        <v>144</v>
      </c>
      <c r="B565" s="24" t="s">
        <v>181</v>
      </c>
      <c r="C565" s="25">
        <v>800815</v>
      </c>
      <c r="D565" s="24" t="s">
        <v>425</v>
      </c>
      <c r="E565" s="26">
        <v>46029.423611111102</v>
      </c>
      <c r="F565" s="26">
        <v>46029.423611111102</v>
      </c>
      <c r="G565" s="25">
        <v>125</v>
      </c>
      <c r="H565" s="25">
        <v>125</v>
      </c>
      <c r="I565" s="26">
        <v>46123.7902777778</v>
      </c>
      <c r="J565" s="27">
        <v>0</v>
      </c>
      <c r="K565" s="27">
        <v>0</v>
      </c>
      <c r="L565" s="27">
        <v>0</v>
      </c>
      <c r="M565" s="27"/>
      <c r="N565" s="27"/>
      <c r="O565" s="25"/>
      <c r="P565" s="27"/>
      <c r="Q565" s="27"/>
      <c r="R565" s="27"/>
      <c r="S565" s="27"/>
      <c r="T565" s="27"/>
      <c r="U565" s="27"/>
      <c r="V565" s="27"/>
      <c r="W565" s="27"/>
      <c r="X565" s="24" t="str">
        <f>IF(OR(I565="",说明首页!$C$3-INT(I565)&gt;7),"是","否")</f>
        <v>是</v>
      </c>
      <c r="Y565" s="24" t="str">
        <f t="shared" si="120"/>
        <v>是</v>
      </c>
      <c r="Z565" s="24" t="str">
        <f t="shared" si="121"/>
        <v>否</v>
      </c>
      <c r="AA565" s="24" t="str">
        <f>IF(OR(I565="",说明首页!$C$3-INT(I565)&gt;=3),"是","否")</f>
        <v>是</v>
      </c>
      <c r="AB565" s="28">
        <f t="shared" si="122"/>
        <v>0</v>
      </c>
      <c r="AC565" s="29">
        <f t="shared" si="123"/>
        <v>0</v>
      </c>
      <c r="AD565" s="27">
        <f t="shared" si="124"/>
        <v>0</v>
      </c>
      <c r="AE565" s="29">
        <f t="shared" si="125"/>
        <v>0</v>
      </c>
      <c r="AF565" s="29">
        <f t="shared" si="126"/>
        <v>0</v>
      </c>
      <c r="AG565" s="28" t="str">
        <f t="shared" si="127"/>
        <v/>
      </c>
      <c r="AH565" s="28" t="str">
        <f t="shared" si="128"/>
        <v/>
      </c>
      <c r="AI565" s="28" t="str">
        <f t="shared" si="129"/>
        <v/>
      </c>
      <c r="AJ565" s="28" t="str">
        <f t="shared" si="130"/>
        <v/>
      </c>
      <c r="AK565" s="29" t="str">
        <f t="shared" si="131"/>
        <v/>
      </c>
      <c r="AL565" s="25" t="str">
        <f t="shared" si="132"/>
        <v/>
      </c>
      <c r="AM565" s="24" t="str">
        <f t="shared" si="133"/>
        <v>非参评</v>
      </c>
      <c r="AN565" s="24" t="str">
        <f t="shared" si="134"/>
        <v>MOB3-6</v>
      </c>
    </row>
    <row r="566" spans="1:40" ht="13.5" customHeight="1">
      <c r="A566" s="24" t="s">
        <v>144</v>
      </c>
      <c r="B566" s="24" t="s">
        <v>181</v>
      </c>
      <c r="C566" s="25">
        <v>800819</v>
      </c>
      <c r="D566" s="24" t="s">
        <v>846</v>
      </c>
      <c r="E566" s="26">
        <v>46029.416666666701</v>
      </c>
      <c r="F566" s="26">
        <v>46029.416666666701</v>
      </c>
      <c r="G566" s="25">
        <v>125</v>
      </c>
      <c r="H566" s="25">
        <v>125</v>
      </c>
      <c r="I566" s="26">
        <v>46113.767361111102</v>
      </c>
      <c r="J566" s="27">
        <v>0</v>
      </c>
      <c r="K566" s="27">
        <v>0</v>
      </c>
      <c r="L566" s="27">
        <v>0</v>
      </c>
      <c r="M566" s="27"/>
      <c r="N566" s="27"/>
      <c r="O566" s="25"/>
      <c r="P566" s="24"/>
      <c r="Q566" s="24"/>
      <c r="R566" s="24"/>
      <c r="S566" s="24"/>
      <c r="T566" s="24"/>
      <c r="U566" s="24"/>
      <c r="V566" s="24"/>
      <c r="W566" s="24"/>
      <c r="X566" s="24" t="str">
        <f>IF(OR(I566="",说明首页!$C$3-INT(I566)&gt;7),"是","否")</f>
        <v>是</v>
      </c>
      <c r="Y566" s="24" t="str">
        <f t="shared" si="120"/>
        <v>是</v>
      </c>
      <c r="Z566" s="24" t="str">
        <f t="shared" si="121"/>
        <v>否</v>
      </c>
      <c r="AA566" s="24" t="str">
        <f>IF(OR(I566="",说明首页!$C$3-INT(I566)&gt;=3),"是","否")</f>
        <v>是</v>
      </c>
      <c r="AB566" s="28">
        <f t="shared" si="122"/>
        <v>0</v>
      </c>
      <c r="AC566" s="29">
        <f t="shared" si="123"/>
        <v>0</v>
      </c>
      <c r="AD566" s="27">
        <f t="shared" si="124"/>
        <v>0</v>
      </c>
      <c r="AE566" s="29">
        <f t="shared" si="125"/>
        <v>0</v>
      </c>
      <c r="AF566" s="29">
        <f t="shared" si="126"/>
        <v>0</v>
      </c>
      <c r="AG566" s="28" t="str">
        <f t="shared" si="127"/>
        <v/>
      </c>
      <c r="AH566" s="28" t="str">
        <f t="shared" si="128"/>
        <v/>
      </c>
      <c r="AI566" s="28" t="str">
        <f t="shared" si="129"/>
        <v/>
      </c>
      <c r="AJ566" s="28" t="str">
        <f t="shared" si="130"/>
        <v/>
      </c>
      <c r="AK566" s="29" t="str">
        <f t="shared" si="131"/>
        <v/>
      </c>
      <c r="AL566" s="25" t="str">
        <f t="shared" si="132"/>
        <v/>
      </c>
      <c r="AM566" s="24" t="str">
        <f t="shared" si="133"/>
        <v>非参评</v>
      </c>
      <c r="AN566" s="24" t="str">
        <f t="shared" si="134"/>
        <v>MOB3-6</v>
      </c>
    </row>
    <row r="567" spans="1:40" ht="13.5" customHeight="1">
      <c r="A567" s="24" t="s">
        <v>144</v>
      </c>
      <c r="B567" s="24" t="s">
        <v>181</v>
      </c>
      <c r="C567" s="25">
        <v>800820</v>
      </c>
      <c r="D567" s="24" t="s">
        <v>182</v>
      </c>
      <c r="E567" s="26">
        <v>46029.422916666699</v>
      </c>
      <c r="F567" s="26">
        <v>46029.422916666699</v>
      </c>
      <c r="G567" s="25">
        <v>125</v>
      </c>
      <c r="H567" s="25">
        <v>125</v>
      </c>
      <c r="I567" s="26">
        <v>46129.622222222199</v>
      </c>
      <c r="J567" s="27">
        <v>12</v>
      </c>
      <c r="K567" s="27">
        <v>15</v>
      </c>
      <c r="L567" s="27">
        <v>6</v>
      </c>
      <c r="M567" s="27">
        <v>574</v>
      </c>
      <c r="N567" s="27">
        <v>455</v>
      </c>
      <c r="O567" s="25"/>
      <c r="P567" s="27"/>
      <c r="Q567" s="27"/>
      <c r="R567" s="27"/>
      <c r="S567" s="27"/>
      <c r="T567" s="27"/>
      <c r="U567" s="27"/>
      <c r="V567" s="24"/>
      <c r="W567" s="27"/>
      <c r="X567" s="24" t="str">
        <f>IF(OR(I567="",说明首页!$C$3-INT(I567)&gt;7),"是","否")</f>
        <v>否</v>
      </c>
      <c r="Y567" s="24" t="str">
        <f t="shared" si="120"/>
        <v>是</v>
      </c>
      <c r="Z567" s="24" t="str">
        <f t="shared" si="121"/>
        <v>否</v>
      </c>
      <c r="AA567" s="24" t="str">
        <f>IF(OR(I567="",说明首页!$C$3-INT(I567)&gt;=3),"是","否")</f>
        <v>否</v>
      </c>
      <c r="AB567" s="28">
        <f t="shared" si="122"/>
        <v>75.833333333333329</v>
      </c>
      <c r="AC567" s="29">
        <f t="shared" si="123"/>
        <v>0</v>
      </c>
      <c r="AD567" s="27">
        <f t="shared" si="124"/>
        <v>0</v>
      </c>
      <c r="AE567" s="29">
        <f t="shared" si="125"/>
        <v>0</v>
      </c>
      <c r="AF567" s="29">
        <f t="shared" si="126"/>
        <v>0</v>
      </c>
      <c r="AG567" s="28" t="str">
        <f t="shared" si="127"/>
        <v/>
      </c>
      <c r="AH567" s="28" t="str">
        <f t="shared" si="128"/>
        <v/>
      </c>
      <c r="AI567" s="28" t="str">
        <f t="shared" si="129"/>
        <v/>
      </c>
      <c r="AJ567" s="28" t="str">
        <f t="shared" si="130"/>
        <v/>
      </c>
      <c r="AK567" s="29" t="str">
        <f t="shared" si="131"/>
        <v/>
      </c>
      <c r="AL567" s="25" t="str">
        <f t="shared" si="132"/>
        <v/>
      </c>
      <c r="AM567" s="24" t="str">
        <f t="shared" si="133"/>
        <v>非参评</v>
      </c>
      <c r="AN567" s="24" t="str">
        <f t="shared" si="134"/>
        <v>MOB3-6</v>
      </c>
    </row>
    <row r="568" spans="1:40" ht="13.5" customHeight="1">
      <c r="A568" s="24" t="s">
        <v>144</v>
      </c>
      <c r="B568" s="24" t="s">
        <v>181</v>
      </c>
      <c r="C568" s="25">
        <v>800823</v>
      </c>
      <c r="D568" s="24" t="s">
        <v>354</v>
      </c>
      <c r="E568" s="26">
        <v>46029.417361111096</v>
      </c>
      <c r="F568" s="26">
        <v>46029.417361111096</v>
      </c>
      <c r="G568" s="25">
        <v>125</v>
      </c>
      <c r="H568" s="25">
        <v>125</v>
      </c>
      <c r="I568" s="26">
        <v>46131.636805555601</v>
      </c>
      <c r="J568" s="27">
        <v>14</v>
      </c>
      <c r="K568" s="27">
        <v>19</v>
      </c>
      <c r="L568" s="27">
        <v>10</v>
      </c>
      <c r="M568" s="27">
        <v>855</v>
      </c>
      <c r="N568" s="27">
        <v>738</v>
      </c>
      <c r="O568" s="24"/>
      <c r="P568" s="24"/>
      <c r="Q568" s="24"/>
      <c r="R568" s="24"/>
      <c r="S568" s="24"/>
      <c r="T568" s="24"/>
      <c r="U568" s="24"/>
      <c r="V568" s="24"/>
      <c r="W568" s="24"/>
      <c r="X568" s="24" t="str">
        <f>IF(OR(I568="",说明首页!$C$3-INT(I568)&gt;7),"是","否")</f>
        <v>否</v>
      </c>
      <c r="Y568" s="24" t="str">
        <f t="shared" si="120"/>
        <v>是</v>
      </c>
      <c r="Z568" s="24" t="str">
        <f t="shared" si="121"/>
        <v>否</v>
      </c>
      <c r="AA568" s="24" t="str">
        <f>IF(OR(I568="",说明首页!$C$3-INT(I568)&gt;=3),"是","否")</f>
        <v>否</v>
      </c>
      <c r="AB568" s="28">
        <f t="shared" si="122"/>
        <v>73.8</v>
      </c>
      <c r="AC568" s="29">
        <f t="shared" si="123"/>
        <v>0</v>
      </c>
      <c r="AD568" s="27">
        <f t="shared" si="124"/>
        <v>0</v>
      </c>
      <c r="AE568" s="29">
        <f t="shared" si="125"/>
        <v>0</v>
      </c>
      <c r="AF568" s="29">
        <f t="shared" si="126"/>
        <v>0</v>
      </c>
      <c r="AG568" s="28" t="str">
        <f t="shared" si="127"/>
        <v/>
      </c>
      <c r="AH568" s="28" t="str">
        <f t="shared" si="128"/>
        <v/>
      </c>
      <c r="AI568" s="28" t="str">
        <f t="shared" si="129"/>
        <v/>
      </c>
      <c r="AJ568" s="28" t="str">
        <f t="shared" si="130"/>
        <v/>
      </c>
      <c r="AK568" s="29" t="str">
        <f t="shared" si="131"/>
        <v/>
      </c>
      <c r="AL568" s="25" t="str">
        <f t="shared" si="132"/>
        <v/>
      </c>
      <c r="AM568" s="24" t="str">
        <f t="shared" si="133"/>
        <v>非参评</v>
      </c>
      <c r="AN568" s="24" t="str">
        <f t="shared" si="134"/>
        <v>MOB3-6</v>
      </c>
    </row>
    <row r="569" spans="1:40" ht="13.5" customHeight="1">
      <c r="A569" s="24" t="s">
        <v>144</v>
      </c>
      <c r="B569" s="24" t="s">
        <v>181</v>
      </c>
      <c r="C569" s="25">
        <v>800824</v>
      </c>
      <c r="D569" s="24" t="s">
        <v>383</v>
      </c>
      <c r="E569" s="26">
        <v>46029.425694444399</v>
      </c>
      <c r="F569" s="26">
        <v>46029.425694444399</v>
      </c>
      <c r="G569" s="25">
        <v>125</v>
      </c>
      <c r="H569" s="25">
        <v>125</v>
      </c>
      <c r="I569" s="26">
        <v>46126.659722222197</v>
      </c>
      <c r="J569" s="27">
        <v>8</v>
      </c>
      <c r="K569" s="27">
        <v>8</v>
      </c>
      <c r="L569" s="27">
        <v>3</v>
      </c>
      <c r="M569" s="27">
        <v>373</v>
      </c>
      <c r="N569" s="27">
        <v>290</v>
      </c>
      <c r="O569" s="25"/>
      <c r="P569" s="27"/>
      <c r="Q569" s="27"/>
      <c r="R569" s="27"/>
      <c r="S569" s="27"/>
      <c r="T569" s="27"/>
      <c r="U569" s="27"/>
      <c r="V569" s="24"/>
      <c r="W569" s="27"/>
      <c r="X569" s="24" t="str">
        <f>IF(OR(I569="",说明首页!$C$3-INT(I569)&gt;7),"是","否")</f>
        <v>否</v>
      </c>
      <c r="Y569" s="24" t="str">
        <f t="shared" si="120"/>
        <v>是</v>
      </c>
      <c r="Z569" s="24" t="str">
        <f t="shared" si="121"/>
        <v>否</v>
      </c>
      <c r="AA569" s="24" t="str">
        <f>IF(OR(I569="",说明首页!$C$3-INT(I569)&gt;=3),"是","否")</f>
        <v>是</v>
      </c>
      <c r="AB569" s="28">
        <f t="shared" si="122"/>
        <v>96.666666666666671</v>
      </c>
      <c r="AC569" s="29">
        <f t="shared" si="123"/>
        <v>0</v>
      </c>
      <c r="AD569" s="27">
        <f t="shared" si="124"/>
        <v>0</v>
      </c>
      <c r="AE569" s="29">
        <f t="shared" si="125"/>
        <v>0</v>
      </c>
      <c r="AF569" s="29">
        <f t="shared" si="126"/>
        <v>0</v>
      </c>
      <c r="AG569" s="28" t="str">
        <f t="shared" si="127"/>
        <v/>
      </c>
      <c r="AH569" s="28" t="str">
        <f t="shared" si="128"/>
        <v/>
      </c>
      <c r="AI569" s="28" t="str">
        <f t="shared" si="129"/>
        <v/>
      </c>
      <c r="AJ569" s="28" t="str">
        <f t="shared" si="130"/>
        <v/>
      </c>
      <c r="AK569" s="29" t="str">
        <f t="shared" si="131"/>
        <v/>
      </c>
      <c r="AL569" s="25" t="str">
        <f t="shared" si="132"/>
        <v/>
      </c>
      <c r="AM569" s="24" t="str">
        <f t="shared" si="133"/>
        <v>非参评</v>
      </c>
      <c r="AN569" s="24" t="str">
        <f t="shared" si="134"/>
        <v>MOB3-6</v>
      </c>
    </row>
    <row r="570" spans="1:40" ht="13.5" customHeight="1">
      <c r="A570" s="24" t="s">
        <v>144</v>
      </c>
      <c r="B570" s="24" t="s">
        <v>145</v>
      </c>
      <c r="C570" s="25">
        <v>800924</v>
      </c>
      <c r="D570" s="24" t="s">
        <v>931</v>
      </c>
      <c r="E570" s="26">
        <v>46030.444444444402</v>
      </c>
      <c r="F570" s="26">
        <v>46030.444444444402</v>
      </c>
      <c r="G570" s="25">
        <v>124</v>
      </c>
      <c r="H570" s="25">
        <v>124</v>
      </c>
      <c r="I570" s="26">
        <v>46154.824999999997</v>
      </c>
      <c r="J570" s="27">
        <v>3989</v>
      </c>
      <c r="K570" s="27">
        <v>4204</v>
      </c>
      <c r="L570" s="27">
        <v>1977</v>
      </c>
      <c r="M570" s="27">
        <v>219049</v>
      </c>
      <c r="N570" s="27">
        <v>184421</v>
      </c>
      <c r="O570" s="25">
        <v>24</v>
      </c>
      <c r="P570" s="24">
        <v>46</v>
      </c>
      <c r="Q570" s="24">
        <v>1959200</v>
      </c>
      <c r="R570" s="24">
        <v>1605400</v>
      </c>
      <c r="S570" s="24">
        <v>1</v>
      </c>
      <c r="T570" s="24">
        <v>1</v>
      </c>
      <c r="U570" s="24">
        <v>10000</v>
      </c>
      <c r="V570" s="24">
        <v>10000</v>
      </c>
      <c r="W570" s="24">
        <v>1969200</v>
      </c>
      <c r="X570" s="24" t="str">
        <f>IF(OR(I570="",说明首页!$C$3-INT(I570)&gt;7),"是","否")</f>
        <v>否</v>
      </c>
      <c r="Y570" s="24" t="str">
        <f t="shared" si="120"/>
        <v>否</v>
      </c>
      <c r="Z570" s="24" t="str">
        <f t="shared" si="121"/>
        <v>是</v>
      </c>
      <c r="AA570" s="24" t="str">
        <f>IF(OR(I570="",说明首页!$C$3-INT(I570)&gt;=3),"是","否")</f>
        <v>否</v>
      </c>
      <c r="AB570" s="28">
        <f t="shared" si="122"/>
        <v>93.283257460799192</v>
      </c>
      <c r="AC570" s="29">
        <f t="shared" si="123"/>
        <v>1.1531712208573579</v>
      </c>
      <c r="AD570" s="27">
        <f t="shared" si="124"/>
        <v>42591.304347826088</v>
      </c>
      <c r="AE570" s="29">
        <f t="shared" si="125"/>
        <v>160.54</v>
      </c>
      <c r="AF570" s="29">
        <f t="shared" si="126"/>
        <v>128.07013888888889</v>
      </c>
      <c r="AG570" s="28">
        <f t="shared" si="127"/>
        <v>64.030131826741993</v>
      </c>
      <c r="AH570" s="28">
        <f t="shared" si="128"/>
        <v>74.011299435028249</v>
      </c>
      <c r="AI570" s="28">
        <f t="shared" si="129"/>
        <v>65.536723163841799</v>
      </c>
      <c r="AJ570" s="28">
        <f t="shared" si="130"/>
        <v>81.16760828625236</v>
      </c>
      <c r="AK570" s="29">
        <f t="shared" si="131"/>
        <v>72.25</v>
      </c>
      <c r="AL570" s="25">
        <f t="shared" si="132"/>
        <v>99</v>
      </c>
      <c r="AM570" s="24" t="str">
        <f t="shared" si="133"/>
        <v>S</v>
      </c>
      <c r="AN570" s="24" t="str">
        <f t="shared" si="134"/>
        <v>MOB3-6</v>
      </c>
    </row>
    <row r="571" spans="1:40" ht="13.5" customHeight="1">
      <c r="A571" s="24" t="s">
        <v>144</v>
      </c>
      <c r="B571" s="24" t="s">
        <v>152</v>
      </c>
      <c r="C571" s="25">
        <v>800943</v>
      </c>
      <c r="D571" s="24" t="s">
        <v>601</v>
      </c>
      <c r="E571" s="26">
        <v>46031.393750000003</v>
      </c>
      <c r="F571" s="26">
        <v>46031.393750000003</v>
      </c>
      <c r="G571" s="25">
        <v>123</v>
      </c>
      <c r="H571" s="25">
        <v>123</v>
      </c>
      <c r="I571" s="26">
        <v>46154.800694444399</v>
      </c>
      <c r="J571" s="27">
        <v>4927</v>
      </c>
      <c r="K571" s="27">
        <v>6214</v>
      </c>
      <c r="L571" s="27">
        <v>2274</v>
      </c>
      <c r="M571" s="27">
        <v>227780</v>
      </c>
      <c r="N571" s="27">
        <v>170179</v>
      </c>
      <c r="O571" s="25">
        <v>25</v>
      </c>
      <c r="P571" s="24">
        <v>49</v>
      </c>
      <c r="Q571" s="24">
        <v>960400</v>
      </c>
      <c r="R571" s="24">
        <v>392500</v>
      </c>
      <c r="S571" s="24">
        <v>4</v>
      </c>
      <c r="T571" s="24">
        <v>5</v>
      </c>
      <c r="U571" s="24">
        <v>8500</v>
      </c>
      <c r="V571" s="24">
        <v>1500</v>
      </c>
      <c r="W571" s="24">
        <v>968900</v>
      </c>
      <c r="X571" s="24" t="str">
        <f>IF(OR(I571="",说明首页!$C$3-INT(I571)&gt;7),"是","否")</f>
        <v>否</v>
      </c>
      <c r="Y571" s="24" t="str">
        <f t="shared" si="120"/>
        <v>否</v>
      </c>
      <c r="Z571" s="24" t="str">
        <f t="shared" si="121"/>
        <v>是</v>
      </c>
      <c r="AA571" s="24" t="str">
        <f>IF(OR(I571="",说明首页!$C$3-INT(I571)&gt;=3),"是","否")</f>
        <v>否</v>
      </c>
      <c r="AB571" s="28">
        <f t="shared" si="122"/>
        <v>74.83685136323659</v>
      </c>
      <c r="AC571" s="29">
        <f t="shared" si="123"/>
        <v>0.99451999188146945</v>
      </c>
      <c r="AD571" s="27">
        <f t="shared" si="124"/>
        <v>19600</v>
      </c>
      <c r="AE571" s="29">
        <f t="shared" si="125"/>
        <v>39.25</v>
      </c>
      <c r="AF571" s="29">
        <f t="shared" si="126"/>
        <v>113.45266666666666</v>
      </c>
      <c r="AG571" s="28">
        <f t="shared" si="127"/>
        <v>15.819209039548024</v>
      </c>
      <c r="AH571" s="28">
        <f t="shared" si="128"/>
        <v>60.263653483992464</v>
      </c>
      <c r="AI571" s="28">
        <f t="shared" si="129"/>
        <v>17.514124293785311</v>
      </c>
      <c r="AJ571" s="28">
        <f t="shared" si="130"/>
        <v>51.41242937853108</v>
      </c>
      <c r="AK571" s="29">
        <f t="shared" si="131"/>
        <v>43.28</v>
      </c>
      <c r="AL571" s="25">
        <f t="shared" si="132"/>
        <v>312</v>
      </c>
      <c r="AM571" s="24" t="str">
        <f t="shared" si="133"/>
        <v>B</v>
      </c>
      <c r="AN571" s="24" t="str">
        <f t="shared" si="134"/>
        <v>MOB3-6</v>
      </c>
    </row>
    <row r="572" spans="1:40" ht="13.5" customHeight="1">
      <c r="A572" s="24" t="s">
        <v>144</v>
      </c>
      <c r="B572" s="24" t="s">
        <v>335</v>
      </c>
      <c r="C572" s="25">
        <v>800953</v>
      </c>
      <c r="D572" s="24" t="s">
        <v>1119</v>
      </c>
      <c r="E572" s="26">
        <v>46030.463888888902</v>
      </c>
      <c r="F572" s="26">
        <v>46030.463888888902</v>
      </c>
      <c r="G572" s="25">
        <v>124</v>
      </c>
      <c r="H572" s="25">
        <v>124</v>
      </c>
      <c r="I572" s="26">
        <v>46154.760416666701</v>
      </c>
      <c r="J572" s="27">
        <v>4430</v>
      </c>
      <c r="K572" s="27">
        <v>6452</v>
      </c>
      <c r="L572" s="27">
        <v>2630</v>
      </c>
      <c r="M572" s="27">
        <v>244733</v>
      </c>
      <c r="N572" s="27">
        <v>184764</v>
      </c>
      <c r="O572" s="25">
        <v>24</v>
      </c>
      <c r="P572" s="27">
        <v>24</v>
      </c>
      <c r="Q572" s="27">
        <v>279000</v>
      </c>
      <c r="R572" s="27">
        <v>212700</v>
      </c>
      <c r="S572" s="27">
        <v>2</v>
      </c>
      <c r="T572" s="27">
        <v>2</v>
      </c>
      <c r="U572" s="27">
        <v>7200</v>
      </c>
      <c r="V572" s="27"/>
      <c r="W572" s="27">
        <v>286200</v>
      </c>
      <c r="X572" s="24" t="str">
        <f>IF(OR(I572="",说明首页!$C$3-INT(I572)&gt;7),"是","否")</f>
        <v>否</v>
      </c>
      <c r="Y572" s="24" t="str">
        <f t="shared" si="120"/>
        <v>否</v>
      </c>
      <c r="Z572" s="24" t="str">
        <f t="shared" si="121"/>
        <v>是</v>
      </c>
      <c r="AA572" s="24" t="str">
        <f>IF(OR(I572="",说明首页!$C$3-INT(I572)&gt;=3),"是","否")</f>
        <v>否</v>
      </c>
      <c r="AB572" s="28">
        <f t="shared" si="122"/>
        <v>70.252471482889732</v>
      </c>
      <c r="AC572" s="29">
        <f t="shared" si="123"/>
        <v>0.54176072234762973</v>
      </c>
      <c r="AD572" s="27">
        <f t="shared" si="124"/>
        <v>11625</v>
      </c>
      <c r="AE572" s="29">
        <f t="shared" si="125"/>
        <v>21.27</v>
      </c>
      <c r="AF572" s="29">
        <f t="shared" si="126"/>
        <v>128.30833333333334</v>
      </c>
      <c r="AG572" s="28">
        <f t="shared" si="127"/>
        <v>8.4745762711864394</v>
      </c>
      <c r="AH572" s="28">
        <f t="shared" si="128"/>
        <v>11.111111111111111</v>
      </c>
      <c r="AI572" s="28">
        <f t="shared" si="129"/>
        <v>7.7212806026365346</v>
      </c>
      <c r="AJ572" s="28">
        <f t="shared" si="130"/>
        <v>81.732580037664775</v>
      </c>
      <c r="AK572" s="29">
        <f t="shared" si="131"/>
        <v>24.16</v>
      </c>
      <c r="AL572" s="25">
        <f t="shared" si="132"/>
        <v>452</v>
      </c>
      <c r="AM572" s="24" t="str">
        <f t="shared" si="133"/>
        <v>C</v>
      </c>
      <c r="AN572" s="24" t="str">
        <f t="shared" si="134"/>
        <v>MOB3-6</v>
      </c>
    </row>
    <row r="573" spans="1:40" ht="13.5" customHeight="1">
      <c r="A573" s="24" t="s">
        <v>144</v>
      </c>
      <c r="B573" s="24" t="s">
        <v>169</v>
      </c>
      <c r="C573" s="25">
        <v>801083</v>
      </c>
      <c r="D573" s="24" t="s">
        <v>321</v>
      </c>
      <c r="E573" s="26">
        <v>46031.402083333298</v>
      </c>
      <c r="F573" s="26">
        <v>46031.402083333298</v>
      </c>
      <c r="G573" s="25">
        <v>123</v>
      </c>
      <c r="H573" s="25">
        <v>123</v>
      </c>
      <c r="I573" s="26">
        <v>46154.819444444402</v>
      </c>
      <c r="J573" s="27">
        <v>4469</v>
      </c>
      <c r="K573" s="27">
        <v>6060</v>
      </c>
      <c r="L573" s="27">
        <v>1651</v>
      </c>
      <c r="M573" s="27">
        <v>218008</v>
      </c>
      <c r="N573" s="27">
        <v>158121</v>
      </c>
      <c r="O573" s="25">
        <v>23</v>
      </c>
      <c r="P573" s="27">
        <v>44</v>
      </c>
      <c r="Q573" s="27">
        <v>1916200</v>
      </c>
      <c r="R573" s="27">
        <v>1391000</v>
      </c>
      <c r="S573" s="27">
        <v>1</v>
      </c>
      <c r="T573" s="27">
        <v>1</v>
      </c>
      <c r="U573" s="24">
        <v>500</v>
      </c>
      <c r="V573" s="24"/>
      <c r="W573" s="27">
        <v>1916700</v>
      </c>
      <c r="X573" s="24" t="str">
        <f>IF(OR(I573="",说明首页!$C$3-INT(I573)&gt;7),"是","否")</f>
        <v>否</v>
      </c>
      <c r="Y573" s="24" t="str">
        <f t="shared" si="120"/>
        <v>否</v>
      </c>
      <c r="Z573" s="24" t="str">
        <f t="shared" si="121"/>
        <v>是</v>
      </c>
      <c r="AA573" s="24" t="str">
        <f>IF(OR(I573="",说明首页!$C$3-INT(I573)&gt;=3),"是","否")</f>
        <v>否</v>
      </c>
      <c r="AB573" s="28">
        <f t="shared" si="122"/>
        <v>95.77286493034525</v>
      </c>
      <c r="AC573" s="29">
        <f t="shared" si="123"/>
        <v>0.9845603043186395</v>
      </c>
      <c r="AD573" s="27">
        <f t="shared" si="124"/>
        <v>43550</v>
      </c>
      <c r="AE573" s="29">
        <f t="shared" si="125"/>
        <v>139.1</v>
      </c>
      <c r="AF573" s="29">
        <f t="shared" si="126"/>
        <v>114.58043478260871</v>
      </c>
      <c r="AG573" s="28">
        <f t="shared" si="127"/>
        <v>70.809792843691142</v>
      </c>
      <c r="AH573" s="28">
        <f t="shared" si="128"/>
        <v>59.322033898305079</v>
      </c>
      <c r="AI573" s="28">
        <f t="shared" si="129"/>
        <v>57.438794726930318</v>
      </c>
      <c r="AJ573" s="28">
        <f t="shared" si="130"/>
        <v>53.483992467043315</v>
      </c>
      <c r="AK573" s="29">
        <f t="shared" si="131"/>
        <v>59.5</v>
      </c>
      <c r="AL573" s="25">
        <f t="shared" si="132"/>
        <v>187</v>
      </c>
      <c r="AM573" s="24" t="str">
        <f t="shared" si="133"/>
        <v>A</v>
      </c>
      <c r="AN573" s="24" t="str">
        <f t="shared" si="134"/>
        <v>MOB3-6</v>
      </c>
    </row>
    <row r="574" spans="1:40" ht="13.5" customHeight="1">
      <c r="A574" s="24" t="s">
        <v>144</v>
      </c>
      <c r="B574" s="24" t="s">
        <v>162</v>
      </c>
      <c r="C574" s="25">
        <v>801101</v>
      </c>
      <c r="D574" s="24" t="s">
        <v>1016</v>
      </c>
      <c r="E574" s="26">
        <v>46032.661805555603</v>
      </c>
      <c r="F574" s="26">
        <v>46032.661805555603</v>
      </c>
      <c r="G574" s="25">
        <v>122</v>
      </c>
      <c r="H574" s="25">
        <v>122</v>
      </c>
      <c r="I574" s="26">
        <v>46154.804166666698</v>
      </c>
      <c r="J574" s="27">
        <v>4691</v>
      </c>
      <c r="K574" s="27">
        <v>5990</v>
      </c>
      <c r="L574" s="27">
        <v>2057</v>
      </c>
      <c r="M574" s="27">
        <v>237707</v>
      </c>
      <c r="N574" s="27">
        <v>180193</v>
      </c>
      <c r="O574" s="25">
        <v>27</v>
      </c>
      <c r="P574" s="27">
        <v>47</v>
      </c>
      <c r="Q574" s="27">
        <v>198100</v>
      </c>
      <c r="R574" s="27">
        <v>158100</v>
      </c>
      <c r="S574" s="27">
        <v>3</v>
      </c>
      <c r="T574" s="27">
        <v>4</v>
      </c>
      <c r="U574" s="24">
        <v>16500</v>
      </c>
      <c r="V574" s="24">
        <v>16000</v>
      </c>
      <c r="W574" s="27">
        <v>214600</v>
      </c>
      <c r="X574" s="24" t="str">
        <f>IF(OR(I574="",说明首页!$C$3-INT(I574)&gt;7),"是","否")</f>
        <v>否</v>
      </c>
      <c r="Y574" s="24" t="str">
        <f t="shared" si="120"/>
        <v>否</v>
      </c>
      <c r="Z574" s="24" t="str">
        <f t="shared" si="121"/>
        <v>是</v>
      </c>
      <c r="AA574" s="24" t="str">
        <f>IF(OR(I574="",说明首页!$C$3-INT(I574)&gt;=3),"是","否")</f>
        <v>否</v>
      </c>
      <c r="AB574" s="28">
        <f t="shared" si="122"/>
        <v>87.599902771025768</v>
      </c>
      <c r="AC574" s="29">
        <f t="shared" si="123"/>
        <v>1.0019185674696227</v>
      </c>
      <c r="AD574" s="27">
        <f t="shared" si="124"/>
        <v>4214.8936170212764</v>
      </c>
      <c r="AE574" s="29">
        <f t="shared" si="125"/>
        <v>15.81</v>
      </c>
      <c r="AF574" s="29">
        <f t="shared" si="126"/>
        <v>111.23024691358025</v>
      </c>
      <c r="AG574" s="28">
        <f t="shared" si="127"/>
        <v>45.762711864406782</v>
      </c>
      <c r="AH574" s="28">
        <f t="shared" si="128"/>
        <v>60.640301318267419</v>
      </c>
      <c r="AI574" s="28">
        <f t="shared" si="129"/>
        <v>6.4030131826741998</v>
      </c>
      <c r="AJ574" s="28">
        <f t="shared" si="130"/>
        <v>47.269303201506588</v>
      </c>
      <c r="AK574" s="29">
        <f t="shared" si="131"/>
        <v>44.89</v>
      </c>
      <c r="AL574" s="25">
        <f t="shared" si="132"/>
        <v>296</v>
      </c>
      <c r="AM574" s="24" t="str">
        <f t="shared" si="133"/>
        <v>B</v>
      </c>
      <c r="AN574" s="24" t="str">
        <f t="shared" si="134"/>
        <v>MOB3-6</v>
      </c>
    </row>
    <row r="575" spans="1:40" ht="13.5" customHeight="1">
      <c r="A575" s="24" t="s">
        <v>144</v>
      </c>
      <c r="B575" s="24" t="s">
        <v>162</v>
      </c>
      <c r="C575" s="25">
        <v>801102</v>
      </c>
      <c r="D575" s="24" t="s">
        <v>204</v>
      </c>
      <c r="E575" s="26">
        <v>46031.425694444399</v>
      </c>
      <c r="F575" s="26">
        <v>46031.425694444399</v>
      </c>
      <c r="G575" s="25">
        <v>123</v>
      </c>
      <c r="H575" s="25">
        <v>123</v>
      </c>
      <c r="I575" s="26">
        <v>46154.822222222203</v>
      </c>
      <c r="J575" s="27">
        <v>3073</v>
      </c>
      <c r="K575" s="27">
        <v>4322</v>
      </c>
      <c r="L575" s="27">
        <v>1613</v>
      </c>
      <c r="M575" s="27">
        <v>183761</v>
      </c>
      <c r="N575" s="27">
        <v>143789</v>
      </c>
      <c r="O575" s="25">
        <v>26</v>
      </c>
      <c r="P575" s="27">
        <v>26</v>
      </c>
      <c r="Q575" s="27">
        <v>2617300</v>
      </c>
      <c r="R575" s="27">
        <v>1801900</v>
      </c>
      <c r="S575" s="27">
        <v>1</v>
      </c>
      <c r="T575" s="27">
        <v>2</v>
      </c>
      <c r="U575" s="24">
        <v>2000</v>
      </c>
      <c r="V575" s="24"/>
      <c r="W575" s="27">
        <v>2619300</v>
      </c>
      <c r="X575" s="24" t="str">
        <f>IF(OR(I575="",说明首页!$C$3-INT(I575)&gt;7),"是","否")</f>
        <v>否</v>
      </c>
      <c r="Y575" s="24" t="str">
        <f t="shared" si="120"/>
        <v>否</v>
      </c>
      <c r="Z575" s="24" t="str">
        <f t="shared" si="121"/>
        <v>是</v>
      </c>
      <c r="AA575" s="24" t="str">
        <f>IF(OR(I575="",说明首页!$C$3-INT(I575)&gt;=3),"是","否")</f>
        <v>否</v>
      </c>
      <c r="AB575" s="28">
        <f t="shared" si="122"/>
        <v>89.143831370117795</v>
      </c>
      <c r="AC575" s="29">
        <f t="shared" si="123"/>
        <v>0.84607875040676861</v>
      </c>
      <c r="AD575" s="27">
        <f t="shared" si="124"/>
        <v>100665.38461538461</v>
      </c>
      <c r="AE575" s="29">
        <f t="shared" si="125"/>
        <v>180.19</v>
      </c>
      <c r="AF575" s="29">
        <f t="shared" si="126"/>
        <v>92.172435897435903</v>
      </c>
      <c r="AG575" s="28">
        <f t="shared" si="127"/>
        <v>50.282485875706215</v>
      </c>
      <c r="AH575" s="28">
        <f t="shared" si="128"/>
        <v>44.821092278719398</v>
      </c>
      <c r="AI575" s="28">
        <f t="shared" si="129"/>
        <v>71.939736346516</v>
      </c>
      <c r="AJ575" s="28">
        <f t="shared" si="130"/>
        <v>11.864406779661017</v>
      </c>
      <c r="AK575" s="29">
        <f t="shared" si="131"/>
        <v>44.47</v>
      </c>
      <c r="AL575" s="25">
        <f t="shared" si="132"/>
        <v>299</v>
      </c>
      <c r="AM575" s="24" t="str">
        <f t="shared" si="133"/>
        <v>B</v>
      </c>
      <c r="AN575" s="24" t="str">
        <f t="shared" si="134"/>
        <v>MOB3-6</v>
      </c>
    </row>
    <row r="576" spans="1:40" ht="13.5" customHeight="1">
      <c r="A576" s="24" t="s">
        <v>144</v>
      </c>
      <c r="B576" s="24" t="s">
        <v>176</v>
      </c>
      <c r="C576" s="25">
        <v>801113</v>
      </c>
      <c r="D576" s="24" t="s">
        <v>860</v>
      </c>
      <c r="E576" s="26">
        <v>46031.421527777798</v>
      </c>
      <c r="F576" s="26">
        <v>46031.421527777798</v>
      </c>
      <c r="G576" s="25">
        <v>123</v>
      </c>
      <c r="H576" s="25">
        <v>123</v>
      </c>
      <c r="I576" s="26">
        <v>46135.5715277778</v>
      </c>
      <c r="J576" s="27">
        <v>1</v>
      </c>
      <c r="K576" s="27">
        <v>2</v>
      </c>
      <c r="L576" s="27">
        <v>2</v>
      </c>
      <c r="M576" s="27">
        <v>424</v>
      </c>
      <c r="N576" s="27">
        <v>424</v>
      </c>
      <c r="O576" s="25"/>
      <c r="P576" s="27"/>
      <c r="Q576" s="27"/>
      <c r="R576" s="27"/>
      <c r="S576" s="27"/>
      <c r="T576" s="27"/>
      <c r="U576" s="27"/>
      <c r="V576" s="27"/>
      <c r="W576" s="27"/>
      <c r="X576" s="24" t="str">
        <f>IF(OR(I576="",说明首页!$C$3-INT(I576)&gt;7),"是","否")</f>
        <v>否</v>
      </c>
      <c r="Y576" s="24" t="str">
        <f t="shared" si="120"/>
        <v>是</v>
      </c>
      <c r="Z576" s="24" t="str">
        <f t="shared" si="121"/>
        <v>否</v>
      </c>
      <c r="AA576" s="24" t="str">
        <f>IF(OR(I576="",说明首页!$C$3-INT(I576)&gt;=3),"是","否")</f>
        <v>否</v>
      </c>
      <c r="AB576" s="28">
        <f t="shared" si="122"/>
        <v>212</v>
      </c>
      <c r="AC576" s="29">
        <f t="shared" si="123"/>
        <v>0</v>
      </c>
      <c r="AD576" s="27">
        <f t="shared" si="124"/>
        <v>0</v>
      </c>
      <c r="AE576" s="29">
        <f t="shared" si="125"/>
        <v>0</v>
      </c>
      <c r="AF576" s="29">
        <f t="shared" si="126"/>
        <v>0</v>
      </c>
      <c r="AG576" s="28" t="str">
        <f t="shared" si="127"/>
        <v/>
      </c>
      <c r="AH576" s="28" t="str">
        <f t="shared" si="128"/>
        <v/>
      </c>
      <c r="AI576" s="28" t="str">
        <f t="shared" si="129"/>
        <v/>
      </c>
      <c r="AJ576" s="28" t="str">
        <f t="shared" si="130"/>
        <v/>
      </c>
      <c r="AK576" s="29" t="str">
        <f t="shared" si="131"/>
        <v/>
      </c>
      <c r="AL576" s="25" t="str">
        <f t="shared" si="132"/>
        <v/>
      </c>
      <c r="AM576" s="24" t="str">
        <f t="shared" si="133"/>
        <v>非参评</v>
      </c>
      <c r="AN576" s="24" t="str">
        <f t="shared" si="134"/>
        <v>MOB3-6</v>
      </c>
    </row>
    <row r="577" spans="1:40" ht="13.5" customHeight="1">
      <c r="A577" s="24" t="s">
        <v>144</v>
      </c>
      <c r="B577" s="24" t="s">
        <v>167</v>
      </c>
      <c r="C577" s="25">
        <v>801158</v>
      </c>
      <c r="D577" s="24" t="s">
        <v>168</v>
      </c>
      <c r="E577" s="26">
        <v>46034.411805555603</v>
      </c>
      <c r="F577" s="26">
        <v>46034.411805555603</v>
      </c>
      <c r="G577" s="25">
        <v>120</v>
      </c>
      <c r="H577" s="25">
        <v>120</v>
      </c>
      <c r="J577" s="27">
        <v>0</v>
      </c>
      <c r="K577" s="27">
        <v>0</v>
      </c>
      <c r="L577" s="27">
        <v>0</v>
      </c>
      <c r="M577" s="27"/>
      <c r="N577" s="27"/>
      <c r="O577" s="25"/>
      <c r="P577" s="27"/>
      <c r="Q577" s="27"/>
      <c r="R577" s="27"/>
      <c r="S577" s="27"/>
      <c r="T577" s="27"/>
      <c r="U577" s="24"/>
      <c r="V577" s="24"/>
      <c r="W577" s="27"/>
      <c r="X577" s="24" t="str">
        <f>IF(OR(I577="",说明首页!$C$3-INT(I577)&gt;7),"是","否")</f>
        <v>是</v>
      </c>
      <c r="Y577" s="24" t="str">
        <f t="shared" si="120"/>
        <v>是</v>
      </c>
      <c r="Z577" s="24" t="str">
        <f t="shared" si="121"/>
        <v>否</v>
      </c>
      <c r="AA577" s="24" t="str">
        <f>IF(OR(I577="",说明首页!$C$3-INT(I577)&gt;=3),"是","否")</f>
        <v>是</v>
      </c>
      <c r="AB577" s="28">
        <f t="shared" si="122"/>
        <v>0</v>
      </c>
      <c r="AC577" s="29">
        <f t="shared" si="123"/>
        <v>0</v>
      </c>
      <c r="AD577" s="27">
        <f t="shared" si="124"/>
        <v>0</v>
      </c>
      <c r="AE577" s="29">
        <f t="shared" si="125"/>
        <v>0</v>
      </c>
      <c r="AF577" s="29">
        <f t="shared" si="126"/>
        <v>0</v>
      </c>
      <c r="AG577" s="28" t="str">
        <f t="shared" si="127"/>
        <v/>
      </c>
      <c r="AH577" s="28" t="str">
        <f t="shared" si="128"/>
        <v/>
      </c>
      <c r="AI577" s="28" t="str">
        <f t="shared" si="129"/>
        <v/>
      </c>
      <c r="AJ577" s="28" t="str">
        <f t="shared" si="130"/>
        <v/>
      </c>
      <c r="AK577" s="29" t="str">
        <f t="shared" si="131"/>
        <v/>
      </c>
      <c r="AL577" s="25" t="str">
        <f t="shared" si="132"/>
        <v/>
      </c>
      <c r="AM577" s="24" t="str">
        <f t="shared" si="133"/>
        <v>非参评</v>
      </c>
      <c r="AN577" s="24" t="str">
        <f t="shared" si="134"/>
        <v>MOB3-6</v>
      </c>
    </row>
    <row r="578" spans="1:40" ht="13.5" customHeight="1">
      <c r="A578" s="24" t="s">
        <v>144</v>
      </c>
      <c r="B578" s="24" t="s">
        <v>167</v>
      </c>
      <c r="C578" s="25">
        <v>801164</v>
      </c>
      <c r="D578" s="24" t="s">
        <v>307</v>
      </c>
      <c r="E578" s="26">
        <v>46034.574305555601</v>
      </c>
      <c r="F578" s="26">
        <v>46034.574305555601</v>
      </c>
      <c r="G578" s="25">
        <v>120</v>
      </c>
      <c r="H578" s="25">
        <v>120</v>
      </c>
      <c r="I578" s="26">
        <v>46056.494444444397</v>
      </c>
      <c r="J578" s="27">
        <v>0</v>
      </c>
      <c r="K578" s="27">
        <v>0</v>
      </c>
      <c r="L578" s="27">
        <v>0</v>
      </c>
      <c r="M578" s="27"/>
      <c r="N578" s="27"/>
      <c r="O578" s="25"/>
      <c r="P578" s="27"/>
      <c r="Q578" s="27"/>
      <c r="R578" s="27"/>
      <c r="S578" s="27"/>
      <c r="T578" s="27"/>
      <c r="U578" s="27"/>
      <c r="V578" s="24"/>
      <c r="W578" s="27"/>
      <c r="X578" s="24" t="str">
        <f>IF(OR(I578="",说明首页!$C$3-INT(I578)&gt;7),"是","否")</f>
        <v>是</v>
      </c>
      <c r="Y578" s="24" t="str">
        <f t="shared" ref="Y578:Y641" si="135">IF(OR(O578="",O578&lt;22),"是","否")</f>
        <v>是</v>
      </c>
      <c r="Z578" s="24" t="str">
        <f t="shared" ref="Z578:Z641" si="136">IF(AND(X578="否",Y578="否"),"是","否")</f>
        <v>否</v>
      </c>
      <c r="AA578" s="24" t="str">
        <f>IF(OR(I578="",说明首页!$C$3-INT(I578)&gt;=3),"是","否")</f>
        <v>是</v>
      </c>
      <c r="AB578" s="28">
        <f t="shared" ref="AB578:AB641" si="137">IFERROR(IF(L578&gt;0,N578/L578,0),0)</f>
        <v>0</v>
      </c>
      <c r="AC578" s="29">
        <f t="shared" ref="AC578:AC641" si="138">IFERROR(IF(J578&gt;0,P578/J578*100,0),0)</f>
        <v>0</v>
      </c>
      <c r="AD578" s="27">
        <f t="shared" ref="AD578:AD641" si="139">IFERROR(IF(AND(P578&lt;&gt;"",P578&gt;0),Q578/P578,0),0)</f>
        <v>0</v>
      </c>
      <c r="AE578" s="29">
        <f t="shared" ref="AE578:AE641" si="140">IFERROR(IF(R578="",0,R578/10000),0)</f>
        <v>0</v>
      </c>
      <c r="AF578" s="29">
        <f t="shared" ref="AF578:AF641" si="141">IFERROR(IF(O578&gt;0,N578/O578/60,0),0)</f>
        <v>0</v>
      </c>
      <c r="AG578" s="28" t="str">
        <f t="shared" ref="AG578:AG641" si="142">IF(Z578="是",COUNTIFS($Z$2:$Z$4650,"是",$AB$2:$AB$4650,"&lt;"&amp;AB578)/COUNTIF($Z$2:$Z$4650,"是")*100,"")</f>
        <v/>
      </c>
      <c r="AH578" s="28" t="str">
        <f t="shared" ref="AH578:AH641" si="143">IF(Z578="是",COUNTIFS($Z$2:$Z$4650,"是",$AC$2:$AC$4650,"&lt;"&amp;AC578)/COUNTIF($Z$2:$Z$4650,"是")*100,"")</f>
        <v/>
      </c>
      <c r="AI578" s="28" t="str">
        <f t="shared" ref="AI578:AI641" si="144">IF(Z578="是",COUNTIFS($Z$2:$Z$4650,"是",$AE$2:$AE$4650,"&lt;"&amp;AE578)/COUNTIF($Z$2:$Z$4650,"是")*100,"")</f>
        <v/>
      </c>
      <c r="AJ578" s="28" t="str">
        <f t="shared" ref="AJ578:AJ641" si="145">IF(Z578="是",COUNTIFS($Z$2:$Z$4650,"是",$AF$2:$AF$4650,"&lt;"&amp;AF578)/COUNTIF($Z$2:$Z$4650,"是")*100,"")</f>
        <v/>
      </c>
      <c r="AK578" s="29" t="str">
        <f t="shared" ref="AK578:AK641" si="146">IF(Z578="是",ROUND(AG578*0.15+AH578*0.45+AI578*0.2+AJ578*0.2,2),"")</f>
        <v/>
      </c>
      <c r="AL578" s="25" t="str">
        <f t="shared" ref="AL578:AL641" si="147">IF(Z578="是",COUNTIFS($Z$2:$Z$4650,"是",$AK$2:$AK$4650,"&gt;"&amp;AK578)+1,"")</f>
        <v/>
      </c>
      <c r="AM578" s="24" t="str">
        <f t="shared" ref="AM578:AM641" si="148">IF(Z578&lt;&gt;"是","非参评",IF(AND(AL578&lt;=COUNTIF($Z$2:$Z$4650,"是")*0.2,AC578&gt;MEDIAN(IF($Z$2:$Z$4650="是",$AC$2:$AC$4650))),"S",IF(AL578&lt;=COUNTIF($Z$2:$Z$4650,"是")*0.5,"A",IF(AL578&lt;=COUNTIF($Z$2:$Z$4650,"是")*0.8,"B","C"))))</f>
        <v>非参评</v>
      </c>
      <c r="AN578" s="24" t="str">
        <f t="shared" ref="AN578:AN641" si="149">IF(G578="","无数据",IF(G578&lt;30,"MOB1-",IF(G578&lt;90,"MOB1-3",IF(G578&lt;180,"MOB3-6",IF(G578&lt;365,"MOB6-12","MOB12+")))))</f>
        <v>MOB3-6</v>
      </c>
    </row>
    <row r="579" spans="1:40" ht="13.5" customHeight="1">
      <c r="A579" s="24" t="s">
        <v>144</v>
      </c>
      <c r="B579" s="24" t="s">
        <v>145</v>
      </c>
      <c r="C579" s="25">
        <v>801548</v>
      </c>
      <c r="D579" s="24" t="s">
        <v>816</v>
      </c>
      <c r="E579" s="26">
        <v>46109.581250000003</v>
      </c>
      <c r="F579" s="26">
        <v>46109.581250000003</v>
      </c>
      <c r="G579" s="25">
        <v>45</v>
      </c>
      <c r="H579" s="25">
        <v>45</v>
      </c>
      <c r="I579" s="26">
        <v>46138.617361111101</v>
      </c>
      <c r="J579" s="27">
        <v>28</v>
      </c>
      <c r="K579" s="27">
        <v>28</v>
      </c>
      <c r="L579" s="27">
        <v>14</v>
      </c>
      <c r="M579" s="27">
        <v>1999</v>
      </c>
      <c r="N579" s="27">
        <v>1792</v>
      </c>
      <c r="O579" s="25">
        <v>1</v>
      </c>
      <c r="P579" s="27"/>
      <c r="Q579" s="27"/>
      <c r="R579" s="27"/>
      <c r="S579" s="27"/>
      <c r="T579" s="27"/>
      <c r="U579" s="27"/>
      <c r="V579" s="24"/>
      <c r="W579" s="27"/>
      <c r="X579" s="24" t="str">
        <f>IF(OR(I579="",说明首页!$C$3-INT(I579)&gt;7),"是","否")</f>
        <v>否</v>
      </c>
      <c r="Y579" s="24" t="str">
        <f t="shared" si="135"/>
        <v>是</v>
      </c>
      <c r="Z579" s="24" t="str">
        <f t="shared" si="136"/>
        <v>否</v>
      </c>
      <c r="AA579" s="24" t="str">
        <f>IF(OR(I579="",说明首页!$C$3-INT(I579)&gt;=3),"是","否")</f>
        <v>否</v>
      </c>
      <c r="AB579" s="28">
        <f t="shared" si="137"/>
        <v>128</v>
      </c>
      <c r="AC579" s="29">
        <f t="shared" si="138"/>
        <v>0</v>
      </c>
      <c r="AD579" s="27">
        <f t="shared" si="139"/>
        <v>0</v>
      </c>
      <c r="AE579" s="29">
        <f t="shared" si="140"/>
        <v>0</v>
      </c>
      <c r="AF579" s="29">
        <f t="shared" si="141"/>
        <v>29.866666666666667</v>
      </c>
      <c r="AG579" s="28" t="str">
        <f t="shared" si="142"/>
        <v/>
      </c>
      <c r="AH579" s="28" t="str">
        <f t="shared" si="143"/>
        <v/>
      </c>
      <c r="AI579" s="28" t="str">
        <f t="shared" si="144"/>
        <v/>
      </c>
      <c r="AJ579" s="28" t="str">
        <f t="shared" si="145"/>
        <v/>
      </c>
      <c r="AK579" s="29" t="str">
        <f t="shared" si="146"/>
        <v/>
      </c>
      <c r="AL579" s="25" t="str">
        <f t="shared" si="147"/>
        <v/>
      </c>
      <c r="AM579" s="24" t="str">
        <f t="shared" si="148"/>
        <v>非参评</v>
      </c>
      <c r="AN579" s="24" t="str">
        <f t="shared" si="149"/>
        <v>MOB1-3</v>
      </c>
    </row>
    <row r="580" spans="1:40" ht="13.5" customHeight="1">
      <c r="A580" s="24" t="s">
        <v>144</v>
      </c>
      <c r="B580" s="24" t="s">
        <v>145</v>
      </c>
      <c r="C580" s="25">
        <v>801549</v>
      </c>
      <c r="D580" s="24" t="s">
        <v>320</v>
      </c>
      <c r="E580" s="26">
        <v>46109.581944444399</v>
      </c>
      <c r="F580" s="26">
        <v>46109.581944444399</v>
      </c>
      <c r="G580" s="25">
        <v>45</v>
      </c>
      <c r="H580" s="25">
        <v>45</v>
      </c>
      <c r="I580" s="26">
        <v>46139.607638888898</v>
      </c>
      <c r="J580" s="27">
        <v>152</v>
      </c>
      <c r="K580" s="27">
        <v>152</v>
      </c>
      <c r="L580" s="27">
        <v>57</v>
      </c>
      <c r="M580" s="27">
        <v>5703</v>
      </c>
      <c r="N580" s="27">
        <v>4205</v>
      </c>
      <c r="O580" s="25">
        <v>3</v>
      </c>
      <c r="P580" s="27"/>
      <c r="Q580" s="27"/>
      <c r="R580" s="27"/>
      <c r="S580" s="27"/>
      <c r="T580" s="27"/>
      <c r="U580" s="27"/>
      <c r="V580" s="27"/>
      <c r="W580" s="27"/>
      <c r="X580" s="24" t="str">
        <f>IF(OR(I580="",说明首页!$C$3-INT(I580)&gt;7),"是","否")</f>
        <v>否</v>
      </c>
      <c r="Y580" s="24" t="str">
        <f t="shared" si="135"/>
        <v>是</v>
      </c>
      <c r="Z580" s="24" t="str">
        <f t="shared" si="136"/>
        <v>否</v>
      </c>
      <c r="AA580" s="24" t="str">
        <f>IF(OR(I580="",说明首页!$C$3-INT(I580)&gt;=3),"是","否")</f>
        <v>否</v>
      </c>
      <c r="AB580" s="28">
        <f t="shared" si="137"/>
        <v>73.771929824561397</v>
      </c>
      <c r="AC580" s="29">
        <f t="shared" si="138"/>
        <v>0</v>
      </c>
      <c r="AD580" s="27">
        <f t="shared" si="139"/>
        <v>0</v>
      </c>
      <c r="AE580" s="29">
        <f t="shared" si="140"/>
        <v>0</v>
      </c>
      <c r="AF580" s="29">
        <f t="shared" si="141"/>
        <v>23.361111111111111</v>
      </c>
      <c r="AG580" s="28" t="str">
        <f t="shared" si="142"/>
        <v/>
      </c>
      <c r="AH580" s="28" t="str">
        <f t="shared" si="143"/>
        <v/>
      </c>
      <c r="AI580" s="28" t="str">
        <f t="shared" si="144"/>
        <v/>
      </c>
      <c r="AJ580" s="28" t="str">
        <f t="shared" si="145"/>
        <v/>
      </c>
      <c r="AK580" s="29" t="str">
        <f t="shared" si="146"/>
        <v/>
      </c>
      <c r="AL580" s="25" t="str">
        <f t="shared" si="147"/>
        <v/>
      </c>
      <c r="AM580" s="24" t="str">
        <f t="shared" si="148"/>
        <v>非参评</v>
      </c>
      <c r="AN580" s="24" t="str">
        <f t="shared" si="149"/>
        <v>MOB1-3</v>
      </c>
    </row>
    <row r="581" spans="1:40" ht="13.5" customHeight="1">
      <c r="A581" s="24" t="s">
        <v>144</v>
      </c>
      <c r="B581" s="24" t="s">
        <v>145</v>
      </c>
      <c r="C581" s="25">
        <v>801550</v>
      </c>
      <c r="D581" s="24" t="s">
        <v>363</v>
      </c>
      <c r="E581" s="26">
        <v>46109.5805555556</v>
      </c>
      <c r="F581" s="26">
        <v>46109.5805555556</v>
      </c>
      <c r="G581" s="25">
        <v>45</v>
      </c>
      <c r="H581" s="25">
        <v>45</v>
      </c>
      <c r="I581" s="26">
        <v>46139.595138888901</v>
      </c>
      <c r="J581" s="27">
        <v>158</v>
      </c>
      <c r="K581" s="27">
        <v>160</v>
      </c>
      <c r="L581" s="27">
        <v>61</v>
      </c>
      <c r="M581" s="27">
        <v>5585</v>
      </c>
      <c r="N581" s="27">
        <v>4118</v>
      </c>
      <c r="O581" s="25">
        <v>2</v>
      </c>
      <c r="P581" s="27"/>
      <c r="Q581" s="27"/>
      <c r="R581" s="27"/>
      <c r="S581" s="27"/>
      <c r="T581" s="27"/>
      <c r="U581" s="27"/>
      <c r="V581" s="27"/>
      <c r="W581" s="27"/>
      <c r="X581" s="24" t="str">
        <f>IF(OR(I581="",说明首页!$C$3-INT(I581)&gt;7),"是","否")</f>
        <v>否</v>
      </c>
      <c r="Y581" s="24" t="str">
        <f t="shared" si="135"/>
        <v>是</v>
      </c>
      <c r="Z581" s="24" t="str">
        <f t="shared" si="136"/>
        <v>否</v>
      </c>
      <c r="AA581" s="24" t="str">
        <f>IF(OR(I581="",说明首页!$C$3-INT(I581)&gt;=3),"是","否")</f>
        <v>否</v>
      </c>
      <c r="AB581" s="28">
        <f t="shared" si="137"/>
        <v>67.508196721311478</v>
      </c>
      <c r="AC581" s="29">
        <f t="shared" si="138"/>
        <v>0</v>
      </c>
      <c r="AD581" s="27">
        <f t="shared" si="139"/>
        <v>0</v>
      </c>
      <c r="AE581" s="29">
        <f t="shared" si="140"/>
        <v>0</v>
      </c>
      <c r="AF581" s="29">
        <f t="shared" si="141"/>
        <v>34.31666666666667</v>
      </c>
      <c r="AG581" s="28" t="str">
        <f t="shared" si="142"/>
        <v/>
      </c>
      <c r="AH581" s="28" t="str">
        <f t="shared" si="143"/>
        <v/>
      </c>
      <c r="AI581" s="28" t="str">
        <f t="shared" si="144"/>
        <v/>
      </c>
      <c r="AJ581" s="28" t="str">
        <f t="shared" si="145"/>
        <v/>
      </c>
      <c r="AK581" s="29" t="str">
        <f t="shared" si="146"/>
        <v/>
      </c>
      <c r="AL581" s="25" t="str">
        <f t="shared" si="147"/>
        <v/>
      </c>
      <c r="AM581" s="24" t="str">
        <f t="shared" si="148"/>
        <v>非参评</v>
      </c>
      <c r="AN581" s="24" t="str">
        <f t="shared" si="149"/>
        <v>MOB1-3</v>
      </c>
    </row>
    <row r="582" spans="1:40" ht="13.5" customHeight="1">
      <c r="A582" s="24" t="s">
        <v>144</v>
      </c>
      <c r="B582" s="24" t="s">
        <v>145</v>
      </c>
      <c r="C582" s="25">
        <v>801551</v>
      </c>
      <c r="D582" s="24" t="s">
        <v>536</v>
      </c>
      <c r="E582" s="26">
        <v>46109.5805555556</v>
      </c>
      <c r="F582" s="26">
        <v>46109.5805555556</v>
      </c>
      <c r="G582" s="25">
        <v>45</v>
      </c>
      <c r="H582" s="25">
        <v>45</v>
      </c>
      <c r="I582" s="26">
        <v>46139.611111111102</v>
      </c>
      <c r="J582" s="27">
        <v>156</v>
      </c>
      <c r="K582" s="27">
        <v>156</v>
      </c>
      <c r="L582" s="27">
        <v>55</v>
      </c>
      <c r="M582" s="27">
        <v>5624</v>
      </c>
      <c r="N582" s="27">
        <v>4133</v>
      </c>
      <c r="O582" s="25">
        <v>3</v>
      </c>
      <c r="P582" s="27"/>
      <c r="Q582" s="27"/>
      <c r="R582" s="27"/>
      <c r="S582" s="27"/>
      <c r="T582" s="27"/>
      <c r="U582" s="27"/>
      <c r="V582" s="27"/>
      <c r="W582" s="27"/>
      <c r="X582" s="24" t="str">
        <f>IF(OR(I582="",说明首页!$C$3-INT(I582)&gt;7),"是","否")</f>
        <v>否</v>
      </c>
      <c r="Y582" s="24" t="str">
        <f t="shared" si="135"/>
        <v>是</v>
      </c>
      <c r="Z582" s="24" t="str">
        <f t="shared" si="136"/>
        <v>否</v>
      </c>
      <c r="AA582" s="24" t="str">
        <f>IF(OR(I582="",说明首页!$C$3-INT(I582)&gt;=3),"是","否")</f>
        <v>否</v>
      </c>
      <c r="AB582" s="28">
        <f t="shared" si="137"/>
        <v>75.145454545454541</v>
      </c>
      <c r="AC582" s="29">
        <f t="shared" si="138"/>
        <v>0</v>
      </c>
      <c r="AD582" s="27">
        <f t="shared" si="139"/>
        <v>0</v>
      </c>
      <c r="AE582" s="29">
        <f t="shared" si="140"/>
        <v>0</v>
      </c>
      <c r="AF582" s="29">
        <f t="shared" si="141"/>
        <v>22.961111111111112</v>
      </c>
      <c r="AG582" s="28" t="str">
        <f t="shared" si="142"/>
        <v/>
      </c>
      <c r="AH582" s="28" t="str">
        <f t="shared" si="143"/>
        <v/>
      </c>
      <c r="AI582" s="28" t="str">
        <f t="shared" si="144"/>
        <v/>
      </c>
      <c r="AJ582" s="28" t="str">
        <f t="shared" si="145"/>
        <v/>
      </c>
      <c r="AK582" s="29" t="str">
        <f t="shared" si="146"/>
        <v/>
      </c>
      <c r="AL582" s="25" t="str">
        <f t="shared" si="147"/>
        <v/>
      </c>
      <c r="AM582" s="24" t="str">
        <f t="shared" si="148"/>
        <v>非参评</v>
      </c>
      <c r="AN582" s="24" t="str">
        <f t="shared" si="149"/>
        <v>MOB1-3</v>
      </c>
    </row>
    <row r="583" spans="1:40" ht="13.5" customHeight="1">
      <c r="A583" s="24" t="s">
        <v>144</v>
      </c>
      <c r="B583" s="24" t="s">
        <v>145</v>
      </c>
      <c r="C583" s="25">
        <v>801552</v>
      </c>
      <c r="D583" s="24" t="s">
        <v>929</v>
      </c>
      <c r="E583" s="26">
        <v>46109.581250000003</v>
      </c>
      <c r="F583" s="26">
        <v>46109.581250000003</v>
      </c>
      <c r="G583" s="25">
        <v>45</v>
      </c>
      <c r="H583" s="25">
        <v>45</v>
      </c>
      <c r="I583" s="26">
        <v>46139.5131944444</v>
      </c>
      <c r="J583" s="27">
        <v>149</v>
      </c>
      <c r="K583" s="27">
        <v>149</v>
      </c>
      <c r="L583" s="27">
        <v>72</v>
      </c>
      <c r="M583" s="27">
        <v>5803</v>
      </c>
      <c r="N583" s="27">
        <v>4622</v>
      </c>
      <c r="O583" s="25">
        <v>3</v>
      </c>
      <c r="P583" s="27"/>
      <c r="Q583" s="27"/>
      <c r="R583" s="27"/>
      <c r="S583" s="27"/>
      <c r="T583" s="27"/>
      <c r="U583" s="27"/>
      <c r="V583" s="24"/>
      <c r="W583" s="27"/>
      <c r="X583" s="24" t="str">
        <f>IF(OR(I583="",说明首页!$C$3-INT(I583)&gt;7),"是","否")</f>
        <v>否</v>
      </c>
      <c r="Y583" s="24" t="str">
        <f t="shared" si="135"/>
        <v>是</v>
      </c>
      <c r="Z583" s="24" t="str">
        <f t="shared" si="136"/>
        <v>否</v>
      </c>
      <c r="AA583" s="24" t="str">
        <f>IF(OR(I583="",说明首页!$C$3-INT(I583)&gt;=3),"是","否")</f>
        <v>否</v>
      </c>
      <c r="AB583" s="28">
        <f t="shared" si="137"/>
        <v>64.194444444444443</v>
      </c>
      <c r="AC583" s="29">
        <f t="shared" si="138"/>
        <v>0</v>
      </c>
      <c r="AD583" s="27">
        <f t="shared" si="139"/>
        <v>0</v>
      </c>
      <c r="AE583" s="29">
        <f t="shared" si="140"/>
        <v>0</v>
      </c>
      <c r="AF583" s="29">
        <f t="shared" si="141"/>
        <v>25.677777777777781</v>
      </c>
      <c r="AG583" s="28" t="str">
        <f t="shared" si="142"/>
        <v/>
      </c>
      <c r="AH583" s="28" t="str">
        <f t="shared" si="143"/>
        <v/>
      </c>
      <c r="AI583" s="28" t="str">
        <f t="shared" si="144"/>
        <v/>
      </c>
      <c r="AJ583" s="28" t="str">
        <f t="shared" si="145"/>
        <v/>
      </c>
      <c r="AK583" s="29" t="str">
        <f t="shared" si="146"/>
        <v/>
      </c>
      <c r="AL583" s="25" t="str">
        <f t="shared" si="147"/>
        <v/>
      </c>
      <c r="AM583" s="24" t="str">
        <f t="shared" si="148"/>
        <v>非参评</v>
      </c>
      <c r="AN583" s="24" t="str">
        <f t="shared" si="149"/>
        <v>MOB1-3</v>
      </c>
    </row>
    <row r="584" spans="1:40" ht="13.5" customHeight="1">
      <c r="A584" s="24" t="s">
        <v>144</v>
      </c>
      <c r="B584" s="24" t="s">
        <v>145</v>
      </c>
      <c r="C584" s="25">
        <v>801553</v>
      </c>
      <c r="D584" s="24" t="s">
        <v>1034</v>
      </c>
      <c r="E584" s="26">
        <v>46109.585416666698</v>
      </c>
      <c r="F584" s="26">
        <v>46109.585416666698</v>
      </c>
      <c r="G584" s="25">
        <v>45</v>
      </c>
      <c r="H584" s="25">
        <v>45</v>
      </c>
      <c r="I584" s="26">
        <v>46139.739583333299</v>
      </c>
      <c r="J584" s="27">
        <v>111</v>
      </c>
      <c r="K584" s="27">
        <v>111</v>
      </c>
      <c r="L584" s="27">
        <v>63</v>
      </c>
      <c r="M584" s="27">
        <v>5675</v>
      </c>
      <c r="N584" s="27">
        <v>4857</v>
      </c>
      <c r="O584" s="24">
        <v>3</v>
      </c>
      <c r="P584" s="24"/>
      <c r="Q584" s="24"/>
      <c r="R584" s="24"/>
      <c r="S584" s="24"/>
      <c r="T584" s="24"/>
      <c r="U584" s="24"/>
      <c r="V584" s="24"/>
      <c r="W584" s="24"/>
      <c r="X584" s="24" t="str">
        <f>IF(OR(I584="",说明首页!$C$3-INT(I584)&gt;7),"是","否")</f>
        <v>否</v>
      </c>
      <c r="Y584" s="24" t="str">
        <f t="shared" si="135"/>
        <v>是</v>
      </c>
      <c r="Z584" s="24" t="str">
        <f t="shared" si="136"/>
        <v>否</v>
      </c>
      <c r="AA584" s="24" t="str">
        <f>IF(OR(I584="",说明首页!$C$3-INT(I584)&gt;=3),"是","否")</f>
        <v>否</v>
      </c>
      <c r="AB584" s="28">
        <f t="shared" si="137"/>
        <v>77.095238095238102</v>
      </c>
      <c r="AC584" s="29">
        <f t="shared" si="138"/>
        <v>0</v>
      </c>
      <c r="AD584" s="27">
        <f t="shared" si="139"/>
        <v>0</v>
      </c>
      <c r="AE584" s="29">
        <f t="shared" si="140"/>
        <v>0</v>
      </c>
      <c r="AF584" s="29">
        <f t="shared" si="141"/>
        <v>26.983333333333334</v>
      </c>
      <c r="AG584" s="28" t="str">
        <f t="shared" si="142"/>
        <v/>
      </c>
      <c r="AH584" s="28" t="str">
        <f t="shared" si="143"/>
        <v/>
      </c>
      <c r="AI584" s="28" t="str">
        <f t="shared" si="144"/>
        <v/>
      </c>
      <c r="AJ584" s="28" t="str">
        <f t="shared" si="145"/>
        <v/>
      </c>
      <c r="AK584" s="29" t="str">
        <f t="shared" si="146"/>
        <v/>
      </c>
      <c r="AL584" s="25" t="str">
        <f t="shared" si="147"/>
        <v/>
      </c>
      <c r="AM584" s="24" t="str">
        <f t="shared" si="148"/>
        <v>非参评</v>
      </c>
      <c r="AN584" s="24" t="str">
        <f t="shared" si="149"/>
        <v>MOB1-3</v>
      </c>
    </row>
    <row r="585" spans="1:40" ht="13.5" customHeight="1">
      <c r="A585" s="24" t="s">
        <v>144</v>
      </c>
      <c r="B585" s="24" t="s">
        <v>145</v>
      </c>
      <c r="C585" s="25">
        <v>801554</v>
      </c>
      <c r="D585" s="24" t="s">
        <v>1087</v>
      </c>
      <c r="E585" s="26">
        <v>46109.588888888902</v>
      </c>
      <c r="F585" s="26">
        <v>46109.588888888902</v>
      </c>
      <c r="G585" s="25">
        <v>45</v>
      </c>
      <c r="H585" s="25">
        <v>45</v>
      </c>
      <c r="I585" s="26">
        <v>46139.763888888898</v>
      </c>
      <c r="J585" s="27">
        <v>149</v>
      </c>
      <c r="K585" s="27">
        <v>149</v>
      </c>
      <c r="L585" s="27">
        <v>55</v>
      </c>
      <c r="M585" s="27">
        <v>5677</v>
      </c>
      <c r="N585" s="27">
        <v>4389</v>
      </c>
      <c r="O585" s="25">
        <v>3</v>
      </c>
      <c r="P585" s="27">
        <v>1</v>
      </c>
      <c r="Q585" s="27">
        <v>12400</v>
      </c>
      <c r="R585" s="27"/>
      <c r="S585" s="27">
        <v>0</v>
      </c>
      <c r="T585" s="27">
        <v>0</v>
      </c>
      <c r="U585" s="24"/>
      <c r="V585" s="24"/>
      <c r="W585" s="27">
        <v>12400</v>
      </c>
      <c r="X585" s="24" t="str">
        <f>IF(OR(I585="",说明首页!$C$3-INT(I585)&gt;7),"是","否")</f>
        <v>否</v>
      </c>
      <c r="Y585" s="24" t="str">
        <f t="shared" si="135"/>
        <v>是</v>
      </c>
      <c r="Z585" s="24" t="str">
        <f t="shared" si="136"/>
        <v>否</v>
      </c>
      <c r="AA585" s="24" t="str">
        <f>IF(OR(I585="",说明首页!$C$3-INT(I585)&gt;=3),"是","否")</f>
        <v>否</v>
      </c>
      <c r="AB585" s="28">
        <f t="shared" si="137"/>
        <v>79.8</v>
      </c>
      <c r="AC585" s="29">
        <f t="shared" si="138"/>
        <v>0.67114093959731547</v>
      </c>
      <c r="AD585" s="27">
        <f t="shared" si="139"/>
        <v>12400</v>
      </c>
      <c r="AE585" s="29">
        <f t="shared" si="140"/>
        <v>0</v>
      </c>
      <c r="AF585" s="29">
        <f t="shared" si="141"/>
        <v>24.383333333333333</v>
      </c>
      <c r="AG585" s="28" t="str">
        <f t="shared" si="142"/>
        <v/>
      </c>
      <c r="AH585" s="28" t="str">
        <f t="shared" si="143"/>
        <v/>
      </c>
      <c r="AI585" s="28" t="str">
        <f t="shared" si="144"/>
        <v/>
      </c>
      <c r="AJ585" s="28" t="str">
        <f t="shared" si="145"/>
        <v/>
      </c>
      <c r="AK585" s="29" t="str">
        <f t="shared" si="146"/>
        <v/>
      </c>
      <c r="AL585" s="25" t="str">
        <f t="shared" si="147"/>
        <v/>
      </c>
      <c r="AM585" s="24" t="str">
        <f t="shared" si="148"/>
        <v>非参评</v>
      </c>
      <c r="AN585" s="24" t="str">
        <f t="shared" si="149"/>
        <v>MOB1-3</v>
      </c>
    </row>
    <row r="586" spans="1:40" ht="13.5" customHeight="1">
      <c r="A586" s="24" t="s">
        <v>144</v>
      </c>
      <c r="B586" s="24" t="s">
        <v>145</v>
      </c>
      <c r="C586" s="25">
        <v>801555</v>
      </c>
      <c r="D586" s="24" t="s">
        <v>556</v>
      </c>
      <c r="E586" s="26">
        <v>46060.498611111099</v>
      </c>
      <c r="F586" s="26">
        <v>46060.498611111099</v>
      </c>
      <c r="G586" s="25">
        <v>94</v>
      </c>
      <c r="H586" s="25">
        <v>94</v>
      </c>
      <c r="I586" s="26">
        <v>46139.729861111096</v>
      </c>
      <c r="J586" s="27">
        <v>133</v>
      </c>
      <c r="K586" s="27">
        <v>133</v>
      </c>
      <c r="L586" s="27">
        <v>36</v>
      </c>
      <c r="M586" s="27">
        <v>3892</v>
      </c>
      <c r="N586" s="27">
        <v>2326</v>
      </c>
      <c r="O586" s="25">
        <v>2</v>
      </c>
      <c r="P586" s="27"/>
      <c r="Q586" s="27"/>
      <c r="R586" s="27"/>
      <c r="S586" s="27"/>
      <c r="T586" s="27"/>
      <c r="U586" s="24"/>
      <c r="V586" s="24"/>
      <c r="W586" s="27"/>
      <c r="X586" s="24" t="str">
        <f>IF(OR(I586="",说明首页!$C$3-INT(I586)&gt;7),"是","否")</f>
        <v>否</v>
      </c>
      <c r="Y586" s="24" t="str">
        <f t="shared" si="135"/>
        <v>是</v>
      </c>
      <c r="Z586" s="24" t="str">
        <f t="shared" si="136"/>
        <v>否</v>
      </c>
      <c r="AA586" s="24" t="str">
        <f>IF(OR(I586="",说明首页!$C$3-INT(I586)&gt;=3),"是","否")</f>
        <v>否</v>
      </c>
      <c r="AB586" s="28">
        <f t="shared" si="137"/>
        <v>64.611111111111114</v>
      </c>
      <c r="AC586" s="29">
        <f t="shared" si="138"/>
        <v>0</v>
      </c>
      <c r="AD586" s="27">
        <f t="shared" si="139"/>
        <v>0</v>
      </c>
      <c r="AE586" s="29">
        <f t="shared" si="140"/>
        <v>0</v>
      </c>
      <c r="AF586" s="29">
        <f t="shared" si="141"/>
        <v>19.383333333333333</v>
      </c>
      <c r="AG586" s="28" t="str">
        <f t="shared" si="142"/>
        <v/>
      </c>
      <c r="AH586" s="28" t="str">
        <f t="shared" si="143"/>
        <v/>
      </c>
      <c r="AI586" s="28" t="str">
        <f t="shared" si="144"/>
        <v/>
      </c>
      <c r="AJ586" s="28" t="str">
        <f t="shared" si="145"/>
        <v/>
      </c>
      <c r="AK586" s="29" t="str">
        <f t="shared" si="146"/>
        <v/>
      </c>
      <c r="AL586" s="25" t="str">
        <f t="shared" si="147"/>
        <v/>
      </c>
      <c r="AM586" s="24" t="str">
        <f t="shared" si="148"/>
        <v>非参评</v>
      </c>
      <c r="AN586" s="24" t="str">
        <f t="shared" si="149"/>
        <v>MOB3-6</v>
      </c>
    </row>
    <row r="587" spans="1:40" ht="13.5" customHeight="1">
      <c r="A587" s="24" t="s">
        <v>144</v>
      </c>
      <c r="B587" s="24" t="s">
        <v>145</v>
      </c>
      <c r="C587" s="25">
        <v>801556</v>
      </c>
      <c r="D587" s="24" t="s">
        <v>882</v>
      </c>
      <c r="E587" s="26">
        <v>46109.586805555598</v>
      </c>
      <c r="F587" s="26">
        <v>46109.586805555598</v>
      </c>
      <c r="G587" s="25">
        <v>45</v>
      </c>
      <c r="H587" s="25">
        <v>45</v>
      </c>
      <c r="I587" s="26">
        <v>46139.744444444397</v>
      </c>
      <c r="J587" s="27">
        <v>123</v>
      </c>
      <c r="K587" s="27">
        <v>126</v>
      </c>
      <c r="L587" s="27">
        <v>60</v>
      </c>
      <c r="M587" s="27">
        <v>5751</v>
      </c>
      <c r="N587" s="27">
        <v>4687</v>
      </c>
      <c r="O587" s="25">
        <v>3</v>
      </c>
      <c r="P587" s="27"/>
      <c r="Q587" s="27"/>
      <c r="R587" s="27"/>
      <c r="S587" s="27"/>
      <c r="T587" s="27"/>
      <c r="U587" s="27"/>
      <c r="V587" s="24"/>
      <c r="W587" s="27"/>
      <c r="X587" s="24" t="str">
        <f>IF(OR(I587="",说明首页!$C$3-INT(I587)&gt;7),"是","否")</f>
        <v>否</v>
      </c>
      <c r="Y587" s="24" t="str">
        <f t="shared" si="135"/>
        <v>是</v>
      </c>
      <c r="Z587" s="24" t="str">
        <f t="shared" si="136"/>
        <v>否</v>
      </c>
      <c r="AA587" s="24" t="str">
        <f>IF(OR(I587="",说明首页!$C$3-INT(I587)&gt;=3),"是","否")</f>
        <v>否</v>
      </c>
      <c r="AB587" s="28">
        <f t="shared" si="137"/>
        <v>78.11666666666666</v>
      </c>
      <c r="AC587" s="29">
        <f t="shared" si="138"/>
        <v>0</v>
      </c>
      <c r="AD587" s="27">
        <f t="shared" si="139"/>
        <v>0</v>
      </c>
      <c r="AE587" s="29">
        <f t="shared" si="140"/>
        <v>0</v>
      </c>
      <c r="AF587" s="29">
        <f t="shared" si="141"/>
        <v>26.038888888888888</v>
      </c>
      <c r="AG587" s="28" t="str">
        <f t="shared" si="142"/>
        <v/>
      </c>
      <c r="AH587" s="28" t="str">
        <f t="shared" si="143"/>
        <v/>
      </c>
      <c r="AI587" s="28" t="str">
        <f t="shared" si="144"/>
        <v/>
      </c>
      <c r="AJ587" s="28" t="str">
        <f t="shared" si="145"/>
        <v/>
      </c>
      <c r="AK587" s="29" t="str">
        <f t="shared" si="146"/>
        <v/>
      </c>
      <c r="AL587" s="25" t="str">
        <f t="shared" si="147"/>
        <v/>
      </c>
      <c r="AM587" s="24" t="str">
        <f t="shared" si="148"/>
        <v>非参评</v>
      </c>
      <c r="AN587" s="24" t="str">
        <f t="shared" si="149"/>
        <v>MOB1-3</v>
      </c>
    </row>
    <row r="588" spans="1:40" ht="13.5" customHeight="1">
      <c r="A588" s="24" t="s">
        <v>144</v>
      </c>
      <c r="B588" s="24" t="s">
        <v>145</v>
      </c>
      <c r="C588" s="25">
        <v>801564</v>
      </c>
      <c r="D588" s="24" t="s">
        <v>574</v>
      </c>
      <c r="E588" s="26">
        <v>46038.404861111099</v>
      </c>
      <c r="F588" s="26">
        <v>46038.404861111099</v>
      </c>
      <c r="G588" s="25">
        <v>116</v>
      </c>
      <c r="H588" s="25">
        <v>116</v>
      </c>
      <c r="I588" s="26">
        <v>46154.8</v>
      </c>
      <c r="J588" s="27">
        <v>4685</v>
      </c>
      <c r="K588" s="27">
        <v>5240</v>
      </c>
      <c r="L588" s="27">
        <v>2127</v>
      </c>
      <c r="M588" s="27">
        <v>222354</v>
      </c>
      <c r="N588" s="27">
        <v>174602</v>
      </c>
      <c r="O588" s="25">
        <v>24</v>
      </c>
      <c r="P588" s="27">
        <v>45</v>
      </c>
      <c r="Q588" s="27">
        <v>1631900</v>
      </c>
      <c r="R588" s="27">
        <v>1308300</v>
      </c>
      <c r="S588" s="27">
        <v>2</v>
      </c>
      <c r="T588" s="27">
        <v>2</v>
      </c>
      <c r="U588" s="27">
        <v>69900</v>
      </c>
      <c r="V588" s="24">
        <v>65900</v>
      </c>
      <c r="W588" s="27">
        <v>1701800</v>
      </c>
      <c r="X588" s="24" t="str">
        <f>IF(OR(I588="",说明首页!$C$3-INT(I588)&gt;7),"是","否")</f>
        <v>否</v>
      </c>
      <c r="Y588" s="24" t="str">
        <f t="shared" si="135"/>
        <v>否</v>
      </c>
      <c r="Z588" s="24" t="str">
        <f t="shared" si="136"/>
        <v>是</v>
      </c>
      <c r="AA588" s="24" t="str">
        <f>IF(OR(I588="",说明首页!$C$3-INT(I588)&gt;=3),"是","否")</f>
        <v>否</v>
      </c>
      <c r="AB588" s="28">
        <f t="shared" si="137"/>
        <v>82.088387400094035</v>
      </c>
      <c r="AC588" s="29">
        <f t="shared" si="138"/>
        <v>0.96051227321237997</v>
      </c>
      <c r="AD588" s="27">
        <f t="shared" si="139"/>
        <v>36264.444444444445</v>
      </c>
      <c r="AE588" s="29">
        <f t="shared" si="140"/>
        <v>130.83000000000001</v>
      </c>
      <c r="AF588" s="29">
        <f t="shared" si="141"/>
        <v>121.25138888888888</v>
      </c>
      <c r="AG588" s="28">
        <f t="shared" si="142"/>
        <v>30.508474576271187</v>
      </c>
      <c r="AH588" s="28">
        <f t="shared" si="143"/>
        <v>57.438794726930318</v>
      </c>
      <c r="AI588" s="28">
        <f t="shared" si="144"/>
        <v>54.425612052730699</v>
      </c>
      <c r="AJ588" s="28">
        <f t="shared" si="145"/>
        <v>67.2316384180791</v>
      </c>
      <c r="AK588" s="29">
        <f t="shared" si="146"/>
        <v>54.76</v>
      </c>
      <c r="AL588" s="25">
        <f t="shared" si="147"/>
        <v>219</v>
      </c>
      <c r="AM588" s="24" t="str">
        <f t="shared" si="148"/>
        <v>A</v>
      </c>
      <c r="AN588" s="24" t="str">
        <f t="shared" si="149"/>
        <v>MOB3-6</v>
      </c>
    </row>
    <row r="589" spans="1:40" ht="13.5" customHeight="1">
      <c r="A589" s="24" t="s">
        <v>144</v>
      </c>
      <c r="B589" s="24" t="s">
        <v>147</v>
      </c>
      <c r="C589" s="25">
        <v>801578</v>
      </c>
      <c r="D589" s="24" t="s">
        <v>952</v>
      </c>
      <c r="E589" s="26">
        <v>46037.631249999999</v>
      </c>
      <c r="F589" s="26">
        <v>46037.631249999999</v>
      </c>
      <c r="G589" s="25">
        <v>117</v>
      </c>
      <c r="H589" s="25">
        <v>117</v>
      </c>
      <c r="I589" s="26">
        <v>46149.804166666698</v>
      </c>
      <c r="J589" s="27">
        <v>7</v>
      </c>
      <c r="K589" s="27">
        <v>7</v>
      </c>
      <c r="L589" s="27">
        <v>3</v>
      </c>
      <c r="M589" s="27">
        <v>209</v>
      </c>
      <c r="N589" s="27">
        <v>166</v>
      </c>
      <c r="O589" s="25"/>
      <c r="P589" s="27"/>
      <c r="Q589" s="27"/>
      <c r="R589" s="27"/>
      <c r="S589" s="27"/>
      <c r="T589" s="27"/>
      <c r="U589" s="27"/>
      <c r="V589" s="24"/>
      <c r="W589" s="27"/>
      <c r="X589" s="24" t="str">
        <f>IF(OR(I589="",说明首页!$C$3-INT(I589)&gt;7),"是","否")</f>
        <v>否</v>
      </c>
      <c r="Y589" s="24" t="str">
        <f t="shared" si="135"/>
        <v>是</v>
      </c>
      <c r="Z589" s="24" t="str">
        <f t="shared" si="136"/>
        <v>否</v>
      </c>
      <c r="AA589" s="24" t="str">
        <f>IF(OR(I589="",说明首页!$C$3-INT(I589)&gt;=3),"是","否")</f>
        <v>否</v>
      </c>
      <c r="AB589" s="28">
        <f t="shared" si="137"/>
        <v>55.333333333333336</v>
      </c>
      <c r="AC589" s="29">
        <f t="shared" si="138"/>
        <v>0</v>
      </c>
      <c r="AD589" s="27">
        <f t="shared" si="139"/>
        <v>0</v>
      </c>
      <c r="AE589" s="29">
        <f t="shared" si="140"/>
        <v>0</v>
      </c>
      <c r="AF589" s="29">
        <f t="shared" si="141"/>
        <v>0</v>
      </c>
      <c r="AG589" s="28" t="str">
        <f t="shared" si="142"/>
        <v/>
      </c>
      <c r="AH589" s="28" t="str">
        <f t="shared" si="143"/>
        <v/>
      </c>
      <c r="AI589" s="28" t="str">
        <f t="shared" si="144"/>
        <v/>
      </c>
      <c r="AJ589" s="28" t="str">
        <f t="shared" si="145"/>
        <v/>
      </c>
      <c r="AK589" s="29" t="str">
        <f t="shared" si="146"/>
        <v/>
      </c>
      <c r="AL589" s="25" t="str">
        <f t="shared" si="147"/>
        <v/>
      </c>
      <c r="AM589" s="24" t="str">
        <f t="shared" si="148"/>
        <v>非参评</v>
      </c>
      <c r="AN589" s="24" t="str">
        <f t="shared" si="149"/>
        <v>MOB3-6</v>
      </c>
    </row>
    <row r="590" spans="1:40" ht="13.5" customHeight="1">
      <c r="A590" s="24" t="s">
        <v>144</v>
      </c>
      <c r="B590" s="24" t="s">
        <v>147</v>
      </c>
      <c r="C590" s="25">
        <v>801583</v>
      </c>
      <c r="D590" s="24" t="s">
        <v>148</v>
      </c>
      <c r="E590" s="26">
        <v>46063.479861111096</v>
      </c>
      <c r="F590" s="26">
        <v>46063.479861111096</v>
      </c>
      <c r="G590" s="25">
        <v>91</v>
      </c>
      <c r="H590" s="25">
        <v>91</v>
      </c>
      <c r="I590" s="26">
        <v>46149.722916666702</v>
      </c>
      <c r="J590" s="27">
        <v>10</v>
      </c>
      <c r="K590" s="27">
        <v>10</v>
      </c>
      <c r="L590" s="27">
        <v>2</v>
      </c>
      <c r="M590" s="27">
        <v>273</v>
      </c>
      <c r="N590" s="27">
        <v>189</v>
      </c>
      <c r="O590" s="25"/>
      <c r="P590" s="27"/>
      <c r="Q590" s="27"/>
      <c r="R590" s="27"/>
      <c r="S590" s="27"/>
      <c r="T590" s="27"/>
      <c r="U590" s="24"/>
      <c r="V590" s="24"/>
      <c r="W590" s="27"/>
      <c r="X590" s="24" t="str">
        <f>IF(OR(I590="",说明首页!$C$3-INT(I590)&gt;7),"是","否")</f>
        <v>否</v>
      </c>
      <c r="Y590" s="24" t="str">
        <f t="shared" si="135"/>
        <v>是</v>
      </c>
      <c r="Z590" s="24" t="str">
        <f t="shared" si="136"/>
        <v>否</v>
      </c>
      <c r="AA590" s="24" t="str">
        <f>IF(OR(I590="",说明首页!$C$3-INT(I590)&gt;=3),"是","否")</f>
        <v>否</v>
      </c>
      <c r="AB590" s="28">
        <f t="shared" si="137"/>
        <v>94.5</v>
      </c>
      <c r="AC590" s="29">
        <f t="shared" si="138"/>
        <v>0</v>
      </c>
      <c r="AD590" s="27">
        <f t="shared" si="139"/>
        <v>0</v>
      </c>
      <c r="AE590" s="29">
        <f t="shared" si="140"/>
        <v>0</v>
      </c>
      <c r="AF590" s="29">
        <f t="shared" si="141"/>
        <v>0</v>
      </c>
      <c r="AG590" s="28" t="str">
        <f t="shared" si="142"/>
        <v/>
      </c>
      <c r="AH590" s="28" t="str">
        <f t="shared" si="143"/>
        <v/>
      </c>
      <c r="AI590" s="28" t="str">
        <f t="shared" si="144"/>
        <v/>
      </c>
      <c r="AJ590" s="28" t="str">
        <f t="shared" si="145"/>
        <v/>
      </c>
      <c r="AK590" s="29" t="str">
        <f t="shared" si="146"/>
        <v/>
      </c>
      <c r="AL590" s="25" t="str">
        <f t="shared" si="147"/>
        <v/>
      </c>
      <c r="AM590" s="24" t="str">
        <f t="shared" si="148"/>
        <v>非参评</v>
      </c>
      <c r="AN590" s="24" t="str">
        <f t="shared" si="149"/>
        <v>MOB3-6</v>
      </c>
    </row>
    <row r="591" spans="1:40" ht="13.5" customHeight="1">
      <c r="A591" s="24" t="s">
        <v>144</v>
      </c>
      <c r="B591" s="24" t="s">
        <v>167</v>
      </c>
      <c r="C591" s="25">
        <v>801693</v>
      </c>
      <c r="D591" s="24" t="s">
        <v>406</v>
      </c>
      <c r="E591" s="26">
        <v>46038.474999999999</v>
      </c>
      <c r="F591" s="26">
        <v>46038.474999999999</v>
      </c>
      <c r="G591" s="25">
        <v>116</v>
      </c>
      <c r="H591" s="25">
        <v>116</v>
      </c>
      <c r="I591" s="26">
        <v>46146.722222222197</v>
      </c>
      <c r="J591" s="27">
        <v>390</v>
      </c>
      <c r="K591" s="27">
        <v>457</v>
      </c>
      <c r="L591" s="27">
        <v>199</v>
      </c>
      <c r="M591" s="27">
        <v>19528</v>
      </c>
      <c r="N591" s="27">
        <v>15360</v>
      </c>
      <c r="O591" s="25">
        <v>5</v>
      </c>
      <c r="P591" s="24">
        <v>1</v>
      </c>
      <c r="Q591" s="24">
        <v>1500</v>
      </c>
      <c r="R591" s="24"/>
      <c r="S591" s="24">
        <v>0</v>
      </c>
      <c r="T591" s="24">
        <v>0</v>
      </c>
      <c r="U591" s="24"/>
      <c r="V591" s="24"/>
      <c r="W591" s="24">
        <v>1500</v>
      </c>
      <c r="X591" s="24" t="str">
        <f>IF(OR(I591="",说明首页!$C$3-INT(I591)&gt;7),"是","否")</f>
        <v>否</v>
      </c>
      <c r="Y591" s="24" t="str">
        <f t="shared" si="135"/>
        <v>是</v>
      </c>
      <c r="Z591" s="24" t="str">
        <f t="shared" si="136"/>
        <v>否</v>
      </c>
      <c r="AA591" s="24" t="str">
        <f>IF(OR(I591="",说明首页!$C$3-INT(I591)&gt;=3),"是","否")</f>
        <v>否</v>
      </c>
      <c r="AB591" s="28">
        <f t="shared" si="137"/>
        <v>77.185929648241199</v>
      </c>
      <c r="AC591" s="29">
        <f t="shared" si="138"/>
        <v>0.25641025641025639</v>
      </c>
      <c r="AD591" s="27">
        <f t="shared" si="139"/>
        <v>1500</v>
      </c>
      <c r="AE591" s="29">
        <f t="shared" si="140"/>
        <v>0</v>
      </c>
      <c r="AF591" s="29">
        <f t="shared" si="141"/>
        <v>51.2</v>
      </c>
      <c r="AG591" s="28" t="str">
        <f t="shared" si="142"/>
        <v/>
      </c>
      <c r="AH591" s="28" t="str">
        <f t="shared" si="143"/>
        <v/>
      </c>
      <c r="AI591" s="28" t="str">
        <f t="shared" si="144"/>
        <v/>
      </c>
      <c r="AJ591" s="28" t="str">
        <f t="shared" si="145"/>
        <v/>
      </c>
      <c r="AK591" s="29" t="str">
        <f t="shared" si="146"/>
        <v/>
      </c>
      <c r="AL591" s="25" t="str">
        <f t="shared" si="147"/>
        <v/>
      </c>
      <c r="AM591" s="24" t="str">
        <f t="shared" si="148"/>
        <v>非参评</v>
      </c>
      <c r="AN591" s="24" t="str">
        <f t="shared" si="149"/>
        <v>MOB3-6</v>
      </c>
    </row>
    <row r="592" spans="1:40" ht="13.5" customHeight="1">
      <c r="A592" s="24" t="s">
        <v>144</v>
      </c>
      <c r="B592" s="24" t="s">
        <v>167</v>
      </c>
      <c r="C592" s="25">
        <v>801699</v>
      </c>
      <c r="D592" s="24" t="s">
        <v>811</v>
      </c>
      <c r="E592" s="26">
        <v>46038.478472222203</v>
      </c>
      <c r="F592" s="26">
        <v>46038.478472222203</v>
      </c>
      <c r="G592" s="25">
        <v>116</v>
      </c>
      <c r="H592" s="25">
        <v>116</v>
      </c>
      <c r="I592" s="26">
        <v>46064.460416666698</v>
      </c>
      <c r="J592" s="27">
        <v>0</v>
      </c>
      <c r="K592" s="27">
        <v>0</v>
      </c>
      <c r="L592" s="27">
        <v>0</v>
      </c>
      <c r="M592" s="27"/>
      <c r="N592" s="27"/>
      <c r="O592" s="25"/>
      <c r="P592" s="27"/>
      <c r="Q592" s="27"/>
      <c r="R592" s="27"/>
      <c r="S592" s="27"/>
      <c r="T592" s="27"/>
      <c r="U592" s="27"/>
      <c r="V592" s="27"/>
      <c r="W592" s="27"/>
      <c r="X592" s="24" t="str">
        <f>IF(OR(I592="",说明首页!$C$3-INT(I592)&gt;7),"是","否")</f>
        <v>是</v>
      </c>
      <c r="Y592" s="24" t="str">
        <f t="shared" si="135"/>
        <v>是</v>
      </c>
      <c r="Z592" s="24" t="str">
        <f t="shared" si="136"/>
        <v>否</v>
      </c>
      <c r="AA592" s="24" t="str">
        <f>IF(OR(I592="",说明首页!$C$3-INT(I592)&gt;=3),"是","否")</f>
        <v>是</v>
      </c>
      <c r="AB592" s="28">
        <f t="shared" si="137"/>
        <v>0</v>
      </c>
      <c r="AC592" s="29">
        <f t="shared" si="138"/>
        <v>0</v>
      </c>
      <c r="AD592" s="27">
        <f t="shared" si="139"/>
        <v>0</v>
      </c>
      <c r="AE592" s="29">
        <f t="shared" si="140"/>
        <v>0</v>
      </c>
      <c r="AF592" s="29">
        <f t="shared" si="141"/>
        <v>0</v>
      </c>
      <c r="AG592" s="28" t="str">
        <f t="shared" si="142"/>
        <v/>
      </c>
      <c r="AH592" s="28" t="str">
        <f t="shared" si="143"/>
        <v/>
      </c>
      <c r="AI592" s="28" t="str">
        <f t="shared" si="144"/>
        <v/>
      </c>
      <c r="AJ592" s="28" t="str">
        <f t="shared" si="145"/>
        <v/>
      </c>
      <c r="AK592" s="29" t="str">
        <f t="shared" si="146"/>
        <v/>
      </c>
      <c r="AL592" s="25" t="str">
        <f t="shared" si="147"/>
        <v/>
      </c>
      <c r="AM592" s="24" t="str">
        <f t="shared" si="148"/>
        <v>非参评</v>
      </c>
      <c r="AN592" s="24" t="str">
        <f t="shared" si="149"/>
        <v>MOB3-6</v>
      </c>
    </row>
    <row r="593" spans="1:40" ht="13.5" customHeight="1">
      <c r="A593" s="24" t="s">
        <v>144</v>
      </c>
      <c r="B593" s="24" t="s">
        <v>150</v>
      </c>
      <c r="C593" s="25">
        <v>801954</v>
      </c>
      <c r="D593" s="24" t="s">
        <v>313</v>
      </c>
      <c r="E593" s="26">
        <v>46044.390277777798</v>
      </c>
      <c r="F593" s="26">
        <v>46044.390277777798</v>
      </c>
      <c r="G593" s="25">
        <v>110</v>
      </c>
      <c r="H593" s="25">
        <v>110</v>
      </c>
      <c r="I593" s="26">
        <v>46154.841666666704</v>
      </c>
      <c r="J593" s="27">
        <v>6245</v>
      </c>
      <c r="K593" s="27">
        <v>6595</v>
      </c>
      <c r="L593" s="27">
        <v>2112</v>
      </c>
      <c r="M593" s="27">
        <v>293183</v>
      </c>
      <c r="N593" s="27">
        <v>232728</v>
      </c>
      <c r="O593" s="24">
        <v>29</v>
      </c>
      <c r="P593" s="24">
        <v>73</v>
      </c>
      <c r="Q593" s="24">
        <v>2954400</v>
      </c>
      <c r="R593" s="24">
        <v>2680800</v>
      </c>
      <c r="S593" s="24">
        <v>5</v>
      </c>
      <c r="T593" s="24">
        <v>6</v>
      </c>
      <c r="U593" s="24">
        <v>93500</v>
      </c>
      <c r="V593" s="24">
        <v>23000</v>
      </c>
      <c r="W593" s="24">
        <v>3047900</v>
      </c>
      <c r="X593" s="24" t="str">
        <f>IF(OR(I593="",说明首页!$C$3-INT(I593)&gt;7),"是","否")</f>
        <v>否</v>
      </c>
      <c r="Y593" s="24" t="str">
        <f t="shared" si="135"/>
        <v>否</v>
      </c>
      <c r="Z593" s="24" t="str">
        <f t="shared" si="136"/>
        <v>是</v>
      </c>
      <c r="AA593" s="24" t="str">
        <f>IF(OR(I593="",说明首页!$C$3-INT(I593)&gt;=3),"是","否")</f>
        <v>否</v>
      </c>
      <c r="AB593" s="28">
        <f t="shared" si="137"/>
        <v>110.19318181818181</v>
      </c>
      <c r="AC593" s="29">
        <f t="shared" si="138"/>
        <v>1.1689351481184949</v>
      </c>
      <c r="AD593" s="27">
        <f t="shared" si="139"/>
        <v>40471.232876712325</v>
      </c>
      <c r="AE593" s="29">
        <f t="shared" si="140"/>
        <v>268.08</v>
      </c>
      <c r="AF593" s="29">
        <f t="shared" si="141"/>
        <v>133.75172413793103</v>
      </c>
      <c r="AG593" s="28">
        <f t="shared" si="142"/>
        <v>91.337099811676083</v>
      </c>
      <c r="AH593" s="28">
        <f t="shared" si="143"/>
        <v>75.141242937853107</v>
      </c>
      <c r="AI593" s="28">
        <f t="shared" si="144"/>
        <v>87.947269303201509</v>
      </c>
      <c r="AJ593" s="28">
        <f t="shared" si="145"/>
        <v>87.947269303201509</v>
      </c>
      <c r="AK593" s="29">
        <f t="shared" si="146"/>
        <v>82.69</v>
      </c>
      <c r="AL593" s="25">
        <f t="shared" si="147"/>
        <v>39</v>
      </c>
      <c r="AM593" s="24" t="str">
        <f t="shared" si="148"/>
        <v>S</v>
      </c>
      <c r="AN593" s="24" t="str">
        <f t="shared" si="149"/>
        <v>MOB3-6</v>
      </c>
    </row>
    <row r="594" spans="1:40" ht="13.5" customHeight="1">
      <c r="A594" s="24" t="s">
        <v>144</v>
      </c>
      <c r="B594" s="24" t="s">
        <v>152</v>
      </c>
      <c r="C594" s="25">
        <v>801976</v>
      </c>
      <c r="D594" s="24" t="s">
        <v>615</v>
      </c>
      <c r="E594" s="26">
        <v>46044.389583333301</v>
      </c>
      <c r="F594" s="26">
        <v>46044.389583333301</v>
      </c>
      <c r="G594" s="25">
        <v>110</v>
      </c>
      <c r="H594" s="25">
        <v>110</v>
      </c>
      <c r="I594" s="26">
        <v>46154.7722222222</v>
      </c>
      <c r="J594" s="27">
        <v>3647</v>
      </c>
      <c r="K594" s="27">
        <v>5173</v>
      </c>
      <c r="L594" s="27">
        <v>2060</v>
      </c>
      <c r="M594" s="27">
        <v>237269</v>
      </c>
      <c r="N594" s="27">
        <v>187939</v>
      </c>
      <c r="O594" s="25">
        <v>26</v>
      </c>
      <c r="P594" s="24">
        <v>32</v>
      </c>
      <c r="Q594" s="24">
        <v>692100</v>
      </c>
      <c r="R594" s="24">
        <v>408200</v>
      </c>
      <c r="S594" s="24">
        <v>2</v>
      </c>
      <c r="T594" s="24">
        <v>4</v>
      </c>
      <c r="U594" s="24">
        <v>95500</v>
      </c>
      <c r="V594" s="24"/>
      <c r="W594" s="24">
        <v>787600</v>
      </c>
      <c r="X594" s="24" t="str">
        <f>IF(OR(I594="",说明首页!$C$3-INT(I594)&gt;7),"是","否")</f>
        <v>否</v>
      </c>
      <c r="Y594" s="24" t="str">
        <f t="shared" si="135"/>
        <v>否</v>
      </c>
      <c r="Z594" s="24" t="str">
        <f t="shared" si="136"/>
        <v>是</v>
      </c>
      <c r="AA594" s="24" t="str">
        <f>IF(OR(I594="",说明首页!$C$3-INT(I594)&gt;=3),"是","否")</f>
        <v>否</v>
      </c>
      <c r="AB594" s="28">
        <f t="shared" si="137"/>
        <v>91.232524271844653</v>
      </c>
      <c r="AC594" s="29">
        <f t="shared" si="138"/>
        <v>0.87743350699204825</v>
      </c>
      <c r="AD594" s="27">
        <f t="shared" si="139"/>
        <v>21628.125</v>
      </c>
      <c r="AE594" s="29">
        <f t="shared" si="140"/>
        <v>40.82</v>
      </c>
      <c r="AF594" s="29">
        <f t="shared" si="141"/>
        <v>120.47371794871795</v>
      </c>
      <c r="AG594" s="28">
        <f t="shared" si="142"/>
        <v>57.627118644067799</v>
      </c>
      <c r="AH594" s="28">
        <f t="shared" si="143"/>
        <v>48.399246704331453</v>
      </c>
      <c r="AI594" s="28">
        <f t="shared" si="144"/>
        <v>18.267419962335214</v>
      </c>
      <c r="AJ594" s="28">
        <f t="shared" si="145"/>
        <v>66.101694915254242</v>
      </c>
      <c r="AK594" s="29">
        <f t="shared" si="146"/>
        <v>47.3</v>
      </c>
      <c r="AL594" s="25">
        <f t="shared" si="147"/>
        <v>284</v>
      </c>
      <c r="AM594" s="24" t="str">
        <f t="shared" si="148"/>
        <v>B</v>
      </c>
      <c r="AN594" s="24" t="str">
        <f t="shared" si="149"/>
        <v>MOB3-6</v>
      </c>
    </row>
    <row r="595" spans="1:40" ht="13.5" customHeight="1">
      <c r="A595" s="24" t="s">
        <v>144</v>
      </c>
      <c r="B595" s="24" t="s">
        <v>181</v>
      </c>
      <c r="C595" s="25">
        <v>802001</v>
      </c>
      <c r="D595" s="24" t="s">
        <v>256</v>
      </c>
      <c r="E595" s="26">
        <v>46045.379166666702</v>
      </c>
      <c r="F595" s="26">
        <v>46045.379166666702</v>
      </c>
      <c r="G595" s="25">
        <v>109</v>
      </c>
      <c r="H595" s="25">
        <v>109</v>
      </c>
      <c r="I595" s="26">
        <v>46126.599305555603</v>
      </c>
      <c r="J595" s="27">
        <v>8</v>
      </c>
      <c r="K595" s="27">
        <v>8</v>
      </c>
      <c r="L595" s="27">
        <v>4</v>
      </c>
      <c r="M595" s="27">
        <v>439</v>
      </c>
      <c r="N595" s="27">
        <v>372</v>
      </c>
      <c r="O595" s="25"/>
      <c r="P595" s="27"/>
      <c r="Q595" s="27"/>
      <c r="R595" s="27"/>
      <c r="S595" s="27"/>
      <c r="T595" s="27"/>
      <c r="U595" s="27"/>
      <c r="V595" s="24"/>
      <c r="W595" s="27"/>
      <c r="X595" s="24" t="str">
        <f>IF(OR(I595="",说明首页!$C$3-INT(I595)&gt;7),"是","否")</f>
        <v>否</v>
      </c>
      <c r="Y595" s="24" t="str">
        <f t="shared" si="135"/>
        <v>是</v>
      </c>
      <c r="Z595" s="24" t="str">
        <f t="shared" si="136"/>
        <v>否</v>
      </c>
      <c r="AA595" s="24" t="str">
        <f>IF(OR(I595="",说明首页!$C$3-INT(I595)&gt;=3),"是","否")</f>
        <v>是</v>
      </c>
      <c r="AB595" s="28">
        <f t="shared" si="137"/>
        <v>93</v>
      </c>
      <c r="AC595" s="29">
        <f t="shared" si="138"/>
        <v>0</v>
      </c>
      <c r="AD595" s="27">
        <f t="shared" si="139"/>
        <v>0</v>
      </c>
      <c r="AE595" s="29">
        <f t="shared" si="140"/>
        <v>0</v>
      </c>
      <c r="AF595" s="29">
        <f t="shared" si="141"/>
        <v>0</v>
      </c>
      <c r="AG595" s="28" t="str">
        <f t="shared" si="142"/>
        <v/>
      </c>
      <c r="AH595" s="28" t="str">
        <f t="shared" si="143"/>
        <v/>
      </c>
      <c r="AI595" s="28" t="str">
        <f t="shared" si="144"/>
        <v/>
      </c>
      <c r="AJ595" s="28" t="str">
        <f t="shared" si="145"/>
        <v/>
      </c>
      <c r="AK595" s="29" t="str">
        <f t="shared" si="146"/>
        <v/>
      </c>
      <c r="AL595" s="25" t="str">
        <f t="shared" si="147"/>
        <v/>
      </c>
      <c r="AM595" s="24" t="str">
        <f t="shared" si="148"/>
        <v>非参评</v>
      </c>
      <c r="AN595" s="24" t="str">
        <f t="shared" si="149"/>
        <v>MOB3-6</v>
      </c>
    </row>
    <row r="596" spans="1:40" ht="13.5" customHeight="1">
      <c r="A596" s="24" t="s">
        <v>144</v>
      </c>
      <c r="B596" s="24" t="s">
        <v>145</v>
      </c>
      <c r="C596" s="25">
        <v>802049</v>
      </c>
      <c r="D596" s="24" t="s">
        <v>173</v>
      </c>
      <c r="E596" s="26">
        <v>46044.724999999999</v>
      </c>
      <c r="F596" s="26">
        <v>46044.724999999999</v>
      </c>
      <c r="G596" s="25">
        <v>110</v>
      </c>
      <c r="H596" s="25">
        <v>110</v>
      </c>
      <c r="I596" s="26">
        <v>46145.630555555603</v>
      </c>
      <c r="J596" s="27">
        <v>57</v>
      </c>
      <c r="K596" s="27">
        <v>57</v>
      </c>
      <c r="L596" s="27">
        <v>18</v>
      </c>
      <c r="M596" s="27">
        <v>1869</v>
      </c>
      <c r="N596" s="27">
        <v>1356</v>
      </c>
      <c r="O596" s="25">
        <v>1</v>
      </c>
      <c r="P596" s="27"/>
      <c r="Q596" s="27"/>
      <c r="R596" s="27"/>
      <c r="S596" s="27"/>
      <c r="T596" s="27"/>
      <c r="U596" s="27"/>
      <c r="V596" s="24"/>
      <c r="W596" s="27"/>
      <c r="X596" s="24" t="str">
        <f>IF(OR(I596="",说明首页!$C$3-INT(I596)&gt;7),"是","否")</f>
        <v>否</v>
      </c>
      <c r="Y596" s="24" t="str">
        <f t="shared" si="135"/>
        <v>是</v>
      </c>
      <c r="Z596" s="24" t="str">
        <f t="shared" si="136"/>
        <v>否</v>
      </c>
      <c r="AA596" s="24" t="str">
        <f>IF(OR(I596="",说明首页!$C$3-INT(I596)&gt;=3),"是","否")</f>
        <v>否</v>
      </c>
      <c r="AB596" s="28">
        <f t="shared" si="137"/>
        <v>75.333333333333329</v>
      </c>
      <c r="AC596" s="29">
        <f t="shared" si="138"/>
        <v>0</v>
      </c>
      <c r="AD596" s="27">
        <f t="shared" si="139"/>
        <v>0</v>
      </c>
      <c r="AE596" s="29">
        <f t="shared" si="140"/>
        <v>0</v>
      </c>
      <c r="AF596" s="29">
        <f t="shared" si="141"/>
        <v>22.6</v>
      </c>
      <c r="AG596" s="28" t="str">
        <f t="shared" si="142"/>
        <v/>
      </c>
      <c r="AH596" s="28" t="str">
        <f t="shared" si="143"/>
        <v/>
      </c>
      <c r="AI596" s="28" t="str">
        <f t="shared" si="144"/>
        <v/>
      </c>
      <c r="AJ596" s="28" t="str">
        <f t="shared" si="145"/>
        <v/>
      </c>
      <c r="AK596" s="29" t="str">
        <f t="shared" si="146"/>
        <v/>
      </c>
      <c r="AL596" s="25" t="str">
        <f t="shared" si="147"/>
        <v/>
      </c>
      <c r="AM596" s="24" t="str">
        <f t="shared" si="148"/>
        <v>非参评</v>
      </c>
      <c r="AN596" s="24" t="str">
        <f t="shared" si="149"/>
        <v>MOB3-6</v>
      </c>
    </row>
    <row r="597" spans="1:40" ht="13.5" customHeight="1">
      <c r="A597" s="24" t="s">
        <v>144</v>
      </c>
      <c r="B597" s="24" t="s">
        <v>150</v>
      </c>
      <c r="C597" s="25">
        <v>802126</v>
      </c>
      <c r="D597" s="24" t="s">
        <v>776</v>
      </c>
      <c r="E597" s="26">
        <v>46050.445138888899</v>
      </c>
      <c r="F597" s="26">
        <v>46050.445138888899</v>
      </c>
      <c r="G597" s="25">
        <v>104</v>
      </c>
      <c r="H597" s="25">
        <v>104</v>
      </c>
      <c r="I597" s="26">
        <v>46124.500694444403</v>
      </c>
      <c r="J597" s="27">
        <v>138</v>
      </c>
      <c r="K597" s="27">
        <v>146</v>
      </c>
      <c r="L597" s="27">
        <v>16</v>
      </c>
      <c r="M597" s="27">
        <v>2599</v>
      </c>
      <c r="N597" s="27">
        <v>1019</v>
      </c>
      <c r="O597" s="25">
        <v>1</v>
      </c>
      <c r="P597" s="27"/>
      <c r="Q597" s="27"/>
      <c r="R597" s="24"/>
      <c r="S597" s="27"/>
      <c r="T597" s="27"/>
      <c r="U597" s="24"/>
      <c r="V597" s="24"/>
      <c r="W597" s="27"/>
      <c r="X597" s="24" t="str">
        <f>IF(OR(I597="",说明首页!$C$3-INT(I597)&gt;7),"是","否")</f>
        <v>否</v>
      </c>
      <c r="Y597" s="24" t="str">
        <f t="shared" si="135"/>
        <v>是</v>
      </c>
      <c r="Z597" s="24" t="str">
        <f t="shared" si="136"/>
        <v>否</v>
      </c>
      <c r="AA597" s="24" t="str">
        <f>IF(OR(I597="",说明首页!$C$3-INT(I597)&gt;=3),"是","否")</f>
        <v>是</v>
      </c>
      <c r="AB597" s="28">
        <f t="shared" si="137"/>
        <v>63.6875</v>
      </c>
      <c r="AC597" s="29">
        <f t="shared" si="138"/>
        <v>0</v>
      </c>
      <c r="AD597" s="27">
        <f t="shared" si="139"/>
        <v>0</v>
      </c>
      <c r="AE597" s="29">
        <f t="shared" si="140"/>
        <v>0</v>
      </c>
      <c r="AF597" s="29">
        <f t="shared" si="141"/>
        <v>16.983333333333334</v>
      </c>
      <c r="AG597" s="28" t="str">
        <f t="shared" si="142"/>
        <v/>
      </c>
      <c r="AH597" s="28" t="str">
        <f t="shared" si="143"/>
        <v/>
      </c>
      <c r="AI597" s="28" t="str">
        <f t="shared" si="144"/>
        <v/>
      </c>
      <c r="AJ597" s="28" t="str">
        <f t="shared" si="145"/>
        <v/>
      </c>
      <c r="AK597" s="29" t="str">
        <f t="shared" si="146"/>
        <v/>
      </c>
      <c r="AL597" s="25" t="str">
        <f t="shared" si="147"/>
        <v/>
      </c>
      <c r="AM597" s="24" t="str">
        <f t="shared" si="148"/>
        <v>非参评</v>
      </c>
      <c r="AN597" s="24" t="str">
        <f t="shared" si="149"/>
        <v>MOB3-6</v>
      </c>
    </row>
    <row r="598" spans="1:40" ht="13.5" customHeight="1">
      <c r="A598" s="24" t="s">
        <v>144</v>
      </c>
      <c r="B598" s="24" t="s">
        <v>145</v>
      </c>
      <c r="C598" s="25">
        <v>802197</v>
      </c>
      <c r="D598" s="24" t="s">
        <v>179</v>
      </c>
      <c r="E598" s="26">
        <v>46052.414583333302</v>
      </c>
      <c r="F598" s="26">
        <v>46052.414583333302</v>
      </c>
      <c r="G598" s="25">
        <v>102</v>
      </c>
      <c r="H598" s="25">
        <v>102</v>
      </c>
      <c r="I598" s="26">
        <v>46125.775000000001</v>
      </c>
      <c r="J598" s="27">
        <v>213</v>
      </c>
      <c r="K598" s="27">
        <v>218</v>
      </c>
      <c r="L598" s="27">
        <v>86</v>
      </c>
      <c r="M598" s="27">
        <v>8552</v>
      </c>
      <c r="N598" s="27">
        <v>6715</v>
      </c>
      <c r="O598" s="24">
        <v>1</v>
      </c>
      <c r="P598" s="24">
        <v>3</v>
      </c>
      <c r="Q598" s="24">
        <v>8800</v>
      </c>
      <c r="R598" s="24"/>
      <c r="S598" s="24">
        <v>0</v>
      </c>
      <c r="T598" s="24">
        <v>0</v>
      </c>
      <c r="U598" s="24"/>
      <c r="V598" s="24"/>
      <c r="W598" s="24">
        <v>8800</v>
      </c>
      <c r="X598" s="24" t="str">
        <f>IF(OR(I598="",说明首页!$C$3-INT(I598)&gt;7),"是","否")</f>
        <v>否</v>
      </c>
      <c r="Y598" s="24" t="str">
        <f t="shared" si="135"/>
        <v>是</v>
      </c>
      <c r="Z598" s="24" t="str">
        <f t="shared" si="136"/>
        <v>否</v>
      </c>
      <c r="AA598" s="24" t="str">
        <f>IF(OR(I598="",说明首页!$C$3-INT(I598)&gt;=3),"是","否")</f>
        <v>是</v>
      </c>
      <c r="AB598" s="28">
        <f t="shared" si="137"/>
        <v>78.081395348837205</v>
      </c>
      <c r="AC598" s="29">
        <f t="shared" si="138"/>
        <v>1.4084507042253522</v>
      </c>
      <c r="AD598" s="27">
        <f t="shared" si="139"/>
        <v>2933.3333333333335</v>
      </c>
      <c r="AE598" s="29">
        <f t="shared" si="140"/>
        <v>0</v>
      </c>
      <c r="AF598" s="29">
        <f t="shared" si="141"/>
        <v>111.91666666666667</v>
      </c>
      <c r="AG598" s="28" t="str">
        <f t="shared" si="142"/>
        <v/>
      </c>
      <c r="AH598" s="28" t="str">
        <f t="shared" si="143"/>
        <v/>
      </c>
      <c r="AI598" s="28" t="str">
        <f t="shared" si="144"/>
        <v/>
      </c>
      <c r="AJ598" s="28" t="str">
        <f t="shared" si="145"/>
        <v/>
      </c>
      <c r="AK598" s="29" t="str">
        <f t="shared" si="146"/>
        <v/>
      </c>
      <c r="AL598" s="25" t="str">
        <f t="shared" si="147"/>
        <v/>
      </c>
      <c r="AM598" s="24" t="str">
        <f t="shared" si="148"/>
        <v>非参评</v>
      </c>
      <c r="AN598" s="24" t="str">
        <f t="shared" si="149"/>
        <v>MOB3-6</v>
      </c>
    </row>
    <row r="599" spans="1:40" ht="13.5" customHeight="1">
      <c r="A599" s="24" t="s">
        <v>144</v>
      </c>
      <c r="B599" s="24" t="s">
        <v>145</v>
      </c>
      <c r="C599" s="25">
        <v>802198</v>
      </c>
      <c r="D599" s="24" t="s">
        <v>193</v>
      </c>
      <c r="E599" s="26">
        <v>46052.409722222197</v>
      </c>
      <c r="F599" s="26">
        <v>46052.409722222197</v>
      </c>
      <c r="G599" s="25">
        <v>102</v>
      </c>
      <c r="H599" s="25">
        <v>102</v>
      </c>
      <c r="I599" s="26">
        <v>46129.793749999997</v>
      </c>
      <c r="J599" s="27">
        <v>1137</v>
      </c>
      <c r="K599" s="27">
        <v>1234</v>
      </c>
      <c r="L599" s="27">
        <v>453</v>
      </c>
      <c r="M599" s="27">
        <v>41803</v>
      </c>
      <c r="N599" s="27">
        <v>31150</v>
      </c>
      <c r="O599" s="25">
        <v>5</v>
      </c>
      <c r="P599" s="27">
        <v>6</v>
      </c>
      <c r="Q599" s="27">
        <v>12800</v>
      </c>
      <c r="R599" s="27">
        <v>10300</v>
      </c>
      <c r="S599" s="27">
        <v>2</v>
      </c>
      <c r="T599" s="27">
        <v>3</v>
      </c>
      <c r="U599" s="27">
        <v>3500</v>
      </c>
      <c r="V599" s="27"/>
      <c r="W599" s="27">
        <v>16300</v>
      </c>
      <c r="X599" s="24" t="str">
        <f>IF(OR(I599="",说明首页!$C$3-INT(I599)&gt;7),"是","否")</f>
        <v>否</v>
      </c>
      <c r="Y599" s="24" t="str">
        <f t="shared" si="135"/>
        <v>是</v>
      </c>
      <c r="Z599" s="24" t="str">
        <f t="shared" si="136"/>
        <v>否</v>
      </c>
      <c r="AA599" s="24" t="str">
        <f>IF(OR(I599="",说明首页!$C$3-INT(I599)&gt;=3),"是","否")</f>
        <v>否</v>
      </c>
      <c r="AB599" s="28">
        <f t="shared" si="137"/>
        <v>68.763796909492271</v>
      </c>
      <c r="AC599" s="29">
        <f t="shared" si="138"/>
        <v>0.52770448548812665</v>
      </c>
      <c r="AD599" s="27">
        <f t="shared" si="139"/>
        <v>2133.3333333333335</v>
      </c>
      <c r="AE599" s="29">
        <f t="shared" si="140"/>
        <v>1.03</v>
      </c>
      <c r="AF599" s="29">
        <f t="shared" si="141"/>
        <v>103.83333333333333</v>
      </c>
      <c r="AG599" s="28" t="str">
        <f t="shared" si="142"/>
        <v/>
      </c>
      <c r="AH599" s="28" t="str">
        <f t="shared" si="143"/>
        <v/>
      </c>
      <c r="AI599" s="28" t="str">
        <f t="shared" si="144"/>
        <v/>
      </c>
      <c r="AJ599" s="28" t="str">
        <f t="shared" si="145"/>
        <v/>
      </c>
      <c r="AK599" s="29" t="str">
        <f t="shared" si="146"/>
        <v/>
      </c>
      <c r="AL599" s="25" t="str">
        <f t="shared" si="147"/>
        <v/>
      </c>
      <c r="AM599" s="24" t="str">
        <f t="shared" si="148"/>
        <v>非参评</v>
      </c>
      <c r="AN599" s="24" t="str">
        <f t="shared" si="149"/>
        <v>MOB3-6</v>
      </c>
    </row>
    <row r="600" spans="1:40" ht="13.5" customHeight="1">
      <c r="A600" s="24" t="s">
        <v>144</v>
      </c>
      <c r="B600" s="24" t="s">
        <v>145</v>
      </c>
      <c r="C600" s="25">
        <v>802581</v>
      </c>
      <c r="D600" s="24" t="s">
        <v>196</v>
      </c>
      <c r="E600" s="26">
        <v>46056.399305555598</v>
      </c>
      <c r="F600" s="26">
        <v>46056.399305555598</v>
      </c>
      <c r="G600" s="25">
        <v>98</v>
      </c>
      <c r="H600" s="25">
        <v>98</v>
      </c>
      <c r="I600" s="26">
        <v>46154.797222222202</v>
      </c>
      <c r="J600" s="27">
        <v>3705</v>
      </c>
      <c r="K600" s="27">
        <v>3946</v>
      </c>
      <c r="L600" s="27">
        <v>1717</v>
      </c>
      <c r="M600" s="27">
        <v>207741</v>
      </c>
      <c r="N600" s="27">
        <v>176633</v>
      </c>
      <c r="O600" s="25">
        <v>24</v>
      </c>
      <c r="P600" s="27">
        <v>27</v>
      </c>
      <c r="Q600" s="27">
        <v>1205700</v>
      </c>
      <c r="R600" s="27">
        <v>867100</v>
      </c>
      <c r="S600" s="27">
        <v>1</v>
      </c>
      <c r="T600" s="27">
        <v>1</v>
      </c>
      <c r="U600" s="24">
        <v>500</v>
      </c>
      <c r="V600" s="24"/>
      <c r="W600" s="27">
        <v>1206200</v>
      </c>
      <c r="X600" s="24" t="str">
        <f>IF(OR(I600="",说明首页!$C$3-INT(I600)&gt;7),"是","否")</f>
        <v>否</v>
      </c>
      <c r="Y600" s="24" t="str">
        <f t="shared" si="135"/>
        <v>否</v>
      </c>
      <c r="Z600" s="24" t="str">
        <f t="shared" si="136"/>
        <v>是</v>
      </c>
      <c r="AA600" s="24" t="str">
        <f>IF(OR(I600="",说明首页!$C$3-INT(I600)&gt;=3),"是","否")</f>
        <v>否</v>
      </c>
      <c r="AB600" s="28">
        <f t="shared" si="137"/>
        <v>102.87303436225976</v>
      </c>
      <c r="AC600" s="29">
        <f t="shared" si="138"/>
        <v>0.72874493927125505</v>
      </c>
      <c r="AD600" s="27">
        <f t="shared" si="139"/>
        <v>44655.555555555555</v>
      </c>
      <c r="AE600" s="29">
        <f t="shared" si="140"/>
        <v>86.71</v>
      </c>
      <c r="AF600" s="29">
        <f t="shared" si="141"/>
        <v>122.66180555555555</v>
      </c>
      <c r="AG600" s="28">
        <f t="shared" si="142"/>
        <v>83.427495291902076</v>
      </c>
      <c r="AH600" s="28">
        <f t="shared" si="143"/>
        <v>29.190207156308851</v>
      </c>
      <c r="AI600" s="28">
        <f t="shared" si="144"/>
        <v>38.041431261770242</v>
      </c>
      <c r="AJ600" s="28">
        <f t="shared" si="145"/>
        <v>70.998116760828623</v>
      </c>
      <c r="AK600" s="29">
        <f t="shared" si="146"/>
        <v>47.46</v>
      </c>
      <c r="AL600" s="25">
        <f t="shared" si="147"/>
        <v>282</v>
      </c>
      <c r="AM600" s="24" t="str">
        <f t="shared" si="148"/>
        <v>B</v>
      </c>
      <c r="AN600" s="24" t="str">
        <f t="shared" si="149"/>
        <v>MOB3-6</v>
      </c>
    </row>
    <row r="601" spans="1:40" ht="13.5" customHeight="1">
      <c r="A601" s="24" t="s">
        <v>144</v>
      </c>
      <c r="B601" s="24" t="s">
        <v>176</v>
      </c>
      <c r="C601" s="25">
        <v>802682</v>
      </c>
      <c r="D601" s="24" t="s">
        <v>921</v>
      </c>
      <c r="E601" s="26">
        <v>46058.375694444403</v>
      </c>
      <c r="F601" s="26">
        <v>46058.375694444403</v>
      </c>
      <c r="G601" s="25">
        <v>96</v>
      </c>
      <c r="H601" s="25">
        <v>96</v>
      </c>
      <c r="I601" s="26">
        <v>46106.4555555556</v>
      </c>
      <c r="J601" s="27">
        <v>0</v>
      </c>
      <c r="K601" s="27">
        <v>0</v>
      </c>
      <c r="L601" s="27">
        <v>0</v>
      </c>
      <c r="M601" s="27"/>
      <c r="N601" s="27"/>
      <c r="O601" s="25"/>
      <c r="P601" s="27"/>
      <c r="Q601" s="27"/>
      <c r="R601" s="27"/>
      <c r="S601" s="27"/>
      <c r="T601" s="27"/>
      <c r="U601" s="27"/>
      <c r="V601" s="24"/>
      <c r="W601" s="27"/>
      <c r="X601" s="24" t="str">
        <f>IF(OR(I601="",说明首页!$C$3-INT(I601)&gt;7),"是","否")</f>
        <v>是</v>
      </c>
      <c r="Y601" s="24" t="str">
        <f t="shared" si="135"/>
        <v>是</v>
      </c>
      <c r="Z601" s="24" t="str">
        <f t="shared" si="136"/>
        <v>否</v>
      </c>
      <c r="AA601" s="24" t="str">
        <f>IF(OR(I601="",说明首页!$C$3-INT(I601)&gt;=3),"是","否")</f>
        <v>是</v>
      </c>
      <c r="AB601" s="28">
        <f t="shared" si="137"/>
        <v>0</v>
      </c>
      <c r="AC601" s="29">
        <f t="shared" si="138"/>
        <v>0</v>
      </c>
      <c r="AD601" s="27">
        <f t="shared" si="139"/>
        <v>0</v>
      </c>
      <c r="AE601" s="29">
        <f t="shared" si="140"/>
        <v>0</v>
      </c>
      <c r="AF601" s="29">
        <f t="shared" si="141"/>
        <v>0</v>
      </c>
      <c r="AG601" s="28" t="str">
        <f t="shared" si="142"/>
        <v/>
      </c>
      <c r="AH601" s="28" t="str">
        <f t="shared" si="143"/>
        <v/>
      </c>
      <c r="AI601" s="28" t="str">
        <f t="shared" si="144"/>
        <v/>
      </c>
      <c r="AJ601" s="28" t="str">
        <f t="shared" si="145"/>
        <v/>
      </c>
      <c r="AK601" s="29" t="str">
        <f t="shared" si="146"/>
        <v/>
      </c>
      <c r="AL601" s="25" t="str">
        <f t="shared" si="147"/>
        <v/>
      </c>
      <c r="AM601" s="24" t="str">
        <f t="shared" si="148"/>
        <v>非参评</v>
      </c>
      <c r="AN601" s="24" t="str">
        <f t="shared" si="149"/>
        <v>MOB3-6</v>
      </c>
    </row>
    <row r="602" spans="1:40" ht="13.5" customHeight="1">
      <c r="A602" s="24" t="s">
        <v>144</v>
      </c>
      <c r="B602" s="24" t="s">
        <v>152</v>
      </c>
      <c r="C602" s="25">
        <v>802744</v>
      </c>
      <c r="D602" s="24" t="s">
        <v>629</v>
      </c>
      <c r="E602" s="26">
        <v>46058.449305555601</v>
      </c>
      <c r="F602" s="26">
        <v>46058.449305555601</v>
      </c>
      <c r="G602" s="25">
        <v>96</v>
      </c>
      <c r="H602" s="25">
        <v>96</v>
      </c>
      <c r="I602" s="26">
        <v>46154.790972222203</v>
      </c>
      <c r="J602" s="27">
        <v>4330</v>
      </c>
      <c r="K602" s="27">
        <v>4818</v>
      </c>
      <c r="L602" s="27">
        <v>1892</v>
      </c>
      <c r="M602" s="27">
        <v>213195</v>
      </c>
      <c r="N602" s="27">
        <v>170088</v>
      </c>
      <c r="O602" s="25">
        <v>25</v>
      </c>
      <c r="P602" s="27">
        <v>26</v>
      </c>
      <c r="Q602" s="27">
        <v>342900</v>
      </c>
      <c r="R602" s="27">
        <v>237800</v>
      </c>
      <c r="S602" s="27">
        <v>3</v>
      </c>
      <c r="T602" s="27">
        <v>3</v>
      </c>
      <c r="U602" s="27">
        <v>125800</v>
      </c>
      <c r="V602" s="24">
        <v>117600</v>
      </c>
      <c r="W602" s="27">
        <v>468700</v>
      </c>
      <c r="X602" s="24" t="str">
        <f>IF(OR(I602="",说明首页!$C$3-INT(I602)&gt;7),"是","否")</f>
        <v>否</v>
      </c>
      <c r="Y602" s="24" t="str">
        <f t="shared" si="135"/>
        <v>否</v>
      </c>
      <c r="Z602" s="24" t="str">
        <f t="shared" si="136"/>
        <v>是</v>
      </c>
      <c r="AA602" s="24" t="str">
        <f>IF(OR(I602="",说明首页!$C$3-INT(I602)&gt;=3),"是","否")</f>
        <v>否</v>
      </c>
      <c r="AB602" s="28">
        <f t="shared" si="137"/>
        <v>89.898520084566599</v>
      </c>
      <c r="AC602" s="29">
        <f t="shared" si="138"/>
        <v>0.60046189376443426</v>
      </c>
      <c r="AD602" s="27">
        <f t="shared" si="139"/>
        <v>13188.461538461539</v>
      </c>
      <c r="AE602" s="29">
        <f t="shared" si="140"/>
        <v>23.78</v>
      </c>
      <c r="AF602" s="29">
        <f t="shared" si="141"/>
        <v>113.39200000000001</v>
      </c>
      <c r="AG602" s="28">
        <f t="shared" si="142"/>
        <v>52.542372881355938</v>
      </c>
      <c r="AH602" s="28">
        <f t="shared" si="143"/>
        <v>16.949152542372879</v>
      </c>
      <c r="AI602" s="28">
        <f t="shared" si="144"/>
        <v>9.4161958568738235</v>
      </c>
      <c r="AJ602" s="28">
        <f t="shared" si="145"/>
        <v>50.847457627118644</v>
      </c>
      <c r="AK602" s="29">
        <f t="shared" si="146"/>
        <v>27.56</v>
      </c>
      <c r="AL602" s="25">
        <f t="shared" si="147"/>
        <v>437</v>
      </c>
      <c r="AM602" s="24" t="str">
        <f t="shared" si="148"/>
        <v>C</v>
      </c>
      <c r="AN602" s="24" t="str">
        <f t="shared" si="149"/>
        <v>MOB3-6</v>
      </c>
    </row>
    <row r="603" spans="1:40" ht="13.5" customHeight="1">
      <c r="A603" s="24" t="s">
        <v>144</v>
      </c>
      <c r="B603" s="24" t="s">
        <v>152</v>
      </c>
      <c r="C603" s="25">
        <v>802775</v>
      </c>
      <c r="D603" s="24" t="s">
        <v>632</v>
      </c>
      <c r="E603" s="26">
        <v>46062.4152777778</v>
      </c>
      <c r="F603" s="26">
        <v>46062.4152777778</v>
      </c>
      <c r="G603" s="25">
        <v>92</v>
      </c>
      <c r="H603" s="25">
        <v>92</v>
      </c>
      <c r="I603" s="26">
        <v>46141.743055555598</v>
      </c>
      <c r="J603" s="27">
        <v>260</v>
      </c>
      <c r="K603" s="27">
        <v>268</v>
      </c>
      <c r="L603" s="27">
        <v>127</v>
      </c>
      <c r="M603" s="27">
        <v>13015</v>
      </c>
      <c r="N603" s="27">
        <v>10895</v>
      </c>
      <c r="O603" s="25">
        <v>2</v>
      </c>
      <c r="P603" s="27">
        <v>1</v>
      </c>
      <c r="Q603" s="27">
        <v>1000</v>
      </c>
      <c r="R603" s="27"/>
      <c r="S603" s="27">
        <v>1</v>
      </c>
      <c r="T603" s="27">
        <v>2</v>
      </c>
      <c r="U603" s="27">
        <v>190000</v>
      </c>
      <c r="V603" s="27"/>
      <c r="W603" s="27">
        <v>191000</v>
      </c>
      <c r="X603" s="24" t="str">
        <f>IF(OR(I603="",说明首页!$C$3-INT(I603)&gt;7),"是","否")</f>
        <v>否</v>
      </c>
      <c r="Y603" s="24" t="str">
        <f t="shared" si="135"/>
        <v>是</v>
      </c>
      <c r="Z603" s="24" t="str">
        <f t="shared" si="136"/>
        <v>否</v>
      </c>
      <c r="AA603" s="24" t="str">
        <f>IF(OR(I603="",说明首页!$C$3-INT(I603)&gt;=3),"是","否")</f>
        <v>否</v>
      </c>
      <c r="AB603" s="28">
        <f t="shared" si="137"/>
        <v>85.787401574803155</v>
      </c>
      <c r="AC603" s="29">
        <f t="shared" si="138"/>
        <v>0.38461538461538464</v>
      </c>
      <c r="AD603" s="27">
        <f t="shared" si="139"/>
        <v>1000</v>
      </c>
      <c r="AE603" s="29">
        <f t="shared" si="140"/>
        <v>0</v>
      </c>
      <c r="AF603" s="29">
        <f t="shared" si="141"/>
        <v>90.791666666666671</v>
      </c>
      <c r="AG603" s="28" t="str">
        <f t="shared" si="142"/>
        <v/>
      </c>
      <c r="AH603" s="28" t="str">
        <f t="shared" si="143"/>
        <v/>
      </c>
      <c r="AI603" s="28" t="str">
        <f t="shared" si="144"/>
        <v/>
      </c>
      <c r="AJ603" s="28" t="str">
        <f t="shared" si="145"/>
        <v/>
      </c>
      <c r="AK603" s="29" t="str">
        <f t="shared" si="146"/>
        <v/>
      </c>
      <c r="AL603" s="25" t="str">
        <f t="shared" si="147"/>
        <v/>
      </c>
      <c r="AM603" s="24" t="str">
        <f t="shared" si="148"/>
        <v>非参评</v>
      </c>
      <c r="AN603" s="24" t="str">
        <f t="shared" si="149"/>
        <v>MOB3-6</v>
      </c>
    </row>
    <row r="604" spans="1:40" ht="13.5" customHeight="1">
      <c r="A604" s="24" t="s">
        <v>144</v>
      </c>
      <c r="B604" s="24" t="s">
        <v>152</v>
      </c>
      <c r="C604" s="25">
        <v>802791</v>
      </c>
      <c r="D604" s="24" t="s">
        <v>673</v>
      </c>
      <c r="E604" s="26">
        <v>46063.439583333296</v>
      </c>
      <c r="F604" s="26">
        <v>46063.439583333296</v>
      </c>
      <c r="G604" s="25">
        <v>91</v>
      </c>
      <c r="H604" s="25">
        <v>91</v>
      </c>
      <c r="I604" s="26">
        <v>46154.743750000001</v>
      </c>
      <c r="J604" s="27">
        <v>5429</v>
      </c>
      <c r="K604" s="27">
        <v>6086</v>
      </c>
      <c r="L604" s="27">
        <v>2680</v>
      </c>
      <c r="M604" s="27">
        <v>243085</v>
      </c>
      <c r="N604" s="27">
        <v>192893</v>
      </c>
      <c r="O604" s="25">
        <v>28</v>
      </c>
      <c r="P604" s="27">
        <v>16</v>
      </c>
      <c r="Q604" s="27">
        <v>195400</v>
      </c>
      <c r="R604" s="27">
        <v>48300</v>
      </c>
      <c r="S604" s="27">
        <v>2</v>
      </c>
      <c r="T604" s="27">
        <v>3</v>
      </c>
      <c r="U604" s="27">
        <v>45500</v>
      </c>
      <c r="V604" s="24">
        <v>44500</v>
      </c>
      <c r="W604" s="27">
        <v>240900</v>
      </c>
      <c r="X604" s="24" t="str">
        <f>IF(OR(I604="",说明首页!$C$3-INT(I604)&gt;7),"是","否")</f>
        <v>否</v>
      </c>
      <c r="Y604" s="24" t="str">
        <f t="shared" si="135"/>
        <v>否</v>
      </c>
      <c r="Z604" s="24" t="str">
        <f t="shared" si="136"/>
        <v>是</v>
      </c>
      <c r="AA604" s="24" t="str">
        <f>IF(OR(I604="",说明首页!$C$3-INT(I604)&gt;=3),"是","否")</f>
        <v>否</v>
      </c>
      <c r="AB604" s="28">
        <f t="shared" si="137"/>
        <v>71.974999999999994</v>
      </c>
      <c r="AC604" s="29">
        <f t="shared" si="138"/>
        <v>0.29471357524405967</v>
      </c>
      <c r="AD604" s="27">
        <f t="shared" si="139"/>
        <v>12212.5</v>
      </c>
      <c r="AE604" s="29">
        <f t="shared" si="140"/>
        <v>4.83</v>
      </c>
      <c r="AF604" s="29">
        <f t="shared" si="141"/>
        <v>114.81726190476191</v>
      </c>
      <c r="AG604" s="28">
        <f t="shared" si="142"/>
        <v>10.922787193973635</v>
      </c>
      <c r="AH604" s="28">
        <f t="shared" si="143"/>
        <v>0.37664783427495291</v>
      </c>
      <c r="AI604" s="28">
        <f t="shared" si="144"/>
        <v>1.6949152542372881</v>
      </c>
      <c r="AJ604" s="28">
        <f t="shared" si="145"/>
        <v>54.237288135593218</v>
      </c>
      <c r="AK604" s="29">
        <f t="shared" si="146"/>
        <v>12.99</v>
      </c>
      <c r="AL604" s="25">
        <f t="shared" si="147"/>
        <v>507</v>
      </c>
      <c r="AM604" s="24" t="str">
        <f t="shared" si="148"/>
        <v>C</v>
      </c>
      <c r="AN604" s="24" t="str">
        <f t="shared" si="149"/>
        <v>MOB3-6</v>
      </c>
    </row>
    <row r="605" spans="1:40" ht="13.5" customHeight="1">
      <c r="A605" s="24" t="s">
        <v>144</v>
      </c>
      <c r="B605" s="24" t="s">
        <v>158</v>
      </c>
      <c r="C605" s="25">
        <v>802812</v>
      </c>
      <c r="D605" s="24" t="s">
        <v>770</v>
      </c>
      <c r="E605" s="26">
        <v>46078.451388888898</v>
      </c>
      <c r="F605" s="26">
        <v>46078.451388888898</v>
      </c>
      <c r="G605" s="25">
        <v>76</v>
      </c>
      <c r="H605" s="25">
        <v>76</v>
      </c>
      <c r="I605" s="26">
        <v>46154.8527777778</v>
      </c>
      <c r="J605" s="27">
        <v>3203</v>
      </c>
      <c r="K605" s="27">
        <v>5106</v>
      </c>
      <c r="L605" s="27">
        <v>2060</v>
      </c>
      <c r="M605" s="27">
        <v>214968</v>
      </c>
      <c r="N605" s="27">
        <v>170603</v>
      </c>
      <c r="O605" s="25">
        <v>26</v>
      </c>
      <c r="P605" s="27">
        <v>33</v>
      </c>
      <c r="Q605" s="27">
        <v>1231600</v>
      </c>
      <c r="R605" s="27">
        <v>956400</v>
      </c>
      <c r="S605" s="27">
        <v>2</v>
      </c>
      <c r="T605" s="27">
        <v>2</v>
      </c>
      <c r="U605" s="24">
        <v>20500</v>
      </c>
      <c r="V605" s="24">
        <v>20000</v>
      </c>
      <c r="W605" s="27">
        <v>1252100</v>
      </c>
      <c r="X605" s="24" t="str">
        <f>IF(OR(I605="",说明首页!$C$3-INT(I605)&gt;7),"是","否")</f>
        <v>否</v>
      </c>
      <c r="Y605" s="24" t="str">
        <f t="shared" si="135"/>
        <v>否</v>
      </c>
      <c r="Z605" s="24" t="str">
        <f t="shared" si="136"/>
        <v>是</v>
      </c>
      <c r="AA605" s="24" t="str">
        <f>IF(OR(I605="",说明首页!$C$3-INT(I605)&gt;=3),"是","否")</f>
        <v>否</v>
      </c>
      <c r="AB605" s="28">
        <f t="shared" si="137"/>
        <v>82.81699029126213</v>
      </c>
      <c r="AC605" s="29">
        <f t="shared" si="138"/>
        <v>1.0302841086481422</v>
      </c>
      <c r="AD605" s="27">
        <f t="shared" si="139"/>
        <v>37321.21212121212</v>
      </c>
      <c r="AE605" s="29">
        <f t="shared" si="140"/>
        <v>95.64</v>
      </c>
      <c r="AF605" s="29">
        <f t="shared" si="141"/>
        <v>109.36089743589743</v>
      </c>
      <c r="AG605" s="28">
        <f t="shared" si="142"/>
        <v>32.956685499058381</v>
      </c>
      <c r="AH605" s="28">
        <f t="shared" si="143"/>
        <v>63.653483992467045</v>
      </c>
      <c r="AI605" s="28">
        <f t="shared" si="144"/>
        <v>40.677966101694921</v>
      </c>
      <c r="AJ605" s="28">
        <f t="shared" si="145"/>
        <v>40.301318267419958</v>
      </c>
      <c r="AK605" s="29">
        <f t="shared" si="146"/>
        <v>49.78</v>
      </c>
      <c r="AL605" s="25">
        <f t="shared" si="147"/>
        <v>264</v>
      </c>
      <c r="AM605" s="24" t="str">
        <f t="shared" si="148"/>
        <v>A</v>
      </c>
      <c r="AN605" s="24" t="str">
        <f t="shared" si="149"/>
        <v>MOB1-3</v>
      </c>
    </row>
    <row r="606" spans="1:40" ht="13.5" customHeight="1">
      <c r="A606" s="24" t="s">
        <v>144</v>
      </c>
      <c r="B606" s="24" t="s">
        <v>176</v>
      </c>
      <c r="C606" s="25">
        <v>802867</v>
      </c>
      <c r="D606" s="24" t="s">
        <v>587</v>
      </c>
      <c r="E606" s="26">
        <v>46080.486111111102</v>
      </c>
      <c r="F606" s="26">
        <v>46080.486111111102</v>
      </c>
      <c r="G606" s="25">
        <v>74</v>
      </c>
      <c r="H606" s="25">
        <v>74</v>
      </c>
      <c r="I606" s="26">
        <v>46133.786805555603</v>
      </c>
      <c r="J606" s="27">
        <v>1237</v>
      </c>
      <c r="K606" s="27">
        <v>2328</v>
      </c>
      <c r="L606" s="27">
        <v>831</v>
      </c>
      <c r="M606" s="27">
        <v>65555</v>
      </c>
      <c r="N606" s="27">
        <v>43829</v>
      </c>
      <c r="O606" s="24">
        <v>10</v>
      </c>
      <c r="P606" s="24">
        <v>4</v>
      </c>
      <c r="Q606" s="24">
        <v>7000</v>
      </c>
      <c r="R606" s="24">
        <v>5000</v>
      </c>
      <c r="S606" s="24">
        <v>0</v>
      </c>
      <c r="T606" s="24">
        <v>0</v>
      </c>
      <c r="U606" s="24"/>
      <c r="V606" s="24"/>
      <c r="W606" s="24">
        <v>7000</v>
      </c>
      <c r="X606" s="24" t="str">
        <f>IF(OR(I606="",说明首页!$C$3-INT(I606)&gt;7),"是","否")</f>
        <v>否</v>
      </c>
      <c r="Y606" s="24" t="str">
        <f t="shared" si="135"/>
        <v>是</v>
      </c>
      <c r="Z606" s="24" t="str">
        <f t="shared" si="136"/>
        <v>否</v>
      </c>
      <c r="AA606" s="24" t="str">
        <f>IF(OR(I606="",说明首页!$C$3-INT(I606)&gt;=3),"是","否")</f>
        <v>否</v>
      </c>
      <c r="AB606" s="28">
        <f t="shared" si="137"/>
        <v>52.742478941034896</v>
      </c>
      <c r="AC606" s="29">
        <f t="shared" si="138"/>
        <v>0.32336297493936944</v>
      </c>
      <c r="AD606" s="27">
        <f t="shared" si="139"/>
        <v>1750</v>
      </c>
      <c r="AE606" s="29">
        <f t="shared" si="140"/>
        <v>0.5</v>
      </c>
      <c r="AF606" s="29">
        <f t="shared" si="141"/>
        <v>73.048333333333332</v>
      </c>
      <c r="AG606" s="28" t="str">
        <f t="shared" si="142"/>
        <v/>
      </c>
      <c r="AH606" s="28" t="str">
        <f t="shared" si="143"/>
        <v/>
      </c>
      <c r="AI606" s="28" t="str">
        <f t="shared" si="144"/>
        <v/>
      </c>
      <c r="AJ606" s="28" t="str">
        <f t="shared" si="145"/>
        <v/>
      </c>
      <c r="AK606" s="29" t="str">
        <f t="shared" si="146"/>
        <v/>
      </c>
      <c r="AL606" s="25" t="str">
        <f t="shared" si="147"/>
        <v/>
      </c>
      <c r="AM606" s="24" t="str">
        <f t="shared" si="148"/>
        <v>非参评</v>
      </c>
      <c r="AN606" s="24" t="str">
        <f t="shared" si="149"/>
        <v>MOB1-3</v>
      </c>
    </row>
    <row r="607" spans="1:40" ht="13.5" customHeight="1">
      <c r="A607" s="24" t="s">
        <v>144</v>
      </c>
      <c r="B607" s="24" t="s">
        <v>162</v>
      </c>
      <c r="C607" s="25">
        <v>802872</v>
      </c>
      <c r="D607" s="24" t="s">
        <v>1006</v>
      </c>
      <c r="E607" s="26">
        <v>46080.734027777798</v>
      </c>
      <c r="F607" s="26">
        <v>46080.734027777798</v>
      </c>
      <c r="G607" s="25">
        <v>74</v>
      </c>
      <c r="H607" s="25">
        <v>74</v>
      </c>
      <c r="I607" s="26">
        <v>46127.804861111101</v>
      </c>
      <c r="J607" s="27">
        <v>1</v>
      </c>
      <c r="K607" s="27">
        <v>1</v>
      </c>
      <c r="L607" s="27">
        <v>1</v>
      </c>
      <c r="M607" s="27">
        <v>35</v>
      </c>
      <c r="N607" s="27">
        <v>35</v>
      </c>
      <c r="O607" s="24"/>
      <c r="P607" s="24"/>
      <c r="Q607" s="24"/>
      <c r="R607" s="24"/>
      <c r="S607" s="24"/>
      <c r="T607" s="24"/>
      <c r="U607" s="24"/>
      <c r="V607" s="24"/>
      <c r="W607" s="24"/>
      <c r="X607" s="24" t="str">
        <f>IF(OR(I607="",说明首页!$C$3-INT(I607)&gt;7),"是","否")</f>
        <v>否</v>
      </c>
      <c r="Y607" s="24" t="str">
        <f t="shared" si="135"/>
        <v>是</v>
      </c>
      <c r="Z607" s="24" t="str">
        <f t="shared" si="136"/>
        <v>否</v>
      </c>
      <c r="AA607" s="24" t="str">
        <f>IF(OR(I607="",说明首页!$C$3-INT(I607)&gt;=3),"是","否")</f>
        <v>是</v>
      </c>
      <c r="AB607" s="28">
        <f t="shared" si="137"/>
        <v>35</v>
      </c>
      <c r="AC607" s="29">
        <f t="shared" si="138"/>
        <v>0</v>
      </c>
      <c r="AD607" s="27">
        <f t="shared" si="139"/>
        <v>0</v>
      </c>
      <c r="AE607" s="29">
        <f t="shared" si="140"/>
        <v>0</v>
      </c>
      <c r="AF607" s="29">
        <f t="shared" si="141"/>
        <v>0</v>
      </c>
      <c r="AG607" s="28" t="str">
        <f t="shared" si="142"/>
        <v/>
      </c>
      <c r="AH607" s="28" t="str">
        <f t="shared" si="143"/>
        <v/>
      </c>
      <c r="AI607" s="28" t="str">
        <f t="shared" si="144"/>
        <v/>
      </c>
      <c r="AJ607" s="28" t="str">
        <f t="shared" si="145"/>
        <v/>
      </c>
      <c r="AK607" s="29" t="str">
        <f t="shared" si="146"/>
        <v/>
      </c>
      <c r="AL607" s="25" t="str">
        <f t="shared" si="147"/>
        <v/>
      </c>
      <c r="AM607" s="24" t="str">
        <f t="shared" si="148"/>
        <v>非参评</v>
      </c>
      <c r="AN607" s="24" t="str">
        <f t="shared" si="149"/>
        <v>MOB1-3</v>
      </c>
    </row>
    <row r="608" spans="1:40" ht="13.5" customHeight="1">
      <c r="A608" s="24" t="s">
        <v>144</v>
      </c>
      <c r="B608" s="24" t="s">
        <v>160</v>
      </c>
      <c r="C608" s="25">
        <v>802895</v>
      </c>
      <c r="D608" s="24" t="s">
        <v>724</v>
      </c>
      <c r="E608" s="26">
        <v>46081.411111111098</v>
      </c>
      <c r="F608" s="26">
        <v>46081.411111111098</v>
      </c>
      <c r="G608" s="25">
        <v>73</v>
      </c>
      <c r="H608" s="25">
        <v>73</v>
      </c>
      <c r="I608" s="26">
        <v>46154.7680555556</v>
      </c>
      <c r="J608" s="27">
        <v>4160</v>
      </c>
      <c r="K608" s="27">
        <v>5240</v>
      </c>
      <c r="L608" s="27">
        <v>2217</v>
      </c>
      <c r="M608" s="27">
        <v>199352</v>
      </c>
      <c r="N608" s="27">
        <v>152015</v>
      </c>
      <c r="O608" s="25">
        <v>26</v>
      </c>
      <c r="P608" s="27">
        <v>33</v>
      </c>
      <c r="Q608" s="27">
        <v>631000</v>
      </c>
      <c r="R608" s="27">
        <v>538000</v>
      </c>
      <c r="S608" s="27">
        <v>3</v>
      </c>
      <c r="T608" s="27">
        <v>3</v>
      </c>
      <c r="U608" s="27">
        <v>18000</v>
      </c>
      <c r="V608" s="27">
        <v>16500</v>
      </c>
      <c r="W608" s="27">
        <v>649000</v>
      </c>
      <c r="X608" s="24" t="str">
        <f>IF(OR(I608="",说明首页!$C$3-INT(I608)&gt;7),"是","否")</f>
        <v>否</v>
      </c>
      <c r="Y608" s="24" t="str">
        <f t="shared" si="135"/>
        <v>否</v>
      </c>
      <c r="Z608" s="24" t="str">
        <f t="shared" si="136"/>
        <v>是</v>
      </c>
      <c r="AA608" s="24" t="str">
        <f>IF(OR(I608="",说明首页!$C$3-INT(I608)&gt;=3),"是","否")</f>
        <v>否</v>
      </c>
      <c r="AB608" s="28">
        <f t="shared" si="137"/>
        <v>68.56788452864231</v>
      </c>
      <c r="AC608" s="29">
        <f t="shared" si="138"/>
        <v>0.79326923076923073</v>
      </c>
      <c r="AD608" s="27">
        <f t="shared" si="139"/>
        <v>19121.21212121212</v>
      </c>
      <c r="AE608" s="29">
        <f t="shared" si="140"/>
        <v>53.8</v>
      </c>
      <c r="AF608" s="29">
        <f t="shared" si="141"/>
        <v>97.445512820512832</v>
      </c>
      <c r="AG608" s="28">
        <f t="shared" si="142"/>
        <v>6.0263653483992465</v>
      </c>
      <c r="AH608" s="28">
        <f t="shared" si="143"/>
        <v>38.418079096045197</v>
      </c>
      <c r="AI608" s="28">
        <f t="shared" si="144"/>
        <v>22.975517890772128</v>
      </c>
      <c r="AJ608" s="28">
        <f t="shared" si="145"/>
        <v>19.397363465160076</v>
      </c>
      <c r="AK608" s="29">
        <f t="shared" si="146"/>
        <v>26.67</v>
      </c>
      <c r="AL608" s="25">
        <f t="shared" si="147"/>
        <v>441</v>
      </c>
      <c r="AM608" s="24" t="str">
        <f t="shared" si="148"/>
        <v>C</v>
      </c>
      <c r="AN608" s="24" t="str">
        <f t="shared" si="149"/>
        <v>MOB1-3</v>
      </c>
    </row>
    <row r="609" spans="1:40" ht="13.5" customHeight="1">
      <c r="A609" s="24" t="s">
        <v>144</v>
      </c>
      <c r="B609" s="24" t="s">
        <v>181</v>
      </c>
      <c r="C609" s="25">
        <v>802941</v>
      </c>
      <c r="D609" s="24" t="s">
        <v>1025</v>
      </c>
      <c r="E609" s="26">
        <v>46081.457638888904</v>
      </c>
      <c r="F609" s="26">
        <v>46081.457638888904</v>
      </c>
      <c r="G609" s="25">
        <v>73</v>
      </c>
      <c r="H609" s="25">
        <v>73</v>
      </c>
      <c r="I609" s="26">
        <v>46126.636805555601</v>
      </c>
      <c r="J609" s="27">
        <v>2</v>
      </c>
      <c r="K609" s="27">
        <v>2</v>
      </c>
      <c r="L609" s="27">
        <v>2</v>
      </c>
      <c r="M609" s="27">
        <v>890</v>
      </c>
      <c r="N609" s="27">
        <v>890</v>
      </c>
      <c r="O609" s="25"/>
      <c r="P609" s="27"/>
      <c r="Q609" s="27"/>
      <c r="R609" s="27"/>
      <c r="S609" s="27"/>
      <c r="T609" s="27"/>
      <c r="U609" s="24"/>
      <c r="V609" s="24"/>
      <c r="W609" s="27"/>
      <c r="X609" s="24" t="str">
        <f>IF(OR(I609="",说明首页!$C$3-INT(I609)&gt;7),"是","否")</f>
        <v>否</v>
      </c>
      <c r="Y609" s="24" t="str">
        <f t="shared" si="135"/>
        <v>是</v>
      </c>
      <c r="Z609" s="24" t="str">
        <f t="shared" si="136"/>
        <v>否</v>
      </c>
      <c r="AA609" s="24" t="str">
        <f>IF(OR(I609="",说明首页!$C$3-INT(I609)&gt;=3),"是","否")</f>
        <v>是</v>
      </c>
      <c r="AB609" s="28">
        <f t="shared" si="137"/>
        <v>445</v>
      </c>
      <c r="AC609" s="29">
        <f t="shared" si="138"/>
        <v>0</v>
      </c>
      <c r="AD609" s="27">
        <f t="shared" si="139"/>
        <v>0</v>
      </c>
      <c r="AE609" s="29">
        <f t="shared" si="140"/>
        <v>0</v>
      </c>
      <c r="AF609" s="29">
        <f t="shared" si="141"/>
        <v>0</v>
      </c>
      <c r="AG609" s="28" t="str">
        <f t="shared" si="142"/>
        <v/>
      </c>
      <c r="AH609" s="28" t="str">
        <f t="shared" si="143"/>
        <v/>
      </c>
      <c r="AI609" s="28" t="str">
        <f t="shared" si="144"/>
        <v/>
      </c>
      <c r="AJ609" s="28" t="str">
        <f t="shared" si="145"/>
        <v/>
      </c>
      <c r="AK609" s="29" t="str">
        <f t="shared" si="146"/>
        <v/>
      </c>
      <c r="AL609" s="25" t="str">
        <f t="shared" si="147"/>
        <v/>
      </c>
      <c r="AM609" s="24" t="str">
        <f t="shared" si="148"/>
        <v>非参评</v>
      </c>
      <c r="AN609" s="24" t="str">
        <f t="shared" si="149"/>
        <v>MOB1-3</v>
      </c>
    </row>
    <row r="610" spans="1:40" ht="13.5" customHeight="1">
      <c r="A610" s="24" t="s">
        <v>144</v>
      </c>
      <c r="B610" s="24" t="s">
        <v>152</v>
      </c>
      <c r="C610" s="25">
        <v>802984</v>
      </c>
      <c r="D610" s="24" t="s">
        <v>696</v>
      </c>
      <c r="E610" s="26">
        <v>46083.479166666701</v>
      </c>
      <c r="F610" s="26">
        <v>46083.479166666701</v>
      </c>
      <c r="G610" s="25">
        <v>71</v>
      </c>
      <c r="H610" s="25">
        <v>71</v>
      </c>
      <c r="I610" s="26">
        <v>46140.767361111102</v>
      </c>
      <c r="J610" s="27">
        <v>2784</v>
      </c>
      <c r="K610" s="27">
        <v>3785</v>
      </c>
      <c r="L610" s="27">
        <v>1434</v>
      </c>
      <c r="M610" s="27">
        <v>127055</v>
      </c>
      <c r="N610" s="27">
        <v>93322</v>
      </c>
      <c r="O610" s="25">
        <v>14</v>
      </c>
      <c r="P610" s="27">
        <v>8</v>
      </c>
      <c r="Q610" s="27">
        <v>57000</v>
      </c>
      <c r="R610" s="27">
        <v>54500</v>
      </c>
      <c r="S610" s="27">
        <v>0</v>
      </c>
      <c r="T610" s="27">
        <v>0</v>
      </c>
      <c r="U610" s="24"/>
      <c r="V610" s="24"/>
      <c r="W610" s="27">
        <v>57000</v>
      </c>
      <c r="X610" s="24" t="str">
        <f>IF(OR(I610="",说明首页!$C$3-INT(I610)&gt;7),"是","否")</f>
        <v>否</v>
      </c>
      <c r="Y610" s="24" t="str">
        <f t="shared" si="135"/>
        <v>是</v>
      </c>
      <c r="Z610" s="24" t="str">
        <f t="shared" si="136"/>
        <v>否</v>
      </c>
      <c r="AA610" s="24" t="str">
        <f>IF(OR(I610="",说明首页!$C$3-INT(I610)&gt;=3),"是","否")</f>
        <v>否</v>
      </c>
      <c r="AB610" s="28">
        <f t="shared" si="137"/>
        <v>65.078103207810315</v>
      </c>
      <c r="AC610" s="29">
        <f t="shared" si="138"/>
        <v>0.28735632183908044</v>
      </c>
      <c r="AD610" s="27">
        <f t="shared" si="139"/>
        <v>7125</v>
      </c>
      <c r="AE610" s="29">
        <f t="shared" si="140"/>
        <v>5.45</v>
      </c>
      <c r="AF610" s="29">
        <f t="shared" si="141"/>
        <v>111.09761904761905</v>
      </c>
      <c r="AG610" s="28" t="str">
        <f t="shared" si="142"/>
        <v/>
      </c>
      <c r="AH610" s="28" t="str">
        <f t="shared" si="143"/>
        <v/>
      </c>
      <c r="AI610" s="28" t="str">
        <f t="shared" si="144"/>
        <v/>
      </c>
      <c r="AJ610" s="28" t="str">
        <f t="shared" si="145"/>
        <v/>
      </c>
      <c r="AK610" s="29" t="str">
        <f t="shared" si="146"/>
        <v/>
      </c>
      <c r="AL610" s="25" t="str">
        <f t="shared" si="147"/>
        <v/>
      </c>
      <c r="AM610" s="24" t="str">
        <f t="shared" si="148"/>
        <v>非参评</v>
      </c>
      <c r="AN610" s="24" t="str">
        <f t="shared" si="149"/>
        <v>MOB1-3</v>
      </c>
    </row>
    <row r="611" spans="1:40" ht="13.5" customHeight="1">
      <c r="A611" s="24" t="s">
        <v>144</v>
      </c>
      <c r="B611" s="24" t="s">
        <v>152</v>
      </c>
      <c r="C611" s="25">
        <v>802987</v>
      </c>
      <c r="D611" s="24" t="s">
        <v>687</v>
      </c>
      <c r="E611" s="26">
        <v>46083.475694444402</v>
      </c>
      <c r="F611" s="26">
        <v>46083.475694444402</v>
      </c>
      <c r="G611" s="25">
        <v>71</v>
      </c>
      <c r="H611" s="25">
        <v>71</v>
      </c>
      <c r="I611" s="26">
        <v>46154.756249999999</v>
      </c>
      <c r="J611" s="27">
        <v>4579</v>
      </c>
      <c r="K611" s="27">
        <v>5719</v>
      </c>
      <c r="L611" s="27">
        <v>2508</v>
      </c>
      <c r="M611" s="27">
        <v>210087</v>
      </c>
      <c r="N611" s="27">
        <v>161012</v>
      </c>
      <c r="O611" s="25">
        <v>26</v>
      </c>
      <c r="P611" s="27">
        <v>19</v>
      </c>
      <c r="Q611" s="27">
        <v>410600</v>
      </c>
      <c r="R611" s="27">
        <v>384100</v>
      </c>
      <c r="S611" s="27">
        <v>1</v>
      </c>
      <c r="T611" s="27">
        <v>4</v>
      </c>
      <c r="U611" s="27">
        <v>18800</v>
      </c>
      <c r="V611" s="24">
        <v>4500</v>
      </c>
      <c r="W611" s="27">
        <v>429400</v>
      </c>
      <c r="X611" s="24" t="str">
        <f>IF(OR(I611="",说明首页!$C$3-INT(I611)&gt;7),"是","否")</f>
        <v>否</v>
      </c>
      <c r="Y611" s="24" t="str">
        <f t="shared" si="135"/>
        <v>否</v>
      </c>
      <c r="Z611" s="24" t="str">
        <f t="shared" si="136"/>
        <v>是</v>
      </c>
      <c r="AA611" s="24" t="str">
        <f>IF(OR(I611="",说明首页!$C$3-INT(I611)&gt;=3),"是","否")</f>
        <v>否</v>
      </c>
      <c r="AB611" s="28">
        <f t="shared" si="137"/>
        <v>64.19936204146731</v>
      </c>
      <c r="AC611" s="29">
        <f t="shared" si="138"/>
        <v>0.41493775933609961</v>
      </c>
      <c r="AD611" s="27">
        <f t="shared" si="139"/>
        <v>21610.526315789473</v>
      </c>
      <c r="AE611" s="29">
        <f t="shared" si="140"/>
        <v>38.409999999999997</v>
      </c>
      <c r="AF611" s="29">
        <f t="shared" si="141"/>
        <v>103.21282051282051</v>
      </c>
      <c r="AG611" s="28">
        <f t="shared" si="142"/>
        <v>2.6365348399246704</v>
      </c>
      <c r="AH611" s="28">
        <f t="shared" si="143"/>
        <v>4.1431261770244827</v>
      </c>
      <c r="AI611" s="28">
        <f t="shared" si="144"/>
        <v>17.13747645951036</v>
      </c>
      <c r="AJ611" s="28">
        <f t="shared" si="145"/>
        <v>27.871939736346519</v>
      </c>
      <c r="AK611" s="29">
        <f t="shared" si="146"/>
        <v>11.26</v>
      </c>
      <c r="AL611" s="25">
        <f t="shared" si="147"/>
        <v>512</v>
      </c>
      <c r="AM611" s="24" t="str">
        <f t="shared" si="148"/>
        <v>C</v>
      </c>
      <c r="AN611" s="24" t="str">
        <f t="shared" si="149"/>
        <v>MOB1-3</v>
      </c>
    </row>
    <row r="612" spans="1:40" ht="13.5" customHeight="1">
      <c r="A612" s="24" t="s">
        <v>144</v>
      </c>
      <c r="B612" s="24" t="s">
        <v>181</v>
      </c>
      <c r="C612" s="25">
        <v>802996</v>
      </c>
      <c r="D612" s="24" t="s">
        <v>1061</v>
      </c>
      <c r="E612" s="26">
        <v>46083.658333333296</v>
      </c>
      <c r="F612" s="26">
        <v>46083.658333333296</v>
      </c>
      <c r="G612" s="25">
        <v>71</v>
      </c>
      <c r="H612" s="25">
        <v>71</v>
      </c>
      <c r="I612" s="26">
        <v>46146.405555555597</v>
      </c>
      <c r="J612" s="27">
        <v>241</v>
      </c>
      <c r="K612" s="27">
        <v>281</v>
      </c>
      <c r="L612" s="27">
        <v>40</v>
      </c>
      <c r="M612" s="27">
        <v>5395</v>
      </c>
      <c r="N612" s="27">
        <v>2445</v>
      </c>
      <c r="O612" s="24"/>
      <c r="P612" s="27"/>
      <c r="Q612" s="27"/>
      <c r="R612" s="27"/>
      <c r="S612" s="27"/>
      <c r="T612" s="27"/>
      <c r="U612" s="24"/>
      <c r="V612" s="24"/>
      <c r="W612" s="27"/>
      <c r="X612" s="24" t="str">
        <f>IF(OR(I612="",说明首页!$C$3-INT(I612)&gt;7),"是","否")</f>
        <v>否</v>
      </c>
      <c r="Y612" s="24" t="str">
        <f t="shared" si="135"/>
        <v>是</v>
      </c>
      <c r="Z612" s="24" t="str">
        <f t="shared" si="136"/>
        <v>否</v>
      </c>
      <c r="AA612" s="24" t="str">
        <f>IF(OR(I612="",说明首页!$C$3-INT(I612)&gt;=3),"是","否")</f>
        <v>否</v>
      </c>
      <c r="AB612" s="28">
        <f t="shared" si="137"/>
        <v>61.125</v>
      </c>
      <c r="AC612" s="29">
        <f t="shared" si="138"/>
        <v>0</v>
      </c>
      <c r="AD612" s="27">
        <f t="shared" si="139"/>
        <v>0</v>
      </c>
      <c r="AE612" s="29">
        <f t="shared" si="140"/>
        <v>0</v>
      </c>
      <c r="AF612" s="29">
        <f t="shared" si="141"/>
        <v>0</v>
      </c>
      <c r="AG612" s="28" t="str">
        <f t="shared" si="142"/>
        <v/>
      </c>
      <c r="AH612" s="28" t="str">
        <f t="shared" si="143"/>
        <v/>
      </c>
      <c r="AI612" s="28" t="str">
        <f t="shared" si="144"/>
        <v/>
      </c>
      <c r="AJ612" s="28" t="str">
        <f t="shared" si="145"/>
        <v/>
      </c>
      <c r="AK612" s="29" t="str">
        <f t="shared" si="146"/>
        <v/>
      </c>
      <c r="AL612" s="25" t="str">
        <f t="shared" si="147"/>
        <v/>
      </c>
      <c r="AM612" s="24" t="str">
        <f t="shared" si="148"/>
        <v>非参评</v>
      </c>
      <c r="AN612" s="24" t="str">
        <f t="shared" si="149"/>
        <v>MOB1-3</v>
      </c>
    </row>
    <row r="613" spans="1:40" ht="13.5" customHeight="1">
      <c r="A613" s="24" t="s">
        <v>144</v>
      </c>
      <c r="B613" s="24" t="s">
        <v>181</v>
      </c>
      <c r="C613" s="25">
        <v>802997</v>
      </c>
      <c r="D613" s="24" t="s">
        <v>624</v>
      </c>
      <c r="E613" s="26">
        <v>46083.662499999999</v>
      </c>
      <c r="F613" s="26">
        <v>46083.662499999999</v>
      </c>
      <c r="G613" s="25">
        <v>71</v>
      </c>
      <c r="H613" s="25">
        <v>71</v>
      </c>
      <c r="I613" s="26">
        <v>46130.402777777803</v>
      </c>
      <c r="J613" s="27">
        <v>4</v>
      </c>
      <c r="K613" s="27">
        <v>5</v>
      </c>
      <c r="L613" s="27">
        <v>5</v>
      </c>
      <c r="M613" s="27">
        <v>654</v>
      </c>
      <c r="N613" s="27">
        <v>654</v>
      </c>
      <c r="O613" s="25"/>
      <c r="P613" s="27"/>
      <c r="Q613" s="27"/>
      <c r="R613" s="27"/>
      <c r="S613" s="27"/>
      <c r="T613" s="27"/>
      <c r="U613" s="24"/>
      <c r="V613" s="24"/>
      <c r="W613" s="27"/>
      <c r="X613" s="24" t="str">
        <f>IF(OR(I613="",说明首页!$C$3-INT(I613)&gt;7),"是","否")</f>
        <v>否</v>
      </c>
      <c r="Y613" s="24" t="str">
        <f t="shared" si="135"/>
        <v>是</v>
      </c>
      <c r="Z613" s="24" t="str">
        <f t="shared" si="136"/>
        <v>否</v>
      </c>
      <c r="AA613" s="24" t="str">
        <f>IF(OR(I613="",说明首页!$C$3-INT(I613)&gt;=3),"是","否")</f>
        <v>否</v>
      </c>
      <c r="AB613" s="28">
        <f t="shared" si="137"/>
        <v>130.80000000000001</v>
      </c>
      <c r="AC613" s="29">
        <f t="shared" si="138"/>
        <v>0</v>
      </c>
      <c r="AD613" s="27">
        <f t="shared" si="139"/>
        <v>0</v>
      </c>
      <c r="AE613" s="29">
        <f t="shared" si="140"/>
        <v>0</v>
      </c>
      <c r="AF613" s="29">
        <f t="shared" si="141"/>
        <v>0</v>
      </c>
      <c r="AG613" s="28" t="str">
        <f t="shared" si="142"/>
        <v/>
      </c>
      <c r="AH613" s="28" t="str">
        <f t="shared" si="143"/>
        <v/>
      </c>
      <c r="AI613" s="28" t="str">
        <f t="shared" si="144"/>
        <v/>
      </c>
      <c r="AJ613" s="28" t="str">
        <f t="shared" si="145"/>
        <v/>
      </c>
      <c r="AK613" s="29" t="str">
        <f t="shared" si="146"/>
        <v/>
      </c>
      <c r="AL613" s="25" t="str">
        <f t="shared" si="147"/>
        <v/>
      </c>
      <c r="AM613" s="24" t="str">
        <f t="shared" si="148"/>
        <v>非参评</v>
      </c>
      <c r="AN613" s="24" t="str">
        <f t="shared" si="149"/>
        <v>MOB1-3</v>
      </c>
    </row>
    <row r="614" spans="1:40" ht="13.5" customHeight="1">
      <c r="A614" s="24" t="s">
        <v>144</v>
      </c>
      <c r="B614" s="24" t="s">
        <v>181</v>
      </c>
      <c r="C614" s="25">
        <v>802998</v>
      </c>
      <c r="D614" s="24" t="s">
        <v>1139</v>
      </c>
      <c r="E614" s="26">
        <v>46085.402083333298</v>
      </c>
      <c r="F614" s="26">
        <v>46085.402083333298</v>
      </c>
      <c r="G614" s="25">
        <v>69</v>
      </c>
      <c r="H614" s="25">
        <v>69</v>
      </c>
      <c r="I614" s="26">
        <v>46154.593055555597</v>
      </c>
      <c r="J614" s="27">
        <v>889</v>
      </c>
      <c r="K614" s="27">
        <v>951</v>
      </c>
      <c r="L614" s="27">
        <v>250</v>
      </c>
      <c r="M614" s="27">
        <v>37134</v>
      </c>
      <c r="N614" s="27">
        <v>26407</v>
      </c>
      <c r="O614" s="25">
        <v>10</v>
      </c>
      <c r="P614" s="27">
        <v>8</v>
      </c>
      <c r="Q614" s="27">
        <v>424400</v>
      </c>
      <c r="R614" s="27">
        <v>394600</v>
      </c>
      <c r="S614" s="27">
        <v>1</v>
      </c>
      <c r="T614" s="27">
        <v>1</v>
      </c>
      <c r="U614" s="27">
        <v>1000</v>
      </c>
      <c r="V614" s="27">
        <v>1000</v>
      </c>
      <c r="W614" s="27">
        <v>425400</v>
      </c>
      <c r="X614" s="24" t="str">
        <f>IF(OR(I614="",说明首页!$C$3-INT(I614)&gt;7),"是","否")</f>
        <v>否</v>
      </c>
      <c r="Y614" s="24" t="str">
        <f t="shared" si="135"/>
        <v>是</v>
      </c>
      <c r="Z614" s="24" t="str">
        <f t="shared" si="136"/>
        <v>否</v>
      </c>
      <c r="AA614" s="24" t="str">
        <f>IF(OR(I614="",说明首页!$C$3-INT(I614)&gt;=3),"是","否")</f>
        <v>否</v>
      </c>
      <c r="AB614" s="28">
        <f t="shared" si="137"/>
        <v>105.628</v>
      </c>
      <c r="AC614" s="29">
        <f t="shared" si="138"/>
        <v>0.89988751406074252</v>
      </c>
      <c r="AD614" s="27">
        <f t="shared" si="139"/>
        <v>53050</v>
      </c>
      <c r="AE614" s="29">
        <f t="shared" si="140"/>
        <v>39.46</v>
      </c>
      <c r="AF614" s="29">
        <f t="shared" si="141"/>
        <v>44.011666666666663</v>
      </c>
      <c r="AG614" s="28" t="str">
        <f t="shared" si="142"/>
        <v/>
      </c>
      <c r="AH614" s="28" t="str">
        <f t="shared" si="143"/>
        <v/>
      </c>
      <c r="AI614" s="28" t="str">
        <f t="shared" si="144"/>
        <v/>
      </c>
      <c r="AJ614" s="28" t="str">
        <f t="shared" si="145"/>
        <v/>
      </c>
      <c r="AK614" s="29" t="str">
        <f t="shared" si="146"/>
        <v/>
      </c>
      <c r="AL614" s="25" t="str">
        <f t="shared" si="147"/>
        <v/>
      </c>
      <c r="AM614" s="24" t="str">
        <f t="shared" si="148"/>
        <v>非参评</v>
      </c>
      <c r="AN614" s="24" t="str">
        <f t="shared" si="149"/>
        <v>MOB1-3</v>
      </c>
    </row>
    <row r="615" spans="1:40" ht="13.5" customHeight="1">
      <c r="A615" s="24" t="s">
        <v>144</v>
      </c>
      <c r="B615" s="24" t="s">
        <v>181</v>
      </c>
      <c r="C615" s="25">
        <v>802999</v>
      </c>
      <c r="D615" s="24" t="s">
        <v>909</v>
      </c>
      <c r="E615" s="26">
        <v>46083.675694444399</v>
      </c>
      <c r="F615" s="26">
        <v>46083.675694444399</v>
      </c>
      <c r="G615" s="25">
        <v>71</v>
      </c>
      <c r="H615" s="25">
        <v>71</v>
      </c>
      <c r="I615" s="26">
        <v>46154.704166666699</v>
      </c>
      <c r="J615" s="27">
        <v>900</v>
      </c>
      <c r="K615" s="27">
        <v>1196</v>
      </c>
      <c r="L615" s="27">
        <v>483</v>
      </c>
      <c r="M615" s="27">
        <v>51491</v>
      </c>
      <c r="N615" s="27">
        <v>40259</v>
      </c>
      <c r="O615" s="25">
        <v>15</v>
      </c>
      <c r="P615" s="27">
        <v>9</v>
      </c>
      <c r="Q615" s="27">
        <v>283000</v>
      </c>
      <c r="R615" s="27">
        <v>278000</v>
      </c>
      <c r="S615" s="27">
        <v>0</v>
      </c>
      <c r="T615" s="27">
        <v>0</v>
      </c>
      <c r="U615" s="27"/>
      <c r="V615" s="27"/>
      <c r="W615" s="27">
        <v>283000</v>
      </c>
      <c r="X615" s="24" t="str">
        <f>IF(OR(I615="",说明首页!$C$3-INT(I615)&gt;7),"是","否")</f>
        <v>否</v>
      </c>
      <c r="Y615" s="24" t="str">
        <f t="shared" si="135"/>
        <v>是</v>
      </c>
      <c r="Z615" s="24" t="str">
        <f t="shared" si="136"/>
        <v>否</v>
      </c>
      <c r="AA615" s="24" t="str">
        <f>IF(OR(I615="",说明首页!$C$3-INT(I615)&gt;=3),"是","否")</f>
        <v>否</v>
      </c>
      <c r="AB615" s="28">
        <f t="shared" si="137"/>
        <v>83.351966873706004</v>
      </c>
      <c r="AC615" s="29">
        <f t="shared" si="138"/>
        <v>1</v>
      </c>
      <c r="AD615" s="27">
        <f t="shared" si="139"/>
        <v>31444.444444444445</v>
      </c>
      <c r="AE615" s="29">
        <f t="shared" si="140"/>
        <v>27.8</v>
      </c>
      <c r="AF615" s="29">
        <f t="shared" si="141"/>
        <v>44.732222222222227</v>
      </c>
      <c r="AG615" s="28" t="str">
        <f t="shared" si="142"/>
        <v/>
      </c>
      <c r="AH615" s="28" t="str">
        <f t="shared" si="143"/>
        <v/>
      </c>
      <c r="AI615" s="28" t="str">
        <f t="shared" si="144"/>
        <v/>
      </c>
      <c r="AJ615" s="28" t="str">
        <f t="shared" si="145"/>
        <v/>
      </c>
      <c r="AK615" s="29" t="str">
        <f t="shared" si="146"/>
        <v/>
      </c>
      <c r="AL615" s="25" t="str">
        <f t="shared" si="147"/>
        <v/>
      </c>
      <c r="AM615" s="24" t="str">
        <f t="shared" si="148"/>
        <v>非参评</v>
      </c>
      <c r="AN615" s="24" t="str">
        <f t="shared" si="149"/>
        <v>MOB1-3</v>
      </c>
    </row>
    <row r="616" spans="1:40" ht="13.5" customHeight="1">
      <c r="A616" s="24" t="s">
        <v>144</v>
      </c>
      <c r="B616" s="24" t="s">
        <v>181</v>
      </c>
      <c r="C616" s="25">
        <v>803000</v>
      </c>
      <c r="D616" s="24" t="s">
        <v>837</v>
      </c>
      <c r="E616" s="26">
        <v>46085.813194444403</v>
      </c>
      <c r="F616" s="26">
        <v>46085.813194444403</v>
      </c>
      <c r="G616" s="25">
        <v>69</v>
      </c>
      <c r="H616" s="25">
        <v>69</v>
      </c>
      <c r="I616" s="26">
        <v>46140.740277777797</v>
      </c>
      <c r="J616" s="27">
        <v>2</v>
      </c>
      <c r="K616" s="27">
        <v>3</v>
      </c>
      <c r="L616" s="27">
        <v>3</v>
      </c>
      <c r="M616" s="27">
        <v>4943</v>
      </c>
      <c r="N616" s="27">
        <v>4943</v>
      </c>
      <c r="O616" s="25">
        <v>2</v>
      </c>
      <c r="P616" s="27"/>
      <c r="Q616" s="27"/>
      <c r="R616" s="27"/>
      <c r="S616" s="27"/>
      <c r="T616" s="27"/>
      <c r="U616" s="27"/>
      <c r="V616" s="27"/>
      <c r="W616" s="27"/>
      <c r="X616" s="24" t="str">
        <f>IF(OR(I616="",说明首页!$C$3-INT(I616)&gt;7),"是","否")</f>
        <v>否</v>
      </c>
      <c r="Y616" s="24" t="str">
        <f t="shared" si="135"/>
        <v>是</v>
      </c>
      <c r="Z616" s="24" t="str">
        <f t="shared" si="136"/>
        <v>否</v>
      </c>
      <c r="AA616" s="24" t="str">
        <f>IF(OR(I616="",说明首页!$C$3-INT(I616)&gt;=3),"是","否")</f>
        <v>否</v>
      </c>
      <c r="AB616" s="28">
        <f t="shared" si="137"/>
        <v>1647.6666666666667</v>
      </c>
      <c r="AC616" s="29">
        <f t="shared" si="138"/>
        <v>0</v>
      </c>
      <c r="AD616" s="27">
        <f t="shared" si="139"/>
        <v>0</v>
      </c>
      <c r="AE616" s="29">
        <f t="shared" si="140"/>
        <v>0</v>
      </c>
      <c r="AF616" s="29">
        <f t="shared" si="141"/>
        <v>41.19166666666667</v>
      </c>
      <c r="AG616" s="28" t="str">
        <f t="shared" si="142"/>
        <v/>
      </c>
      <c r="AH616" s="28" t="str">
        <f t="shared" si="143"/>
        <v/>
      </c>
      <c r="AI616" s="28" t="str">
        <f t="shared" si="144"/>
        <v/>
      </c>
      <c r="AJ616" s="28" t="str">
        <f t="shared" si="145"/>
        <v/>
      </c>
      <c r="AK616" s="29" t="str">
        <f t="shared" si="146"/>
        <v/>
      </c>
      <c r="AL616" s="25" t="str">
        <f t="shared" si="147"/>
        <v/>
      </c>
      <c r="AM616" s="24" t="str">
        <f t="shared" si="148"/>
        <v>非参评</v>
      </c>
      <c r="AN616" s="24" t="str">
        <f t="shared" si="149"/>
        <v>MOB1-3</v>
      </c>
    </row>
    <row r="617" spans="1:40" ht="13.5" customHeight="1">
      <c r="A617" s="24" t="s">
        <v>144</v>
      </c>
      <c r="B617" s="24" t="s">
        <v>181</v>
      </c>
      <c r="C617" s="25">
        <v>803003</v>
      </c>
      <c r="D617" s="24" t="s">
        <v>1075</v>
      </c>
      <c r="E617" s="26">
        <v>46084.396527777797</v>
      </c>
      <c r="F617" s="26">
        <v>46084.396527777797</v>
      </c>
      <c r="G617" s="25">
        <v>70</v>
      </c>
      <c r="H617" s="25">
        <v>70</v>
      </c>
      <c r="I617" s="26">
        <v>46154.635416666701</v>
      </c>
      <c r="J617" s="27">
        <v>1109</v>
      </c>
      <c r="K617" s="27">
        <v>1502</v>
      </c>
      <c r="L617" s="27">
        <v>492</v>
      </c>
      <c r="M617" s="27">
        <v>63594</v>
      </c>
      <c r="N617" s="27">
        <v>48990</v>
      </c>
      <c r="O617" s="25">
        <v>16</v>
      </c>
      <c r="P617" s="27">
        <v>12</v>
      </c>
      <c r="Q617" s="27">
        <v>257300</v>
      </c>
      <c r="R617" s="27">
        <v>107400</v>
      </c>
      <c r="S617" s="27">
        <v>1</v>
      </c>
      <c r="T617" s="27">
        <v>2</v>
      </c>
      <c r="U617" s="27">
        <v>180500</v>
      </c>
      <c r="V617" s="27"/>
      <c r="W617" s="27">
        <v>437800</v>
      </c>
      <c r="X617" s="24" t="str">
        <f>IF(OR(I617="",说明首页!$C$3-INT(I617)&gt;7),"是","否")</f>
        <v>否</v>
      </c>
      <c r="Y617" s="24" t="str">
        <f t="shared" si="135"/>
        <v>是</v>
      </c>
      <c r="Z617" s="24" t="str">
        <f t="shared" si="136"/>
        <v>否</v>
      </c>
      <c r="AA617" s="24" t="str">
        <f>IF(OR(I617="",说明首页!$C$3-INT(I617)&gt;=3),"是","否")</f>
        <v>否</v>
      </c>
      <c r="AB617" s="28">
        <f t="shared" si="137"/>
        <v>99.573170731707322</v>
      </c>
      <c r="AC617" s="29">
        <f t="shared" si="138"/>
        <v>1.0820559062218216</v>
      </c>
      <c r="AD617" s="27">
        <f t="shared" si="139"/>
        <v>21441.666666666668</v>
      </c>
      <c r="AE617" s="29">
        <f t="shared" si="140"/>
        <v>10.74</v>
      </c>
      <c r="AF617" s="29">
        <f t="shared" si="141"/>
        <v>51.03125</v>
      </c>
      <c r="AG617" s="28" t="str">
        <f t="shared" si="142"/>
        <v/>
      </c>
      <c r="AH617" s="28" t="str">
        <f t="shared" si="143"/>
        <v/>
      </c>
      <c r="AI617" s="28" t="str">
        <f t="shared" si="144"/>
        <v/>
      </c>
      <c r="AJ617" s="28" t="str">
        <f t="shared" si="145"/>
        <v/>
      </c>
      <c r="AK617" s="29" t="str">
        <f t="shared" si="146"/>
        <v/>
      </c>
      <c r="AL617" s="25" t="str">
        <f t="shared" si="147"/>
        <v/>
      </c>
      <c r="AM617" s="24" t="str">
        <f t="shared" si="148"/>
        <v>非参评</v>
      </c>
      <c r="AN617" s="24" t="str">
        <f t="shared" si="149"/>
        <v>MOB1-3</v>
      </c>
    </row>
    <row r="618" spans="1:40" ht="13.5" customHeight="1">
      <c r="A618" s="24" t="s">
        <v>144</v>
      </c>
      <c r="B618" s="24" t="s">
        <v>181</v>
      </c>
      <c r="C618" s="25">
        <v>803004</v>
      </c>
      <c r="D618" s="24" t="s">
        <v>867</v>
      </c>
      <c r="E618" s="26">
        <v>46083.661805555603</v>
      </c>
      <c r="F618" s="26">
        <v>46083.661805555603</v>
      </c>
      <c r="G618" s="25">
        <v>71</v>
      </c>
      <c r="H618" s="25">
        <v>71</v>
      </c>
      <c r="I618" s="26">
        <v>46154.602083333302</v>
      </c>
      <c r="J618" s="27">
        <v>1046</v>
      </c>
      <c r="K618" s="27">
        <v>1283</v>
      </c>
      <c r="L618" s="27">
        <v>330</v>
      </c>
      <c r="M618" s="27">
        <v>52658</v>
      </c>
      <c r="N618" s="27">
        <v>38354</v>
      </c>
      <c r="O618" s="25">
        <v>15</v>
      </c>
      <c r="P618" s="27">
        <v>10</v>
      </c>
      <c r="Q618" s="27">
        <v>318300</v>
      </c>
      <c r="R618" s="27">
        <v>297800</v>
      </c>
      <c r="S618" s="27">
        <v>0</v>
      </c>
      <c r="T618" s="27">
        <v>0</v>
      </c>
      <c r="U618" s="24"/>
      <c r="V618" s="24"/>
      <c r="W618" s="27">
        <v>318300</v>
      </c>
      <c r="X618" s="24" t="str">
        <f>IF(OR(I618="",说明首页!$C$3-INT(I618)&gt;7),"是","否")</f>
        <v>否</v>
      </c>
      <c r="Y618" s="24" t="str">
        <f t="shared" si="135"/>
        <v>是</v>
      </c>
      <c r="Z618" s="24" t="str">
        <f t="shared" si="136"/>
        <v>否</v>
      </c>
      <c r="AA618" s="24" t="str">
        <f>IF(OR(I618="",说明首页!$C$3-INT(I618)&gt;=3),"是","否")</f>
        <v>否</v>
      </c>
      <c r="AB618" s="28">
        <f t="shared" si="137"/>
        <v>116.22424242424242</v>
      </c>
      <c r="AC618" s="29">
        <f t="shared" si="138"/>
        <v>0.95602294455066927</v>
      </c>
      <c r="AD618" s="27">
        <f t="shared" si="139"/>
        <v>31830</v>
      </c>
      <c r="AE618" s="29">
        <f t="shared" si="140"/>
        <v>29.78</v>
      </c>
      <c r="AF618" s="29">
        <f t="shared" si="141"/>
        <v>42.615555555555559</v>
      </c>
      <c r="AG618" s="28" t="str">
        <f t="shared" si="142"/>
        <v/>
      </c>
      <c r="AH618" s="28" t="str">
        <f t="shared" si="143"/>
        <v/>
      </c>
      <c r="AI618" s="28" t="str">
        <f t="shared" si="144"/>
        <v/>
      </c>
      <c r="AJ618" s="28" t="str">
        <f t="shared" si="145"/>
        <v/>
      </c>
      <c r="AK618" s="29" t="str">
        <f t="shared" si="146"/>
        <v/>
      </c>
      <c r="AL618" s="25" t="str">
        <f t="shared" si="147"/>
        <v/>
      </c>
      <c r="AM618" s="24" t="str">
        <f t="shared" si="148"/>
        <v>非参评</v>
      </c>
      <c r="AN618" s="24" t="str">
        <f t="shared" si="149"/>
        <v>MOB1-3</v>
      </c>
    </row>
    <row r="619" spans="1:40" ht="13.5" customHeight="1">
      <c r="A619" s="24" t="s">
        <v>144</v>
      </c>
      <c r="B619" s="24" t="s">
        <v>181</v>
      </c>
      <c r="C619" s="25">
        <v>803005</v>
      </c>
      <c r="D619" s="24" t="s">
        <v>441</v>
      </c>
      <c r="E619" s="26">
        <v>46083.661111111098</v>
      </c>
      <c r="F619" s="26">
        <v>46083.661111111098</v>
      </c>
      <c r="G619" s="25">
        <v>71</v>
      </c>
      <c r="H619" s="25">
        <v>71</v>
      </c>
      <c r="I619" s="26">
        <v>46154.588194444397</v>
      </c>
      <c r="J619" s="27">
        <v>768</v>
      </c>
      <c r="K619" s="27">
        <v>889</v>
      </c>
      <c r="L619" s="27">
        <v>250</v>
      </c>
      <c r="M619" s="27">
        <v>33806</v>
      </c>
      <c r="N619" s="27">
        <v>22688</v>
      </c>
      <c r="O619" s="25">
        <v>7</v>
      </c>
      <c r="P619" s="27">
        <v>6</v>
      </c>
      <c r="Q619" s="27">
        <v>31700</v>
      </c>
      <c r="R619" s="27">
        <v>18700</v>
      </c>
      <c r="S619" s="27">
        <v>1</v>
      </c>
      <c r="T619" s="27">
        <v>2</v>
      </c>
      <c r="U619" s="27">
        <v>1000</v>
      </c>
      <c r="V619" s="27"/>
      <c r="W619" s="27">
        <v>32700</v>
      </c>
      <c r="X619" s="24" t="str">
        <f>IF(OR(I619="",说明首页!$C$3-INT(I619)&gt;7),"是","否")</f>
        <v>否</v>
      </c>
      <c r="Y619" s="24" t="str">
        <f t="shared" si="135"/>
        <v>是</v>
      </c>
      <c r="Z619" s="24" t="str">
        <f t="shared" si="136"/>
        <v>否</v>
      </c>
      <c r="AA619" s="24" t="str">
        <f>IF(OR(I619="",说明首页!$C$3-INT(I619)&gt;=3),"是","否")</f>
        <v>否</v>
      </c>
      <c r="AB619" s="28">
        <f t="shared" si="137"/>
        <v>90.751999999999995</v>
      </c>
      <c r="AC619" s="29">
        <f t="shared" si="138"/>
        <v>0.78125</v>
      </c>
      <c r="AD619" s="27">
        <f t="shared" si="139"/>
        <v>5283.333333333333</v>
      </c>
      <c r="AE619" s="29">
        <f t="shared" si="140"/>
        <v>1.87</v>
      </c>
      <c r="AF619" s="29">
        <f t="shared" si="141"/>
        <v>54.019047619047619</v>
      </c>
      <c r="AG619" s="28" t="str">
        <f t="shared" si="142"/>
        <v/>
      </c>
      <c r="AH619" s="28" t="str">
        <f t="shared" si="143"/>
        <v/>
      </c>
      <c r="AI619" s="28" t="str">
        <f t="shared" si="144"/>
        <v/>
      </c>
      <c r="AJ619" s="28" t="str">
        <f t="shared" si="145"/>
        <v/>
      </c>
      <c r="AK619" s="29" t="str">
        <f t="shared" si="146"/>
        <v/>
      </c>
      <c r="AL619" s="25" t="str">
        <f t="shared" si="147"/>
        <v/>
      </c>
      <c r="AM619" s="24" t="str">
        <f t="shared" si="148"/>
        <v>非参评</v>
      </c>
      <c r="AN619" s="24" t="str">
        <f t="shared" si="149"/>
        <v>MOB1-3</v>
      </c>
    </row>
    <row r="620" spans="1:40" ht="13.5" customHeight="1">
      <c r="A620" s="24" t="s">
        <v>144</v>
      </c>
      <c r="B620" s="24" t="s">
        <v>181</v>
      </c>
      <c r="C620" s="25">
        <v>803006</v>
      </c>
      <c r="D620" s="24" t="s">
        <v>976</v>
      </c>
      <c r="E620" s="26">
        <v>46083.661805555603</v>
      </c>
      <c r="F620" s="26">
        <v>46083.661805555603</v>
      </c>
      <c r="G620" s="25">
        <v>71</v>
      </c>
      <c r="H620" s="25">
        <v>71</v>
      </c>
      <c r="I620" s="26">
        <v>46154.695833333302</v>
      </c>
      <c r="J620" s="27">
        <v>869</v>
      </c>
      <c r="K620" s="27">
        <v>994</v>
      </c>
      <c r="L620" s="27">
        <v>491</v>
      </c>
      <c r="M620" s="27">
        <v>57452</v>
      </c>
      <c r="N620" s="27">
        <v>49159</v>
      </c>
      <c r="O620" s="25">
        <v>15</v>
      </c>
      <c r="P620" s="27">
        <v>9</v>
      </c>
      <c r="Q620" s="27">
        <v>341700</v>
      </c>
      <c r="R620" s="27">
        <v>319700</v>
      </c>
      <c r="S620" s="27">
        <v>0</v>
      </c>
      <c r="T620" s="27">
        <v>0</v>
      </c>
      <c r="U620" s="24"/>
      <c r="V620" s="24"/>
      <c r="W620" s="27">
        <v>341700</v>
      </c>
      <c r="X620" s="24" t="str">
        <f>IF(OR(I620="",说明首页!$C$3-INT(I620)&gt;7),"是","否")</f>
        <v>否</v>
      </c>
      <c r="Y620" s="24" t="str">
        <f t="shared" si="135"/>
        <v>是</v>
      </c>
      <c r="Z620" s="24" t="str">
        <f t="shared" si="136"/>
        <v>否</v>
      </c>
      <c r="AA620" s="24" t="str">
        <f>IF(OR(I620="",说明首页!$C$3-INT(I620)&gt;=3),"是","否")</f>
        <v>否</v>
      </c>
      <c r="AB620" s="28">
        <f t="shared" si="137"/>
        <v>100.12016293279022</v>
      </c>
      <c r="AC620" s="29">
        <f t="shared" si="138"/>
        <v>1.0356731875719216</v>
      </c>
      <c r="AD620" s="27">
        <f t="shared" si="139"/>
        <v>37966.666666666664</v>
      </c>
      <c r="AE620" s="29">
        <f t="shared" si="140"/>
        <v>31.97</v>
      </c>
      <c r="AF620" s="29">
        <f t="shared" si="141"/>
        <v>54.621111111111112</v>
      </c>
      <c r="AG620" s="28" t="str">
        <f t="shared" si="142"/>
        <v/>
      </c>
      <c r="AH620" s="28" t="str">
        <f t="shared" si="143"/>
        <v/>
      </c>
      <c r="AI620" s="28" t="str">
        <f t="shared" si="144"/>
        <v/>
      </c>
      <c r="AJ620" s="28" t="str">
        <f t="shared" si="145"/>
        <v/>
      </c>
      <c r="AK620" s="29" t="str">
        <f t="shared" si="146"/>
        <v/>
      </c>
      <c r="AL620" s="25" t="str">
        <f t="shared" si="147"/>
        <v/>
      </c>
      <c r="AM620" s="24" t="str">
        <f t="shared" si="148"/>
        <v>非参评</v>
      </c>
      <c r="AN620" s="24" t="str">
        <f t="shared" si="149"/>
        <v>MOB1-3</v>
      </c>
    </row>
    <row r="621" spans="1:40" ht="13.5" customHeight="1">
      <c r="A621" s="24" t="s">
        <v>144</v>
      </c>
      <c r="B621" s="24" t="s">
        <v>181</v>
      </c>
      <c r="C621" s="25">
        <v>803007</v>
      </c>
      <c r="D621" s="24" t="s">
        <v>318</v>
      </c>
      <c r="E621" s="26">
        <v>46083.661111111098</v>
      </c>
      <c r="F621" s="26">
        <v>46083.661111111098</v>
      </c>
      <c r="G621" s="25">
        <v>71</v>
      </c>
      <c r="H621" s="25">
        <v>71</v>
      </c>
      <c r="I621" s="26">
        <v>46142.719444444403</v>
      </c>
      <c r="J621" s="27">
        <v>767</v>
      </c>
      <c r="K621" s="27">
        <v>1121</v>
      </c>
      <c r="L621" s="27">
        <v>247</v>
      </c>
      <c r="M621" s="27">
        <v>35908</v>
      </c>
      <c r="N621" s="27">
        <v>22099</v>
      </c>
      <c r="O621" s="25">
        <v>11</v>
      </c>
      <c r="P621" s="27">
        <v>6</v>
      </c>
      <c r="Q621" s="24">
        <v>180900</v>
      </c>
      <c r="R621" s="24">
        <v>19300</v>
      </c>
      <c r="S621" s="27">
        <v>0</v>
      </c>
      <c r="T621" s="27">
        <v>0</v>
      </c>
      <c r="U621" s="27"/>
      <c r="V621" s="27"/>
      <c r="W621" s="27">
        <v>180900</v>
      </c>
      <c r="X621" s="24" t="str">
        <f>IF(OR(I621="",说明首页!$C$3-INT(I621)&gt;7),"是","否")</f>
        <v>否</v>
      </c>
      <c r="Y621" s="24" t="str">
        <f t="shared" si="135"/>
        <v>是</v>
      </c>
      <c r="Z621" s="24" t="str">
        <f t="shared" si="136"/>
        <v>否</v>
      </c>
      <c r="AA621" s="24" t="str">
        <f>IF(OR(I621="",说明首页!$C$3-INT(I621)&gt;=3),"是","否")</f>
        <v>否</v>
      </c>
      <c r="AB621" s="28">
        <f t="shared" si="137"/>
        <v>89.469635627530366</v>
      </c>
      <c r="AC621" s="29">
        <f t="shared" si="138"/>
        <v>0.78226857887874846</v>
      </c>
      <c r="AD621" s="27">
        <f t="shared" si="139"/>
        <v>30150</v>
      </c>
      <c r="AE621" s="29">
        <f t="shared" si="140"/>
        <v>1.93</v>
      </c>
      <c r="AF621" s="29">
        <f t="shared" si="141"/>
        <v>33.483333333333334</v>
      </c>
      <c r="AG621" s="28" t="str">
        <f t="shared" si="142"/>
        <v/>
      </c>
      <c r="AH621" s="28" t="str">
        <f t="shared" si="143"/>
        <v/>
      </c>
      <c r="AI621" s="28" t="str">
        <f t="shared" si="144"/>
        <v/>
      </c>
      <c r="AJ621" s="28" t="str">
        <f t="shared" si="145"/>
        <v/>
      </c>
      <c r="AK621" s="29" t="str">
        <f t="shared" si="146"/>
        <v/>
      </c>
      <c r="AL621" s="25" t="str">
        <f t="shared" si="147"/>
        <v/>
      </c>
      <c r="AM621" s="24" t="str">
        <f t="shared" si="148"/>
        <v>非参评</v>
      </c>
      <c r="AN621" s="24" t="str">
        <f t="shared" si="149"/>
        <v>MOB1-3</v>
      </c>
    </row>
    <row r="622" spans="1:40" ht="13.5" customHeight="1">
      <c r="A622" s="24" t="s">
        <v>144</v>
      </c>
      <c r="B622" s="24" t="s">
        <v>150</v>
      </c>
      <c r="C622" s="25">
        <v>803055</v>
      </c>
      <c r="D622" s="24" t="s">
        <v>959</v>
      </c>
      <c r="E622" s="26">
        <v>46084.465972222199</v>
      </c>
      <c r="F622" s="26">
        <v>46084.465972222199</v>
      </c>
      <c r="G622" s="25">
        <v>70</v>
      </c>
      <c r="H622" s="25">
        <v>70</v>
      </c>
      <c r="I622" s="26">
        <v>46131.426388888904</v>
      </c>
      <c r="J622" s="27">
        <v>590</v>
      </c>
      <c r="K622" s="27">
        <v>622</v>
      </c>
      <c r="L622" s="27">
        <v>221</v>
      </c>
      <c r="M622" s="27">
        <v>32376</v>
      </c>
      <c r="N622" s="27">
        <v>26486</v>
      </c>
      <c r="O622" s="25">
        <v>3</v>
      </c>
      <c r="P622" s="27">
        <v>5</v>
      </c>
      <c r="Q622" s="27">
        <v>79600</v>
      </c>
      <c r="R622" s="27">
        <v>66600</v>
      </c>
      <c r="S622" s="27">
        <v>3</v>
      </c>
      <c r="T622" s="27">
        <v>3</v>
      </c>
      <c r="U622" s="27">
        <v>14800</v>
      </c>
      <c r="V622" s="27">
        <v>10500</v>
      </c>
      <c r="W622" s="27">
        <v>94400</v>
      </c>
      <c r="X622" s="24" t="str">
        <f>IF(OR(I622="",说明首页!$C$3-INT(I622)&gt;7),"是","否")</f>
        <v>否</v>
      </c>
      <c r="Y622" s="24" t="str">
        <f t="shared" si="135"/>
        <v>是</v>
      </c>
      <c r="Z622" s="24" t="str">
        <f t="shared" si="136"/>
        <v>否</v>
      </c>
      <c r="AA622" s="24" t="str">
        <f>IF(OR(I622="",说明首页!$C$3-INT(I622)&gt;=3),"是","否")</f>
        <v>否</v>
      </c>
      <c r="AB622" s="28">
        <f t="shared" si="137"/>
        <v>119.84615384615384</v>
      </c>
      <c r="AC622" s="29">
        <f t="shared" si="138"/>
        <v>0.84745762711864403</v>
      </c>
      <c r="AD622" s="27">
        <f t="shared" si="139"/>
        <v>15920</v>
      </c>
      <c r="AE622" s="29">
        <f t="shared" si="140"/>
        <v>6.66</v>
      </c>
      <c r="AF622" s="29">
        <f t="shared" si="141"/>
        <v>147.14444444444445</v>
      </c>
      <c r="AG622" s="28" t="str">
        <f t="shared" si="142"/>
        <v/>
      </c>
      <c r="AH622" s="28" t="str">
        <f t="shared" si="143"/>
        <v/>
      </c>
      <c r="AI622" s="28" t="str">
        <f t="shared" si="144"/>
        <v/>
      </c>
      <c r="AJ622" s="28" t="str">
        <f t="shared" si="145"/>
        <v/>
      </c>
      <c r="AK622" s="29" t="str">
        <f t="shared" si="146"/>
        <v/>
      </c>
      <c r="AL622" s="25" t="str">
        <f t="shared" si="147"/>
        <v/>
      </c>
      <c r="AM622" s="24" t="str">
        <f t="shared" si="148"/>
        <v>非参评</v>
      </c>
      <c r="AN622" s="24" t="str">
        <f t="shared" si="149"/>
        <v>MOB1-3</v>
      </c>
    </row>
    <row r="623" spans="1:40" ht="13.5" customHeight="1">
      <c r="A623" s="24" t="s">
        <v>144</v>
      </c>
      <c r="B623" s="24" t="s">
        <v>150</v>
      </c>
      <c r="C623" s="25">
        <v>803056</v>
      </c>
      <c r="D623" s="24" t="s">
        <v>510</v>
      </c>
      <c r="E623" s="26">
        <v>46084.469444444403</v>
      </c>
      <c r="F623" s="26">
        <v>46084.469444444403</v>
      </c>
      <c r="G623" s="25">
        <v>70</v>
      </c>
      <c r="H623" s="25">
        <v>70</v>
      </c>
      <c r="I623" s="26">
        <v>46154.8256944444</v>
      </c>
      <c r="J623" s="27">
        <v>4794</v>
      </c>
      <c r="K623" s="27">
        <v>5234</v>
      </c>
      <c r="L623" s="27">
        <v>2002</v>
      </c>
      <c r="M623" s="27">
        <v>228068</v>
      </c>
      <c r="N623" s="27">
        <v>185559</v>
      </c>
      <c r="O623" s="25">
        <v>22</v>
      </c>
      <c r="P623" s="27">
        <v>43</v>
      </c>
      <c r="Q623" s="27">
        <v>1526400</v>
      </c>
      <c r="R623" s="24">
        <v>1040400</v>
      </c>
      <c r="S623" s="27">
        <v>1</v>
      </c>
      <c r="T623" s="27">
        <v>1</v>
      </c>
      <c r="U623" s="24">
        <v>14400</v>
      </c>
      <c r="V623" s="24">
        <v>14400</v>
      </c>
      <c r="W623" s="27">
        <v>1540800</v>
      </c>
      <c r="X623" s="24" t="str">
        <f>IF(OR(I623="",说明首页!$C$3-INT(I623)&gt;7),"是","否")</f>
        <v>否</v>
      </c>
      <c r="Y623" s="24" t="str">
        <f t="shared" si="135"/>
        <v>否</v>
      </c>
      <c r="Z623" s="24" t="str">
        <f t="shared" si="136"/>
        <v>是</v>
      </c>
      <c r="AA623" s="24" t="str">
        <f>IF(OR(I623="",说明首页!$C$3-INT(I623)&gt;=3),"是","否")</f>
        <v>否</v>
      </c>
      <c r="AB623" s="28">
        <f t="shared" si="137"/>
        <v>92.686813186813183</v>
      </c>
      <c r="AC623" s="29">
        <f t="shared" si="138"/>
        <v>0.89695452649144769</v>
      </c>
      <c r="AD623" s="27">
        <f t="shared" si="139"/>
        <v>35497.674418604649</v>
      </c>
      <c r="AE623" s="29">
        <f t="shared" si="140"/>
        <v>104.04</v>
      </c>
      <c r="AF623" s="29">
        <f t="shared" si="141"/>
        <v>140.57499999999999</v>
      </c>
      <c r="AG623" s="28">
        <f t="shared" si="142"/>
        <v>63.088512241054616</v>
      </c>
      <c r="AH623" s="28">
        <f t="shared" si="143"/>
        <v>51.224105461393599</v>
      </c>
      <c r="AI623" s="28">
        <f t="shared" si="144"/>
        <v>43.69114877589454</v>
      </c>
      <c r="AJ623" s="28">
        <f t="shared" si="145"/>
        <v>91.337099811676083</v>
      </c>
      <c r="AK623" s="29">
        <f t="shared" si="146"/>
        <v>59.52</v>
      </c>
      <c r="AL623" s="25">
        <f t="shared" si="147"/>
        <v>186</v>
      </c>
      <c r="AM623" s="24" t="str">
        <f t="shared" si="148"/>
        <v>A</v>
      </c>
      <c r="AN623" s="24" t="str">
        <f t="shared" si="149"/>
        <v>MOB1-3</v>
      </c>
    </row>
    <row r="624" spans="1:40" ht="13.5" customHeight="1">
      <c r="A624" s="24" t="s">
        <v>144</v>
      </c>
      <c r="B624" s="24" t="s">
        <v>150</v>
      </c>
      <c r="C624" s="25">
        <v>803063</v>
      </c>
      <c r="D624" s="24" t="s">
        <v>892</v>
      </c>
      <c r="E624" s="26">
        <v>46084.572916666701</v>
      </c>
      <c r="F624" s="26">
        <v>46084.572916666701</v>
      </c>
      <c r="G624" s="25">
        <v>70</v>
      </c>
      <c r="H624" s="25">
        <v>70</v>
      </c>
      <c r="I624" s="26">
        <v>46154.852083333302</v>
      </c>
      <c r="J624" s="27">
        <v>4361</v>
      </c>
      <c r="K624" s="27">
        <v>4777</v>
      </c>
      <c r="L624" s="27">
        <v>2053</v>
      </c>
      <c r="M624" s="27">
        <v>258664</v>
      </c>
      <c r="N624" s="27">
        <v>216139</v>
      </c>
      <c r="O624" s="25">
        <v>28</v>
      </c>
      <c r="P624" s="27">
        <v>73</v>
      </c>
      <c r="Q624" s="27">
        <v>3137900</v>
      </c>
      <c r="R624" s="27">
        <v>2718500</v>
      </c>
      <c r="S624" s="27">
        <v>3</v>
      </c>
      <c r="T624" s="27">
        <v>3</v>
      </c>
      <c r="U624" s="27">
        <v>66600</v>
      </c>
      <c r="V624" s="27"/>
      <c r="W624" s="27">
        <v>3204500</v>
      </c>
      <c r="X624" s="24" t="str">
        <f>IF(OR(I624="",说明首页!$C$3-INT(I624)&gt;7),"是","否")</f>
        <v>否</v>
      </c>
      <c r="Y624" s="24" t="str">
        <f t="shared" si="135"/>
        <v>否</v>
      </c>
      <c r="Z624" s="24" t="str">
        <f t="shared" si="136"/>
        <v>是</v>
      </c>
      <c r="AA624" s="24" t="str">
        <f>IF(OR(I624="",说明首页!$C$3-INT(I624)&gt;=3),"是","否")</f>
        <v>否</v>
      </c>
      <c r="AB624" s="28">
        <f t="shared" si="137"/>
        <v>105.27959084266926</v>
      </c>
      <c r="AC624" s="29">
        <f t="shared" si="138"/>
        <v>1.6739279981655582</v>
      </c>
      <c r="AD624" s="27">
        <f t="shared" si="139"/>
        <v>42984.931506849316</v>
      </c>
      <c r="AE624" s="29">
        <f t="shared" si="140"/>
        <v>271.85000000000002</v>
      </c>
      <c r="AF624" s="29">
        <f t="shared" si="141"/>
        <v>128.65416666666667</v>
      </c>
      <c r="AG624" s="28">
        <f t="shared" si="142"/>
        <v>85.499058380414311</v>
      </c>
      <c r="AH624" s="28">
        <f t="shared" si="143"/>
        <v>95.668549905838034</v>
      </c>
      <c r="AI624" s="28">
        <f t="shared" si="144"/>
        <v>88.512241054613938</v>
      </c>
      <c r="AJ624" s="28">
        <f t="shared" si="145"/>
        <v>82.297551789077218</v>
      </c>
      <c r="AK624" s="29">
        <f t="shared" si="146"/>
        <v>90.04</v>
      </c>
      <c r="AL624" s="25">
        <f t="shared" si="147"/>
        <v>17</v>
      </c>
      <c r="AM624" s="24" t="str">
        <f t="shared" si="148"/>
        <v>S</v>
      </c>
      <c r="AN624" s="24" t="str">
        <f t="shared" si="149"/>
        <v>MOB1-3</v>
      </c>
    </row>
    <row r="625" spans="1:40" ht="13.5" customHeight="1">
      <c r="A625" s="24" t="s">
        <v>144</v>
      </c>
      <c r="B625" s="24" t="s">
        <v>150</v>
      </c>
      <c r="C625" s="25">
        <v>803074</v>
      </c>
      <c r="D625" s="24" t="s">
        <v>414</v>
      </c>
      <c r="E625" s="26">
        <v>46084.579861111102</v>
      </c>
      <c r="F625" s="26">
        <v>46084.579861111102</v>
      </c>
      <c r="G625" s="25">
        <v>70</v>
      </c>
      <c r="H625" s="25">
        <v>70</v>
      </c>
      <c r="I625" s="26">
        <v>46142.757638888899</v>
      </c>
      <c r="J625" s="27">
        <v>4029</v>
      </c>
      <c r="K625" s="27">
        <v>4280</v>
      </c>
      <c r="L625" s="27">
        <v>1637</v>
      </c>
      <c r="M625" s="27">
        <v>180252</v>
      </c>
      <c r="N625" s="27">
        <v>144437</v>
      </c>
      <c r="O625" s="25">
        <v>17</v>
      </c>
      <c r="P625" s="27">
        <v>32</v>
      </c>
      <c r="Q625" s="27">
        <v>354500</v>
      </c>
      <c r="R625" s="27">
        <v>235000</v>
      </c>
      <c r="S625" s="27">
        <v>1</v>
      </c>
      <c r="T625" s="27">
        <v>2</v>
      </c>
      <c r="U625" s="27">
        <v>2000</v>
      </c>
      <c r="V625" s="24"/>
      <c r="W625" s="27">
        <v>356500</v>
      </c>
      <c r="X625" s="24" t="str">
        <f>IF(OR(I625="",说明首页!$C$3-INT(I625)&gt;7),"是","否")</f>
        <v>否</v>
      </c>
      <c r="Y625" s="24" t="str">
        <f t="shared" si="135"/>
        <v>是</v>
      </c>
      <c r="Z625" s="24" t="str">
        <f t="shared" si="136"/>
        <v>否</v>
      </c>
      <c r="AA625" s="24" t="str">
        <f>IF(OR(I625="",说明首页!$C$3-INT(I625)&gt;=3),"是","否")</f>
        <v>否</v>
      </c>
      <c r="AB625" s="28">
        <f t="shared" si="137"/>
        <v>88.232742822235792</v>
      </c>
      <c r="AC625" s="29">
        <f t="shared" si="138"/>
        <v>0.79424174733184416</v>
      </c>
      <c r="AD625" s="27">
        <f t="shared" si="139"/>
        <v>11078.125</v>
      </c>
      <c r="AE625" s="29">
        <f t="shared" si="140"/>
        <v>23.5</v>
      </c>
      <c r="AF625" s="29">
        <f t="shared" si="141"/>
        <v>141.60490196078433</v>
      </c>
      <c r="AG625" s="28" t="str">
        <f t="shared" si="142"/>
        <v/>
      </c>
      <c r="AH625" s="28" t="str">
        <f t="shared" si="143"/>
        <v/>
      </c>
      <c r="AI625" s="28" t="str">
        <f t="shared" si="144"/>
        <v/>
      </c>
      <c r="AJ625" s="28" t="str">
        <f t="shared" si="145"/>
        <v/>
      </c>
      <c r="AK625" s="29" t="str">
        <f t="shared" si="146"/>
        <v/>
      </c>
      <c r="AL625" s="25" t="str">
        <f t="shared" si="147"/>
        <v/>
      </c>
      <c r="AM625" s="24" t="str">
        <f t="shared" si="148"/>
        <v>非参评</v>
      </c>
      <c r="AN625" s="24" t="str">
        <f t="shared" si="149"/>
        <v>MOB1-3</v>
      </c>
    </row>
    <row r="626" spans="1:40" ht="13.5" customHeight="1">
      <c r="A626" s="24" t="s">
        <v>144</v>
      </c>
      <c r="B626" s="24" t="s">
        <v>150</v>
      </c>
      <c r="C626" s="25">
        <v>803075</v>
      </c>
      <c r="D626" s="24" t="s">
        <v>965</v>
      </c>
      <c r="E626" s="26">
        <v>46084.613888888904</v>
      </c>
      <c r="F626" s="26">
        <v>46084.613888888904</v>
      </c>
      <c r="G626" s="25">
        <v>70</v>
      </c>
      <c r="H626" s="25">
        <v>70</v>
      </c>
      <c r="I626" s="26">
        <v>46148.870833333298</v>
      </c>
      <c r="J626" s="27">
        <v>1</v>
      </c>
      <c r="K626" s="27">
        <v>1</v>
      </c>
      <c r="L626" s="27">
        <v>1</v>
      </c>
      <c r="M626" s="27">
        <v>667</v>
      </c>
      <c r="N626" s="27">
        <v>667</v>
      </c>
      <c r="O626" s="25"/>
      <c r="P626" s="27">
        <v>0</v>
      </c>
      <c r="Q626" s="27"/>
      <c r="R626" s="27"/>
      <c r="S626" s="27">
        <v>1</v>
      </c>
      <c r="T626" s="27">
        <v>1</v>
      </c>
      <c r="U626" s="24">
        <v>40000</v>
      </c>
      <c r="V626" s="24">
        <v>40000</v>
      </c>
      <c r="W626" s="27">
        <v>40000</v>
      </c>
      <c r="X626" s="24" t="str">
        <f>IF(OR(I626="",说明首页!$C$3-INT(I626)&gt;7),"是","否")</f>
        <v>否</v>
      </c>
      <c r="Y626" s="24" t="str">
        <f t="shared" si="135"/>
        <v>是</v>
      </c>
      <c r="Z626" s="24" t="str">
        <f t="shared" si="136"/>
        <v>否</v>
      </c>
      <c r="AA626" s="24" t="str">
        <f>IF(OR(I626="",说明首页!$C$3-INT(I626)&gt;=3),"是","否")</f>
        <v>否</v>
      </c>
      <c r="AB626" s="28">
        <f t="shared" si="137"/>
        <v>667</v>
      </c>
      <c r="AC626" s="29">
        <f t="shared" si="138"/>
        <v>0</v>
      </c>
      <c r="AD626" s="27">
        <f t="shared" si="139"/>
        <v>0</v>
      </c>
      <c r="AE626" s="29">
        <f t="shared" si="140"/>
        <v>0</v>
      </c>
      <c r="AF626" s="29">
        <f t="shared" si="141"/>
        <v>0</v>
      </c>
      <c r="AG626" s="28" t="str">
        <f t="shared" si="142"/>
        <v/>
      </c>
      <c r="AH626" s="28" t="str">
        <f t="shared" si="143"/>
        <v/>
      </c>
      <c r="AI626" s="28" t="str">
        <f t="shared" si="144"/>
        <v/>
      </c>
      <c r="AJ626" s="28" t="str">
        <f t="shared" si="145"/>
        <v/>
      </c>
      <c r="AK626" s="29" t="str">
        <f t="shared" si="146"/>
        <v/>
      </c>
      <c r="AL626" s="25" t="str">
        <f t="shared" si="147"/>
        <v/>
      </c>
      <c r="AM626" s="24" t="str">
        <f t="shared" si="148"/>
        <v>非参评</v>
      </c>
      <c r="AN626" s="24" t="str">
        <f t="shared" si="149"/>
        <v>MOB1-3</v>
      </c>
    </row>
    <row r="627" spans="1:40" ht="13.5" customHeight="1">
      <c r="A627" s="24" t="s">
        <v>144</v>
      </c>
      <c r="B627" s="24" t="s">
        <v>150</v>
      </c>
      <c r="C627" s="25">
        <v>803081</v>
      </c>
      <c r="D627" s="24" t="s">
        <v>918</v>
      </c>
      <c r="E627" s="26">
        <v>46085.463888888902</v>
      </c>
      <c r="F627" s="26">
        <v>46085.463888888902</v>
      </c>
      <c r="G627" s="25">
        <v>69</v>
      </c>
      <c r="H627" s="25">
        <v>69</v>
      </c>
      <c r="I627" s="26">
        <v>46154.805555555598</v>
      </c>
      <c r="J627" s="27">
        <v>5438</v>
      </c>
      <c r="K627" s="27">
        <v>5880</v>
      </c>
      <c r="L627" s="27">
        <v>2662</v>
      </c>
      <c r="M627" s="27">
        <v>224860</v>
      </c>
      <c r="N627" s="27">
        <v>170308</v>
      </c>
      <c r="O627" s="25">
        <v>24</v>
      </c>
      <c r="P627" s="27">
        <v>24</v>
      </c>
      <c r="Q627" s="27">
        <v>355200</v>
      </c>
      <c r="R627" s="27">
        <v>330800</v>
      </c>
      <c r="S627" s="27">
        <v>0</v>
      </c>
      <c r="T627" s="27">
        <v>0</v>
      </c>
      <c r="U627" s="27"/>
      <c r="V627" s="24"/>
      <c r="W627" s="27">
        <v>355200</v>
      </c>
      <c r="X627" s="24" t="str">
        <f>IF(OR(I627="",说明首页!$C$3-INT(I627)&gt;7),"是","否")</f>
        <v>否</v>
      </c>
      <c r="Y627" s="24" t="str">
        <f t="shared" si="135"/>
        <v>否</v>
      </c>
      <c r="Z627" s="24" t="str">
        <f t="shared" si="136"/>
        <v>是</v>
      </c>
      <c r="AA627" s="24" t="str">
        <f>IF(OR(I627="",说明首页!$C$3-INT(I627)&gt;=3),"是","否")</f>
        <v>否</v>
      </c>
      <c r="AB627" s="28">
        <f t="shared" si="137"/>
        <v>63.977460555972954</v>
      </c>
      <c r="AC627" s="29">
        <f t="shared" si="138"/>
        <v>0.4413387274733358</v>
      </c>
      <c r="AD627" s="27">
        <f t="shared" si="139"/>
        <v>14800</v>
      </c>
      <c r="AE627" s="29">
        <f t="shared" si="140"/>
        <v>33.08</v>
      </c>
      <c r="AF627" s="29">
        <f t="shared" si="141"/>
        <v>118.26944444444445</v>
      </c>
      <c r="AG627" s="28">
        <f t="shared" si="142"/>
        <v>2.4482109227871938</v>
      </c>
      <c r="AH627" s="28">
        <f t="shared" si="143"/>
        <v>5.0847457627118651</v>
      </c>
      <c r="AI627" s="28">
        <f t="shared" si="144"/>
        <v>14.124293785310735</v>
      </c>
      <c r="AJ627" s="28">
        <f t="shared" si="145"/>
        <v>62.52354048964218</v>
      </c>
      <c r="AK627" s="29">
        <f t="shared" si="146"/>
        <v>17.98</v>
      </c>
      <c r="AL627" s="25">
        <f t="shared" si="147"/>
        <v>492</v>
      </c>
      <c r="AM627" s="24" t="str">
        <f t="shared" si="148"/>
        <v>C</v>
      </c>
      <c r="AN627" s="24" t="str">
        <f t="shared" si="149"/>
        <v>MOB1-3</v>
      </c>
    </row>
    <row r="628" spans="1:40" ht="13.5" customHeight="1">
      <c r="A628" s="24" t="s">
        <v>144</v>
      </c>
      <c r="B628" s="24" t="s">
        <v>147</v>
      </c>
      <c r="C628" s="25">
        <v>803087</v>
      </c>
      <c r="D628" s="24" t="s">
        <v>993</v>
      </c>
      <c r="E628" s="26">
        <v>46083.730555555601</v>
      </c>
      <c r="F628" s="26">
        <v>46083.730555555601</v>
      </c>
      <c r="G628" s="25">
        <v>71</v>
      </c>
      <c r="H628" s="25">
        <v>71</v>
      </c>
      <c r="I628" s="26">
        <v>46154.811805555597</v>
      </c>
      <c r="J628" s="27">
        <v>3622</v>
      </c>
      <c r="K628" s="27">
        <v>4425</v>
      </c>
      <c r="L628" s="27">
        <v>1529</v>
      </c>
      <c r="M628" s="27">
        <v>196689</v>
      </c>
      <c r="N628" s="27">
        <v>156585</v>
      </c>
      <c r="O628" s="25">
        <v>27</v>
      </c>
      <c r="P628" s="24">
        <v>38</v>
      </c>
      <c r="Q628" s="24">
        <v>744300</v>
      </c>
      <c r="R628" s="24">
        <v>682200</v>
      </c>
      <c r="S628" s="24">
        <v>3</v>
      </c>
      <c r="T628" s="24">
        <v>3</v>
      </c>
      <c r="U628" s="24">
        <v>37500</v>
      </c>
      <c r="V628" s="24"/>
      <c r="W628" s="24">
        <v>781800</v>
      </c>
      <c r="X628" s="24" t="str">
        <f>IF(OR(I628="",说明首页!$C$3-INT(I628)&gt;7),"是","否")</f>
        <v>否</v>
      </c>
      <c r="Y628" s="24" t="str">
        <f t="shared" si="135"/>
        <v>否</v>
      </c>
      <c r="Z628" s="24" t="str">
        <f t="shared" si="136"/>
        <v>是</v>
      </c>
      <c r="AA628" s="24" t="str">
        <f>IF(OR(I628="",说明首页!$C$3-INT(I628)&gt;=3),"是","否")</f>
        <v>否</v>
      </c>
      <c r="AB628" s="28">
        <f t="shared" si="137"/>
        <v>102.41007194244604</v>
      </c>
      <c r="AC628" s="29">
        <f t="shared" si="138"/>
        <v>1.0491441192711208</v>
      </c>
      <c r="AD628" s="27">
        <f t="shared" si="139"/>
        <v>19586.842105263157</v>
      </c>
      <c r="AE628" s="29">
        <f t="shared" si="140"/>
        <v>68.22</v>
      </c>
      <c r="AF628" s="29">
        <f t="shared" si="141"/>
        <v>96.657407407407405</v>
      </c>
      <c r="AG628" s="28">
        <f t="shared" si="142"/>
        <v>82.297551789077218</v>
      </c>
      <c r="AH628" s="28">
        <f t="shared" si="143"/>
        <v>65.913370998116761</v>
      </c>
      <c r="AI628" s="28">
        <f t="shared" si="144"/>
        <v>28.625235404896422</v>
      </c>
      <c r="AJ628" s="28">
        <f t="shared" si="145"/>
        <v>18.267419962335214</v>
      </c>
      <c r="AK628" s="29">
        <f t="shared" si="146"/>
        <v>51.38</v>
      </c>
      <c r="AL628" s="25">
        <f t="shared" si="147"/>
        <v>250</v>
      </c>
      <c r="AM628" s="24" t="str">
        <f t="shared" si="148"/>
        <v>A</v>
      </c>
      <c r="AN628" s="24" t="str">
        <f t="shared" si="149"/>
        <v>MOB1-3</v>
      </c>
    </row>
    <row r="629" spans="1:40" ht="13.5" customHeight="1">
      <c r="A629" s="24" t="s">
        <v>144</v>
      </c>
      <c r="B629" s="24" t="s">
        <v>147</v>
      </c>
      <c r="C629" s="25">
        <v>803093</v>
      </c>
      <c r="D629" s="24" t="s">
        <v>896</v>
      </c>
      <c r="E629" s="26">
        <v>46083.7277777778</v>
      </c>
      <c r="F629" s="26">
        <v>46083.7277777778</v>
      </c>
      <c r="G629" s="25">
        <v>71</v>
      </c>
      <c r="H629" s="25">
        <v>71</v>
      </c>
      <c r="I629" s="26">
        <v>46154.845833333296</v>
      </c>
      <c r="J629" s="27">
        <v>4353</v>
      </c>
      <c r="K629" s="27">
        <v>4977</v>
      </c>
      <c r="L629" s="27">
        <v>2122</v>
      </c>
      <c r="M629" s="27">
        <v>209743</v>
      </c>
      <c r="N629" s="27">
        <v>167854</v>
      </c>
      <c r="O629" s="25">
        <v>29</v>
      </c>
      <c r="P629" s="27">
        <v>40</v>
      </c>
      <c r="Q629" s="27">
        <v>1143800</v>
      </c>
      <c r="R629" s="27">
        <v>944100</v>
      </c>
      <c r="S629" s="27">
        <v>3</v>
      </c>
      <c r="T629" s="27">
        <v>5</v>
      </c>
      <c r="U629" s="24">
        <v>18000</v>
      </c>
      <c r="V629" s="24">
        <v>2500</v>
      </c>
      <c r="W629" s="27">
        <v>1161800</v>
      </c>
      <c r="X629" s="24" t="str">
        <f>IF(OR(I629="",说明首页!$C$3-INT(I629)&gt;7),"是","否")</f>
        <v>否</v>
      </c>
      <c r="Y629" s="24" t="str">
        <f t="shared" si="135"/>
        <v>否</v>
      </c>
      <c r="Z629" s="24" t="str">
        <f t="shared" si="136"/>
        <v>是</v>
      </c>
      <c r="AA629" s="24" t="str">
        <f>IF(OR(I629="",说明首页!$C$3-INT(I629)&gt;=3),"是","否")</f>
        <v>否</v>
      </c>
      <c r="AB629" s="28">
        <f t="shared" si="137"/>
        <v>79.101790763430728</v>
      </c>
      <c r="AC629" s="29">
        <f t="shared" si="138"/>
        <v>0.91890650126349638</v>
      </c>
      <c r="AD629" s="27">
        <f t="shared" si="139"/>
        <v>28595</v>
      </c>
      <c r="AE629" s="29">
        <f t="shared" si="140"/>
        <v>94.41</v>
      </c>
      <c r="AF629" s="29">
        <f t="shared" si="141"/>
        <v>96.46781609195402</v>
      </c>
      <c r="AG629" s="28">
        <f t="shared" si="142"/>
        <v>25.423728813559322</v>
      </c>
      <c r="AH629" s="28">
        <f t="shared" si="143"/>
        <v>53.295668549905841</v>
      </c>
      <c r="AI629" s="28">
        <f t="shared" si="144"/>
        <v>40.112994350282491</v>
      </c>
      <c r="AJ629" s="28">
        <f t="shared" si="145"/>
        <v>17.702448210922785</v>
      </c>
      <c r="AK629" s="29">
        <f t="shared" si="146"/>
        <v>39.36</v>
      </c>
      <c r="AL629" s="25">
        <f t="shared" si="147"/>
        <v>346</v>
      </c>
      <c r="AM629" s="24" t="str">
        <f t="shared" si="148"/>
        <v>B</v>
      </c>
      <c r="AN629" s="24" t="str">
        <f t="shared" si="149"/>
        <v>MOB1-3</v>
      </c>
    </row>
    <row r="630" spans="1:40" ht="13.5" customHeight="1">
      <c r="A630" s="24" t="s">
        <v>144</v>
      </c>
      <c r="B630" s="24" t="s">
        <v>147</v>
      </c>
      <c r="C630" s="25">
        <v>803094</v>
      </c>
      <c r="D630" s="24" t="s">
        <v>1112</v>
      </c>
      <c r="E630" s="26">
        <v>46083.728472222203</v>
      </c>
      <c r="F630" s="26">
        <v>46083.728472222203</v>
      </c>
      <c r="G630" s="25">
        <v>71</v>
      </c>
      <c r="H630" s="25">
        <v>71</v>
      </c>
      <c r="I630" s="26">
        <v>46154.416666666701</v>
      </c>
      <c r="J630" s="27">
        <v>2592</v>
      </c>
      <c r="K630" s="27">
        <v>3082</v>
      </c>
      <c r="L630" s="27">
        <v>1251</v>
      </c>
      <c r="M630" s="27">
        <v>108706</v>
      </c>
      <c r="N630" s="27">
        <v>82856</v>
      </c>
      <c r="O630" s="25">
        <v>16</v>
      </c>
      <c r="P630" s="24">
        <v>18</v>
      </c>
      <c r="Q630" s="24">
        <v>55300</v>
      </c>
      <c r="R630" s="24">
        <v>17000</v>
      </c>
      <c r="S630" s="24">
        <v>1</v>
      </c>
      <c r="T630" s="24">
        <v>1</v>
      </c>
      <c r="U630" s="24">
        <v>600</v>
      </c>
      <c r="V630" s="24"/>
      <c r="W630" s="24">
        <v>55900</v>
      </c>
      <c r="X630" s="24" t="str">
        <f>IF(OR(I630="",说明首页!$C$3-INT(I630)&gt;7),"是","否")</f>
        <v>否</v>
      </c>
      <c r="Y630" s="24" t="str">
        <f t="shared" si="135"/>
        <v>是</v>
      </c>
      <c r="Z630" s="24" t="str">
        <f t="shared" si="136"/>
        <v>否</v>
      </c>
      <c r="AA630" s="24" t="str">
        <f>IF(OR(I630="",说明首页!$C$3-INT(I630)&gt;=3),"是","否")</f>
        <v>否</v>
      </c>
      <c r="AB630" s="28">
        <f t="shared" si="137"/>
        <v>66.231814548361314</v>
      </c>
      <c r="AC630" s="29">
        <f t="shared" si="138"/>
        <v>0.69444444444444442</v>
      </c>
      <c r="AD630" s="27">
        <f t="shared" si="139"/>
        <v>3072.2222222222222</v>
      </c>
      <c r="AE630" s="29">
        <f t="shared" si="140"/>
        <v>1.7</v>
      </c>
      <c r="AF630" s="29">
        <f t="shared" si="141"/>
        <v>86.308333333333337</v>
      </c>
      <c r="AG630" s="28" t="str">
        <f t="shared" si="142"/>
        <v/>
      </c>
      <c r="AH630" s="28" t="str">
        <f t="shared" si="143"/>
        <v/>
      </c>
      <c r="AI630" s="28" t="str">
        <f t="shared" si="144"/>
        <v/>
      </c>
      <c r="AJ630" s="28" t="str">
        <f t="shared" si="145"/>
        <v/>
      </c>
      <c r="AK630" s="29" t="str">
        <f t="shared" si="146"/>
        <v/>
      </c>
      <c r="AL630" s="25" t="str">
        <f t="shared" si="147"/>
        <v/>
      </c>
      <c r="AM630" s="24" t="str">
        <f t="shared" si="148"/>
        <v>非参评</v>
      </c>
      <c r="AN630" s="24" t="str">
        <f t="shared" si="149"/>
        <v>MOB1-3</v>
      </c>
    </row>
    <row r="631" spans="1:40" ht="13.5" customHeight="1">
      <c r="A631" s="24" t="s">
        <v>144</v>
      </c>
      <c r="B631" s="24" t="s">
        <v>181</v>
      </c>
      <c r="C631" s="25">
        <v>803096</v>
      </c>
      <c r="D631" s="24" t="s">
        <v>343</v>
      </c>
      <c r="E631" s="26">
        <v>46084.399305555598</v>
      </c>
      <c r="F631" s="26">
        <v>46084.399305555598</v>
      </c>
      <c r="G631" s="25">
        <v>70</v>
      </c>
      <c r="H631" s="25">
        <v>70</v>
      </c>
      <c r="I631" s="26">
        <v>46154.782638888901</v>
      </c>
      <c r="J631" s="27">
        <v>1014</v>
      </c>
      <c r="K631" s="27">
        <v>1298</v>
      </c>
      <c r="L631" s="27">
        <v>344</v>
      </c>
      <c r="M631" s="27">
        <v>51348</v>
      </c>
      <c r="N631" s="27">
        <v>37272</v>
      </c>
      <c r="O631" s="24">
        <v>14</v>
      </c>
      <c r="P631" s="24">
        <v>7</v>
      </c>
      <c r="Q631" s="24">
        <v>391000</v>
      </c>
      <c r="R631" s="24">
        <v>391000</v>
      </c>
      <c r="S631" s="24">
        <v>1</v>
      </c>
      <c r="T631" s="24">
        <v>1</v>
      </c>
      <c r="U631" s="24">
        <v>1000</v>
      </c>
      <c r="V631" s="24"/>
      <c r="W631" s="24">
        <v>392000</v>
      </c>
      <c r="X631" s="24" t="str">
        <f>IF(OR(I631="",说明首页!$C$3-INT(I631)&gt;7),"是","否")</f>
        <v>否</v>
      </c>
      <c r="Y631" s="24" t="str">
        <f t="shared" si="135"/>
        <v>是</v>
      </c>
      <c r="Z631" s="24" t="str">
        <f t="shared" si="136"/>
        <v>否</v>
      </c>
      <c r="AA631" s="24" t="str">
        <f>IF(OR(I631="",说明首页!$C$3-INT(I631)&gt;=3),"是","否")</f>
        <v>否</v>
      </c>
      <c r="AB631" s="28">
        <f t="shared" si="137"/>
        <v>108.34883720930233</v>
      </c>
      <c r="AC631" s="29">
        <f t="shared" si="138"/>
        <v>0.69033530571992108</v>
      </c>
      <c r="AD631" s="27">
        <f t="shared" si="139"/>
        <v>55857.142857142855</v>
      </c>
      <c r="AE631" s="29">
        <f t="shared" si="140"/>
        <v>39.1</v>
      </c>
      <c r="AF631" s="29">
        <f t="shared" si="141"/>
        <v>44.371428571428574</v>
      </c>
      <c r="AG631" s="28" t="str">
        <f t="shared" si="142"/>
        <v/>
      </c>
      <c r="AH631" s="28" t="str">
        <f t="shared" si="143"/>
        <v/>
      </c>
      <c r="AI631" s="28" t="str">
        <f t="shared" si="144"/>
        <v/>
      </c>
      <c r="AJ631" s="28" t="str">
        <f t="shared" si="145"/>
        <v/>
      </c>
      <c r="AK631" s="29" t="str">
        <f t="shared" si="146"/>
        <v/>
      </c>
      <c r="AL631" s="25" t="str">
        <f t="shared" si="147"/>
        <v/>
      </c>
      <c r="AM631" s="24" t="str">
        <f t="shared" si="148"/>
        <v>非参评</v>
      </c>
      <c r="AN631" s="24" t="str">
        <f t="shared" si="149"/>
        <v>MOB1-3</v>
      </c>
    </row>
    <row r="632" spans="1:40" ht="13.5" customHeight="1">
      <c r="A632" s="24" t="s">
        <v>144</v>
      </c>
      <c r="B632" s="24" t="s">
        <v>167</v>
      </c>
      <c r="C632" s="25">
        <v>803102</v>
      </c>
      <c r="D632" s="24" t="s">
        <v>1127</v>
      </c>
      <c r="E632" s="26">
        <v>46083.634722222203</v>
      </c>
      <c r="F632" s="26">
        <v>46083.634722222203</v>
      </c>
      <c r="G632" s="25">
        <v>71</v>
      </c>
      <c r="H632" s="25">
        <v>71</v>
      </c>
      <c r="I632" s="26">
        <v>46153.788888888899</v>
      </c>
      <c r="J632" s="27">
        <v>1885</v>
      </c>
      <c r="K632" s="27">
        <v>3053</v>
      </c>
      <c r="L632" s="27">
        <v>735</v>
      </c>
      <c r="M632" s="27">
        <v>100199</v>
      </c>
      <c r="N632" s="27">
        <v>69707</v>
      </c>
      <c r="O632" s="25">
        <v>20</v>
      </c>
      <c r="P632" s="27">
        <v>24</v>
      </c>
      <c r="Q632" s="27">
        <v>971900</v>
      </c>
      <c r="R632" s="27">
        <v>640400</v>
      </c>
      <c r="S632" s="27">
        <v>1</v>
      </c>
      <c r="T632" s="27">
        <v>2</v>
      </c>
      <c r="U632" s="24">
        <v>15000</v>
      </c>
      <c r="V632" s="24"/>
      <c r="W632" s="27">
        <v>986900</v>
      </c>
      <c r="X632" s="24" t="str">
        <f>IF(OR(I632="",说明首页!$C$3-INT(I632)&gt;7),"是","否")</f>
        <v>否</v>
      </c>
      <c r="Y632" s="24" t="str">
        <f t="shared" si="135"/>
        <v>是</v>
      </c>
      <c r="Z632" s="24" t="str">
        <f t="shared" si="136"/>
        <v>否</v>
      </c>
      <c r="AA632" s="24" t="str">
        <f>IF(OR(I632="",说明首页!$C$3-INT(I632)&gt;=3),"是","否")</f>
        <v>否</v>
      </c>
      <c r="AB632" s="28">
        <f t="shared" si="137"/>
        <v>94.839455782312925</v>
      </c>
      <c r="AC632" s="29">
        <f t="shared" si="138"/>
        <v>1.273209549071618</v>
      </c>
      <c r="AD632" s="27">
        <f t="shared" si="139"/>
        <v>40495.833333333336</v>
      </c>
      <c r="AE632" s="29">
        <f t="shared" si="140"/>
        <v>64.040000000000006</v>
      </c>
      <c r="AF632" s="29">
        <f t="shared" si="141"/>
        <v>58.089166666666664</v>
      </c>
      <c r="AG632" s="28" t="str">
        <f t="shared" si="142"/>
        <v/>
      </c>
      <c r="AH632" s="28" t="str">
        <f t="shared" si="143"/>
        <v/>
      </c>
      <c r="AI632" s="28" t="str">
        <f t="shared" si="144"/>
        <v/>
      </c>
      <c r="AJ632" s="28" t="str">
        <f t="shared" si="145"/>
        <v/>
      </c>
      <c r="AK632" s="29" t="str">
        <f t="shared" si="146"/>
        <v/>
      </c>
      <c r="AL632" s="25" t="str">
        <f t="shared" si="147"/>
        <v/>
      </c>
      <c r="AM632" s="24" t="str">
        <f t="shared" si="148"/>
        <v>非参评</v>
      </c>
      <c r="AN632" s="24" t="str">
        <f t="shared" si="149"/>
        <v>MOB1-3</v>
      </c>
    </row>
    <row r="633" spans="1:40" ht="13.5" customHeight="1">
      <c r="A633" s="24" t="s">
        <v>144</v>
      </c>
      <c r="B633" s="24" t="s">
        <v>167</v>
      </c>
      <c r="C633" s="25">
        <v>803104</v>
      </c>
      <c r="D633" s="24" t="s">
        <v>1141</v>
      </c>
      <c r="E633" s="26">
        <v>46083.624305555597</v>
      </c>
      <c r="F633" s="26">
        <v>46083.624305555597</v>
      </c>
      <c r="G633" s="25">
        <v>71</v>
      </c>
      <c r="H633" s="25">
        <v>71</v>
      </c>
      <c r="I633" s="26">
        <v>46154.811111111099</v>
      </c>
      <c r="J633" s="27">
        <v>1863</v>
      </c>
      <c r="K633" s="27">
        <v>3046</v>
      </c>
      <c r="L633" s="27">
        <v>976</v>
      </c>
      <c r="M633" s="27">
        <v>135689</v>
      </c>
      <c r="N633" s="27">
        <v>108834</v>
      </c>
      <c r="O633" s="24">
        <v>22</v>
      </c>
      <c r="P633" s="24">
        <v>35</v>
      </c>
      <c r="Q633" s="24">
        <v>714500</v>
      </c>
      <c r="R633" s="24">
        <v>693900</v>
      </c>
      <c r="S633" s="24">
        <v>2</v>
      </c>
      <c r="T633" s="24">
        <v>3</v>
      </c>
      <c r="U633" s="24">
        <v>218000</v>
      </c>
      <c r="V633" s="24">
        <v>20000</v>
      </c>
      <c r="W633" s="24">
        <v>932500</v>
      </c>
      <c r="X633" s="24" t="str">
        <f>IF(OR(I633="",说明首页!$C$3-INT(I633)&gt;7),"是","否")</f>
        <v>否</v>
      </c>
      <c r="Y633" s="24" t="str">
        <f t="shared" si="135"/>
        <v>否</v>
      </c>
      <c r="Z633" s="24" t="str">
        <f t="shared" si="136"/>
        <v>是</v>
      </c>
      <c r="AA633" s="24" t="str">
        <f>IF(OR(I633="",说明首页!$C$3-INT(I633)&gt;=3),"是","否")</f>
        <v>否</v>
      </c>
      <c r="AB633" s="28">
        <f t="shared" si="137"/>
        <v>111.51024590163935</v>
      </c>
      <c r="AC633" s="29">
        <f t="shared" si="138"/>
        <v>1.8786902844873858</v>
      </c>
      <c r="AD633" s="27">
        <f t="shared" si="139"/>
        <v>20414.285714285714</v>
      </c>
      <c r="AE633" s="29">
        <f t="shared" si="140"/>
        <v>69.39</v>
      </c>
      <c r="AF633" s="29">
        <f t="shared" si="141"/>
        <v>82.45</v>
      </c>
      <c r="AG633" s="28">
        <f t="shared" si="142"/>
        <v>91.902071563088512</v>
      </c>
      <c r="AH633" s="28">
        <f t="shared" si="143"/>
        <v>97.363465160075322</v>
      </c>
      <c r="AI633" s="28">
        <f t="shared" si="144"/>
        <v>29.190207156308851</v>
      </c>
      <c r="AJ633" s="28">
        <f t="shared" si="145"/>
        <v>4.5197740112994351</v>
      </c>
      <c r="AK633" s="29">
        <f t="shared" si="146"/>
        <v>64.34</v>
      </c>
      <c r="AL633" s="25">
        <f t="shared" si="147"/>
        <v>163</v>
      </c>
      <c r="AM633" s="24" t="str">
        <f t="shared" si="148"/>
        <v>A</v>
      </c>
      <c r="AN633" s="24" t="str">
        <f t="shared" si="149"/>
        <v>MOB1-3</v>
      </c>
    </row>
    <row r="634" spans="1:40" ht="13.5" customHeight="1">
      <c r="A634" s="24" t="s">
        <v>144</v>
      </c>
      <c r="B634" s="24" t="s">
        <v>167</v>
      </c>
      <c r="C634" s="25">
        <v>803105</v>
      </c>
      <c r="D634" s="24" t="s">
        <v>391</v>
      </c>
      <c r="E634" s="26">
        <v>46083.628472222197</v>
      </c>
      <c r="F634" s="26">
        <v>46083.628472222197</v>
      </c>
      <c r="G634" s="25">
        <v>71</v>
      </c>
      <c r="H634" s="25">
        <v>71</v>
      </c>
      <c r="I634" s="26">
        <v>46132.401388888902</v>
      </c>
      <c r="J634" s="27">
        <v>1</v>
      </c>
      <c r="K634" s="27">
        <v>1</v>
      </c>
      <c r="L634" s="27">
        <v>1</v>
      </c>
      <c r="M634" s="27">
        <v>100</v>
      </c>
      <c r="N634" s="27">
        <v>100</v>
      </c>
      <c r="O634" s="25"/>
      <c r="P634" s="27"/>
      <c r="Q634" s="27"/>
      <c r="R634" s="27"/>
      <c r="S634" s="27"/>
      <c r="T634" s="27"/>
      <c r="U634" s="27"/>
      <c r="V634" s="24"/>
      <c r="W634" s="27"/>
      <c r="X634" s="24" t="str">
        <f>IF(OR(I634="",说明首页!$C$3-INT(I634)&gt;7),"是","否")</f>
        <v>否</v>
      </c>
      <c r="Y634" s="24" t="str">
        <f t="shared" si="135"/>
        <v>是</v>
      </c>
      <c r="Z634" s="24" t="str">
        <f t="shared" si="136"/>
        <v>否</v>
      </c>
      <c r="AA634" s="24" t="str">
        <f>IF(OR(I634="",说明首页!$C$3-INT(I634)&gt;=3),"是","否")</f>
        <v>否</v>
      </c>
      <c r="AB634" s="28">
        <f t="shared" si="137"/>
        <v>100</v>
      </c>
      <c r="AC634" s="29">
        <f t="shared" si="138"/>
        <v>0</v>
      </c>
      <c r="AD634" s="27">
        <f t="shared" si="139"/>
        <v>0</v>
      </c>
      <c r="AE634" s="29">
        <f t="shared" si="140"/>
        <v>0</v>
      </c>
      <c r="AF634" s="29">
        <f t="shared" si="141"/>
        <v>0</v>
      </c>
      <c r="AG634" s="28" t="str">
        <f t="shared" si="142"/>
        <v/>
      </c>
      <c r="AH634" s="28" t="str">
        <f t="shared" si="143"/>
        <v/>
      </c>
      <c r="AI634" s="28" t="str">
        <f t="shared" si="144"/>
        <v/>
      </c>
      <c r="AJ634" s="28" t="str">
        <f t="shared" si="145"/>
        <v/>
      </c>
      <c r="AK634" s="29" t="str">
        <f t="shared" si="146"/>
        <v/>
      </c>
      <c r="AL634" s="25" t="str">
        <f t="shared" si="147"/>
        <v/>
      </c>
      <c r="AM634" s="24" t="str">
        <f t="shared" si="148"/>
        <v>非参评</v>
      </c>
      <c r="AN634" s="24" t="str">
        <f t="shared" si="149"/>
        <v>MOB1-3</v>
      </c>
    </row>
    <row r="635" spans="1:40" ht="13.5" customHeight="1">
      <c r="A635" s="24" t="s">
        <v>144</v>
      </c>
      <c r="B635" s="24" t="s">
        <v>167</v>
      </c>
      <c r="C635" s="25">
        <v>803106</v>
      </c>
      <c r="D635" s="24" t="s">
        <v>250</v>
      </c>
      <c r="E635" s="26">
        <v>46083.641666666699</v>
      </c>
      <c r="F635" s="26">
        <v>46083.641666666699</v>
      </c>
      <c r="G635" s="25">
        <v>71</v>
      </c>
      <c r="H635" s="25">
        <v>71</v>
      </c>
      <c r="I635" s="26">
        <v>46154.717361111099</v>
      </c>
      <c r="J635" s="27">
        <v>727</v>
      </c>
      <c r="K635" s="27">
        <v>1085</v>
      </c>
      <c r="L635" s="27">
        <v>293</v>
      </c>
      <c r="M635" s="27">
        <v>28468</v>
      </c>
      <c r="N635" s="27">
        <v>16499</v>
      </c>
      <c r="O635" s="25">
        <v>5</v>
      </c>
      <c r="P635" s="27">
        <v>2</v>
      </c>
      <c r="Q635" s="27">
        <v>80000</v>
      </c>
      <c r="R635" s="27">
        <v>80000</v>
      </c>
      <c r="S635" s="27">
        <v>0</v>
      </c>
      <c r="T635" s="27">
        <v>0</v>
      </c>
      <c r="U635" s="27"/>
      <c r="V635" s="27"/>
      <c r="W635" s="27">
        <v>80000</v>
      </c>
      <c r="X635" s="24" t="str">
        <f>IF(OR(I635="",说明首页!$C$3-INT(I635)&gt;7),"是","否")</f>
        <v>否</v>
      </c>
      <c r="Y635" s="24" t="str">
        <f t="shared" si="135"/>
        <v>是</v>
      </c>
      <c r="Z635" s="24" t="str">
        <f t="shared" si="136"/>
        <v>否</v>
      </c>
      <c r="AA635" s="24" t="str">
        <f>IF(OR(I635="",说明首页!$C$3-INT(I635)&gt;=3),"是","否")</f>
        <v>否</v>
      </c>
      <c r="AB635" s="28">
        <f t="shared" si="137"/>
        <v>56.310580204778155</v>
      </c>
      <c r="AC635" s="29">
        <f t="shared" si="138"/>
        <v>0.27510316368638238</v>
      </c>
      <c r="AD635" s="27">
        <f t="shared" si="139"/>
        <v>40000</v>
      </c>
      <c r="AE635" s="29">
        <f t="shared" si="140"/>
        <v>8</v>
      </c>
      <c r="AF635" s="29">
        <f t="shared" si="141"/>
        <v>54.99666666666667</v>
      </c>
      <c r="AG635" s="28" t="str">
        <f t="shared" si="142"/>
        <v/>
      </c>
      <c r="AH635" s="28" t="str">
        <f t="shared" si="143"/>
        <v/>
      </c>
      <c r="AI635" s="28" t="str">
        <f t="shared" si="144"/>
        <v/>
      </c>
      <c r="AJ635" s="28" t="str">
        <f t="shared" si="145"/>
        <v/>
      </c>
      <c r="AK635" s="29" t="str">
        <f t="shared" si="146"/>
        <v/>
      </c>
      <c r="AL635" s="25" t="str">
        <f t="shared" si="147"/>
        <v/>
      </c>
      <c r="AM635" s="24" t="str">
        <f t="shared" si="148"/>
        <v>非参评</v>
      </c>
      <c r="AN635" s="24" t="str">
        <f t="shared" si="149"/>
        <v>MOB1-3</v>
      </c>
    </row>
    <row r="636" spans="1:40" ht="13.5" customHeight="1">
      <c r="A636" s="24" t="s">
        <v>144</v>
      </c>
      <c r="B636" s="24" t="s">
        <v>167</v>
      </c>
      <c r="C636" s="25">
        <v>803107</v>
      </c>
      <c r="D636" s="24" t="s">
        <v>1029</v>
      </c>
      <c r="E636" s="26">
        <v>46083.631944444402</v>
      </c>
      <c r="F636" s="26">
        <v>46083.631944444402</v>
      </c>
      <c r="G636" s="25">
        <v>71</v>
      </c>
      <c r="H636" s="25">
        <v>71</v>
      </c>
      <c r="I636" s="26">
        <v>46154.837500000001</v>
      </c>
      <c r="J636" s="27">
        <v>1936</v>
      </c>
      <c r="K636" s="27">
        <v>3067</v>
      </c>
      <c r="L636" s="27">
        <v>849</v>
      </c>
      <c r="M636" s="27">
        <v>118283</v>
      </c>
      <c r="N636" s="27">
        <v>88135</v>
      </c>
      <c r="O636" s="25">
        <v>22</v>
      </c>
      <c r="P636" s="24">
        <v>17</v>
      </c>
      <c r="Q636" s="24">
        <v>479900</v>
      </c>
      <c r="R636" s="24">
        <v>399300</v>
      </c>
      <c r="S636" s="24">
        <v>0</v>
      </c>
      <c r="T636" s="24">
        <v>0</v>
      </c>
      <c r="U636" s="24"/>
      <c r="V636" s="24"/>
      <c r="W636" s="24">
        <v>479900</v>
      </c>
      <c r="X636" s="24" t="str">
        <f>IF(OR(I636="",说明首页!$C$3-INT(I636)&gt;7),"是","否")</f>
        <v>否</v>
      </c>
      <c r="Y636" s="24" t="str">
        <f t="shared" si="135"/>
        <v>否</v>
      </c>
      <c r="Z636" s="24" t="str">
        <f t="shared" si="136"/>
        <v>是</v>
      </c>
      <c r="AA636" s="24" t="str">
        <f>IF(OR(I636="",说明首页!$C$3-INT(I636)&gt;=3),"是","否")</f>
        <v>否</v>
      </c>
      <c r="AB636" s="28">
        <f t="shared" si="137"/>
        <v>103.81036513545348</v>
      </c>
      <c r="AC636" s="29">
        <f t="shared" si="138"/>
        <v>0.87809917355371903</v>
      </c>
      <c r="AD636" s="27">
        <f t="shared" si="139"/>
        <v>28229.411764705881</v>
      </c>
      <c r="AE636" s="29">
        <f t="shared" si="140"/>
        <v>39.93</v>
      </c>
      <c r="AF636" s="29">
        <f t="shared" si="141"/>
        <v>66.768939393939391</v>
      </c>
      <c r="AG636" s="28">
        <f t="shared" si="142"/>
        <v>84.180790960451972</v>
      </c>
      <c r="AH636" s="28">
        <f t="shared" si="143"/>
        <v>48.775894538606401</v>
      </c>
      <c r="AI636" s="28">
        <f t="shared" si="144"/>
        <v>17.702448210922785</v>
      </c>
      <c r="AJ636" s="28">
        <f t="shared" si="145"/>
        <v>1.1299435028248588</v>
      </c>
      <c r="AK636" s="29">
        <f t="shared" si="146"/>
        <v>38.340000000000003</v>
      </c>
      <c r="AL636" s="25">
        <f t="shared" si="147"/>
        <v>358</v>
      </c>
      <c r="AM636" s="24" t="str">
        <f t="shared" si="148"/>
        <v>B</v>
      </c>
      <c r="AN636" s="24" t="str">
        <f t="shared" si="149"/>
        <v>MOB1-3</v>
      </c>
    </row>
    <row r="637" spans="1:40" ht="13.5" customHeight="1">
      <c r="A637" s="24" t="s">
        <v>144</v>
      </c>
      <c r="B637" s="24" t="s">
        <v>167</v>
      </c>
      <c r="C637" s="25">
        <v>803108</v>
      </c>
      <c r="D637" s="24" t="s">
        <v>1143</v>
      </c>
      <c r="E637" s="26">
        <v>46083.684722222199</v>
      </c>
      <c r="F637" s="26">
        <v>46083.684722222199</v>
      </c>
      <c r="G637" s="25">
        <v>71</v>
      </c>
      <c r="H637" s="25">
        <v>71</v>
      </c>
      <c r="I637" s="26">
        <v>46154.832638888904</v>
      </c>
      <c r="J637" s="27">
        <v>694</v>
      </c>
      <c r="K637" s="27">
        <v>1078</v>
      </c>
      <c r="L637" s="27">
        <v>448</v>
      </c>
      <c r="M637" s="27">
        <v>39978</v>
      </c>
      <c r="N637" s="27">
        <v>29231</v>
      </c>
      <c r="O637" s="25">
        <v>6</v>
      </c>
      <c r="P637" s="27">
        <v>3</v>
      </c>
      <c r="Q637" s="27">
        <v>82000</v>
      </c>
      <c r="R637" s="27">
        <v>62000</v>
      </c>
      <c r="S637" s="27">
        <v>0</v>
      </c>
      <c r="T637" s="27">
        <v>0</v>
      </c>
      <c r="U637" s="27"/>
      <c r="V637" s="27"/>
      <c r="W637" s="27">
        <v>82000</v>
      </c>
      <c r="X637" s="24" t="str">
        <f>IF(OR(I637="",说明首页!$C$3-INT(I637)&gt;7),"是","否")</f>
        <v>否</v>
      </c>
      <c r="Y637" s="24" t="str">
        <f t="shared" si="135"/>
        <v>是</v>
      </c>
      <c r="Z637" s="24" t="str">
        <f t="shared" si="136"/>
        <v>否</v>
      </c>
      <c r="AA637" s="24" t="str">
        <f>IF(OR(I637="",说明首页!$C$3-INT(I637)&gt;=3),"是","否")</f>
        <v>否</v>
      </c>
      <c r="AB637" s="28">
        <f t="shared" si="137"/>
        <v>65.247767857142861</v>
      </c>
      <c r="AC637" s="29">
        <f t="shared" si="138"/>
        <v>0.43227665706051877</v>
      </c>
      <c r="AD637" s="27">
        <f t="shared" si="139"/>
        <v>27333.333333333332</v>
      </c>
      <c r="AE637" s="29">
        <f t="shared" si="140"/>
        <v>6.2</v>
      </c>
      <c r="AF637" s="29">
        <f t="shared" si="141"/>
        <v>81.197222222222223</v>
      </c>
      <c r="AG637" s="28" t="str">
        <f t="shared" si="142"/>
        <v/>
      </c>
      <c r="AH637" s="28" t="str">
        <f t="shared" si="143"/>
        <v/>
      </c>
      <c r="AI637" s="28" t="str">
        <f t="shared" si="144"/>
        <v/>
      </c>
      <c r="AJ637" s="28" t="str">
        <f t="shared" si="145"/>
        <v/>
      </c>
      <c r="AK637" s="29" t="str">
        <f t="shared" si="146"/>
        <v/>
      </c>
      <c r="AL637" s="25" t="str">
        <f t="shared" si="147"/>
        <v/>
      </c>
      <c r="AM637" s="24" t="str">
        <f t="shared" si="148"/>
        <v>非参评</v>
      </c>
      <c r="AN637" s="24" t="str">
        <f t="shared" si="149"/>
        <v>MOB1-3</v>
      </c>
    </row>
    <row r="638" spans="1:40" ht="13.5" customHeight="1">
      <c r="A638" s="24" t="s">
        <v>144</v>
      </c>
      <c r="B638" s="24" t="s">
        <v>167</v>
      </c>
      <c r="C638" s="25">
        <v>803115</v>
      </c>
      <c r="D638" s="24" t="s">
        <v>251</v>
      </c>
      <c r="E638" s="26">
        <v>46084.409027777801</v>
      </c>
      <c r="F638" s="26">
        <v>46084.409027777801</v>
      </c>
      <c r="G638" s="25">
        <v>70</v>
      </c>
      <c r="H638" s="25">
        <v>70</v>
      </c>
      <c r="I638" s="26">
        <v>46154.7097222222</v>
      </c>
      <c r="J638" s="27">
        <v>919</v>
      </c>
      <c r="K638" s="27">
        <v>1338</v>
      </c>
      <c r="L638" s="27">
        <v>292</v>
      </c>
      <c r="M638" s="27">
        <v>39576</v>
      </c>
      <c r="N638" s="27">
        <v>24815</v>
      </c>
      <c r="O638" s="25">
        <v>8</v>
      </c>
      <c r="P638" s="27">
        <v>5</v>
      </c>
      <c r="Q638" s="27">
        <v>283900</v>
      </c>
      <c r="R638" s="27">
        <v>168000</v>
      </c>
      <c r="S638" s="27">
        <v>0</v>
      </c>
      <c r="T638" s="27">
        <v>0</v>
      </c>
      <c r="U638" s="24"/>
      <c r="V638" s="24"/>
      <c r="W638" s="27">
        <v>283900</v>
      </c>
      <c r="X638" s="24" t="str">
        <f>IF(OR(I638="",说明首页!$C$3-INT(I638)&gt;7),"是","否")</f>
        <v>否</v>
      </c>
      <c r="Y638" s="24" t="str">
        <f t="shared" si="135"/>
        <v>是</v>
      </c>
      <c r="Z638" s="24" t="str">
        <f t="shared" si="136"/>
        <v>否</v>
      </c>
      <c r="AA638" s="24" t="str">
        <f>IF(OR(I638="",说明首页!$C$3-INT(I638)&gt;=3),"是","否")</f>
        <v>否</v>
      </c>
      <c r="AB638" s="28">
        <f t="shared" si="137"/>
        <v>84.982876712328761</v>
      </c>
      <c r="AC638" s="29">
        <f t="shared" si="138"/>
        <v>0.54406964091403698</v>
      </c>
      <c r="AD638" s="27">
        <f t="shared" si="139"/>
        <v>56780</v>
      </c>
      <c r="AE638" s="29">
        <f t="shared" si="140"/>
        <v>16.8</v>
      </c>
      <c r="AF638" s="29">
        <f t="shared" si="141"/>
        <v>51.697916666666664</v>
      </c>
      <c r="AG638" s="28" t="str">
        <f t="shared" si="142"/>
        <v/>
      </c>
      <c r="AH638" s="28" t="str">
        <f t="shared" si="143"/>
        <v/>
      </c>
      <c r="AI638" s="28" t="str">
        <f t="shared" si="144"/>
        <v/>
      </c>
      <c r="AJ638" s="28" t="str">
        <f t="shared" si="145"/>
        <v/>
      </c>
      <c r="AK638" s="29" t="str">
        <f t="shared" si="146"/>
        <v/>
      </c>
      <c r="AL638" s="25" t="str">
        <f t="shared" si="147"/>
        <v/>
      </c>
      <c r="AM638" s="24" t="str">
        <f t="shared" si="148"/>
        <v>非参评</v>
      </c>
      <c r="AN638" s="24" t="str">
        <f t="shared" si="149"/>
        <v>MOB1-3</v>
      </c>
    </row>
    <row r="639" spans="1:40" ht="13.5" customHeight="1">
      <c r="A639" s="24" t="s">
        <v>144</v>
      </c>
      <c r="B639" s="24" t="s">
        <v>145</v>
      </c>
      <c r="C639" s="25">
        <v>803132</v>
      </c>
      <c r="D639" s="24" t="s">
        <v>443</v>
      </c>
      <c r="E639" s="26">
        <v>46083.625</v>
      </c>
      <c r="F639" s="26">
        <v>46083.625</v>
      </c>
      <c r="G639" s="25">
        <v>71</v>
      </c>
      <c r="H639" s="25">
        <v>71</v>
      </c>
      <c r="I639" s="26">
        <v>46145.630555555603</v>
      </c>
      <c r="J639" s="27">
        <v>52</v>
      </c>
      <c r="K639" s="27">
        <v>55</v>
      </c>
      <c r="L639" s="27">
        <v>26</v>
      </c>
      <c r="M639" s="27">
        <v>1871</v>
      </c>
      <c r="N639" s="27">
        <v>1532</v>
      </c>
      <c r="O639" s="25">
        <v>1</v>
      </c>
      <c r="P639" s="27"/>
      <c r="Q639" s="27"/>
      <c r="R639" s="27"/>
      <c r="S639" s="27"/>
      <c r="T639" s="27"/>
      <c r="U639" s="27"/>
      <c r="V639" s="24"/>
      <c r="W639" s="27"/>
      <c r="X639" s="24" t="str">
        <f>IF(OR(I639="",说明首页!$C$3-INT(I639)&gt;7),"是","否")</f>
        <v>否</v>
      </c>
      <c r="Y639" s="24" t="str">
        <f t="shared" si="135"/>
        <v>是</v>
      </c>
      <c r="Z639" s="24" t="str">
        <f t="shared" si="136"/>
        <v>否</v>
      </c>
      <c r="AA639" s="24" t="str">
        <f>IF(OR(I639="",说明首页!$C$3-INT(I639)&gt;=3),"是","否")</f>
        <v>否</v>
      </c>
      <c r="AB639" s="28">
        <f t="shared" si="137"/>
        <v>58.92307692307692</v>
      </c>
      <c r="AC639" s="29">
        <f t="shared" si="138"/>
        <v>0</v>
      </c>
      <c r="AD639" s="27">
        <f t="shared" si="139"/>
        <v>0</v>
      </c>
      <c r="AE639" s="29">
        <f t="shared" si="140"/>
        <v>0</v>
      </c>
      <c r="AF639" s="29">
        <f t="shared" si="141"/>
        <v>25.533333333333335</v>
      </c>
      <c r="AG639" s="28" t="str">
        <f t="shared" si="142"/>
        <v/>
      </c>
      <c r="AH639" s="28" t="str">
        <f t="shared" si="143"/>
        <v/>
      </c>
      <c r="AI639" s="28" t="str">
        <f t="shared" si="144"/>
        <v/>
      </c>
      <c r="AJ639" s="28" t="str">
        <f t="shared" si="145"/>
        <v/>
      </c>
      <c r="AK639" s="29" t="str">
        <f t="shared" si="146"/>
        <v/>
      </c>
      <c r="AL639" s="25" t="str">
        <f t="shared" si="147"/>
        <v/>
      </c>
      <c r="AM639" s="24" t="str">
        <f t="shared" si="148"/>
        <v>非参评</v>
      </c>
      <c r="AN639" s="24" t="str">
        <f t="shared" si="149"/>
        <v>MOB1-3</v>
      </c>
    </row>
    <row r="640" spans="1:40" ht="13.5" customHeight="1">
      <c r="A640" s="24" t="s">
        <v>144</v>
      </c>
      <c r="B640" s="24" t="s">
        <v>167</v>
      </c>
      <c r="C640" s="25">
        <v>803148</v>
      </c>
      <c r="D640" s="24" t="s">
        <v>284</v>
      </c>
      <c r="E640" s="26">
        <v>46084.407638888901</v>
      </c>
      <c r="F640" s="26">
        <v>46084.407638888901</v>
      </c>
      <c r="G640" s="25">
        <v>70</v>
      </c>
      <c r="H640" s="25">
        <v>70</v>
      </c>
      <c r="I640" s="26">
        <v>46128.774305555598</v>
      </c>
      <c r="J640" s="27">
        <v>300</v>
      </c>
      <c r="K640" s="27">
        <v>318</v>
      </c>
      <c r="L640" s="27">
        <v>141</v>
      </c>
      <c r="M640" s="27">
        <v>13324</v>
      </c>
      <c r="N640" s="27">
        <v>10544</v>
      </c>
      <c r="O640" s="25">
        <v>4</v>
      </c>
      <c r="P640" s="27">
        <v>1</v>
      </c>
      <c r="Q640" s="27">
        <v>5900</v>
      </c>
      <c r="R640" s="27">
        <v>5900</v>
      </c>
      <c r="S640" s="27">
        <v>0</v>
      </c>
      <c r="T640" s="27">
        <v>0</v>
      </c>
      <c r="U640" s="27"/>
      <c r="V640" s="27"/>
      <c r="W640" s="27">
        <v>5900</v>
      </c>
      <c r="X640" s="24" t="str">
        <f>IF(OR(I640="",说明首页!$C$3-INT(I640)&gt;7),"是","否")</f>
        <v>否</v>
      </c>
      <c r="Y640" s="24" t="str">
        <f t="shared" si="135"/>
        <v>是</v>
      </c>
      <c r="Z640" s="24" t="str">
        <f t="shared" si="136"/>
        <v>否</v>
      </c>
      <c r="AA640" s="24" t="str">
        <f>IF(OR(I640="",说明首页!$C$3-INT(I640)&gt;=3),"是","否")</f>
        <v>是</v>
      </c>
      <c r="AB640" s="28">
        <f t="shared" si="137"/>
        <v>74.780141843971634</v>
      </c>
      <c r="AC640" s="29">
        <f t="shared" si="138"/>
        <v>0.33333333333333337</v>
      </c>
      <c r="AD640" s="27">
        <f t="shared" si="139"/>
        <v>5900</v>
      </c>
      <c r="AE640" s="29">
        <f t="shared" si="140"/>
        <v>0.59</v>
      </c>
      <c r="AF640" s="29">
        <f t="shared" si="141"/>
        <v>43.93333333333333</v>
      </c>
      <c r="AG640" s="28" t="str">
        <f t="shared" si="142"/>
        <v/>
      </c>
      <c r="AH640" s="28" t="str">
        <f t="shared" si="143"/>
        <v/>
      </c>
      <c r="AI640" s="28" t="str">
        <f t="shared" si="144"/>
        <v/>
      </c>
      <c r="AJ640" s="28" t="str">
        <f t="shared" si="145"/>
        <v/>
      </c>
      <c r="AK640" s="29" t="str">
        <f t="shared" si="146"/>
        <v/>
      </c>
      <c r="AL640" s="25" t="str">
        <f t="shared" si="147"/>
        <v/>
      </c>
      <c r="AM640" s="24" t="str">
        <f t="shared" si="148"/>
        <v>非参评</v>
      </c>
      <c r="AN640" s="24" t="str">
        <f t="shared" si="149"/>
        <v>MOB1-3</v>
      </c>
    </row>
    <row r="641" spans="1:40" ht="13.5" customHeight="1">
      <c r="A641" s="24" t="s">
        <v>144</v>
      </c>
      <c r="B641" s="24" t="s">
        <v>162</v>
      </c>
      <c r="C641" s="25">
        <v>803325</v>
      </c>
      <c r="D641" s="24" t="s">
        <v>1144</v>
      </c>
      <c r="E641" s="26">
        <v>46085.5805555556</v>
      </c>
      <c r="F641" s="26">
        <v>46085.5805555556</v>
      </c>
      <c r="G641" s="25">
        <v>69</v>
      </c>
      <c r="H641" s="25">
        <v>69</v>
      </c>
      <c r="I641" s="26">
        <v>46154.768750000003</v>
      </c>
      <c r="J641" s="27">
        <v>1650</v>
      </c>
      <c r="K641" s="27">
        <v>1889</v>
      </c>
      <c r="L641" s="27">
        <v>752</v>
      </c>
      <c r="M641" s="27">
        <v>82217</v>
      </c>
      <c r="N641" s="27">
        <v>65020</v>
      </c>
      <c r="O641" s="25">
        <v>25</v>
      </c>
      <c r="P641" s="27">
        <v>12</v>
      </c>
      <c r="Q641" s="27">
        <v>110400</v>
      </c>
      <c r="R641" s="27">
        <v>106900</v>
      </c>
      <c r="S641" s="27">
        <v>0</v>
      </c>
      <c r="T641" s="27">
        <v>0</v>
      </c>
      <c r="U641" s="24"/>
      <c r="V641" s="24"/>
      <c r="W641" s="27">
        <v>110400</v>
      </c>
      <c r="X641" s="24" t="str">
        <f>IF(OR(I641="",说明首页!$C$3-INT(I641)&gt;7),"是","否")</f>
        <v>否</v>
      </c>
      <c r="Y641" s="24" t="str">
        <f t="shared" si="135"/>
        <v>否</v>
      </c>
      <c r="Z641" s="24" t="str">
        <f t="shared" si="136"/>
        <v>是</v>
      </c>
      <c r="AA641" s="24" t="str">
        <f>IF(OR(I641="",说明首页!$C$3-INT(I641)&gt;=3),"是","否")</f>
        <v>否</v>
      </c>
      <c r="AB641" s="28">
        <f t="shared" si="137"/>
        <v>86.462765957446805</v>
      </c>
      <c r="AC641" s="29">
        <f t="shared" si="138"/>
        <v>0.72727272727272729</v>
      </c>
      <c r="AD641" s="27">
        <f t="shared" si="139"/>
        <v>9200</v>
      </c>
      <c r="AE641" s="29">
        <f t="shared" si="140"/>
        <v>10.69</v>
      </c>
      <c r="AF641" s="29">
        <f t="shared" si="141"/>
        <v>43.346666666666671</v>
      </c>
      <c r="AG641" s="28">
        <f t="shared" si="142"/>
        <v>42.749529190207156</v>
      </c>
      <c r="AH641" s="28">
        <f t="shared" si="143"/>
        <v>29.001883239171374</v>
      </c>
      <c r="AI641" s="28">
        <f t="shared" si="144"/>
        <v>4.3314500941619585</v>
      </c>
      <c r="AJ641" s="28">
        <f t="shared" si="145"/>
        <v>0.37664783427495291</v>
      </c>
      <c r="AK641" s="29">
        <f t="shared" si="146"/>
        <v>20.399999999999999</v>
      </c>
      <c r="AL641" s="25">
        <f t="shared" si="147"/>
        <v>482</v>
      </c>
      <c r="AM641" s="24" t="str">
        <f t="shared" si="148"/>
        <v>C</v>
      </c>
      <c r="AN641" s="24" t="str">
        <f t="shared" si="149"/>
        <v>MOB1-3</v>
      </c>
    </row>
    <row r="642" spans="1:40" ht="13.5" customHeight="1">
      <c r="A642" s="24" t="s">
        <v>144</v>
      </c>
      <c r="B642" s="24" t="s">
        <v>162</v>
      </c>
      <c r="C642" s="25">
        <v>803327</v>
      </c>
      <c r="D642" s="24" t="s">
        <v>912</v>
      </c>
      <c r="E642" s="26">
        <v>46085.631249999999</v>
      </c>
      <c r="F642" s="26">
        <v>46085.631249999999</v>
      </c>
      <c r="G642" s="25">
        <v>69</v>
      </c>
      <c r="H642" s="25">
        <v>69</v>
      </c>
      <c r="I642" s="26">
        <v>46154.656944444403</v>
      </c>
      <c r="J642" s="27">
        <v>1919</v>
      </c>
      <c r="K642" s="27">
        <v>2272</v>
      </c>
      <c r="L642" s="27">
        <v>947</v>
      </c>
      <c r="M642" s="27">
        <v>105472</v>
      </c>
      <c r="N642" s="27">
        <v>84989</v>
      </c>
      <c r="O642" s="25">
        <v>24</v>
      </c>
      <c r="P642" s="27">
        <v>7</v>
      </c>
      <c r="Q642" s="27">
        <v>363900</v>
      </c>
      <c r="R642" s="27">
        <v>355400</v>
      </c>
      <c r="S642" s="27">
        <v>0</v>
      </c>
      <c r="T642" s="27">
        <v>0</v>
      </c>
      <c r="U642" s="27"/>
      <c r="V642" s="27"/>
      <c r="W642" s="27">
        <v>363900</v>
      </c>
      <c r="X642" s="24" t="str">
        <f>IF(OR(I642="",说明首页!$C$3-INT(I642)&gt;7),"是","否")</f>
        <v>否</v>
      </c>
      <c r="Y642" s="24" t="str">
        <f t="shared" ref="Y642:Y705" si="150">IF(OR(O642="",O642&lt;22),"是","否")</f>
        <v>否</v>
      </c>
      <c r="Z642" s="24" t="str">
        <f t="shared" ref="Z642:Z705" si="151">IF(AND(X642="否",Y642="否"),"是","否")</f>
        <v>是</v>
      </c>
      <c r="AA642" s="24" t="str">
        <f>IF(OR(I642="",说明首页!$C$3-INT(I642)&gt;=3),"是","否")</f>
        <v>否</v>
      </c>
      <c r="AB642" s="28">
        <f t="shared" ref="AB642:AB705" si="152">IFERROR(IF(L642&gt;0,N642/L642,0),0)</f>
        <v>89.745512143611407</v>
      </c>
      <c r="AC642" s="29">
        <f t="shared" ref="AC642:AC705" si="153">IFERROR(IF(J642&gt;0,P642/J642*100,0),0)</f>
        <v>0.36477331943720687</v>
      </c>
      <c r="AD642" s="27">
        <f t="shared" ref="AD642:AD705" si="154">IFERROR(IF(AND(P642&lt;&gt;"",P642&gt;0),Q642/P642,0),0)</f>
        <v>51985.714285714283</v>
      </c>
      <c r="AE642" s="29">
        <f t="shared" ref="AE642:AE705" si="155">IFERROR(IF(R642="",0,R642/10000),0)</f>
        <v>35.54</v>
      </c>
      <c r="AF642" s="29">
        <f t="shared" ref="AF642:AF705" si="156">IFERROR(IF(O642&gt;0,N642/O642/60,0),0)</f>
        <v>59.020138888888894</v>
      </c>
      <c r="AG642" s="28">
        <f t="shared" ref="AG642:AG705" si="157">IF(Z642="是",COUNTIFS($Z$2:$Z$4650,"是",$AB$2:$AB$4650,"&lt;"&amp;AB642)/COUNTIF($Z$2:$Z$4650,"是")*100,"")</f>
        <v>52.354048964218457</v>
      </c>
      <c r="AH642" s="28">
        <f t="shared" ref="AH642:AH705" si="158">IF(Z642="是",COUNTIFS($Z$2:$Z$4650,"是",$AC$2:$AC$4650,"&lt;"&amp;AC642)/COUNTIF($Z$2:$Z$4650,"是")*100,"")</f>
        <v>1.8832391713747645</v>
      </c>
      <c r="AI642" s="28">
        <f t="shared" ref="AI642:AI705" si="159">IF(Z642="是",COUNTIFS($Z$2:$Z$4650,"是",$AE$2:$AE$4650,"&lt;"&amp;AE642)/COUNTIF($Z$2:$Z$4650,"是")*100,"")</f>
        <v>16.007532956685498</v>
      </c>
      <c r="AJ642" s="28">
        <f t="shared" ref="AJ642:AJ705" si="160">IF(Z642="是",COUNTIFS($Z$2:$Z$4650,"是",$AF$2:$AF$4650,"&lt;"&amp;AF642)/COUNTIF($Z$2:$Z$4650,"是")*100,"")</f>
        <v>0.94161958568738224</v>
      </c>
      <c r="AK642" s="29">
        <f t="shared" ref="AK642:AK705" si="161">IF(Z642="是",ROUND(AG642*0.15+AH642*0.45+AI642*0.2+AJ642*0.2,2),"")</f>
        <v>12.09</v>
      </c>
      <c r="AL642" s="25">
        <f t="shared" ref="AL642:AL705" si="162">IF(Z642="是",COUNTIFS($Z$2:$Z$4650,"是",$AK$2:$AK$4650,"&gt;"&amp;AK642)+1,"")</f>
        <v>510</v>
      </c>
      <c r="AM642" s="24" t="str">
        <f t="shared" ref="AM642:AM705" si="163">IF(Z642&lt;&gt;"是","非参评",IF(AND(AL642&lt;=COUNTIF($Z$2:$Z$4650,"是")*0.2,AC642&gt;MEDIAN(IF($Z$2:$Z$4650="是",$AC$2:$AC$4650))),"S",IF(AL642&lt;=COUNTIF($Z$2:$Z$4650,"是")*0.5,"A",IF(AL642&lt;=COUNTIF($Z$2:$Z$4650,"是")*0.8,"B","C"))))</f>
        <v>C</v>
      </c>
      <c r="AN642" s="24" t="str">
        <f t="shared" ref="AN642:AN705" si="164">IF(G642="","无数据",IF(G642&lt;30,"MOB1-",IF(G642&lt;90,"MOB1-3",IF(G642&lt;180,"MOB3-6",IF(G642&lt;365,"MOB6-12","MOB12+")))))</f>
        <v>MOB1-3</v>
      </c>
    </row>
    <row r="643" spans="1:40" ht="13.5" customHeight="1">
      <c r="A643" s="24" t="s">
        <v>144</v>
      </c>
      <c r="B643" s="24" t="s">
        <v>162</v>
      </c>
      <c r="C643" s="25">
        <v>803329</v>
      </c>
      <c r="D643" s="24" t="s">
        <v>820</v>
      </c>
      <c r="E643" s="26">
        <v>46085.612500000003</v>
      </c>
      <c r="F643" s="26">
        <v>46085.612500000003</v>
      </c>
      <c r="G643" s="25">
        <v>69</v>
      </c>
      <c r="H643" s="25">
        <v>69</v>
      </c>
      <c r="I643" s="26">
        <v>46154.771527777797</v>
      </c>
      <c r="J643" s="27">
        <v>3716</v>
      </c>
      <c r="K643" s="27">
        <v>4778</v>
      </c>
      <c r="L643" s="27">
        <v>2022</v>
      </c>
      <c r="M643" s="27">
        <v>255704</v>
      </c>
      <c r="N643" s="27">
        <v>214206</v>
      </c>
      <c r="O643" s="25">
        <v>27</v>
      </c>
      <c r="P643" s="27">
        <v>24</v>
      </c>
      <c r="Q643" s="27">
        <v>183800</v>
      </c>
      <c r="R643" s="27">
        <v>133900</v>
      </c>
      <c r="S643" s="27">
        <v>3</v>
      </c>
      <c r="T643" s="27">
        <v>3</v>
      </c>
      <c r="U643" s="27">
        <v>3600</v>
      </c>
      <c r="V643" s="27">
        <v>3600</v>
      </c>
      <c r="W643" s="27">
        <v>187400</v>
      </c>
      <c r="X643" s="24" t="str">
        <f>IF(OR(I643="",说明首页!$C$3-INT(I643)&gt;7),"是","否")</f>
        <v>否</v>
      </c>
      <c r="Y643" s="24" t="str">
        <f t="shared" si="150"/>
        <v>否</v>
      </c>
      <c r="Z643" s="24" t="str">
        <f t="shared" si="151"/>
        <v>是</v>
      </c>
      <c r="AA643" s="24" t="str">
        <f>IF(OR(I643="",说明首页!$C$3-INT(I643)&gt;=3),"是","否")</f>
        <v>否</v>
      </c>
      <c r="AB643" s="28">
        <f t="shared" si="152"/>
        <v>105.93768545994065</v>
      </c>
      <c r="AC643" s="29">
        <f t="shared" si="153"/>
        <v>0.64585575888051672</v>
      </c>
      <c r="AD643" s="27">
        <f t="shared" si="154"/>
        <v>7658.333333333333</v>
      </c>
      <c r="AE643" s="29">
        <f t="shared" si="155"/>
        <v>13.39</v>
      </c>
      <c r="AF643" s="29">
        <f t="shared" si="156"/>
        <v>132.22592592592594</v>
      </c>
      <c r="AG643" s="28">
        <f t="shared" si="157"/>
        <v>86.817325800376636</v>
      </c>
      <c r="AH643" s="28">
        <f t="shared" si="158"/>
        <v>19.58568738229755</v>
      </c>
      <c r="AI643" s="28">
        <f t="shared" si="159"/>
        <v>5.2730696798493408</v>
      </c>
      <c r="AJ643" s="28">
        <f t="shared" si="160"/>
        <v>86.817325800376636</v>
      </c>
      <c r="AK643" s="29">
        <f t="shared" si="161"/>
        <v>40.25</v>
      </c>
      <c r="AL643" s="25">
        <f t="shared" si="162"/>
        <v>341</v>
      </c>
      <c r="AM643" s="24" t="str">
        <f t="shared" si="163"/>
        <v>B</v>
      </c>
      <c r="AN643" s="24" t="str">
        <f t="shared" si="164"/>
        <v>MOB1-3</v>
      </c>
    </row>
    <row r="644" spans="1:40" ht="13.5" customHeight="1">
      <c r="A644" s="24" t="s">
        <v>144</v>
      </c>
      <c r="B644" s="24" t="s">
        <v>162</v>
      </c>
      <c r="C644" s="25">
        <v>803330</v>
      </c>
      <c r="D644" s="24" t="s">
        <v>948</v>
      </c>
      <c r="E644" s="26">
        <v>46084.567361111098</v>
      </c>
      <c r="F644" s="26">
        <v>46084.567361111098</v>
      </c>
      <c r="G644" s="25">
        <v>70</v>
      </c>
      <c r="H644" s="25">
        <v>70</v>
      </c>
      <c r="I644" s="26">
        <v>46127.806250000001</v>
      </c>
      <c r="J644" s="27">
        <v>2</v>
      </c>
      <c r="K644" s="27">
        <v>2</v>
      </c>
      <c r="L644" s="27">
        <v>2</v>
      </c>
      <c r="M644" s="27">
        <v>142</v>
      </c>
      <c r="N644" s="27">
        <v>142</v>
      </c>
      <c r="O644" s="25"/>
      <c r="P644" s="24"/>
      <c r="Q644" s="24"/>
      <c r="R644" s="24"/>
      <c r="S644" s="24"/>
      <c r="T644" s="24"/>
      <c r="U644" s="24"/>
      <c r="V644" s="24"/>
      <c r="W644" s="24"/>
      <c r="X644" s="24" t="str">
        <f>IF(OR(I644="",说明首页!$C$3-INT(I644)&gt;7),"是","否")</f>
        <v>否</v>
      </c>
      <c r="Y644" s="24" t="str">
        <f t="shared" si="150"/>
        <v>是</v>
      </c>
      <c r="Z644" s="24" t="str">
        <f t="shared" si="151"/>
        <v>否</v>
      </c>
      <c r="AA644" s="24" t="str">
        <f>IF(OR(I644="",说明首页!$C$3-INT(I644)&gt;=3),"是","否")</f>
        <v>是</v>
      </c>
      <c r="AB644" s="28">
        <f t="shared" si="152"/>
        <v>71</v>
      </c>
      <c r="AC644" s="29">
        <f t="shared" si="153"/>
        <v>0</v>
      </c>
      <c r="AD644" s="27">
        <f t="shared" si="154"/>
        <v>0</v>
      </c>
      <c r="AE644" s="29">
        <f t="shared" si="155"/>
        <v>0</v>
      </c>
      <c r="AF644" s="29">
        <f t="shared" si="156"/>
        <v>0</v>
      </c>
      <c r="AG644" s="28" t="str">
        <f t="shared" si="157"/>
        <v/>
      </c>
      <c r="AH644" s="28" t="str">
        <f t="shared" si="158"/>
        <v/>
      </c>
      <c r="AI644" s="28" t="str">
        <f t="shared" si="159"/>
        <v/>
      </c>
      <c r="AJ644" s="28" t="str">
        <f t="shared" si="160"/>
        <v/>
      </c>
      <c r="AK644" s="29" t="str">
        <f t="shared" si="161"/>
        <v/>
      </c>
      <c r="AL644" s="25" t="str">
        <f t="shared" si="162"/>
        <v/>
      </c>
      <c r="AM644" s="24" t="str">
        <f t="shared" si="163"/>
        <v>非参评</v>
      </c>
      <c r="AN644" s="24" t="str">
        <f t="shared" si="164"/>
        <v>MOB1-3</v>
      </c>
    </row>
    <row r="645" spans="1:40" ht="13.5" customHeight="1">
      <c r="A645" s="24" t="s">
        <v>144</v>
      </c>
      <c r="B645" s="24" t="s">
        <v>162</v>
      </c>
      <c r="C645" s="25">
        <v>803368</v>
      </c>
      <c r="D645" s="24" t="s">
        <v>930</v>
      </c>
      <c r="E645" s="26">
        <v>46086.473611111098</v>
      </c>
      <c r="F645" s="26">
        <v>46086.473611111098</v>
      </c>
      <c r="G645" s="25">
        <v>68</v>
      </c>
      <c r="H645" s="25">
        <v>68</v>
      </c>
      <c r="J645" s="27">
        <v>3</v>
      </c>
      <c r="K645" s="27">
        <v>3</v>
      </c>
      <c r="L645" s="27">
        <v>0</v>
      </c>
      <c r="M645" s="27">
        <v>33</v>
      </c>
      <c r="N645" s="27"/>
      <c r="O645" s="25"/>
      <c r="P645" s="27"/>
      <c r="Q645" s="27"/>
      <c r="R645" s="27"/>
      <c r="S645" s="27"/>
      <c r="T645" s="27"/>
      <c r="U645" s="27"/>
      <c r="V645" s="27"/>
      <c r="W645" s="27"/>
      <c r="X645" s="24" t="str">
        <f>IF(OR(I645="",说明首页!$C$3-INT(I645)&gt;7),"是","否")</f>
        <v>是</v>
      </c>
      <c r="Y645" s="24" t="str">
        <f t="shared" si="150"/>
        <v>是</v>
      </c>
      <c r="Z645" s="24" t="str">
        <f t="shared" si="151"/>
        <v>否</v>
      </c>
      <c r="AA645" s="24" t="str">
        <f>IF(OR(I645="",说明首页!$C$3-INT(I645)&gt;=3),"是","否")</f>
        <v>是</v>
      </c>
      <c r="AB645" s="28">
        <f t="shared" si="152"/>
        <v>0</v>
      </c>
      <c r="AC645" s="29">
        <f t="shared" si="153"/>
        <v>0</v>
      </c>
      <c r="AD645" s="27">
        <f t="shared" si="154"/>
        <v>0</v>
      </c>
      <c r="AE645" s="29">
        <f t="shared" si="155"/>
        <v>0</v>
      </c>
      <c r="AF645" s="29">
        <f t="shared" si="156"/>
        <v>0</v>
      </c>
      <c r="AG645" s="28" t="str">
        <f t="shared" si="157"/>
        <v/>
      </c>
      <c r="AH645" s="28" t="str">
        <f t="shared" si="158"/>
        <v/>
      </c>
      <c r="AI645" s="28" t="str">
        <f t="shared" si="159"/>
        <v/>
      </c>
      <c r="AJ645" s="28" t="str">
        <f t="shared" si="160"/>
        <v/>
      </c>
      <c r="AK645" s="29" t="str">
        <f t="shared" si="161"/>
        <v/>
      </c>
      <c r="AL645" s="25" t="str">
        <f t="shared" si="162"/>
        <v/>
      </c>
      <c r="AM645" s="24" t="str">
        <f t="shared" si="163"/>
        <v>非参评</v>
      </c>
      <c r="AN645" s="24" t="str">
        <f t="shared" si="164"/>
        <v>MOB1-3</v>
      </c>
    </row>
    <row r="646" spans="1:40" ht="13.5" customHeight="1">
      <c r="A646" s="24" t="s">
        <v>144</v>
      </c>
      <c r="B646" s="24" t="s">
        <v>162</v>
      </c>
      <c r="C646" s="25">
        <v>803375</v>
      </c>
      <c r="D646" s="24" t="s">
        <v>205</v>
      </c>
      <c r="E646" s="26">
        <v>46086.636111111096</v>
      </c>
      <c r="F646" s="26">
        <v>46086.636111111096</v>
      </c>
      <c r="G646" s="25">
        <v>68</v>
      </c>
      <c r="H646" s="25">
        <v>68</v>
      </c>
      <c r="J646" s="27">
        <v>0</v>
      </c>
      <c r="K646" s="27">
        <v>0</v>
      </c>
      <c r="L646" s="27">
        <v>0</v>
      </c>
      <c r="M646" s="27"/>
      <c r="N646" s="27"/>
      <c r="O646" s="25"/>
      <c r="P646" s="27"/>
      <c r="Q646" s="27"/>
      <c r="R646" s="27"/>
      <c r="S646" s="27"/>
      <c r="T646" s="27"/>
      <c r="U646" s="24"/>
      <c r="V646" s="24"/>
      <c r="W646" s="27"/>
      <c r="X646" s="24" t="str">
        <f>IF(OR(I646="",说明首页!$C$3-INT(I646)&gt;7),"是","否")</f>
        <v>是</v>
      </c>
      <c r="Y646" s="24" t="str">
        <f t="shared" si="150"/>
        <v>是</v>
      </c>
      <c r="Z646" s="24" t="str">
        <f t="shared" si="151"/>
        <v>否</v>
      </c>
      <c r="AA646" s="24" t="str">
        <f>IF(OR(I646="",说明首页!$C$3-INT(I646)&gt;=3),"是","否")</f>
        <v>是</v>
      </c>
      <c r="AB646" s="28">
        <f t="shared" si="152"/>
        <v>0</v>
      </c>
      <c r="AC646" s="29">
        <f t="shared" si="153"/>
        <v>0</v>
      </c>
      <c r="AD646" s="27">
        <f t="shared" si="154"/>
        <v>0</v>
      </c>
      <c r="AE646" s="29">
        <f t="shared" si="155"/>
        <v>0</v>
      </c>
      <c r="AF646" s="29">
        <f t="shared" si="156"/>
        <v>0</v>
      </c>
      <c r="AG646" s="28" t="str">
        <f t="shared" si="157"/>
        <v/>
      </c>
      <c r="AH646" s="28" t="str">
        <f t="shared" si="158"/>
        <v/>
      </c>
      <c r="AI646" s="28" t="str">
        <f t="shared" si="159"/>
        <v/>
      </c>
      <c r="AJ646" s="28" t="str">
        <f t="shared" si="160"/>
        <v/>
      </c>
      <c r="AK646" s="29" t="str">
        <f t="shared" si="161"/>
        <v/>
      </c>
      <c r="AL646" s="25" t="str">
        <f t="shared" si="162"/>
        <v/>
      </c>
      <c r="AM646" s="24" t="str">
        <f t="shared" si="163"/>
        <v>非参评</v>
      </c>
      <c r="AN646" s="24" t="str">
        <f t="shared" si="164"/>
        <v>MOB1-3</v>
      </c>
    </row>
    <row r="647" spans="1:40" ht="13.5" customHeight="1">
      <c r="A647" s="24" t="s">
        <v>144</v>
      </c>
      <c r="B647" s="24" t="s">
        <v>145</v>
      </c>
      <c r="C647" s="25">
        <v>803394</v>
      </c>
      <c r="D647" s="24" t="s">
        <v>498</v>
      </c>
      <c r="E647" s="26">
        <v>46086.394444444399</v>
      </c>
      <c r="F647" s="26">
        <v>46086.394444444399</v>
      </c>
      <c r="G647" s="25">
        <v>68</v>
      </c>
      <c r="H647" s="25">
        <v>68</v>
      </c>
      <c r="I647" s="26">
        <v>46154.813194444403</v>
      </c>
      <c r="J647" s="27">
        <v>4721</v>
      </c>
      <c r="K647" s="27">
        <v>5065</v>
      </c>
      <c r="L647" s="27">
        <v>2087</v>
      </c>
      <c r="M647" s="27">
        <v>227278</v>
      </c>
      <c r="N647" s="27">
        <v>184698</v>
      </c>
      <c r="O647" s="25">
        <v>24</v>
      </c>
      <c r="P647" s="27">
        <v>54</v>
      </c>
      <c r="Q647" s="27">
        <v>1714400</v>
      </c>
      <c r="R647" s="27">
        <v>1253300</v>
      </c>
      <c r="S647" s="27">
        <v>5</v>
      </c>
      <c r="T647" s="27">
        <v>6</v>
      </c>
      <c r="U647" s="27">
        <v>236900</v>
      </c>
      <c r="V647" s="24">
        <v>99300</v>
      </c>
      <c r="W647" s="27">
        <v>1951300</v>
      </c>
      <c r="X647" s="24" t="str">
        <f>IF(OR(I647="",说明首页!$C$3-INT(I647)&gt;7),"是","否")</f>
        <v>否</v>
      </c>
      <c r="Y647" s="24" t="str">
        <f t="shared" si="150"/>
        <v>否</v>
      </c>
      <c r="Z647" s="24" t="str">
        <f t="shared" si="151"/>
        <v>是</v>
      </c>
      <c r="AA647" s="24" t="str">
        <f>IF(OR(I647="",说明首页!$C$3-INT(I647)&gt;=3),"是","否")</f>
        <v>否</v>
      </c>
      <c r="AB647" s="28">
        <f t="shared" si="152"/>
        <v>88.499281264973646</v>
      </c>
      <c r="AC647" s="29">
        <f t="shared" si="153"/>
        <v>1.1438254607074771</v>
      </c>
      <c r="AD647" s="27">
        <f t="shared" si="154"/>
        <v>31748.14814814815</v>
      </c>
      <c r="AE647" s="29">
        <f t="shared" si="155"/>
        <v>125.33</v>
      </c>
      <c r="AF647" s="29">
        <f t="shared" si="156"/>
        <v>128.26249999999999</v>
      </c>
      <c r="AG647" s="28">
        <f t="shared" si="157"/>
        <v>48.210922787193972</v>
      </c>
      <c r="AH647" s="28">
        <f t="shared" si="158"/>
        <v>73.069679849340858</v>
      </c>
      <c r="AI647" s="28">
        <f t="shared" si="159"/>
        <v>51.41242937853108</v>
      </c>
      <c r="AJ647" s="28">
        <f t="shared" si="160"/>
        <v>81.544256120527308</v>
      </c>
      <c r="AK647" s="29">
        <f t="shared" si="161"/>
        <v>66.7</v>
      </c>
      <c r="AL647" s="25">
        <f t="shared" si="162"/>
        <v>144</v>
      </c>
      <c r="AM647" s="24" t="str">
        <f t="shared" si="163"/>
        <v>A</v>
      </c>
      <c r="AN647" s="24" t="str">
        <f t="shared" si="164"/>
        <v>MOB1-3</v>
      </c>
    </row>
    <row r="648" spans="1:40" ht="13.5" customHeight="1">
      <c r="A648" s="24" t="s">
        <v>144</v>
      </c>
      <c r="B648" s="24" t="s">
        <v>152</v>
      </c>
      <c r="C648" s="25">
        <v>803406</v>
      </c>
      <c r="D648" s="24" t="s">
        <v>699</v>
      </c>
      <c r="E648" s="26">
        <v>46086.748611111099</v>
      </c>
      <c r="F648" s="26">
        <v>46086.748611111099</v>
      </c>
      <c r="G648" s="25">
        <v>68</v>
      </c>
      <c r="H648" s="25">
        <v>68</v>
      </c>
      <c r="I648" s="26">
        <v>46153.493750000001</v>
      </c>
      <c r="J648" s="27">
        <v>3</v>
      </c>
      <c r="K648" s="27">
        <v>3</v>
      </c>
      <c r="L648" s="27">
        <v>1</v>
      </c>
      <c r="M648" s="27">
        <v>123</v>
      </c>
      <c r="N648" s="27">
        <v>112</v>
      </c>
      <c r="O648" s="25"/>
      <c r="P648" s="27"/>
      <c r="Q648" s="27"/>
      <c r="R648" s="27"/>
      <c r="S648" s="27"/>
      <c r="T648" s="27"/>
      <c r="U648" s="27"/>
      <c r="V648" s="27"/>
      <c r="W648" s="27"/>
      <c r="X648" s="24" t="str">
        <f>IF(OR(I648="",说明首页!$C$3-INT(I648)&gt;7),"是","否")</f>
        <v>否</v>
      </c>
      <c r="Y648" s="24" t="str">
        <f t="shared" si="150"/>
        <v>是</v>
      </c>
      <c r="Z648" s="24" t="str">
        <f t="shared" si="151"/>
        <v>否</v>
      </c>
      <c r="AA648" s="24" t="str">
        <f>IF(OR(I648="",说明首页!$C$3-INT(I648)&gt;=3),"是","否")</f>
        <v>否</v>
      </c>
      <c r="AB648" s="28">
        <f t="shared" si="152"/>
        <v>112</v>
      </c>
      <c r="AC648" s="29">
        <f t="shared" si="153"/>
        <v>0</v>
      </c>
      <c r="AD648" s="27">
        <f t="shared" si="154"/>
        <v>0</v>
      </c>
      <c r="AE648" s="29">
        <f t="shared" si="155"/>
        <v>0</v>
      </c>
      <c r="AF648" s="29">
        <f t="shared" si="156"/>
        <v>0</v>
      </c>
      <c r="AG648" s="28" t="str">
        <f t="shared" si="157"/>
        <v/>
      </c>
      <c r="AH648" s="28" t="str">
        <f t="shared" si="158"/>
        <v/>
      </c>
      <c r="AI648" s="28" t="str">
        <f t="shared" si="159"/>
        <v/>
      </c>
      <c r="AJ648" s="28" t="str">
        <f t="shared" si="160"/>
        <v/>
      </c>
      <c r="AK648" s="29" t="str">
        <f t="shared" si="161"/>
        <v/>
      </c>
      <c r="AL648" s="25" t="str">
        <f t="shared" si="162"/>
        <v/>
      </c>
      <c r="AM648" s="24" t="str">
        <f t="shared" si="163"/>
        <v>非参评</v>
      </c>
      <c r="AN648" s="24" t="str">
        <f t="shared" si="164"/>
        <v>MOB1-3</v>
      </c>
    </row>
    <row r="649" spans="1:40" ht="13.5" customHeight="1">
      <c r="A649" s="24" t="s">
        <v>144</v>
      </c>
      <c r="B649" s="24" t="s">
        <v>169</v>
      </c>
      <c r="C649" s="25">
        <v>803422</v>
      </c>
      <c r="D649" s="24" t="s">
        <v>224</v>
      </c>
      <c r="E649" s="26">
        <v>46087.429861111101</v>
      </c>
      <c r="F649" s="26">
        <v>46087.429861111101</v>
      </c>
      <c r="G649" s="25">
        <v>67</v>
      </c>
      <c r="H649" s="25">
        <v>67</v>
      </c>
      <c r="I649" s="26">
        <v>46154.753472222197</v>
      </c>
      <c r="J649" s="27">
        <v>3352</v>
      </c>
      <c r="K649" s="27">
        <v>3906</v>
      </c>
      <c r="L649" s="27">
        <v>1736</v>
      </c>
      <c r="M649" s="27">
        <v>189535</v>
      </c>
      <c r="N649" s="27">
        <v>158037</v>
      </c>
      <c r="O649" s="25">
        <v>21</v>
      </c>
      <c r="P649" s="27">
        <v>24</v>
      </c>
      <c r="Q649" s="27">
        <v>383700</v>
      </c>
      <c r="R649" s="27">
        <v>378700</v>
      </c>
      <c r="S649" s="27">
        <v>2</v>
      </c>
      <c r="T649" s="27">
        <v>3</v>
      </c>
      <c r="U649" s="27">
        <v>20500</v>
      </c>
      <c r="V649" s="24">
        <v>20000</v>
      </c>
      <c r="W649" s="27">
        <v>404200</v>
      </c>
      <c r="X649" s="24" t="str">
        <f>IF(OR(I649="",说明首页!$C$3-INT(I649)&gt;7),"是","否")</f>
        <v>否</v>
      </c>
      <c r="Y649" s="24" t="str">
        <f t="shared" si="150"/>
        <v>是</v>
      </c>
      <c r="Z649" s="24" t="str">
        <f t="shared" si="151"/>
        <v>否</v>
      </c>
      <c r="AA649" s="24" t="str">
        <f>IF(OR(I649="",说明首页!$C$3-INT(I649)&gt;=3),"是","否")</f>
        <v>否</v>
      </c>
      <c r="AB649" s="28">
        <f t="shared" si="152"/>
        <v>91.035138248847929</v>
      </c>
      <c r="AC649" s="29">
        <f t="shared" si="153"/>
        <v>0.71599045346062051</v>
      </c>
      <c r="AD649" s="27">
        <f t="shared" si="154"/>
        <v>15987.5</v>
      </c>
      <c r="AE649" s="29">
        <f t="shared" si="155"/>
        <v>37.869999999999997</v>
      </c>
      <c r="AF649" s="29">
        <f t="shared" si="156"/>
        <v>125.42619047619047</v>
      </c>
      <c r="AG649" s="28" t="str">
        <f t="shared" si="157"/>
        <v/>
      </c>
      <c r="AH649" s="28" t="str">
        <f t="shared" si="158"/>
        <v/>
      </c>
      <c r="AI649" s="28" t="str">
        <f t="shared" si="159"/>
        <v/>
      </c>
      <c r="AJ649" s="28" t="str">
        <f t="shared" si="160"/>
        <v/>
      </c>
      <c r="AK649" s="29" t="str">
        <f t="shared" si="161"/>
        <v/>
      </c>
      <c r="AL649" s="25" t="str">
        <f t="shared" si="162"/>
        <v/>
      </c>
      <c r="AM649" s="24" t="str">
        <f t="shared" si="163"/>
        <v>非参评</v>
      </c>
      <c r="AN649" s="24" t="str">
        <f t="shared" si="164"/>
        <v>MOB1-3</v>
      </c>
    </row>
    <row r="650" spans="1:40" ht="13.5" customHeight="1">
      <c r="A650" s="24" t="s">
        <v>144</v>
      </c>
      <c r="B650" s="24" t="s">
        <v>169</v>
      </c>
      <c r="C650" s="25">
        <v>803423</v>
      </c>
      <c r="D650" s="24" t="s">
        <v>648</v>
      </c>
      <c r="E650" s="26">
        <v>46087.390277777798</v>
      </c>
      <c r="F650" s="26">
        <v>46087.390277777798</v>
      </c>
      <c r="G650" s="25">
        <v>67</v>
      </c>
      <c r="H650" s="25">
        <v>67</v>
      </c>
      <c r="I650" s="26">
        <v>46154.770833333299</v>
      </c>
      <c r="J650" s="27">
        <v>4859</v>
      </c>
      <c r="K650" s="27">
        <v>5098</v>
      </c>
      <c r="L650" s="27">
        <v>2129</v>
      </c>
      <c r="M650" s="27">
        <v>199757</v>
      </c>
      <c r="N650" s="27">
        <v>153031</v>
      </c>
      <c r="O650" s="25">
        <v>24</v>
      </c>
      <c r="P650" s="27">
        <v>24</v>
      </c>
      <c r="Q650" s="27">
        <v>589000</v>
      </c>
      <c r="R650" s="24">
        <v>434400</v>
      </c>
      <c r="S650" s="27">
        <v>2</v>
      </c>
      <c r="T650" s="27">
        <v>2</v>
      </c>
      <c r="U650" s="24">
        <v>1000</v>
      </c>
      <c r="V650" s="24"/>
      <c r="W650" s="27">
        <v>590000</v>
      </c>
      <c r="X650" s="24" t="str">
        <f>IF(OR(I650="",说明首页!$C$3-INT(I650)&gt;7),"是","否")</f>
        <v>否</v>
      </c>
      <c r="Y650" s="24" t="str">
        <f t="shared" si="150"/>
        <v>否</v>
      </c>
      <c r="Z650" s="24" t="str">
        <f t="shared" si="151"/>
        <v>是</v>
      </c>
      <c r="AA650" s="24" t="str">
        <f>IF(OR(I650="",说明首页!$C$3-INT(I650)&gt;=3),"是","否")</f>
        <v>否</v>
      </c>
      <c r="AB650" s="28">
        <f t="shared" si="152"/>
        <v>71.879286049788632</v>
      </c>
      <c r="AC650" s="29">
        <f t="shared" si="153"/>
        <v>0.49392879193249639</v>
      </c>
      <c r="AD650" s="27">
        <f t="shared" si="154"/>
        <v>24541.666666666668</v>
      </c>
      <c r="AE650" s="29">
        <f t="shared" si="155"/>
        <v>43.44</v>
      </c>
      <c r="AF650" s="29">
        <f t="shared" si="156"/>
        <v>106.27152777777778</v>
      </c>
      <c r="AG650" s="28">
        <f t="shared" si="157"/>
        <v>10.734463276836157</v>
      </c>
      <c r="AH650" s="28">
        <f t="shared" si="158"/>
        <v>7.9096045197740121</v>
      </c>
      <c r="AI650" s="28">
        <f t="shared" si="159"/>
        <v>19.397363465160076</v>
      </c>
      <c r="AJ650" s="28">
        <f t="shared" si="160"/>
        <v>32.956685499058381</v>
      </c>
      <c r="AK650" s="29">
        <f t="shared" si="161"/>
        <v>15.64</v>
      </c>
      <c r="AL650" s="25">
        <f t="shared" si="162"/>
        <v>497</v>
      </c>
      <c r="AM650" s="24" t="str">
        <f t="shared" si="163"/>
        <v>C</v>
      </c>
      <c r="AN650" s="24" t="str">
        <f t="shared" si="164"/>
        <v>MOB1-3</v>
      </c>
    </row>
    <row r="651" spans="1:40" ht="13.5" customHeight="1">
      <c r="A651" s="24" t="s">
        <v>144</v>
      </c>
      <c r="B651" s="24" t="s">
        <v>169</v>
      </c>
      <c r="C651" s="25">
        <v>803424</v>
      </c>
      <c r="D651" s="24" t="s">
        <v>777</v>
      </c>
      <c r="E651" s="26">
        <v>46087.402777777803</v>
      </c>
      <c r="F651" s="26">
        <v>46087.402777777803</v>
      </c>
      <c r="G651" s="25">
        <v>67</v>
      </c>
      <c r="H651" s="25">
        <v>67</v>
      </c>
      <c r="I651" s="26">
        <v>46154.805555555598</v>
      </c>
      <c r="J651" s="27">
        <v>4677</v>
      </c>
      <c r="K651" s="27">
        <v>5084</v>
      </c>
      <c r="L651" s="27">
        <v>1894</v>
      </c>
      <c r="M651" s="27">
        <v>233906</v>
      </c>
      <c r="N651" s="27">
        <v>187020</v>
      </c>
      <c r="O651" s="25">
        <v>24</v>
      </c>
      <c r="P651" s="27">
        <v>39</v>
      </c>
      <c r="Q651" s="27">
        <v>985200</v>
      </c>
      <c r="R651" s="27">
        <v>796200</v>
      </c>
      <c r="S651" s="27">
        <v>1</v>
      </c>
      <c r="T651" s="27">
        <v>1</v>
      </c>
      <c r="U651" s="27">
        <v>500</v>
      </c>
      <c r="V651" s="27">
        <v>500</v>
      </c>
      <c r="W651" s="27">
        <v>985700</v>
      </c>
      <c r="X651" s="24" t="str">
        <f>IF(OR(I651="",说明首页!$C$3-INT(I651)&gt;7),"是","否")</f>
        <v>否</v>
      </c>
      <c r="Y651" s="24" t="str">
        <f t="shared" si="150"/>
        <v>否</v>
      </c>
      <c r="Z651" s="24" t="str">
        <f t="shared" si="151"/>
        <v>是</v>
      </c>
      <c r="AA651" s="24" t="str">
        <f>IF(OR(I651="",说明首页!$C$3-INT(I651)&gt;=3),"是","否")</f>
        <v>否</v>
      </c>
      <c r="AB651" s="28">
        <f t="shared" si="152"/>
        <v>98.743400211193247</v>
      </c>
      <c r="AC651" s="29">
        <f t="shared" si="153"/>
        <v>0.83386786401539437</v>
      </c>
      <c r="AD651" s="27">
        <f t="shared" si="154"/>
        <v>25261.538461538461</v>
      </c>
      <c r="AE651" s="29">
        <f t="shared" si="155"/>
        <v>79.62</v>
      </c>
      <c r="AF651" s="29">
        <f t="shared" si="156"/>
        <v>129.875</v>
      </c>
      <c r="AG651" s="28">
        <f t="shared" si="157"/>
        <v>76.647834274952913</v>
      </c>
      <c r="AH651" s="28">
        <f t="shared" si="158"/>
        <v>42.93785310734463</v>
      </c>
      <c r="AI651" s="28">
        <f t="shared" si="159"/>
        <v>34.839924670433149</v>
      </c>
      <c r="AJ651" s="28">
        <f t="shared" si="160"/>
        <v>83.804143126177024</v>
      </c>
      <c r="AK651" s="29">
        <f t="shared" si="161"/>
        <v>54.55</v>
      </c>
      <c r="AL651" s="25">
        <f t="shared" si="162"/>
        <v>220</v>
      </c>
      <c r="AM651" s="24" t="str">
        <f t="shared" si="163"/>
        <v>A</v>
      </c>
      <c r="AN651" s="24" t="str">
        <f t="shared" si="164"/>
        <v>MOB1-3</v>
      </c>
    </row>
    <row r="652" spans="1:40" ht="13.5" customHeight="1">
      <c r="A652" s="24" t="s">
        <v>144</v>
      </c>
      <c r="B652" s="24" t="s">
        <v>169</v>
      </c>
      <c r="C652" s="25">
        <v>803425</v>
      </c>
      <c r="D652" s="24" t="s">
        <v>974</v>
      </c>
      <c r="E652" s="26">
        <v>46087.439583333296</v>
      </c>
      <c r="F652" s="26">
        <v>46087.439583333296</v>
      </c>
      <c r="G652" s="25">
        <v>67</v>
      </c>
      <c r="H652" s="25">
        <v>67</v>
      </c>
      <c r="I652" s="26">
        <v>46132.724305555603</v>
      </c>
      <c r="J652" s="27">
        <v>1231</v>
      </c>
      <c r="K652" s="27">
        <v>1268</v>
      </c>
      <c r="L652" s="27">
        <v>550</v>
      </c>
      <c r="M652" s="27">
        <v>67456</v>
      </c>
      <c r="N652" s="27">
        <v>56906</v>
      </c>
      <c r="O652" s="24">
        <v>7</v>
      </c>
      <c r="P652" s="24">
        <v>8</v>
      </c>
      <c r="Q652" s="24">
        <v>35700</v>
      </c>
      <c r="R652" s="24">
        <v>30700</v>
      </c>
      <c r="S652" s="24">
        <v>1</v>
      </c>
      <c r="T652" s="24">
        <v>2</v>
      </c>
      <c r="U652" s="24">
        <v>1500</v>
      </c>
      <c r="V652" s="24"/>
      <c r="W652" s="24">
        <v>37200</v>
      </c>
      <c r="X652" s="24" t="str">
        <f>IF(OR(I652="",说明首页!$C$3-INT(I652)&gt;7),"是","否")</f>
        <v>否</v>
      </c>
      <c r="Y652" s="24" t="str">
        <f t="shared" si="150"/>
        <v>是</v>
      </c>
      <c r="Z652" s="24" t="str">
        <f t="shared" si="151"/>
        <v>否</v>
      </c>
      <c r="AA652" s="24" t="str">
        <f>IF(OR(I652="",说明首页!$C$3-INT(I652)&gt;=3),"是","否")</f>
        <v>否</v>
      </c>
      <c r="AB652" s="28">
        <f t="shared" si="152"/>
        <v>103.46545454545455</v>
      </c>
      <c r="AC652" s="29">
        <f t="shared" si="153"/>
        <v>0.6498781478472786</v>
      </c>
      <c r="AD652" s="27">
        <f t="shared" si="154"/>
        <v>4462.5</v>
      </c>
      <c r="AE652" s="29">
        <f t="shared" si="155"/>
        <v>3.07</v>
      </c>
      <c r="AF652" s="29">
        <f t="shared" si="156"/>
        <v>135.49047619047619</v>
      </c>
      <c r="AG652" s="28" t="str">
        <f t="shared" si="157"/>
        <v/>
      </c>
      <c r="AH652" s="28" t="str">
        <f t="shared" si="158"/>
        <v/>
      </c>
      <c r="AI652" s="28" t="str">
        <f t="shared" si="159"/>
        <v/>
      </c>
      <c r="AJ652" s="28" t="str">
        <f t="shared" si="160"/>
        <v/>
      </c>
      <c r="AK652" s="29" t="str">
        <f t="shared" si="161"/>
        <v/>
      </c>
      <c r="AL652" s="25" t="str">
        <f t="shared" si="162"/>
        <v/>
      </c>
      <c r="AM652" s="24" t="str">
        <f t="shared" si="163"/>
        <v>非参评</v>
      </c>
      <c r="AN652" s="24" t="str">
        <f t="shared" si="164"/>
        <v>MOB1-3</v>
      </c>
    </row>
    <row r="653" spans="1:40" ht="13.5" customHeight="1">
      <c r="A653" s="24" t="s">
        <v>144</v>
      </c>
      <c r="B653" s="24" t="s">
        <v>169</v>
      </c>
      <c r="C653" s="25">
        <v>803426</v>
      </c>
      <c r="D653" s="24" t="s">
        <v>316</v>
      </c>
      <c r="E653" s="26">
        <v>46087.438888888901</v>
      </c>
      <c r="F653" s="26">
        <v>46087.438888888901</v>
      </c>
      <c r="G653" s="25">
        <v>67</v>
      </c>
      <c r="H653" s="25">
        <v>67</v>
      </c>
      <c r="I653" s="26">
        <v>46154.769444444399</v>
      </c>
      <c r="J653" s="27">
        <v>3470</v>
      </c>
      <c r="K653" s="27">
        <v>4127</v>
      </c>
      <c r="L653" s="27">
        <v>1750</v>
      </c>
      <c r="M653" s="27">
        <v>202225</v>
      </c>
      <c r="N653" s="24">
        <v>168552</v>
      </c>
      <c r="O653" s="24">
        <v>23</v>
      </c>
      <c r="P653" s="24">
        <v>40</v>
      </c>
      <c r="Q653" s="24">
        <v>664200</v>
      </c>
      <c r="R653" s="24">
        <v>505300</v>
      </c>
      <c r="S653" s="24">
        <v>1</v>
      </c>
      <c r="T653" s="24">
        <v>1</v>
      </c>
      <c r="U653" s="24">
        <v>500</v>
      </c>
      <c r="V653" s="24"/>
      <c r="W653" s="24">
        <v>664700</v>
      </c>
      <c r="X653" s="24" t="str">
        <f>IF(OR(I653="",说明首页!$C$3-INT(I653)&gt;7),"是","否")</f>
        <v>否</v>
      </c>
      <c r="Y653" s="24" t="str">
        <f t="shared" si="150"/>
        <v>否</v>
      </c>
      <c r="Z653" s="24" t="str">
        <f t="shared" si="151"/>
        <v>是</v>
      </c>
      <c r="AA653" s="24" t="str">
        <f>IF(OR(I653="",说明首页!$C$3-INT(I653)&gt;=3),"是","否")</f>
        <v>否</v>
      </c>
      <c r="AB653" s="28">
        <f t="shared" si="152"/>
        <v>96.315428571428569</v>
      </c>
      <c r="AC653" s="29">
        <f t="shared" si="153"/>
        <v>1.1527377521613833</v>
      </c>
      <c r="AD653" s="27">
        <f t="shared" si="154"/>
        <v>16605</v>
      </c>
      <c r="AE653" s="29">
        <f t="shared" si="155"/>
        <v>50.53</v>
      </c>
      <c r="AF653" s="29">
        <f t="shared" si="156"/>
        <v>122.13913043478261</v>
      </c>
      <c r="AG653" s="28">
        <f t="shared" si="157"/>
        <v>71.939736346516</v>
      </c>
      <c r="AH653" s="28">
        <f t="shared" si="158"/>
        <v>73.822975517890782</v>
      </c>
      <c r="AI653" s="28">
        <f t="shared" si="159"/>
        <v>22.222222222222221</v>
      </c>
      <c r="AJ653" s="28">
        <f t="shared" si="160"/>
        <v>69.491525423728817</v>
      </c>
      <c r="AK653" s="29">
        <f t="shared" si="161"/>
        <v>62.35</v>
      </c>
      <c r="AL653" s="25">
        <f t="shared" si="162"/>
        <v>173</v>
      </c>
      <c r="AM653" s="24" t="str">
        <f t="shared" si="163"/>
        <v>A</v>
      </c>
      <c r="AN653" s="24" t="str">
        <f t="shared" si="164"/>
        <v>MOB1-3</v>
      </c>
    </row>
    <row r="654" spans="1:40" ht="13.5" customHeight="1">
      <c r="A654" s="24" t="s">
        <v>144</v>
      </c>
      <c r="B654" s="24" t="s">
        <v>169</v>
      </c>
      <c r="C654" s="25">
        <v>803428</v>
      </c>
      <c r="D654" s="24" t="s">
        <v>186</v>
      </c>
      <c r="E654" s="26">
        <v>46087.440972222197</v>
      </c>
      <c r="F654" s="26">
        <v>46087.440972222197</v>
      </c>
      <c r="G654" s="25">
        <v>67</v>
      </c>
      <c r="H654" s="25">
        <v>67</v>
      </c>
      <c r="I654" s="26">
        <v>46154.804861111101</v>
      </c>
      <c r="J654" s="27">
        <v>3458</v>
      </c>
      <c r="K654" s="27">
        <v>3858</v>
      </c>
      <c r="L654" s="27">
        <v>1646</v>
      </c>
      <c r="M654" s="27">
        <v>203304</v>
      </c>
      <c r="N654" s="27">
        <v>171871</v>
      </c>
      <c r="O654" s="25">
        <v>21</v>
      </c>
      <c r="P654" s="27">
        <v>33</v>
      </c>
      <c r="Q654" s="27">
        <v>334100</v>
      </c>
      <c r="R654" s="27">
        <v>290500</v>
      </c>
      <c r="S654" s="27">
        <v>3</v>
      </c>
      <c r="T654" s="27">
        <v>3</v>
      </c>
      <c r="U654" s="27">
        <v>4300</v>
      </c>
      <c r="V654" s="27"/>
      <c r="W654" s="27">
        <v>338400</v>
      </c>
      <c r="X654" s="24" t="str">
        <f>IF(OR(I654="",说明首页!$C$3-INT(I654)&gt;7),"是","否")</f>
        <v>否</v>
      </c>
      <c r="Y654" s="24" t="str">
        <f t="shared" si="150"/>
        <v>是</v>
      </c>
      <c r="Z654" s="24" t="str">
        <f t="shared" si="151"/>
        <v>否</v>
      </c>
      <c r="AA654" s="24" t="str">
        <f>IF(OR(I654="",说明首页!$C$3-INT(I654)&gt;=3),"是","否")</f>
        <v>否</v>
      </c>
      <c r="AB654" s="28">
        <f t="shared" si="152"/>
        <v>104.41737545565006</v>
      </c>
      <c r="AC654" s="29">
        <f t="shared" si="153"/>
        <v>0.95430884904569113</v>
      </c>
      <c r="AD654" s="27">
        <f t="shared" si="154"/>
        <v>10124.242424242424</v>
      </c>
      <c r="AE654" s="29">
        <f t="shared" si="155"/>
        <v>29.05</v>
      </c>
      <c r="AF654" s="29">
        <f t="shared" si="156"/>
        <v>136.40555555555554</v>
      </c>
      <c r="AG654" s="28" t="str">
        <f t="shared" si="157"/>
        <v/>
      </c>
      <c r="AH654" s="28" t="str">
        <f t="shared" si="158"/>
        <v/>
      </c>
      <c r="AI654" s="28" t="str">
        <f t="shared" si="159"/>
        <v/>
      </c>
      <c r="AJ654" s="28" t="str">
        <f t="shared" si="160"/>
        <v/>
      </c>
      <c r="AK654" s="29" t="str">
        <f t="shared" si="161"/>
        <v/>
      </c>
      <c r="AL654" s="25" t="str">
        <f t="shared" si="162"/>
        <v/>
      </c>
      <c r="AM654" s="24" t="str">
        <f t="shared" si="163"/>
        <v>非参评</v>
      </c>
      <c r="AN654" s="24" t="str">
        <f t="shared" si="164"/>
        <v>MOB1-3</v>
      </c>
    </row>
    <row r="655" spans="1:40" ht="13.5" customHeight="1">
      <c r="A655" s="24" t="s">
        <v>144</v>
      </c>
      <c r="B655" s="24" t="s">
        <v>169</v>
      </c>
      <c r="C655" s="25">
        <v>803430</v>
      </c>
      <c r="D655" s="24" t="s">
        <v>1088</v>
      </c>
      <c r="E655" s="26">
        <v>46087.3881944444</v>
      </c>
      <c r="F655" s="26">
        <v>46087.3881944444</v>
      </c>
      <c r="G655" s="25">
        <v>67</v>
      </c>
      <c r="H655" s="25">
        <v>67</v>
      </c>
      <c r="I655" s="26">
        <v>46154.804861111101</v>
      </c>
      <c r="J655" s="27">
        <v>5074</v>
      </c>
      <c r="K655" s="27">
        <v>5590</v>
      </c>
      <c r="L655" s="27">
        <v>1649</v>
      </c>
      <c r="M655" s="27">
        <v>214704</v>
      </c>
      <c r="N655" s="27">
        <v>153515</v>
      </c>
      <c r="O655" s="25">
        <v>24</v>
      </c>
      <c r="P655" s="27">
        <v>72</v>
      </c>
      <c r="Q655" s="27">
        <v>4099400</v>
      </c>
      <c r="R655" s="27">
        <v>3291100</v>
      </c>
      <c r="S655" s="27">
        <v>3</v>
      </c>
      <c r="T655" s="27">
        <v>4</v>
      </c>
      <c r="U655" s="27">
        <v>17200</v>
      </c>
      <c r="V655" s="27">
        <v>4400</v>
      </c>
      <c r="W655" s="27">
        <v>4116600</v>
      </c>
      <c r="X655" s="24" t="str">
        <f>IF(OR(I655="",说明首页!$C$3-INT(I655)&gt;7),"是","否")</f>
        <v>否</v>
      </c>
      <c r="Y655" s="24" t="str">
        <f t="shared" si="150"/>
        <v>否</v>
      </c>
      <c r="Z655" s="24" t="str">
        <f t="shared" si="151"/>
        <v>是</v>
      </c>
      <c r="AA655" s="24" t="str">
        <f>IF(OR(I655="",说明首页!$C$3-INT(I655)&gt;=3),"是","否")</f>
        <v>否</v>
      </c>
      <c r="AB655" s="28">
        <f t="shared" si="152"/>
        <v>93.095815645845974</v>
      </c>
      <c r="AC655" s="29">
        <f t="shared" si="153"/>
        <v>1.4189988175009853</v>
      </c>
      <c r="AD655" s="27">
        <f t="shared" si="154"/>
        <v>56936.111111111109</v>
      </c>
      <c r="AE655" s="29">
        <f t="shared" si="155"/>
        <v>329.11</v>
      </c>
      <c r="AF655" s="29">
        <f t="shared" si="156"/>
        <v>106.60763888888889</v>
      </c>
      <c r="AG655" s="28">
        <f t="shared" si="157"/>
        <v>63.841807909604519</v>
      </c>
      <c r="AH655" s="28">
        <f t="shared" si="158"/>
        <v>89.077212806026367</v>
      </c>
      <c r="AI655" s="28">
        <f t="shared" si="159"/>
        <v>92.655367231638422</v>
      </c>
      <c r="AJ655" s="28">
        <f t="shared" si="160"/>
        <v>33.52165725047081</v>
      </c>
      <c r="AK655" s="29">
        <f t="shared" si="161"/>
        <v>74.900000000000006</v>
      </c>
      <c r="AL655" s="25">
        <f t="shared" si="162"/>
        <v>83</v>
      </c>
      <c r="AM655" s="24" t="str">
        <f t="shared" si="163"/>
        <v>S</v>
      </c>
      <c r="AN655" s="24" t="str">
        <f t="shared" si="164"/>
        <v>MOB1-3</v>
      </c>
    </row>
    <row r="656" spans="1:40" ht="13.5" customHeight="1">
      <c r="A656" s="24" t="s">
        <v>144</v>
      </c>
      <c r="B656" s="24" t="s">
        <v>145</v>
      </c>
      <c r="C656" s="25">
        <v>803558</v>
      </c>
      <c r="D656" s="24" t="s">
        <v>409</v>
      </c>
      <c r="E656" s="26">
        <v>46087.4465277778</v>
      </c>
      <c r="F656" s="26">
        <v>46087.4465277778</v>
      </c>
      <c r="G656" s="25">
        <v>67</v>
      </c>
      <c r="H656" s="25">
        <v>67</v>
      </c>
      <c r="I656" s="26">
        <v>46135.791666666701</v>
      </c>
      <c r="J656" s="27">
        <v>1718</v>
      </c>
      <c r="K656" s="27">
        <v>1752</v>
      </c>
      <c r="L656" s="27">
        <v>686</v>
      </c>
      <c r="M656" s="27">
        <v>71968</v>
      </c>
      <c r="N656" s="27">
        <v>54945</v>
      </c>
      <c r="O656" s="25">
        <v>10</v>
      </c>
      <c r="P656" s="27">
        <v>8</v>
      </c>
      <c r="Q656" s="27">
        <v>23800</v>
      </c>
      <c r="R656" s="27">
        <v>12800</v>
      </c>
      <c r="S656" s="27">
        <v>2</v>
      </c>
      <c r="T656" s="27">
        <v>2</v>
      </c>
      <c r="U656" s="24">
        <v>6800</v>
      </c>
      <c r="V656" s="24"/>
      <c r="W656" s="27">
        <v>30600</v>
      </c>
      <c r="X656" s="24" t="str">
        <f>IF(OR(I656="",说明首页!$C$3-INT(I656)&gt;7),"是","否")</f>
        <v>否</v>
      </c>
      <c r="Y656" s="24" t="str">
        <f t="shared" si="150"/>
        <v>是</v>
      </c>
      <c r="Z656" s="24" t="str">
        <f t="shared" si="151"/>
        <v>否</v>
      </c>
      <c r="AA656" s="24" t="str">
        <f>IF(OR(I656="",说明首页!$C$3-INT(I656)&gt;=3),"是","否")</f>
        <v>否</v>
      </c>
      <c r="AB656" s="28">
        <f t="shared" si="152"/>
        <v>80.09475218658892</v>
      </c>
      <c r="AC656" s="29">
        <f t="shared" si="153"/>
        <v>0.46565774155995343</v>
      </c>
      <c r="AD656" s="27">
        <f t="shared" si="154"/>
        <v>2975</v>
      </c>
      <c r="AE656" s="29">
        <f t="shared" si="155"/>
        <v>1.28</v>
      </c>
      <c r="AF656" s="29">
        <f t="shared" si="156"/>
        <v>91.575000000000003</v>
      </c>
      <c r="AG656" s="28" t="str">
        <f t="shared" si="157"/>
        <v/>
      </c>
      <c r="AH656" s="28" t="str">
        <f t="shared" si="158"/>
        <v/>
      </c>
      <c r="AI656" s="28" t="str">
        <f t="shared" si="159"/>
        <v/>
      </c>
      <c r="AJ656" s="28" t="str">
        <f t="shared" si="160"/>
        <v/>
      </c>
      <c r="AK656" s="29" t="str">
        <f t="shared" si="161"/>
        <v/>
      </c>
      <c r="AL656" s="25" t="str">
        <f t="shared" si="162"/>
        <v/>
      </c>
      <c r="AM656" s="24" t="str">
        <f t="shared" si="163"/>
        <v>非参评</v>
      </c>
      <c r="AN656" s="24" t="str">
        <f t="shared" si="164"/>
        <v>MOB1-3</v>
      </c>
    </row>
    <row r="657" spans="1:40" ht="13.5" customHeight="1">
      <c r="A657" s="24" t="s">
        <v>144</v>
      </c>
      <c r="B657" s="24" t="s">
        <v>150</v>
      </c>
      <c r="C657" s="25">
        <v>803600</v>
      </c>
      <c r="D657" s="24" t="s">
        <v>327</v>
      </c>
      <c r="E657" s="26">
        <v>46090.472222222197</v>
      </c>
      <c r="F657" s="26">
        <v>46090.472222222197</v>
      </c>
      <c r="G657" s="25">
        <v>64</v>
      </c>
      <c r="H657" s="25">
        <v>64</v>
      </c>
      <c r="I657" s="26">
        <v>46154.8215277778</v>
      </c>
      <c r="J657" s="27">
        <v>4424</v>
      </c>
      <c r="K657" s="27">
        <v>4811</v>
      </c>
      <c r="L657" s="27">
        <v>2080</v>
      </c>
      <c r="M657" s="27">
        <v>257170</v>
      </c>
      <c r="N657" s="27">
        <v>219160</v>
      </c>
      <c r="O657" s="25">
        <v>28</v>
      </c>
      <c r="P657" s="27">
        <v>54</v>
      </c>
      <c r="Q657" s="27">
        <v>1738500</v>
      </c>
      <c r="R657" s="27">
        <v>1503400</v>
      </c>
      <c r="S657" s="27">
        <v>3</v>
      </c>
      <c r="T657" s="27">
        <v>5</v>
      </c>
      <c r="U657" s="27">
        <v>245200</v>
      </c>
      <c r="V657" s="27">
        <v>200000</v>
      </c>
      <c r="W657" s="27">
        <v>1983700</v>
      </c>
      <c r="X657" s="24" t="str">
        <f>IF(OR(I657="",说明首页!$C$3-INT(I657)&gt;7),"是","否")</f>
        <v>否</v>
      </c>
      <c r="Y657" s="24" t="str">
        <f t="shared" si="150"/>
        <v>否</v>
      </c>
      <c r="Z657" s="24" t="str">
        <f t="shared" si="151"/>
        <v>是</v>
      </c>
      <c r="AA657" s="24" t="str">
        <f>IF(OR(I657="",说明首页!$C$3-INT(I657)&gt;=3),"是","否")</f>
        <v>否</v>
      </c>
      <c r="AB657" s="28">
        <f t="shared" si="152"/>
        <v>105.36538461538461</v>
      </c>
      <c r="AC657" s="29">
        <f t="shared" si="153"/>
        <v>1.2206148282097649</v>
      </c>
      <c r="AD657" s="27">
        <f t="shared" si="154"/>
        <v>32194.444444444445</v>
      </c>
      <c r="AE657" s="29">
        <f t="shared" si="155"/>
        <v>150.34</v>
      </c>
      <c r="AF657" s="29">
        <f t="shared" si="156"/>
        <v>130.45238095238093</v>
      </c>
      <c r="AG657" s="28">
        <f t="shared" si="157"/>
        <v>85.875706214689259</v>
      </c>
      <c r="AH657" s="28">
        <f t="shared" si="158"/>
        <v>78.342749529190201</v>
      </c>
      <c r="AI657" s="28">
        <f t="shared" si="159"/>
        <v>62.335216572504706</v>
      </c>
      <c r="AJ657" s="28">
        <f t="shared" si="160"/>
        <v>84.557438794726934</v>
      </c>
      <c r="AK657" s="29">
        <f t="shared" si="161"/>
        <v>77.510000000000005</v>
      </c>
      <c r="AL657" s="25">
        <f t="shared" si="162"/>
        <v>70</v>
      </c>
      <c r="AM657" s="24" t="str">
        <f t="shared" si="163"/>
        <v>S</v>
      </c>
      <c r="AN657" s="24" t="str">
        <f t="shared" si="164"/>
        <v>MOB1-3</v>
      </c>
    </row>
    <row r="658" spans="1:40" ht="13.5" customHeight="1">
      <c r="A658" s="24" t="s">
        <v>144</v>
      </c>
      <c r="B658" s="24" t="s">
        <v>150</v>
      </c>
      <c r="C658" s="25">
        <v>803611</v>
      </c>
      <c r="D658" s="24" t="s">
        <v>635</v>
      </c>
      <c r="E658" s="26">
        <v>46090.579861111102</v>
      </c>
      <c r="F658" s="26">
        <v>46090.579861111102</v>
      </c>
      <c r="G658" s="25">
        <v>64</v>
      </c>
      <c r="H658" s="25">
        <v>64</v>
      </c>
      <c r="I658" s="26">
        <v>46154.820833333302</v>
      </c>
      <c r="J658" s="27">
        <v>3743</v>
      </c>
      <c r="K658" s="27">
        <v>4126</v>
      </c>
      <c r="L658" s="27">
        <v>1874</v>
      </c>
      <c r="M658" s="27">
        <v>194447</v>
      </c>
      <c r="N658" s="27">
        <v>158400</v>
      </c>
      <c r="O658" s="25">
        <v>23</v>
      </c>
      <c r="P658" s="27">
        <v>34</v>
      </c>
      <c r="Q658" s="27">
        <v>543800</v>
      </c>
      <c r="R658" s="27">
        <v>374900</v>
      </c>
      <c r="S658" s="27">
        <v>4</v>
      </c>
      <c r="T658" s="27">
        <v>4</v>
      </c>
      <c r="U658" s="27">
        <v>19800</v>
      </c>
      <c r="V658" s="24">
        <v>5000</v>
      </c>
      <c r="W658" s="27">
        <v>563600</v>
      </c>
      <c r="X658" s="24" t="str">
        <f>IF(OR(I658="",说明首页!$C$3-INT(I658)&gt;7),"是","否")</f>
        <v>否</v>
      </c>
      <c r="Y658" s="24" t="str">
        <f t="shared" si="150"/>
        <v>否</v>
      </c>
      <c r="Z658" s="24" t="str">
        <f t="shared" si="151"/>
        <v>是</v>
      </c>
      <c r="AA658" s="24" t="str">
        <f>IF(OR(I658="",说明首页!$C$3-INT(I658)&gt;=3),"是","否")</f>
        <v>否</v>
      </c>
      <c r="AB658" s="28">
        <f t="shared" si="152"/>
        <v>84.525080042689439</v>
      </c>
      <c r="AC658" s="29">
        <f t="shared" si="153"/>
        <v>0.90836227624899823</v>
      </c>
      <c r="AD658" s="27">
        <f t="shared" si="154"/>
        <v>15994.117647058823</v>
      </c>
      <c r="AE658" s="29">
        <f t="shared" si="155"/>
        <v>37.49</v>
      </c>
      <c r="AF658" s="29">
        <f t="shared" si="156"/>
        <v>114.78260869565217</v>
      </c>
      <c r="AG658" s="28">
        <f t="shared" si="157"/>
        <v>37.853107344632768</v>
      </c>
      <c r="AH658" s="28">
        <f t="shared" si="158"/>
        <v>52.354048964218457</v>
      </c>
      <c r="AI658" s="28">
        <f t="shared" si="159"/>
        <v>16.760828625235405</v>
      </c>
      <c r="AJ658" s="28">
        <f t="shared" si="160"/>
        <v>54.048964218455744</v>
      </c>
      <c r="AK658" s="29">
        <f t="shared" si="161"/>
        <v>43.4</v>
      </c>
      <c r="AL658" s="25">
        <f t="shared" si="162"/>
        <v>309</v>
      </c>
      <c r="AM658" s="24" t="str">
        <f t="shared" si="163"/>
        <v>B</v>
      </c>
      <c r="AN658" s="24" t="str">
        <f t="shared" si="164"/>
        <v>MOB1-3</v>
      </c>
    </row>
    <row r="659" spans="1:40" ht="13.5" customHeight="1">
      <c r="A659" s="24" t="s">
        <v>144</v>
      </c>
      <c r="B659" s="24" t="s">
        <v>150</v>
      </c>
      <c r="C659" s="25">
        <v>803612</v>
      </c>
      <c r="D659" s="24" t="s">
        <v>445</v>
      </c>
      <c r="E659" s="26">
        <v>46090.5805555556</v>
      </c>
      <c r="F659" s="26">
        <v>46090.5805555556</v>
      </c>
      <c r="G659" s="25">
        <v>64</v>
      </c>
      <c r="H659" s="25">
        <v>64</v>
      </c>
      <c r="I659" s="26">
        <v>46154.806250000001</v>
      </c>
      <c r="J659" s="27">
        <v>3640</v>
      </c>
      <c r="K659" s="27">
        <v>3850</v>
      </c>
      <c r="L659" s="27">
        <v>1798</v>
      </c>
      <c r="M659" s="27">
        <v>194564</v>
      </c>
      <c r="N659" s="27">
        <v>162186</v>
      </c>
      <c r="O659" s="25">
        <v>23</v>
      </c>
      <c r="P659" s="27">
        <v>24</v>
      </c>
      <c r="Q659" s="27">
        <v>915100</v>
      </c>
      <c r="R659" s="27">
        <v>905400</v>
      </c>
      <c r="S659" s="27">
        <v>1</v>
      </c>
      <c r="T659" s="27">
        <v>1</v>
      </c>
      <c r="U659" s="24">
        <v>1000</v>
      </c>
      <c r="V659" s="24"/>
      <c r="W659" s="27">
        <v>916100</v>
      </c>
      <c r="X659" s="24" t="str">
        <f>IF(OR(I659="",说明首页!$C$3-INT(I659)&gt;7),"是","否")</f>
        <v>否</v>
      </c>
      <c r="Y659" s="24" t="str">
        <f t="shared" si="150"/>
        <v>否</v>
      </c>
      <c r="Z659" s="24" t="str">
        <f t="shared" si="151"/>
        <v>是</v>
      </c>
      <c r="AA659" s="24" t="str">
        <f>IF(OR(I659="",说明首页!$C$3-INT(I659)&gt;=3),"是","否")</f>
        <v>否</v>
      </c>
      <c r="AB659" s="28">
        <f t="shared" si="152"/>
        <v>90.203559510567302</v>
      </c>
      <c r="AC659" s="29">
        <f t="shared" si="153"/>
        <v>0.65934065934065933</v>
      </c>
      <c r="AD659" s="27">
        <f t="shared" si="154"/>
        <v>38129.166666666664</v>
      </c>
      <c r="AE659" s="29">
        <f t="shared" si="155"/>
        <v>90.54</v>
      </c>
      <c r="AF659" s="29">
        <f t="shared" si="156"/>
        <v>117.52608695652174</v>
      </c>
      <c r="AG659" s="28">
        <f t="shared" si="157"/>
        <v>53.672316384180796</v>
      </c>
      <c r="AH659" s="28">
        <f t="shared" si="158"/>
        <v>22.222222222222221</v>
      </c>
      <c r="AI659" s="28">
        <f t="shared" si="159"/>
        <v>38.983050847457626</v>
      </c>
      <c r="AJ659" s="28">
        <f t="shared" si="160"/>
        <v>60.075329566854997</v>
      </c>
      <c r="AK659" s="29">
        <f t="shared" si="161"/>
        <v>37.86</v>
      </c>
      <c r="AL659" s="25">
        <f t="shared" si="162"/>
        <v>361</v>
      </c>
      <c r="AM659" s="24" t="str">
        <f t="shared" si="163"/>
        <v>B</v>
      </c>
      <c r="AN659" s="24" t="str">
        <f t="shared" si="164"/>
        <v>MOB1-3</v>
      </c>
    </row>
    <row r="660" spans="1:40" ht="13.5" customHeight="1">
      <c r="A660" s="24" t="s">
        <v>144</v>
      </c>
      <c r="B660" s="24" t="s">
        <v>150</v>
      </c>
      <c r="C660" s="25">
        <v>803613</v>
      </c>
      <c r="D660" s="24" t="s">
        <v>568</v>
      </c>
      <c r="E660" s="26">
        <v>46090.579861111102</v>
      </c>
      <c r="F660" s="26">
        <v>46090.579861111102</v>
      </c>
      <c r="G660" s="25">
        <v>64</v>
      </c>
      <c r="H660" s="25">
        <v>64</v>
      </c>
      <c r="I660" s="26">
        <v>46154.8305555556</v>
      </c>
      <c r="J660" s="27">
        <v>6305</v>
      </c>
      <c r="K660" s="27">
        <v>6810</v>
      </c>
      <c r="L660" s="27">
        <v>2723</v>
      </c>
      <c r="M660" s="27">
        <v>227232</v>
      </c>
      <c r="N660" s="27">
        <v>169682</v>
      </c>
      <c r="O660" s="25">
        <v>26</v>
      </c>
      <c r="P660" s="27">
        <v>27</v>
      </c>
      <c r="Q660" s="27">
        <v>552100</v>
      </c>
      <c r="R660" s="27">
        <v>306800</v>
      </c>
      <c r="S660" s="27">
        <v>1</v>
      </c>
      <c r="T660" s="27">
        <v>1</v>
      </c>
      <c r="U660" s="27">
        <v>10500</v>
      </c>
      <c r="V660" s="24"/>
      <c r="W660" s="27">
        <v>562600</v>
      </c>
      <c r="X660" s="24" t="str">
        <f>IF(OR(I660="",说明首页!$C$3-INT(I660)&gt;7),"是","否")</f>
        <v>否</v>
      </c>
      <c r="Y660" s="24" t="str">
        <f t="shared" si="150"/>
        <v>否</v>
      </c>
      <c r="Z660" s="24" t="str">
        <f t="shared" si="151"/>
        <v>是</v>
      </c>
      <c r="AA660" s="24" t="str">
        <f>IF(OR(I660="",说明首页!$C$3-INT(I660)&gt;=3),"是","否")</f>
        <v>否</v>
      </c>
      <c r="AB660" s="28">
        <f t="shared" si="152"/>
        <v>62.314359162688213</v>
      </c>
      <c r="AC660" s="29">
        <f t="shared" si="153"/>
        <v>0.42823156225218084</v>
      </c>
      <c r="AD660" s="27">
        <f t="shared" si="154"/>
        <v>20448.14814814815</v>
      </c>
      <c r="AE660" s="29">
        <f t="shared" si="155"/>
        <v>30.68</v>
      </c>
      <c r="AF660" s="29">
        <f t="shared" si="156"/>
        <v>108.77051282051282</v>
      </c>
      <c r="AG660" s="28">
        <f t="shared" si="157"/>
        <v>1.3182674199623352</v>
      </c>
      <c r="AH660" s="28">
        <f t="shared" si="158"/>
        <v>4.5197740112994351</v>
      </c>
      <c r="AI660" s="28">
        <f t="shared" si="159"/>
        <v>12.429378531073446</v>
      </c>
      <c r="AJ660" s="28">
        <f t="shared" si="160"/>
        <v>39.1713747645951</v>
      </c>
      <c r="AK660" s="29">
        <f t="shared" si="161"/>
        <v>12.55</v>
      </c>
      <c r="AL660" s="25">
        <f t="shared" si="162"/>
        <v>508</v>
      </c>
      <c r="AM660" s="24" t="str">
        <f t="shared" si="163"/>
        <v>C</v>
      </c>
      <c r="AN660" s="24" t="str">
        <f t="shared" si="164"/>
        <v>MOB1-3</v>
      </c>
    </row>
    <row r="661" spans="1:40" ht="13.5" customHeight="1">
      <c r="A661" s="24" t="s">
        <v>144</v>
      </c>
      <c r="B661" s="24" t="s">
        <v>150</v>
      </c>
      <c r="C661" s="25">
        <v>803614</v>
      </c>
      <c r="D661" s="24" t="s">
        <v>253</v>
      </c>
      <c r="E661" s="26">
        <v>46090.595138888901</v>
      </c>
      <c r="F661" s="26">
        <v>46090.595138888901</v>
      </c>
      <c r="G661" s="25">
        <v>64</v>
      </c>
      <c r="H661" s="25">
        <v>64</v>
      </c>
      <c r="I661" s="26">
        <v>46154.845138888901</v>
      </c>
      <c r="J661" s="27">
        <v>7193</v>
      </c>
      <c r="K661" s="27">
        <v>8002</v>
      </c>
      <c r="L661" s="27">
        <v>2304</v>
      </c>
      <c r="M661" s="27">
        <v>279080</v>
      </c>
      <c r="N661" s="27">
        <v>188832</v>
      </c>
      <c r="O661" s="25">
        <v>29</v>
      </c>
      <c r="P661" s="27">
        <v>56</v>
      </c>
      <c r="Q661" s="27">
        <v>1996400</v>
      </c>
      <c r="R661" s="27">
        <v>1197700</v>
      </c>
      <c r="S661" s="27">
        <v>2</v>
      </c>
      <c r="T661" s="27">
        <v>3</v>
      </c>
      <c r="U661" s="27">
        <v>22500</v>
      </c>
      <c r="V661" s="27">
        <v>20000</v>
      </c>
      <c r="W661" s="27">
        <v>2018900</v>
      </c>
      <c r="X661" s="24" t="str">
        <f>IF(OR(I661="",说明首页!$C$3-INT(I661)&gt;7),"是","否")</f>
        <v>否</v>
      </c>
      <c r="Y661" s="24" t="str">
        <f t="shared" si="150"/>
        <v>否</v>
      </c>
      <c r="Z661" s="24" t="str">
        <f t="shared" si="151"/>
        <v>是</v>
      </c>
      <c r="AA661" s="24" t="str">
        <f>IF(OR(I661="",说明首页!$C$3-INT(I661)&gt;=3),"是","否")</f>
        <v>否</v>
      </c>
      <c r="AB661" s="28">
        <f t="shared" si="152"/>
        <v>81.958333333333329</v>
      </c>
      <c r="AC661" s="29">
        <f t="shared" si="153"/>
        <v>0.77853468650076463</v>
      </c>
      <c r="AD661" s="27">
        <f t="shared" si="154"/>
        <v>35650</v>
      </c>
      <c r="AE661" s="29">
        <f t="shared" si="155"/>
        <v>119.77</v>
      </c>
      <c r="AF661" s="29">
        <f t="shared" si="156"/>
        <v>108.52413793103447</v>
      </c>
      <c r="AG661" s="28">
        <f t="shared" si="157"/>
        <v>30.320150659133709</v>
      </c>
      <c r="AH661" s="28">
        <f t="shared" si="158"/>
        <v>36.911487758945391</v>
      </c>
      <c r="AI661" s="28">
        <f t="shared" si="159"/>
        <v>48.964218455743882</v>
      </c>
      <c r="AJ661" s="28">
        <f t="shared" si="160"/>
        <v>38.041431261770242</v>
      </c>
      <c r="AK661" s="29">
        <f t="shared" si="161"/>
        <v>38.56</v>
      </c>
      <c r="AL661" s="25">
        <f t="shared" si="162"/>
        <v>354</v>
      </c>
      <c r="AM661" s="24" t="str">
        <f t="shared" si="163"/>
        <v>B</v>
      </c>
      <c r="AN661" s="24" t="str">
        <f t="shared" si="164"/>
        <v>MOB1-3</v>
      </c>
    </row>
    <row r="662" spans="1:40" ht="13.5" customHeight="1">
      <c r="A662" s="24" t="s">
        <v>144</v>
      </c>
      <c r="B662" s="24" t="s">
        <v>150</v>
      </c>
      <c r="C662" s="25">
        <v>803616</v>
      </c>
      <c r="D662" s="24" t="s">
        <v>1126</v>
      </c>
      <c r="E662" s="26">
        <v>46090.577083333301</v>
      </c>
      <c r="F662" s="26">
        <v>46090.577083333301</v>
      </c>
      <c r="G662" s="25">
        <v>64</v>
      </c>
      <c r="H662" s="25">
        <v>64</v>
      </c>
      <c r="I662" s="26">
        <v>46154.806944444397</v>
      </c>
      <c r="J662" s="27">
        <v>4795</v>
      </c>
      <c r="K662" s="27">
        <v>5491</v>
      </c>
      <c r="L662" s="27">
        <v>1762</v>
      </c>
      <c r="M662" s="27">
        <v>223257</v>
      </c>
      <c r="N662" s="27">
        <v>166386</v>
      </c>
      <c r="O662" s="24">
        <v>25</v>
      </c>
      <c r="P662" s="24">
        <v>40</v>
      </c>
      <c r="Q662" s="24">
        <v>1111300</v>
      </c>
      <c r="R662" s="24">
        <v>1057800</v>
      </c>
      <c r="S662" s="24">
        <v>5</v>
      </c>
      <c r="T662" s="24">
        <v>8</v>
      </c>
      <c r="U662" s="24">
        <v>37800</v>
      </c>
      <c r="V662" s="24">
        <v>10000</v>
      </c>
      <c r="W662" s="24">
        <v>1149100</v>
      </c>
      <c r="X662" s="24" t="str">
        <f>IF(OR(I662="",说明首页!$C$3-INT(I662)&gt;7),"是","否")</f>
        <v>否</v>
      </c>
      <c r="Y662" s="24" t="str">
        <f t="shared" si="150"/>
        <v>否</v>
      </c>
      <c r="Z662" s="24" t="str">
        <f t="shared" si="151"/>
        <v>是</v>
      </c>
      <c r="AA662" s="24" t="str">
        <f>IF(OR(I662="",说明首页!$C$3-INT(I662)&gt;=3),"是","否")</f>
        <v>否</v>
      </c>
      <c r="AB662" s="28">
        <f t="shared" si="152"/>
        <v>94.430192962542563</v>
      </c>
      <c r="AC662" s="29">
        <f t="shared" si="153"/>
        <v>0.83420229405630864</v>
      </c>
      <c r="AD662" s="27">
        <f t="shared" si="154"/>
        <v>27782.5</v>
      </c>
      <c r="AE662" s="29">
        <f t="shared" si="155"/>
        <v>105.78</v>
      </c>
      <c r="AF662" s="29">
        <f t="shared" si="156"/>
        <v>110.92399999999999</v>
      </c>
      <c r="AG662" s="28">
        <f t="shared" si="157"/>
        <v>66.854990583804138</v>
      </c>
      <c r="AH662" s="28">
        <f t="shared" si="158"/>
        <v>43.126177024482111</v>
      </c>
      <c r="AI662" s="28">
        <f t="shared" si="159"/>
        <v>44.256120527306969</v>
      </c>
      <c r="AJ662" s="28">
        <f t="shared" si="160"/>
        <v>45.951035781544256</v>
      </c>
      <c r="AK662" s="29">
        <f t="shared" si="161"/>
        <v>47.48</v>
      </c>
      <c r="AL662" s="25">
        <f t="shared" si="162"/>
        <v>281</v>
      </c>
      <c r="AM662" s="24" t="str">
        <f t="shared" si="163"/>
        <v>B</v>
      </c>
      <c r="AN662" s="24" t="str">
        <f t="shared" si="164"/>
        <v>MOB1-3</v>
      </c>
    </row>
    <row r="663" spans="1:40" ht="13.5" customHeight="1">
      <c r="A663" s="24" t="s">
        <v>144</v>
      </c>
      <c r="B663" s="24" t="s">
        <v>150</v>
      </c>
      <c r="C663" s="25">
        <v>803617</v>
      </c>
      <c r="D663" s="24" t="s">
        <v>660</v>
      </c>
      <c r="E663" s="26">
        <v>46090.570833333302</v>
      </c>
      <c r="F663" s="26">
        <v>46090.570833333302</v>
      </c>
      <c r="G663" s="25">
        <v>64</v>
      </c>
      <c r="H663" s="25">
        <v>64</v>
      </c>
      <c r="I663" s="26">
        <v>46154.869444444397</v>
      </c>
      <c r="J663" s="27">
        <v>7397</v>
      </c>
      <c r="K663" s="27">
        <v>8196</v>
      </c>
      <c r="L663" s="27">
        <v>2433</v>
      </c>
      <c r="M663" s="27">
        <v>325721</v>
      </c>
      <c r="N663" s="27">
        <v>244469</v>
      </c>
      <c r="O663" s="25">
        <v>29</v>
      </c>
      <c r="P663" s="24">
        <v>64</v>
      </c>
      <c r="Q663" s="24">
        <v>2136500</v>
      </c>
      <c r="R663" s="24">
        <v>1728000</v>
      </c>
      <c r="S663" s="24">
        <v>11</v>
      </c>
      <c r="T663" s="24">
        <v>13</v>
      </c>
      <c r="U663" s="24">
        <v>347000</v>
      </c>
      <c r="V663" s="24">
        <v>26000</v>
      </c>
      <c r="W663" s="24">
        <v>2483500</v>
      </c>
      <c r="X663" s="24" t="str">
        <f>IF(OR(I663="",说明首页!$C$3-INT(I663)&gt;7),"是","否")</f>
        <v>否</v>
      </c>
      <c r="Y663" s="24" t="str">
        <f t="shared" si="150"/>
        <v>否</v>
      </c>
      <c r="Z663" s="24" t="str">
        <f t="shared" si="151"/>
        <v>是</v>
      </c>
      <c r="AA663" s="24" t="str">
        <f>IF(OR(I663="",说明首页!$C$3-INT(I663)&gt;=3),"是","否")</f>
        <v>否</v>
      </c>
      <c r="AB663" s="28">
        <f t="shared" si="152"/>
        <v>100.48047677764077</v>
      </c>
      <c r="AC663" s="29">
        <f t="shared" si="153"/>
        <v>0.86521562795728002</v>
      </c>
      <c r="AD663" s="27">
        <f t="shared" si="154"/>
        <v>33382.8125</v>
      </c>
      <c r="AE663" s="29">
        <f t="shared" si="155"/>
        <v>172.8</v>
      </c>
      <c r="AF663" s="29">
        <f t="shared" si="156"/>
        <v>140.4994252873563</v>
      </c>
      <c r="AG663" s="28">
        <f t="shared" si="157"/>
        <v>79.849340866290021</v>
      </c>
      <c r="AH663" s="28">
        <f t="shared" si="158"/>
        <v>46.704331450094159</v>
      </c>
      <c r="AI663" s="28">
        <f t="shared" si="159"/>
        <v>69.303201506591336</v>
      </c>
      <c r="AJ663" s="28">
        <f t="shared" si="160"/>
        <v>91.148775894538602</v>
      </c>
      <c r="AK663" s="29">
        <f t="shared" si="161"/>
        <v>65.08</v>
      </c>
      <c r="AL663" s="25">
        <f t="shared" si="162"/>
        <v>156</v>
      </c>
      <c r="AM663" s="24" t="str">
        <f t="shared" si="163"/>
        <v>A</v>
      </c>
      <c r="AN663" s="24" t="str">
        <f t="shared" si="164"/>
        <v>MOB1-3</v>
      </c>
    </row>
    <row r="664" spans="1:40" ht="13.5" customHeight="1">
      <c r="A664" s="24" t="s">
        <v>144</v>
      </c>
      <c r="B664" s="24" t="s">
        <v>150</v>
      </c>
      <c r="C664" s="25">
        <v>803620</v>
      </c>
      <c r="D664" s="24" t="s">
        <v>605</v>
      </c>
      <c r="E664" s="26">
        <v>46090.586111111101</v>
      </c>
      <c r="F664" s="26">
        <v>46090.586111111101</v>
      </c>
      <c r="G664" s="25">
        <v>64</v>
      </c>
      <c r="H664" s="25">
        <v>64</v>
      </c>
      <c r="I664" s="26">
        <v>46140.759722222203</v>
      </c>
      <c r="J664" s="27">
        <v>1995</v>
      </c>
      <c r="K664" s="27">
        <v>2068</v>
      </c>
      <c r="L664" s="27">
        <v>973</v>
      </c>
      <c r="M664" s="27">
        <v>105074</v>
      </c>
      <c r="N664" s="27">
        <v>88182</v>
      </c>
      <c r="O664" s="25">
        <v>15</v>
      </c>
      <c r="P664" s="27">
        <v>11</v>
      </c>
      <c r="Q664" s="27">
        <v>175800</v>
      </c>
      <c r="R664" s="27">
        <v>115800</v>
      </c>
      <c r="S664" s="27">
        <v>0</v>
      </c>
      <c r="T664" s="27">
        <v>0</v>
      </c>
      <c r="U664" s="27"/>
      <c r="V664" s="27"/>
      <c r="W664" s="27">
        <v>175800</v>
      </c>
      <c r="X664" s="24" t="str">
        <f>IF(OR(I664="",说明首页!$C$3-INT(I664)&gt;7),"是","否")</f>
        <v>否</v>
      </c>
      <c r="Y664" s="24" t="str">
        <f t="shared" si="150"/>
        <v>是</v>
      </c>
      <c r="Z664" s="24" t="str">
        <f t="shared" si="151"/>
        <v>否</v>
      </c>
      <c r="AA664" s="24" t="str">
        <f>IF(OR(I664="",说明首页!$C$3-INT(I664)&gt;=3),"是","否")</f>
        <v>否</v>
      </c>
      <c r="AB664" s="28">
        <f t="shared" si="152"/>
        <v>90.628982528263109</v>
      </c>
      <c r="AC664" s="29">
        <f t="shared" si="153"/>
        <v>0.55137844611528819</v>
      </c>
      <c r="AD664" s="27">
        <f t="shared" si="154"/>
        <v>15981.818181818182</v>
      </c>
      <c r="AE664" s="29">
        <f t="shared" si="155"/>
        <v>11.58</v>
      </c>
      <c r="AF664" s="29">
        <f t="shared" si="156"/>
        <v>97.98</v>
      </c>
      <c r="AG664" s="28" t="str">
        <f t="shared" si="157"/>
        <v/>
      </c>
      <c r="AH664" s="28" t="str">
        <f t="shared" si="158"/>
        <v/>
      </c>
      <c r="AI664" s="28" t="str">
        <f t="shared" si="159"/>
        <v/>
      </c>
      <c r="AJ664" s="28" t="str">
        <f t="shared" si="160"/>
        <v/>
      </c>
      <c r="AK664" s="29" t="str">
        <f t="shared" si="161"/>
        <v/>
      </c>
      <c r="AL664" s="25" t="str">
        <f t="shared" si="162"/>
        <v/>
      </c>
      <c r="AM664" s="24" t="str">
        <f t="shared" si="163"/>
        <v>非参评</v>
      </c>
      <c r="AN664" s="24" t="str">
        <f t="shared" si="164"/>
        <v>MOB1-3</v>
      </c>
    </row>
    <row r="665" spans="1:40" ht="13.5" customHeight="1">
      <c r="A665" s="24" t="s">
        <v>144</v>
      </c>
      <c r="B665" s="24" t="s">
        <v>150</v>
      </c>
      <c r="C665" s="25">
        <v>803621</v>
      </c>
      <c r="D665" s="24" t="s">
        <v>651</v>
      </c>
      <c r="E665" s="26">
        <v>46090.579861111102</v>
      </c>
      <c r="F665" s="26">
        <v>46090.579861111102</v>
      </c>
      <c r="G665" s="25">
        <v>64</v>
      </c>
      <c r="H665" s="25">
        <v>64</v>
      </c>
      <c r="I665" s="26">
        <v>46154.8</v>
      </c>
      <c r="J665" s="27">
        <v>3931</v>
      </c>
      <c r="K665" s="27">
        <v>4474</v>
      </c>
      <c r="L665" s="27">
        <v>1767</v>
      </c>
      <c r="M665" s="27">
        <v>273002</v>
      </c>
      <c r="N665" s="27">
        <v>229389</v>
      </c>
      <c r="O665" s="24">
        <v>26</v>
      </c>
      <c r="P665" s="24">
        <v>43</v>
      </c>
      <c r="Q665" s="24">
        <v>799300</v>
      </c>
      <c r="R665" s="24">
        <v>711800</v>
      </c>
      <c r="S665" s="24">
        <v>2</v>
      </c>
      <c r="T665" s="24">
        <v>3</v>
      </c>
      <c r="U665" s="24">
        <v>57000</v>
      </c>
      <c r="V665" s="24">
        <v>17000</v>
      </c>
      <c r="W665" s="24">
        <v>856300</v>
      </c>
      <c r="X665" s="24" t="str">
        <f>IF(OR(I665="",说明首页!$C$3-INT(I665)&gt;7),"是","否")</f>
        <v>否</v>
      </c>
      <c r="Y665" s="24" t="str">
        <f t="shared" si="150"/>
        <v>否</v>
      </c>
      <c r="Z665" s="24" t="str">
        <f t="shared" si="151"/>
        <v>是</v>
      </c>
      <c r="AA665" s="24" t="str">
        <f>IF(OR(I665="",说明首页!$C$3-INT(I665)&gt;=3),"是","否")</f>
        <v>否</v>
      </c>
      <c r="AB665" s="28">
        <f t="shared" si="152"/>
        <v>129.81833616298812</v>
      </c>
      <c r="AC665" s="29">
        <f t="shared" si="153"/>
        <v>1.0938692444670568</v>
      </c>
      <c r="AD665" s="27">
        <f t="shared" si="154"/>
        <v>18588.372093023256</v>
      </c>
      <c r="AE665" s="29">
        <f t="shared" si="155"/>
        <v>71.180000000000007</v>
      </c>
      <c r="AF665" s="29">
        <f t="shared" si="156"/>
        <v>147.04423076923075</v>
      </c>
      <c r="AG665" s="28">
        <f t="shared" si="157"/>
        <v>98.305084745762713</v>
      </c>
      <c r="AH665" s="28">
        <f t="shared" si="158"/>
        <v>70.056497175141246</v>
      </c>
      <c r="AI665" s="28">
        <f t="shared" si="159"/>
        <v>30.320150659133709</v>
      </c>
      <c r="AJ665" s="28">
        <f t="shared" si="160"/>
        <v>95.668549905838034</v>
      </c>
      <c r="AK665" s="29">
        <f t="shared" si="161"/>
        <v>71.47</v>
      </c>
      <c r="AL665" s="25">
        <f t="shared" si="162"/>
        <v>105</v>
      </c>
      <c r="AM665" s="24" t="str">
        <f t="shared" si="163"/>
        <v>S</v>
      </c>
      <c r="AN665" s="24" t="str">
        <f t="shared" si="164"/>
        <v>MOB1-3</v>
      </c>
    </row>
    <row r="666" spans="1:40" ht="13.5" customHeight="1">
      <c r="A666" s="24" t="s">
        <v>144</v>
      </c>
      <c r="B666" s="24" t="s">
        <v>181</v>
      </c>
      <c r="C666" s="25">
        <v>803626</v>
      </c>
      <c r="D666" s="24" t="s">
        <v>417</v>
      </c>
      <c r="E666" s="26">
        <v>46090.4555555556</v>
      </c>
      <c r="F666" s="26">
        <v>46090.4555555556</v>
      </c>
      <c r="G666" s="25">
        <v>64</v>
      </c>
      <c r="H666" s="25">
        <v>64</v>
      </c>
      <c r="I666" s="26">
        <v>46154.780555555597</v>
      </c>
      <c r="J666" s="27">
        <v>1056</v>
      </c>
      <c r="K666" s="27">
        <v>1255</v>
      </c>
      <c r="L666" s="27">
        <v>325</v>
      </c>
      <c r="M666" s="27">
        <v>39835</v>
      </c>
      <c r="N666" s="27">
        <v>24732</v>
      </c>
      <c r="O666" s="25">
        <v>8</v>
      </c>
      <c r="P666" s="27">
        <v>4</v>
      </c>
      <c r="Q666" s="27">
        <v>165700</v>
      </c>
      <c r="R666" s="27">
        <v>42000</v>
      </c>
      <c r="S666" s="27">
        <v>0</v>
      </c>
      <c r="T666" s="27">
        <v>0</v>
      </c>
      <c r="U666" s="27"/>
      <c r="V666" s="24"/>
      <c r="W666" s="27">
        <v>165700</v>
      </c>
      <c r="X666" s="24" t="str">
        <f>IF(OR(I666="",说明首页!$C$3-INT(I666)&gt;7),"是","否")</f>
        <v>否</v>
      </c>
      <c r="Y666" s="24" t="str">
        <f t="shared" si="150"/>
        <v>是</v>
      </c>
      <c r="Z666" s="24" t="str">
        <f t="shared" si="151"/>
        <v>否</v>
      </c>
      <c r="AA666" s="24" t="str">
        <f>IF(OR(I666="",说明首页!$C$3-INT(I666)&gt;=3),"是","否")</f>
        <v>否</v>
      </c>
      <c r="AB666" s="28">
        <f t="shared" si="152"/>
        <v>76.098461538461535</v>
      </c>
      <c r="AC666" s="29">
        <f t="shared" si="153"/>
        <v>0.37878787878787878</v>
      </c>
      <c r="AD666" s="27">
        <f t="shared" si="154"/>
        <v>41425</v>
      </c>
      <c r="AE666" s="29">
        <f t="shared" si="155"/>
        <v>4.2</v>
      </c>
      <c r="AF666" s="29">
        <f t="shared" si="156"/>
        <v>51.524999999999999</v>
      </c>
      <c r="AG666" s="28" t="str">
        <f t="shared" si="157"/>
        <v/>
      </c>
      <c r="AH666" s="28" t="str">
        <f t="shared" si="158"/>
        <v/>
      </c>
      <c r="AI666" s="28" t="str">
        <f t="shared" si="159"/>
        <v/>
      </c>
      <c r="AJ666" s="28" t="str">
        <f t="shared" si="160"/>
        <v/>
      </c>
      <c r="AK666" s="29" t="str">
        <f t="shared" si="161"/>
        <v/>
      </c>
      <c r="AL666" s="25" t="str">
        <f t="shared" si="162"/>
        <v/>
      </c>
      <c r="AM666" s="24" t="str">
        <f t="shared" si="163"/>
        <v>非参评</v>
      </c>
      <c r="AN666" s="24" t="str">
        <f t="shared" si="164"/>
        <v>MOB1-3</v>
      </c>
    </row>
    <row r="667" spans="1:40" ht="13.5" customHeight="1">
      <c r="A667" s="24" t="s">
        <v>144</v>
      </c>
      <c r="B667" s="24" t="s">
        <v>181</v>
      </c>
      <c r="C667" s="25">
        <v>803627</v>
      </c>
      <c r="D667" s="24" t="s">
        <v>897</v>
      </c>
      <c r="E667" s="26">
        <v>46090.449305555601</v>
      </c>
      <c r="F667" s="26">
        <v>46090.449305555601</v>
      </c>
      <c r="G667" s="25">
        <v>64</v>
      </c>
      <c r="H667" s="25">
        <v>64</v>
      </c>
      <c r="I667" s="26">
        <v>46131.771527777797</v>
      </c>
      <c r="J667" s="27">
        <v>150</v>
      </c>
      <c r="K667" s="27">
        <v>176</v>
      </c>
      <c r="L667" s="27">
        <v>49</v>
      </c>
      <c r="M667" s="27">
        <v>8770</v>
      </c>
      <c r="N667" s="27">
        <v>6924</v>
      </c>
      <c r="O667" s="24">
        <v>3</v>
      </c>
      <c r="P667" s="24">
        <v>1</v>
      </c>
      <c r="Q667" s="24">
        <v>45000</v>
      </c>
      <c r="R667" s="24">
        <v>45000</v>
      </c>
      <c r="S667" s="24">
        <v>0</v>
      </c>
      <c r="T667" s="24">
        <v>0</v>
      </c>
      <c r="U667" s="24"/>
      <c r="V667" s="24"/>
      <c r="W667" s="24">
        <v>45000</v>
      </c>
      <c r="X667" s="24" t="str">
        <f>IF(OR(I667="",说明首页!$C$3-INT(I667)&gt;7),"是","否")</f>
        <v>否</v>
      </c>
      <c r="Y667" s="24" t="str">
        <f t="shared" si="150"/>
        <v>是</v>
      </c>
      <c r="Z667" s="24" t="str">
        <f t="shared" si="151"/>
        <v>否</v>
      </c>
      <c r="AA667" s="24" t="str">
        <f>IF(OR(I667="",说明首页!$C$3-INT(I667)&gt;=3),"是","否")</f>
        <v>否</v>
      </c>
      <c r="AB667" s="28">
        <f t="shared" si="152"/>
        <v>141.30612244897958</v>
      </c>
      <c r="AC667" s="29">
        <f t="shared" si="153"/>
        <v>0.66666666666666674</v>
      </c>
      <c r="AD667" s="27">
        <f t="shared" si="154"/>
        <v>45000</v>
      </c>
      <c r="AE667" s="29">
        <f t="shared" si="155"/>
        <v>4.5</v>
      </c>
      <c r="AF667" s="29">
        <f t="shared" si="156"/>
        <v>38.466666666666669</v>
      </c>
      <c r="AG667" s="28" t="str">
        <f t="shared" si="157"/>
        <v/>
      </c>
      <c r="AH667" s="28" t="str">
        <f t="shared" si="158"/>
        <v/>
      </c>
      <c r="AI667" s="28" t="str">
        <f t="shared" si="159"/>
        <v/>
      </c>
      <c r="AJ667" s="28" t="str">
        <f t="shared" si="160"/>
        <v/>
      </c>
      <c r="AK667" s="29" t="str">
        <f t="shared" si="161"/>
        <v/>
      </c>
      <c r="AL667" s="25" t="str">
        <f t="shared" si="162"/>
        <v/>
      </c>
      <c r="AM667" s="24" t="str">
        <f t="shared" si="163"/>
        <v>非参评</v>
      </c>
      <c r="AN667" s="24" t="str">
        <f t="shared" si="164"/>
        <v>MOB1-3</v>
      </c>
    </row>
    <row r="668" spans="1:40" ht="13.5" customHeight="1">
      <c r="A668" s="24" t="s">
        <v>144</v>
      </c>
      <c r="B668" s="24" t="s">
        <v>181</v>
      </c>
      <c r="C668" s="25">
        <v>803628</v>
      </c>
      <c r="D668" s="24" t="s">
        <v>907</v>
      </c>
      <c r="E668" s="26">
        <v>46090.438194444403</v>
      </c>
      <c r="F668" s="26">
        <v>46090.438194444403</v>
      </c>
      <c r="G668" s="25">
        <v>64</v>
      </c>
      <c r="H668" s="25">
        <v>64</v>
      </c>
      <c r="I668" s="26">
        <v>46131.658333333296</v>
      </c>
      <c r="J668" s="27">
        <v>32</v>
      </c>
      <c r="K668" s="27">
        <v>34</v>
      </c>
      <c r="L668" s="27">
        <v>8</v>
      </c>
      <c r="M668" s="27">
        <v>1016</v>
      </c>
      <c r="N668" s="27">
        <v>604</v>
      </c>
      <c r="O668" s="25"/>
      <c r="P668" s="27"/>
      <c r="Q668" s="27"/>
      <c r="R668" s="27"/>
      <c r="S668" s="27"/>
      <c r="T668" s="27"/>
      <c r="U668" s="24"/>
      <c r="V668" s="24"/>
      <c r="W668" s="27"/>
      <c r="X668" s="24" t="str">
        <f>IF(OR(I668="",说明首页!$C$3-INT(I668)&gt;7),"是","否")</f>
        <v>否</v>
      </c>
      <c r="Y668" s="24" t="str">
        <f t="shared" si="150"/>
        <v>是</v>
      </c>
      <c r="Z668" s="24" t="str">
        <f t="shared" si="151"/>
        <v>否</v>
      </c>
      <c r="AA668" s="24" t="str">
        <f>IF(OR(I668="",说明首页!$C$3-INT(I668)&gt;=3),"是","否")</f>
        <v>否</v>
      </c>
      <c r="AB668" s="28">
        <f t="shared" si="152"/>
        <v>75.5</v>
      </c>
      <c r="AC668" s="29">
        <f t="shared" si="153"/>
        <v>0</v>
      </c>
      <c r="AD668" s="27">
        <f t="shared" si="154"/>
        <v>0</v>
      </c>
      <c r="AE668" s="29">
        <f t="shared" si="155"/>
        <v>0</v>
      </c>
      <c r="AF668" s="29">
        <f t="shared" si="156"/>
        <v>0</v>
      </c>
      <c r="AG668" s="28" t="str">
        <f t="shared" si="157"/>
        <v/>
      </c>
      <c r="AH668" s="28" t="str">
        <f t="shared" si="158"/>
        <v/>
      </c>
      <c r="AI668" s="28" t="str">
        <f t="shared" si="159"/>
        <v/>
      </c>
      <c r="AJ668" s="28" t="str">
        <f t="shared" si="160"/>
        <v/>
      </c>
      <c r="AK668" s="29" t="str">
        <f t="shared" si="161"/>
        <v/>
      </c>
      <c r="AL668" s="25" t="str">
        <f t="shared" si="162"/>
        <v/>
      </c>
      <c r="AM668" s="24" t="str">
        <f t="shared" si="163"/>
        <v>非参评</v>
      </c>
      <c r="AN668" s="24" t="str">
        <f t="shared" si="164"/>
        <v>MOB1-3</v>
      </c>
    </row>
    <row r="669" spans="1:40" ht="13.5" customHeight="1">
      <c r="A669" s="24" t="s">
        <v>144</v>
      </c>
      <c r="B669" s="24" t="s">
        <v>181</v>
      </c>
      <c r="C669" s="25">
        <v>803629</v>
      </c>
      <c r="D669" s="24" t="s">
        <v>385</v>
      </c>
      <c r="E669" s="26">
        <v>46090.459027777797</v>
      </c>
      <c r="F669" s="26">
        <v>46090.459027777797</v>
      </c>
      <c r="G669" s="25">
        <v>64</v>
      </c>
      <c r="H669" s="25">
        <v>64</v>
      </c>
      <c r="I669" s="26">
        <v>46151.384722222203</v>
      </c>
      <c r="J669" s="27">
        <v>303</v>
      </c>
      <c r="K669" s="27">
        <v>365</v>
      </c>
      <c r="L669" s="27">
        <v>104</v>
      </c>
      <c r="M669" s="27">
        <v>14490</v>
      </c>
      <c r="N669" s="27">
        <v>10271</v>
      </c>
      <c r="O669" s="25">
        <v>2</v>
      </c>
      <c r="P669" s="27">
        <v>1</v>
      </c>
      <c r="Q669" s="27">
        <v>2000</v>
      </c>
      <c r="R669" s="27"/>
      <c r="S669" s="27">
        <v>0</v>
      </c>
      <c r="T669" s="27">
        <v>0</v>
      </c>
      <c r="U669" s="27"/>
      <c r="V669" s="24"/>
      <c r="W669" s="27">
        <v>2000</v>
      </c>
      <c r="X669" s="24" t="str">
        <f>IF(OR(I669="",说明首页!$C$3-INT(I669)&gt;7),"是","否")</f>
        <v>否</v>
      </c>
      <c r="Y669" s="24" t="str">
        <f t="shared" si="150"/>
        <v>是</v>
      </c>
      <c r="Z669" s="24" t="str">
        <f t="shared" si="151"/>
        <v>否</v>
      </c>
      <c r="AA669" s="24" t="str">
        <f>IF(OR(I669="",说明首页!$C$3-INT(I669)&gt;=3),"是","否")</f>
        <v>否</v>
      </c>
      <c r="AB669" s="28">
        <f t="shared" si="152"/>
        <v>98.759615384615387</v>
      </c>
      <c r="AC669" s="29">
        <f t="shared" si="153"/>
        <v>0.33003300330033003</v>
      </c>
      <c r="AD669" s="27">
        <f t="shared" si="154"/>
        <v>2000</v>
      </c>
      <c r="AE669" s="29">
        <f t="shared" si="155"/>
        <v>0</v>
      </c>
      <c r="AF669" s="29">
        <f t="shared" si="156"/>
        <v>85.591666666666669</v>
      </c>
      <c r="AG669" s="28" t="str">
        <f t="shared" si="157"/>
        <v/>
      </c>
      <c r="AH669" s="28" t="str">
        <f t="shared" si="158"/>
        <v/>
      </c>
      <c r="AI669" s="28" t="str">
        <f t="shared" si="159"/>
        <v/>
      </c>
      <c r="AJ669" s="28" t="str">
        <f t="shared" si="160"/>
        <v/>
      </c>
      <c r="AK669" s="29" t="str">
        <f t="shared" si="161"/>
        <v/>
      </c>
      <c r="AL669" s="25" t="str">
        <f t="shared" si="162"/>
        <v/>
      </c>
      <c r="AM669" s="24" t="str">
        <f t="shared" si="163"/>
        <v>非参评</v>
      </c>
      <c r="AN669" s="24" t="str">
        <f t="shared" si="164"/>
        <v>MOB1-3</v>
      </c>
    </row>
    <row r="670" spans="1:40" ht="13.5" customHeight="1">
      <c r="A670" s="24" t="s">
        <v>144</v>
      </c>
      <c r="B670" s="24" t="s">
        <v>181</v>
      </c>
      <c r="C670" s="25">
        <v>803630</v>
      </c>
      <c r="D670" s="24" t="s">
        <v>766</v>
      </c>
      <c r="E670" s="26">
        <v>46090.443749999999</v>
      </c>
      <c r="F670" s="26">
        <v>46090.443749999999</v>
      </c>
      <c r="G670" s="25">
        <v>64</v>
      </c>
      <c r="H670" s="25">
        <v>64</v>
      </c>
      <c r="I670" s="26">
        <v>46153.682638888902</v>
      </c>
      <c r="J670" s="27">
        <v>609</v>
      </c>
      <c r="K670" s="27">
        <v>788</v>
      </c>
      <c r="L670" s="27">
        <v>204</v>
      </c>
      <c r="M670" s="27">
        <v>23616</v>
      </c>
      <c r="N670" s="27">
        <v>14499</v>
      </c>
      <c r="O670" s="25">
        <v>3</v>
      </c>
      <c r="P670" s="27">
        <v>3</v>
      </c>
      <c r="Q670" s="27">
        <v>218000</v>
      </c>
      <c r="R670" s="27">
        <v>214000</v>
      </c>
      <c r="S670" s="27">
        <v>0</v>
      </c>
      <c r="T670" s="27">
        <v>0</v>
      </c>
      <c r="U670" s="27"/>
      <c r="V670" s="24"/>
      <c r="W670" s="27">
        <v>218000</v>
      </c>
      <c r="X670" s="24" t="str">
        <f>IF(OR(I670="",说明首页!$C$3-INT(I670)&gt;7),"是","否")</f>
        <v>否</v>
      </c>
      <c r="Y670" s="24" t="str">
        <f t="shared" si="150"/>
        <v>是</v>
      </c>
      <c r="Z670" s="24" t="str">
        <f t="shared" si="151"/>
        <v>否</v>
      </c>
      <c r="AA670" s="24" t="str">
        <f>IF(OR(I670="",说明首页!$C$3-INT(I670)&gt;=3),"是","否")</f>
        <v>否</v>
      </c>
      <c r="AB670" s="28">
        <f t="shared" si="152"/>
        <v>71.07352941176471</v>
      </c>
      <c r="AC670" s="29">
        <f t="shared" si="153"/>
        <v>0.49261083743842365</v>
      </c>
      <c r="AD670" s="27">
        <f t="shared" si="154"/>
        <v>72666.666666666672</v>
      </c>
      <c r="AE670" s="29">
        <f t="shared" si="155"/>
        <v>21.4</v>
      </c>
      <c r="AF670" s="29">
        <f t="shared" si="156"/>
        <v>80.55</v>
      </c>
      <c r="AG670" s="28" t="str">
        <f t="shared" si="157"/>
        <v/>
      </c>
      <c r="AH670" s="28" t="str">
        <f t="shared" si="158"/>
        <v/>
      </c>
      <c r="AI670" s="28" t="str">
        <f t="shared" si="159"/>
        <v/>
      </c>
      <c r="AJ670" s="28" t="str">
        <f t="shared" si="160"/>
        <v/>
      </c>
      <c r="AK670" s="29" t="str">
        <f t="shared" si="161"/>
        <v/>
      </c>
      <c r="AL670" s="25" t="str">
        <f t="shared" si="162"/>
        <v/>
      </c>
      <c r="AM670" s="24" t="str">
        <f t="shared" si="163"/>
        <v>非参评</v>
      </c>
      <c r="AN670" s="24" t="str">
        <f t="shared" si="164"/>
        <v>MOB1-3</v>
      </c>
    </row>
    <row r="671" spans="1:40" ht="13.5" customHeight="1">
      <c r="A671" s="24" t="s">
        <v>144</v>
      </c>
      <c r="B671" s="24" t="s">
        <v>181</v>
      </c>
      <c r="C671" s="25">
        <v>803632</v>
      </c>
      <c r="D671" s="24" t="s">
        <v>710</v>
      </c>
      <c r="E671" s="26">
        <v>46090.443749999999</v>
      </c>
      <c r="F671" s="26">
        <v>46090.443749999999</v>
      </c>
      <c r="G671" s="25">
        <v>64</v>
      </c>
      <c r="H671" s="25">
        <v>64</v>
      </c>
      <c r="I671" s="26">
        <v>46154.689583333296</v>
      </c>
      <c r="J671" s="27">
        <v>806</v>
      </c>
      <c r="K671" s="27">
        <v>981</v>
      </c>
      <c r="L671" s="27">
        <v>232</v>
      </c>
      <c r="M671" s="27">
        <v>37913</v>
      </c>
      <c r="N671" s="27">
        <v>26265</v>
      </c>
      <c r="O671" s="25">
        <v>10</v>
      </c>
      <c r="P671" s="27">
        <v>3</v>
      </c>
      <c r="Q671" s="27">
        <v>4600</v>
      </c>
      <c r="R671" s="27">
        <v>2000</v>
      </c>
      <c r="S671" s="27">
        <v>0</v>
      </c>
      <c r="T671" s="27">
        <v>0</v>
      </c>
      <c r="U671" s="24"/>
      <c r="V671" s="24"/>
      <c r="W671" s="27">
        <v>4600</v>
      </c>
      <c r="X671" s="24" t="str">
        <f>IF(OR(I671="",说明首页!$C$3-INT(I671)&gt;7),"是","否")</f>
        <v>否</v>
      </c>
      <c r="Y671" s="24" t="str">
        <f t="shared" si="150"/>
        <v>是</v>
      </c>
      <c r="Z671" s="24" t="str">
        <f t="shared" si="151"/>
        <v>否</v>
      </c>
      <c r="AA671" s="24" t="str">
        <f>IF(OR(I671="",说明首页!$C$3-INT(I671)&gt;=3),"是","否")</f>
        <v>否</v>
      </c>
      <c r="AB671" s="28">
        <f t="shared" si="152"/>
        <v>113.21120689655173</v>
      </c>
      <c r="AC671" s="29">
        <f t="shared" si="153"/>
        <v>0.37220843672456577</v>
      </c>
      <c r="AD671" s="27">
        <f t="shared" si="154"/>
        <v>1533.3333333333333</v>
      </c>
      <c r="AE671" s="29">
        <f t="shared" si="155"/>
        <v>0.2</v>
      </c>
      <c r="AF671" s="29">
        <f t="shared" si="156"/>
        <v>43.774999999999999</v>
      </c>
      <c r="AG671" s="28" t="str">
        <f t="shared" si="157"/>
        <v/>
      </c>
      <c r="AH671" s="28" t="str">
        <f t="shared" si="158"/>
        <v/>
      </c>
      <c r="AI671" s="28" t="str">
        <f t="shared" si="159"/>
        <v/>
      </c>
      <c r="AJ671" s="28" t="str">
        <f t="shared" si="160"/>
        <v/>
      </c>
      <c r="AK671" s="29" t="str">
        <f t="shared" si="161"/>
        <v/>
      </c>
      <c r="AL671" s="25" t="str">
        <f t="shared" si="162"/>
        <v/>
      </c>
      <c r="AM671" s="24" t="str">
        <f t="shared" si="163"/>
        <v>非参评</v>
      </c>
      <c r="AN671" s="24" t="str">
        <f t="shared" si="164"/>
        <v>MOB1-3</v>
      </c>
    </row>
    <row r="672" spans="1:40" ht="13.5" customHeight="1">
      <c r="A672" s="24" t="s">
        <v>144</v>
      </c>
      <c r="B672" s="24" t="s">
        <v>181</v>
      </c>
      <c r="C672" s="25">
        <v>803633</v>
      </c>
      <c r="D672" s="24" t="s">
        <v>725</v>
      </c>
      <c r="E672" s="26">
        <v>46090.435416666704</v>
      </c>
      <c r="F672" s="26">
        <v>46090.435416666704</v>
      </c>
      <c r="G672" s="25">
        <v>64</v>
      </c>
      <c r="H672" s="25">
        <v>64</v>
      </c>
      <c r="I672" s="26">
        <v>46154.634722222203</v>
      </c>
      <c r="J672" s="27">
        <v>445</v>
      </c>
      <c r="K672" s="27">
        <v>521</v>
      </c>
      <c r="L672" s="27">
        <v>178</v>
      </c>
      <c r="M672" s="27">
        <v>20803</v>
      </c>
      <c r="N672" s="27">
        <v>15272</v>
      </c>
      <c r="O672" s="25">
        <v>2</v>
      </c>
      <c r="P672" s="27">
        <v>3</v>
      </c>
      <c r="Q672" s="27">
        <v>79700</v>
      </c>
      <c r="R672" s="27">
        <v>73700</v>
      </c>
      <c r="S672" s="27">
        <v>0</v>
      </c>
      <c r="T672" s="27">
        <v>0</v>
      </c>
      <c r="U672" s="27"/>
      <c r="V672" s="24"/>
      <c r="W672" s="27">
        <v>79700</v>
      </c>
      <c r="X672" s="24" t="str">
        <f>IF(OR(I672="",说明首页!$C$3-INT(I672)&gt;7),"是","否")</f>
        <v>否</v>
      </c>
      <c r="Y672" s="24" t="str">
        <f t="shared" si="150"/>
        <v>是</v>
      </c>
      <c r="Z672" s="24" t="str">
        <f t="shared" si="151"/>
        <v>否</v>
      </c>
      <c r="AA672" s="24" t="str">
        <f>IF(OR(I672="",说明首页!$C$3-INT(I672)&gt;=3),"是","否")</f>
        <v>否</v>
      </c>
      <c r="AB672" s="28">
        <f t="shared" si="152"/>
        <v>85.797752808988761</v>
      </c>
      <c r="AC672" s="29">
        <f t="shared" si="153"/>
        <v>0.6741573033707865</v>
      </c>
      <c r="AD672" s="27">
        <f t="shared" si="154"/>
        <v>26566.666666666668</v>
      </c>
      <c r="AE672" s="29">
        <f t="shared" si="155"/>
        <v>7.37</v>
      </c>
      <c r="AF672" s="29">
        <f t="shared" si="156"/>
        <v>127.26666666666667</v>
      </c>
      <c r="AG672" s="28" t="str">
        <f t="shared" si="157"/>
        <v/>
      </c>
      <c r="AH672" s="28" t="str">
        <f t="shared" si="158"/>
        <v/>
      </c>
      <c r="AI672" s="28" t="str">
        <f t="shared" si="159"/>
        <v/>
      </c>
      <c r="AJ672" s="28" t="str">
        <f t="shared" si="160"/>
        <v/>
      </c>
      <c r="AK672" s="29" t="str">
        <f t="shared" si="161"/>
        <v/>
      </c>
      <c r="AL672" s="25" t="str">
        <f t="shared" si="162"/>
        <v/>
      </c>
      <c r="AM672" s="24" t="str">
        <f t="shared" si="163"/>
        <v>非参评</v>
      </c>
      <c r="AN672" s="24" t="str">
        <f t="shared" si="164"/>
        <v>MOB1-3</v>
      </c>
    </row>
    <row r="673" spans="1:40" ht="13.5" customHeight="1">
      <c r="A673" s="24" t="s">
        <v>144</v>
      </c>
      <c r="B673" s="24" t="s">
        <v>181</v>
      </c>
      <c r="C673" s="25">
        <v>803634</v>
      </c>
      <c r="D673" s="24" t="s">
        <v>300</v>
      </c>
      <c r="E673" s="26">
        <v>46090.436111111099</v>
      </c>
      <c r="F673" s="26">
        <v>46090.436111111099</v>
      </c>
      <c r="G673" s="25">
        <v>64</v>
      </c>
      <c r="H673" s="25">
        <v>64</v>
      </c>
      <c r="I673" s="26">
        <v>46127.602083333302</v>
      </c>
      <c r="J673" s="27">
        <v>30</v>
      </c>
      <c r="K673" s="27">
        <v>30</v>
      </c>
      <c r="L673" s="27">
        <v>5</v>
      </c>
      <c r="M673" s="27">
        <v>682</v>
      </c>
      <c r="N673" s="27">
        <v>239</v>
      </c>
      <c r="O673" s="24"/>
      <c r="P673" s="27"/>
      <c r="Q673" s="27"/>
      <c r="R673" s="24"/>
      <c r="S673" s="27"/>
      <c r="T673" s="27"/>
      <c r="U673" s="24"/>
      <c r="V673" s="24"/>
      <c r="W673" s="27"/>
      <c r="X673" s="24" t="str">
        <f>IF(OR(I673="",说明首页!$C$3-INT(I673)&gt;7),"是","否")</f>
        <v>否</v>
      </c>
      <c r="Y673" s="24" t="str">
        <f t="shared" si="150"/>
        <v>是</v>
      </c>
      <c r="Z673" s="24" t="str">
        <f t="shared" si="151"/>
        <v>否</v>
      </c>
      <c r="AA673" s="24" t="str">
        <f>IF(OR(I673="",说明首页!$C$3-INT(I673)&gt;=3),"是","否")</f>
        <v>是</v>
      </c>
      <c r="AB673" s="28">
        <f t="shared" si="152"/>
        <v>47.8</v>
      </c>
      <c r="AC673" s="29">
        <f t="shared" si="153"/>
        <v>0</v>
      </c>
      <c r="AD673" s="27">
        <f t="shared" si="154"/>
        <v>0</v>
      </c>
      <c r="AE673" s="29">
        <f t="shared" si="155"/>
        <v>0</v>
      </c>
      <c r="AF673" s="29">
        <f t="shared" si="156"/>
        <v>0</v>
      </c>
      <c r="AG673" s="28" t="str">
        <f t="shared" si="157"/>
        <v/>
      </c>
      <c r="AH673" s="28" t="str">
        <f t="shared" si="158"/>
        <v/>
      </c>
      <c r="AI673" s="28" t="str">
        <f t="shared" si="159"/>
        <v/>
      </c>
      <c r="AJ673" s="28" t="str">
        <f t="shared" si="160"/>
        <v/>
      </c>
      <c r="AK673" s="29" t="str">
        <f t="shared" si="161"/>
        <v/>
      </c>
      <c r="AL673" s="25" t="str">
        <f t="shared" si="162"/>
        <v/>
      </c>
      <c r="AM673" s="24" t="str">
        <f t="shared" si="163"/>
        <v>非参评</v>
      </c>
      <c r="AN673" s="24" t="str">
        <f t="shared" si="164"/>
        <v>MOB1-3</v>
      </c>
    </row>
    <row r="674" spans="1:40" ht="13.5" customHeight="1">
      <c r="A674" s="24" t="s">
        <v>144</v>
      </c>
      <c r="B674" s="24" t="s">
        <v>167</v>
      </c>
      <c r="C674" s="25">
        <v>803642</v>
      </c>
      <c r="D674" s="24" t="s">
        <v>396</v>
      </c>
      <c r="E674" s="26">
        <v>46088.670833333301</v>
      </c>
      <c r="F674" s="26">
        <v>46088.670833333301</v>
      </c>
      <c r="G674" s="25">
        <v>66</v>
      </c>
      <c r="H674" s="25">
        <v>66</v>
      </c>
      <c r="I674" s="26">
        <v>46152.628472222197</v>
      </c>
      <c r="J674" s="27">
        <v>1</v>
      </c>
      <c r="K674" s="27">
        <v>1</v>
      </c>
      <c r="L674" s="27">
        <v>1</v>
      </c>
      <c r="M674" s="27">
        <v>41</v>
      </c>
      <c r="N674" s="27">
        <v>41</v>
      </c>
      <c r="O674" s="24"/>
      <c r="P674" s="24"/>
      <c r="Q674" s="24"/>
      <c r="R674" s="24"/>
      <c r="S674" s="24"/>
      <c r="T674" s="24"/>
      <c r="U674" s="24"/>
      <c r="V674" s="24"/>
      <c r="W674" s="24"/>
      <c r="X674" s="24" t="str">
        <f>IF(OR(I674="",说明首页!$C$3-INT(I674)&gt;7),"是","否")</f>
        <v>否</v>
      </c>
      <c r="Y674" s="24" t="str">
        <f t="shared" si="150"/>
        <v>是</v>
      </c>
      <c r="Z674" s="24" t="str">
        <f t="shared" si="151"/>
        <v>否</v>
      </c>
      <c r="AA674" s="24" t="str">
        <f>IF(OR(I674="",说明首页!$C$3-INT(I674)&gt;=3),"是","否")</f>
        <v>否</v>
      </c>
      <c r="AB674" s="28">
        <f t="shared" si="152"/>
        <v>41</v>
      </c>
      <c r="AC674" s="29">
        <f t="shared" si="153"/>
        <v>0</v>
      </c>
      <c r="AD674" s="27">
        <f t="shared" si="154"/>
        <v>0</v>
      </c>
      <c r="AE674" s="29">
        <f t="shared" si="155"/>
        <v>0</v>
      </c>
      <c r="AF674" s="29">
        <f t="shared" si="156"/>
        <v>0</v>
      </c>
      <c r="AG674" s="28" t="str">
        <f t="shared" si="157"/>
        <v/>
      </c>
      <c r="AH674" s="28" t="str">
        <f t="shared" si="158"/>
        <v/>
      </c>
      <c r="AI674" s="28" t="str">
        <f t="shared" si="159"/>
        <v/>
      </c>
      <c r="AJ674" s="28" t="str">
        <f t="shared" si="160"/>
        <v/>
      </c>
      <c r="AK674" s="29" t="str">
        <f t="shared" si="161"/>
        <v/>
      </c>
      <c r="AL674" s="25" t="str">
        <f t="shared" si="162"/>
        <v/>
      </c>
      <c r="AM674" s="24" t="str">
        <f t="shared" si="163"/>
        <v>非参评</v>
      </c>
      <c r="AN674" s="24" t="str">
        <f t="shared" si="164"/>
        <v>MOB1-3</v>
      </c>
    </row>
    <row r="675" spans="1:40" ht="13.5" customHeight="1">
      <c r="A675" s="24" t="s">
        <v>144</v>
      </c>
      <c r="B675" s="24" t="s">
        <v>167</v>
      </c>
      <c r="C675" s="25">
        <v>803649</v>
      </c>
      <c r="D675" s="24" t="s">
        <v>1055</v>
      </c>
      <c r="E675" s="26">
        <v>46088.656944444403</v>
      </c>
      <c r="F675" s="26">
        <v>46088.656944444403</v>
      </c>
      <c r="G675" s="25">
        <v>66</v>
      </c>
      <c r="H675" s="25">
        <v>66</v>
      </c>
      <c r="J675" s="27">
        <v>1</v>
      </c>
      <c r="K675" s="27">
        <v>1</v>
      </c>
      <c r="L675" s="27">
        <v>0</v>
      </c>
      <c r="M675" s="27">
        <v>22</v>
      </c>
      <c r="N675" s="27"/>
      <c r="O675" s="25"/>
      <c r="P675" s="27"/>
      <c r="Q675" s="27"/>
      <c r="R675" s="27"/>
      <c r="S675" s="27"/>
      <c r="T675" s="27"/>
      <c r="U675" s="27"/>
      <c r="V675" s="27"/>
      <c r="W675" s="27"/>
      <c r="X675" s="24" t="str">
        <f>IF(OR(I675="",说明首页!$C$3-INT(I675)&gt;7),"是","否")</f>
        <v>是</v>
      </c>
      <c r="Y675" s="24" t="str">
        <f t="shared" si="150"/>
        <v>是</v>
      </c>
      <c r="Z675" s="24" t="str">
        <f t="shared" si="151"/>
        <v>否</v>
      </c>
      <c r="AA675" s="24" t="str">
        <f>IF(OR(I675="",说明首页!$C$3-INT(I675)&gt;=3),"是","否")</f>
        <v>是</v>
      </c>
      <c r="AB675" s="28">
        <f t="shared" si="152"/>
        <v>0</v>
      </c>
      <c r="AC675" s="29">
        <f t="shared" si="153"/>
        <v>0</v>
      </c>
      <c r="AD675" s="27">
        <f t="shared" si="154"/>
        <v>0</v>
      </c>
      <c r="AE675" s="29">
        <f t="shared" si="155"/>
        <v>0</v>
      </c>
      <c r="AF675" s="29">
        <f t="shared" si="156"/>
        <v>0</v>
      </c>
      <c r="AG675" s="28" t="str">
        <f t="shared" si="157"/>
        <v/>
      </c>
      <c r="AH675" s="28" t="str">
        <f t="shared" si="158"/>
        <v/>
      </c>
      <c r="AI675" s="28" t="str">
        <f t="shared" si="159"/>
        <v/>
      </c>
      <c r="AJ675" s="28" t="str">
        <f t="shared" si="160"/>
        <v/>
      </c>
      <c r="AK675" s="29" t="str">
        <f t="shared" si="161"/>
        <v/>
      </c>
      <c r="AL675" s="25" t="str">
        <f t="shared" si="162"/>
        <v/>
      </c>
      <c r="AM675" s="24" t="str">
        <f t="shared" si="163"/>
        <v>非参评</v>
      </c>
      <c r="AN675" s="24" t="str">
        <f t="shared" si="164"/>
        <v>MOB1-3</v>
      </c>
    </row>
    <row r="676" spans="1:40" ht="13.5" customHeight="1">
      <c r="A676" s="24" t="s">
        <v>144</v>
      </c>
      <c r="B676" s="24" t="s">
        <v>167</v>
      </c>
      <c r="C676" s="25">
        <v>803655</v>
      </c>
      <c r="D676" s="24" t="s">
        <v>308</v>
      </c>
      <c r="E676" s="26">
        <v>46088.656944444403</v>
      </c>
      <c r="F676" s="26">
        <v>46088.656944444403</v>
      </c>
      <c r="G676" s="25">
        <v>66</v>
      </c>
      <c r="H676" s="25">
        <v>66</v>
      </c>
      <c r="I676" s="26">
        <v>46154.838194444397</v>
      </c>
      <c r="J676" s="27">
        <v>1153</v>
      </c>
      <c r="K676" s="27">
        <v>1745</v>
      </c>
      <c r="L676" s="27">
        <v>375</v>
      </c>
      <c r="M676" s="27">
        <v>52908</v>
      </c>
      <c r="N676" s="27">
        <v>33451</v>
      </c>
      <c r="O676" s="24">
        <v>12</v>
      </c>
      <c r="P676" s="27">
        <v>10</v>
      </c>
      <c r="Q676" s="27">
        <v>169900</v>
      </c>
      <c r="R676" s="24">
        <v>166900</v>
      </c>
      <c r="S676" s="27">
        <v>0</v>
      </c>
      <c r="T676" s="27">
        <v>0</v>
      </c>
      <c r="U676" s="24"/>
      <c r="V676" s="24"/>
      <c r="W676" s="27">
        <v>169900</v>
      </c>
      <c r="X676" s="24" t="str">
        <f>IF(OR(I676="",说明首页!$C$3-INT(I676)&gt;7),"是","否")</f>
        <v>否</v>
      </c>
      <c r="Y676" s="24" t="str">
        <f t="shared" si="150"/>
        <v>是</v>
      </c>
      <c r="Z676" s="24" t="str">
        <f t="shared" si="151"/>
        <v>否</v>
      </c>
      <c r="AA676" s="24" t="str">
        <f>IF(OR(I676="",说明首页!$C$3-INT(I676)&gt;=3),"是","否")</f>
        <v>否</v>
      </c>
      <c r="AB676" s="28">
        <f t="shared" si="152"/>
        <v>89.202666666666673</v>
      </c>
      <c r="AC676" s="29">
        <f t="shared" si="153"/>
        <v>0.86730268863833471</v>
      </c>
      <c r="AD676" s="27">
        <f t="shared" si="154"/>
        <v>16990</v>
      </c>
      <c r="AE676" s="29">
        <f t="shared" si="155"/>
        <v>16.690000000000001</v>
      </c>
      <c r="AF676" s="29">
        <f t="shared" si="156"/>
        <v>46.459722222222226</v>
      </c>
      <c r="AG676" s="28" t="str">
        <f t="shared" si="157"/>
        <v/>
      </c>
      <c r="AH676" s="28" t="str">
        <f t="shared" si="158"/>
        <v/>
      </c>
      <c r="AI676" s="28" t="str">
        <f t="shared" si="159"/>
        <v/>
      </c>
      <c r="AJ676" s="28" t="str">
        <f t="shared" si="160"/>
        <v/>
      </c>
      <c r="AK676" s="29" t="str">
        <f t="shared" si="161"/>
        <v/>
      </c>
      <c r="AL676" s="25" t="str">
        <f t="shared" si="162"/>
        <v/>
      </c>
      <c r="AM676" s="24" t="str">
        <f t="shared" si="163"/>
        <v>非参评</v>
      </c>
      <c r="AN676" s="24" t="str">
        <f t="shared" si="164"/>
        <v>MOB1-3</v>
      </c>
    </row>
    <row r="677" spans="1:40" ht="13.5" customHeight="1">
      <c r="A677" s="24" t="s">
        <v>144</v>
      </c>
      <c r="B677" s="24" t="s">
        <v>145</v>
      </c>
      <c r="C677" s="25">
        <v>803730</v>
      </c>
      <c r="D677" s="24" t="s">
        <v>970</v>
      </c>
      <c r="E677" s="26">
        <v>46091.394444444399</v>
      </c>
      <c r="F677" s="26">
        <v>46091.394444444399</v>
      </c>
      <c r="G677" s="25">
        <v>63</v>
      </c>
      <c r="H677" s="25">
        <v>63</v>
      </c>
      <c r="I677" s="26">
        <v>46154.810416666704</v>
      </c>
      <c r="J677" s="27">
        <v>5141</v>
      </c>
      <c r="K677" s="27">
        <v>6146</v>
      </c>
      <c r="L677" s="27">
        <v>2369</v>
      </c>
      <c r="M677" s="27">
        <v>256372</v>
      </c>
      <c r="N677" s="27">
        <v>205605</v>
      </c>
      <c r="O677" s="25">
        <v>26</v>
      </c>
      <c r="P677" s="27">
        <v>49</v>
      </c>
      <c r="Q677" s="27">
        <v>1083600</v>
      </c>
      <c r="R677" s="27">
        <v>991300</v>
      </c>
      <c r="S677" s="27">
        <v>1</v>
      </c>
      <c r="T677" s="27">
        <v>1</v>
      </c>
      <c r="U677" s="27">
        <v>2000</v>
      </c>
      <c r="V677" s="27"/>
      <c r="W677" s="27">
        <v>1085600</v>
      </c>
      <c r="X677" s="24" t="str">
        <f>IF(OR(I677="",说明首页!$C$3-INT(I677)&gt;7),"是","否")</f>
        <v>否</v>
      </c>
      <c r="Y677" s="24" t="str">
        <f t="shared" si="150"/>
        <v>否</v>
      </c>
      <c r="Z677" s="24" t="str">
        <f t="shared" si="151"/>
        <v>是</v>
      </c>
      <c r="AA677" s="24" t="str">
        <f>IF(OR(I677="",说明首页!$C$3-INT(I677)&gt;=3),"是","否")</f>
        <v>否</v>
      </c>
      <c r="AB677" s="28">
        <f t="shared" si="152"/>
        <v>86.789784719290836</v>
      </c>
      <c r="AC677" s="29">
        <f t="shared" si="153"/>
        <v>0.95312196070803346</v>
      </c>
      <c r="AD677" s="27">
        <f t="shared" si="154"/>
        <v>22114.285714285714</v>
      </c>
      <c r="AE677" s="29">
        <f t="shared" si="155"/>
        <v>99.13</v>
      </c>
      <c r="AF677" s="29">
        <f t="shared" si="156"/>
        <v>131.79807692307693</v>
      </c>
      <c r="AG677" s="28">
        <f t="shared" si="157"/>
        <v>43.69114877589454</v>
      </c>
      <c r="AH677" s="28">
        <f t="shared" si="158"/>
        <v>56.120527306967979</v>
      </c>
      <c r="AI677" s="28">
        <f t="shared" si="159"/>
        <v>41.996233521657253</v>
      </c>
      <c r="AJ677" s="28">
        <f t="shared" si="160"/>
        <v>86.06403013182674</v>
      </c>
      <c r="AK677" s="29">
        <f t="shared" si="161"/>
        <v>57.42</v>
      </c>
      <c r="AL677" s="25">
        <f t="shared" si="162"/>
        <v>207</v>
      </c>
      <c r="AM677" s="24" t="str">
        <f t="shared" si="163"/>
        <v>A</v>
      </c>
      <c r="AN677" s="24" t="str">
        <f t="shared" si="164"/>
        <v>MOB1-3</v>
      </c>
    </row>
    <row r="678" spans="1:40" ht="13.5" customHeight="1">
      <c r="A678" s="24" t="s">
        <v>144</v>
      </c>
      <c r="B678" s="24" t="s">
        <v>145</v>
      </c>
      <c r="C678" s="25">
        <v>803731</v>
      </c>
      <c r="D678" s="24" t="s">
        <v>1121</v>
      </c>
      <c r="E678" s="26">
        <v>46090.7277777778</v>
      </c>
      <c r="F678" s="26">
        <v>46090.7277777778</v>
      </c>
      <c r="G678" s="25">
        <v>64</v>
      </c>
      <c r="H678" s="25">
        <v>64</v>
      </c>
      <c r="I678" s="26">
        <v>46153.820138888899</v>
      </c>
      <c r="J678" s="27">
        <v>4069</v>
      </c>
      <c r="K678" s="27">
        <v>4711</v>
      </c>
      <c r="L678" s="27">
        <v>1772</v>
      </c>
      <c r="M678" s="27">
        <v>187381</v>
      </c>
      <c r="N678" s="27">
        <v>145503</v>
      </c>
      <c r="O678" s="25">
        <v>23</v>
      </c>
      <c r="P678" s="27">
        <v>24</v>
      </c>
      <c r="Q678" s="27">
        <v>587500</v>
      </c>
      <c r="R678" s="27">
        <v>546000</v>
      </c>
      <c r="S678" s="27">
        <v>1</v>
      </c>
      <c r="T678" s="27">
        <v>2</v>
      </c>
      <c r="U678" s="27">
        <v>2000</v>
      </c>
      <c r="V678" s="24"/>
      <c r="W678" s="27">
        <v>589500</v>
      </c>
      <c r="X678" s="24" t="str">
        <f>IF(OR(I678="",说明首页!$C$3-INT(I678)&gt;7),"是","否")</f>
        <v>否</v>
      </c>
      <c r="Y678" s="24" t="str">
        <f t="shared" si="150"/>
        <v>否</v>
      </c>
      <c r="Z678" s="24" t="str">
        <f t="shared" si="151"/>
        <v>是</v>
      </c>
      <c r="AA678" s="24" t="str">
        <f>IF(OR(I678="",说明首页!$C$3-INT(I678)&gt;=3),"是","否")</f>
        <v>否</v>
      </c>
      <c r="AB678" s="28">
        <f t="shared" si="152"/>
        <v>82.112302483069982</v>
      </c>
      <c r="AC678" s="29">
        <f t="shared" si="153"/>
        <v>0.58982550995330552</v>
      </c>
      <c r="AD678" s="27">
        <f t="shared" si="154"/>
        <v>24479.166666666668</v>
      </c>
      <c r="AE678" s="29">
        <f t="shared" si="155"/>
        <v>54.6</v>
      </c>
      <c r="AF678" s="29">
        <f t="shared" si="156"/>
        <v>105.43695652173913</v>
      </c>
      <c r="AG678" s="28">
        <f t="shared" si="157"/>
        <v>30.696798493408661</v>
      </c>
      <c r="AH678" s="28">
        <f t="shared" si="158"/>
        <v>15.819209039548024</v>
      </c>
      <c r="AI678" s="28">
        <f t="shared" si="159"/>
        <v>23.35216572504708</v>
      </c>
      <c r="AJ678" s="28">
        <f t="shared" si="160"/>
        <v>31.450094161958571</v>
      </c>
      <c r="AK678" s="29">
        <f t="shared" si="161"/>
        <v>22.68</v>
      </c>
      <c r="AL678" s="25">
        <f t="shared" si="162"/>
        <v>463</v>
      </c>
      <c r="AM678" s="24" t="str">
        <f t="shared" si="163"/>
        <v>C</v>
      </c>
      <c r="AN678" s="24" t="str">
        <f t="shared" si="164"/>
        <v>MOB1-3</v>
      </c>
    </row>
    <row r="679" spans="1:40" ht="13.5" customHeight="1">
      <c r="A679" s="24" t="s">
        <v>144</v>
      </c>
      <c r="B679" s="24" t="s">
        <v>145</v>
      </c>
      <c r="C679" s="25">
        <v>803733</v>
      </c>
      <c r="D679" s="24" t="s">
        <v>516</v>
      </c>
      <c r="E679" s="26">
        <v>46090.752777777801</v>
      </c>
      <c r="F679" s="26">
        <v>46090.752777777801</v>
      </c>
      <c r="G679" s="25">
        <v>64</v>
      </c>
      <c r="H679" s="25">
        <v>64</v>
      </c>
      <c r="I679" s="26">
        <v>46154.776388888902</v>
      </c>
      <c r="J679" s="27">
        <v>3831</v>
      </c>
      <c r="K679" s="27">
        <v>3999</v>
      </c>
      <c r="L679" s="27">
        <v>1592</v>
      </c>
      <c r="M679" s="27">
        <v>202711</v>
      </c>
      <c r="N679" s="27">
        <v>169599</v>
      </c>
      <c r="O679" s="25">
        <v>23</v>
      </c>
      <c r="P679" s="27">
        <v>47</v>
      </c>
      <c r="Q679" s="27">
        <v>1629500</v>
      </c>
      <c r="R679" s="24">
        <v>1578700</v>
      </c>
      <c r="S679" s="27">
        <v>1</v>
      </c>
      <c r="T679" s="27">
        <v>1</v>
      </c>
      <c r="U679" s="24">
        <v>29700</v>
      </c>
      <c r="V679" s="24">
        <v>29700</v>
      </c>
      <c r="W679" s="27">
        <v>1659200</v>
      </c>
      <c r="X679" s="24" t="str">
        <f>IF(OR(I679="",说明首页!$C$3-INT(I679)&gt;7),"是","否")</f>
        <v>否</v>
      </c>
      <c r="Y679" s="24" t="str">
        <f t="shared" si="150"/>
        <v>否</v>
      </c>
      <c r="Z679" s="24" t="str">
        <f t="shared" si="151"/>
        <v>是</v>
      </c>
      <c r="AA679" s="24" t="str">
        <f>IF(OR(I679="",说明首页!$C$3-INT(I679)&gt;=3),"是","否")</f>
        <v>否</v>
      </c>
      <c r="AB679" s="28">
        <f t="shared" si="152"/>
        <v>106.5320351758794</v>
      </c>
      <c r="AC679" s="29">
        <f t="shared" si="153"/>
        <v>1.2268337248760115</v>
      </c>
      <c r="AD679" s="27">
        <f t="shared" si="154"/>
        <v>34670.212765957447</v>
      </c>
      <c r="AE679" s="29">
        <f t="shared" si="155"/>
        <v>157.87</v>
      </c>
      <c r="AF679" s="29">
        <f t="shared" si="156"/>
        <v>122.89782608695651</v>
      </c>
      <c r="AG679" s="28">
        <f t="shared" si="157"/>
        <v>87.005649717514117</v>
      </c>
      <c r="AH679" s="28">
        <f t="shared" si="158"/>
        <v>79.096045197740111</v>
      </c>
      <c r="AI679" s="28">
        <f t="shared" si="159"/>
        <v>64.595103578154422</v>
      </c>
      <c r="AJ679" s="28">
        <f t="shared" si="160"/>
        <v>72.128060263653481</v>
      </c>
      <c r="AK679" s="29">
        <f t="shared" si="161"/>
        <v>75.989999999999995</v>
      </c>
      <c r="AL679" s="25">
        <f t="shared" si="162"/>
        <v>78</v>
      </c>
      <c r="AM679" s="24" t="str">
        <f t="shared" si="163"/>
        <v>S</v>
      </c>
      <c r="AN679" s="24" t="str">
        <f t="shared" si="164"/>
        <v>MOB1-3</v>
      </c>
    </row>
    <row r="680" spans="1:40" ht="13.5" customHeight="1">
      <c r="A680" s="24" t="s">
        <v>144</v>
      </c>
      <c r="B680" s="24" t="s">
        <v>145</v>
      </c>
      <c r="C680" s="25">
        <v>803774</v>
      </c>
      <c r="D680" s="24" t="s">
        <v>744</v>
      </c>
      <c r="E680" s="26">
        <v>46091.404166666704</v>
      </c>
      <c r="F680" s="26">
        <v>46091.404166666704</v>
      </c>
      <c r="G680" s="25">
        <v>63</v>
      </c>
      <c r="H680" s="25">
        <v>63</v>
      </c>
      <c r="I680" s="26">
        <v>46154.828472222202</v>
      </c>
      <c r="J680" s="27">
        <v>4947</v>
      </c>
      <c r="K680" s="27">
        <v>5356</v>
      </c>
      <c r="L680" s="27">
        <v>2176</v>
      </c>
      <c r="M680" s="27">
        <v>264500</v>
      </c>
      <c r="N680" s="27">
        <v>217293</v>
      </c>
      <c r="O680" s="25">
        <v>26</v>
      </c>
      <c r="P680" s="27">
        <v>68</v>
      </c>
      <c r="Q680" s="27">
        <v>1774300</v>
      </c>
      <c r="R680" s="27">
        <v>1359800</v>
      </c>
      <c r="S680" s="27">
        <v>4</v>
      </c>
      <c r="T680" s="27">
        <v>4</v>
      </c>
      <c r="U680" s="24">
        <v>103000</v>
      </c>
      <c r="V680" s="24"/>
      <c r="W680" s="27">
        <v>1877300</v>
      </c>
      <c r="X680" s="24" t="str">
        <f>IF(OR(I680="",说明首页!$C$3-INT(I680)&gt;7),"是","否")</f>
        <v>否</v>
      </c>
      <c r="Y680" s="24" t="str">
        <f t="shared" si="150"/>
        <v>否</v>
      </c>
      <c r="Z680" s="24" t="str">
        <f t="shared" si="151"/>
        <v>是</v>
      </c>
      <c r="AA680" s="24" t="str">
        <f>IF(OR(I680="",说明首页!$C$3-INT(I680)&gt;=3),"是","否")</f>
        <v>否</v>
      </c>
      <c r="AB680" s="28">
        <f t="shared" si="152"/>
        <v>99.858915441176464</v>
      </c>
      <c r="AC680" s="29">
        <f t="shared" si="153"/>
        <v>1.3745704467353952</v>
      </c>
      <c r="AD680" s="27">
        <f t="shared" si="154"/>
        <v>26092.647058823528</v>
      </c>
      <c r="AE680" s="29">
        <f t="shared" si="155"/>
        <v>135.97999999999999</v>
      </c>
      <c r="AF680" s="29">
        <f t="shared" si="156"/>
        <v>139.2903846153846</v>
      </c>
      <c r="AG680" s="28">
        <f t="shared" si="157"/>
        <v>78.907721280602644</v>
      </c>
      <c r="AH680" s="28">
        <f t="shared" si="158"/>
        <v>87.38229755178908</v>
      </c>
      <c r="AI680" s="28">
        <f t="shared" si="159"/>
        <v>56.120527306967979</v>
      </c>
      <c r="AJ680" s="28">
        <f t="shared" si="160"/>
        <v>90.960451977401121</v>
      </c>
      <c r="AK680" s="29">
        <f t="shared" si="161"/>
        <v>80.569999999999993</v>
      </c>
      <c r="AL680" s="25">
        <f t="shared" si="162"/>
        <v>50</v>
      </c>
      <c r="AM680" s="24" t="str">
        <f t="shared" si="163"/>
        <v>S</v>
      </c>
      <c r="AN680" s="24" t="str">
        <f t="shared" si="164"/>
        <v>MOB1-3</v>
      </c>
    </row>
    <row r="681" spans="1:40" ht="13.5" customHeight="1">
      <c r="A681" s="24" t="s">
        <v>144</v>
      </c>
      <c r="B681" s="24" t="s">
        <v>145</v>
      </c>
      <c r="C681" s="25">
        <v>803781</v>
      </c>
      <c r="D681" s="24" t="s">
        <v>164</v>
      </c>
      <c r="E681" s="26">
        <v>46092.408333333296</v>
      </c>
      <c r="F681" s="26">
        <v>46092.408333333296</v>
      </c>
      <c r="G681" s="25">
        <v>62</v>
      </c>
      <c r="H681" s="25">
        <v>62</v>
      </c>
      <c r="I681" s="26">
        <v>46154.827777777798</v>
      </c>
      <c r="J681" s="27">
        <v>5682</v>
      </c>
      <c r="K681" s="27">
        <v>5873</v>
      </c>
      <c r="L681" s="27">
        <v>1970</v>
      </c>
      <c r="M681" s="27">
        <v>241359</v>
      </c>
      <c r="N681" s="27">
        <v>181396</v>
      </c>
      <c r="O681" s="25">
        <v>26</v>
      </c>
      <c r="P681" s="27">
        <v>43</v>
      </c>
      <c r="Q681" s="27">
        <v>929800</v>
      </c>
      <c r="R681" s="27">
        <v>730500</v>
      </c>
      <c r="S681" s="27">
        <v>1</v>
      </c>
      <c r="T681" s="27">
        <v>1</v>
      </c>
      <c r="U681" s="27">
        <v>500</v>
      </c>
      <c r="V681" s="27"/>
      <c r="W681" s="27">
        <v>930300</v>
      </c>
      <c r="X681" s="24" t="str">
        <f>IF(OR(I681="",说明首页!$C$3-INT(I681)&gt;7),"是","否")</f>
        <v>否</v>
      </c>
      <c r="Y681" s="24" t="str">
        <f t="shared" si="150"/>
        <v>否</v>
      </c>
      <c r="Z681" s="24" t="str">
        <f t="shared" si="151"/>
        <v>是</v>
      </c>
      <c r="AA681" s="24" t="str">
        <f>IF(OR(I681="",说明首页!$C$3-INT(I681)&gt;=3),"是","否")</f>
        <v>否</v>
      </c>
      <c r="AB681" s="28">
        <f t="shared" si="152"/>
        <v>92.079187817258884</v>
      </c>
      <c r="AC681" s="29">
        <f t="shared" si="153"/>
        <v>0.75677578317493843</v>
      </c>
      <c r="AD681" s="27">
        <f t="shared" si="154"/>
        <v>21623.255813953489</v>
      </c>
      <c r="AE681" s="29">
        <f t="shared" si="155"/>
        <v>73.05</v>
      </c>
      <c r="AF681" s="29">
        <f t="shared" si="156"/>
        <v>116.27948717948718</v>
      </c>
      <c r="AG681" s="28">
        <f t="shared" si="157"/>
        <v>60.075329566854997</v>
      </c>
      <c r="AH681" s="28">
        <f t="shared" si="158"/>
        <v>34.651600753295668</v>
      </c>
      <c r="AI681" s="28">
        <f t="shared" si="159"/>
        <v>31.638418079096049</v>
      </c>
      <c r="AJ681" s="28">
        <f t="shared" si="160"/>
        <v>57.438794726930318</v>
      </c>
      <c r="AK681" s="29">
        <f t="shared" si="161"/>
        <v>42.42</v>
      </c>
      <c r="AL681" s="25">
        <f t="shared" si="162"/>
        <v>317</v>
      </c>
      <c r="AM681" s="24" t="str">
        <f t="shared" si="163"/>
        <v>B</v>
      </c>
      <c r="AN681" s="24" t="str">
        <f t="shared" si="164"/>
        <v>MOB1-3</v>
      </c>
    </row>
    <row r="682" spans="1:40" ht="13.5" customHeight="1">
      <c r="A682" s="24" t="s">
        <v>144</v>
      </c>
      <c r="B682" s="24" t="s">
        <v>145</v>
      </c>
      <c r="C682" s="25">
        <v>803783</v>
      </c>
      <c r="D682" s="24" t="s">
        <v>884</v>
      </c>
      <c r="E682" s="26">
        <v>46092.40625</v>
      </c>
      <c r="F682" s="26">
        <v>46092.40625</v>
      </c>
      <c r="G682" s="25">
        <v>62</v>
      </c>
      <c r="H682" s="25">
        <v>62</v>
      </c>
      <c r="I682" s="26">
        <v>46154.788194444402</v>
      </c>
      <c r="J682" s="27">
        <v>4088</v>
      </c>
      <c r="K682" s="27">
        <v>4442</v>
      </c>
      <c r="L682" s="27">
        <v>1643</v>
      </c>
      <c r="M682" s="27">
        <v>187354</v>
      </c>
      <c r="N682" s="27">
        <v>144432</v>
      </c>
      <c r="O682" s="25">
        <v>22</v>
      </c>
      <c r="P682" s="27">
        <v>31</v>
      </c>
      <c r="Q682" s="27">
        <v>1736000</v>
      </c>
      <c r="R682" s="27">
        <v>1515700</v>
      </c>
      <c r="S682" s="27">
        <v>5</v>
      </c>
      <c r="T682" s="27">
        <v>7</v>
      </c>
      <c r="U682" s="27">
        <v>150100</v>
      </c>
      <c r="V682" s="27">
        <v>90100</v>
      </c>
      <c r="W682" s="27">
        <v>1886100</v>
      </c>
      <c r="X682" s="24" t="str">
        <f>IF(OR(I682="",说明首页!$C$3-INT(I682)&gt;7),"是","否")</f>
        <v>否</v>
      </c>
      <c r="Y682" s="24" t="str">
        <f t="shared" si="150"/>
        <v>否</v>
      </c>
      <c r="Z682" s="24" t="str">
        <f t="shared" si="151"/>
        <v>是</v>
      </c>
      <c r="AA682" s="24" t="str">
        <f>IF(OR(I682="",说明首页!$C$3-INT(I682)&gt;=3),"是","否")</f>
        <v>否</v>
      </c>
      <c r="AB682" s="28">
        <f t="shared" si="152"/>
        <v>87.907486305538654</v>
      </c>
      <c r="AC682" s="29">
        <f t="shared" si="153"/>
        <v>0.7583170254403131</v>
      </c>
      <c r="AD682" s="27">
        <f t="shared" si="154"/>
        <v>56000</v>
      </c>
      <c r="AE682" s="29">
        <f t="shared" si="155"/>
        <v>151.57</v>
      </c>
      <c r="AF682" s="29">
        <f t="shared" si="156"/>
        <v>109.41818181818182</v>
      </c>
      <c r="AG682" s="28">
        <f t="shared" si="157"/>
        <v>47.080979284369114</v>
      </c>
      <c r="AH682" s="28">
        <f t="shared" si="158"/>
        <v>35.028248587570623</v>
      </c>
      <c r="AI682" s="28">
        <f t="shared" si="159"/>
        <v>62.900188323917142</v>
      </c>
      <c r="AJ682" s="28">
        <f t="shared" si="160"/>
        <v>40.677966101694921</v>
      </c>
      <c r="AK682" s="29">
        <f t="shared" si="161"/>
        <v>43.54</v>
      </c>
      <c r="AL682" s="25">
        <f t="shared" si="162"/>
        <v>306</v>
      </c>
      <c r="AM682" s="24" t="str">
        <f t="shared" si="163"/>
        <v>B</v>
      </c>
      <c r="AN682" s="24" t="str">
        <f t="shared" si="164"/>
        <v>MOB1-3</v>
      </c>
    </row>
    <row r="683" spans="1:40" ht="13.5" customHeight="1">
      <c r="A683" s="24" t="s">
        <v>144</v>
      </c>
      <c r="B683" s="24" t="s">
        <v>145</v>
      </c>
      <c r="C683" s="25">
        <v>803784</v>
      </c>
      <c r="D683" s="24" t="s">
        <v>255</v>
      </c>
      <c r="E683" s="26">
        <v>46091.752083333296</v>
      </c>
      <c r="F683" s="26">
        <v>46091.752083333296</v>
      </c>
      <c r="G683" s="25">
        <v>63</v>
      </c>
      <c r="H683" s="25">
        <v>63</v>
      </c>
      <c r="I683" s="26">
        <v>46125.787499999999</v>
      </c>
      <c r="J683" s="27">
        <v>118</v>
      </c>
      <c r="K683" s="27">
        <v>118</v>
      </c>
      <c r="L683" s="27">
        <v>42</v>
      </c>
      <c r="M683" s="27">
        <v>4980</v>
      </c>
      <c r="N683" s="27">
        <v>3970</v>
      </c>
      <c r="O683" s="25">
        <v>1</v>
      </c>
      <c r="P683" s="27">
        <v>1</v>
      </c>
      <c r="Q683" s="27">
        <v>12100</v>
      </c>
      <c r="R683" s="27">
        <v>12100</v>
      </c>
      <c r="S683" s="27">
        <v>0</v>
      </c>
      <c r="T683" s="27">
        <v>0</v>
      </c>
      <c r="U683" s="27"/>
      <c r="V683" s="27"/>
      <c r="W683" s="27">
        <v>12100</v>
      </c>
      <c r="X683" s="24" t="str">
        <f>IF(OR(I683="",说明首页!$C$3-INT(I683)&gt;7),"是","否")</f>
        <v>否</v>
      </c>
      <c r="Y683" s="24" t="str">
        <f t="shared" si="150"/>
        <v>是</v>
      </c>
      <c r="Z683" s="24" t="str">
        <f t="shared" si="151"/>
        <v>否</v>
      </c>
      <c r="AA683" s="24" t="str">
        <f>IF(OR(I683="",说明首页!$C$3-INT(I683)&gt;=3),"是","否")</f>
        <v>是</v>
      </c>
      <c r="AB683" s="28">
        <f t="shared" si="152"/>
        <v>94.523809523809518</v>
      </c>
      <c r="AC683" s="29">
        <f t="shared" si="153"/>
        <v>0.84745762711864403</v>
      </c>
      <c r="AD683" s="27">
        <f t="shared" si="154"/>
        <v>12100</v>
      </c>
      <c r="AE683" s="29">
        <f t="shared" si="155"/>
        <v>1.21</v>
      </c>
      <c r="AF683" s="29">
        <f t="shared" si="156"/>
        <v>66.166666666666671</v>
      </c>
      <c r="AG683" s="28" t="str">
        <f t="shared" si="157"/>
        <v/>
      </c>
      <c r="AH683" s="28" t="str">
        <f t="shared" si="158"/>
        <v/>
      </c>
      <c r="AI683" s="28" t="str">
        <f t="shared" si="159"/>
        <v/>
      </c>
      <c r="AJ683" s="28" t="str">
        <f t="shared" si="160"/>
        <v/>
      </c>
      <c r="AK683" s="29" t="str">
        <f t="shared" si="161"/>
        <v/>
      </c>
      <c r="AL683" s="25" t="str">
        <f t="shared" si="162"/>
        <v/>
      </c>
      <c r="AM683" s="24" t="str">
        <f t="shared" si="163"/>
        <v>非参评</v>
      </c>
      <c r="AN683" s="24" t="str">
        <f t="shared" si="164"/>
        <v>MOB1-3</v>
      </c>
    </row>
    <row r="684" spans="1:40" ht="13.5" customHeight="1">
      <c r="A684" s="24" t="s">
        <v>144</v>
      </c>
      <c r="B684" s="24" t="s">
        <v>335</v>
      </c>
      <c r="C684" s="25">
        <v>803958</v>
      </c>
      <c r="D684" s="24" t="s">
        <v>336</v>
      </c>
      <c r="E684" s="26">
        <v>46094.593055555597</v>
      </c>
      <c r="F684" s="26">
        <v>46094.593055555597</v>
      </c>
      <c r="G684" s="25">
        <v>60</v>
      </c>
      <c r="H684" s="25">
        <v>60</v>
      </c>
      <c r="I684" s="26">
        <v>46154.753472222197</v>
      </c>
      <c r="J684" s="27">
        <v>4554</v>
      </c>
      <c r="K684" s="27">
        <v>6684</v>
      </c>
      <c r="L684" s="27">
        <v>1631</v>
      </c>
      <c r="M684" s="27">
        <v>226597</v>
      </c>
      <c r="N684" s="27">
        <v>154318</v>
      </c>
      <c r="O684" s="25">
        <v>24</v>
      </c>
      <c r="P684" s="27">
        <v>44</v>
      </c>
      <c r="Q684" s="27">
        <v>962800</v>
      </c>
      <c r="R684" s="27">
        <v>751300</v>
      </c>
      <c r="S684" s="27">
        <v>2</v>
      </c>
      <c r="T684" s="27">
        <v>2</v>
      </c>
      <c r="U684" s="27">
        <v>102000</v>
      </c>
      <c r="V684" s="24">
        <v>102000</v>
      </c>
      <c r="W684" s="27">
        <v>1064800</v>
      </c>
      <c r="X684" s="24" t="str">
        <f>IF(OR(I684="",说明首页!$C$3-INT(I684)&gt;7),"是","否")</f>
        <v>否</v>
      </c>
      <c r="Y684" s="24" t="str">
        <f t="shared" si="150"/>
        <v>否</v>
      </c>
      <c r="Z684" s="24" t="str">
        <f t="shared" si="151"/>
        <v>是</v>
      </c>
      <c r="AA684" s="24" t="str">
        <f>IF(OR(I684="",说明首页!$C$3-INT(I684)&gt;=3),"是","否")</f>
        <v>否</v>
      </c>
      <c r="AB684" s="28">
        <f t="shared" si="152"/>
        <v>94.615573267933783</v>
      </c>
      <c r="AC684" s="29">
        <f t="shared" si="153"/>
        <v>0.96618357487922701</v>
      </c>
      <c r="AD684" s="27">
        <f t="shared" si="154"/>
        <v>21881.81818181818</v>
      </c>
      <c r="AE684" s="29">
        <f t="shared" si="155"/>
        <v>75.13</v>
      </c>
      <c r="AF684" s="29">
        <f t="shared" si="156"/>
        <v>107.16527777777779</v>
      </c>
      <c r="AG684" s="28">
        <f t="shared" si="157"/>
        <v>67.419962335216582</v>
      </c>
      <c r="AH684" s="28">
        <f t="shared" si="158"/>
        <v>57.815442561205273</v>
      </c>
      <c r="AI684" s="28">
        <f t="shared" si="159"/>
        <v>32.7683615819209</v>
      </c>
      <c r="AJ684" s="28">
        <f t="shared" si="160"/>
        <v>35.404896421845571</v>
      </c>
      <c r="AK684" s="29">
        <f t="shared" si="161"/>
        <v>49.76</v>
      </c>
      <c r="AL684" s="25">
        <f t="shared" si="162"/>
        <v>265</v>
      </c>
      <c r="AM684" s="24" t="str">
        <f t="shared" si="163"/>
        <v>A</v>
      </c>
      <c r="AN684" s="24" t="str">
        <f t="shared" si="164"/>
        <v>MOB1-3</v>
      </c>
    </row>
    <row r="685" spans="1:40" ht="13.5" customHeight="1">
      <c r="A685" s="24" t="s">
        <v>144</v>
      </c>
      <c r="B685" s="24" t="s">
        <v>335</v>
      </c>
      <c r="C685" s="25">
        <v>803962</v>
      </c>
      <c r="D685" s="24" t="s">
        <v>722</v>
      </c>
      <c r="E685" s="26">
        <v>46094.595833333296</v>
      </c>
      <c r="F685" s="26">
        <v>46094.595833333296</v>
      </c>
      <c r="G685" s="25">
        <v>60</v>
      </c>
      <c r="H685" s="25">
        <v>60</v>
      </c>
      <c r="I685" s="26">
        <v>46154.775694444397</v>
      </c>
      <c r="J685" s="27">
        <v>2922</v>
      </c>
      <c r="K685" s="27">
        <v>4395</v>
      </c>
      <c r="L685" s="27">
        <v>1434</v>
      </c>
      <c r="M685" s="27">
        <v>153118</v>
      </c>
      <c r="N685" s="27">
        <v>112601</v>
      </c>
      <c r="O685" s="25">
        <v>17</v>
      </c>
      <c r="P685" s="27">
        <v>25</v>
      </c>
      <c r="Q685" s="27">
        <v>388800</v>
      </c>
      <c r="R685" s="27">
        <v>158500</v>
      </c>
      <c r="S685" s="27">
        <v>3</v>
      </c>
      <c r="T685" s="27">
        <v>4</v>
      </c>
      <c r="U685" s="27">
        <v>97300</v>
      </c>
      <c r="V685" s="27">
        <v>1000</v>
      </c>
      <c r="W685" s="27">
        <v>486100</v>
      </c>
      <c r="X685" s="24" t="str">
        <f>IF(OR(I685="",说明首页!$C$3-INT(I685)&gt;7),"是","否")</f>
        <v>否</v>
      </c>
      <c r="Y685" s="24" t="str">
        <f t="shared" si="150"/>
        <v>是</v>
      </c>
      <c r="Z685" s="24" t="str">
        <f t="shared" si="151"/>
        <v>否</v>
      </c>
      <c r="AA685" s="24" t="str">
        <f>IF(OR(I685="",说明首页!$C$3-INT(I685)&gt;=3),"是","否")</f>
        <v>否</v>
      </c>
      <c r="AB685" s="28">
        <f t="shared" si="152"/>
        <v>78.522315202231525</v>
      </c>
      <c r="AC685" s="29">
        <f t="shared" si="153"/>
        <v>0.85557837097878164</v>
      </c>
      <c r="AD685" s="27">
        <f t="shared" si="154"/>
        <v>15552</v>
      </c>
      <c r="AE685" s="29">
        <f t="shared" si="155"/>
        <v>15.85</v>
      </c>
      <c r="AF685" s="29">
        <f t="shared" si="156"/>
        <v>110.39313725490197</v>
      </c>
      <c r="AG685" s="28" t="str">
        <f t="shared" si="157"/>
        <v/>
      </c>
      <c r="AH685" s="28" t="str">
        <f t="shared" si="158"/>
        <v/>
      </c>
      <c r="AI685" s="28" t="str">
        <f t="shared" si="159"/>
        <v/>
      </c>
      <c r="AJ685" s="28" t="str">
        <f t="shared" si="160"/>
        <v/>
      </c>
      <c r="AK685" s="29" t="str">
        <f t="shared" si="161"/>
        <v/>
      </c>
      <c r="AL685" s="25" t="str">
        <f t="shared" si="162"/>
        <v/>
      </c>
      <c r="AM685" s="24" t="str">
        <f t="shared" si="163"/>
        <v>非参评</v>
      </c>
      <c r="AN685" s="24" t="str">
        <f t="shared" si="164"/>
        <v>MOB1-3</v>
      </c>
    </row>
    <row r="686" spans="1:40" ht="13.5" customHeight="1">
      <c r="A686" s="24" t="s">
        <v>144</v>
      </c>
      <c r="B686" s="24" t="s">
        <v>162</v>
      </c>
      <c r="C686" s="25">
        <v>803967</v>
      </c>
      <c r="D686" s="24" t="s">
        <v>665</v>
      </c>
      <c r="E686" s="26">
        <v>46092.423611111102</v>
      </c>
      <c r="F686" s="26">
        <v>46092.423611111102</v>
      </c>
      <c r="G686" s="25">
        <v>62</v>
      </c>
      <c r="H686" s="25">
        <v>62</v>
      </c>
      <c r="I686" s="26">
        <v>46154.827083333301</v>
      </c>
      <c r="J686" s="27">
        <v>3381</v>
      </c>
      <c r="K686" s="27">
        <v>4179</v>
      </c>
      <c r="L686" s="27">
        <v>1550</v>
      </c>
      <c r="M686" s="27">
        <v>182326</v>
      </c>
      <c r="N686" s="27">
        <v>142776</v>
      </c>
      <c r="O686" s="25">
        <v>27</v>
      </c>
      <c r="P686" s="27">
        <v>49</v>
      </c>
      <c r="Q686" s="27">
        <v>4594800</v>
      </c>
      <c r="R686" s="27">
        <v>2886300</v>
      </c>
      <c r="S686" s="27">
        <v>4</v>
      </c>
      <c r="T686" s="27">
        <v>5</v>
      </c>
      <c r="U686" s="27">
        <v>147400</v>
      </c>
      <c r="V686" s="24">
        <v>110400</v>
      </c>
      <c r="W686" s="27">
        <v>4742200</v>
      </c>
      <c r="X686" s="24" t="str">
        <f>IF(OR(I686="",说明首页!$C$3-INT(I686)&gt;7),"是","否")</f>
        <v>否</v>
      </c>
      <c r="Y686" s="24" t="str">
        <f t="shared" si="150"/>
        <v>否</v>
      </c>
      <c r="Z686" s="24" t="str">
        <f t="shared" si="151"/>
        <v>是</v>
      </c>
      <c r="AA686" s="24" t="str">
        <f>IF(OR(I686="",说明首页!$C$3-INT(I686)&gt;=3),"是","否")</f>
        <v>否</v>
      </c>
      <c r="AB686" s="28">
        <f t="shared" si="152"/>
        <v>92.11354838709677</v>
      </c>
      <c r="AC686" s="29">
        <f t="shared" si="153"/>
        <v>1.4492753623188406</v>
      </c>
      <c r="AD686" s="27">
        <f t="shared" si="154"/>
        <v>93771.428571428565</v>
      </c>
      <c r="AE686" s="29">
        <f t="shared" si="155"/>
        <v>288.63</v>
      </c>
      <c r="AF686" s="29">
        <f t="shared" si="156"/>
        <v>88.13333333333334</v>
      </c>
      <c r="AG686" s="28">
        <f t="shared" si="157"/>
        <v>60.263653483992464</v>
      </c>
      <c r="AH686" s="28">
        <f t="shared" si="158"/>
        <v>90.207156308851225</v>
      </c>
      <c r="AI686" s="28">
        <f t="shared" si="159"/>
        <v>89.830508474576277</v>
      </c>
      <c r="AJ686" s="28">
        <f t="shared" si="160"/>
        <v>8.4745762711864394</v>
      </c>
      <c r="AK686" s="29">
        <f t="shared" si="161"/>
        <v>69.290000000000006</v>
      </c>
      <c r="AL686" s="25">
        <f t="shared" si="162"/>
        <v>122</v>
      </c>
      <c r="AM686" s="24" t="str">
        <f t="shared" si="163"/>
        <v>A</v>
      </c>
      <c r="AN686" s="24" t="str">
        <f t="shared" si="164"/>
        <v>MOB1-3</v>
      </c>
    </row>
    <row r="687" spans="1:40" ht="13.5" customHeight="1">
      <c r="A687" s="24" t="s">
        <v>144</v>
      </c>
      <c r="B687" s="24" t="s">
        <v>162</v>
      </c>
      <c r="C687" s="25">
        <v>803970</v>
      </c>
      <c r="D687" s="24" t="s">
        <v>502</v>
      </c>
      <c r="E687" s="26">
        <v>46092.404861111099</v>
      </c>
      <c r="F687" s="26">
        <v>46092.404861111099</v>
      </c>
      <c r="G687" s="25">
        <v>62</v>
      </c>
      <c r="H687" s="25">
        <v>62</v>
      </c>
      <c r="I687" s="26">
        <v>46154.800694444399</v>
      </c>
      <c r="J687" s="27">
        <v>1102</v>
      </c>
      <c r="K687" s="27">
        <v>1372</v>
      </c>
      <c r="L687" s="27">
        <v>389</v>
      </c>
      <c r="M687" s="27">
        <v>53477</v>
      </c>
      <c r="N687" s="27">
        <v>40453</v>
      </c>
      <c r="O687" s="25">
        <v>6</v>
      </c>
      <c r="P687" s="27">
        <v>15</v>
      </c>
      <c r="Q687" s="27">
        <v>1035100</v>
      </c>
      <c r="R687" s="24">
        <v>1015100</v>
      </c>
      <c r="S687" s="27">
        <v>0</v>
      </c>
      <c r="T687" s="27">
        <v>0</v>
      </c>
      <c r="U687" s="24"/>
      <c r="V687" s="24"/>
      <c r="W687" s="27">
        <v>1035100</v>
      </c>
      <c r="X687" s="24" t="str">
        <f>IF(OR(I687="",说明首页!$C$3-INT(I687)&gt;7),"是","否")</f>
        <v>否</v>
      </c>
      <c r="Y687" s="24" t="str">
        <f t="shared" si="150"/>
        <v>是</v>
      </c>
      <c r="Z687" s="24" t="str">
        <f t="shared" si="151"/>
        <v>否</v>
      </c>
      <c r="AA687" s="24" t="str">
        <f>IF(OR(I687="",说明首页!$C$3-INT(I687)&gt;=3),"是","否")</f>
        <v>否</v>
      </c>
      <c r="AB687" s="28">
        <f t="shared" si="152"/>
        <v>103.99228791773778</v>
      </c>
      <c r="AC687" s="29">
        <f t="shared" si="153"/>
        <v>1.3611615245009074</v>
      </c>
      <c r="AD687" s="27">
        <f t="shared" si="154"/>
        <v>69006.666666666672</v>
      </c>
      <c r="AE687" s="29">
        <f t="shared" si="155"/>
        <v>101.51</v>
      </c>
      <c r="AF687" s="29">
        <f t="shared" si="156"/>
        <v>112.36944444444445</v>
      </c>
      <c r="AG687" s="28" t="str">
        <f t="shared" si="157"/>
        <v/>
      </c>
      <c r="AH687" s="28" t="str">
        <f t="shared" si="158"/>
        <v/>
      </c>
      <c r="AI687" s="28" t="str">
        <f t="shared" si="159"/>
        <v/>
      </c>
      <c r="AJ687" s="28" t="str">
        <f t="shared" si="160"/>
        <v/>
      </c>
      <c r="AK687" s="29" t="str">
        <f t="shared" si="161"/>
        <v/>
      </c>
      <c r="AL687" s="25" t="str">
        <f t="shared" si="162"/>
        <v/>
      </c>
      <c r="AM687" s="24" t="str">
        <f t="shared" si="163"/>
        <v>非参评</v>
      </c>
      <c r="AN687" s="24" t="str">
        <f t="shared" si="164"/>
        <v>MOB1-3</v>
      </c>
    </row>
    <row r="688" spans="1:40" ht="13.5" customHeight="1">
      <c r="A688" s="24" t="s">
        <v>144</v>
      </c>
      <c r="B688" s="24" t="s">
        <v>162</v>
      </c>
      <c r="C688" s="25">
        <v>803975</v>
      </c>
      <c r="D688" s="24" t="s">
        <v>310</v>
      </c>
      <c r="E688" s="26">
        <v>46092.411805555603</v>
      </c>
      <c r="F688" s="26">
        <v>46092.411805555603</v>
      </c>
      <c r="G688" s="25">
        <v>62</v>
      </c>
      <c r="H688" s="25">
        <v>62</v>
      </c>
      <c r="I688" s="26">
        <v>46154.796527777798</v>
      </c>
      <c r="J688" s="27">
        <v>2849</v>
      </c>
      <c r="K688" s="27">
        <v>3555</v>
      </c>
      <c r="L688" s="27">
        <v>1843</v>
      </c>
      <c r="M688" s="27">
        <v>192563</v>
      </c>
      <c r="N688" s="27">
        <v>165957</v>
      </c>
      <c r="O688" s="25">
        <v>25</v>
      </c>
      <c r="P688" s="27">
        <v>21</v>
      </c>
      <c r="Q688" s="27">
        <v>161000</v>
      </c>
      <c r="R688" s="27">
        <v>80400</v>
      </c>
      <c r="S688" s="27">
        <v>3</v>
      </c>
      <c r="T688" s="27">
        <v>4</v>
      </c>
      <c r="U688" s="27">
        <v>15800</v>
      </c>
      <c r="V688" s="27">
        <v>500</v>
      </c>
      <c r="W688" s="27">
        <v>176800</v>
      </c>
      <c r="X688" s="24" t="str">
        <f>IF(OR(I688="",说明首页!$C$3-INT(I688)&gt;7),"是","否")</f>
        <v>否</v>
      </c>
      <c r="Y688" s="24" t="str">
        <f t="shared" si="150"/>
        <v>否</v>
      </c>
      <c r="Z688" s="24" t="str">
        <f t="shared" si="151"/>
        <v>是</v>
      </c>
      <c r="AA688" s="24" t="str">
        <f>IF(OR(I688="",说明首页!$C$3-INT(I688)&gt;=3),"是","否")</f>
        <v>否</v>
      </c>
      <c r="AB688" s="28">
        <f t="shared" si="152"/>
        <v>90.04720564297341</v>
      </c>
      <c r="AC688" s="29">
        <f t="shared" si="153"/>
        <v>0.73710073710073709</v>
      </c>
      <c r="AD688" s="27">
        <f t="shared" si="154"/>
        <v>7666.666666666667</v>
      </c>
      <c r="AE688" s="29">
        <f t="shared" si="155"/>
        <v>8.0399999999999991</v>
      </c>
      <c r="AF688" s="29">
        <f t="shared" si="156"/>
        <v>110.63799999999999</v>
      </c>
      <c r="AG688" s="28">
        <f t="shared" si="157"/>
        <v>53.10734463276836</v>
      </c>
      <c r="AH688" s="28">
        <f t="shared" si="158"/>
        <v>30.885122410546138</v>
      </c>
      <c r="AI688" s="28">
        <f t="shared" si="159"/>
        <v>2.6365348399246704</v>
      </c>
      <c r="AJ688" s="28">
        <f t="shared" si="160"/>
        <v>44.632768361581924</v>
      </c>
      <c r="AK688" s="29">
        <f t="shared" si="161"/>
        <v>31.32</v>
      </c>
      <c r="AL688" s="25">
        <f t="shared" si="162"/>
        <v>406</v>
      </c>
      <c r="AM688" s="24" t="str">
        <f t="shared" si="163"/>
        <v>B</v>
      </c>
      <c r="AN688" s="24" t="str">
        <f t="shared" si="164"/>
        <v>MOB1-3</v>
      </c>
    </row>
    <row r="689" spans="1:40" ht="13.5" customHeight="1">
      <c r="A689" s="24" t="s">
        <v>144</v>
      </c>
      <c r="B689" s="24" t="s">
        <v>162</v>
      </c>
      <c r="C689" s="25">
        <v>803977</v>
      </c>
      <c r="D689" s="24" t="s">
        <v>1093</v>
      </c>
      <c r="E689" s="26">
        <v>46092.409722222197</v>
      </c>
      <c r="F689" s="26">
        <v>46092.409722222197</v>
      </c>
      <c r="G689" s="25">
        <v>62</v>
      </c>
      <c r="H689" s="25">
        <v>62</v>
      </c>
      <c r="I689" s="26">
        <v>46154.797222222202</v>
      </c>
      <c r="J689" s="27">
        <v>3825</v>
      </c>
      <c r="K689" s="27">
        <v>4835</v>
      </c>
      <c r="L689" s="27">
        <v>2054</v>
      </c>
      <c r="M689" s="27">
        <v>211515</v>
      </c>
      <c r="N689" s="27">
        <v>170865</v>
      </c>
      <c r="O689" s="24">
        <v>26</v>
      </c>
      <c r="P689" s="24">
        <v>23</v>
      </c>
      <c r="Q689" s="24">
        <v>145800</v>
      </c>
      <c r="R689" s="24">
        <v>53600</v>
      </c>
      <c r="S689" s="24">
        <v>1</v>
      </c>
      <c r="T689" s="24">
        <v>2</v>
      </c>
      <c r="U689" s="24">
        <v>1000</v>
      </c>
      <c r="V689" s="24">
        <v>1000</v>
      </c>
      <c r="W689" s="24">
        <v>146800</v>
      </c>
      <c r="X689" s="24" t="str">
        <f>IF(OR(I689="",说明首页!$C$3-INT(I689)&gt;7),"是","否")</f>
        <v>否</v>
      </c>
      <c r="Y689" s="24" t="str">
        <f t="shared" si="150"/>
        <v>否</v>
      </c>
      <c r="Z689" s="24" t="str">
        <f t="shared" si="151"/>
        <v>是</v>
      </c>
      <c r="AA689" s="24" t="str">
        <f>IF(OR(I689="",说明首页!$C$3-INT(I689)&gt;=3),"是","否")</f>
        <v>否</v>
      </c>
      <c r="AB689" s="28">
        <f t="shared" si="152"/>
        <v>83.186465433300882</v>
      </c>
      <c r="AC689" s="29">
        <f t="shared" si="153"/>
        <v>0.60130718954248363</v>
      </c>
      <c r="AD689" s="27">
        <f t="shared" si="154"/>
        <v>6339.130434782609</v>
      </c>
      <c r="AE689" s="29">
        <f t="shared" si="155"/>
        <v>5.36</v>
      </c>
      <c r="AF689" s="29">
        <f t="shared" si="156"/>
        <v>109.52884615384616</v>
      </c>
      <c r="AG689" s="28">
        <f t="shared" si="157"/>
        <v>34.27495291902072</v>
      </c>
      <c r="AH689" s="28">
        <f t="shared" si="158"/>
        <v>17.325800376647834</v>
      </c>
      <c r="AI689" s="28">
        <f t="shared" si="159"/>
        <v>1.8832391713747645</v>
      </c>
      <c r="AJ689" s="28">
        <f t="shared" si="160"/>
        <v>41.242937853107343</v>
      </c>
      <c r="AK689" s="29">
        <f t="shared" si="161"/>
        <v>21.56</v>
      </c>
      <c r="AL689" s="25">
        <f t="shared" si="162"/>
        <v>473</v>
      </c>
      <c r="AM689" s="24" t="str">
        <f t="shared" si="163"/>
        <v>C</v>
      </c>
      <c r="AN689" s="24" t="str">
        <f t="shared" si="164"/>
        <v>MOB1-3</v>
      </c>
    </row>
    <row r="690" spans="1:40" ht="13.5" customHeight="1">
      <c r="A690" s="24" t="s">
        <v>144</v>
      </c>
      <c r="B690" s="24" t="s">
        <v>152</v>
      </c>
      <c r="C690" s="25">
        <v>803991</v>
      </c>
      <c r="D690" s="24" t="s">
        <v>707</v>
      </c>
      <c r="E690" s="26">
        <v>46093.434027777803</v>
      </c>
      <c r="F690" s="26">
        <v>46093.434027777803</v>
      </c>
      <c r="G690" s="25">
        <v>61</v>
      </c>
      <c r="H690" s="25">
        <v>61</v>
      </c>
      <c r="I690" s="26">
        <v>46154.757638888899</v>
      </c>
      <c r="J690" s="27">
        <v>4784</v>
      </c>
      <c r="K690" s="27">
        <v>5532</v>
      </c>
      <c r="L690" s="27">
        <v>2280</v>
      </c>
      <c r="M690" s="27">
        <v>241107</v>
      </c>
      <c r="N690" s="27">
        <v>189840</v>
      </c>
      <c r="O690" s="25">
        <v>26</v>
      </c>
      <c r="P690" s="27">
        <v>36</v>
      </c>
      <c r="Q690" s="27">
        <v>1484400</v>
      </c>
      <c r="R690" s="27">
        <v>944900</v>
      </c>
      <c r="S690" s="27">
        <v>1</v>
      </c>
      <c r="T690" s="27">
        <v>1</v>
      </c>
      <c r="U690" s="24">
        <v>5000</v>
      </c>
      <c r="V690" s="24"/>
      <c r="W690" s="27">
        <v>1489400</v>
      </c>
      <c r="X690" s="24" t="str">
        <f>IF(OR(I690="",说明首页!$C$3-INT(I690)&gt;7),"是","否")</f>
        <v>否</v>
      </c>
      <c r="Y690" s="24" t="str">
        <f t="shared" si="150"/>
        <v>否</v>
      </c>
      <c r="Z690" s="24" t="str">
        <f t="shared" si="151"/>
        <v>是</v>
      </c>
      <c r="AA690" s="24" t="str">
        <f>IF(OR(I690="",说明首页!$C$3-INT(I690)&gt;=3),"是","否")</f>
        <v>否</v>
      </c>
      <c r="AB690" s="28">
        <f t="shared" si="152"/>
        <v>83.263157894736835</v>
      </c>
      <c r="AC690" s="29">
        <f t="shared" si="153"/>
        <v>0.75250836120401343</v>
      </c>
      <c r="AD690" s="27">
        <f t="shared" si="154"/>
        <v>41233.333333333336</v>
      </c>
      <c r="AE690" s="29">
        <f t="shared" si="155"/>
        <v>94.49</v>
      </c>
      <c r="AF690" s="29">
        <f t="shared" si="156"/>
        <v>121.69230769230769</v>
      </c>
      <c r="AG690" s="28">
        <f t="shared" si="157"/>
        <v>34.651600753295668</v>
      </c>
      <c r="AH690" s="28">
        <f t="shared" si="158"/>
        <v>33.898305084745758</v>
      </c>
      <c r="AI690" s="28">
        <f t="shared" si="159"/>
        <v>40.301318267419958</v>
      </c>
      <c r="AJ690" s="28">
        <f t="shared" si="160"/>
        <v>68.361581920903959</v>
      </c>
      <c r="AK690" s="29">
        <f t="shared" si="161"/>
        <v>42.18</v>
      </c>
      <c r="AL690" s="25">
        <f t="shared" si="162"/>
        <v>321</v>
      </c>
      <c r="AM690" s="24" t="str">
        <f t="shared" si="163"/>
        <v>B</v>
      </c>
      <c r="AN690" s="24" t="str">
        <f t="shared" si="164"/>
        <v>MOB1-3</v>
      </c>
    </row>
    <row r="691" spans="1:40" ht="13.5" customHeight="1">
      <c r="A691" s="24" t="s">
        <v>144</v>
      </c>
      <c r="B691" s="24" t="s">
        <v>152</v>
      </c>
      <c r="C691" s="25">
        <v>803992</v>
      </c>
      <c r="D691" s="24" t="s">
        <v>703</v>
      </c>
      <c r="E691" s="26">
        <v>46093.4243055556</v>
      </c>
      <c r="F691" s="26">
        <v>46093.4243055556</v>
      </c>
      <c r="G691" s="25">
        <v>61</v>
      </c>
      <c r="H691" s="25">
        <v>61</v>
      </c>
      <c r="I691" s="26">
        <v>46154.784722222197</v>
      </c>
      <c r="J691" s="27">
        <v>4916</v>
      </c>
      <c r="K691" s="27">
        <v>5872</v>
      </c>
      <c r="L691" s="27">
        <v>2267</v>
      </c>
      <c r="M691" s="27">
        <v>213540</v>
      </c>
      <c r="N691" s="27">
        <v>161303</v>
      </c>
      <c r="O691" s="25">
        <v>24</v>
      </c>
      <c r="P691" s="27">
        <v>26</v>
      </c>
      <c r="Q691" s="27">
        <v>882400</v>
      </c>
      <c r="R691" s="27">
        <v>844100</v>
      </c>
      <c r="S691" s="27">
        <v>2</v>
      </c>
      <c r="T691" s="27">
        <v>2</v>
      </c>
      <c r="U691" s="27">
        <v>24500</v>
      </c>
      <c r="V691" s="24"/>
      <c r="W691" s="27">
        <v>906900</v>
      </c>
      <c r="X691" s="24" t="str">
        <f>IF(OR(I691="",说明首页!$C$3-INT(I691)&gt;7),"是","否")</f>
        <v>否</v>
      </c>
      <c r="Y691" s="24" t="str">
        <f t="shared" si="150"/>
        <v>否</v>
      </c>
      <c r="Z691" s="24" t="str">
        <f t="shared" si="151"/>
        <v>是</v>
      </c>
      <c r="AA691" s="24" t="str">
        <f>IF(OR(I691="",说明首页!$C$3-INT(I691)&gt;=3),"是","否")</f>
        <v>否</v>
      </c>
      <c r="AB691" s="28">
        <f t="shared" si="152"/>
        <v>71.152624614027346</v>
      </c>
      <c r="AC691" s="29">
        <f t="shared" si="153"/>
        <v>0.52888527257933271</v>
      </c>
      <c r="AD691" s="27">
        <f t="shared" si="154"/>
        <v>33938.461538461539</v>
      </c>
      <c r="AE691" s="29">
        <f t="shared" si="155"/>
        <v>84.41</v>
      </c>
      <c r="AF691" s="29">
        <f t="shared" si="156"/>
        <v>112.01597222222222</v>
      </c>
      <c r="AG691" s="28">
        <f t="shared" si="157"/>
        <v>9.7928436911487751</v>
      </c>
      <c r="AH691" s="28">
        <f t="shared" si="158"/>
        <v>10.357815442561206</v>
      </c>
      <c r="AI691" s="28">
        <f t="shared" si="159"/>
        <v>37.099811676082858</v>
      </c>
      <c r="AJ691" s="28">
        <f t="shared" si="160"/>
        <v>48.587570621468927</v>
      </c>
      <c r="AK691" s="29">
        <f t="shared" si="161"/>
        <v>23.27</v>
      </c>
      <c r="AL691" s="25">
        <f t="shared" si="162"/>
        <v>461</v>
      </c>
      <c r="AM691" s="24" t="str">
        <f t="shared" si="163"/>
        <v>C</v>
      </c>
      <c r="AN691" s="24" t="str">
        <f t="shared" si="164"/>
        <v>MOB1-3</v>
      </c>
    </row>
    <row r="692" spans="1:40" ht="13.5" customHeight="1">
      <c r="A692" s="24" t="s">
        <v>144</v>
      </c>
      <c r="B692" s="24" t="s">
        <v>152</v>
      </c>
      <c r="C692" s="25">
        <v>803994</v>
      </c>
      <c r="D692" s="24" t="s">
        <v>704</v>
      </c>
      <c r="E692" s="26">
        <v>46093.430555555598</v>
      </c>
      <c r="F692" s="26">
        <v>46093.430555555598</v>
      </c>
      <c r="G692" s="25">
        <v>61</v>
      </c>
      <c r="H692" s="25">
        <v>61</v>
      </c>
      <c r="I692" s="26">
        <v>46133.499305555597</v>
      </c>
      <c r="J692" s="27">
        <v>1543</v>
      </c>
      <c r="K692" s="27">
        <v>1690</v>
      </c>
      <c r="L692" s="27">
        <v>587</v>
      </c>
      <c r="M692" s="27">
        <v>61513</v>
      </c>
      <c r="N692" s="27">
        <v>47645</v>
      </c>
      <c r="O692" s="25">
        <v>8</v>
      </c>
      <c r="P692" s="27">
        <v>9</v>
      </c>
      <c r="Q692" s="27">
        <v>92000</v>
      </c>
      <c r="R692" s="27">
        <v>83000</v>
      </c>
      <c r="S692" s="27">
        <v>3</v>
      </c>
      <c r="T692" s="27">
        <v>6</v>
      </c>
      <c r="U692" s="27">
        <v>141400</v>
      </c>
      <c r="V692" s="24">
        <v>123000</v>
      </c>
      <c r="W692" s="27">
        <v>233400</v>
      </c>
      <c r="X692" s="24" t="str">
        <f>IF(OR(I692="",说明首页!$C$3-INT(I692)&gt;7),"是","否")</f>
        <v>否</v>
      </c>
      <c r="Y692" s="24" t="str">
        <f t="shared" si="150"/>
        <v>是</v>
      </c>
      <c r="Z692" s="24" t="str">
        <f t="shared" si="151"/>
        <v>否</v>
      </c>
      <c r="AA692" s="24" t="str">
        <f>IF(OR(I692="",说明首页!$C$3-INT(I692)&gt;=3),"是","否")</f>
        <v>否</v>
      </c>
      <c r="AB692" s="28">
        <f t="shared" si="152"/>
        <v>81.166950596252136</v>
      </c>
      <c r="AC692" s="29">
        <f t="shared" si="153"/>
        <v>0.58327932598833443</v>
      </c>
      <c r="AD692" s="27">
        <f t="shared" si="154"/>
        <v>10222.222222222223</v>
      </c>
      <c r="AE692" s="29">
        <f t="shared" si="155"/>
        <v>8.3000000000000007</v>
      </c>
      <c r="AF692" s="29">
        <f t="shared" si="156"/>
        <v>99.260416666666671</v>
      </c>
      <c r="AG692" s="28" t="str">
        <f t="shared" si="157"/>
        <v/>
      </c>
      <c r="AH692" s="28" t="str">
        <f t="shared" si="158"/>
        <v/>
      </c>
      <c r="AI692" s="28" t="str">
        <f t="shared" si="159"/>
        <v/>
      </c>
      <c r="AJ692" s="28" t="str">
        <f t="shared" si="160"/>
        <v/>
      </c>
      <c r="AK692" s="29" t="str">
        <f t="shared" si="161"/>
        <v/>
      </c>
      <c r="AL692" s="25" t="str">
        <f t="shared" si="162"/>
        <v/>
      </c>
      <c r="AM692" s="24" t="str">
        <f t="shared" si="163"/>
        <v>非参评</v>
      </c>
      <c r="AN692" s="24" t="str">
        <f t="shared" si="164"/>
        <v>MOB1-3</v>
      </c>
    </row>
    <row r="693" spans="1:40" ht="13.5" customHeight="1">
      <c r="A693" s="24" t="s">
        <v>144</v>
      </c>
      <c r="B693" s="24" t="s">
        <v>160</v>
      </c>
      <c r="C693" s="25">
        <v>804000</v>
      </c>
      <c r="D693" s="24" t="s">
        <v>452</v>
      </c>
      <c r="E693" s="26">
        <v>46092.597916666702</v>
      </c>
      <c r="F693" s="26">
        <v>46092.597916666702</v>
      </c>
      <c r="G693" s="25">
        <v>62</v>
      </c>
      <c r="H693" s="25">
        <v>62</v>
      </c>
      <c r="I693" s="26">
        <v>46154.787499999999</v>
      </c>
      <c r="J693" s="27">
        <v>3586</v>
      </c>
      <c r="K693" s="27">
        <v>4668</v>
      </c>
      <c r="L693" s="27">
        <v>1812</v>
      </c>
      <c r="M693" s="27">
        <v>182358</v>
      </c>
      <c r="N693" s="27">
        <v>138553</v>
      </c>
      <c r="O693" s="24">
        <v>25</v>
      </c>
      <c r="P693" s="24">
        <v>46</v>
      </c>
      <c r="Q693" s="24">
        <v>916000</v>
      </c>
      <c r="R693" s="24">
        <v>825800</v>
      </c>
      <c r="S693" s="24">
        <v>2</v>
      </c>
      <c r="T693" s="24">
        <v>3</v>
      </c>
      <c r="U693" s="24">
        <v>22600</v>
      </c>
      <c r="V693" s="24">
        <v>20000</v>
      </c>
      <c r="W693" s="24">
        <v>938600</v>
      </c>
      <c r="X693" s="24" t="str">
        <f>IF(OR(I693="",说明首页!$C$3-INT(I693)&gt;7),"是","否")</f>
        <v>否</v>
      </c>
      <c r="Y693" s="24" t="str">
        <f t="shared" si="150"/>
        <v>否</v>
      </c>
      <c r="Z693" s="24" t="str">
        <f t="shared" si="151"/>
        <v>是</v>
      </c>
      <c r="AA693" s="24" t="str">
        <f>IF(OR(I693="",说明首页!$C$3-INT(I693)&gt;=3),"是","否")</f>
        <v>否</v>
      </c>
      <c r="AB693" s="28">
        <f t="shared" si="152"/>
        <v>76.464128035320087</v>
      </c>
      <c r="AC693" s="29">
        <f t="shared" si="153"/>
        <v>1.2827663134411602</v>
      </c>
      <c r="AD693" s="27">
        <f t="shared" si="154"/>
        <v>19913.043478260868</v>
      </c>
      <c r="AE693" s="29">
        <f t="shared" si="155"/>
        <v>82.58</v>
      </c>
      <c r="AF693" s="29">
        <f t="shared" si="156"/>
        <v>92.36866666666667</v>
      </c>
      <c r="AG693" s="28">
        <f t="shared" si="157"/>
        <v>19.020715630885121</v>
      </c>
      <c r="AH693" s="28">
        <f t="shared" si="158"/>
        <v>83.427495291902076</v>
      </c>
      <c r="AI693" s="28">
        <f t="shared" si="159"/>
        <v>36.534839924670429</v>
      </c>
      <c r="AJ693" s="28">
        <f t="shared" si="160"/>
        <v>12.052730696798493</v>
      </c>
      <c r="AK693" s="29">
        <f t="shared" si="161"/>
        <v>50.11</v>
      </c>
      <c r="AL693" s="25">
        <f t="shared" si="162"/>
        <v>260</v>
      </c>
      <c r="AM693" s="24" t="str">
        <f t="shared" si="163"/>
        <v>A</v>
      </c>
      <c r="AN693" s="24" t="str">
        <f t="shared" si="164"/>
        <v>MOB1-3</v>
      </c>
    </row>
    <row r="694" spans="1:40" ht="13.5" customHeight="1">
      <c r="A694" s="24" t="s">
        <v>144</v>
      </c>
      <c r="B694" s="24" t="s">
        <v>160</v>
      </c>
      <c r="C694" s="25">
        <v>804003</v>
      </c>
      <c r="D694" s="24" t="s">
        <v>161</v>
      </c>
      <c r="E694" s="26">
        <v>46092.603472222203</v>
      </c>
      <c r="F694" s="26">
        <v>46092.603472222203</v>
      </c>
      <c r="G694" s="25">
        <v>62</v>
      </c>
      <c r="H694" s="25">
        <v>62</v>
      </c>
      <c r="I694" s="26">
        <v>46154.834027777797</v>
      </c>
      <c r="J694" s="27">
        <v>3167</v>
      </c>
      <c r="K694" s="27">
        <v>3779</v>
      </c>
      <c r="L694" s="27">
        <v>1742</v>
      </c>
      <c r="M694" s="27">
        <v>192118</v>
      </c>
      <c r="N694" s="27">
        <v>161097</v>
      </c>
      <c r="O694" s="25">
        <v>24</v>
      </c>
      <c r="P694" s="27">
        <v>47</v>
      </c>
      <c r="Q694" s="27">
        <v>1237400</v>
      </c>
      <c r="R694" s="27">
        <v>1078300</v>
      </c>
      <c r="S694" s="27">
        <v>2</v>
      </c>
      <c r="T694" s="27">
        <v>2</v>
      </c>
      <c r="U694" s="27">
        <v>21000</v>
      </c>
      <c r="V694" s="27">
        <v>21000</v>
      </c>
      <c r="W694" s="27">
        <v>1258400</v>
      </c>
      <c r="X694" s="24" t="str">
        <f>IF(OR(I694="",说明首页!$C$3-INT(I694)&gt;7),"是","否")</f>
        <v>否</v>
      </c>
      <c r="Y694" s="24" t="str">
        <f t="shared" si="150"/>
        <v>否</v>
      </c>
      <c r="Z694" s="24" t="str">
        <f t="shared" si="151"/>
        <v>是</v>
      </c>
      <c r="AA694" s="24" t="str">
        <f>IF(OR(I694="",说明首页!$C$3-INT(I694)&gt;=3),"是","否")</f>
        <v>否</v>
      </c>
      <c r="AB694" s="28">
        <f t="shared" si="152"/>
        <v>92.478185993111367</v>
      </c>
      <c r="AC694" s="29">
        <f t="shared" si="153"/>
        <v>1.484054310072624</v>
      </c>
      <c r="AD694" s="27">
        <f t="shared" si="154"/>
        <v>26327.659574468085</v>
      </c>
      <c r="AE694" s="29">
        <f t="shared" si="155"/>
        <v>107.83</v>
      </c>
      <c r="AF694" s="29">
        <f t="shared" si="156"/>
        <v>111.87291666666667</v>
      </c>
      <c r="AG694" s="28">
        <f t="shared" si="157"/>
        <v>62.146892655367239</v>
      </c>
      <c r="AH694" s="28">
        <f t="shared" si="158"/>
        <v>90.772128060263654</v>
      </c>
      <c r="AI694" s="28">
        <f t="shared" si="159"/>
        <v>44.821092278719398</v>
      </c>
      <c r="AJ694" s="28">
        <f t="shared" si="160"/>
        <v>48.210922787193972</v>
      </c>
      <c r="AK694" s="29">
        <f t="shared" si="161"/>
        <v>68.78</v>
      </c>
      <c r="AL694" s="25">
        <f t="shared" si="162"/>
        <v>127</v>
      </c>
      <c r="AM694" s="24" t="str">
        <f t="shared" si="163"/>
        <v>A</v>
      </c>
      <c r="AN694" s="24" t="str">
        <f t="shared" si="164"/>
        <v>MOB1-3</v>
      </c>
    </row>
    <row r="695" spans="1:40" ht="13.5" customHeight="1">
      <c r="A695" s="24" t="s">
        <v>144</v>
      </c>
      <c r="B695" s="24" t="s">
        <v>150</v>
      </c>
      <c r="C695" s="25">
        <v>804064</v>
      </c>
      <c r="D695" s="24" t="s">
        <v>657</v>
      </c>
      <c r="E695" s="26">
        <v>46092.651388888902</v>
      </c>
      <c r="F695" s="26">
        <v>46092.651388888902</v>
      </c>
      <c r="G695" s="25">
        <v>62</v>
      </c>
      <c r="H695" s="25">
        <v>62</v>
      </c>
      <c r="I695" s="26">
        <v>46135.417361111096</v>
      </c>
      <c r="J695" s="27">
        <v>1157</v>
      </c>
      <c r="K695" s="27">
        <v>1225</v>
      </c>
      <c r="L695" s="27">
        <v>584</v>
      </c>
      <c r="M695" s="27">
        <v>54654</v>
      </c>
      <c r="N695" s="27">
        <v>44911</v>
      </c>
      <c r="O695" s="25">
        <v>7</v>
      </c>
      <c r="P695" s="24">
        <v>3</v>
      </c>
      <c r="Q695" s="24">
        <v>7200</v>
      </c>
      <c r="R695" s="24">
        <v>1000</v>
      </c>
      <c r="S695" s="24">
        <v>1</v>
      </c>
      <c r="T695" s="24">
        <v>1</v>
      </c>
      <c r="U695" s="24">
        <v>1500</v>
      </c>
      <c r="V695" s="24"/>
      <c r="W695" s="24">
        <v>8700</v>
      </c>
      <c r="X695" s="24" t="str">
        <f>IF(OR(I695="",说明首页!$C$3-INT(I695)&gt;7),"是","否")</f>
        <v>否</v>
      </c>
      <c r="Y695" s="24" t="str">
        <f t="shared" si="150"/>
        <v>是</v>
      </c>
      <c r="Z695" s="24" t="str">
        <f t="shared" si="151"/>
        <v>否</v>
      </c>
      <c r="AA695" s="24" t="str">
        <f>IF(OR(I695="",说明首页!$C$3-INT(I695)&gt;=3),"是","否")</f>
        <v>否</v>
      </c>
      <c r="AB695" s="28">
        <f t="shared" si="152"/>
        <v>76.902397260273972</v>
      </c>
      <c r="AC695" s="29">
        <f t="shared" si="153"/>
        <v>0.25929127052722556</v>
      </c>
      <c r="AD695" s="27">
        <f t="shared" si="154"/>
        <v>2400</v>
      </c>
      <c r="AE695" s="29">
        <f t="shared" si="155"/>
        <v>0.1</v>
      </c>
      <c r="AF695" s="29">
        <f t="shared" si="156"/>
        <v>106.93095238095239</v>
      </c>
      <c r="AG695" s="28" t="str">
        <f t="shared" si="157"/>
        <v/>
      </c>
      <c r="AH695" s="28" t="str">
        <f t="shared" si="158"/>
        <v/>
      </c>
      <c r="AI695" s="28" t="str">
        <f t="shared" si="159"/>
        <v/>
      </c>
      <c r="AJ695" s="28" t="str">
        <f t="shared" si="160"/>
        <v/>
      </c>
      <c r="AK695" s="29" t="str">
        <f t="shared" si="161"/>
        <v/>
      </c>
      <c r="AL695" s="25" t="str">
        <f t="shared" si="162"/>
        <v/>
      </c>
      <c r="AM695" s="24" t="str">
        <f t="shared" si="163"/>
        <v>非参评</v>
      </c>
      <c r="AN695" s="24" t="str">
        <f t="shared" si="164"/>
        <v>MOB1-3</v>
      </c>
    </row>
    <row r="696" spans="1:40" ht="13.5" customHeight="1">
      <c r="A696" s="24" t="s">
        <v>144</v>
      </c>
      <c r="B696" s="24" t="s">
        <v>150</v>
      </c>
      <c r="C696" s="25">
        <v>804067</v>
      </c>
      <c r="D696" s="24" t="s">
        <v>260</v>
      </c>
      <c r="E696" s="26">
        <v>46092.658333333296</v>
      </c>
      <c r="F696" s="26">
        <v>46092.658333333296</v>
      </c>
      <c r="G696" s="25">
        <v>62</v>
      </c>
      <c r="H696" s="25">
        <v>62</v>
      </c>
      <c r="I696" s="26">
        <v>46154.769444444399</v>
      </c>
      <c r="J696" s="27">
        <v>4349</v>
      </c>
      <c r="K696" s="27">
        <v>4711</v>
      </c>
      <c r="L696" s="27">
        <v>1831</v>
      </c>
      <c r="M696" s="27">
        <v>216886</v>
      </c>
      <c r="N696" s="27">
        <v>172418</v>
      </c>
      <c r="O696" s="25">
        <v>24</v>
      </c>
      <c r="P696" s="27">
        <v>46</v>
      </c>
      <c r="Q696" s="27">
        <v>1663800</v>
      </c>
      <c r="R696" s="24">
        <v>1504600</v>
      </c>
      <c r="S696" s="27">
        <v>4</v>
      </c>
      <c r="T696" s="27">
        <v>4</v>
      </c>
      <c r="U696" s="24">
        <v>38500</v>
      </c>
      <c r="V696" s="24">
        <v>35000</v>
      </c>
      <c r="W696" s="27">
        <v>1702300</v>
      </c>
      <c r="X696" s="24" t="str">
        <f>IF(OR(I696="",说明首页!$C$3-INT(I696)&gt;7),"是","否")</f>
        <v>否</v>
      </c>
      <c r="Y696" s="24" t="str">
        <f t="shared" si="150"/>
        <v>否</v>
      </c>
      <c r="Z696" s="24" t="str">
        <f t="shared" si="151"/>
        <v>是</v>
      </c>
      <c r="AA696" s="24" t="str">
        <f>IF(OR(I696="",说明首页!$C$3-INT(I696)&gt;=3),"是","否")</f>
        <v>否</v>
      </c>
      <c r="AB696" s="28">
        <f t="shared" si="152"/>
        <v>94.166029492080824</v>
      </c>
      <c r="AC696" s="29">
        <f t="shared" si="153"/>
        <v>1.0577144171073809</v>
      </c>
      <c r="AD696" s="27">
        <f t="shared" si="154"/>
        <v>36169.565217391304</v>
      </c>
      <c r="AE696" s="29">
        <f t="shared" si="155"/>
        <v>150.46</v>
      </c>
      <c r="AF696" s="29">
        <f t="shared" si="156"/>
        <v>119.73472222222222</v>
      </c>
      <c r="AG696" s="28">
        <f t="shared" si="157"/>
        <v>66.47834274952919</v>
      </c>
      <c r="AH696" s="28">
        <f t="shared" si="158"/>
        <v>66.47834274952919</v>
      </c>
      <c r="AI696" s="28">
        <f t="shared" si="159"/>
        <v>62.52354048964218</v>
      </c>
      <c r="AJ696" s="28">
        <f t="shared" si="160"/>
        <v>65.160075329566851</v>
      </c>
      <c r="AK696" s="29">
        <f t="shared" si="161"/>
        <v>65.42</v>
      </c>
      <c r="AL696" s="25">
        <f t="shared" si="162"/>
        <v>154</v>
      </c>
      <c r="AM696" s="24" t="str">
        <f t="shared" si="163"/>
        <v>A</v>
      </c>
      <c r="AN696" s="24" t="str">
        <f t="shared" si="164"/>
        <v>MOB1-3</v>
      </c>
    </row>
    <row r="697" spans="1:40" ht="13.5" customHeight="1">
      <c r="A697" s="24" t="s">
        <v>144</v>
      </c>
      <c r="B697" s="24" t="s">
        <v>150</v>
      </c>
      <c r="C697" s="25">
        <v>804069</v>
      </c>
      <c r="D697" s="24" t="s">
        <v>427</v>
      </c>
      <c r="E697" s="26">
        <v>46092.655555555597</v>
      </c>
      <c r="F697" s="26">
        <v>46092.655555555597</v>
      </c>
      <c r="G697" s="25">
        <v>62</v>
      </c>
      <c r="H697" s="25">
        <v>62</v>
      </c>
      <c r="I697" s="26">
        <v>46154.822222222203</v>
      </c>
      <c r="J697" s="27">
        <v>6033</v>
      </c>
      <c r="K697" s="27">
        <v>6404</v>
      </c>
      <c r="L697" s="27">
        <v>2136</v>
      </c>
      <c r="M697" s="27">
        <v>243714</v>
      </c>
      <c r="N697" s="27">
        <v>180737</v>
      </c>
      <c r="O697" s="25">
        <v>26</v>
      </c>
      <c r="P697" s="27">
        <v>44</v>
      </c>
      <c r="Q697" s="27">
        <v>1222700</v>
      </c>
      <c r="R697" s="27">
        <v>967700</v>
      </c>
      <c r="S697" s="27">
        <v>2</v>
      </c>
      <c r="T697" s="27">
        <v>2</v>
      </c>
      <c r="U697" s="27">
        <v>30500</v>
      </c>
      <c r="V697" s="27"/>
      <c r="W697" s="27">
        <v>1253200</v>
      </c>
      <c r="X697" s="24" t="str">
        <f>IF(OR(I697="",说明首页!$C$3-INT(I697)&gt;7),"是","否")</f>
        <v>否</v>
      </c>
      <c r="Y697" s="24" t="str">
        <f t="shared" si="150"/>
        <v>否</v>
      </c>
      <c r="Z697" s="24" t="str">
        <f t="shared" si="151"/>
        <v>是</v>
      </c>
      <c r="AA697" s="24" t="str">
        <f>IF(OR(I697="",说明首页!$C$3-INT(I697)&gt;=3),"是","否")</f>
        <v>否</v>
      </c>
      <c r="AB697" s="28">
        <f t="shared" si="152"/>
        <v>84.614700374531836</v>
      </c>
      <c r="AC697" s="29">
        <f t="shared" si="153"/>
        <v>0.72932206199237526</v>
      </c>
      <c r="AD697" s="27">
        <f t="shared" si="154"/>
        <v>27788.636363636364</v>
      </c>
      <c r="AE697" s="29">
        <f t="shared" si="155"/>
        <v>96.77</v>
      </c>
      <c r="AF697" s="29">
        <f t="shared" si="156"/>
        <v>115.85705128205129</v>
      </c>
      <c r="AG697" s="28">
        <f t="shared" si="157"/>
        <v>38.229755178907723</v>
      </c>
      <c r="AH697" s="28">
        <f t="shared" si="158"/>
        <v>29.378531073446329</v>
      </c>
      <c r="AI697" s="28">
        <f t="shared" si="159"/>
        <v>41.242937853107343</v>
      </c>
      <c r="AJ697" s="28">
        <f t="shared" si="160"/>
        <v>56.685499058380415</v>
      </c>
      <c r="AK697" s="29">
        <f t="shared" si="161"/>
        <v>38.54</v>
      </c>
      <c r="AL697" s="25">
        <f t="shared" si="162"/>
        <v>355</v>
      </c>
      <c r="AM697" s="24" t="str">
        <f t="shared" si="163"/>
        <v>B</v>
      </c>
      <c r="AN697" s="24" t="str">
        <f t="shared" si="164"/>
        <v>MOB1-3</v>
      </c>
    </row>
    <row r="698" spans="1:40" ht="13.5" customHeight="1">
      <c r="A698" s="24" t="s">
        <v>144</v>
      </c>
      <c r="B698" s="24" t="s">
        <v>150</v>
      </c>
      <c r="C698" s="25">
        <v>804070</v>
      </c>
      <c r="D698" s="24" t="s">
        <v>1104</v>
      </c>
      <c r="E698" s="26">
        <v>46092.655555555597</v>
      </c>
      <c r="F698" s="26">
        <v>46092.655555555597</v>
      </c>
      <c r="G698" s="25">
        <v>62</v>
      </c>
      <c r="H698" s="25">
        <v>62</v>
      </c>
      <c r="I698" s="26">
        <v>46154.84375</v>
      </c>
      <c r="J698" s="27">
        <v>6850</v>
      </c>
      <c r="K698" s="27">
        <v>7824</v>
      </c>
      <c r="L698" s="27">
        <v>1791</v>
      </c>
      <c r="M698" s="27">
        <v>237797</v>
      </c>
      <c r="N698" s="27">
        <v>165022</v>
      </c>
      <c r="O698" s="25">
        <v>25</v>
      </c>
      <c r="P698" s="27">
        <v>51</v>
      </c>
      <c r="Q698" s="27">
        <v>1292800</v>
      </c>
      <c r="R698" s="27">
        <v>1216500</v>
      </c>
      <c r="S698" s="27">
        <v>0</v>
      </c>
      <c r="T698" s="27">
        <v>0</v>
      </c>
      <c r="U698" s="27"/>
      <c r="V698" s="27"/>
      <c r="W698" s="27">
        <v>1292800</v>
      </c>
      <c r="X698" s="24" t="str">
        <f>IF(OR(I698="",说明首页!$C$3-INT(I698)&gt;7),"是","否")</f>
        <v>否</v>
      </c>
      <c r="Y698" s="24" t="str">
        <f t="shared" si="150"/>
        <v>否</v>
      </c>
      <c r="Z698" s="24" t="str">
        <f t="shared" si="151"/>
        <v>是</v>
      </c>
      <c r="AA698" s="24" t="str">
        <f>IF(OR(I698="",说明首页!$C$3-INT(I698)&gt;=3),"是","否")</f>
        <v>否</v>
      </c>
      <c r="AB698" s="28">
        <f t="shared" si="152"/>
        <v>92.13958682300391</v>
      </c>
      <c r="AC698" s="29">
        <f t="shared" si="153"/>
        <v>0.74452554744525545</v>
      </c>
      <c r="AD698" s="27">
        <f t="shared" si="154"/>
        <v>25349.019607843136</v>
      </c>
      <c r="AE698" s="29">
        <f t="shared" si="155"/>
        <v>121.65</v>
      </c>
      <c r="AF698" s="29">
        <f t="shared" si="156"/>
        <v>110.01466666666667</v>
      </c>
      <c r="AG698" s="28">
        <f t="shared" si="157"/>
        <v>60.640301318267419</v>
      </c>
      <c r="AH698" s="28">
        <f t="shared" si="158"/>
        <v>32.20338983050847</v>
      </c>
      <c r="AI698" s="28">
        <f t="shared" si="159"/>
        <v>49.905838041431259</v>
      </c>
      <c r="AJ698" s="28">
        <f t="shared" si="160"/>
        <v>42.561205273069682</v>
      </c>
      <c r="AK698" s="29">
        <f t="shared" si="161"/>
        <v>42.08</v>
      </c>
      <c r="AL698" s="25">
        <f t="shared" si="162"/>
        <v>323</v>
      </c>
      <c r="AM698" s="24" t="str">
        <f t="shared" si="163"/>
        <v>B</v>
      </c>
      <c r="AN698" s="24" t="str">
        <f t="shared" si="164"/>
        <v>MOB1-3</v>
      </c>
    </row>
    <row r="699" spans="1:40" ht="13.5" customHeight="1">
      <c r="A699" s="24" t="s">
        <v>144</v>
      </c>
      <c r="B699" s="24" t="s">
        <v>150</v>
      </c>
      <c r="C699" s="25">
        <v>804078</v>
      </c>
      <c r="D699" s="24" t="s">
        <v>151</v>
      </c>
      <c r="E699" s="26">
        <v>46093.742361111101</v>
      </c>
      <c r="F699" s="26">
        <v>46093.742361111101</v>
      </c>
      <c r="G699" s="25">
        <v>61</v>
      </c>
      <c r="H699" s="25">
        <v>61</v>
      </c>
      <c r="I699" s="26">
        <v>46154.817361111098</v>
      </c>
      <c r="J699" s="27">
        <v>5402</v>
      </c>
      <c r="K699" s="27">
        <v>5911</v>
      </c>
      <c r="L699" s="27">
        <v>2610</v>
      </c>
      <c r="M699" s="27">
        <v>244762</v>
      </c>
      <c r="N699" s="27">
        <v>193874</v>
      </c>
      <c r="O699" s="25">
        <v>26</v>
      </c>
      <c r="P699" s="27">
        <v>35</v>
      </c>
      <c r="Q699" s="27">
        <v>797600</v>
      </c>
      <c r="R699" s="24">
        <v>585400</v>
      </c>
      <c r="S699" s="27">
        <v>1</v>
      </c>
      <c r="T699" s="27">
        <v>2</v>
      </c>
      <c r="U699" s="24">
        <v>26300</v>
      </c>
      <c r="V699" s="24"/>
      <c r="W699" s="27">
        <v>823900</v>
      </c>
      <c r="X699" s="24" t="str">
        <f>IF(OR(I699="",说明首页!$C$3-INT(I699)&gt;7),"是","否")</f>
        <v>否</v>
      </c>
      <c r="Y699" s="24" t="str">
        <f t="shared" si="150"/>
        <v>否</v>
      </c>
      <c r="Z699" s="24" t="str">
        <f t="shared" si="151"/>
        <v>是</v>
      </c>
      <c r="AA699" s="24" t="str">
        <f>IF(OR(I699="",说明首页!$C$3-INT(I699)&gt;=3),"是","否")</f>
        <v>否</v>
      </c>
      <c r="AB699" s="28">
        <f t="shared" si="152"/>
        <v>74.281226053639841</v>
      </c>
      <c r="AC699" s="29">
        <f t="shared" si="153"/>
        <v>0.64790818215475754</v>
      </c>
      <c r="AD699" s="27">
        <f t="shared" si="154"/>
        <v>22788.571428571428</v>
      </c>
      <c r="AE699" s="29">
        <f t="shared" si="155"/>
        <v>58.54</v>
      </c>
      <c r="AF699" s="29">
        <f t="shared" si="156"/>
        <v>124.27820512820513</v>
      </c>
      <c r="AG699" s="28">
        <f t="shared" si="157"/>
        <v>14.689265536723164</v>
      </c>
      <c r="AH699" s="28">
        <f t="shared" si="158"/>
        <v>20.150659133709979</v>
      </c>
      <c r="AI699" s="28">
        <f t="shared" si="159"/>
        <v>24.858757062146893</v>
      </c>
      <c r="AJ699" s="28">
        <f t="shared" si="160"/>
        <v>75.894538606403017</v>
      </c>
      <c r="AK699" s="29">
        <f t="shared" si="161"/>
        <v>31.42</v>
      </c>
      <c r="AL699" s="25">
        <f t="shared" si="162"/>
        <v>404</v>
      </c>
      <c r="AM699" s="24" t="str">
        <f t="shared" si="163"/>
        <v>B</v>
      </c>
      <c r="AN699" s="24" t="str">
        <f t="shared" si="164"/>
        <v>MOB1-3</v>
      </c>
    </row>
    <row r="700" spans="1:40" ht="13.5" customHeight="1">
      <c r="A700" s="24" t="s">
        <v>144</v>
      </c>
      <c r="B700" s="24" t="s">
        <v>150</v>
      </c>
      <c r="C700" s="25">
        <v>804079</v>
      </c>
      <c r="D700" s="24" t="s">
        <v>780</v>
      </c>
      <c r="E700" s="26">
        <v>46092.660416666702</v>
      </c>
      <c r="F700" s="26">
        <v>46092.660416666702</v>
      </c>
      <c r="G700" s="25">
        <v>62</v>
      </c>
      <c r="H700" s="25">
        <v>62</v>
      </c>
      <c r="I700" s="26">
        <v>46154.831250000003</v>
      </c>
      <c r="J700" s="27">
        <v>5361</v>
      </c>
      <c r="K700" s="27">
        <v>5889</v>
      </c>
      <c r="L700" s="27">
        <v>2602</v>
      </c>
      <c r="M700" s="27">
        <v>256751</v>
      </c>
      <c r="N700" s="27">
        <v>207729</v>
      </c>
      <c r="O700" s="25">
        <v>26</v>
      </c>
      <c r="P700" s="27">
        <v>45</v>
      </c>
      <c r="Q700" s="27">
        <v>1680400</v>
      </c>
      <c r="R700" s="27">
        <v>1401900</v>
      </c>
      <c r="S700" s="27">
        <v>3</v>
      </c>
      <c r="T700" s="27">
        <v>3</v>
      </c>
      <c r="U700" s="24">
        <v>109800</v>
      </c>
      <c r="V700" s="24">
        <v>105900</v>
      </c>
      <c r="W700" s="27">
        <v>1790200</v>
      </c>
      <c r="X700" s="24" t="str">
        <f>IF(OR(I700="",说明首页!$C$3-INT(I700)&gt;7),"是","否")</f>
        <v>否</v>
      </c>
      <c r="Y700" s="24" t="str">
        <f t="shared" si="150"/>
        <v>否</v>
      </c>
      <c r="Z700" s="24" t="str">
        <f t="shared" si="151"/>
        <v>是</v>
      </c>
      <c r="AA700" s="24" t="str">
        <f>IF(OR(I700="",说明首页!$C$3-INT(I700)&gt;=3),"是","否")</f>
        <v>否</v>
      </c>
      <c r="AB700" s="28">
        <f t="shared" si="152"/>
        <v>79.834358186010761</v>
      </c>
      <c r="AC700" s="29">
        <f t="shared" si="153"/>
        <v>0.83939563514269722</v>
      </c>
      <c r="AD700" s="27">
        <f t="shared" si="154"/>
        <v>37342.222222222219</v>
      </c>
      <c r="AE700" s="29">
        <f t="shared" si="155"/>
        <v>140.19</v>
      </c>
      <c r="AF700" s="29">
        <f t="shared" si="156"/>
        <v>133.15961538461539</v>
      </c>
      <c r="AG700" s="28">
        <f t="shared" si="157"/>
        <v>25.988700564971751</v>
      </c>
      <c r="AH700" s="28">
        <f t="shared" si="158"/>
        <v>44.067796610169488</v>
      </c>
      <c r="AI700" s="28">
        <f t="shared" si="159"/>
        <v>58.003766478342747</v>
      </c>
      <c r="AJ700" s="28">
        <f t="shared" si="160"/>
        <v>87.193973634651599</v>
      </c>
      <c r="AK700" s="29">
        <f t="shared" si="161"/>
        <v>52.77</v>
      </c>
      <c r="AL700" s="25">
        <f t="shared" si="162"/>
        <v>235</v>
      </c>
      <c r="AM700" s="24" t="str">
        <f t="shared" si="163"/>
        <v>A</v>
      </c>
      <c r="AN700" s="24" t="str">
        <f t="shared" si="164"/>
        <v>MOB1-3</v>
      </c>
    </row>
    <row r="701" spans="1:40" ht="13.5" customHeight="1">
      <c r="A701" s="24" t="s">
        <v>144</v>
      </c>
      <c r="B701" s="24" t="s">
        <v>150</v>
      </c>
      <c r="C701" s="25">
        <v>804083</v>
      </c>
      <c r="D701" s="24" t="s">
        <v>740</v>
      </c>
      <c r="E701" s="26">
        <v>46092.657638888901</v>
      </c>
      <c r="F701" s="26">
        <v>46092.657638888901</v>
      </c>
      <c r="G701" s="25">
        <v>62</v>
      </c>
      <c r="H701" s="25">
        <v>62</v>
      </c>
      <c r="I701" s="26">
        <v>46154.831944444399</v>
      </c>
      <c r="J701" s="27">
        <v>5438</v>
      </c>
      <c r="K701" s="27">
        <v>6278</v>
      </c>
      <c r="L701" s="27">
        <v>2424</v>
      </c>
      <c r="M701" s="27">
        <v>274643</v>
      </c>
      <c r="N701" s="27">
        <v>211565</v>
      </c>
      <c r="O701" s="25">
        <v>25</v>
      </c>
      <c r="P701" s="27">
        <v>49</v>
      </c>
      <c r="Q701" s="27">
        <v>1664800</v>
      </c>
      <c r="R701" s="27">
        <v>1258400</v>
      </c>
      <c r="S701" s="27">
        <v>1</v>
      </c>
      <c r="T701" s="27">
        <v>1</v>
      </c>
      <c r="U701" s="27">
        <v>2000</v>
      </c>
      <c r="V701" s="27">
        <v>2000</v>
      </c>
      <c r="W701" s="27">
        <v>1666800</v>
      </c>
      <c r="X701" s="24" t="str">
        <f>IF(OR(I701="",说明首页!$C$3-INT(I701)&gt;7),"是","否")</f>
        <v>否</v>
      </c>
      <c r="Y701" s="24" t="str">
        <f t="shared" si="150"/>
        <v>否</v>
      </c>
      <c r="Z701" s="24" t="str">
        <f t="shared" si="151"/>
        <v>是</v>
      </c>
      <c r="AA701" s="24" t="str">
        <f>IF(OR(I701="",说明首页!$C$3-INT(I701)&gt;=3),"是","否")</f>
        <v>否</v>
      </c>
      <c r="AB701" s="28">
        <f t="shared" si="152"/>
        <v>87.279290429042902</v>
      </c>
      <c r="AC701" s="29">
        <f t="shared" si="153"/>
        <v>0.901066568591394</v>
      </c>
      <c r="AD701" s="27">
        <f t="shared" si="154"/>
        <v>33975.510204081635</v>
      </c>
      <c r="AE701" s="29">
        <f t="shared" si="155"/>
        <v>125.84</v>
      </c>
      <c r="AF701" s="29">
        <f t="shared" si="156"/>
        <v>141.04333333333335</v>
      </c>
      <c r="AG701" s="28">
        <f t="shared" si="157"/>
        <v>44.632768361581924</v>
      </c>
      <c r="AH701" s="28">
        <f t="shared" si="158"/>
        <v>52.165725047080983</v>
      </c>
      <c r="AI701" s="28">
        <f t="shared" si="159"/>
        <v>51.977401129943502</v>
      </c>
      <c r="AJ701" s="28">
        <f t="shared" si="160"/>
        <v>91.525423728813564</v>
      </c>
      <c r="AK701" s="29">
        <f t="shared" si="161"/>
        <v>58.87</v>
      </c>
      <c r="AL701" s="25">
        <f t="shared" si="162"/>
        <v>191</v>
      </c>
      <c r="AM701" s="24" t="str">
        <f t="shared" si="163"/>
        <v>A</v>
      </c>
      <c r="AN701" s="24" t="str">
        <f t="shared" si="164"/>
        <v>MOB1-3</v>
      </c>
    </row>
    <row r="702" spans="1:40" ht="13.5" customHeight="1">
      <c r="A702" s="24" t="s">
        <v>144</v>
      </c>
      <c r="B702" s="24" t="s">
        <v>150</v>
      </c>
      <c r="C702" s="25">
        <v>804088</v>
      </c>
      <c r="D702" s="24" t="s">
        <v>287</v>
      </c>
      <c r="E702" s="26">
        <v>46092.654861111099</v>
      </c>
      <c r="F702" s="26">
        <v>46092.654861111099</v>
      </c>
      <c r="G702" s="25">
        <v>62</v>
      </c>
      <c r="H702" s="25">
        <v>62</v>
      </c>
      <c r="I702" s="26">
        <v>46154.838888888902</v>
      </c>
      <c r="J702" s="27">
        <v>6166</v>
      </c>
      <c r="K702" s="27">
        <v>6552</v>
      </c>
      <c r="L702" s="27">
        <v>2073</v>
      </c>
      <c r="M702" s="27">
        <v>224224</v>
      </c>
      <c r="N702" s="27">
        <v>155355</v>
      </c>
      <c r="O702" s="25">
        <v>24</v>
      </c>
      <c r="P702" s="27">
        <v>34</v>
      </c>
      <c r="Q702" s="27">
        <v>605200</v>
      </c>
      <c r="R702" s="27">
        <v>338000</v>
      </c>
      <c r="S702" s="27">
        <v>3</v>
      </c>
      <c r="T702" s="27">
        <v>5</v>
      </c>
      <c r="U702" s="27">
        <v>22400</v>
      </c>
      <c r="V702" s="24">
        <v>22400</v>
      </c>
      <c r="W702" s="27">
        <v>627600</v>
      </c>
      <c r="X702" s="24" t="str">
        <f>IF(OR(I702="",说明首页!$C$3-INT(I702)&gt;7),"是","否")</f>
        <v>否</v>
      </c>
      <c r="Y702" s="24" t="str">
        <f t="shared" si="150"/>
        <v>否</v>
      </c>
      <c r="Z702" s="24" t="str">
        <f t="shared" si="151"/>
        <v>是</v>
      </c>
      <c r="AA702" s="24" t="str">
        <f>IF(OR(I702="",说明首页!$C$3-INT(I702)&gt;=3),"是","否")</f>
        <v>否</v>
      </c>
      <c r="AB702" s="28">
        <f t="shared" si="152"/>
        <v>74.94211287988422</v>
      </c>
      <c r="AC702" s="29">
        <f t="shared" si="153"/>
        <v>0.55141096334738893</v>
      </c>
      <c r="AD702" s="27">
        <f t="shared" si="154"/>
        <v>17800</v>
      </c>
      <c r="AE702" s="29">
        <f t="shared" si="155"/>
        <v>33.799999999999997</v>
      </c>
      <c r="AF702" s="29">
        <f t="shared" si="156"/>
        <v>107.88541666666667</v>
      </c>
      <c r="AG702" s="28">
        <f t="shared" si="157"/>
        <v>16.007532956685498</v>
      </c>
      <c r="AH702" s="28">
        <f t="shared" si="158"/>
        <v>12.052730696798493</v>
      </c>
      <c r="AI702" s="28">
        <f t="shared" si="159"/>
        <v>15.065913370998116</v>
      </c>
      <c r="AJ702" s="28">
        <f t="shared" si="160"/>
        <v>36.346516007532955</v>
      </c>
      <c r="AK702" s="29">
        <f t="shared" si="161"/>
        <v>18.11</v>
      </c>
      <c r="AL702" s="25">
        <f t="shared" si="162"/>
        <v>491</v>
      </c>
      <c r="AM702" s="24" t="str">
        <f t="shared" si="163"/>
        <v>C</v>
      </c>
      <c r="AN702" s="24" t="str">
        <f t="shared" si="164"/>
        <v>MOB1-3</v>
      </c>
    </row>
    <row r="703" spans="1:40" ht="13.5" customHeight="1">
      <c r="A703" s="24" t="s">
        <v>144</v>
      </c>
      <c r="B703" s="24" t="s">
        <v>181</v>
      </c>
      <c r="C703" s="25">
        <v>804124</v>
      </c>
      <c r="D703" s="24" t="s">
        <v>698</v>
      </c>
      <c r="E703" s="26">
        <v>46093.418055555601</v>
      </c>
      <c r="F703" s="26">
        <v>46093.418055555601</v>
      </c>
      <c r="G703" s="25">
        <v>61</v>
      </c>
      <c r="H703" s="25">
        <v>61</v>
      </c>
      <c r="I703" s="26">
        <v>46154.777777777803</v>
      </c>
      <c r="J703" s="27">
        <v>1121</v>
      </c>
      <c r="K703" s="27">
        <v>1454</v>
      </c>
      <c r="L703" s="27">
        <v>501</v>
      </c>
      <c r="M703" s="27">
        <v>67010</v>
      </c>
      <c r="N703" s="27">
        <v>52249</v>
      </c>
      <c r="O703" s="25">
        <v>13</v>
      </c>
      <c r="P703" s="27">
        <v>8</v>
      </c>
      <c r="Q703" s="27">
        <v>98700</v>
      </c>
      <c r="R703" s="27">
        <v>95700</v>
      </c>
      <c r="S703" s="27">
        <v>1</v>
      </c>
      <c r="T703" s="27">
        <v>1</v>
      </c>
      <c r="U703" s="24">
        <v>22300</v>
      </c>
      <c r="V703" s="24">
        <v>22300</v>
      </c>
      <c r="W703" s="27">
        <v>121000</v>
      </c>
      <c r="X703" s="24" t="str">
        <f>IF(OR(I703="",说明首页!$C$3-INT(I703)&gt;7),"是","否")</f>
        <v>否</v>
      </c>
      <c r="Y703" s="24" t="str">
        <f t="shared" si="150"/>
        <v>是</v>
      </c>
      <c r="Z703" s="24" t="str">
        <f t="shared" si="151"/>
        <v>否</v>
      </c>
      <c r="AA703" s="24" t="str">
        <f>IF(OR(I703="",说明首页!$C$3-INT(I703)&gt;=3),"是","否")</f>
        <v>否</v>
      </c>
      <c r="AB703" s="28">
        <f t="shared" si="152"/>
        <v>104.28942115768463</v>
      </c>
      <c r="AC703" s="29">
        <f t="shared" si="153"/>
        <v>0.71364852809991086</v>
      </c>
      <c r="AD703" s="27">
        <f t="shared" si="154"/>
        <v>12337.5</v>
      </c>
      <c r="AE703" s="29">
        <f t="shared" si="155"/>
        <v>9.57</v>
      </c>
      <c r="AF703" s="29">
        <f t="shared" si="156"/>
        <v>66.985897435897442</v>
      </c>
      <c r="AG703" s="28" t="str">
        <f t="shared" si="157"/>
        <v/>
      </c>
      <c r="AH703" s="28" t="str">
        <f t="shared" si="158"/>
        <v/>
      </c>
      <c r="AI703" s="28" t="str">
        <f t="shared" si="159"/>
        <v/>
      </c>
      <c r="AJ703" s="28" t="str">
        <f t="shared" si="160"/>
        <v/>
      </c>
      <c r="AK703" s="29" t="str">
        <f t="shared" si="161"/>
        <v/>
      </c>
      <c r="AL703" s="25" t="str">
        <f t="shared" si="162"/>
        <v/>
      </c>
      <c r="AM703" s="24" t="str">
        <f t="shared" si="163"/>
        <v>非参评</v>
      </c>
      <c r="AN703" s="24" t="str">
        <f t="shared" si="164"/>
        <v>MOB1-3</v>
      </c>
    </row>
    <row r="704" spans="1:40" ht="13.5" customHeight="1">
      <c r="A704" s="24" t="s">
        <v>144</v>
      </c>
      <c r="B704" s="24" t="s">
        <v>176</v>
      </c>
      <c r="C704" s="25">
        <v>804136</v>
      </c>
      <c r="D704" s="24" t="s">
        <v>924</v>
      </c>
      <c r="E704" s="26">
        <v>46094.380555555603</v>
      </c>
      <c r="F704" s="26">
        <v>46094.380555555603</v>
      </c>
      <c r="G704" s="25">
        <v>60</v>
      </c>
      <c r="H704" s="25">
        <v>60</v>
      </c>
      <c r="I704" s="26">
        <v>46154.745138888902</v>
      </c>
      <c r="J704" s="27">
        <v>2382</v>
      </c>
      <c r="K704" s="27">
        <v>4236</v>
      </c>
      <c r="L704" s="27">
        <v>1960</v>
      </c>
      <c r="M704" s="27">
        <v>197536</v>
      </c>
      <c r="N704" s="27">
        <v>160514</v>
      </c>
      <c r="O704" s="25">
        <v>27</v>
      </c>
      <c r="P704" s="27">
        <v>21</v>
      </c>
      <c r="Q704" s="27">
        <v>842600</v>
      </c>
      <c r="R704" s="27">
        <v>502000</v>
      </c>
      <c r="S704" s="27">
        <v>3</v>
      </c>
      <c r="T704" s="27">
        <v>3</v>
      </c>
      <c r="U704" s="24">
        <v>84900</v>
      </c>
      <c r="V704" s="24">
        <v>64900</v>
      </c>
      <c r="W704" s="27">
        <v>927500</v>
      </c>
      <c r="X704" s="24" t="str">
        <f>IF(OR(I704="",说明首页!$C$3-INT(I704)&gt;7),"是","否")</f>
        <v>否</v>
      </c>
      <c r="Y704" s="24" t="str">
        <f t="shared" si="150"/>
        <v>否</v>
      </c>
      <c r="Z704" s="24" t="str">
        <f t="shared" si="151"/>
        <v>是</v>
      </c>
      <c r="AA704" s="24" t="str">
        <f>IF(OR(I704="",说明首页!$C$3-INT(I704)&gt;=3),"是","否")</f>
        <v>否</v>
      </c>
      <c r="AB704" s="28">
        <f t="shared" si="152"/>
        <v>81.89489795918368</v>
      </c>
      <c r="AC704" s="29">
        <f t="shared" si="153"/>
        <v>0.88161209068010082</v>
      </c>
      <c r="AD704" s="27">
        <f t="shared" si="154"/>
        <v>40123.809523809527</v>
      </c>
      <c r="AE704" s="29">
        <f t="shared" si="155"/>
        <v>50.2</v>
      </c>
      <c r="AF704" s="29">
        <f t="shared" si="156"/>
        <v>99.082716049382711</v>
      </c>
      <c r="AG704" s="28">
        <f t="shared" si="157"/>
        <v>29.943502824858758</v>
      </c>
      <c r="AH704" s="28">
        <f t="shared" si="158"/>
        <v>49.152542372881356</v>
      </c>
      <c r="AI704" s="28">
        <f t="shared" si="159"/>
        <v>22.033898305084744</v>
      </c>
      <c r="AJ704" s="28">
        <f t="shared" si="160"/>
        <v>22.222222222222221</v>
      </c>
      <c r="AK704" s="29">
        <f t="shared" si="161"/>
        <v>35.46</v>
      </c>
      <c r="AL704" s="25">
        <f t="shared" si="162"/>
        <v>373</v>
      </c>
      <c r="AM704" s="24" t="str">
        <f t="shared" si="163"/>
        <v>B</v>
      </c>
      <c r="AN704" s="24" t="str">
        <f t="shared" si="164"/>
        <v>MOB1-3</v>
      </c>
    </row>
    <row r="705" spans="1:40" ht="13.5" customHeight="1">
      <c r="A705" s="24" t="s">
        <v>144</v>
      </c>
      <c r="B705" s="24" t="s">
        <v>147</v>
      </c>
      <c r="C705" s="25">
        <v>804162</v>
      </c>
      <c r="D705" s="24" t="s">
        <v>557</v>
      </c>
      <c r="E705" s="26">
        <v>46094.675694444399</v>
      </c>
      <c r="F705" s="26">
        <v>46094.675694444399</v>
      </c>
      <c r="G705" s="25">
        <v>60</v>
      </c>
      <c r="H705" s="25">
        <v>60</v>
      </c>
      <c r="I705" s="26">
        <v>46154.811805555597</v>
      </c>
      <c r="J705" s="27">
        <v>1372</v>
      </c>
      <c r="K705" s="27">
        <v>1431</v>
      </c>
      <c r="L705" s="27">
        <v>538</v>
      </c>
      <c r="M705" s="27">
        <v>52328</v>
      </c>
      <c r="N705" s="27">
        <v>39472</v>
      </c>
      <c r="O705" s="25">
        <v>14</v>
      </c>
      <c r="P705" s="27">
        <v>8</v>
      </c>
      <c r="Q705" s="27">
        <v>218500</v>
      </c>
      <c r="R705" s="27">
        <v>174500</v>
      </c>
      <c r="S705" s="27">
        <v>0</v>
      </c>
      <c r="T705" s="27">
        <v>0</v>
      </c>
      <c r="U705" s="27"/>
      <c r="V705" s="24"/>
      <c r="W705" s="27">
        <v>218500</v>
      </c>
      <c r="X705" s="24" t="str">
        <f>IF(OR(I705="",说明首页!$C$3-INT(I705)&gt;7),"是","否")</f>
        <v>否</v>
      </c>
      <c r="Y705" s="24" t="str">
        <f t="shared" si="150"/>
        <v>是</v>
      </c>
      <c r="Z705" s="24" t="str">
        <f t="shared" si="151"/>
        <v>否</v>
      </c>
      <c r="AA705" s="24" t="str">
        <f>IF(OR(I705="",说明首页!$C$3-INT(I705)&gt;=3),"是","否")</f>
        <v>否</v>
      </c>
      <c r="AB705" s="28">
        <f t="shared" si="152"/>
        <v>73.368029739776958</v>
      </c>
      <c r="AC705" s="29">
        <f t="shared" si="153"/>
        <v>0.58309037900874638</v>
      </c>
      <c r="AD705" s="27">
        <f t="shared" si="154"/>
        <v>27312.5</v>
      </c>
      <c r="AE705" s="29">
        <f t="shared" si="155"/>
        <v>17.45</v>
      </c>
      <c r="AF705" s="29">
        <f t="shared" si="156"/>
        <v>46.990476190476194</v>
      </c>
      <c r="AG705" s="28" t="str">
        <f t="shared" si="157"/>
        <v/>
      </c>
      <c r="AH705" s="28" t="str">
        <f t="shared" si="158"/>
        <v/>
      </c>
      <c r="AI705" s="28" t="str">
        <f t="shared" si="159"/>
        <v/>
      </c>
      <c r="AJ705" s="28" t="str">
        <f t="shared" si="160"/>
        <v/>
      </c>
      <c r="AK705" s="29" t="str">
        <f t="shared" si="161"/>
        <v/>
      </c>
      <c r="AL705" s="25" t="str">
        <f t="shared" si="162"/>
        <v/>
      </c>
      <c r="AM705" s="24" t="str">
        <f t="shared" si="163"/>
        <v>非参评</v>
      </c>
      <c r="AN705" s="24" t="str">
        <f t="shared" si="164"/>
        <v>MOB1-3</v>
      </c>
    </row>
    <row r="706" spans="1:40" ht="13.5" customHeight="1">
      <c r="A706" s="24" t="s">
        <v>144</v>
      </c>
      <c r="B706" s="24" t="s">
        <v>162</v>
      </c>
      <c r="C706" s="25">
        <v>804165</v>
      </c>
      <c r="D706" s="24" t="s">
        <v>429</v>
      </c>
      <c r="E706" s="26">
        <v>46094.4555555556</v>
      </c>
      <c r="F706" s="26">
        <v>46094.4555555556</v>
      </c>
      <c r="G706" s="25">
        <v>60</v>
      </c>
      <c r="H706" s="25">
        <v>60</v>
      </c>
      <c r="I706" s="26">
        <v>46154.797916666699</v>
      </c>
      <c r="J706" s="27">
        <v>3635</v>
      </c>
      <c r="K706" s="27">
        <v>4792</v>
      </c>
      <c r="L706" s="27">
        <v>1905</v>
      </c>
      <c r="M706" s="27">
        <v>194083</v>
      </c>
      <c r="N706" s="27">
        <v>148714</v>
      </c>
      <c r="O706" s="24">
        <v>26</v>
      </c>
      <c r="P706" s="24">
        <v>14</v>
      </c>
      <c r="Q706" s="24">
        <v>184600</v>
      </c>
      <c r="R706" s="24">
        <v>100600</v>
      </c>
      <c r="S706" s="24">
        <v>1</v>
      </c>
      <c r="T706" s="24">
        <v>1</v>
      </c>
      <c r="U706" s="24">
        <v>5200</v>
      </c>
      <c r="V706" s="24"/>
      <c r="W706" s="24">
        <v>189800</v>
      </c>
      <c r="X706" s="24" t="str">
        <f>IF(OR(I706="",说明首页!$C$3-INT(I706)&gt;7),"是","否")</f>
        <v>否</v>
      </c>
      <c r="Y706" s="24" t="str">
        <f t="shared" ref="Y706:Y769" si="165">IF(OR(O706="",O706&lt;22),"是","否")</f>
        <v>否</v>
      </c>
      <c r="Z706" s="24" t="str">
        <f t="shared" ref="Z706:Z769" si="166">IF(AND(X706="否",Y706="否"),"是","否")</f>
        <v>是</v>
      </c>
      <c r="AA706" s="24" t="str">
        <f>IF(OR(I706="",说明首页!$C$3-INT(I706)&gt;=3),"是","否")</f>
        <v>否</v>
      </c>
      <c r="AB706" s="28">
        <f t="shared" ref="AB706:AB769" si="167">IFERROR(IF(L706&gt;0,N706/L706,0),0)</f>
        <v>78.065091863517054</v>
      </c>
      <c r="AC706" s="29">
        <f t="shared" ref="AC706:AC769" si="168">IFERROR(IF(J706&gt;0,P706/J706*100,0),0)</f>
        <v>0.38514442916093533</v>
      </c>
      <c r="AD706" s="27">
        <f t="shared" ref="AD706:AD769" si="169">IFERROR(IF(AND(P706&lt;&gt;"",P706&gt;0),Q706/P706,0),0)</f>
        <v>13185.714285714286</v>
      </c>
      <c r="AE706" s="29">
        <f t="shared" ref="AE706:AE769" si="170">IFERROR(IF(R706="",0,R706/10000),0)</f>
        <v>10.06</v>
      </c>
      <c r="AF706" s="29">
        <f t="shared" ref="AF706:AF769" si="171">IFERROR(IF(O706&gt;0,N706/O706/60,0),0)</f>
        <v>95.329487179487174</v>
      </c>
      <c r="AG706" s="28">
        <f t="shared" ref="AG706:AG769" si="172">IF(Z706="是",COUNTIFS($Z$2:$Z$4650,"是",$AB$2:$AB$4650,"&lt;"&amp;AB706)/COUNTIF($Z$2:$Z$4650,"是")*100,"")</f>
        <v>22.975517890772128</v>
      </c>
      <c r="AH706" s="28">
        <f t="shared" ref="AH706:AH769" si="173">IF(Z706="是",COUNTIFS($Z$2:$Z$4650,"是",$AC$2:$AC$4650,"&lt;"&amp;AC706)/COUNTIF($Z$2:$Z$4650,"是")*100,"")</f>
        <v>2.4482109227871938</v>
      </c>
      <c r="AI706" s="28">
        <f t="shared" ref="AI706:AI769" si="174">IF(Z706="是",COUNTIFS($Z$2:$Z$4650,"是",$AE$2:$AE$4650,"&lt;"&amp;AE706)/COUNTIF($Z$2:$Z$4650,"是")*100,"")</f>
        <v>3.766478342749529</v>
      </c>
      <c r="AJ706" s="28">
        <f t="shared" ref="AJ706:AJ769" si="175">IF(Z706="是",COUNTIFS($Z$2:$Z$4650,"是",$AF$2:$AF$4650,"&lt;"&amp;AF706)/COUNTIF($Z$2:$Z$4650,"是")*100,"")</f>
        <v>16.572504708097931</v>
      </c>
      <c r="AK706" s="29">
        <f t="shared" ref="AK706:AK769" si="176">IF(Z706="是",ROUND(AG706*0.15+AH706*0.45+AI706*0.2+AJ706*0.2,2),"")</f>
        <v>8.6199999999999992</v>
      </c>
      <c r="AL706" s="25">
        <f t="shared" ref="AL706:AL769" si="177">IF(Z706="是",COUNTIFS($Z$2:$Z$4650,"是",$AK$2:$AK$4650,"&gt;"&amp;AK706)+1,"")</f>
        <v>518</v>
      </c>
      <c r="AM706" s="24" t="str">
        <f t="shared" ref="AM706:AM769" si="178">IF(Z706&lt;&gt;"是","非参评",IF(AND(AL706&lt;=COUNTIF($Z$2:$Z$4650,"是")*0.2,AC706&gt;MEDIAN(IF($Z$2:$Z$4650="是",$AC$2:$AC$4650))),"S",IF(AL706&lt;=COUNTIF($Z$2:$Z$4650,"是")*0.5,"A",IF(AL706&lt;=COUNTIF($Z$2:$Z$4650,"是")*0.8,"B","C"))))</f>
        <v>C</v>
      </c>
      <c r="AN706" s="24" t="str">
        <f t="shared" ref="AN706:AN769" si="179">IF(G706="","无数据",IF(G706&lt;30,"MOB1-",IF(G706&lt;90,"MOB1-3",IF(G706&lt;180,"MOB3-6",IF(G706&lt;365,"MOB6-12","MOB12+")))))</f>
        <v>MOB1-3</v>
      </c>
    </row>
    <row r="707" spans="1:40" ht="13.5" customHeight="1">
      <c r="A707" s="24" t="s">
        <v>144</v>
      </c>
      <c r="B707" s="24" t="s">
        <v>145</v>
      </c>
      <c r="C707" s="25">
        <v>804168</v>
      </c>
      <c r="D707" s="24" t="s">
        <v>156</v>
      </c>
      <c r="E707" s="26">
        <v>46093.768750000003</v>
      </c>
      <c r="F707" s="26">
        <v>46093.768750000003</v>
      </c>
      <c r="G707" s="25">
        <v>61</v>
      </c>
      <c r="H707" s="25">
        <v>61</v>
      </c>
      <c r="I707" s="26">
        <v>46154.788194444402</v>
      </c>
      <c r="J707" s="27">
        <v>4347</v>
      </c>
      <c r="K707" s="27">
        <v>5211</v>
      </c>
      <c r="L707" s="27">
        <v>2030</v>
      </c>
      <c r="M707" s="27">
        <v>189883</v>
      </c>
      <c r="N707" s="27">
        <v>146512</v>
      </c>
      <c r="O707" s="25">
        <v>22</v>
      </c>
      <c r="P707" s="27">
        <v>33</v>
      </c>
      <c r="Q707" s="27">
        <v>502700</v>
      </c>
      <c r="R707" s="27">
        <v>428100</v>
      </c>
      <c r="S707" s="27">
        <v>2</v>
      </c>
      <c r="T707" s="27">
        <v>3</v>
      </c>
      <c r="U707" s="27">
        <v>14000</v>
      </c>
      <c r="V707" s="24">
        <v>11000</v>
      </c>
      <c r="W707" s="27">
        <v>516700</v>
      </c>
      <c r="X707" s="24" t="str">
        <f>IF(OR(I707="",说明首页!$C$3-INT(I707)&gt;7),"是","否")</f>
        <v>否</v>
      </c>
      <c r="Y707" s="24" t="str">
        <f t="shared" si="165"/>
        <v>否</v>
      </c>
      <c r="Z707" s="24" t="str">
        <f t="shared" si="166"/>
        <v>是</v>
      </c>
      <c r="AA707" s="24" t="str">
        <f>IF(OR(I707="",说明首页!$C$3-INT(I707)&gt;=3),"是","否")</f>
        <v>否</v>
      </c>
      <c r="AB707" s="28">
        <f t="shared" si="167"/>
        <v>72.173399014778326</v>
      </c>
      <c r="AC707" s="29">
        <f t="shared" si="168"/>
        <v>0.75914423740510695</v>
      </c>
      <c r="AD707" s="27">
        <f t="shared" si="169"/>
        <v>15233.333333333334</v>
      </c>
      <c r="AE707" s="29">
        <f t="shared" si="170"/>
        <v>42.81</v>
      </c>
      <c r="AF707" s="29">
        <f t="shared" si="171"/>
        <v>110.9939393939394</v>
      </c>
      <c r="AG707" s="28">
        <f t="shared" si="172"/>
        <v>11.111111111111111</v>
      </c>
      <c r="AH707" s="28">
        <f t="shared" si="173"/>
        <v>35.216572504708097</v>
      </c>
      <c r="AI707" s="28">
        <f t="shared" si="174"/>
        <v>19.020715630885121</v>
      </c>
      <c r="AJ707" s="28">
        <f t="shared" si="175"/>
        <v>46.704331450094159</v>
      </c>
      <c r="AK707" s="29">
        <f t="shared" si="176"/>
        <v>30.66</v>
      </c>
      <c r="AL707" s="25">
        <f t="shared" si="177"/>
        <v>415</v>
      </c>
      <c r="AM707" s="24" t="str">
        <f t="shared" si="178"/>
        <v>B</v>
      </c>
      <c r="AN707" s="24" t="str">
        <f t="shared" si="179"/>
        <v>MOB1-3</v>
      </c>
    </row>
    <row r="708" spans="1:40" ht="13.5" customHeight="1">
      <c r="A708" s="24" t="s">
        <v>144</v>
      </c>
      <c r="B708" s="24" t="s">
        <v>145</v>
      </c>
      <c r="C708" s="25">
        <v>804169</v>
      </c>
      <c r="D708" s="24" t="s">
        <v>346</v>
      </c>
      <c r="E708" s="26">
        <v>46093.706250000003</v>
      </c>
      <c r="F708" s="26">
        <v>46093.706250000003</v>
      </c>
      <c r="G708" s="25">
        <v>61</v>
      </c>
      <c r="H708" s="25">
        <v>61</v>
      </c>
      <c r="I708" s="26">
        <v>46154.8215277778</v>
      </c>
      <c r="J708" s="27">
        <v>5043</v>
      </c>
      <c r="K708" s="27">
        <v>5677</v>
      </c>
      <c r="L708" s="27">
        <v>2375</v>
      </c>
      <c r="M708" s="27">
        <v>245864</v>
      </c>
      <c r="N708" s="27">
        <v>197696</v>
      </c>
      <c r="O708" s="25">
        <v>26</v>
      </c>
      <c r="P708" s="27">
        <v>33</v>
      </c>
      <c r="Q708" s="24">
        <v>1176000</v>
      </c>
      <c r="R708" s="24">
        <v>1149300</v>
      </c>
      <c r="S708" s="27">
        <v>1</v>
      </c>
      <c r="T708" s="27">
        <v>1</v>
      </c>
      <c r="U708" s="27">
        <v>500</v>
      </c>
      <c r="V708" s="27"/>
      <c r="W708" s="27">
        <v>1176500</v>
      </c>
      <c r="X708" s="24" t="str">
        <f>IF(OR(I708="",说明首页!$C$3-INT(I708)&gt;7),"是","否")</f>
        <v>否</v>
      </c>
      <c r="Y708" s="24" t="str">
        <f t="shared" si="165"/>
        <v>否</v>
      </c>
      <c r="Z708" s="24" t="str">
        <f t="shared" si="166"/>
        <v>是</v>
      </c>
      <c r="AA708" s="24" t="str">
        <f>IF(OR(I708="",说明首页!$C$3-INT(I708)&gt;=3),"是","否")</f>
        <v>否</v>
      </c>
      <c r="AB708" s="28">
        <f t="shared" si="167"/>
        <v>83.240421052631575</v>
      </c>
      <c r="AC708" s="29">
        <f t="shared" si="168"/>
        <v>0.65437239738251041</v>
      </c>
      <c r="AD708" s="27">
        <f t="shared" si="169"/>
        <v>35636.36363636364</v>
      </c>
      <c r="AE708" s="29">
        <f t="shared" si="170"/>
        <v>114.93</v>
      </c>
      <c r="AF708" s="29">
        <f t="shared" si="171"/>
        <v>126.72820512820513</v>
      </c>
      <c r="AG708" s="28">
        <f t="shared" si="172"/>
        <v>34.463276836158194</v>
      </c>
      <c r="AH708" s="28">
        <f t="shared" si="173"/>
        <v>21.092278719397363</v>
      </c>
      <c r="AI708" s="28">
        <f t="shared" si="174"/>
        <v>47.080979284369114</v>
      </c>
      <c r="AJ708" s="28">
        <f t="shared" si="175"/>
        <v>79.284369114877578</v>
      </c>
      <c r="AK708" s="29">
        <f t="shared" si="176"/>
        <v>39.93</v>
      </c>
      <c r="AL708" s="25">
        <f t="shared" si="177"/>
        <v>342</v>
      </c>
      <c r="AM708" s="24" t="str">
        <f t="shared" si="178"/>
        <v>B</v>
      </c>
      <c r="AN708" s="24" t="str">
        <f t="shared" si="179"/>
        <v>MOB1-3</v>
      </c>
    </row>
    <row r="709" spans="1:40" ht="13.5" customHeight="1">
      <c r="A709" s="24" t="s">
        <v>144</v>
      </c>
      <c r="B709" s="24" t="s">
        <v>145</v>
      </c>
      <c r="C709" s="25">
        <v>804170</v>
      </c>
      <c r="D709" s="24" t="s">
        <v>1084</v>
      </c>
      <c r="E709" s="26">
        <v>46093.708333333299</v>
      </c>
      <c r="F709" s="26">
        <v>46093.708333333299</v>
      </c>
      <c r="G709" s="25">
        <v>61</v>
      </c>
      <c r="H709" s="25">
        <v>61</v>
      </c>
      <c r="I709" s="26">
        <v>46154.824305555601</v>
      </c>
      <c r="J709" s="27">
        <v>4698</v>
      </c>
      <c r="K709" s="27">
        <v>4897</v>
      </c>
      <c r="L709" s="27">
        <v>2113</v>
      </c>
      <c r="M709" s="27">
        <v>224528</v>
      </c>
      <c r="N709" s="27">
        <v>185667</v>
      </c>
      <c r="O709" s="25">
        <v>25</v>
      </c>
      <c r="P709" s="27">
        <v>59</v>
      </c>
      <c r="Q709" s="27">
        <v>579100</v>
      </c>
      <c r="R709" s="27">
        <v>446700</v>
      </c>
      <c r="S709" s="27">
        <v>2</v>
      </c>
      <c r="T709" s="27">
        <v>2</v>
      </c>
      <c r="U709" s="24">
        <v>4000</v>
      </c>
      <c r="V709" s="24">
        <v>3000</v>
      </c>
      <c r="W709" s="27">
        <v>583100</v>
      </c>
      <c r="X709" s="24" t="str">
        <f>IF(OR(I709="",说明首页!$C$3-INT(I709)&gt;7),"是","否")</f>
        <v>否</v>
      </c>
      <c r="Y709" s="24" t="str">
        <f t="shared" si="165"/>
        <v>否</v>
      </c>
      <c r="Z709" s="24" t="str">
        <f t="shared" si="166"/>
        <v>是</v>
      </c>
      <c r="AA709" s="24" t="str">
        <f>IF(OR(I709="",说明首页!$C$3-INT(I709)&gt;=3),"是","否")</f>
        <v>否</v>
      </c>
      <c r="AB709" s="28">
        <f t="shared" si="167"/>
        <v>87.868906767628957</v>
      </c>
      <c r="AC709" s="29">
        <f t="shared" si="168"/>
        <v>1.2558535547041294</v>
      </c>
      <c r="AD709" s="27">
        <f t="shared" si="169"/>
        <v>9815.2542372881362</v>
      </c>
      <c r="AE709" s="29">
        <f t="shared" si="170"/>
        <v>44.67</v>
      </c>
      <c r="AF709" s="29">
        <f t="shared" si="171"/>
        <v>123.77800000000001</v>
      </c>
      <c r="AG709" s="28">
        <f t="shared" si="172"/>
        <v>46.704331450094159</v>
      </c>
      <c r="AH709" s="28">
        <f t="shared" si="173"/>
        <v>81.544256120527308</v>
      </c>
      <c r="AI709" s="28">
        <f t="shared" si="174"/>
        <v>20.150659133709979</v>
      </c>
      <c r="AJ709" s="28">
        <f t="shared" si="175"/>
        <v>74.387947269303197</v>
      </c>
      <c r="AK709" s="29">
        <f t="shared" si="176"/>
        <v>62.61</v>
      </c>
      <c r="AL709" s="25">
        <f t="shared" si="177"/>
        <v>172</v>
      </c>
      <c r="AM709" s="24" t="str">
        <f t="shared" si="178"/>
        <v>A</v>
      </c>
      <c r="AN709" s="24" t="str">
        <f t="shared" si="179"/>
        <v>MOB1-3</v>
      </c>
    </row>
    <row r="710" spans="1:40" ht="13.5" customHeight="1">
      <c r="A710" s="24" t="s">
        <v>144</v>
      </c>
      <c r="B710" s="24" t="s">
        <v>176</v>
      </c>
      <c r="C710" s="25">
        <v>804173</v>
      </c>
      <c r="D710" s="24" t="s">
        <v>200</v>
      </c>
      <c r="E710" s="26">
        <v>46094.381249999999</v>
      </c>
      <c r="F710" s="26">
        <v>46094.381249999999</v>
      </c>
      <c r="G710" s="25">
        <v>60</v>
      </c>
      <c r="H710" s="25">
        <v>60</v>
      </c>
      <c r="I710" s="26">
        <v>46118.746527777803</v>
      </c>
      <c r="J710" s="27">
        <v>0</v>
      </c>
      <c r="K710" s="27">
        <v>0</v>
      </c>
      <c r="L710" s="27">
        <v>0</v>
      </c>
      <c r="M710" s="27"/>
      <c r="N710" s="27"/>
      <c r="O710" s="24"/>
      <c r="P710" s="24"/>
      <c r="Q710" s="24"/>
      <c r="R710" s="24"/>
      <c r="S710" s="24"/>
      <c r="T710" s="24"/>
      <c r="U710" s="24"/>
      <c r="V710" s="24"/>
      <c r="W710" s="24"/>
      <c r="X710" s="24" t="str">
        <f>IF(OR(I710="",说明首页!$C$3-INT(I710)&gt;7),"是","否")</f>
        <v>是</v>
      </c>
      <c r="Y710" s="24" t="str">
        <f t="shared" si="165"/>
        <v>是</v>
      </c>
      <c r="Z710" s="24" t="str">
        <f t="shared" si="166"/>
        <v>否</v>
      </c>
      <c r="AA710" s="24" t="str">
        <f>IF(OR(I710="",说明首页!$C$3-INT(I710)&gt;=3),"是","否")</f>
        <v>是</v>
      </c>
      <c r="AB710" s="28">
        <f t="shared" si="167"/>
        <v>0</v>
      </c>
      <c r="AC710" s="29">
        <f t="shared" si="168"/>
        <v>0</v>
      </c>
      <c r="AD710" s="27">
        <f t="shared" si="169"/>
        <v>0</v>
      </c>
      <c r="AE710" s="29">
        <f t="shared" si="170"/>
        <v>0</v>
      </c>
      <c r="AF710" s="29">
        <f t="shared" si="171"/>
        <v>0</v>
      </c>
      <c r="AG710" s="28" t="str">
        <f t="shared" si="172"/>
        <v/>
      </c>
      <c r="AH710" s="28" t="str">
        <f t="shared" si="173"/>
        <v/>
      </c>
      <c r="AI710" s="28" t="str">
        <f t="shared" si="174"/>
        <v/>
      </c>
      <c r="AJ710" s="28" t="str">
        <f t="shared" si="175"/>
        <v/>
      </c>
      <c r="AK710" s="29" t="str">
        <f t="shared" si="176"/>
        <v/>
      </c>
      <c r="AL710" s="25" t="str">
        <f t="shared" si="177"/>
        <v/>
      </c>
      <c r="AM710" s="24" t="str">
        <f t="shared" si="178"/>
        <v>非参评</v>
      </c>
      <c r="AN710" s="24" t="str">
        <f t="shared" si="179"/>
        <v>MOB1-3</v>
      </c>
    </row>
    <row r="711" spans="1:40" ht="13.5" customHeight="1">
      <c r="A711" s="24" t="s">
        <v>144</v>
      </c>
      <c r="B711" s="24" t="s">
        <v>145</v>
      </c>
      <c r="C711" s="25">
        <v>804177</v>
      </c>
      <c r="D711" s="24" t="s">
        <v>1095</v>
      </c>
      <c r="E711" s="26">
        <v>46097.594444444403</v>
      </c>
      <c r="F711" s="26">
        <v>46097.594444444403</v>
      </c>
      <c r="G711" s="25">
        <v>57</v>
      </c>
      <c r="H711" s="25">
        <v>57</v>
      </c>
      <c r="I711" s="26">
        <v>46145.6694444444</v>
      </c>
      <c r="J711" s="27">
        <v>65</v>
      </c>
      <c r="K711" s="27">
        <v>65</v>
      </c>
      <c r="L711" s="27">
        <v>23</v>
      </c>
      <c r="M711" s="27">
        <v>1886</v>
      </c>
      <c r="N711" s="27">
        <v>1233</v>
      </c>
      <c r="O711" s="24">
        <v>1</v>
      </c>
      <c r="P711" s="27"/>
      <c r="Q711" s="27"/>
      <c r="R711" s="24"/>
      <c r="S711" s="27"/>
      <c r="T711" s="27"/>
      <c r="U711" s="24"/>
      <c r="V711" s="24"/>
      <c r="W711" s="27"/>
      <c r="X711" s="24" t="str">
        <f>IF(OR(I711="",说明首页!$C$3-INT(I711)&gt;7),"是","否")</f>
        <v>否</v>
      </c>
      <c r="Y711" s="24" t="str">
        <f t="shared" si="165"/>
        <v>是</v>
      </c>
      <c r="Z711" s="24" t="str">
        <f t="shared" si="166"/>
        <v>否</v>
      </c>
      <c r="AA711" s="24" t="str">
        <f>IF(OR(I711="",说明首页!$C$3-INT(I711)&gt;=3),"是","否")</f>
        <v>否</v>
      </c>
      <c r="AB711" s="28">
        <f t="shared" si="167"/>
        <v>53.608695652173914</v>
      </c>
      <c r="AC711" s="29">
        <f t="shared" si="168"/>
        <v>0</v>
      </c>
      <c r="AD711" s="27">
        <f t="shared" si="169"/>
        <v>0</v>
      </c>
      <c r="AE711" s="29">
        <f t="shared" si="170"/>
        <v>0</v>
      </c>
      <c r="AF711" s="29">
        <f t="shared" si="171"/>
        <v>20.55</v>
      </c>
      <c r="AG711" s="28" t="str">
        <f t="shared" si="172"/>
        <v/>
      </c>
      <c r="AH711" s="28" t="str">
        <f t="shared" si="173"/>
        <v/>
      </c>
      <c r="AI711" s="28" t="str">
        <f t="shared" si="174"/>
        <v/>
      </c>
      <c r="AJ711" s="28" t="str">
        <f t="shared" si="175"/>
        <v/>
      </c>
      <c r="AK711" s="29" t="str">
        <f t="shared" si="176"/>
        <v/>
      </c>
      <c r="AL711" s="25" t="str">
        <f t="shared" si="177"/>
        <v/>
      </c>
      <c r="AM711" s="24" t="str">
        <f t="shared" si="178"/>
        <v>非参评</v>
      </c>
      <c r="AN711" s="24" t="str">
        <f t="shared" si="179"/>
        <v>MOB1-3</v>
      </c>
    </row>
    <row r="712" spans="1:40" ht="13.5" customHeight="1">
      <c r="A712" s="24" t="s">
        <v>144</v>
      </c>
      <c r="B712" s="24" t="s">
        <v>162</v>
      </c>
      <c r="C712" s="25">
        <v>804179</v>
      </c>
      <c r="D712" s="24" t="s">
        <v>785</v>
      </c>
      <c r="E712" s="26">
        <v>46094.511111111096</v>
      </c>
      <c r="F712" s="26">
        <v>46094.511111111096</v>
      </c>
      <c r="G712" s="25">
        <v>60</v>
      </c>
      <c r="H712" s="25">
        <v>60</v>
      </c>
      <c r="I712" s="26">
        <v>46154.829861111102</v>
      </c>
      <c r="J712" s="27">
        <v>3772</v>
      </c>
      <c r="K712" s="27">
        <v>4875</v>
      </c>
      <c r="L712" s="27">
        <v>1993</v>
      </c>
      <c r="M712" s="27">
        <v>287185</v>
      </c>
      <c r="N712" s="27">
        <v>245083</v>
      </c>
      <c r="O712" s="25">
        <v>26</v>
      </c>
      <c r="P712" s="27">
        <v>97</v>
      </c>
      <c r="Q712" s="27">
        <v>833500</v>
      </c>
      <c r="R712" s="27">
        <v>695200</v>
      </c>
      <c r="S712" s="27">
        <v>7</v>
      </c>
      <c r="T712" s="27">
        <v>11</v>
      </c>
      <c r="U712" s="24">
        <v>331800</v>
      </c>
      <c r="V712" s="24"/>
      <c r="W712" s="27">
        <v>1165300</v>
      </c>
      <c r="X712" s="24" t="str">
        <f>IF(OR(I712="",说明首页!$C$3-INT(I712)&gt;7),"是","否")</f>
        <v>否</v>
      </c>
      <c r="Y712" s="24" t="str">
        <f t="shared" si="165"/>
        <v>否</v>
      </c>
      <c r="Z712" s="24" t="str">
        <f t="shared" si="166"/>
        <v>是</v>
      </c>
      <c r="AA712" s="24" t="str">
        <f>IF(OR(I712="",说明首页!$C$3-INT(I712)&gt;=3),"是","否")</f>
        <v>否</v>
      </c>
      <c r="AB712" s="28">
        <f t="shared" si="167"/>
        <v>122.97190165579528</v>
      </c>
      <c r="AC712" s="29">
        <f t="shared" si="168"/>
        <v>2.5715800636267234</v>
      </c>
      <c r="AD712" s="27">
        <f t="shared" si="169"/>
        <v>8592.783505154639</v>
      </c>
      <c r="AE712" s="29">
        <f t="shared" si="170"/>
        <v>69.52</v>
      </c>
      <c r="AF712" s="29">
        <f t="shared" si="171"/>
        <v>157.10448717948717</v>
      </c>
      <c r="AG712" s="28">
        <f t="shared" si="172"/>
        <v>96.798493408662907</v>
      </c>
      <c r="AH712" s="28">
        <f t="shared" si="173"/>
        <v>99.623352165725038</v>
      </c>
      <c r="AI712" s="28">
        <f t="shared" si="174"/>
        <v>29.378531073446329</v>
      </c>
      <c r="AJ712" s="28">
        <f t="shared" si="175"/>
        <v>97.740112994350284</v>
      </c>
      <c r="AK712" s="29">
        <f t="shared" si="176"/>
        <v>84.77</v>
      </c>
      <c r="AL712" s="25">
        <f t="shared" si="177"/>
        <v>33</v>
      </c>
      <c r="AM712" s="24" t="str">
        <f t="shared" si="178"/>
        <v>S</v>
      </c>
      <c r="AN712" s="24" t="str">
        <f t="shared" si="179"/>
        <v>MOB1-3</v>
      </c>
    </row>
    <row r="713" spans="1:40" ht="13.5" customHeight="1">
      <c r="A713" s="24" t="s">
        <v>144</v>
      </c>
      <c r="B713" s="24" t="s">
        <v>160</v>
      </c>
      <c r="C713" s="25">
        <v>804185</v>
      </c>
      <c r="D713" s="24" t="s">
        <v>582</v>
      </c>
      <c r="E713" s="26">
        <v>46094.4868055556</v>
      </c>
      <c r="F713" s="26">
        <v>46094.4868055556</v>
      </c>
      <c r="G713" s="25">
        <v>60</v>
      </c>
      <c r="H713" s="25">
        <v>60</v>
      </c>
      <c r="I713" s="26">
        <v>46154.795138888898</v>
      </c>
      <c r="J713" s="27">
        <v>3361</v>
      </c>
      <c r="K713" s="27">
        <v>4434</v>
      </c>
      <c r="L713" s="27">
        <v>2084</v>
      </c>
      <c r="M713" s="27">
        <v>186178</v>
      </c>
      <c r="N713" s="27">
        <v>148242</v>
      </c>
      <c r="O713" s="24">
        <v>25</v>
      </c>
      <c r="P713" s="24">
        <v>48</v>
      </c>
      <c r="Q713" s="24">
        <v>2168800</v>
      </c>
      <c r="R713" s="24">
        <v>1309500</v>
      </c>
      <c r="S713" s="24">
        <v>5</v>
      </c>
      <c r="T713" s="24">
        <v>6</v>
      </c>
      <c r="U713" s="24">
        <v>118200</v>
      </c>
      <c r="V713" s="24">
        <v>2000</v>
      </c>
      <c r="W713" s="24">
        <v>2287000</v>
      </c>
      <c r="X713" s="24" t="str">
        <f>IF(OR(I713="",说明首页!$C$3-INT(I713)&gt;7),"是","否")</f>
        <v>否</v>
      </c>
      <c r="Y713" s="24" t="str">
        <f t="shared" si="165"/>
        <v>否</v>
      </c>
      <c r="Z713" s="24" t="str">
        <f t="shared" si="166"/>
        <v>是</v>
      </c>
      <c r="AA713" s="24" t="str">
        <f>IF(OR(I713="",说明首页!$C$3-INT(I713)&gt;=3),"是","否")</f>
        <v>否</v>
      </c>
      <c r="AB713" s="28">
        <f t="shared" si="167"/>
        <v>71.133397312859884</v>
      </c>
      <c r="AC713" s="29">
        <f t="shared" si="168"/>
        <v>1.4281463850044629</v>
      </c>
      <c r="AD713" s="27">
        <f t="shared" si="169"/>
        <v>45183.333333333336</v>
      </c>
      <c r="AE713" s="29">
        <f t="shared" si="170"/>
        <v>130.94999999999999</v>
      </c>
      <c r="AF713" s="29">
        <f t="shared" si="171"/>
        <v>98.828000000000003</v>
      </c>
      <c r="AG713" s="28">
        <f t="shared" si="172"/>
        <v>9.6045197740112993</v>
      </c>
      <c r="AH713" s="28">
        <f t="shared" si="173"/>
        <v>89.265536723163848</v>
      </c>
      <c r="AI713" s="28">
        <f t="shared" si="174"/>
        <v>54.61393596986818</v>
      </c>
      <c r="AJ713" s="28">
        <f t="shared" si="175"/>
        <v>21.657250470809792</v>
      </c>
      <c r="AK713" s="29">
        <f t="shared" si="176"/>
        <v>56.86</v>
      </c>
      <c r="AL713" s="25">
        <f t="shared" si="177"/>
        <v>210</v>
      </c>
      <c r="AM713" s="24" t="str">
        <f t="shared" si="178"/>
        <v>A</v>
      </c>
      <c r="AN713" s="24" t="str">
        <f t="shared" si="179"/>
        <v>MOB1-3</v>
      </c>
    </row>
    <row r="714" spans="1:40" ht="13.5" customHeight="1">
      <c r="A714" s="24" t="s">
        <v>144</v>
      </c>
      <c r="B714" s="24" t="s">
        <v>147</v>
      </c>
      <c r="C714" s="25">
        <v>804187</v>
      </c>
      <c r="D714" s="24" t="s">
        <v>735</v>
      </c>
      <c r="E714" s="26">
        <v>46094.469444444403</v>
      </c>
      <c r="F714" s="26">
        <v>46094.469444444403</v>
      </c>
      <c r="G714" s="25">
        <v>60</v>
      </c>
      <c r="H714" s="25">
        <v>60</v>
      </c>
      <c r="I714" s="26">
        <v>46154.769444444399</v>
      </c>
      <c r="J714" s="27">
        <v>3558</v>
      </c>
      <c r="K714" s="27">
        <v>4258</v>
      </c>
      <c r="L714" s="27">
        <v>1789</v>
      </c>
      <c r="M714" s="27">
        <v>167029</v>
      </c>
      <c r="N714" s="27">
        <v>131447</v>
      </c>
      <c r="O714" s="25">
        <v>26</v>
      </c>
      <c r="P714" s="27">
        <v>21</v>
      </c>
      <c r="Q714" s="27">
        <v>392700</v>
      </c>
      <c r="R714" s="27">
        <v>332800</v>
      </c>
      <c r="S714" s="27">
        <v>3</v>
      </c>
      <c r="T714" s="27">
        <v>3</v>
      </c>
      <c r="U714" s="27">
        <v>172500</v>
      </c>
      <c r="V714" s="27">
        <v>20000</v>
      </c>
      <c r="W714" s="27">
        <v>565200</v>
      </c>
      <c r="X714" s="24" t="str">
        <f>IF(OR(I714="",说明首页!$C$3-INT(I714)&gt;7),"是","否")</f>
        <v>否</v>
      </c>
      <c r="Y714" s="24" t="str">
        <f t="shared" si="165"/>
        <v>否</v>
      </c>
      <c r="Z714" s="24" t="str">
        <f t="shared" si="166"/>
        <v>是</v>
      </c>
      <c r="AA714" s="24" t="str">
        <f>IF(OR(I714="",说明首页!$C$3-INT(I714)&gt;=3),"是","否")</f>
        <v>否</v>
      </c>
      <c r="AB714" s="28">
        <f t="shared" si="167"/>
        <v>73.475125768585798</v>
      </c>
      <c r="AC714" s="29">
        <f t="shared" si="168"/>
        <v>0.5902192242833052</v>
      </c>
      <c r="AD714" s="27">
        <f t="shared" si="169"/>
        <v>18700</v>
      </c>
      <c r="AE714" s="29">
        <f t="shared" si="170"/>
        <v>33.28</v>
      </c>
      <c r="AF714" s="29">
        <f t="shared" si="171"/>
        <v>84.260897435897434</v>
      </c>
      <c r="AG714" s="28">
        <f t="shared" si="172"/>
        <v>13.182674199623351</v>
      </c>
      <c r="AH714" s="28">
        <f t="shared" si="173"/>
        <v>16.007532956685498</v>
      </c>
      <c r="AI714" s="28">
        <f t="shared" si="174"/>
        <v>14.312617702448211</v>
      </c>
      <c r="AJ714" s="28">
        <f t="shared" si="175"/>
        <v>6.0263653483992465</v>
      </c>
      <c r="AK714" s="29">
        <f t="shared" si="176"/>
        <v>13.25</v>
      </c>
      <c r="AL714" s="25">
        <f t="shared" si="177"/>
        <v>506</v>
      </c>
      <c r="AM714" s="24" t="str">
        <f t="shared" si="178"/>
        <v>C</v>
      </c>
      <c r="AN714" s="24" t="str">
        <f t="shared" si="179"/>
        <v>MOB1-3</v>
      </c>
    </row>
    <row r="715" spans="1:40" ht="13.5" customHeight="1">
      <c r="A715" s="24" t="s">
        <v>144</v>
      </c>
      <c r="B715" s="24" t="s">
        <v>150</v>
      </c>
      <c r="C715" s="25">
        <v>804255</v>
      </c>
      <c r="D715" s="24" t="s">
        <v>902</v>
      </c>
      <c r="E715" s="26">
        <v>46098.448611111096</v>
      </c>
      <c r="F715" s="26">
        <v>46098.448611111096</v>
      </c>
      <c r="G715" s="25">
        <v>56</v>
      </c>
      <c r="H715" s="25">
        <v>56</v>
      </c>
      <c r="I715" s="26">
        <v>46133.7722222222</v>
      </c>
      <c r="J715" s="27">
        <v>1397</v>
      </c>
      <c r="K715" s="27">
        <v>1518</v>
      </c>
      <c r="L715" s="27">
        <v>539</v>
      </c>
      <c r="M715" s="27">
        <v>55698</v>
      </c>
      <c r="N715" s="27">
        <v>41591</v>
      </c>
      <c r="O715" s="25">
        <v>7</v>
      </c>
      <c r="P715" s="27">
        <v>6</v>
      </c>
      <c r="Q715" s="27">
        <v>64400</v>
      </c>
      <c r="R715" s="27">
        <v>6000</v>
      </c>
      <c r="S715" s="27">
        <v>0</v>
      </c>
      <c r="T715" s="27">
        <v>0</v>
      </c>
      <c r="U715" s="24"/>
      <c r="V715" s="24"/>
      <c r="W715" s="27">
        <v>64400</v>
      </c>
      <c r="X715" s="24" t="str">
        <f>IF(OR(I715="",说明首页!$C$3-INT(I715)&gt;7),"是","否")</f>
        <v>否</v>
      </c>
      <c r="Y715" s="24" t="str">
        <f t="shared" si="165"/>
        <v>是</v>
      </c>
      <c r="Z715" s="24" t="str">
        <f t="shared" si="166"/>
        <v>否</v>
      </c>
      <c r="AA715" s="24" t="str">
        <f>IF(OR(I715="",说明首页!$C$3-INT(I715)&gt;=3),"是","否")</f>
        <v>否</v>
      </c>
      <c r="AB715" s="28">
        <f t="shared" si="167"/>
        <v>77.163265306122454</v>
      </c>
      <c r="AC715" s="29">
        <f t="shared" si="168"/>
        <v>0.42949176807444528</v>
      </c>
      <c r="AD715" s="27">
        <f t="shared" si="169"/>
        <v>10733.333333333334</v>
      </c>
      <c r="AE715" s="29">
        <f t="shared" si="170"/>
        <v>0.6</v>
      </c>
      <c r="AF715" s="29">
        <f t="shared" si="171"/>
        <v>99.026190476190479</v>
      </c>
      <c r="AG715" s="28" t="str">
        <f t="shared" si="172"/>
        <v/>
      </c>
      <c r="AH715" s="28" t="str">
        <f t="shared" si="173"/>
        <v/>
      </c>
      <c r="AI715" s="28" t="str">
        <f t="shared" si="174"/>
        <v/>
      </c>
      <c r="AJ715" s="28" t="str">
        <f t="shared" si="175"/>
        <v/>
      </c>
      <c r="AK715" s="29" t="str">
        <f t="shared" si="176"/>
        <v/>
      </c>
      <c r="AL715" s="25" t="str">
        <f t="shared" si="177"/>
        <v/>
      </c>
      <c r="AM715" s="24" t="str">
        <f t="shared" si="178"/>
        <v>非参评</v>
      </c>
      <c r="AN715" s="24" t="str">
        <f t="shared" si="179"/>
        <v>MOB1-3</v>
      </c>
    </row>
    <row r="716" spans="1:40" ht="13.5" customHeight="1">
      <c r="A716" s="24" t="s">
        <v>144</v>
      </c>
      <c r="B716" s="24" t="s">
        <v>150</v>
      </c>
      <c r="C716" s="25">
        <v>804259</v>
      </c>
      <c r="D716" s="24" t="s">
        <v>180</v>
      </c>
      <c r="E716" s="26">
        <v>46098.448611111096</v>
      </c>
      <c r="F716" s="26">
        <v>46098.448611111096</v>
      </c>
      <c r="G716" s="25">
        <v>56</v>
      </c>
      <c r="H716" s="25">
        <v>56</v>
      </c>
      <c r="I716" s="26">
        <v>46154.814583333296</v>
      </c>
      <c r="J716" s="27">
        <v>4243</v>
      </c>
      <c r="K716" s="27">
        <v>4498</v>
      </c>
      <c r="L716" s="27">
        <v>1836</v>
      </c>
      <c r="M716" s="27">
        <v>194989</v>
      </c>
      <c r="N716" s="27">
        <v>158658</v>
      </c>
      <c r="O716" s="25">
        <v>24</v>
      </c>
      <c r="P716" s="27">
        <v>30</v>
      </c>
      <c r="Q716" s="27">
        <v>713500</v>
      </c>
      <c r="R716" s="24">
        <v>293100</v>
      </c>
      <c r="S716" s="27">
        <v>1</v>
      </c>
      <c r="T716" s="27">
        <v>1</v>
      </c>
      <c r="U716" s="24">
        <v>5000</v>
      </c>
      <c r="V716" s="24"/>
      <c r="W716" s="27">
        <v>718500</v>
      </c>
      <c r="X716" s="24" t="str">
        <f>IF(OR(I716="",说明首页!$C$3-INT(I716)&gt;7),"是","否")</f>
        <v>否</v>
      </c>
      <c r="Y716" s="24" t="str">
        <f t="shared" si="165"/>
        <v>否</v>
      </c>
      <c r="Z716" s="24" t="str">
        <f t="shared" si="166"/>
        <v>是</v>
      </c>
      <c r="AA716" s="24" t="str">
        <f>IF(OR(I716="",说明首页!$C$3-INT(I716)&gt;=3),"是","否")</f>
        <v>否</v>
      </c>
      <c r="AB716" s="28">
        <f t="shared" si="167"/>
        <v>86.415032679738559</v>
      </c>
      <c r="AC716" s="29">
        <f t="shared" si="168"/>
        <v>0.70704690077775156</v>
      </c>
      <c r="AD716" s="27">
        <f t="shared" si="169"/>
        <v>23783.333333333332</v>
      </c>
      <c r="AE716" s="29">
        <f t="shared" si="170"/>
        <v>29.31</v>
      </c>
      <c r="AF716" s="29">
        <f t="shared" si="171"/>
        <v>110.17916666666666</v>
      </c>
      <c r="AG716" s="28">
        <f t="shared" si="172"/>
        <v>42.372881355932201</v>
      </c>
      <c r="AH716" s="28">
        <f t="shared" si="173"/>
        <v>26.177024482109228</v>
      </c>
      <c r="AI716" s="28">
        <f t="shared" si="174"/>
        <v>11.299435028248588</v>
      </c>
      <c r="AJ716" s="28">
        <f t="shared" si="175"/>
        <v>42.749529190207156</v>
      </c>
      <c r="AK716" s="29">
        <f t="shared" si="176"/>
        <v>28.95</v>
      </c>
      <c r="AL716" s="25">
        <f t="shared" si="177"/>
        <v>427</v>
      </c>
      <c r="AM716" s="24" t="str">
        <f t="shared" si="178"/>
        <v>C</v>
      </c>
      <c r="AN716" s="24" t="str">
        <f t="shared" si="179"/>
        <v>MOB1-3</v>
      </c>
    </row>
    <row r="717" spans="1:40" ht="13.5" customHeight="1">
      <c r="A717" s="24" t="s">
        <v>144</v>
      </c>
      <c r="B717" s="24" t="s">
        <v>150</v>
      </c>
      <c r="C717" s="25">
        <v>804260</v>
      </c>
      <c r="D717" s="24" t="s">
        <v>1053</v>
      </c>
      <c r="E717" s="26">
        <v>46098.440277777801</v>
      </c>
      <c r="F717" s="26">
        <v>46098.440277777801</v>
      </c>
      <c r="G717" s="25">
        <v>56</v>
      </c>
      <c r="H717" s="25">
        <v>56</v>
      </c>
      <c r="I717" s="26">
        <v>46154.809027777803</v>
      </c>
      <c r="J717" s="27">
        <v>4386</v>
      </c>
      <c r="K717" s="27">
        <v>4798</v>
      </c>
      <c r="L717" s="27">
        <v>1751</v>
      </c>
      <c r="M717" s="27">
        <v>177337</v>
      </c>
      <c r="N717" s="27">
        <v>131546</v>
      </c>
      <c r="O717" s="25">
        <v>22</v>
      </c>
      <c r="P717" s="27">
        <v>32</v>
      </c>
      <c r="Q717" s="27">
        <v>756100</v>
      </c>
      <c r="R717" s="27">
        <v>643500</v>
      </c>
      <c r="S717" s="27">
        <v>1</v>
      </c>
      <c r="T717" s="27">
        <v>1</v>
      </c>
      <c r="U717" s="24">
        <v>500</v>
      </c>
      <c r="V717" s="24"/>
      <c r="W717" s="27">
        <v>756600</v>
      </c>
      <c r="X717" s="24" t="str">
        <f>IF(OR(I717="",说明首页!$C$3-INT(I717)&gt;7),"是","否")</f>
        <v>否</v>
      </c>
      <c r="Y717" s="24" t="str">
        <f t="shared" si="165"/>
        <v>否</v>
      </c>
      <c r="Z717" s="24" t="str">
        <f t="shared" si="166"/>
        <v>是</v>
      </c>
      <c r="AA717" s="24" t="str">
        <f>IF(OR(I717="",说明首页!$C$3-INT(I717)&gt;=3),"是","否")</f>
        <v>否</v>
      </c>
      <c r="AB717" s="28">
        <f t="shared" si="167"/>
        <v>75.126213592233015</v>
      </c>
      <c r="AC717" s="29">
        <f t="shared" si="168"/>
        <v>0.72959416324669402</v>
      </c>
      <c r="AD717" s="27">
        <f t="shared" si="169"/>
        <v>23628.125</v>
      </c>
      <c r="AE717" s="29">
        <f t="shared" si="170"/>
        <v>64.349999999999994</v>
      </c>
      <c r="AF717" s="29">
        <f t="shared" si="171"/>
        <v>99.656060606060606</v>
      </c>
      <c r="AG717" s="28">
        <f t="shared" si="172"/>
        <v>16.760828625235405</v>
      </c>
      <c r="AH717" s="28">
        <f t="shared" si="173"/>
        <v>29.566854990583803</v>
      </c>
      <c r="AI717" s="28">
        <f t="shared" si="174"/>
        <v>26.930320150659131</v>
      </c>
      <c r="AJ717" s="28">
        <f t="shared" si="175"/>
        <v>22.78719397363465</v>
      </c>
      <c r="AK717" s="29">
        <f t="shared" si="176"/>
        <v>25.76</v>
      </c>
      <c r="AL717" s="25">
        <f t="shared" si="177"/>
        <v>446</v>
      </c>
      <c r="AM717" s="24" t="str">
        <f t="shared" si="178"/>
        <v>C</v>
      </c>
      <c r="AN717" s="24" t="str">
        <f t="shared" si="179"/>
        <v>MOB1-3</v>
      </c>
    </row>
    <row r="718" spans="1:40" ht="13.5" customHeight="1">
      <c r="A718" s="24" t="s">
        <v>144</v>
      </c>
      <c r="B718" s="24" t="s">
        <v>150</v>
      </c>
      <c r="C718" s="25">
        <v>804263</v>
      </c>
      <c r="D718" s="24" t="s">
        <v>291</v>
      </c>
      <c r="E718" s="26">
        <v>46098.439583333296</v>
      </c>
      <c r="F718" s="26">
        <v>46098.439583333296</v>
      </c>
      <c r="G718" s="25">
        <v>56</v>
      </c>
      <c r="H718" s="25">
        <v>56</v>
      </c>
      <c r="I718" s="26">
        <v>46154.7944444444</v>
      </c>
      <c r="J718" s="27">
        <v>4332</v>
      </c>
      <c r="K718" s="27">
        <v>5124</v>
      </c>
      <c r="L718" s="27">
        <v>1927</v>
      </c>
      <c r="M718" s="27">
        <v>219767</v>
      </c>
      <c r="N718" s="27">
        <v>176275</v>
      </c>
      <c r="O718" s="25">
        <v>24</v>
      </c>
      <c r="P718" s="27">
        <v>20</v>
      </c>
      <c r="Q718" s="27">
        <v>392800</v>
      </c>
      <c r="R718" s="27">
        <v>305900</v>
      </c>
      <c r="S718" s="27">
        <v>0</v>
      </c>
      <c r="T718" s="27">
        <v>0</v>
      </c>
      <c r="U718" s="27"/>
      <c r="V718" s="24"/>
      <c r="W718" s="27">
        <v>392800</v>
      </c>
      <c r="X718" s="24" t="str">
        <f>IF(OR(I718="",说明首页!$C$3-INT(I718)&gt;7),"是","否")</f>
        <v>否</v>
      </c>
      <c r="Y718" s="24" t="str">
        <f t="shared" si="165"/>
        <v>否</v>
      </c>
      <c r="Z718" s="24" t="str">
        <f t="shared" si="166"/>
        <v>是</v>
      </c>
      <c r="AA718" s="24" t="str">
        <f>IF(OR(I718="",说明首页!$C$3-INT(I718)&gt;=3),"是","否")</f>
        <v>否</v>
      </c>
      <c r="AB718" s="28">
        <f t="shared" si="167"/>
        <v>91.476388168137007</v>
      </c>
      <c r="AC718" s="29">
        <f t="shared" si="168"/>
        <v>0.46168051708217916</v>
      </c>
      <c r="AD718" s="27">
        <f t="shared" si="169"/>
        <v>19640</v>
      </c>
      <c r="AE718" s="29">
        <f t="shared" si="170"/>
        <v>30.59</v>
      </c>
      <c r="AF718" s="29">
        <f t="shared" si="171"/>
        <v>122.41319444444444</v>
      </c>
      <c r="AG718" s="28">
        <f t="shared" si="172"/>
        <v>58.192090395480221</v>
      </c>
      <c r="AH718" s="28">
        <f t="shared" si="173"/>
        <v>6.0263653483992465</v>
      </c>
      <c r="AI718" s="28">
        <f t="shared" si="174"/>
        <v>12.052730696798493</v>
      </c>
      <c r="AJ718" s="28">
        <f t="shared" si="175"/>
        <v>70.621468926553675</v>
      </c>
      <c r="AK718" s="29">
        <f t="shared" si="176"/>
        <v>27.98</v>
      </c>
      <c r="AL718" s="25">
        <f t="shared" si="177"/>
        <v>433</v>
      </c>
      <c r="AM718" s="24" t="str">
        <f t="shared" si="178"/>
        <v>C</v>
      </c>
      <c r="AN718" s="24" t="str">
        <f t="shared" si="179"/>
        <v>MOB1-3</v>
      </c>
    </row>
    <row r="719" spans="1:40" ht="13.5" customHeight="1">
      <c r="A719" s="24" t="s">
        <v>144</v>
      </c>
      <c r="B719" s="24" t="s">
        <v>150</v>
      </c>
      <c r="C719" s="25">
        <v>804264</v>
      </c>
      <c r="D719" s="24" t="s">
        <v>438</v>
      </c>
      <c r="E719" s="26">
        <v>46098.443749999999</v>
      </c>
      <c r="F719" s="26">
        <v>46098.443749999999</v>
      </c>
      <c r="G719" s="25">
        <v>56</v>
      </c>
      <c r="H719" s="25">
        <v>56</v>
      </c>
      <c r="I719" s="26">
        <v>46154.788194444402</v>
      </c>
      <c r="J719" s="27">
        <v>4657</v>
      </c>
      <c r="K719" s="27">
        <v>4956</v>
      </c>
      <c r="L719" s="27">
        <v>1943</v>
      </c>
      <c r="M719" s="27">
        <v>199591</v>
      </c>
      <c r="N719" s="27">
        <v>151706</v>
      </c>
      <c r="O719" s="25">
        <v>23</v>
      </c>
      <c r="P719" s="27">
        <v>35</v>
      </c>
      <c r="Q719" s="27">
        <v>822700</v>
      </c>
      <c r="R719" s="27">
        <v>547800</v>
      </c>
      <c r="S719" s="27">
        <v>1</v>
      </c>
      <c r="T719" s="27">
        <v>1</v>
      </c>
      <c r="U719" s="24">
        <v>5000</v>
      </c>
      <c r="V719" s="24"/>
      <c r="W719" s="27">
        <v>827700</v>
      </c>
      <c r="X719" s="24" t="str">
        <f>IF(OR(I719="",说明首页!$C$3-INT(I719)&gt;7),"是","否")</f>
        <v>否</v>
      </c>
      <c r="Y719" s="24" t="str">
        <f t="shared" si="165"/>
        <v>否</v>
      </c>
      <c r="Z719" s="24" t="str">
        <f t="shared" si="166"/>
        <v>是</v>
      </c>
      <c r="AA719" s="24" t="str">
        <f>IF(OR(I719="",说明首页!$C$3-INT(I719)&gt;=3),"是","否")</f>
        <v>否</v>
      </c>
      <c r="AB719" s="28">
        <f t="shared" si="167"/>
        <v>78.078229541945447</v>
      </c>
      <c r="AC719" s="29">
        <f t="shared" si="168"/>
        <v>0.75155679622074301</v>
      </c>
      <c r="AD719" s="27">
        <f t="shared" si="169"/>
        <v>23505.714285714286</v>
      </c>
      <c r="AE719" s="29">
        <f t="shared" si="170"/>
        <v>54.78</v>
      </c>
      <c r="AF719" s="29">
        <f t="shared" si="171"/>
        <v>109.93188405797102</v>
      </c>
      <c r="AG719" s="28">
        <f t="shared" si="172"/>
        <v>23.163841807909606</v>
      </c>
      <c r="AH719" s="28">
        <f t="shared" si="173"/>
        <v>33.52165725047081</v>
      </c>
      <c r="AI719" s="28">
        <f t="shared" si="174"/>
        <v>23.540489642184557</v>
      </c>
      <c r="AJ719" s="28">
        <f t="shared" si="175"/>
        <v>42.184557438794727</v>
      </c>
      <c r="AK719" s="29">
        <f t="shared" si="176"/>
        <v>31.7</v>
      </c>
      <c r="AL719" s="25">
        <f t="shared" si="177"/>
        <v>400</v>
      </c>
      <c r="AM719" s="24" t="str">
        <f t="shared" si="178"/>
        <v>B</v>
      </c>
      <c r="AN719" s="24" t="str">
        <f t="shared" si="179"/>
        <v>MOB1-3</v>
      </c>
    </row>
    <row r="720" spans="1:40" ht="13.5" customHeight="1">
      <c r="A720" s="24" t="s">
        <v>144</v>
      </c>
      <c r="B720" s="24" t="s">
        <v>150</v>
      </c>
      <c r="C720" s="25">
        <v>804266</v>
      </c>
      <c r="D720" s="24" t="s">
        <v>797</v>
      </c>
      <c r="E720" s="26">
        <v>46098.439583333296</v>
      </c>
      <c r="F720" s="26">
        <v>46098.439583333296</v>
      </c>
      <c r="G720" s="25">
        <v>56</v>
      </c>
      <c r="H720" s="25">
        <v>56</v>
      </c>
      <c r="I720" s="26">
        <v>46154.795833333301</v>
      </c>
      <c r="J720" s="27">
        <v>4457</v>
      </c>
      <c r="K720" s="27">
        <v>4884</v>
      </c>
      <c r="L720" s="27">
        <v>2338</v>
      </c>
      <c r="M720" s="27">
        <v>216498</v>
      </c>
      <c r="N720" s="27">
        <v>175559</v>
      </c>
      <c r="O720" s="25">
        <v>23</v>
      </c>
      <c r="P720" s="27">
        <v>23</v>
      </c>
      <c r="Q720" s="27">
        <v>346100</v>
      </c>
      <c r="R720" s="27">
        <v>121600</v>
      </c>
      <c r="S720" s="27">
        <v>2</v>
      </c>
      <c r="T720" s="27">
        <v>2</v>
      </c>
      <c r="U720" s="24">
        <v>18000</v>
      </c>
      <c r="V720" s="24"/>
      <c r="W720" s="27">
        <v>364100</v>
      </c>
      <c r="X720" s="24" t="str">
        <f>IF(OR(I720="",说明首页!$C$3-INT(I720)&gt;7),"是","否")</f>
        <v>否</v>
      </c>
      <c r="Y720" s="24" t="str">
        <f t="shared" si="165"/>
        <v>否</v>
      </c>
      <c r="Z720" s="24" t="str">
        <f t="shared" si="166"/>
        <v>是</v>
      </c>
      <c r="AA720" s="24" t="str">
        <f>IF(OR(I720="",说明首页!$C$3-INT(I720)&gt;=3),"是","否")</f>
        <v>否</v>
      </c>
      <c r="AB720" s="28">
        <f t="shared" si="167"/>
        <v>75.089392643284853</v>
      </c>
      <c r="AC720" s="29">
        <f t="shared" si="168"/>
        <v>0.51604218083912945</v>
      </c>
      <c r="AD720" s="27">
        <f t="shared" si="169"/>
        <v>15047.826086956522</v>
      </c>
      <c r="AE720" s="29">
        <f t="shared" si="170"/>
        <v>12.16</v>
      </c>
      <c r="AF720" s="29">
        <f t="shared" si="171"/>
        <v>127.21666666666667</v>
      </c>
      <c r="AG720" s="28">
        <f t="shared" si="172"/>
        <v>16.38418079096045</v>
      </c>
      <c r="AH720" s="28">
        <f t="shared" si="173"/>
        <v>9.2278719397363478</v>
      </c>
      <c r="AI720" s="28">
        <f t="shared" si="174"/>
        <v>4.7080979284369118</v>
      </c>
      <c r="AJ720" s="28">
        <f t="shared" si="175"/>
        <v>80.037664783427502</v>
      </c>
      <c r="AK720" s="29">
        <f t="shared" si="176"/>
        <v>23.56</v>
      </c>
      <c r="AL720" s="25">
        <f t="shared" si="177"/>
        <v>457</v>
      </c>
      <c r="AM720" s="24" t="str">
        <f t="shared" si="178"/>
        <v>C</v>
      </c>
      <c r="AN720" s="24" t="str">
        <f t="shared" si="179"/>
        <v>MOB1-3</v>
      </c>
    </row>
    <row r="721" spans="1:40" ht="13.5" customHeight="1">
      <c r="A721" s="24" t="s">
        <v>144</v>
      </c>
      <c r="B721" s="24" t="s">
        <v>167</v>
      </c>
      <c r="C721" s="25">
        <v>804322</v>
      </c>
      <c r="D721" s="24" t="s">
        <v>360</v>
      </c>
      <c r="E721" s="26">
        <v>46098.420833333301</v>
      </c>
      <c r="F721" s="26">
        <v>46098.420833333301</v>
      </c>
      <c r="G721" s="25">
        <v>56</v>
      </c>
      <c r="H721" s="25">
        <v>56</v>
      </c>
      <c r="J721" s="27">
        <v>0</v>
      </c>
      <c r="K721" s="27">
        <v>0</v>
      </c>
      <c r="L721" s="27">
        <v>0</v>
      </c>
      <c r="M721" s="27"/>
      <c r="N721" s="27"/>
      <c r="O721" s="25"/>
      <c r="P721" s="27"/>
      <c r="Q721" s="27"/>
      <c r="R721" s="27"/>
      <c r="S721" s="27"/>
      <c r="T721" s="27"/>
      <c r="U721" s="27"/>
      <c r="V721" s="27"/>
      <c r="W721" s="27"/>
      <c r="X721" s="24" t="str">
        <f>IF(OR(I721="",说明首页!$C$3-INT(I721)&gt;7),"是","否")</f>
        <v>是</v>
      </c>
      <c r="Y721" s="24" t="str">
        <f t="shared" si="165"/>
        <v>是</v>
      </c>
      <c r="Z721" s="24" t="str">
        <f t="shared" si="166"/>
        <v>否</v>
      </c>
      <c r="AA721" s="24" t="str">
        <f>IF(OR(I721="",说明首页!$C$3-INT(I721)&gt;=3),"是","否")</f>
        <v>是</v>
      </c>
      <c r="AB721" s="28">
        <f t="shared" si="167"/>
        <v>0</v>
      </c>
      <c r="AC721" s="29">
        <f t="shared" si="168"/>
        <v>0</v>
      </c>
      <c r="AD721" s="27">
        <f t="shared" si="169"/>
        <v>0</v>
      </c>
      <c r="AE721" s="29">
        <f t="shared" si="170"/>
        <v>0</v>
      </c>
      <c r="AF721" s="29">
        <f t="shared" si="171"/>
        <v>0</v>
      </c>
      <c r="AG721" s="28" t="str">
        <f t="shared" si="172"/>
        <v/>
      </c>
      <c r="AH721" s="28" t="str">
        <f t="shared" si="173"/>
        <v/>
      </c>
      <c r="AI721" s="28" t="str">
        <f t="shared" si="174"/>
        <v/>
      </c>
      <c r="AJ721" s="28" t="str">
        <f t="shared" si="175"/>
        <v/>
      </c>
      <c r="AK721" s="29" t="str">
        <f t="shared" si="176"/>
        <v/>
      </c>
      <c r="AL721" s="25" t="str">
        <f t="shared" si="177"/>
        <v/>
      </c>
      <c r="AM721" s="24" t="str">
        <f t="shared" si="178"/>
        <v>非参评</v>
      </c>
      <c r="AN721" s="24" t="str">
        <f t="shared" si="179"/>
        <v>MOB1-3</v>
      </c>
    </row>
    <row r="722" spans="1:40" ht="13.5" customHeight="1">
      <c r="A722" s="24" t="s">
        <v>144</v>
      </c>
      <c r="B722" s="24" t="s">
        <v>167</v>
      </c>
      <c r="C722" s="25">
        <v>804323</v>
      </c>
      <c r="D722" s="24" t="s">
        <v>221</v>
      </c>
      <c r="E722" s="26">
        <v>46098.420833333301</v>
      </c>
      <c r="F722" s="26">
        <v>46098.420833333301</v>
      </c>
      <c r="G722" s="25">
        <v>56</v>
      </c>
      <c r="H722" s="25">
        <v>56</v>
      </c>
      <c r="I722" s="26">
        <v>46154.847222222197</v>
      </c>
      <c r="J722" s="27">
        <v>766</v>
      </c>
      <c r="K722" s="27">
        <v>1332</v>
      </c>
      <c r="L722" s="27">
        <v>339</v>
      </c>
      <c r="M722" s="27">
        <v>42883</v>
      </c>
      <c r="N722" s="27">
        <v>29481</v>
      </c>
      <c r="O722" s="25">
        <v>6</v>
      </c>
      <c r="P722" s="27">
        <v>4</v>
      </c>
      <c r="Q722" s="27">
        <v>87200</v>
      </c>
      <c r="R722" s="27">
        <v>83200</v>
      </c>
      <c r="S722" s="27">
        <v>0</v>
      </c>
      <c r="T722" s="27">
        <v>0</v>
      </c>
      <c r="U722" s="27"/>
      <c r="V722" s="24"/>
      <c r="W722" s="27">
        <v>87200</v>
      </c>
      <c r="X722" s="24" t="str">
        <f>IF(OR(I722="",说明首页!$C$3-INT(I722)&gt;7),"是","否")</f>
        <v>否</v>
      </c>
      <c r="Y722" s="24" t="str">
        <f t="shared" si="165"/>
        <v>是</v>
      </c>
      <c r="Z722" s="24" t="str">
        <f t="shared" si="166"/>
        <v>否</v>
      </c>
      <c r="AA722" s="24" t="str">
        <f>IF(OR(I722="",说明首页!$C$3-INT(I722)&gt;=3),"是","否")</f>
        <v>否</v>
      </c>
      <c r="AB722" s="28">
        <f t="shared" si="167"/>
        <v>86.964601769911511</v>
      </c>
      <c r="AC722" s="29">
        <f t="shared" si="168"/>
        <v>0.52219321148825071</v>
      </c>
      <c r="AD722" s="27">
        <f t="shared" si="169"/>
        <v>21800</v>
      </c>
      <c r="AE722" s="29">
        <f t="shared" si="170"/>
        <v>8.32</v>
      </c>
      <c r="AF722" s="29">
        <f t="shared" si="171"/>
        <v>81.891666666666666</v>
      </c>
      <c r="AG722" s="28" t="str">
        <f t="shared" si="172"/>
        <v/>
      </c>
      <c r="AH722" s="28" t="str">
        <f t="shared" si="173"/>
        <v/>
      </c>
      <c r="AI722" s="28" t="str">
        <f t="shared" si="174"/>
        <v/>
      </c>
      <c r="AJ722" s="28" t="str">
        <f t="shared" si="175"/>
        <v/>
      </c>
      <c r="AK722" s="29" t="str">
        <f t="shared" si="176"/>
        <v/>
      </c>
      <c r="AL722" s="25" t="str">
        <f t="shared" si="177"/>
        <v/>
      </c>
      <c r="AM722" s="24" t="str">
        <f t="shared" si="178"/>
        <v>非参评</v>
      </c>
      <c r="AN722" s="24" t="str">
        <f t="shared" si="179"/>
        <v>MOB1-3</v>
      </c>
    </row>
    <row r="723" spans="1:40" ht="13.5" customHeight="1">
      <c r="A723" s="24" t="s">
        <v>144</v>
      </c>
      <c r="B723" s="24" t="s">
        <v>335</v>
      </c>
      <c r="C723" s="25">
        <v>804417</v>
      </c>
      <c r="D723" s="24" t="s">
        <v>635</v>
      </c>
      <c r="E723" s="26">
        <v>46099.443055555603</v>
      </c>
      <c r="F723" s="26">
        <v>46099.443055555603</v>
      </c>
      <c r="G723" s="25">
        <v>55</v>
      </c>
      <c r="H723" s="25">
        <v>55</v>
      </c>
      <c r="I723" s="26">
        <v>46154.767361111102</v>
      </c>
      <c r="J723" s="27">
        <v>4153</v>
      </c>
      <c r="K723" s="27">
        <v>5660</v>
      </c>
      <c r="L723" s="27">
        <v>2319</v>
      </c>
      <c r="M723" s="27">
        <v>251608</v>
      </c>
      <c r="N723" s="27">
        <v>199536</v>
      </c>
      <c r="O723" s="25">
        <v>24</v>
      </c>
      <c r="P723" s="27">
        <v>38</v>
      </c>
      <c r="Q723" s="27">
        <v>458700</v>
      </c>
      <c r="R723" s="27">
        <v>354000</v>
      </c>
      <c r="S723" s="27">
        <v>1</v>
      </c>
      <c r="T723" s="27">
        <v>1</v>
      </c>
      <c r="U723" s="27">
        <v>500</v>
      </c>
      <c r="V723" s="27"/>
      <c r="W723" s="27">
        <v>459200</v>
      </c>
      <c r="X723" s="24" t="str">
        <f>IF(OR(I723="",说明首页!$C$3-INT(I723)&gt;7),"是","否")</f>
        <v>否</v>
      </c>
      <c r="Y723" s="24" t="str">
        <f t="shared" si="165"/>
        <v>否</v>
      </c>
      <c r="Z723" s="24" t="str">
        <f t="shared" si="166"/>
        <v>是</v>
      </c>
      <c r="AA723" s="24" t="str">
        <f>IF(OR(I723="",说明首页!$C$3-INT(I723)&gt;=3),"是","否")</f>
        <v>否</v>
      </c>
      <c r="AB723" s="28">
        <f t="shared" si="167"/>
        <v>86.043984476067266</v>
      </c>
      <c r="AC723" s="29">
        <f t="shared" si="168"/>
        <v>0.91500120394895257</v>
      </c>
      <c r="AD723" s="27">
        <f t="shared" si="169"/>
        <v>12071.052631578947</v>
      </c>
      <c r="AE723" s="29">
        <f t="shared" si="170"/>
        <v>35.4</v>
      </c>
      <c r="AF723" s="29">
        <f t="shared" si="171"/>
        <v>138.56666666666666</v>
      </c>
      <c r="AG723" s="28">
        <f t="shared" si="172"/>
        <v>41.431261770244824</v>
      </c>
      <c r="AH723" s="28">
        <f t="shared" si="173"/>
        <v>52.919020715630879</v>
      </c>
      <c r="AI723" s="28">
        <f t="shared" si="174"/>
        <v>15.819209039548024</v>
      </c>
      <c r="AJ723" s="28">
        <f t="shared" si="175"/>
        <v>90.395480225988706</v>
      </c>
      <c r="AK723" s="29">
        <f t="shared" si="176"/>
        <v>51.27</v>
      </c>
      <c r="AL723" s="25">
        <f t="shared" si="177"/>
        <v>252</v>
      </c>
      <c r="AM723" s="24" t="str">
        <f t="shared" si="178"/>
        <v>A</v>
      </c>
      <c r="AN723" s="24" t="str">
        <f t="shared" si="179"/>
        <v>MOB1-3</v>
      </c>
    </row>
    <row r="724" spans="1:40" ht="13.5" customHeight="1">
      <c r="A724" s="24" t="s">
        <v>144</v>
      </c>
      <c r="B724" s="24" t="s">
        <v>335</v>
      </c>
      <c r="C724" s="25">
        <v>804419</v>
      </c>
      <c r="D724" s="24" t="s">
        <v>394</v>
      </c>
      <c r="E724" s="26">
        <v>46099.434722222199</v>
      </c>
      <c r="F724" s="26">
        <v>46099.434722222199</v>
      </c>
      <c r="G724" s="25">
        <v>55</v>
      </c>
      <c r="H724" s="25">
        <v>55</v>
      </c>
      <c r="I724" s="26">
        <v>46154.767361111102</v>
      </c>
      <c r="J724" s="27">
        <v>3857</v>
      </c>
      <c r="K724" s="27">
        <v>4708</v>
      </c>
      <c r="L724" s="27">
        <v>1920</v>
      </c>
      <c r="M724" s="27">
        <v>247604</v>
      </c>
      <c r="N724" s="27">
        <v>205689</v>
      </c>
      <c r="O724" s="25">
        <v>24</v>
      </c>
      <c r="P724" s="27">
        <v>30</v>
      </c>
      <c r="Q724" s="27">
        <v>771400</v>
      </c>
      <c r="R724" s="27">
        <v>750300</v>
      </c>
      <c r="S724" s="27">
        <v>2</v>
      </c>
      <c r="T724" s="27">
        <v>3</v>
      </c>
      <c r="U724" s="27">
        <v>11100</v>
      </c>
      <c r="V724" s="24">
        <v>1100</v>
      </c>
      <c r="W724" s="27">
        <v>782500</v>
      </c>
      <c r="X724" s="24" t="str">
        <f>IF(OR(I724="",说明首页!$C$3-INT(I724)&gt;7),"是","否")</f>
        <v>否</v>
      </c>
      <c r="Y724" s="24" t="str">
        <f t="shared" si="165"/>
        <v>否</v>
      </c>
      <c r="Z724" s="24" t="str">
        <f t="shared" si="166"/>
        <v>是</v>
      </c>
      <c r="AA724" s="24" t="str">
        <f>IF(OR(I724="",说明首页!$C$3-INT(I724)&gt;=3),"是","否")</f>
        <v>否</v>
      </c>
      <c r="AB724" s="28">
        <f t="shared" si="167"/>
        <v>107.1296875</v>
      </c>
      <c r="AC724" s="29">
        <f t="shared" si="168"/>
        <v>0.77780658542908998</v>
      </c>
      <c r="AD724" s="27">
        <f t="shared" si="169"/>
        <v>25713.333333333332</v>
      </c>
      <c r="AE724" s="29">
        <f t="shared" si="170"/>
        <v>75.03</v>
      </c>
      <c r="AF724" s="29">
        <f t="shared" si="171"/>
        <v>142.83958333333334</v>
      </c>
      <c r="AG724" s="28">
        <f t="shared" si="172"/>
        <v>88.323917137476457</v>
      </c>
      <c r="AH724" s="28">
        <f t="shared" si="173"/>
        <v>36.72316384180791</v>
      </c>
      <c r="AI724" s="28">
        <f t="shared" si="174"/>
        <v>32.580037664783426</v>
      </c>
      <c r="AJ724" s="28">
        <f t="shared" si="175"/>
        <v>92.655367231638422</v>
      </c>
      <c r="AK724" s="29">
        <f t="shared" si="176"/>
        <v>54.82</v>
      </c>
      <c r="AL724" s="25">
        <f t="shared" si="177"/>
        <v>218</v>
      </c>
      <c r="AM724" s="24" t="str">
        <f t="shared" si="178"/>
        <v>A</v>
      </c>
      <c r="AN724" s="24" t="str">
        <f t="shared" si="179"/>
        <v>MOB1-3</v>
      </c>
    </row>
    <row r="725" spans="1:40" ht="13.5" customHeight="1">
      <c r="A725" s="24" t="s">
        <v>144</v>
      </c>
      <c r="B725" s="24" t="s">
        <v>181</v>
      </c>
      <c r="C725" s="25">
        <v>804450</v>
      </c>
      <c r="D725" s="24" t="s">
        <v>543</v>
      </c>
      <c r="E725" s="26">
        <v>46099.420138888898</v>
      </c>
      <c r="F725" s="26">
        <v>46099.420138888898</v>
      </c>
      <c r="G725" s="25">
        <v>55</v>
      </c>
      <c r="H725" s="25">
        <v>55</v>
      </c>
      <c r="I725" s="26">
        <v>46154.688194444403</v>
      </c>
      <c r="J725" s="27">
        <v>643</v>
      </c>
      <c r="K725" s="27">
        <v>879</v>
      </c>
      <c r="L725" s="27">
        <v>315</v>
      </c>
      <c r="M725" s="27">
        <v>40885</v>
      </c>
      <c r="N725" s="27">
        <v>32074</v>
      </c>
      <c r="O725" s="25">
        <v>9</v>
      </c>
      <c r="P725" s="27">
        <v>6</v>
      </c>
      <c r="Q725" s="27">
        <v>461000</v>
      </c>
      <c r="R725" s="27">
        <v>161000</v>
      </c>
      <c r="S725" s="27">
        <v>1</v>
      </c>
      <c r="T725" s="27">
        <v>1</v>
      </c>
      <c r="U725" s="27">
        <v>20000</v>
      </c>
      <c r="V725" s="24"/>
      <c r="W725" s="27">
        <v>481000</v>
      </c>
      <c r="X725" s="24" t="str">
        <f>IF(OR(I725="",说明首页!$C$3-INT(I725)&gt;7),"是","否")</f>
        <v>否</v>
      </c>
      <c r="Y725" s="24" t="str">
        <f t="shared" si="165"/>
        <v>是</v>
      </c>
      <c r="Z725" s="24" t="str">
        <f t="shared" si="166"/>
        <v>否</v>
      </c>
      <c r="AA725" s="24" t="str">
        <f>IF(OR(I725="",说明首页!$C$3-INT(I725)&gt;=3),"是","否")</f>
        <v>否</v>
      </c>
      <c r="AB725" s="28">
        <f t="shared" si="167"/>
        <v>101.82222222222222</v>
      </c>
      <c r="AC725" s="29">
        <f t="shared" si="168"/>
        <v>0.93312597200622094</v>
      </c>
      <c r="AD725" s="27">
        <f t="shared" si="169"/>
        <v>76833.333333333328</v>
      </c>
      <c r="AE725" s="29">
        <f t="shared" si="170"/>
        <v>16.100000000000001</v>
      </c>
      <c r="AF725" s="29">
        <f t="shared" si="171"/>
        <v>59.396296296296299</v>
      </c>
      <c r="AG725" s="28" t="str">
        <f t="shared" si="172"/>
        <v/>
      </c>
      <c r="AH725" s="28" t="str">
        <f t="shared" si="173"/>
        <v/>
      </c>
      <c r="AI725" s="28" t="str">
        <f t="shared" si="174"/>
        <v/>
      </c>
      <c r="AJ725" s="28" t="str">
        <f t="shared" si="175"/>
        <v/>
      </c>
      <c r="AK725" s="29" t="str">
        <f t="shared" si="176"/>
        <v/>
      </c>
      <c r="AL725" s="25" t="str">
        <f t="shared" si="177"/>
        <v/>
      </c>
      <c r="AM725" s="24" t="str">
        <f t="shared" si="178"/>
        <v>非参评</v>
      </c>
      <c r="AN725" s="24" t="str">
        <f t="shared" si="179"/>
        <v>MOB1-3</v>
      </c>
    </row>
    <row r="726" spans="1:40" ht="13.5" customHeight="1">
      <c r="A726" s="24" t="s">
        <v>144</v>
      </c>
      <c r="B726" s="24" t="s">
        <v>147</v>
      </c>
      <c r="C726" s="25">
        <v>804456</v>
      </c>
      <c r="D726" s="24" t="s">
        <v>358</v>
      </c>
      <c r="E726" s="26">
        <v>46099.704166666699</v>
      </c>
      <c r="F726" s="26">
        <v>46099.704166666699</v>
      </c>
      <c r="G726" s="25">
        <v>55</v>
      </c>
      <c r="H726" s="25">
        <v>55</v>
      </c>
      <c r="I726" s="26">
        <v>46154.46875</v>
      </c>
      <c r="J726" s="27">
        <v>957</v>
      </c>
      <c r="K726" s="27">
        <v>981</v>
      </c>
      <c r="L726" s="27">
        <v>361</v>
      </c>
      <c r="M726" s="27">
        <v>37026</v>
      </c>
      <c r="N726" s="27">
        <v>27930</v>
      </c>
      <c r="O726" s="24">
        <v>9</v>
      </c>
      <c r="P726" s="24">
        <v>8</v>
      </c>
      <c r="Q726" s="24">
        <v>126900</v>
      </c>
      <c r="R726" s="24">
        <v>122400</v>
      </c>
      <c r="S726" s="24">
        <v>1</v>
      </c>
      <c r="T726" s="24">
        <v>1</v>
      </c>
      <c r="U726" s="24">
        <v>1500</v>
      </c>
      <c r="V726" s="24"/>
      <c r="W726" s="24">
        <v>128400</v>
      </c>
      <c r="X726" s="24" t="str">
        <f>IF(OR(I726="",说明首页!$C$3-INT(I726)&gt;7),"是","否")</f>
        <v>否</v>
      </c>
      <c r="Y726" s="24" t="str">
        <f t="shared" si="165"/>
        <v>是</v>
      </c>
      <c r="Z726" s="24" t="str">
        <f t="shared" si="166"/>
        <v>否</v>
      </c>
      <c r="AA726" s="24" t="str">
        <f>IF(OR(I726="",说明首页!$C$3-INT(I726)&gt;=3),"是","否")</f>
        <v>否</v>
      </c>
      <c r="AB726" s="28">
        <f t="shared" si="167"/>
        <v>77.368421052631575</v>
      </c>
      <c r="AC726" s="29">
        <f t="shared" si="168"/>
        <v>0.8359456635318705</v>
      </c>
      <c r="AD726" s="27">
        <f t="shared" si="169"/>
        <v>15862.5</v>
      </c>
      <c r="AE726" s="29">
        <f t="shared" si="170"/>
        <v>12.24</v>
      </c>
      <c r="AF726" s="29">
        <f t="shared" si="171"/>
        <v>51.722222222222221</v>
      </c>
      <c r="AG726" s="28" t="str">
        <f t="shared" si="172"/>
        <v/>
      </c>
      <c r="AH726" s="28" t="str">
        <f t="shared" si="173"/>
        <v/>
      </c>
      <c r="AI726" s="28" t="str">
        <f t="shared" si="174"/>
        <v/>
      </c>
      <c r="AJ726" s="28" t="str">
        <f t="shared" si="175"/>
        <v/>
      </c>
      <c r="AK726" s="29" t="str">
        <f t="shared" si="176"/>
        <v/>
      </c>
      <c r="AL726" s="25" t="str">
        <f t="shared" si="177"/>
        <v/>
      </c>
      <c r="AM726" s="24" t="str">
        <f t="shared" si="178"/>
        <v>非参评</v>
      </c>
      <c r="AN726" s="24" t="str">
        <f t="shared" si="179"/>
        <v>MOB1-3</v>
      </c>
    </row>
    <row r="727" spans="1:40" ht="13.5" customHeight="1">
      <c r="A727" s="24" t="s">
        <v>144</v>
      </c>
      <c r="B727" s="24" t="s">
        <v>147</v>
      </c>
      <c r="C727" s="25">
        <v>804458</v>
      </c>
      <c r="D727" s="24" t="s">
        <v>519</v>
      </c>
      <c r="E727" s="26">
        <v>46099.704166666699</v>
      </c>
      <c r="F727" s="26">
        <v>46099.704166666699</v>
      </c>
      <c r="G727" s="25">
        <v>55</v>
      </c>
      <c r="H727" s="25">
        <v>55</v>
      </c>
      <c r="I727" s="26">
        <v>46135.440972222197</v>
      </c>
      <c r="J727" s="27">
        <v>1124</v>
      </c>
      <c r="K727" s="27">
        <v>1174</v>
      </c>
      <c r="L727" s="27">
        <v>421</v>
      </c>
      <c r="M727" s="27">
        <v>35471</v>
      </c>
      <c r="N727" s="27">
        <v>24852</v>
      </c>
      <c r="O727" s="24">
        <v>8</v>
      </c>
      <c r="P727" s="24">
        <v>4</v>
      </c>
      <c r="Q727" s="24">
        <v>79400</v>
      </c>
      <c r="R727" s="24">
        <v>66400</v>
      </c>
      <c r="S727" s="24">
        <v>0</v>
      </c>
      <c r="T727" s="24">
        <v>0</v>
      </c>
      <c r="U727" s="24"/>
      <c r="V727" s="24"/>
      <c r="W727" s="24">
        <v>79400</v>
      </c>
      <c r="X727" s="24" t="str">
        <f>IF(OR(I727="",说明首页!$C$3-INT(I727)&gt;7),"是","否")</f>
        <v>否</v>
      </c>
      <c r="Y727" s="24" t="str">
        <f t="shared" si="165"/>
        <v>是</v>
      </c>
      <c r="Z727" s="24" t="str">
        <f t="shared" si="166"/>
        <v>否</v>
      </c>
      <c r="AA727" s="24" t="str">
        <f>IF(OR(I727="",说明首页!$C$3-INT(I727)&gt;=3),"是","否")</f>
        <v>否</v>
      </c>
      <c r="AB727" s="28">
        <f t="shared" si="167"/>
        <v>59.030878859857481</v>
      </c>
      <c r="AC727" s="29">
        <f t="shared" si="168"/>
        <v>0.35587188612099641</v>
      </c>
      <c r="AD727" s="27">
        <f t="shared" si="169"/>
        <v>19850</v>
      </c>
      <c r="AE727" s="29">
        <f t="shared" si="170"/>
        <v>6.64</v>
      </c>
      <c r="AF727" s="29">
        <f t="shared" si="171"/>
        <v>51.774999999999999</v>
      </c>
      <c r="AG727" s="28" t="str">
        <f t="shared" si="172"/>
        <v/>
      </c>
      <c r="AH727" s="28" t="str">
        <f t="shared" si="173"/>
        <v/>
      </c>
      <c r="AI727" s="28" t="str">
        <f t="shared" si="174"/>
        <v/>
      </c>
      <c r="AJ727" s="28" t="str">
        <f t="shared" si="175"/>
        <v/>
      </c>
      <c r="AK727" s="29" t="str">
        <f t="shared" si="176"/>
        <v/>
      </c>
      <c r="AL727" s="25" t="str">
        <f t="shared" si="177"/>
        <v/>
      </c>
      <c r="AM727" s="24" t="str">
        <f t="shared" si="178"/>
        <v>非参评</v>
      </c>
      <c r="AN727" s="24" t="str">
        <f t="shared" si="179"/>
        <v>MOB1-3</v>
      </c>
    </row>
    <row r="728" spans="1:40" ht="13.5" customHeight="1">
      <c r="A728" s="24" t="s">
        <v>144</v>
      </c>
      <c r="B728" s="24" t="s">
        <v>147</v>
      </c>
      <c r="C728" s="25">
        <v>804460</v>
      </c>
      <c r="D728" s="24" t="s">
        <v>1145</v>
      </c>
      <c r="E728" s="26">
        <v>46100.4152777778</v>
      </c>
      <c r="F728" s="26">
        <v>46100.4152777778</v>
      </c>
      <c r="G728" s="25">
        <v>54</v>
      </c>
      <c r="H728" s="25">
        <v>54</v>
      </c>
      <c r="I728" s="26">
        <v>46154.807638888902</v>
      </c>
      <c r="J728" s="27">
        <v>1815</v>
      </c>
      <c r="K728" s="27">
        <v>1890</v>
      </c>
      <c r="L728" s="27">
        <v>671</v>
      </c>
      <c r="M728" s="27">
        <v>58592</v>
      </c>
      <c r="N728" s="27">
        <v>40718</v>
      </c>
      <c r="O728" s="25">
        <v>15</v>
      </c>
      <c r="P728" s="27">
        <v>10</v>
      </c>
      <c r="Q728" s="27">
        <v>272700</v>
      </c>
      <c r="R728" s="27">
        <v>11800</v>
      </c>
      <c r="S728" s="27">
        <v>0</v>
      </c>
      <c r="T728" s="27">
        <v>0</v>
      </c>
      <c r="U728" s="27"/>
      <c r="V728" s="24"/>
      <c r="W728" s="27">
        <v>272700</v>
      </c>
      <c r="X728" s="24" t="str">
        <f>IF(OR(I728="",说明首页!$C$3-INT(I728)&gt;7),"是","否")</f>
        <v>否</v>
      </c>
      <c r="Y728" s="24" t="str">
        <f t="shared" si="165"/>
        <v>是</v>
      </c>
      <c r="Z728" s="24" t="str">
        <f t="shared" si="166"/>
        <v>否</v>
      </c>
      <c r="AA728" s="24" t="str">
        <f>IF(OR(I728="",说明首页!$C$3-INT(I728)&gt;=3),"是","否")</f>
        <v>否</v>
      </c>
      <c r="AB728" s="28">
        <f t="shared" si="167"/>
        <v>60.682563338301044</v>
      </c>
      <c r="AC728" s="29">
        <f t="shared" si="168"/>
        <v>0.55096418732782371</v>
      </c>
      <c r="AD728" s="27">
        <f t="shared" si="169"/>
        <v>27270</v>
      </c>
      <c r="AE728" s="29">
        <f t="shared" si="170"/>
        <v>1.18</v>
      </c>
      <c r="AF728" s="29">
        <f t="shared" si="171"/>
        <v>45.242222222222225</v>
      </c>
      <c r="AG728" s="28" t="str">
        <f t="shared" si="172"/>
        <v/>
      </c>
      <c r="AH728" s="28" t="str">
        <f t="shared" si="173"/>
        <v/>
      </c>
      <c r="AI728" s="28" t="str">
        <f t="shared" si="174"/>
        <v/>
      </c>
      <c r="AJ728" s="28" t="str">
        <f t="shared" si="175"/>
        <v/>
      </c>
      <c r="AK728" s="29" t="str">
        <f t="shared" si="176"/>
        <v/>
      </c>
      <c r="AL728" s="25" t="str">
        <f t="shared" si="177"/>
        <v/>
      </c>
      <c r="AM728" s="24" t="str">
        <f t="shared" si="178"/>
        <v>非参评</v>
      </c>
      <c r="AN728" s="24" t="str">
        <f t="shared" si="179"/>
        <v>MOB1-3</v>
      </c>
    </row>
    <row r="729" spans="1:40" ht="13.5" customHeight="1">
      <c r="A729" s="24" t="s">
        <v>144</v>
      </c>
      <c r="B729" s="24" t="s">
        <v>147</v>
      </c>
      <c r="C729" s="25">
        <v>804464</v>
      </c>
      <c r="D729" s="24" t="s">
        <v>723</v>
      </c>
      <c r="E729" s="26">
        <v>46099.688888888901</v>
      </c>
      <c r="F729" s="26">
        <v>46099.688888888901</v>
      </c>
      <c r="G729" s="25">
        <v>55</v>
      </c>
      <c r="H729" s="25">
        <v>55</v>
      </c>
      <c r="I729" s="26">
        <v>46154.811805555597</v>
      </c>
      <c r="J729" s="27">
        <v>1456</v>
      </c>
      <c r="K729" s="27">
        <v>1603</v>
      </c>
      <c r="L729" s="27">
        <v>548</v>
      </c>
      <c r="M729" s="27">
        <v>55219</v>
      </c>
      <c r="N729" s="27">
        <v>40762</v>
      </c>
      <c r="O729" s="25">
        <v>15</v>
      </c>
      <c r="P729" s="27">
        <v>8</v>
      </c>
      <c r="Q729" s="27">
        <v>164900</v>
      </c>
      <c r="R729" s="27">
        <v>153700</v>
      </c>
      <c r="S729" s="27">
        <v>1</v>
      </c>
      <c r="T729" s="27">
        <v>2</v>
      </c>
      <c r="U729" s="24">
        <v>2000</v>
      </c>
      <c r="V729" s="24"/>
      <c r="W729" s="27">
        <v>166900</v>
      </c>
      <c r="X729" s="24" t="str">
        <f>IF(OR(I729="",说明首页!$C$3-INT(I729)&gt;7),"是","否")</f>
        <v>否</v>
      </c>
      <c r="Y729" s="24" t="str">
        <f t="shared" si="165"/>
        <v>是</v>
      </c>
      <c r="Z729" s="24" t="str">
        <f t="shared" si="166"/>
        <v>否</v>
      </c>
      <c r="AA729" s="24" t="str">
        <f>IF(OR(I729="",说明首页!$C$3-INT(I729)&gt;=3),"是","否")</f>
        <v>否</v>
      </c>
      <c r="AB729" s="28">
        <f t="shared" si="167"/>
        <v>74.383211678832112</v>
      </c>
      <c r="AC729" s="29">
        <f t="shared" si="168"/>
        <v>0.5494505494505495</v>
      </c>
      <c r="AD729" s="27">
        <f t="shared" si="169"/>
        <v>20612.5</v>
      </c>
      <c r="AE729" s="29">
        <f t="shared" si="170"/>
        <v>15.37</v>
      </c>
      <c r="AF729" s="29">
        <f t="shared" si="171"/>
        <v>45.291111111111114</v>
      </c>
      <c r="AG729" s="28" t="str">
        <f t="shared" si="172"/>
        <v/>
      </c>
      <c r="AH729" s="28" t="str">
        <f t="shared" si="173"/>
        <v/>
      </c>
      <c r="AI729" s="28" t="str">
        <f t="shared" si="174"/>
        <v/>
      </c>
      <c r="AJ729" s="28" t="str">
        <f t="shared" si="175"/>
        <v/>
      </c>
      <c r="AK729" s="29" t="str">
        <f t="shared" si="176"/>
        <v/>
      </c>
      <c r="AL729" s="25" t="str">
        <f t="shared" si="177"/>
        <v/>
      </c>
      <c r="AM729" s="24" t="str">
        <f t="shared" si="178"/>
        <v>非参评</v>
      </c>
      <c r="AN729" s="24" t="str">
        <f t="shared" si="179"/>
        <v>MOB1-3</v>
      </c>
    </row>
    <row r="730" spans="1:40" ht="13.5" customHeight="1">
      <c r="A730" s="24" t="s">
        <v>144</v>
      </c>
      <c r="B730" s="24" t="s">
        <v>147</v>
      </c>
      <c r="C730" s="25">
        <v>804465</v>
      </c>
      <c r="D730" s="24" t="s">
        <v>716</v>
      </c>
      <c r="E730" s="26">
        <v>46099.6965277778</v>
      </c>
      <c r="F730" s="26">
        <v>46099.6965277778</v>
      </c>
      <c r="G730" s="25">
        <v>55</v>
      </c>
      <c r="H730" s="25">
        <v>55</v>
      </c>
      <c r="I730" s="26">
        <v>46149.408333333296</v>
      </c>
      <c r="J730" s="27">
        <v>1165</v>
      </c>
      <c r="K730" s="27">
        <v>1199</v>
      </c>
      <c r="L730" s="27">
        <v>469</v>
      </c>
      <c r="M730" s="27">
        <v>42317</v>
      </c>
      <c r="N730" s="27">
        <v>30741</v>
      </c>
      <c r="O730" s="24">
        <v>13</v>
      </c>
      <c r="P730" s="24">
        <v>3</v>
      </c>
      <c r="Q730" s="24">
        <v>3500</v>
      </c>
      <c r="R730" s="24"/>
      <c r="S730" s="24">
        <v>2</v>
      </c>
      <c r="T730" s="24">
        <v>2</v>
      </c>
      <c r="U730" s="24">
        <v>14000</v>
      </c>
      <c r="V730" s="24">
        <v>6000</v>
      </c>
      <c r="W730" s="24">
        <v>17500</v>
      </c>
      <c r="X730" s="24" t="str">
        <f>IF(OR(I730="",说明首页!$C$3-INT(I730)&gt;7),"是","否")</f>
        <v>否</v>
      </c>
      <c r="Y730" s="24" t="str">
        <f t="shared" si="165"/>
        <v>是</v>
      </c>
      <c r="Z730" s="24" t="str">
        <f t="shared" si="166"/>
        <v>否</v>
      </c>
      <c r="AA730" s="24" t="str">
        <f>IF(OR(I730="",说明首页!$C$3-INT(I730)&gt;=3),"是","否")</f>
        <v>否</v>
      </c>
      <c r="AB730" s="28">
        <f t="shared" si="167"/>
        <v>65.545842217484008</v>
      </c>
      <c r="AC730" s="29">
        <f t="shared" si="168"/>
        <v>0.25751072961373389</v>
      </c>
      <c r="AD730" s="27">
        <f t="shared" si="169"/>
        <v>1166.6666666666667</v>
      </c>
      <c r="AE730" s="29">
        <f t="shared" si="170"/>
        <v>0</v>
      </c>
      <c r="AF730" s="29">
        <f t="shared" si="171"/>
        <v>39.411538461538463</v>
      </c>
      <c r="AG730" s="28" t="str">
        <f t="shared" si="172"/>
        <v/>
      </c>
      <c r="AH730" s="28" t="str">
        <f t="shared" si="173"/>
        <v/>
      </c>
      <c r="AI730" s="28" t="str">
        <f t="shared" si="174"/>
        <v/>
      </c>
      <c r="AJ730" s="28" t="str">
        <f t="shared" si="175"/>
        <v/>
      </c>
      <c r="AK730" s="29" t="str">
        <f t="shared" si="176"/>
        <v/>
      </c>
      <c r="AL730" s="25" t="str">
        <f t="shared" si="177"/>
        <v/>
      </c>
      <c r="AM730" s="24" t="str">
        <f t="shared" si="178"/>
        <v>非参评</v>
      </c>
      <c r="AN730" s="24" t="str">
        <f t="shared" si="179"/>
        <v>MOB1-3</v>
      </c>
    </row>
    <row r="731" spans="1:40" ht="13.5" customHeight="1">
      <c r="A731" s="24" t="s">
        <v>144</v>
      </c>
      <c r="B731" s="24" t="s">
        <v>152</v>
      </c>
      <c r="C731" s="25">
        <v>804473</v>
      </c>
      <c r="D731" s="24" t="s">
        <v>753</v>
      </c>
      <c r="E731" s="26">
        <v>46099.604861111096</v>
      </c>
      <c r="F731" s="26">
        <v>46099.604861111096</v>
      </c>
      <c r="G731" s="25">
        <v>55</v>
      </c>
      <c r="H731" s="25">
        <v>55</v>
      </c>
      <c r="I731" s="26">
        <v>46139.398611111101</v>
      </c>
      <c r="J731" s="27">
        <v>2140</v>
      </c>
      <c r="K731" s="27">
        <v>2580</v>
      </c>
      <c r="L731" s="27">
        <v>1004</v>
      </c>
      <c r="M731" s="27">
        <v>87432</v>
      </c>
      <c r="N731" s="27">
        <v>65731</v>
      </c>
      <c r="O731" s="25">
        <v>12</v>
      </c>
      <c r="P731" s="27">
        <v>8</v>
      </c>
      <c r="Q731" s="27">
        <v>166600</v>
      </c>
      <c r="R731" s="27">
        <v>144600</v>
      </c>
      <c r="S731" s="27">
        <v>0</v>
      </c>
      <c r="T731" s="27">
        <v>0</v>
      </c>
      <c r="U731" s="24"/>
      <c r="V731" s="24"/>
      <c r="W731" s="27">
        <v>166600</v>
      </c>
      <c r="X731" s="24" t="str">
        <f>IF(OR(I731="",说明首页!$C$3-INT(I731)&gt;7),"是","否")</f>
        <v>否</v>
      </c>
      <c r="Y731" s="24" t="str">
        <f t="shared" si="165"/>
        <v>是</v>
      </c>
      <c r="Z731" s="24" t="str">
        <f t="shared" si="166"/>
        <v>否</v>
      </c>
      <c r="AA731" s="24" t="str">
        <f>IF(OR(I731="",说明首页!$C$3-INT(I731)&gt;=3),"是","否")</f>
        <v>否</v>
      </c>
      <c r="AB731" s="28">
        <f t="shared" si="167"/>
        <v>65.4691235059761</v>
      </c>
      <c r="AC731" s="29">
        <f t="shared" si="168"/>
        <v>0.37383177570093462</v>
      </c>
      <c r="AD731" s="27">
        <f t="shared" si="169"/>
        <v>20825</v>
      </c>
      <c r="AE731" s="29">
        <f t="shared" si="170"/>
        <v>14.46</v>
      </c>
      <c r="AF731" s="29">
        <f t="shared" si="171"/>
        <v>91.293055555555554</v>
      </c>
      <c r="AG731" s="28" t="str">
        <f t="shared" si="172"/>
        <v/>
      </c>
      <c r="AH731" s="28" t="str">
        <f t="shared" si="173"/>
        <v/>
      </c>
      <c r="AI731" s="28" t="str">
        <f t="shared" si="174"/>
        <v/>
      </c>
      <c r="AJ731" s="28" t="str">
        <f t="shared" si="175"/>
        <v/>
      </c>
      <c r="AK731" s="29" t="str">
        <f t="shared" si="176"/>
        <v/>
      </c>
      <c r="AL731" s="25" t="str">
        <f t="shared" si="177"/>
        <v/>
      </c>
      <c r="AM731" s="24" t="str">
        <f t="shared" si="178"/>
        <v>非参评</v>
      </c>
      <c r="AN731" s="24" t="str">
        <f t="shared" si="179"/>
        <v>MOB1-3</v>
      </c>
    </row>
    <row r="732" spans="1:40" ht="13.5" customHeight="1">
      <c r="A732" s="24" t="s">
        <v>144</v>
      </c>
      <c r="B732" s="24" t="s">
        <v>152</v>
      </c>
      <c r="C732" s="25">
        <v>804474</v>
      </c>
      <c r="D732" s="24" t="s">
        <v>739</v>
      </c>
      <c r="E732" s="26">
        <v>46099.6027777778</v>
      </c>
      <c r="F732" s="26">
        <v>46099.6027777778</v>
      </c>
      <c r="G732" s="25">
        <v>55</v>
      </c>
      <c r="H732" s="25">
        <v>55</v>
      </c>
      <c r="I732" s="26">
        <v>46126.748611111099</v>
      </c>
      <c r="J732" s="27">
        <v>565</v>
      </c>
      <c r="K732" s="27">
        <v>599</v>
      </c>
      <c r="L732" s="27">
        <v>275</v>
      </c>
      <c r="M732" s="27">
        <v>23422</v>
      </c>
      <c r="N732" s="27">
        <v>18904</v>
      </c>
      <c r="O732" s="25">
        <v>3</v>
      </c>
      <c r="P732" s="27">
        <v>4</v>
      </c>
      <c r="Q732" s="27">
        <v>75800</v>
      </c>
      <c r="R732" s="27">
        <v>74800</v>
      </c>
      <c r="S732" s="27">
        <v>0</v>
      </c>
      <c r="T732" s="27">
        <v>0</v>
      </c>
      <c r="U732" s="24"/>
      <c r="V732" s="24"/>
      <c r="W732" s="27">
        <v>75800</v>
      </c>
      <c r="X732" s="24" t="str">
        <f>IF(OR(I732="",说明首页!$C$3-INT(I732)&gt;7),"是","否")</f>
        <v>否</v>
      </c>
      <c r="Y732" s="24" t="str">
        <f t="shared" si="165"/>
        <v>是</v>
      </c>
      <c r="Z732" s="24" t="str">
        <f t="shared" si="166"/>
        <v>否</v>
      </c>
      <c r="AA732" s="24" t="str">
        <f>IF(OR(I732="",说明首页!$C$3-INT(I732)&gt;=3),"是","否")</f>
        <v>是</v>
      </c>
      <c r="AB732" s="28">
        <f t="shared" si="167"/>
        <v>68.741818181818175</v>
      </c>
      <c r="AC732" s="29">
        <f t="shared" si="168"/>
        <v>0.70796460176991149</v>
      </c>
      <c r="AD732" s="27">
        <f t="shared" si="169"/>
        <v>18950</v>
      </c>
      <c r="AE732" s="29">
        <f t="shared" si="170"/>
        <v>7.48</v>
      </c>
      <c r="AF732" s="29">
        <f t="shared" si="171"/>
        <v>105.02222222222221</v>
      </c>
      <c r="AG732" s="28" t="str">
        <f t="shared" si="172"/>
        <v/>
      </c>
      <c r="AH732" s="28" t="str">
        <f t="shared" si="173"/>
        <v/>
      </c>
      <c r="AI732" s="28" t="str">
        <f t="shared" si="174"/>
        <v/>
      </c>
      <c r="AJ732" s="28" t="str">
        <f t="shared" si="175"/>
        <v/>
      </c>
      <c r="AK732" s="29" t="str">
        <f t="shared" si="176"/>
        <v/>
      </c>
      <c r="AL732" s="25" t="str">
        <f t="shared" si="177"/>
        <v/>
      </c>
      <c r="AM732" s="24" t="str">
        <f t="shared" si="178"/>
        <v>非参评</v>
      </c>
      <c r="AN732" s="24" t="str">
        <f t="shared" si="179"/>
        <v>MOB1-3</v>
      </c>
    </row>
    <row r="733" spans="1:40" ht="13.5" customHeight="1">
      <c r="A733" s="24" t="s">
        <v>144</v>
      </c>
      <c r="B733" s="24" t="s">
        <v>152</v>
      </c>
      <c r="C733" s="25">
        <v>804475</v>
      </c>
      <c r="D733" s="24" t="s">
        <v>346</v>
      </c>
      <c r="E733" s="26">
        <v>46099.6027777778</v>
      </c>
      <c r="F733" s="26">
        <v>46099.6027777778</v>
      </c>
      <c r="G733" s="25">
        <v>55</v>
      </c>
      <c r="H733" s="25">
        <v>55</v>
      </c>
      <c r="I733" s="26">
        <v>46126.755555555603</v>
      </c>
      <c r="J733" s="27">
        <v>566</v>
      </c>
      <c r="K733" s="27">
        <v>596</v>
      </c>
      <c r="L733" s="27">
        <v>264</v>
      </c>
      <c r="M733" s="27">
        <v>23079</v>
      </c>
      <c r="N733" s="27">
        <v>18203</v>
      </c>
      <c r="O733" s="25">
        <v>3</v>
      </c>
      <c r="P733" s="27"/>
      <c r="Q733" s="27"/>
      <c r="R733" s="27"/>
      <c r="S733" s="27"/>
      <c r="T733" s="27"/>
      <c r="U733" s="27"/>
      <c r="V733" s="27"/>
      <c r="W733" s="27"/>
      <c r="X733" s="24" t="str">
        <f>IF(OR(I733="",说明首页!$C$3-INT(I733)&gt;7),"是","否")</f>
        <v>否</v>
      </c>
      <c r="Y733" s="24" t="str">
        <f t="shared" si="165"/>
        <v>是</v>
      </c>
      <c r="Z733" s="24" t="str">
        <f t="shared" si="166"/>
        <v>否</v>
      </c>
      <c r="AA733" s="24" t="str">
        <f>IF(OR(I733="",说明首页!$C$3-INT(I733)&gt;=3),"是","否")</f>
        <v>是</v>
      </c>
      <c r="AB733" s="28">
        <f t="shared" si="167"/>
        <v>68.950757575757578</v>
      </c>
      <c r="AC733" s="29">
        <f t="shared" si="168"/>
        <v>0</v>
      </c>
      <c r="AD733" s="27">
        <f t="shared" si="169"/>
        <v>0</v>
      </c>
      <c r="AE733" s="29">
        <f t="shared" si="170"/>
        <v>0</v>
      </c>
      <c r="AF733" s="29">
        <f t="shared" si="171"/>
        <v>101.12777777777778</v>
      </c>
      <c r="AG733" s="28" t="str">
        <f t="shared" si="172"/>
        <v/>
      </c>
      <c r="AH733" s="28" t="str">
        <f t="shared" si="173"/>
        <v/>
      </c>
      <c r="AI733" s="28" t="str">
        <f t="shared" si="174"/>
        <v/>
      </c>
      <c r="AJ733" s="28" t="str">
        <f t="shared" si="175"/>
        <v/>
      </c>
      <c r="AK733" s="29" t="str">
        <f t="shared" si="176"/>
        <v/>
      </c>
      <c r="AL733" s="25" t="str">
        <f t="shared" si="177"/>
        <v/>
      </c>
      <c r="AM733" s="24" t="str">
        <f t="shared" si="178"/>
        <v>非参评</v>
      </c>
      <c r="AN733" s="24" t="str">
        <f t="shared" si="179"/>
        <v>MOB1-3</v>
      </c>
    </row>
    <row r="734" spans="1:40" ht="13.5" customHeight="1">
      <c r="A734" s="24" t="s">
        <v>144</v>
      </c>
      <c r="B734" s="24" t="s">
        <v>152</v>
      </c>
      <c r="C734" s="25">
        <v>804482</v>
      </c>
      <c r="D734" s="24" t="s">
        <v>727</v>
      </c>
      <c r="E734" s="26">
        <v>46099.577777777798</v>
      </c>
      <c r="F734" s="26">
        <v>46099.577777777798</v>
      </c>
      <c r="G734" s="25">
        <v>55</v>
      </c>
      <c r="H734" s="25">
        <v>55</v>
      </c>
      <c r="I734" s="26">
        <v>46154.766666666699</v>
      </c>
      <c r="J734" s="27">
        <v>4694</v>
      </c>
      <c r="K734" s="27">
        <v>5053</v>
      </c>
      <c r="L734" s="27">
        <v>2205</v>
      </c>
      <c r="M734" s="27">
        <v>192066</v>
      </c>
      <c r="N734" s="27">
        <v>148585</v>
      </c>
      <c r="O734" s="25">
        <v>24</v>
      </c>
      <c r="P734" s="27">
        <v>27</v>
      </c>
      <c r="Q734" s="27">
        <v>1192100</v>
      </c>
      <c r="R734" s="27">
        <v>731500</v>
      </c>
      <c r="S734" s="27">
        <v>1</v>
      </c>
      <c r="T734" s="27">
        <v>1</v>
      </c>
      <c r="U734" s="27">
        <v>1000</v>
      </c>
      <c r="V734" s="27"/>
      <c r="W734" s="27">
        <v>1193100</v>
      </c>
      <c r="X734" s="24" t="str">
        <f>IF(OR(I734="",说明首页!$C$3-INT(I734)&gt;7),"是","否")</f>
        <v>否</v>
      </c>
      <c r="Y734" s="24" t="str">
        <f t="shared" si="165"/>
        <v>否</v>
      </c>
      <c r="Z734" s="24" t="str">
        <f t="shared" si="166"/>
        <v>是</v>
      </c>
      <c r="AA734" s="24" t="str">
        <f>IF(OR(I734="",说明首页!$C$3-INT(I734)&gt;=3),"是","否")</f>
        <v>否</v>
      </c>
      <c r="AB734" s="28">
        <f t="shared" si="167"/>
        <v>67.385487528344669</v>
      </c>
      <c r="AC734" s="29">
        <f t="shared" si="168"/>
        <v>0.57520238602471241</v>
      </c>
      <c r="AD734" s="27">
        <f t="shared" si="169"/>
        <v>44151.851851851854</v>
      </c>
      <c r="AE734" s="29">
        <f t="shared" si="170"/>
        <v>73.150000000000006</v>
      </c>
      <c r="AF734" s="29">
        <f t="shared" si="171"/>
        <v>103.18402777777779</v>
      </c>
      <c r="AG734" s="28">
        <f t="shared" si="172"/>
        <v>4.5197740112994351</v>
      </c>
      <c r="AH734" s="28">
        <f t="shared" si="173"/>
        <v>13.93596986817326</v>
      </c>
      <c r="AI734" s="28">
        <f t="shared" si="174"/>
        <v>31.826741996233523</v>
      </c>
      <c r="AJ734" s="28">
        <f t="shared" si="175"/>
        <v>27.49529190207156</v>
      </c>
      <c r="AK734" s="29">
        <f t="shared" si="176"/>
        <v>18.809999999999999</v>
      </c>
      <c r="AL734" s="25">
        <f t="shared" si="177"/>
        <v>487</v>
      </c>
      <c r="AM734" s="24" t="str">
        <f t="shared" si="178"/>
        <v>C</v>
      </c>
      <c r="AN734" s="24" t="str">
        <f t="shared" si="179"/>
        <v>MOB1-3</v>
      </c>
    </row>
    <row r="735" spans="1:40" ht="13.5" customHeight="1">
      <c r="A735" s="24" t="s">
        <v>144</v>
      </c>
      <c r="B735" s="24" t="s">
        <v>160</v>
      </c>
      <c r="C735" s="25">
        <v>804485</v>
      </c>
      <c r="D735" s="24" t="s">
        <v>942</v>
      </c>
      <c r="E735" s="26">
        <v>46100.396527777797</v>
      </c>
      <c r="F735" s="26">
        <v>46100.396527777797</v>
      </c>
      <c r="G735" s="25">
        <v>54</v>
      </c>
      <c r="H735" s="25">
        <v>54</v>
      </c>
      <c r="I735" s="26">
        <v>46154.784722222197</v>
      </c>
      <c r="J735" s="27">
        <v>3443</v>
      </c>
      <c r="K735" s="27">
        <v>4998</v>
      </c>
      <c r="L735" s="27">
        <v>2252</v>
      </c>
      <c r="M735" s="27">
        <v>177644</v>
      </c>
      <c r="N735" s="27">
        <v>135481</v>
      </c>
      <c r="O735" s="25">
        <v>25</v>
      </c>
      <c r="P735" s="27">
        <v>18</v>
      </c>
      <c r="Q735" s="27">
        <v>85800</v>
      </c>
      <c r="R735" s="27">
        <v>29200</v>
      </c>
      <c r="S735" s="27">
        <v>2</v>
      </c>
      <c r="T735" s="27">
        <v>5</v>
      </c>
      <c r="U735" s="27">
        <v>12000</v>
      </c>
      <c r="V735" s="27">
        <v>12000</v>
      </c>
      <c r="W735" s="27">
        <v>97800</v>
      </c>
      <c r="X735" s="24" t="str">
        <f>IF(OR(I735="",说明首页!$C$3-INT(I735)&gt;7),"是","否")</f>
        <v>否</v>
      </c>
      <c r="Y735" s="24" t="str">
        <f t="shared" si="165"/>
        <v>否</v>
      </c>
      <c r="Z735" s="24" t="str">
        <f t="shared" si="166"/>
        <v>是</v>
      </c>
      <c r="AA735" s="24" t="str">
        <f>IF(OR(I735="",说明首页!$C$3-INT(I735)&gt;=3),"是","否")</f>
        <v>否</v>
      </c>
      <c r="AB735" s="28">
        <f t="shared" si="167"/>
        <v>60.160301953818831</v>
      </c>
      <c r="AC735" s="29">
        <f t="shared" si="168"/>
        <v>0.52279988382224807</v>
      </c>
      <c r="AD735" s="27">
        <f t="shared" si="169"/>
        <v>4766.666666666667</v>
      </c>
      <c r="AE735" s="29">
        <f t="shared" si="170"/>
        <v>2.92</v>
      </c>
      <c r="AF735" s="29">
        <f t="shared" si="171"/>
        <v>90.320666666666668</v>
      </c>
      <c r="AG735" s="28">
        <f t="shared" si="172"/>
        <v>0.56497175141242939</v>
      </c>
      <c r="AH735" s="28">
        <f t="shared" si="173"/>
        <v>9.6045197740112993</v>
      </c>
      <c r="AI735" s="28">
        <f t="shared" si="174"/>
        <v>0.56497175141242939</v>
      </c>
      <c r="AJ735" s="28">
        <f t="shared" si="175"/>
        <v>9.9811676082862526</v>
      </c>
      <c r="AK735" s="29">
        <f t="shared" si="176"/>
        <v>6.52</v>
      </c>
      <c r="AL735" s="25">
        <f t="shared" si="177"/>
        <v>524</v>
      </c>
      <c r="AM735" s="24" t="str">
        <f t="shared" si="178"/>
        <v>C</v>
      </c>
      <c r="AN735" s="24" t="str">
        <f t="shared" si="179"/>
        <v>MOB1-3</v>
      </c>
    </row>
    <row r="736" spans="1:40" ht="13.5" customHeight="1">
      <c r="A736" s="24" t="s">
        <v>144</v>
      </c>
      <c r="B736" s="24" t="s">
        <v>160</v>
      </c>
      <c r="C736" s="25">
        <v>804486</v>
      </c>
      <c r="D736" s="24" t="s">
        <v>276</v>
      </c>
      <c r="E736" s="26">
        <v>46099.7409722222</v>
      </c>
      <c r="F736" s="26">
        <v>46099.7409722222</v>
      </c>
      <c r="G736" s="25">
        <v>55</v>
      </c>
      <c r="H736" s="25">
        <v>55</v>
      </c>
      <c r="I736" s="26">
        <v>46131.758333333302</v>
      </c>
      <c r="J736" s="27">
        <v>1021</v>
      </c>
      <c r="K736" s="27">
        <v>1090</v>
      </c>
      <c r="L736" s="27">
        <v>549</v>
      </c>
      <c r="M736" s="27">
        <v>48129</v>
      </c>
      <c r="N736" s="27">
        <v>38998</v>
      </c>
      <c r="O736" s="25">
        <v>6</v>
      </c>
      <c r="P736" s="24">
        <v>6</v>
      </c>
      <c r="Q736" s="24">
        <v>356200</v>
      </c>
      <c r="R736" s="24">
        <v>335700</v>
      </c>
      <c r="S736" s="24">
        <v>0</v>
      </c>
      <c r="T736" s="24">
        <v>0</v>
      </c>
      <c r="U736" s="24"/>
      <c r="V736" s="24"/>
      <c r="W736" s="24">
        <v>356200</v>
      </c>
      <c r="X736" s="24" t="str">
        <f>IF(OR(I736="",说明首页!$C$3-INT(I736)&gt;7),"是","否")</f>
        <v>否</v>
      </c>
      <c r="Y736" s="24" t="str">
        <f t="shared" si="165"/>
        <v>是</v>
      </c>
      <c r="Z736" s="24" t="str">
        <f t="shared" si="166"/>
        <v>否</v>
      </c>
      <c r="AA736" s="24" t="str">
        <f>IF(OR(I736="",说明首页!$C$3-INT(I736)&gt;=3),"是","否")</f>
        <v>否</v>
      </c>
      <c r="AB736" s="28">
        <f t="shared" si="167"/>
        <v>71.034608378870672</v>
      </c>
      <c r="AC736" s="29">
        <f t="shared" si="168"/>
        <v>0.5876591576885406</v>
      </c>
      <c r="AD736" s="27">
        <f t="shared" si="169"/>
        <v>59366.666666666664</v>
      </c>
      <c r="AE736" s="29">
        <f t="shared" si="170"/>
        <v>33.57</v>
      </c>
      <c r="AF736" s="29">
        <f t="shared" si="171"/>
        <v>108.32777777777778</v>
      </c>
      <c r="AG736" s="28" t="str">
        <f t="shared" si="172"/>
        <v/>
      </c>
      <c r="AH736" s="28" t="str">
        <f t="shared" si="173"/>
        <v/>
      </c>
      <c r="AI736" s="28" t="str">
        <f t="shared" si="174"/>
        <v/>
      </c>
      <c r="AJ736" s="28" t="str">
        <f t="shared" si="175"/>
        <v/>
      </c>
      <c r="AK736" s="29" t="str">
        <f t="shared" si="176"/>
        <v/>
      </c>
      <c r="AL736" s="25" t="str">
        <f t="shared" si="177"/>
        <v/>
      </c>
      <c r="AM736" s="24" t="str">
        <f t="shared" si="178"/>
        <v>非参评</v>
      </c>
      <c r="AN736" s="24" t="str">
        <f t="shared" si="179"/>
        <v>MOB1-3</v>
      </c>
    </row>
    <row r="737" spans="1:40" ht="13.5" customHeight="1">
      <c r="A737" s="24" t="s">
        <v>144</v>
      </c>
      <c r="B737" s="24" t="s">
        <v>167</v>
      </c>
      <c r="C737" s="25">
        <v>804524</v>
      </c>
      <c r="D737" s="24" t="s">
        <v>925</v>
      </c>
      <c r="E737" s="26">
        <v>46100.716666666704</v>
      </c>
      <c r="F737" s="26">
        <v>46100.716666666704</v>
      </c>
      <c r="G737" s="25">
        <v>54</v>
      </c>
      <c r="H737" s="25">
        <v>54</v>
      </c>
      <c r="I737" s="26">
        <v>46154.618750000001</v>
      </c>
      <c r="J737" s="27">
        <v>1080</v>
      </c>
      <c r="K737" s="27">
        <v>1553</v>
      </c>
      <c r="L737" s="27">
        <v>637</v>
      </c>
      <c r="M737" s="27">
        <v>52159</v>
      </c>
      <c r="N737" s="27">
        <v>37887</v>
      </c>
      <c r="O737" s="24">
        <v>11</v>
      </c>
      <c r="P737" s="24">
        <v>3</v>
      </c>
      <c r="Q737" s="24">
        <v>3000</v>
      </c>
      <c r="R737" s="24">
        <v>1000</v>
      </c>
      <c r="S737" s="24">
        <v>0</v>
      </c>
      <c r="T737" s="24">
        <v>0</v>
      </c>
      <c r="U737" s="24"/>
      <c r="V737" s="24"/>
      <c r="W737" s="24">
        <v>3000</v>
      </c>
      <c r="X737" s="24" t="str">
        <f>IF(OR(I737="",说明首页!$C$3-INT(I737)&gt;7),"是","否")</f>
        <v>否</v>
      </c>
      <c r="Y737" s="24" t="str">
        <f t="shared" si="165"/>
        <v>是</v>
      </c>
      <c r="Z737" s="24" t="str">
        <f t="shared" si="166"/>
        <v>否</v>
      </c>
      <c r="AA737" s="24" t="str">
        <f>IF(OR(I737="",说明首页!$C$3-INT(I737)&gt;=3),"是","否")</f>
        <v>否</v>
      </c>
      <c r="AB737" s="28">
        <f t="shared" si="167"/>
        <v>59.477237048665621</v>
      </c>
      <c r="AC737" s="29">
        <f t="shared" si="168"/>
        <v>0.27777777777777779</v>
      </c>
      <c r="AD737" s="27">
        <f t="shared" si="169"/>
        <v>1000</v>
      </c>
      <c r="AE737" s="29">
        <f t="shared" si="170"/>
        <v>0.1</v>
      </c>
      <c r="AF737" s="29">
        <f t="shared" si="171"/>
        <v>57.404545454545456</v>
      </c>
      <c r="AG737" s="28" t="str">
        <f t="shared" si="172"/>
        <v/>
      </c>
      <c r="AH737" s="28" t="str">
        <f t="shared" si="173"/>
        <v/>
      </c>
      <c r="AI737" s="28" t="str">
        <f t="shared" si="174"/>
        <v/>
      </c>
      <c r="AJ737" s="28" t="str">
        <f t="shared" si="175"/>
        <v/>
      </c>
      <c r="AK737" s="29" t="str">
        <f t="shared" si="176"/>
        <v/>
      </c>
      <c r="AL737" s="25" t="str">
        <f t="shared" si="177"/>
        <v/>
      </c>
      <c r="AM737" s="24" t="str">
        <f t="shared" si="178"/>
        <v>非参评</v>
      </c>
      <c r="AN737" s="24" t="str">
        <f t="shared" si="179"/>
        <v>MOB1-3</v>
      </c>
    </row>
    <row r="738" spans="1:40" ht="13.5" customHeight="1">
      <c r="A738" s="24" t="s">
        <v>144</v>
      </c>
      <c r="B738" s="24" t="s">
        <v>167</v>
      </c>
      <c r="C738" s="25">
        <v>804525</v>
      </c>
      <c r="D738" s="24" t="s">
        <v>1101</v>
      </c>
      <c r="E738" s="26">
        <v>46100.719444444403</v>
      </c>
      <c r="F738" s="26">
        <v>46100.719444444403</v>
      </c>
      <c r="G738" s="25">
        <v>54</v>
      </c>
      <c r="H738" s="25">
        <v>54</v>
      </c>
      <c r="I738" s="26">
        <v>46150.661111111098</v>
      </c>
      <c r="J738" s="27">
        <v>1</v>
      </c>
      <c r="K738" s="27">
        <v>2</v>
      </c>
      <c r="L738" s="27">
        <v>1</v>
      </c>
      <c r="M738" s="27">
        <v>121</v>
      </c>
      <c r="N738" s="27">
        <v>101</v>
      </c>
      <c r="O738" s="25"/>
      <c r="P738" s="27"/>
      <c r="Q738" s="27"/>
      <c r="R738" s="24"/>
      <c r="S738" s="27"/>
      <c r="T738" s="27"/>
      <c r="U738" s="27"/>
      <c r="V738" s="24"/>
      <c r="W738" s="27"/>
      <c r="X738" s="24" t="str">
        <f>IF(OR(I738="",说明首页!$C$3-INT(I738)&gt;7),"是","否")</f>
        <v>否</v>
      </c>
      <c r="Y738" s="24" t="str">
        <f t="shared" si="165"/>
        <v>是</v>
      </c>
      <c r="Z738" s="24" t="str">
        <f t="shared" si="166"/>
        <v>否</v>
      </c>
      <c r="AA738" s="24" t="str">
        <f>IF(OR(I738="",说明首页!$C$3-INT(I738)&gt;=3),"是","否")</f>
        <v>否</v>
      </c>
      <c r="AB738" s="28">
        <f t="shared" si="167"/>
        <v>101</v>
      </c>
      <c r="AC738" s="29">
        <f t="shared" si="168"/>
        <v>0</v>
      </c>
      <c r="AD738" s="27">
        <f t="shared" si="169"/>
        <v>0</v>
      </c>
      <c r="AE738" s="29">
        <f t="shared" si="170"/>
        <v>0</v>
      </c>
      <c r="AF738" s="29">
        <f t="shared" si="171"/>
        <v>0</v>
      </c>
      <c r="AG738" s="28" t="str">
        <f t="shared" si="172"/>
        <v/>
      </c>
      <c r="AH738" s="28" t="str">
        <f t="shared" si="173"/>
        <v/>
      </c>
      <c r="AI738" s="28" t="str">
        <f t="shared" si="174"/>
        <v/>
      </c>
      <c r="AJ738" s="28" t="str">
        <f t="shared" si="175"/>
        <v/>
      </c>
      <c r="AK738" s="29" t="str">
        <f t="shared" si="176"/>
        <v/>
      </c>
      <c r="AL738" s="25" t="str">
        <f t="shared" si="177"/>
        <v/>
      </c>
      <c r="AM738" s="24" t="str">
        <f t="shared" si="178"/>
        <v>非参评</v>
      </c>
      <c r="AN738" s="24" t="str">
        <f t="shared" si="179"/>
        <v>MOB1-3</v>
      </c>
    </row>
    <row r="739" spans="1:40" ht="13.5" customHeight="1">
      <c r="A739" s="24" t="s">
        <v>144</v>
      </c>
      <c r="B739" s="24" t="s">
        <v>167</v>
      </c>
      <c r="C739" s="25">
        <v>804527</v>
      </c>
      <c r="D739" s="24" t="s">
        <v>600</v>
      </c>
      <c r="E739" s="26">
        <v>46100.716666666704</v>
      </c>
      <c r="F739" s="26">
        <v>46100.716666666704</v>
      </c>
      <c r="G739" s="25">
        <v>54</v>
      </c>
      <c r="H739" s="25">
        <v>54</v>
      </c>
      <c r="J739" s="27">
        <v>0</v>
      </c>
      <c r="K739" s="27">
        <v>0</v>
      </c>
      <c r="L739" s="27">
        <v>0</v>
      </c>
      <c r="M739" s="27"/>
      <c r="N739" s="27"/>
      <c r="O739" s="25"/>
      <c r="P739" s="27"/>
      <c r="Q739" s="27"/>
      <c r="R739" s="27"/>
      <c r="S739" s="27"/>
      <c r="T739" s="27"/>
      <c r="U739" s="27"/>
      <c r="V739" s="27"/>
      <c r="W739" s="27"/>
      <c r="X739" s="24" t="str">
        <f>IF(OR(I739="",说明首页!$C$3-INT(I739)&gt;7),"是","否")</f>
        <v>是</v>
      </c>
      <c r="Y739" s="24" t="str">
        <f t="shared" si="165"/>
        <v>是</v>
      </c>
      <c r="Z739" s="24" t="str">
        <f t="shared" si="166"/>
        <v>否</v>
      </c>
      <c r="AA739" s="24" t="str">
        <f>IF(OR(I739="",说明首页!$C$3-INT(I739)&gt;=3),"是","否")</f>
        <v>是</v>
      </c>
      <c r="AB739" s="28">
        <f t="shared" si="167"/>
        <v>0</v>
      </c>
      <c r="AC739" s="29">
        <f t="shared" si="168"/>
        <v>0</v>
      </c>
      <c r="AD739" s="27">
        <f t="shared" si="169"/>
        <v>0</v>
      </c>
      <c r="AE739" s="29">
        <f t="shared" si="170"/>
        <v>0</v>
      </c>
      <c r="AF739" s="29">
        <f t="shared" si="171"/>
        <v>0</v>
      </c>
      <c r="AG739" s="28" t="str">
        <f t="shared" si="172"/>
        <v/>
      </c>
      <c r="AH739" s="28" t="str">
        <f t="shared" si="173"/>
        <v/>
      </c>
      <c r="AI739" s="28" t="str">
        <f t="shared" si="174"/>
        <v/>
      </c>
      <c r="AJ739" s="28" t="str">
        <f t="shared" si="175"/>
        <v/>
      </c>
      <c r="AK739" s="29" t="str">
        <f t="shared" si="176"/>
        <v/>
      </c>
      <c r="AL739" s="25" t="str">
        <f t="shared" si="177"/>
        <v/>
      </c>
      <c r="AM739" s="24" t="str">
        <f t="shared" si="178"/>
        <v>非参评</v>
      </c>
      <c r="AN739" s="24" t="str">
        <f t="shared" si="179"/>
        <v>MOB1-3</v>
      </c>
    </row>
    <row r="740" spans="1:40" ht="13.5" customHeight="1">
      <c r="A740" s="24" t="s">
        <v>144</v>
      </c>
      <c r="B740" s="24" t="s">
        <v>167</v>
      </c>
      <c r="C740" s="25">
        <v>804528</v>
      </c>
      <c r="D740" s="24" t="s">
        <v>592</v>
      </c>
      <c r="E740" s="26">
        <v>46100.723611111098</v>
      </c>
      <c r="F740" s="26">
        <v>46100.723611111098</v>
      </c>
      <c r="G740" s="25">
        <v>54</v>
      </c>
      <c r="H740" s="25">
        <v>54</v>
      </c>
      <c r="I740" s="26">
        <v>46151.659722222197</v>
      </c>
      <c r="J740" s="27">
        <v>1</v>
      </c>
      <c r="K740" s="27">
        <v>1</v>
      </c>
      <c r="L740" s="27">
        <v>1</v>
      </c>
      <c r="M740" s="27">
        <v>34</v>
      </c>
      <c r="N740" s="27">
        <v>34</v>
      </c>
      <c r="O740" s="24"/>
      <c r="P740" s="27"/>
      <c r="Q740" s="27"/>
      <c r="R740" s="27"/>
      <c r="S740" s="27"/>
      <c r="T740" s="27"/>
      <c r="U740" s="24"/>
      <c r="V740" s="24"/>
      <c r="W740" s="27"/>
      <c r="X740" s="24" t="str">
        <f>IF(OR(I740="",说明首页!$C$3-INT(I740)&gt;7),"是","否")</f>
        <v>否</v>
      </c>
      <c r="Y740" s="24" t="str">
        <f t="shared" si="165"/>
        <v>是</v>
      </c>
      <c r="Z740" s="24" t="str">
        <f t="shared" si="166"/>
        <v>否</v>
      </c>
      <c r="AA740" s="24" t="str">
        <f>IF(OR(I740="",说明首页!$C$3-INT(I740)&gt;=3),"是","否")</f>
        <v>否</v>
      </c>
      <c r="AB740" s="28">
        <f t="shared" si="167"/>
        <v>34</v>
      </c>
      <c r="AC740" s="29">
        <f t="shared" si="168"/>
        <v>0</v>
      </c>
      <c r="AD740" s="27">
        <f t="shared" si="169"/>
        <v>0</v>
      </c>
      <c r="AE740" s="29">
        <f t="shared" si="170"/>
        <v>0</v>
      </c>
      <c r="AF740" s="29">
        <f t="shared" si="171"/>
        <v>0</v>
      </c>
      <c r="AG740" s="28" t="str">
        <f t="shared" si="172"/>
        <v/>
      </c>
      <c r="AH740" s="28" t="str">
        <f t="shared" si="173"/>
        <v/>
      </c>
      <c r="AI740" s="28" t="str">
        <f t="shared" si="174"/>
        <v/>
      </c>
      <c r="AJ740" s="28" t="str">
        <f t="shared" si="175"/>
        <v/>
      </c>
      <c r="AK740" s="29" t="str">
        <f t="shared" si="176"/>
        <v/>
      </c>
      <c r="AL740" s="25" t="str">
        <f t="shared" si="177"/>
        <v/>
      </c>
      <c r="AM740" s="24" t="str">
        <f t="shared" si="178"/>
        <v>非参评</v>
      </c>
      <c r="AN740" s="24" t="str">
        <f t="shared" si="179"/>
        <v>MOB1-3</v>
      </c>
    </row>
    <row r="741" spans="1:40" ht="13.5" customHeight="1">
      <c r="A741" s="24" t="s">
        <v>144</v>
      </c>
      <c r="B741" s="24" t="s">
        <v>167</v>
      </c>
      <c r="C741" s="25">
        <v>804530</v>
      </c>
      <c r="D741" s="24" t="s">
        <v>273</v>
      </c>
      <c r="E741" s="26">
        <v>46101.423611111102</v>
      </c>
      <c r="F741" s="26">
        <v>46101.423611111102</v>
      </c>
      <c r="G741" s="25">
        <v>53</v>
      </c>
      <c r="H741" s="25">
        <v>53</v>
      </c>
      <c r="I741" s="26">
        <v>46148.631944444402</v>
      </c>
      <c r="J741" s="27">
        <v>942</v>
      </c>
      <c r="K741" s="27">
        <v>1097</v>
      </c>
      <c r="L741" s="27">
        <v>523</v>
      </c>
      <c r="M741" s="27">
        <v>45367</v>
      </c>
      <c r="N741" s="27">
        <v>35720</v>
      </c>
      <c r="O741" s="25">
        <v>11</v>
      </c>
      <c r="P741" s="27">
        <v>3</v>
      </c>
      <c r="Q741" s="27">
        <v>11000</v>
      </c>
      <c r="R741" s="27">
        <v>7000</v>
      </c>
      <c r="S741" s="27">
        <v>0</v>
      </c>
      <c r="T741" s="27">
        <v>0</v>
      </c>
      <c r="U741" s="27"/>
      <c r="V741" s="27"/>
      <c r="W741" s="27">
        <v>11000</v>
      </c>
      <c r="X741" s="24" t="str">
        <f>IF(OR(I741="",说明首页!$C$3-INT(I741)&gt;7),"是","否")</f>
        <v>否</v>
      </c>
      <c r="Y741" s="24" t="str">
        <f t="shared" si="165"/>
        <v>是</v>
      </c>
      <c r="Z741" s="24" t="str">
        <f t="shared" si="166"/>
        <v>否</v>
      </c>
      <c r="AA741" s="24" t="str">
        <f>IF(OR(I741="",说明首页!$C$3-INT(I741)&gt;=3),"是","否")</f>
        <v>否</v>
      </c>
      <c r="AB741" s="28">
        <f t="shared" si="167"/>
        <v>68.298279158699813</v>
      </c>
      <c r="AC741" s="29">
        <f t="shared" si="168"/>
        <v>0.31847133757961787</v>
      </c>
      <c r="AD741" s="27">
        <f t="shared" si="169"/>
        <v>3666.6666666666665</v>
      </c>
      <c r="AE741" s="29">
        <f t="shared" si="170"/>
        <v>0.7</v>
      </c>
      <c r="AF741" s="29">
        <f t="shared" si="171"/>
        <v>54.121212121212125</v>
      </c>
      <c r="AG741" s="28" t="str">
        <f t="shared" si="172"/>
        <v/>
      </c>
      <c r="AH741" s="28" t="str">
        <f t="shared" si="173"/>
        <v/>
      </c>
      <c r="AI741" s="28" t="str">
        <f t="shared" si="174"/>
        <v/>
      </c>
      <c r="AJ741" s="28" t="str">
        <f t="shared" si="175"/>
        <v/>
      </c>
      <c r="AK741" s="29" t="str">
        <f t="shared" si="176"/>
        <v/>
      </c>
      <c r="AL741" s="25" t="str">
        <f t="shared" si="177"/>
        <v/>
      </c>
      <c r="AM741" s="24" t="str">
        <f t="shared" si="178"/>
        <v>非参评</v>
      </c>
      <c r="AN741" s="24" t="str">
        <f t="shared" si="179"/>
        <v>MOB1-3</v>
      </c>
    </row>
    <row r="742" spans="1:40" ht="13.5" customHeight="1">
      <c r="A742" s="24" t="s">
        <v>144</v>
      </c>
      <c r="B742" s="24" t="s">
        <v>167</v>
      </c>
      <c r="C742" s="25">
        <v>804532</v>
      </c>
      <c r="D742" s="24" t="s">
        <v>791</v>
      </c>
      <c r="E742" s="26">
        <v>46101.426388888904</v>
      </c>
      <c r="F742" s="26">
        <v>46101.426388888904</v>
      </c>
      <c r="G742" s="25">
        <v>53</v>
      </c>
      <c r="H742" s="25">
        <v>53</v>
      </c>
      <c r="I742" s="26">
        <v>46151.65625</v>
      </c>
      <c r="J742" s="27">
        <v>1</v>
      </c>
      <c r="K742" s="27">
        <v>1</v>
      </c>
      <c r="L742" s="27">
        <v>1</v>
      </c>
      <c r="M742" s="27">
        <v>311</v>
      </c>
      <c r="N742" s="27">
        <v>311</v>
      </c>
      <c r="O742" s="25"/>
      <c r="P742" s="27"/>
      <c r="Q742" s="27"/>
      <c r="R742" s="27"/>
      <c r="S742" s="27"/>
      <c r="T742" s="27"/>
      <c r="U742" s="24"/>
      <c r="V742" s="24"/>
      <c r="W742" s="27"/>
      <c r="X742" s="24" t="str">
        <f>IF(OR(I742="",说明首页!$C$3-INT(I742)&gt;7),"是","否")</f>
        <v>否</v>
      </c>
      <c r="Y742" s="24" t="str">
        <f t="shared" si="165"/>
        <v>是</v>
      </c>
      <c r="Z742" s="24" t="str">
        <f t="shared" si="166"/>
        <v>否</v>
      </c>
      <c r="AA742" s="24" t="str">
        <f>IF(OR(I742="",说明首页!$C$3-INT(I742)&gt;=3),"是","否")</f>
        <v>否</v>
      </c>
      <c r="AB742" s="28">
        <f t="shared" si="167"/>
        <v>311</v>
      </c>
      <c r="AC742" s="29">
        <f t="shared" si="168"/>
        <v>0</v>
      </c>
      <c r="AD742" s="27">
        <f t="shared" si="169"/>
        <v>0</v>
      </c>
      <c r="AE742" s="29">
        <f t="shared" si="170"/>
        <v>0</v>
      </c>
      <c r="AF742" s="29">
        <f t="shared" si="171"/>
        <v>0</v>
      </c>
      <c r="AG742" s="28" t="str">
        <f t="shared" si="172"/>
        <v/>
      </c>
      <c r="AH742" s="28" t="str">
        <f t="shared" si="173"/>
        <v/>
      </c>
      <c r="AI742" s="28" t="str">
        <f t="shared" si="174"/>
        <v/>
      </c>
      <c r="AJ742" s="28" t="str">
        <f t="shared" si="175"/>
        <v/>
      </c>
      <c r="AK742" s="29" t="str">
        <f t="shared" si="176"/>
        <v/>
      </c>
      <c r="AL742" s="25" t="str">
        <f t="shared" si="177"/>
        <v/>
      </c>
      <c r="AM742" s="24" t="str">
        <f t="shared" si="178"/>
        <v>非参评</v>
      </c>
      <c r="AN742" s="24" t="str">
        <f t="shared" si="179"/>
        <v>MOB1-3</v>
      </c>
    </row>
    <row r="743" spans="1:40" ht="13.5" customHeight="1">
      <c r="A743" s="24" t="s">
        <v>144</v>
      </c>
      <c r="B743" s="24" t="s">
        <v>167</v>
      </c>
      <c r="C743" s="25">
        <v>804534</v>
      </c>
      <c r="D743" s="24" t="s">
        <v>1138</v>
      </c>
      <c r="E743" s="26">
        <v>46101.421527777798</v>
      </c>
      <c r="F743" s="26">
        <v>46101.421527777798</v>
      </c>
      <c r="G743" s="25">
        <v>53</v>
      </c>
      <c r="H743" s="25">
        <v>53</v>
      </c>
      <c r="I743" s="26">
        <v>46149.718055555597</v>
      </c>
      <c r="J743" s="27">
        <v>1069</v>
      </c>
      <c r="K743" s="27">
        <v>1244</v>
      </c>
      <c r="L743" s="27">
        <v>545</v>
      </c>
      <c r="M743" s="27">
        <v>46899</v>
      </c>
      <c r="N743" s="27">
        <v>36520</v>
      </c>
      <c r="O743" s="25">
        <v>13</v>
      </c>
      <c r="P743" s="27">
        <v>8</v>
      </c>
      <c r="Q743" s="27">
        <v>257500</v>
      </c>
      <c r="R743" s="27">
        <v>253500</v>
      </c>
      <c r="S743" s="27">
        <v>0</v>
      </c>
      <c r="T743" s="27">
        <v>0</v>
      </c>
      <c r="U743" s="27"/>
      <c r="V743" s="27"/>
      <c r="W743" s="27">
        <v>257500</v>
      </c>
      <c r="X743" s="24" t="str">
        <f>IF(OR(I743="",说明首页!$C$3-INT(I743)&gt;7),"是","否")</f>
        <v>否</v>
      </c>
      <c r="Y743" s="24" t="str">
        <f t="shared" si="165"/>
        <v>是</v>
      </c>
      <c r="Z743" s="24" t="str">
        <f t="shared" si="166"/>
        <v>否</v>
      </c>
      <c r="AA743" s="24" t="str">
        <f>IF(OR(I743="",说明首页!$C$3-INT(I743)&gt;=3),"是","否")</f>
        <v>否</v>
      </c>
      <c r="AB743" s="28">
        <f t="shared" si="167"/>
        <v>67.0091743119266</v>
      </c>
      <c r="AC743" s="29">
        <f t="shared" si="168"/>
        <v>0.74836295603367631</v>
      </c>
      <c r="AD743" s="27">
        <f t="shared" si="169"/>
        <v>32187.5</v>
      </c>
      <c r="AE743" s="29">
        <f t="shared" si="170"/>
        <v>25.35</v>
      </c>
      <c r="AF743" s="29">
        <f t="shared" si="171"/>
        <v>46.820512820512818</v>
      </c>
      <c r="AG743" s="28" t="str">
        <f t="shared" si="172"/>
        <v/>
      </c>
      <c r="AH743" s="28" t="str">
        <f t="shared" si="173"/>
        <v/>
      </c>
      <c r="AI743" s="28" t="str">
        <f t="shared" si="174"/>
        <v/>
      </c>
      <c r="AJ743" s="28" t="str">
        <f t="shared" si="175"/>
        <v/>
      </c>
      <c r="AK743" s="29" t="str">
        <f t="shared" si="176"/>
        <v/>
      </c>
      <c r="AL743" s="25" t="str">
        <f t="shared" si="177"/>
        <v/>
      </c>
      <c r="AM743" s="24" t="str">
        <f t="shared" si="178"/>
        <v>非参评</v>
      </c>
      <c r="AN743" s="24" t="str">
        <f t="shared" si="179"/>
        <v>MOB1-3</v>
      </c>
    </row>
    <row r="744" spans="1:40" ht="13.5" customHeight="1">
      <c r="A744" s="24" t="s">
        <v>144</v>
      </c>
      <c r="B744" s="24" t="s">
        <v>147</v>
      </c>
      <c r="C744" s="25">
        <v>804538</v>
      </c>
      <c r="D744" s="24" t="s">
        <v>505</v>
      </c>
      <c r="E744" s="26">
        <v>46100.402777777803</v>
      </c>
      <c r="F744" s="26">
        <v>46100.402777777803</v>
      </c>
      <c r="G744" s="25">
        <v>54</v>
      </c>
      <c r="H744" s="25">
        <v>54</v>
      </c>
      <c r="I744" s="26">
        <v>46154.806944444397</v>
      </c>
      <c r="J744" s="27">
        <v>1260</v>
      </c>
      <c r="K744" s="27">
        <v>1421</v>
      </c>
      <c r="L744" s="27">
        <v>430</v>
      </c>
      <c r="M744" s="27">
        <v>42103</v>
      </c>
      <c r="N744" s="27">
        <v>29428</v>
      </c>
      <c r="O744" s="25">
        <v>12</v>
      </c>
      <c r="P744" s="27">
        <v>16</v>
      </c>
      <c r="Q744" s="27">
        <v>314600</v>
      </c>
      <c r="R744" s="27">
        <v>287800</v>
      </c>
      <c r="S744" s="27">
        <v>1</v>
      </c>
      <c r="T744" s="27">
        <v>1</v>
      </c>
      <c r="U744" s="27">
        <v>4000</v>
      </c>
      <c r="V744" s="24"/>
      <c r="W744" s="27">
        <v>318600</v>
      </c>
      <c r="X744" s="24" t="str">
        <f>IF(OR(I744="",说明首页!$C$3-INT(I744)&gt;7),"是","否")</f>
        <v>否</v>
      </c>
      <c r="Y744" s="24" t="str">
        <f t="shared" si="165"/>
        <v>是</v>
      </c>
      <c r="Z744" s="24" t="str">
        <f t="shared" si="166"/>
        <v>否</v>
      </c>
      <c r="AA744" s="24" t="str">
        <f>IF(OR(I744="",说明首页!$C$3-INT(I744)&gt;=3),"是","否")</f>
        <v>否</v>
      </c>
      <c r="AB744" s="28">
        <f t="shared" si="167"/>
        <v>68.437209302325584</v>
      </c>
      <c r="AC744" s="29">
        <f t="shared" si="168"/>
        <v>1.2698412698412698</v>
      </c>
      <c r="AD744" s="27">
        <f t="shared" si="169"/>
        <v>19662.5</v>
      </c>
      <c r="AE744" s="29">
        <f t="shared" si="170"/>
        <v>28.78</v>
      </c>
      <c r="AF744" s="29">
        <f t="shared" si="171"/>
        <v>40.872222222222227</v>
      </c>
      <c r="AG744" s="28" t="str">
        <f t="shared" si="172"/>
        <v/>
      </c>
      <c r="AH744" s="28" t="str">
        <f t="shared" si="173"/>
        <v/>
      </c>
      <c r="AI744" s="28" t="str">
        <f t="shared" si="174"/>
        <v/>
      </c>
      <c r="AJ744" s="28" t="str">
        <f t="shared" si="175"/>
        <v/>
      </c>
      <c r="AK744" s="29" t="str">
        <f t="shared" si="176"/>
        <v/>
      </c>
      <c r="AL744" s="25" t="str">
        <f t="shared" si="177"/>
        <v/>
      </c>
      <c r="AM744" s="24" t="str">
        <f t="shared" si="178"/>
        <v>非参评</v>
      </c>
      <c r="AN744" s="24" t="str">
        <f t="shared" si="179"/>
        <v>MOB1-3</v>
      </c>
    </row>
    <row r="745" spans="1:40" ht="13.5" customHeight="1">
      <c r="A745" s="24" t="s">
        <v>144</v>
      </c>
      <c r="B745" s="24" t="s">
        <v>152</v>
      </c>
      <c r="C745" s="25">
        <v>804539</v>
      </c>
      <c r="D745" s="24" t="s">
        <v>798</v>
      </c>
      <c r="E745" s="26">
        <v>46100.441666666702</v>
      </c>
      <c r="F745" s="26">
        <v>46100.441666666702</v>
      </c>
      <c r="G745" s="25">
        <v>54</v>
      </c>
      <c r="H745" s="25">
        <v>54</v>
      </c>
      <c r="I745" s="26">
        <v>46130.754166666702</v>
      </c>
      <c r="J745" s="27">
        <v>507</v>
      </c>
      <c r="K745" s="27">
        <v>750</v>
      </c>
      <c r="L745" s="27">
        <v>314</v>
      </c>
      <c r="M745" s="27">
        <v>38955</v>
      </c>
      <c r="N745" s="27">
        <v>32712</v>
      </c>
      <c r="O745" s="25">
        <v>5</v>
      </c>
      <c r="P745" s="27">
        <v>6</v>
      </c>
      <c r="Q745" s="27">
        <v>29900</v>
      </c>
      <c r="R745" s="27">
        <v>7000</v>
      </c>
      <c r="S745" s="27">
        <v>1</v>
      </c>
      <c r="T745" s="27">
        <v>2</v>
      </c>
      <c r="U745" s="27">
        <v>11500</v>
      </c>
      <c r="V745" s="27"/>
      <c r="W745" s="27">
        <v>41400</v>
      </c>
      <c r="X745" s="24" t="str">
        <f>IF(OR(I745="",说明首页!$C$3-INT(I745)&gt;7),"是","否")</f>
        <v>否</v>
      </c>
      <c r="Y745" s="24" t="str">
        <f t="shared" si="165"/>
        <v>是</v>
      </c>
      <c r="Z745" s="24" t="str">
        <f t="shared" si="166"/>
        <v>否</v>
      </c>
      <c r="AA745" s="24" t="str">
        <f>IF(OR(I745="",说明首页!$C$3-INT(I745)&gt;=3),"是","否")</f>
        <v>否</v>
      </c>
      <c r="AB745" s="28">
        <f t="shared" si="167"/>
        <v>104.17834394904459</v>
      </c>
      <c r="AC745" s="29">
        <f t="shared" si="168"/>
        <v>1.1834319526627219</v>
      </c>
      <c r="AD745" s="27">
        <f t="shared" si="169"/>
        <v>4983.333333333333</v>
      </c>
      <c r="AE745" s="29">
        <f t="shared" si="170"/>
        <v>0.7</v>
      </c>
      <c r="AF745" s="29">
        <f t="shared" si="171"/>
        <v>109.03999999999999</v>
      </c>
      <c r="AG745" s="28" t="str">
        <f t="shared" si="172"/>
        <v/>
      </c>
      <c r="AH745" s="28" t="str">
        <f t="shared" si="173"/>
        <v/>
      </c>
      <c r="AI745" s="28" t="str">
        <f t="shared" si="174"/>
        <v/>
      </c>
      <c r="AJ745" s="28" t="str">
        <f t="shared" si="175"/>
        <v/>
      </c>
      <c r="AK745" s="29" t="str">
        <f t="shared" si="176"/>
        <v/>
      </c>
      <c r="AL745" s="25" t="str">
        <f t="shared" si="177"/>
        <v/>
      </c>
      <c r="AM745" s="24" t="str">
        <f t="shared" si="178"/>
        <v>非参评</v>
      </c>
      <c r="AN745" s="24" t="str">
        <f t="shared" si="179"/>
        <v>MOB1-3</v>
      </c>
    </row>
    <row r="746" spans="1:40" ht="13.5" customHeight="1">
      <c r="A746" s="24" t="s">
        <v>144</v>
      </c>
      <c r="B746" s="24" t="s">
        <v>152</v>
      </c>
      <c r="C746" s="25">
        <v>804540</v>
      </c>
      <c r="D746" s="24" t="s">
        <v>790</v>
      </c>
      <c r="E746" s="26">
        <v>46100.402777777803</v>
      </c>
      <c r="F746" s="26">
        <v>46100.402777777803</v>
      </c>
      <c r="G746" s="25">
        <v>54</v>
      </c>
      <c r="H746" s="25">
        <v>54</v>
      </c>
      <c r="I746" s="26">
        <v>46137.7680555556</v>
      </c>
      <c r="J746" s="27">
        <v>1885</v>
      </c>
      <c r="K746" s="27">
        <v>2881</v>
      </c>
      <c r="L746" s="27">
        <v>1020</v>
      </c>
      <c r="M746" s="27">
        <v>112812</v>
      </c>
      <c r="N746" s="27">
        <v>85036</v>
      </c>
      <c r="O746" s="25">
        <v>13</v>
      </c>
      <c r="P746" s="27">
        <v>9</v>
      </c>
      <c r="Q746" s="27">
        <v>114800</v>
      </c>
      <c r="R746" s="27">
        <v>18600</v>
      </c>
      <c r="S746" s="27">
        <v>0</v>
      </c>
      <c r="T746" s="27">
        <v>0</v>
      </c>
      <c r="U746" s="27"/>
      <c r="V746" s="24"/>
      <c r="W746" s="27">
        <v>114800</v>
      </c>
      <c r="X746" s="24" t="str">
        <f>IF(OR(I746="",说明首页!$C$3-INT(I746)&gt;7),"是","否")</f>
        <v>否</v>
      </c>
      <c r="Y746" s="24" t="str">
        <f t="shared" si="165"/>
        <v>是</v>
      </c>
      <c r="Z746" s="24" t="str">
        <f t="shared" si="166"/>
        <v>否</v>
      </c>
      <c r="AA746" s="24" t="str">
        <f>IF(OR(I746="",说明首页!$C$3-INT(I746)&gt;=3),"是","否")</f>
        <v>否</v>
      </c>
      <c r="AB746" s="28">
        <f t="shared" si="167"/>
        <v>83.368627450980398</v>
      </c>
      <c r="AC746" s="29">
        <f t="shared" si="168"/>
        <v>0.47745358090185674</v>
      </c>
      <c r="AD746" s="27">
        <f t="shared" si="169"/>
        <v>12755.555555555555</v>
      </c>
      <c r="AE746" s="29">
        <f t="shared" si="170"/>
        <v>1.86</v>
      </c>
      <c r="AF746" s="29">
        <f t="shared" si="171"/>
        <v>109.02051282051282</v>
      </c>
      <c r="AG746" s="28" t="str">
        <f t="shared" si="172"/>
        <v/>
      </c>
      <c r="AH746" s="28" t="str">
        <f t="shared" si="173"/>
        <v/>
      </c>
      <c r="AI746" s="28" t="str">
        <f t="shared" si="174"/>
        <v/>
      </c>
      <c r="AJ746" s="28" t="str">
        <f t="shared" si="175"/>
        <v/>
      </c>
      <c r="AK746" s="29" t="str">
        <f t="shared" si="176"/>
        <v/>
      </c>
      <c r="AL746" s="25" t="str">
        <f t="shared" si="177"/>
        <v/>
      </c>
      <c r="AM746" s="24" t="str">
        <f t="shared" si="178"/>
        <v>非参评</v>
      </c>
      <c r="AN746" s="24" t="str">
        <f t="shared" si="179"/>
        <v>MOB1-3</v>
      </c>
    </row>
    <row r="747" spans="1:40" ht="13.5" customHeight="1">
      <c r="A747" s="24" t="s">
        <v>144</v>
      </c>
      <c r="B747" s="24" t="s">
        <v>152</v>
      </c>
      <c r="C747" s="25">
        <v>804543</v>
      </c>
      <c r="D747" s="24" t="s">
        <v>775</v>
      </c>
      <c r="E747" s="26">
        <v>46100.394444444399</v>
      </c>
      <c r="F747" s="26">
        <v>46100.394444444399</v>
      </c>
      <c r="G747" s="25">
        <v>54</v>
      </c>
      <c r="H747" s="25">
        <v>54</v>
      </c>
      <c r="I747" s="26">
        <v>46154.7680555556</v>
      </c>
      <c r="J747" s="27">
        <v>3173</v>
      </c>
      <c r="K747" s="27">
        <v>4312</v>
      </c>
      <c r="L747" s="27">
        <v>1616</v>
      </c>
      <c r="M747" s="27">
        <v>183016</v>
      </c>
      <c r="N747" s="27">
        <v>146501</v>
      </c>
      <c r="O747" s="25">
        <v>23</v>
      </c>
      <c r="P747" s="27">
        <v>18</v>
      </c>
      <c r="Q747" s="27">
        <v>611900</v>
      </c>
      <c r="R747" s="27">
        <v>583200</v>
      </c>
      <c r="S747" s="27">
        <v>1</v>
      </c>
      <c r="T747" s="27">
        <v>1</v>
      </c>
      <c r="U747" s="27">
        <v>2500</v>
      </c>
      <c r="V747" s="24"/>
      <c r="W747" s="27">
        <v>614400</v>
      </c>
      <c r="X747" s="24" t="str">
        <f>IF(OR(I747="",说明首页!$C$3-INT(I747)&gt;7),"是","否")</f>
        <v>否</v>
      </c>
      <c r="Y747" s="24" t="str">
        <f t="shared" si="165"/>
        <v>否</v>
      </c>
      <c r="Z747" s="24" t="str">
        <f t="shared" si="166"/>
        <v>是</v>
      </c>
      <c r="AA747" s="24" t="str">
        <f>IF(OR(I747="",说明首页!$C$3-INT(I747)&gt;=3),"是","否")</f>
        <v>否</v>
      </c>
      <c r="AB747" s="28">
        <f t="shared" si="167"/>
        <v>90.656559405940598</v>
      </c>
      <c r="AC747" s="29">
        <f t="shared" si="168"/>
        <v>0.56728647967223444</v>
      </c>
      <c r="AD747" s="27">
        <f t="shared" si="169"/>
        <v>33994.444444444445</v>
      </c>
      <c r="AE747" s="29">
        <f t="shared" si="170"/>
        <v>58.32</v>
      </c>
      <c r="AF747" s="29">
        <f t="shared" si="171"/>
        <v>106.16014492753624</v>
      </c>
      <c r="AG747" s="28">
        <f t="shared" si="172"/>
        <v>55.555555555555557</v>
      </c>
      <c r="AH747" s="28">
        <f t="shared" si="173"/>
        <v>13.182674199623351</v>
      </c>
      <c r="AI747" s="28">
        <f t="shared" si="174"/>
        <v>24.482109227871941</v>
      </c>
      <c r="AJ747" s="28">
        <f t="shared" si="175"/>
        <v>32.7683615819209</v>
      </c>
      <c r="AK747" s="29">
        <f t="shared" si="176"/>
        <v>25.72</v>
      </c>
      <c r="AL747" s="25">
        <f t="shared" si="177"/>
        <v>447</v>
      </c>
      <c r="AM747" s="24" t="str">
        <f t="shared" si="178"/>
        <v>C</v>
      </c>
      <c r="AN747" s="24" t="str">
        <f t="shared" si="179"/>
        <v>MOB1-3</v>
      </c>
    </row>
    <row r="748" spans="1:40" ht="13.5" customHeight="1">
      <c r="A748" s="24" t="s">
        <v>144</v>
      </c>
      <c r="B748" s="24" t="s">
        <v>152</v>
      </c>
      <c r="C748" s="25">
        <v>804544</v>
      </c>
      <c r="D748" s="24" t="s">
        <v>760</v>
      </c>
      <c r="E748" s="26">
        <v>46100.386805555601</v>
      </c>
      <c r="F748" s="26">
        <v>46100.386805555601</v>
      </c>
      <c r="G748" s="25">
        <v>54</v>
      </c>
      <c r="H748" s="25">
        <v>54</v>
      </c>
      <c r="I748" s="26">
        <v>46154.770138888904</v>
      </c>
      <c r="J748" s="27">
        <v>2798</v>
      </c>
      <c r="K748" s="27">
        <v>3460</v>
      </c>
      <c r="L748" s="27">
        <v>1509</v>
      </c>
      <c r="M748" s="27">
        <v>168794</v>
      </c>
      <c r="N748" s="27">
        <v>139409</v>
      </c>
      <c r="O748" s="24">
        <v>22</v>
      </c>
      <c r="P748" s="24">
        <v>18</v>
      </c>
      <c r="Q748" s="24">
        <v>128200</v>
      </c>
      <c r="R748" s="24">
        <v>38100</v>
      </c>
      <c r="S748" s="24">
        <v>1</v>
      </c>
      <c r="T748" s="24">
        <v>1</v>
      </c>
      <c r="U748" s="24">
        <v>57000</v>
      </c>
      <c r="V748" s="24">
        <v>57000</v>
      </c>
      <c r="W748" s="24">
        <v>185200</v>
      </c>
      <c r="X748" s="24" t="str">
        <f>IF(OR(I748="",说明首页!$C$3-INT(I748)&gt;7),"是","否")</f>
        <v>否</v>
      </c>
      <c r="Y748" s="24" t="str">
        <f t="shared" si="165"/>
        <v>否</v>
      </c>
      <c r="Z748" s="24" t="str">
        <f t="shared" si="166"/>
        <v>是</v>
      </c>
      <c r="AA748" s="24" t="str">
        <f>IF(OR(I748="",说明首页!$C$3-INT(I748)&gt;=3),"是","否")</f>
        <v>否</v>
      </c>
      <c r="AB748" s="28">
        <f t="shared" si="167"/>
        <v>92.385023194168326</v>
      </c>
      <c r="AC748" s="29">
        <f t="shared" si="168"/>
        <v>0.64331665475339528</v>
      </c>
      <c r="AD748" s="27">
        <f t="shared" si="169"/>
        <v>7122.2222222222226</v>
      </c>
      <c r="AE748" s="29">
        <f t="shared" si="170"/>
        <v>3.81</v>
      </c>
      <c r="AF748" s="29">
        <f t="shared" si="171"/>
        <v>105.61287878787878</v>
      </c>
      <c r="AG748" s="28">
        <f t="shared" si="172"/>
        <v>61.770244821092277</v>
      </c>
      <c r="AH748" s="28">
        <f t="shared" si="173"/>
        <v>19.397363465160076</v>
      </c>
      <c r="AI748" s="28">
        <f t="shared" si="174"/>
        <v>1.3182674199623352</v>
      </c>
      <c r="AJ748" s="28">
        <f t="shared" si="175"/>
        <v>32.015065913370996</v>
      </c>
      <c r="AK748" s="29">
        <f t="shared" si="176"/>
        <v>24.66</v>
      </c>
      <c r="AL748" s="25">
        <f t="shared" si="177"/>
        <v>450</v>
      </c>
      <c r="AM748" s="24" t="str">
        <f t="shared" si="178"/>
        <v>C</v>
      </c>
      <c r="AN748" s="24" t="str">
        <f t="shared" si="179"/>
        <v>MOB1-3</v>
      </c>
    </row>
    <row r="749" spans="1:40" ht="13.5" customHeight="1">
      <c r="A749" s="24" t="s">
        <v>144</v>
      </c>
      <c r="B749" s="24" t="s">
        <v>152</v>
      </c>
      <c r="C749" s="25">
        <v>804545</v>
      </c>
      <c r="D749" s="24" t="s">
        <v>794</v>
      </c>
      <c r="E749" s="26">
        <v>46100.434722222199</v>
      </c>
      <c r="F749" s="26">
        <v>46100.434722222199</v>
      </c>
      <c r="G749" s="25">
        <v>54</v>
      </c>
      <c r="H749" s="25">
        <v>54</v>
      </c>
      <c r="I749" s="26">
        <v>46130.804861111101</v>
      </c>
      <c r="J749" s="27">
        <v>741</v>
      </c>
      <c r="K749" s="27">
        <v>876</v>
      </c>
      <c r="L749" s="27">
        <v>268</v>
      </c>
      <c r="M749" s="27">
        <v>39023</v>
      </c>
      <c r="N749" s="27">
        <v>31597</v>
      </c>
      <c r="O749" s="25">
        <v>5</v>
      </c>
      <c r="P749" s="27">
        <v>8</v>
      </c>
      <c r="Q749" s="27">
        <v>67800</v>
      </c>
      <c r="R749" s="27">
        <v>64800</v>
      </c>
      <c r="S749" s="27">
        <v>0</v>
      </c>
      <c r="T749" s="27">
        <v>0</v>
      </c>
      <c r="U749" s="27"/>
      <c r="V749" s="27"/>
      <c r="W749" s="27">
        <v>67800</v>
      </c>
      <c r="X749" s="24" t="str">
        <f>IF(OR(I749="",说明首页!$C$3-INT(I749)&gt;7),"是","否")</f>
        <v>否</v>
      </c>
      <c r="Y749" s="24" t="str">
        <f t="shared" si="165"/>
        <v>是</v>
      </c>
      <c r="Z749" s="24" t="str">
        <f t="shared" si="166"/>
        <v>否</v>
      </c>
      <c r="AA749" s="24" t="str">
        <f>IF(OR(I749="",说明首页!$C$3-INT(I749)&gt;=3),"是","否")</f>
        <v>否</v>
      </c>
      <c r="AB749" s="28">
        <f t="shared" si="167"/>
        <v>117.89925373134328</v>
      </c>
      <c r="AC749" s="29">
        <f t="shared" si="168"/>
        <v>1.0796221322537112</v>
      </c>
      <c r="AD749" s="27">
        <f t="shared" si="169"/>
        <v>8475</v>
      </c>
      <c r="AE749" s="29">
        <f t="shared" si="170"/>
        <v>6.48</v>
      </c>
      <c r="AF749" s="29">
        <f t="shared" si="171"/>
        <v>105.32333333333332</v>
      </c>
      <c r="AG749" s="28" t="str">
        <f t="shared" si="172"/>
        <v/>
      </c>
      <c r="AH749" s="28" t="str">
        <f t="shared" si="173"/>
        <v/>
      </c>
      <c r="AI749" s="28" t="str">
        <f t="shared" si="174"/>
        <v/>
      </c>
      <c r="AJ749" s="28" t="str">
        <f t="shared" si="175"/>
        <v/>
      </c>
      <c r="AK749" s="29" t="str">
        <f t="shared" si="176"/>
        <v/>
      </c>
      <c r="AL749" s="25" t="str">
        <f t="shared" si="177"/>
        <v/>
      </c>
      <c r="AM749" s="24" t="str">
        <f t="shared" si="178"/>
        <v>非参评</v>
      </c>
      <c r="AN749" s="24" t="str">
        <f t="shared" si="179"/>
        <v>MOB1-3</v>
      </c>
    </row>
    <row r="750" spans="1:40" ht="13.5" customHeight="1">
      <c r="A750" s="24" t="s">
        <v>144</v>
      </c>
      <c r="B750" s="24" t="s">
        <v>152</v>
      </c>
      <c r="C750" s="25">
        <v>804546</v>
      </c>
      <c r="D750" s="24" t="s">
        <v>764</v>
      </c>
      <c r="E750" s="26">
        <v>46100.388888888898</v>
      </c>
      <c r="F750" s="26">
        <v>46100.388888888898</v>
      </c>
      <c r="G750" s="25">
        <v>54</v>
      </c>
      <c r="H750" s="25">
        <v>54</v>
      </c>
      <c r="I750" s="26">
        <v>46154.742361111101</v>
      </c>
      <c r="J750" s="27">
        <v>3002</v>
      </c>
      <c r="K750" s="27">
        <v>4397</v>
      </c>
      <c r="L750" s="27">
        <v>1796</v>
      </c>
      <c r="M750" s="27">
        <v>197562</v>
      </c>
      <c r="N750" s="27">
        <v>160468</v>
      </c>
      <c r="O750" s="25">
        <v>23</v>
      </c>
      <c r="P750" s="27">
        <v>19</v>
      </c>
      <c r="Q750" s="27">
        <v>264000</v>
      </c>
      <c r="R750" s="27">
        <v>220600</v>
      </c>
      <c r="S750" s="27">
        <v>4</v>
      </c>
      <c r="T750" s="27">
        <v>4</v>
      </c>
      <c r="U750" s="27">
        <v>22900</v>
      </c>
      <c r="V750" s="24">
        <v>20900</v>
      </c>
      <c r="W750" s="27">
        <v>286900</v>
      </c>
      <c r="X750" s="24" t="str">
        <f>IF(OR(I750="",说明首页!$C$3-INT(I750)&gt;7),"是","否")</f>
        <v>否</v>
      </c>
      <c r="Y750" s="24" t="str">
        <f t="shared" si="165"/>
        <v>否</v>
      </c>
      <c r="Z750" s="24" t="str">
        <f t="shared" si="166"/>
        <v>是</v>
      </c>
      <c r="AA750" s="24" t="str">
        <f>IF(OR(I750="",说明首页!$C$3-INT(I750)&gt;=3),"是","否")</f>
        <v>否</v>
      </c>
      <c r="AB750" s="28">
        <f t="shared" si="167"/>
        <v>89.347438752783958</v>
      </c>
      <c r="AC750" s="29">
        <f t="shared" si="168"/>
        <v>0.63291139240506333</v>
      </c>
      <c r="AD750" s="27">
        <f t="shared" si="169"/>
        <v>13894.736842105263</v>
      </c>
      <c r="AE750" s="29">
        <f t="shared" si="170"/>
        <v>22.06</v>
      </c>
      <c r="AF750" s="29">
        <f t="shared" si="171"/>
        <v>116.28115942028985</v>
      </c>
      <c r="AG750" s="28">
        <f t="shared" si="172"/>
        <v>51.035781544256118</v>
      </c>
      <c r="AH750" s="28">
        <f t="shared" si="173"/>
        <v>18.64406779661017</v>
      </c>
      <c r="AI750" s="28">
        <f t="shared" si="174"/>
        <v>8.0979284369114879</v>
      </c>
      <c r="AJ750" s="28">
        <f t="shared" si="175"/>
        <v>57.627118644067799</v>
      </c>
      <c r="AK750" s="29">
        <f t="shared" si="176"/>
        <v>29.19</v>
      </c>
      <c r="AL750" s="25">
        <f t="shared" si="177"/>
        <v>426</v>
      </c>
      <c r="AM750" s="24" t="str">
        <f t="shared" si="178"/>
        <v>C</v>
      </c>
      <c r="AN750" s="24" t="str">
        <f t="shared" si="179"/>
        <v>MOB1-3</v>
      </c>
    </row>
    <row r="751" spans="1:40" ht="13.5" customHeight="1">
      <c r="A751" s="24" t="s">
        <v>144</v>
      </c>
      <c r="B751" s="24" t="s">
        <v>152</v>
      </c>
      <c r="C751" s="25">
        <v>804547</v>
      </c>
      <c r="D751" s="24" t="s">
        <v>792</v>
      </c>
      <c r="E751" s="26">
        <v>46100.434027777803</v>
      </c>
      <c r="F751" s="26">
        <v>46100.434027777803</v>
      </c>
      <c r="G751" s="25">
        <v>54</v>
      </c>
      <c r="H751" s="25">
        <v>54</v>
      </c>
      <c r="I751" s="26">
        <v>46142.734027777798</v>
      </c>
      <c r="J751" s="27">
        <v>2201</v>
      </c>
      <c r="K751" s="27">
        <v>3164</v>
      </c>
      <c r="L751" s="27">
        <v>1171</v>
      </c>
      <c r="M751" s="27">
        <v>117364</v>
      </c>
      <c r="N751" s="27">
        <v>88275</v>
      </c>
      <c r="O751" s="25">
        <v>14</v>
      </c>
      <c r="P751" s="27">
        <v>13</v>
      </c>
      <c r="Q751" s="27">
        <v>198300</v>
      </c>
      <c r="R751" s="27">
        <v>105300</v>
      </c>
      <c r="S751" s="27">
        <v>0</v>
      </c>
      <c r="T751" s="27">
        <v>0</v>
      </c>
      <c r="U751" s="27"/>
      <c r="V751" s="24"/>
      <c r="W751" s="27">
        <v>198300</v>
      </c>
      <c r="X751" s="24" t="str">
        <f>IF(OR(I751="",说明首页!$C$3-INT(I751)&gt;7),"是","否")</f>
        <v>否</v>
      </c>
      <c r="Y751" s="24" t="str">
        <f t="shared" si="165"/>
        <v>是</v>
      </c>
      <c r="Z751" s="24" t="str">
        <f t="shared" si="166"/>
        <v>否</v>
      </c>
      <c r="AA751" s="24" t="str">
        <f>IF(OR(I751="",说明首页!$C$3-INT(I751)&gt;=3),"是","否")</f>
        <v>否</v>
      </c>
      <c r="AB751" s="28">
        <f t="shared" si="167"/>
        <v>75.38428693424423</v>
      </c>
      <c r="AC751" s="29">
        <f t="shared" si="168"/>
        <v>0.59064061790095412</v>
      </c>
      <c r="AD751" s="27">
        <f t="shared" si="169"/>
        <v>15253.846153846154</v>
      </c>
      <c r="AE751" s="29">
        <f t="shared" si="170"/>
        <v>10.53</v>
      </c>
      <c r="AF751" s="29">
        <f t="shared" si="171"/>
        <v>105.08928571428572</v>
      </c>
      <c r="AG751" s="28" t="str">
        <f t="shared" si="172"/>
        <v/>
      </c>
      <c r="AH751" s="28" t="str">
        <f t="shared" si="173"/>
        <v/>
      </c>
      <c r="AI751" s="28" t="str">
        <f t="shared" si="174"/>
        <v/>
      </c>
      <c r="AJ751" s="28" t="str">
        <f t="shared" si="175"/>
        <v/>
      </c>
      <c r="AK751" s="29" t="str">
        <f t="shared" si="176"/>
        <v/>
      </c>
      <c r="AL751" s="25" t="str">
        <f t="shared" si="177"/>
        <v/>
      </c>
      <c r="AM751" s="24" t="str">
        <f t="shared" si="178"/>
        <v>非参评</v>
      </c>
      <c r="AN751" s="24" t="str">
        <f t="shared" si="179"/>
        <v>MOB1-3</v>
      </c>
    </row>
    <row r="752" spans="1:40" ht="13.5" customHeight="1">
      <c r="A752" s="24" t="s">
        <v>144</v>
      </c>
      <c r="B752" s="24" t="s">
        <v>152</v>
      </c>
      <c r="C752" s="25">
        <v>804548</v>
      </c>
      <c r="D752" s="24" t="s">
        <v>823</v>
      </c>
      <c r="E752" s="26">
        <v>46101.394444444399</v>
      </c>
      <c r="F752" s="26">
        <v>46101.394444444399</v>
      </c>
      <c r="G752" s="25">
        <v>53</v>
      </c>
      <c r="H752" s="25">
        <v>53</v>
      </c>
      <c r="I752" s="26">
        <v>46154.784722222197</v>
      </c>
      <c r="J752" s="27">
        <v>4504</v>
      </c>
      <c r="K752" s="27">
        <v>5327</v>
      </c>
      <c r="L752" s="27">
        <v>1630</v>
      </c>
      <c r="M752" s="27">
        <v>195764</v>
      </c>
      <c r="N752" s="27">
        <v>147654</v>
      </c>
      <c r="O752" s="25">
        <v>25</v>
      </c>
      <c r="P752" s="27">
        <v>15</v>
      </c>
      <c r="Q752" s="27">
        <v>432300</v>
      </c>
      <c r="R752" s="27">
        <v>414800</v>
      </c>
      <c r="S752" s="27">
        <v>3</v>
      </c>
      <c r="T752" s="27">
        <v>3</v>
      </c>
      <c r="U752" s="27">
        <v>12000</v>
      </c>
      <c r="V752" s="27">
        <v>2000</v>
      </c>
      <c r="W752" s="27">
        <v>444300</v>
      </c>
      <c r="X752" s="24" t="str">
        <f>IF(OR(I752="",说明首页!$C$3-INT(I752)&gt;7),"是","否")</f>
        <v>否</v>
      </c>
      <c r="Y752" s="24" t="str">
        <f t="shared" si="165"/>
        <v>否</v>
      </c>
      <c r="Z752" s="24" t="str">
        <f t="shared" si="166"/>
        <v>是</v>
      </c>
      <c r="AA752" s="24" t="str">
        <f>IF(OR(I752="",说明首页!$C$3-INT(I752)&gt;=3),"是","否")</f>
        <v>否</v>
      </c>
      <c r="AB752" s="28">
        <f t="shared" si="167"/>
        <v>90.585276073619639</v>
      </c>
      <c r="AC752" s="29">
        <f t="shared" si="168"/>
        <v>0.3330373001776199</v>
      </c>
      <c r="AD752" s="27">
        <f t="shared" si="169"/>
        <v>28820</v>
      </c>
      <c r="AE752" s="29">
        <f t="shared" si="170"/>
        <v>41.48</v>
      </c>
      <c r="AF752" s="29">
        <f t="shared" si="171"/>
        <v>98.435999999999993</v>
      </c>
      <c r="AG752" s="28">
        <f t="shared" si="172"/>
        <v>54.990583804143121</v>
      </c>
      <c r="AH752" s="28">
        <f t="shared" si="173"/>
        <v>1.3182674199623352</v>
      </c>
      <c r="AI752" s="28">
        <f t="shared" si="174"/>
        <v>18.64406779661017</v>
      </c>
      <c r="AJ752" s="28">
        <f t="shared" si="175"/>
        <v>20.715630885122412</v>
      </c>
      <c r="AK752" s="29">
        <f t="shared" si="176"/>
        <v>16.71</v>
      </c>
      <c r="AL752" s="25">
        <f t="shared" si="177"/>
        <v>494</v>
      </c>
      <c r="AM752" s="24" t="str">
        <f t="shared" si="178"/>
        <v>C</v>
      </c>
      <c r="AN752" s="24" t="str">
        <f t="shared" si="179"/>
        <v>MOB1-3</v>
      </c>
    </row>
    <row r="753" spans="1:40" ht="13.5" customHeight="1">
      <c r="A753" s="24" t="s">
        <v>144</v>
      </c>
      <c r="B753" s="24" t="s">
        <v>152</v>
      </c>
      <c r="C753" s="25">
        <v>804554</v>
      </c>
      <c r="D753" s="24" t="s">
        <v>800</v>
      </c>
      <c r="E753" s="26">
        <v>46101.381944444402</v>
      </c>
      <c r="F753" s="26">
        <v>46101.381944444402</v>
      </c>
      <c r="G753" s="25">
        <v>53</v>
      </c>
      <c r="H753" s="25">
        <v>53</v>
      </c>
      <c r="I753" s="26">
        <v>46153.493055555598</v>
      </c>
      <c r="J753" s="27">
        <v>2</v>
      </c>
      <c r="K753" s="27">
        <v>2</v>
      </c>
      <c r="L753" s="27">
        <v>1</v>
      </c>
      <c r="M753" s="27">
        <v>84</v>
      </c>
      <c r="N753" s="27">
        <v>68</v>
      </c>
      <c r="O753" s="25"/>
      <c r="P753" s="27"/>
      <c r="Q753" s="27"/>
      <c r="R753" s="27"/>
      <c r="S753" s="27"/>
      <c r="T753" s="27"/>
      <c r="U753" s="24"/>
      <c r="V753" s="24"/>
      <c r="W753" s="27"/>
      <c r="X753" s="24" t="str">
        <f>IF(OR(I753="",说明首页!$C$3-INT(I753)&gt;7),"是","否")</f>
        <v>否</v>
      </c>
      <c r="Y753" s="24" t="str">
        <f t="shared" si="165"/>
        <v>是</v>
      </c>
      <c r="Z753" s="24" t="str">
        <f t="shared" si="166"/>
        <v>否</v>
      </c>
      <c r="AA753" s="24" t="str">
        <f>IF(OR(I753="",说明首页!$C$3-INT(I753)&gt;=3),"是","否")</f>
        <v>否</v>
      </c>
      <c r="AB753" s="28">
        <f t="shared" si="167"/>
        <v>68</v>
      </c>
      <c r="AC753" s="29">
        <f t="shared" si="168"/>
        <v>0</v>
      </c>
      <c r="AD753" s="27">
        <f t="shared" si="169"/>
        <v>0</v>
      </c>
      <c r="AE753" s="29">
        <f t="shared" si="170"/>
        <v>0</v>
      </c>
      <c r="AF753" s="29">
        <f t="shared" si="171"/>
        <v>0</v>
      </c>
      <c r="AG753" s="28" t="str">
        <f t="shared" si="172"/>
        <v/>
      </c>
      <c r="AH753" s="28" t="str">
        <f t="shared" si="173"/>
        <v/>
      </c>
      <c r="AI753" s="28" t="str">
        <f t="shared" si="174"/>
        <v/>
      </c>
      <c r="AJ753" s="28" t="str">
        <f t="shared" si="175"/>
        <v/>
      </c>
      <c r="AK753" s="29" t="str">
        <f t="shared" si="176"/>
        <v/>
      </c>
      <c r="AL753" s="25" t="str">
        <f t="shared" si="177"/>
        <v/>
      </c>
      <c r="AM753" s="24" t="str">
        <f t="shared" si="178"/>
        <v>非参评</v>
      </c>
      <c r="AN753" s="24" t="str">
        <f t="shared" si="179"/>
        <v>MOB1-3</v>
      </c>
    </row>
    <row r="754" spans="1:40" ht="13.5" customHeight="1">
      <c r="A754" s="24" t="s">
        <v>144</v>
      </c>
      <c r="B754" s="24" t="s">
        <v>152</v>
      </c>
      <c r="C754" s="25">
        <v>804555</v>
      </c>
      <c r="D754" s="24" t="s">
        <v>809</v>
      </c>
      <c r="E754" s="26">
        <v>46101.393750000003</v>
      </c>
      <c r="F754" s="26">
        <v>46101.393750000003</v>
      </c>
      <c r="G754" s="25">
        <v>53</v>
      </c>
      <c r="H754" s="25">
        <v>53</v>
      </c>
      <c r="I754" s="26">
        <v>46154.788888888899</v>
      </c>
      <c r="J754" s="27">
        <v>3850</v>
      </c>
      <c r="K754" s="27">
        <v>4367</v>
      </c>
      <c r="L754" s="27">
        <v>1705</v>
      </c>
      <c r="M754" s="27">
        <v>188061</v>
      </c>
      <c r="N754" s="27">
        <v>147415</v>
      </c>
      <c r="O754" s="25">
        <v>23</v>
      </c>
      <c r="P754" s="27">
        <v>31</v>
      </c>
      <c r="Q754" s="27">
        <v>202300</v>
      </c>
      <c r="R754" s="27">
        <v>155100</v>
      </c>
      <c r="S754" s="27">
        <v>2</v>
      </c>
      <c r="T754" s="27">
        <v>3</v>
      </c>
      <c r="U754" s="27">
        <v>2500</v>
      </c>
      <c r="V754" s="24">
        <v>1000</v>
      </c>
      <c r="W754" s="27">
        <v>204800</v>
      </c>
      <c r="X754" s="24" t="str">
        <f>IF(OR(I754="",说明首页!$C$3-INT(I754)&gt;7),"是","否")</f>
        <v>否</v>
      </c>
      <c r="Y754" s="24" t="str">
        <f t="shared" si="165"/>
        <v>否</v>
      </c>
      <c r="Z754" s="24" t="str">
        <f t="shared" si="166"/>
        <v>是</v>
      </c>
      <c r="AA754" s="24" t="str">
        <f>IF(OR(I754="",说明首页!$C$3-INT(I754)&gt;=3),"是","否")</f>
        <v>否</v>
      </c>
      <c r="AB754" s="28">
        <f t="shared" si="167"/>
        <v>86.460410557184744</v>
      </c>
      <c r="AC754" s="29">
        <f t="shared" si="168"/>
        <v>0.80519480519480513</v>
      </c>
      <c r="AD754" s="27">
        <f t="shared" si="169"/>
        <v>6525.8064516129034</v>
      </c>
      <c r="AE754" s="29">
        <f t="shared" si="170"/>
        <v>15.51</v>
      </c>
      <c r="AF754" s="29">
        <f t="shared" si="171"/>
        <v>106.82246376811595</v>
      </c>
      <c r="AG754" s="28">
        <f t="shared" si="172"/>
        <v>42.561205273069682</v>
      </c>
      <c r="AH754" s="28">
        <f t="shared" si="173"/>
        <v>39.359698681732581</v>
      </c>
      <c r="AI754" s="28">
        <f t="shared" si="174"/>
        <v>6.0263653483992465</v>
      </c>
      <c r="AJ754" s="28">
        <f t="shared" si="175"/>
        <v>34.651600753295668</v>
      </c>
      <c r="AK754" s="29">
        <f t="shared" si="176"/>
        <v>32.229999999999997</v>
      </c>
      <c r="AL754" s="25">
        <f t="shared" si="177"/>
        <v>394</v>
      </c>
      <c r="AM754" s="24" t="str">
        <f t="shared" si="178"/>
        <v>B</v>
      </c>
      <c r="AN754" s="24" t="str">
        <f t="shared" si="179"/>
        <v>MOB1-3</v>
      </c>
    </row>
    <row r="755" spans="1:40" ht="13.5" customHeight="1">
      <c r="A755" s="24" t="s">
        <v>144</v>
      </c>
      <c r="B755" s="24" t="s">
        <v>147</v>
      </c>
      <c r="C755" s="25">
        <v>804561</v>
      </c>
      <c r="D755" s="24" t="s">
        <v>187</v>
      </c>
      <c r="E755" s="26">
        <v>46100.458333333299</v>
      </c>
      <c r="F755" s="26">
        <v>46100.458333333299</v>
      </c>
      <c r="G755" s="25">
        <v>54</v>
      </c>
      <c r="H755" s="25">
        <v>54</v>
      </c>
      <c r="I755" s="26">
        <v>46154.8125</v>
      </c>
      <c r="J755" s="27">
        <v>3219</v>
      </c>
      <c r="K755" s="27">
        <v>4205</v>
      </c>
      <c r="L755" s="27">
        <v>1638</v>
      </c>
      <c r="M755" s="27">
        <v>164944</v>
      </c>
      <c r="N755" s="27">
        <v>126687</v>
      </c>
      <c r="O755" s="25">
        <v>25</v>
      </c>
      <c r="P755" s="27">
        <v>24</v>
      </c>
      <c r="Q755" s="27">
        <v>782700</v>
      </c>
      <c r="R755" s="27">
        <v>661800</v>
      </c>
      <c r="S755" s="27">
        <v>2</v>
      </c>
      <c r="T755" s="27">
        <v>2</v>
      </c>
      <c r="U755" s="24">
        <v>1500</v>
      </c>
      <c r="V755" s="24"/>
      <c r="W755" s="27">
        <v>784200</v>
      </c>
      <c r="X755" s="24" t="str">
        <f>IF(OR(I755="",说明首页!$C$3-INT(I755)&gt;7),"是","否")</f>
        <v>否</v>
      </c>
      <c r="Y755" s="24" t="str">
        <f t="shared" si="165"/>
        <v>否</v>
      </c>
      <c r="Z755" s="24" t="str">
        <f t="shared" si="166"/>
        <v>是</v>
      </c>
      <c r="AA755" s="24" t="str">
        <f>IF(OR(I755="",说明首页!$C$3-INT(I755)&gt;=3),"是","否")</f>
        <v>否</v>
      </c>
      <c r="AB755" s="28">
        <f t="shared" si="167"/>
        <v>77.342490842490847</v>
      </c>
      <c r="AC755" s="29">
        <f t="shared" si="168"/>
        <v>0.74557315936626278</v>
      </c>
      <c r="AD755" s="27">
        <f t="shared" si="169"/>
        <v>32612.5</v>
      </c>
      <c r="AE755" s="29">
        <f t="shared" si="170"/>
        <v>66.180000000000007</v>
      </c>
      <c r="AF755" s="29">
        <f t="shared" si="171"/>
        <v>84.457999999999998</v>
      </c>
      <c r="AG755" s="28">
        <f t="shared" si="172"/>
        <v>21.468926553672315</v>
      </c>
      <c r="AH755" s="28">
        <f t="shared" si="173"/>
        <v>32.580037664783426</v>
      </c>
      <c r="AI755" s="28">
        <f t="shared" si="174"/>
        <v>27.683615819209038</v>
      </c>
      <c r="AJ755" s="28">
        <f t="shared" si="175"/>
        <v>6.4030131826741998</v>
      </c>
      <c r="AK755" s="29">
        <f t="shared" si="176"/>
        <v>24.7</v>
      </c>
      <c r="AL755" s="25">
        <f t="shared" si="177"/>
        <v>449</v>
      </c>
      <c r="AM755" s="24" t="str">
        <f t="shared" si="178"/>
        <v>C</v>
      </c>
      <c r="AN755" s="24" t="str">
        <f t="shared" si="179"/>
        <v>MOB1-3</v>
      </c>
    </row>
    <row r="756" spans="1:40" ht="13.5" customHeight="1">
      <c r="A756" s="24" t="s">
        <v>144</v>
      </c>
      <c r="B756" s="24" t="s">
        <v>169</v>
      </c>
      <c r="C756" s="25">
        <v>804578</v>
      </c>
      <c r="D756" s="24" t="s">
        <v>712</v>
      </c>
      <c r="E756" s="26">
        <v>46101.4243055556</v>
      </c>
      <c r="F756" s="26">
        <v>46101.4243055556</v>
      </c>
      <c r="G756" s="25">
        <v>53</v>
      </c>
      <c r="H756" s="25">
        <v>53</v>
      </c>
      <c r="I756" s="26">
        <v>46132.442361111098</v>
      </c>
      <c r="J756" s="27">
        <v>668</v>
      </c>
      <c r="K756" s="27">
        <v>882</v>
      </c>
      <c r="L756" s="27">
        <v>454</v>
      </c>
      <c r="M756" s="27">
        <v>49262</v>
      </c>
      <c r="N756" s="27">
        <v>42898</v>
      </c>
      <c r="O756" s="25">
        <v>6</v>
      </c>
      <c r="P756" s="27">
        <v>6</v>
      </c>
      <c r="Q756" s="27">
        <v>23400</v>
      </c>
      <c r="R756" s="27">
        <v>4000</v>
      </c>
      <c r="S756" s="27">
        <v>1</v>
      </c>
      <c r="T756" s="27">
        <v>1</v>
      </c>
      <c r="U756" s="24">
        <v>3000</v>
      </c>
      <c r="V756" s="24"/>
      <c r="W756" s="27">
        <v>26400</v>
      </c>
      <c r="X756" s="24" t="str">
        <f>IF(OR(I756="",说明首页!$C$3-INT(I756)&gt;7),"是","否")</f>
        <v>否</v>
      </c>
      <c r="Y756" s="24" t="str">
        <f t="shared" si="165"/>
        <v>是</v>
      </c>
      <c r="Z756" s="24" t="str">
        <f t="shared" si="166"/>
        <v>否</v>
      </c>
      <c r="AA756" s="24" t="str">
        <f>IF(OR(I756="",说明首页!$C$3-INT(I756)&gt;=3),"是","否")</f>
        <v>否</v>
      </c>
      <c r="AB756" s="28">
        <f t="shared" si="167"/>
        <v>94.488986784140963</v>
      </c>
      <c r="AC756" s="29">
        <f t="shared" si="168"/>
        <v>0.89820359281437123</v>
      </c>
      <c r="AD756" s="27">
        <f t="shared" si="169"/>
        <v>3900</v>
      </c>
      <c r="AE756" s="29">
        <f t="shared" si="170"/>
        <v>0.4</v>
      </c>
      <c r="AF756" s="29">
        <f t="shared" si="171"/>
        <v>119.16111111111111</v>
      </c>
      <c r="AG756" s="28" t="str">
        <f t="shared" si="172"/>
        <v/>
      </c>
      <c r="AH756" s="28" t="str">
        <f t="shared" si="173"/>
        <v/>
      </c>
      <c r="AI756" s="28" t="str">
        <f t="shared" si="174"/>
        <v/>
      </c>
      <c r="AJ756" s="28" t="str">
        <f t="shared" si="175"/>
        <v/>
      </c>
      <c r="AK756" s="29" t="str">
        <f t="shared" si="176"/>
        <v/>
      </c>
      <c r="AL756" s="25" t="str">
        <f t="shared" si="177"/>
        <v/>
      </c>
      <c r="AM756" s="24" t="str">
        <f t="shared" si="178"/>
        <v>非参评</v>
      </c>
      <c r="AN756" s="24" t="str">
        <f t="shared" si="179"/>
        <v>MOB1-3</v>
      </c>
    </row>
    <row r="757" spans="1:40" ht="13.5" customHeight="1">
      <c r="A757" s="24" t="s">
        <v>144</v>
      </c>
      <c r="B757" s="24" t="s">
        <v>169</v>
      </c>
      <c r="C757" s="25">
        <v>804579</v>
      </c>
      <c r="D757" s="24" t="s">
        <v>870</v>
      </c>
      <c r="E757" s="26">
        <v>46101.409722222197</v>
      </c>
      <c r="F757" s="26">
        <v>46101.409722222197</v>
      </c>
      <c r="G757" s="25">
        <v>53</v>
      </c>
      <c r="H757" s="25">
        <v>53</v>
      </c>
      <c r="I757" s="26">
        <v>46142.609027777798</v>
      </c>
      <c r="J757" s="27">
        <v>2314</v>
      </c>
      <c r="K757" s="27">
        <v>2557</v>
      </c>
      <c r="L757" s="27">
        <v>1149</v>
      </c>
      <c r="M757" s="27">
        <v>116278</v>
      </c>
      <c r="N757" s="27">
        <v>94827</v>
      </c>
      <c r="O757" s="25">
        <v>14</v>
      </c>
      <c r="P757" s="27">
        <v>11</v>
      </c>
      <c r="Q757" s="27">
        <v>86300</v>
      </c>
      <c r="R757" s="24">
        <v>34300</v>
      </c>
      <c r="S757" s="27">
        <v>1</v>
      </c>
      <c r="T757" s="27">
        <v>1</v>
      </c>
      <c r="U757" s="24">
        <v>1000</v>
      </c>
      <c r="V757" s="24"/>
      <c r="W757" s="27">
        <v>87300</v>
      </c>
      <c r="X757" s="24" t="str">
        <f>IF(OR(I757="",说明首页!$C$3-INT(I757)&gt;7),"是","否")</f>
        <v>否</v>
      </c>
      <c r="Y757" s="24" t="str">
        <f t="shared" si="165"/>
        <v>是</v>
      </c>
      <c r="Z757" s="24" t="str">
        <f t="shared" si="166"/>
        <v>否</v>
      </c>
      <c r="AA757" s="24" t="str">
        <f>IF(OR(I757="",说明首页!$C$3-INT(I757)&gt;=3),"是","否")</f>
        <v>否</v>
      </c>
      <c r="AB757" s="28">
        <f t="shared" si="167"/>
        <v>82.530026109660568</v>
      </c>
      <c r="AC757" s="29">
        <f t="shared" si="168"/>
        <v>0.47536732929991354</v>
      </c>
      <c r="AD757" s="27">
        <f t="shared" si="169"/>
        <v>7845.454545454545</v>
      </c>
      <c r="AE757" s="29">
        <f t="shared" si="170"/>
        <v>3.43</v>
      </c>
      <c r="AF757" s="29">
        <f t="shared" si="171"/>
        <v>112.88928571428572</v>
      </c>
      <c r="AG757" s="28" t="str">
        <f t="shared" si="172"/>
        <v/>
      </c>
      <c r="AH757" s="28" t="str">
        <f t="shared" si="173"/>
        <v/>
      </c>
      <c r="AI757" s="28" t="str">
        <f t="shared" si="174"/>
        <v/>
      </c>
      <c r="AJ757" s="28" t="str">
        <f t="shared" si="175"/>
        <v/>
      </c>
      <c r="AK757" s="29" t="str">
        <f t="shared" si="176"/>
        <v/>
      </c>
      <c r="AL757" s="25" t="str">
        <f t="shared" si="177"/>
        <v/>
      </c>
      <c r="AM757" s="24" t="str">
        <f t="shared" si="178"/>
        <v>非参评</v>
      </c>
      <c r="AN757" s="24" t="str">
        <f t="shared" si="179"/>
        <v>MOB1-3</v>
      </c>
    </row>
    <row r="758" spans="1:40" ht="13.5" customHeight="1">
      <c r="A758" s="24" t="s">
        <v>144</v>
      </c>
      <c r="B758" s="24" t="s">
        <v>169</v>
      </c>
      <c r="C758" s="25">
        <v>804584</v>
      </c>
      <c r="D758" s="24" t="s">
        <v>407</v>
      </c>
      <c r="E758" s="26">
        <v>46101.413194444402</v>
      </c>
      <c r="F758" s="26">
        <v>46101.413194444402</v>
      </c>
      <c r="G758" s="25">
        <v>53</v>
      </c>
      <c r="H758" s="25">
        <v>53</v>
      </c>
      <c r="I758" s="26">
        <v>46126.756944444402</v>
      </c>
      <c r="J758" s="27">
        <v>479</v>
      </c>
      <c r="K758" s="27">
        <v>552</v>
      </c>
      <c r="L758" s="27">
        <v>224</v>
      </c>
      <c r="M758" s="27">
        <v>22065</v>
      </c>
      <c r="N758" s="27">
        <v>17335</v>
      </c>
      <c r="O758" s="25">
        <v>2</v>
      </c>
      <c r="P758" s="27">
        <v>3</v>
      </c>
      <c r="Q758" s="27">
        <v>5600</v>
      </c>
      <c r="R758" s="27"/>
      <c r="S758" s="27">
        <v>1</v>
      </c>
      <c r="T758" s="27">
        <v>1</v>
      </c>
      <c r="U758" s="24">
        <v>26200</v>
      </c>
      <c r="V758" s="24"/>
      <c r="W758" s="27">
        <v>31800</v>
      </c>
      <c r="X758" s="24" t="str">
        <f>IF(OR(I758="",说明首页!$C$3-INT(I758)&gt;7),"是","否")</f>
        <v>否</v>
      </c>
      <c r="Y758" s="24" t="str">
        <f t="shared" si="165"/>
        <v>是</v>
      </c>
      <c r="Z758" s="24" t="str">
        <f t="shared" si="166"/>
        <v>否</v>
      </c>
      <c r="AA758" s="24" t="str">
        <f>IF(OR(I758="",说明首页!$C$3-INT(I758)&gt;=3),"是","否")</f>
        <v>是</v>
      </c>
      <c r="AB758" s="28">
        <f t="shared" si="167"/>
        <v>77.388392857142861</v>
      </c>
      <c r="AC758" s="29">
        <f t="shared" si="168"/>
        <v>0.62630480167014613</v>
      </c>
      <c r="AD758" s="27">
        <f t="shared" si="169"/>
        <v>1866.6666666666667</v>
      </c>
      <c r="AE758" s="29">
        <f t="shared" si="170"/>
        <v>0</v>
      </c>
      <c r="AF758" s="29">
        <f t="shared" si="171"/>
        <v>144.45833333333334</v>
      </c>
      <c r="AG758" s="28" t="str">
        <f t="shared" si="172"/>
        <v/>
      </c>
      <c r="AH758" s="28" t="str">
        <f t="shared" si="173"/>
        <v/>
      </c>
      <c r="AI758" s="28" t="str">
        <f t="shared" si="174"/>
        <v/>
      </c>
      <c r="AJ758" s="28" t="str">
        <f t="shared" si="175"/>
        <v/>
      </c>
      <c r="AK758" s="29" t="str">
        <f t="shared" si="176"/>
        <v/>
      </c>
      <c r="AL758" s="25" t="str">
        <f t="shared" si="177"/>
        <v/>
      </c>
      <c r="AM758" s="24" t="str">
        <f t="shared" si="178"/>
        <v>非参评</v>
      </c>
      <c r="AN758" s="24" t="str">
        <f t="shared" si="179"/>
        <v>MOB1-3</v>
      </c>
    </row>
    <row r="759" spans="1:40" ht="13.5" customHeight="1">
      <c r="A759" s="24" t="s">
        <v>144</v>
      </c>
      <c r="B759" s="24" t="s">
        <v>145</v>
      </c>
      <c r="C759" s="25">
        <v>804597</v>
      </c>
      <c r="D759" s="24" t="s">
        <v>275</v>
      </c>
      <c r="E759" s="26">
        <v>46104.4506944444</v>
      </c>
      <c r="F759" s="26">
        <v>46104.4506944444</v>
      </c>
      <c r="G759" s="25">
        <v>50</v>
      </c>
      <c r="H759" s="25">
        <v>50</v>
      </c>
      <c r="I759" s="26">
        <v>46154.829166666699</v>
      </c>
      <c r="J759" s="27">
        <v>3850</v>
      </c>
      <c r="K759" s="27">
        <v>4171</v>
      </c>
      <c r="L759" s="27">
        <v>1774</v>
      </c>
      <c r="M759" s="27">
        <v>227414</v>
      </c>
      <c r="N759" s="27">
        <v>192048</v>
      </c>
      <c r="O759" s="25">
        <v>25</v>
      </c>
      <c r="P759" s="27">
        <v>54</v>
      </c>
      <c r="Q759" s="27">
        <v>1868800</v>
      </c>
      <c r="R759" s="27">
        <v>1611100</v>
      </c>
      <c r="S759" s="27">
        <v>4</v>
      </c>
      <c r="T759" s="27">
        <v>5</v>
      </c>
      <c r="U759" s="27">
        <v>85600</v>
      </c>
      <c r="V759" s="27">
        <v>1000</v>
      </c>
      <c r="W759" s="27">
        <v>1954400</v>
      </c>
      <c r="X759" s="24" t="str">
        <f>IF(OR(I759="",说明首页!$C$3-INT(I759)&gt;7),"是","否")</f>
        <v>否</v>
      </c>
      <c r="Y759" s="24" t="str">
        <f t="shared" si="165"/>
        <v>否</v>
      </c>
      <c r="Z759" s="24" t="str">
        <f t="shared" si="166"/>
        <v>是</v>
      </c>
      <c r="AA759" s="24" t="str">
        <f>IF(OR(I759="",说明首页!$C$3-INT(I759)&gt;=3),"是","否")</f>
        <v>否</v>
      </c>
      <c r="AB759" s="28">
        <f t="shared" si="167"/>
        <v>108.25704622322435</v>
      </c>
      <c r="AC759" s="29">
        <f t="shared" si="168"/>
        <v>1.4025974025974026</v>
      </c>
      <c r="AD759" s="27">
        <f t="shared" si="169"/>
        <v>34607.407407407409</v>
      </c>
      <c r="AE759" s="29">
        <f t="shared" si="170"/>
        <v>161.11000000000001</v>
      </c>
      <c r="AF759" s="29">
        <f t="shared" si="171"/>
        <v>128.03200000000001</v>
      </c>
      <c r="AG759" s="28">
        <f t="shared" si="172"/>
        <v>89.077212806026367</v>
      </c>
      <c r="AH759" s="28">
        <f t="shared" si="173"/>
        <v>88.888888888888886</v>
      </c>
      <c r="AI759" s="28">
        <f t="shared" si="174"/>
        <v>66.101694915254242</v>
      </c>
      <c r="AJ759" s="28">
        <f t="shared" si="175"/>
        <v>80.979284369114879</v>
      </c>
      <c r="AK759" s="29">
        <f t="shared" si="176"/>
        <v>82.78</v>
      </c>
      <c r="AL759" s="25">
        <f t="shared" si="177"/>
        <v>38</v>
      </c>
      <c r="AM759" s="24" t="str">
        <f t="shared" si="178"/>
        <v>S</v>
      </c>
      <c r="AN759" s="24" t="str">
        <f t="shared" si="179"/>
        <v>MOB1-3</v>
      </c>
    </row>
    <row r="760" spans="1:40" ht="13.5" customHeight="1">
      <c r="A760" s="24" t="s">
        <v>144</v>
      </c>
      <c r="B760" s="24" t="s">
        <v>145</v>
      </c>
      <c r="C760" s="25">
        <v>804598</v>
      </c>
      <c r="D760" s="24" t="s">
        <v>558</v>
      </c>
      <c r="E760" s="26">
        <v>46101.411111111098</v>
      </c>
      <c r="F760" s="26">
        <v>46101.411111111098</v>
      </c>
      <c r="G760" s="25">
        <v>53</v>
      </c>
      <c r="H760" s="25">
        <v>53</v>
      </c>
      <c r="I760" s="26">
        <v>46141.723611111098</v>
      </c>
      <c r="J760" s="27">
        <v>1739</v>
      </c>
      <c r="K760" s="27">
        <v>1987</v>
      </c>
      <c r="L760" s="27">
        <v>886</v>
      </c>
      <c r="M760" s="27">
        <v>96177</v>
      </c>
      <c r="N760" s="27">
        <v>81378</v>
      </c>
      <c r="O760" s="25">
        <v>11</v>
      </c>
      <c r="P760" s="27">
        <v>26</v>
      </c>
      <c r="Q760" s="27">
        <v>568000</v>
      </c>
      <c r="R760" s="27">
        <v>551000</v>
      </c>
      <c r="S760" s="27">
        <v>1</v>
      </c>
      <c r="T760" s="27">
        <v>1</v>
      </c>
      <c r="U760" s="27">
        <v>4500</v>
      </c>
      <c r="V760" s="27"/>
      <c r="W760" s="27">
        <v>572500</v>
      </c>
      <c r="X760" s="24" t="str">
        <f>IF(OR(I760="",说明首页!$C$3-INT(I760)&gt;7),"是","否")</f>
        <v>否</v>
      </c>
      <c r="Y760" s="24" t="str">
        <f t="shared" si="165"/>
        <v>是</v>
      </c>
      <c r="Z760" s="24" t="str">
        <f t="shared" si="166"/>
        <v>否</v>
      </c>
      <c r="AA760" s="24" t="str">
        <f>IF(OR(I760="",说明首页!$C$3-INT(I760)&gt;=3),"是","否")</f>
        <v>否</v>
      </c>
      <c r="AB760" s="28">
        <f t="shared" si="167"/>
        <v>91.848758465011286</v>
      </c>
      <c r="AC760" s="29">
        <f t="shared" si="168"/>
        <v>1.4951121334100057</v>
      </c>
      <c r="AD760" s="27">
        <f t="shared" si="169"/>
        <v>21846.153846153848</v>
      </c>
      <c r="AE760" s="29">
        <f t="shared" si="170"/>
        <v>55.1</v>
      </c>
      <c r="AF760" s="29">
        <f t="shared" si="171"/>
        <v>123.3</v>
      </c>
      <c r="AG760" s="28" t="str">
        <f t="shared" si="172"/>
        <v/>
      </c>
      <c r="AH760" s="28" t="str">
        <f t="shared" si="173"/>
        <v/>
      </c>
      <c r="AI760" s="28" t="str">
        <f t="shared" si="174"/>
        <v/>
      </c>
      <c r="AJ760" s="28" t="str">
        <f t="shared" si="175"/>
        <v/>
      </c>
      <c r="AK760" s="29" t="str">
        <f t="shared" si="176"/>
        <v/>
      </c>
      <c r="AL760" s="25" t="str">
        <f t="shared" si="177"/>
        <v/>
      </c>
      <c r="AM760" s="24" t="str">
        <f t="shared" si="178"/>
        <v>非参评</v>
      </c>
      <c r="AN760" s="24" t="str">
        <f t="shared" si="179"/>
        <v>MOB1-3</v>
      </c>
    </row>
    <row r="761" spans="1:40" ht="13.5" customHeight="1">
      <c r="A761" s="24" t="s">
        <v>144</v>
      </c>
      <c r="B761" s="24" t="s">
        <v>145</v>
      </c>
      <c r="C761" s="25">
        <v>804599</v>
      </c>
      <c r="D761" s="24" t="s">
        <v>371</v>
      </c>
      <c r="E761" s="26">
        <v>46101.4194444444</v>
      </c>
      <c r="F761" s="26">
        <v>46101.4194444444</v>
      </c>
      <c r="G761" s="25">
        <v>53</v>
      </c>
      <c r="H761" s="25">
        <v>53</v>
      </c>
      <c r="I761" s="26">
        <v>46154.7993055556</v>
      </c>
      <c r="J761" s="27">
        <v>4326</v>
      </c>
      <c r="K761" s="27">
        <v>4559</v>
      </c>
      <c r="L761" s="27">
        <v>2186</v>
      </c>
      <c r="M761" s="27">
        <v>212525</v>
      </c>
      <c r="N761" s="27">
        <v>175257</v>
      </c>
      <c r="O761" s="25">
        <v>24</v>
      </c>
      <c r="P761" s="24">
        <v>43</v>
      </c>
      <c r="Q761" s="24">
        <v>972900</v>
      </c>
      <c r="R761" s="24">
        <v>923800</v>
      </c>
      <c r="S761" s="24">
        <v>3</v>
      </c>
      <c r="T761" s="24">
        <v>3</v>
      </c>
      <c r="U761" s="24">
        <v>74800</v>
      </c>
      <c r="V761" s="24">
        <v>74300</v>
      </c>
      <c r="W761" s="24">
        <v>1047700</v>
      </c>
      <c r="X761" s="24" t="str">
        <f>IF(OR(I761="",说明首页!$C$3-INT(I761)&gt;7),"是","否")</f>
        <v>否</v>
      </c>
      <c r="Y761" s="24" t="str">
        <f t="shared" si="165"/>
        <v>否</v>
      </c>
      <c r="Z761" s="24" t="str">
        <f t="shared" si="166"/>
        <v>是</v>
      </c>
      <c r="AA761" s="24" t="str">
        <f>IF(OR(I761="",说明首页!$C$3-INT(I761)&gt;=3),"是","否")</f>
        <v>否</v>
      </c>
      <c r="AB761" s="28">
        <f t="shared" si="167"/>
        <v>80.172461116193958</v>
      </c>
      <c r="AC761" s="29">
        <f t="shared" si="168"/>
        <v>0.99398982894128518</v>
      </c>
      <c r="AD761" s="27">
        <f t="shared" si="169"/>
        <v>22625.581395348836</v>
      </c>
      <c r="AE761" s="29">
        <f t="shared" si="170"/>
        <v>92.38</v>
      </c>
      <c r="AF761" s="29">
        <f t="shared" si="171"/>
        <v>121.70625</v>
      </c>
      <c r="AG761" s="28">
        <f t="shared" si="172"/>
        <v>26.55367231638418</v>
      </c>
      <c r="AH761" s="28">
        <f t="shared" si="173"/>
        <v>60.075329566854997</v>
      </c>
      <c r="AI761" s="28">
        <f t="shared" si="174"/>
        <v>39.548022598870055</v>
      </c>
      <c r="AJ761" s="28">
        <f t="shared" si="175"/>
        <v>68.738229755178907</v>
      </c>
      <c r="AK761" s="29">
        <f t="shared" si="176"/>
        <v>52.67</v>
      </c>
      <c r="AL761" s="25">
        <f t="shared" si="177"/>
        <v>237</v>
      </c>
      <c r="AM761" s="24" t="str">
        <f t="shared" si="178"/>
        <v>A</v>
      </c>
      <c r="AN761" s="24" t="str">
        <f t="shared" si="179"/>
        <v>MOB1-3</v>
      </c>
    </row>
    <row r="762" spans="1:40" ht="13.5" customHeight="1">
      <c r="A762" s="24" t="s">
        <v>144</v>
      </c>
      <c r="B762" s="24" t="s">
        <v>145</v>
      </c>
      <c r="C762" s="25">
        <v>804600</v>
      </c>
      <c r="D762" s="24" t="s">
        <v>400</v>
      </c>
      <c r="E762" s="26">
        <v>46101.425694444399</v>
      </c>
      <c r="F762" s="26">
        <v>46101.425694444399</v>
      </c>
      <c r="G762" s="25">
        <v>53</v>
      </c>
      <c r="H762" s="25">
        <v>53</v>
      </c>
      <c r="I762" s="26">
        <v>46154.795138888898</v>
      </c>
      <c r="J762" s="27">
        <v>4107</v>
      </c>
      <c r="K762" s="27">
        <v>4339</v>
      </c>
      <c r="L762" s="27">
        <v>2010</v>
      </c>
      <c r="M762" s="27">
        <v>211010</v>
      </c>
      <c r="N762" s="24">
        <v>175045</v>
      </c>
      <c r="O762" s="24">
        <v>24</v>
      </c>
      <c r="P762" s="24">
        <v>44</v>
      </c>
      <c r="Q762" s="24">
        <v>793200</v>
      </c>
      <c r="R762" s="24">
        <v>761800</v>
      </c>
      <c r="S762" s="24">
        <v>1</v>
      </c>
      <c r="T762" s="24">
        <v>2</v>
      </c>
      <c r="U762" s="24">
        <v>10000</v>
      </c>
      <c r="V762" s="24"/>
      <c r="W762" s="24">
        <v>803200</v>
      </c>
      <c r="X762" s="24" t="str">
        <f>IF(OR(I762="",说明首页!$C$3-INT(I762)&gt;7),"是","否")</f>
        <v>否</v>
      </c>
      <c r="Y762" s="24" t="str">
        <f t="shared" si="165"/>
        <v>否</v>
      </c>
      <c r="Z762" s="24" t="str">
        <f t="shared" si="166"/>
        <v>是</v>
      </c>
      <c r="AA762" s="24" t="str">
        <f>IF(OR(I762="",说明首页!$C$3-INT(I762)&gt;=3),"是","否")</f>
        <v>否</v>
      </c>
      <c r="AB762" s="28">
        <f t="shared" si="167"/>
        <v>87.087064676616919</v>
      </c>
      <c r="AC762" s="29">
        <f t="shared" si="168"/>
        <v>1.0713416118821524</v>
      </c>
      <c r="AD762" s="27">
        <f t="shared" si="169"/>
        <v>18027.272727272728</v>
      </c>
      <c r="AE762" s="29">
        <f t="shared" si="170"/>
        <v>76.180000000000007</v>
      </c>
      <c r="AF762" s="29">
        <f t="shared" si="171"/>
        <v>121.55902777777779</v>
      </c>
      <c r="AG762" s="28">
        <f t="shared" si="172"/>
        <v>44.067796610169488</v>
      </c>
      <c r="AH762" s="28">
        <f t="shared" si="173"/>
        <v>67.984934086628996</v>
      </c>
      <c r="AI762" s="28">
        <f t="shared" si="174"/>
        <v>33.145009416195862</v>
      </c>
      <c r="AJ762" s="28">
        <f t="shared" si="175"/>
        <v>67.984934086628996</v>
      </c>
      <c r="AK762" s="29">
        <f t="shared" si="176"/>
        <v>57.43</v>
      </c>
      <c r="AL762" s="25">
        <f t="shared" si="177"/>
        <v>206</v>
      </c>
      <c r="AM762" s="24" t="str">
        <f t="shared" si="178"/>
        <v>A</v>
      </c>
      <c r="AN762" s="24" t="str">
        <f t="shared" si="179"/>
        <v>MOB1-3</v>
      </c>
    </row>
    <row r="763" spans="1:40" ht="13.5" customHeight="1">
      <c r="A763" s="24" t="s">
        <v>144</v>
      </c>
      <c r="B763" s="24" t="s">
        <v>145</v>
      </c>
      <c r="C763" s="25">
        <v>804601</v>
      </c>
      <c r="D763" s="24" t="s">
        <v>889</v>
      </c>
      <c r="E763" s="26">
        <v>46101.429166666698</v>
      </c>
      <c r="F763" s="26">
        <v>46101.429166666698</v>
      </c>
      <c r="G763" s="25">
        <v>53</v>
      </c>
      <c r="H763" s="25">
        <v>53</v>
      </c>
      <c r="I763" s="26">
        <v>46132.771527777797</v>
      </c>
      <c r="J763" s="27">
        <v>718</v>
      </c>
      <c r="K763" s="27">
        <v>751</v>
      </c>
      <c r="L763" s="27">
        <v>361</v>
      </c>
      <c r="M763" s="27">
        <v>37361</v>
      </c>
      <c r="N763" s="27">
        <v>31778</v>
      </c>
      <c r="O763" s="25">
        <v>5</v>
      </c>
      <c r="P763" s="24">
        <v>11</v>
      </c>
      <c r="Q763" s="24">
        <v>37900</v>
      </c>
      <c r="R763" s="24">
        <v>33400</v>
      </c>
      <c r="S763" s="24">
        <v>1</v>
      </c>
      <c r="T763" s="24">
        <v>1</v>
      </c>
      <c r="U763" s="24">
        <v>28300</v>
      </c>
      <c r="V763" s="24"/>
      <c r="W763" s="24">
        <v>66200</v>
      </c>
      <c r="X763" s="24" t="str">
        <f>IF(OR(I763="",说明首页!$C$3-INT(I763)&gt;7),"是","否")</f>
        <v>否</v>
      </c>
      <c r="Y763" s="24" t="str">
        <f t="shared" si="165"/>
        <v>是</v>
      </c>
      <c r="Z763" s="24" t="str">
        <f t="shared" si="166"/>
        <v>否</v>
      </c>
      <c r="AA763" s="24" t="str">
        <f>IF(OR(I763="",说明首页!$C$3-INT(I763)&gt;=3),"是","否")</f>
        <v>否</v>
      </c>
      <c r="AB763" s="28">
        <f t="shared" si="167"/>
        <v>88.02770083102493</v>
      </c>
      <c r="AC763" s="29">
        <f t="shared" si="168"/>
        <v>1.532033426183844</v>
      </c>
      <c r="AD763" s="27">
        <f t="shared" si="169"/>
        <v>3445.4545454545455</v>
      </c>
      <c r="AE763" s="29">
        <f t="shared" si="170"/>
        <v>3.34</v>
      </c>
      <c r="AF763" s="29">
        <f t="shared" si="171"/>
        <v>105.92666666666668</v>
      </c>
      <c r="AG763" s="28" t="str">
        <f t="shared" si="172"/>
        <v/>
      </c>
      <c r="AH763" s="28" t="str">
        <f t="shared" si="173"/>
        <v/>
      </c>
      <c r="AI763" s="28" t="str">
        <f t="shared" si="174"/>
        <v/>
      </c>
      <c r="AJ763" s="28" t="str">
        <f t="shared" si="175"/>
        <v/>
      </c>
      <c r="AK763" s="29" t="str">
        <f t="shared" si="176"/>
        <v/>
      </c>
      <c r="AL763" s="25" t="str">
        <f t="shared" si="177"/>
        <v/>
      </c>
      <c r="AM763" s="24" t="str">
        <f t="shared" si="178"/>
        <v>非参评</v>
      </c>
      <c r="AN763" s="24" t="str">
        <f t="shared" si="179"/>
        <v>MOB1-3</v>
      </c>
    </row>
    <row r="764" spans="1:40" ht="13.5" customHeight="1">
      <c r="A764" s="24" t="s">
        <v>144</v>
      </c>
      <c r="B764" s="24" t="s">
        <v>145</v>
      </c>
      <c r="C764" s="25">
        <v>804604</v>
      </c>
      <c r="D764" s="24" t="s">
        <v>1037</v>
      </c>
      <c r="E764" s="26">
        <v>46101.425000000003</v>
      </c>
      <c r="F764" s="26">
        <v>46101.425000000003</v>
      </c>
      <c r="G764" s="25">
        <v>53</v>
      </c>
      <c r="H764" s="25">
        <v>53</v>
      </c>
      <c r="I764" s="26">
        <v>46154.800694444399</v>
      </c>
      <c r="J764" s="27">
        <v>2450</v>
      </c>
      <c r="K764" s="27">
        <v>2723</v>
      </c>
      <c r="L764" s="27">
        <v>1041</v>
      </c>
      <c r="M764" s="27">
        <v>145519</v>
      </c>
      <c r="N764" s="27">
        <v>121950</v>
      </c>
      <c r="O764" s="25">
        <v>16</v>
      </c>
      <c r="P764" s="27">
        <v>37</v>
      </c>
      <c r="Q764" s="27">
        <v>1435400</v>
      </c>
      <c r="R764" s="27">
        <v>1256800</v>
      </c>
      <c r="S764" s="27">
        <v>4</v>
      </c>
      <c r="T764" s="27">
        <v>4</v>
      </c>
      <c r="U764" s="27">
        <v>31800</v>
      </c>
      <c r="V764" s="27">
        <v>20000</v>
      </c>
      <c r="W764" s="27">
        <v>1467200</v>
      </c>
      <c r="X764" s="24" t="str">
        <f>IF(OR(I764="",说明首页!$C$3-INT(I764)&gt;7),"是","否")</f>
        <v>否</v>
      </c>
      <c r="Y764" s="24" t="str">
        <f t="shared" si="165"/>
        <v>是</v>
      </c>
      <c r="Z764" s="24" t="str">
        <f t="shared" si="166"/>
        <v>否</v>
      </c>
      <c r="AA764" s="24" t="str">
        <f>IF(OR(I764="",说明首页!$C$3-INT(I764)&gt;=3),"是","否")</f>
        <v>否</v>
      </c>
      <c r="AB764" s="28">
        <f t="shared" si="167"/>
        <v>117.14697406340058</v>
      </c>
      <c r="AC764" s="29">
        <f t="shared" si="168"/>
        <v>1.5102040816326532</v>
      </c>
      <c r="AD764" s="27">
        <f t="shared" si="169"/>
        <v>38794.594594594593</v>
      </c>
      <c r="AE764" s="29">
        <f t="shared" si="170"/>
        <v>125.68</v>
      </c>
      <c r="AF764" s="29">
        <f t="shared" si="171"/>
        <v>127.03125</v>
      </c>
      <c r="AG764" s="28" t="str">
        <f t="shared" si="172"/>
        <v/>
      </c>
      <c r="AH764" s="28" t="str">
        <f t="shared" si="173"/>
        <v/>
      </c>
      <c r="AI764" s="28" t="str">
        <f t="shared" si="174"/>
        <v/>
      </c>
      <c r="AJ764" s="28" t="str">
        <f t="shared" si="175"/>
        <v/>
      </c>
      <c r="AK764" s="29" t="str">
        <f t="shared" si="176"/>
        <v/>
      </c>
      <c r="AL764" s="25" t="str">
        <f t="shared" si="177"/>
        <v/>
      </c>
      <c r="AM764" s="24" t="str">
        <f t="shared" si="178"/>
        <v>非参评</v>
      </c>
      <c r="AN764" s="24" t="str">
        <f t="shared" si="179"/>
        <v>MOB1-3</v>
      </c>
    </row>
    <row r="765" spans="1:40" ht="13.5" customHeight="1">
      <c r="A765" s="24" t="s">
        <v>144</v>
      </c>
      <c r="B765" s="24" t="s">
        <v>145</v>
      </c>
      <c r="C765" s="25">
        <v>804605</v>
      </c>
      <c r="D765" s="24" t="s">
        <v>1038</v>
      </c>
      <c r="E765" s="26">
        <v>46100.599305555603</v>
      </c>
      <c r="F765" s="26">
        <v>46100.599305555603</v>
      </c>
      <c r="G765" s="25">
        <v>54</v>
      </c>
      <c r="H765" s="25">
        <v>54</v>
      </c>
      <c r="I765" s="26">
        <v>46142.767361111102</v>
      </c>
      <c r="J765" s="27">
        <v>2595</v>
      </c>
      <c r="K765" s="27">
        <v>2831</v>
      </c>
      <c r="L765" s="27">
        <v>1203</v>
      </c>
      <c r="M765" s="27">
        <v>135113</v>
      </c>
      <c r="N765" s="27">
        <v>112690</v>
      </c>
      <c r="O765" s="25">
        <v>15</v>
      </c>
      <c r="P765" s="27">
        <v>36</v>
      </c>
      <c r="Q765" s="27">
        <v>353700</v>
      </c>
      <c r="R765" s="27">
        <v>196600</v>
      </c>
      <c r="S765" s="27">
        <v>2</v>
      </c>
      <c r="T765" s="27">
        <v>2</v>
      </c>
      <c r="U765" s="24">
        <v>2500</v>
      </c>
      <c r="V765" s="24">
        <v>500</v>
      </c>
      <c r="W765" s="27">
        <v>356200</v>
      </c>
      <c r="X765" s="24" t="str">
        <f>IF(OR(I765="",说明首页!$C$3-INT(I765)&gt;7),"是","否")</f>
        <v>否</v>
      </c>
      <c r="Y765" s="24" t="str">
        <f t="shared" si="165"/>
        <v>是</v>
      </c>
      <c r="Z765" s="24" t="str">
        <f t="shared" si="166"/>
        <v>否</v>
      </c>
      <c r="AA765" s="24" t="str">
        <f>IF(OR(I765="",说明首页!$C$3-INT(I765)&gt;=3),"是","否")</f>
        <v>否</v>
      </c>
      <c r="AB765" s="28">
        <f t="shared" si="167"/>
        <v>93.674147963424772</v>
      </c>
      <c r="AC765" s="29">
        <f t="shared" si="168"/>
        <v>1.3872832369942196</v>
      </c>
      <c r="AD765" s="27">
        <f t="shared" si="169"/>
        <v>9825</v>
      </c>
      <c r="AE765" s="29">
        <f t="shared" si="170"/>
        <v>19.66</v>
      </c>
      <c r="AF765" s="29">
        <f t="shared" si="171"/>
        <v>125.21111111111112</v>
      </c>
      <c r="AG765" s="28" t="str">
        <f t="shared" si="172"/>
        <v/>
      </c>
      <c r="AH765" s="28" t="str">
        <f t="shared" si="173"/>
        <v/>
      </c>
      <c r="AI765" s="28" t="str">
        <f t="shared" si="174"/>
        <v/>
      </c>
      <c r="AJ765" s="28" t="str">
        <f t="shared" si="175"/>
        <v/>
      </c>
      <c r="AK765" s="29" t="str">
        <f t="shared" si="176"/>
        <v/>
      </c>
      <c r="AL765" s="25" t="str">
        <f t="shared" si="177"/>
        <v/>
      </c>
      <c r="AM765" s="24" t="str">
        <f t="shared" si="178"/>
        <v>非参评</v>
      </c>
      <c r="AN765" s="24" t="str">
        <f t="shared" si="179"/>
        <v>MOB1-3</v>
      </c>
    </row>
    <row r="766" spans="1:40" ht="13.5" customHeight="1">
      <c r="A766" s="24" t="s">
        <v>144</v>
      </c>
      <c r="B766" s="24" t="s">
        <v>145</v>
      </c>
      <c r="C766" s="25">
        <v>804606</v>
      </c>
      <c r="D766" s="24" t="s">
        <v>319</v>
      </c>
      <c r="E766" s="26">
        <v>46100.596527777801</v>
      </c>
      <c r="F766" s="26">
        <v>46100.596527777801</v>
      </c>
      <c r="G766" s="25">
        <v>54</v>
      </c>
      <c r="H766" s="25">
        <v>54</v>
      </c>
      <c r="I766" s="26">
        <v>46142.765972222202</v>
      </c>
      <c r="J766" s="27">
        <v>2127</v>
      </c>
      <c r="K766" s="27">
        <v>2424</v>
      </c>
      <c r="L766" s="27">
        <v>1067</v>
      </c>
      <c r="M766" s="27">
        <v>100836</v>
      </c>
      <c r="N766" s="27">
        <v>79016</v>
      </c>
      <c r="O766" s="25">
        <v>12</v>
      </c>
      <c r="P766" s="27">
        <v>17</v>
      </c>
      <c r="Q766" s="27">
        <v>462100</v>
      </c>
      <c r="R766" s="27">
        <v>434700</v>
      </c>
      <c r="S766" s="27">
        <v>2</v>
      </c>
      <c r="T766" s="27">
        <v>2</v>
      </c>
      <c r="U766" s="24">
        <v>22400</v>
      </c>
      <c r="V766" s="24">
        <v>22400</v>
      </c>
      <c r="W766" s="27">
        <v>484500</v>
      </c>
      <c r="X766" s="24" t="str">
        <f>IF(OR(I766="",说明首页!$C$3-INT(I766)&gt;7),"是","否")</f>
        <v>否</v>
      </c>
      <c r="Y766" s="24" t="str">
        <f t="shared" si="165"/>
        <v>是</v>
      </c>
      <c r="Z766" s="24" t="str">
        <f t="shared" si="166"/>
        <v>否</v>
      </c>
      <c r="AA766" s="24" t="str">
        <f>IF(OR(I766="",说明首页!$C$3-INT(I766)&gt;=3),"是","否")</f>
        <v>否</v>
      </c>
      <c r="AB766" s="28">
        <f t="shared" si="167"/>
        <v>74.054358013120904</v>
      </c>
      <c r="AC766" s="29">
        <f t="shared" si="168"/>
        <v>0.79924776680771037</v>
      </c>
      <c r="AD766" s="27">
        <f t="shared" si="169"/>
        <v>27182.352941176472</v>
      </c>
      <c r="AE766" s="29">
        <f t="shared" si="170"/>
        <v>43.47</v>
      </c>
      <c r="AF766" s="29">
        <f t="shared" si="171"/>
        <v>109.74444444444445</v>
      </c>
      <c r="AG766" s="28" t="str">
        <f t="shared" si="172"/>
        <v/>
      </c>
      <c r="AH766" s="28" t="str">
        <f t="shared" si="173"/>
        <v/>
      </c>
      <c r="AI766" s="28" t="str">
        <f t="shared" si="174"/>
        <v/>
      </c>
      <c r="AJ766" s="28" t="str">
        <f t="shared" si="175"/>
        <v/>
      </c>
      <c r="AK766" s="29" t="str">
        <f t="shared" si="176"/>
        <v/>
      </c>
      <c r="AL766" s="25" t="str">
        <f t="shared" si="177"/>
        <v/>
      </c>
      <c r="AM766" s="24" t="str">
        <f t="shared" si="178"/>
        <v>非参评</v>
      </c>
      <c r="AN766" s="24" t="str">
        <f t="shared" si="179"/>
        <v>MOB1-3</v>
      </c>
    </row>
    <row r="767" spans="1:40" ht="13.5" customHeight="1">
      <c r="A767" s="24" t="s">
        <v>144</v>
      </c>
      <c r="B767" s="24" t="s">
        <v>169</v>
      </c>
      <c r="C767" s="25">
        <v>804617</v>
      </c>
      <c r="D767" s="24" t="s">
        <v>529</v>
      </c>
      <c r="E767" s="26">
        <v>46101.408333333296</v>
      </c>
      <c r="F767" s="26">
        <v>46101.408333333296</v>
      </c>
      <c r="G767" s="25">
        <v>53</v>
      </c>
      <c r="H767" s="25">
        <v>53</v>
      </c>
      <c r="I767" s="26">
        <v>46154.806250000001</v>
      </c>
      <c r="J767" s="27">
        <v>4308</v>
      </c>
      <c r="K767" s="27">
        <v>4899</v>
      </c>
      <c r="L767" s="27">
        <v>1479</v>
      </c>
      <c r="M767" s="27">
        <v>174490</v>
      </c>
      <c r="N767" s="27">
        <v>131585</v>
      </c>
      <c r="O767" s="25">
        <v>24</v>
      </c>
      <c r="P767" s="27">
        <v>28</v>
      </c>
      <c r="Q767" s="27">
        <v>568800</v>
      </c>
      <c r="R767" s="27">
        <v>401200</v>
      </c>
      <c r="S767" s="27">
        <v>2</v>
      </c>
      <c r="T767" s="27">
        <v>2</v>
      </c>
      <c r="U767" s="27">
        <v>110200</v>
      </c>
      <c r="V767" s="27"/>
      <c r="W767" s="27">
        <v>679000</v>
      </c>
      <c r="X767" s="24" t="str">
        <f>IF(OR(I767="",说明首页!$C$3-INT(I767)&gt;7),"是","否")</f>
        <v>否</v>
      </c>
      <c r="Y767" s="24" t="str">
        <f t="shared" si="165"/>
        <v>否</v>
      </c>
      <c r="Z767" s="24" t="str">
        <f t="shared" si="166"/>
        <v>是</v>
      </c>
      <c r="AA767" s="24" t="str">
        <f>IF(OR(I767="",说明首页!$C$3-INT(I767)&gt;=3),"是","否")</f>
        <v>否</v>
      </c>
      <c r="AB767" s="28">
        <f t="shared" si="167"/>
        <v>88.968897903989188</v>
      </c>
      <c r="AC767" s="29">
        <f t="shared" si="168"/>
        <v>0.64995357474466109</v>
      </c>
      <c r="AD767" s="27">
        <f t="shared" si="169"/>
        <v>20314.285714285714</v>
      </c>
      <c r="AE767" s="29">
        <f t="shared" si="170"/>
        <v>40.119999999999997</v>
      </c>
      <c r="AF767" s="29">
        <f t="shared" si="171"/>
        <v>91.378472222222214</v>
      </c>
      <c r="AG767" s="28">
        <f t="shared" si="172"/>
        <v>49.529190207156311</v>
      </c>
      <c r="AH767" s="28">
        <f t="shared" si="173"/>
        <v>20.33898305084746</v>
      </c>
      <c r="AI767" s="28">
        <f t="shared" si="174"/>
        <v>17.890772128060263</v>
      </c>
      <c r="AJ767" s="28">
        <f t="shared" si="175"/>
        <v>11.299435028248588</v>
      </c>
      <c r="AK767" s="29">
        <f t="shared" si="176"/>
        <v>22.42</v>
      </c>
      <c r="AL767" s="25">
        <f t="shared" si="177"/>
        <v>465</v>
      </c>
      <c r="AM767" s="24" t="str">
        <f t="shared" si="178"/>
        <v>C</v>
      </c>
      <c r="AN767" s="24" t="str">
        <f t="shared" si="179"/>
        <v>MOB1-3</v>
      </c>
    </row>
    <row r="768" spans="1:40" ht="13.5" customHeight="1">
      <c r="A768" s="24" t="s">
        <v>144</v>
      </c>
      <c r="B768" s="24" t="s">
        <v>169</v>
      </c>
      <c r="C768" s="25">
        <v>804618</v>
      </c>
      <c r="D768" s="24" t="s">
        <v>476</v>
      </c>
      <c r="E768" s="26">
        <v>46101.392361111102</v>
      </c>
      <c r="F768" s="26">
        <v>46101.392361111102</v>
      </c>
      <c r="G768" s="25">
        <v>53</v>
      </c>
      <c r="H768" s="25">
        <v>53</v>
      </c>
      <c r="I768" s="26">
        <v>46154.806944444397</v>
      </c>
      <c r="J768" s="27">
        <v>4018</v>
      </c>
      <c r="K768" s="27">
        <v>4300</v>
      </c>
      <c r="L768" s="27">
        <v>1279</v>
      </c>
      <c r="M768" s="27">
        <v>148949</v>
      </c>
      <c r="N768" s="27">
        <v>107816</v>
      </c>
      <c r="O768" s="25">
        <v>19</v>
      </c>
      <c r="P768" s="27">
        <v>26</v>
      </c>
      <c r="Q768" s="27">
        <v>1572600</v>
      </c>
      <c r="R768" s="27">
        <v>1129500</v>
      </c>
      <c r="S768" s="27">
        <v>3</v>
      </c>
      <c r="T768" s="27">
        <v>6</v>
      </c>
      <c r="U768" s="27">
        <v>281600</v>
      </c>
      <c r="V768" s="27"/>
      <c r="W768" s="27">
        <v>1854200</v>
      </c>
      <c r="X768" s="24" t="str">
        <f>IF(OR(I768="",说明首页!$C$3-INT(I768)&gt;7),"是","否")</f>
        <v>否</v>
      </c>
      <c r="Y768" s="24" t="str">
        <f t="shared" si="165"/>
        <v>是</v>
      </c>
      <c r="Z768" s="24" t="str">
        <f t="shared" si="166"/>
        <v>否</v>
      </c>
      <c r="AA768" s="24" t="str">
        <f>IF(OR(I768="",说明首页!$C$3-INT(I768)&gt;=3),"是","否")</f>
        <v>否</v>
      </c>
      <c r="AB768" s="28">
        <f t="shared" si="167"/>
        <v>84.297107114933539</v>
      </c>
      <c r="AC768" s="29">
        <f t="shared" si="168"/>
        <v>0.64708810353409663</v>
      </c>
      <c r="AD768" s="27">
        <f t="shared" si="169"/>
        <v>60484.615384615383</v>
      </c>
      <c r="AE768" s="29">
        <f t="shared" si="170"/>
        <v>112.95</v>
      </c>
      <c r="AF768" s="29">
        <f t="shared" si="171"/>
        <v>94.575438596491225</v>
      </c>
      <c r="AG768" s="28" t="str">
        <f t="shared" si="172"/>
        <v/>
      </c>
      <c r="AH768" s="28" t="str">
        <f t="shared" si="173"/>
        <v/>
      </c>
      <c r="AI768" s="28" t="str">
        <f t="shared" si="174"/>
        <v/>
      </c>
      <c r="AJ768" s="28" t="str">
        <f t="shared" si="175"/>
        <v/>
      </c>
      <c r="AK768" s="29" t="str">
        <f t="shared" si="176"/>
        <v/>
      </c>
      <c r="AL768" s="25" t="str">
        <f t="shared" si="177"/>
        <v/>
      </c>
      <c r="AM768" s="24" t="str">
        <f t="shared" si="178"/>
        <v>非参评</v>
      </c>
      <c r="AN768" s="24" t="str">
        <f t="shared" si="179"/>
        <v>MOB1-3</v>
      </c>
    </row>
    <row r="769" spans="1:40" ht="13.5" customHeight="1">
      <c r="A769" s="24" t="s">
        <v>144</v>
      </c>
      <c r="B769" s="24" t="s">
        <v>169</v>
      </c>
      <c r="C769" s="25">
        <v>804619</v>
      </c>
      <c r="D769" s="24" t="s">
        <v>325</v>
      </c>
      <c r="E769" s="26">
        <v>46101.392361111102</v>
      </c>
      <c r="F769" s="26">
        <v>46101.392361111102</v>
      </c>
      <c r="G769" s="25">
        <v>53</v>
      </c>
      <c r="H769" s="25">
        <v>53</v>
      </c>
      <c r="I769" s="26">
        <v>46154.806944444397</v>
      </c>
      <c r="J769" s="27">
        <v>3645</v>
      </c>
      <c r="K769" s="27">
        <v>4022</v>
      </c>
      <c r="L769" s="27">
        <v>940</v>
      </c>
      <c r="M769" s="27">
        <v>122404</v>
      </c>
      <c r="N769" s="27">
        <v>82268</v>
      </c>
      <c r="O769" s="24">
        <v>16</v>
      </c>
      <c r="P769" s="27">
        <v>14</v>
      </c>
      <c r="Q769" s="27">
        <v>240700</v>
      </c>
      <c r="R769" s="24">
        <v>229200</v>
      </c>
      <c r="S769" s="27">
        <v>0</v>
      </c>
      <c r="T769" s="27">
        <v>0</v>
      </c>
      <c r="U769" s="24"/>
      <c r="V769" s="24"/>
      <c r="W769" s="27">
        <v>240700</v>
      </c>
      <c r="X769" s="24" t="str">
        <f>IF(OR(I769="",说明首页!$C$3-INT(I769)&gt;7),"是","否")</f>
        <v>否</v>
      </c>
      <c r="Y769" s="24" t="str">
        <f t="shared" si="165"/>
        <v>是</v>
      </c>
      <c r="Z769" s="24" t="str">
        <f t="shared" si="166"/>
        <v>否</v>
      </c>
      <c r="AA769" s="24" t="str">
        <f>IF(OR(I769="",说明首页!$C$3-INT(I769)&gt;=3),"是","否")</f>
        <v>否</v>
      </c>
      <c r="AB769" s="28">
        <f t="shared" si="167"/>
        <v>87.519148936170211</v>
      </c>
      <c r="AC769" s="29">
        <f t="shared" si="168"/>
        <v>0.38408779149519889</v>
      </c>
      <c r="AD769" s="27">
        <f t="shared" si="169"/>
        <v>17192.857142857141</v>
      </c>
      <c r="AE769" s="29">
        <f t="shared" si="170"/>
        <v>22.92</v>
      </c>
      <c r="AF769" s="29">
        <f t="shared" si="171"/>
        <v>85.69583333333334</v>
      </c>
      <c r="AG769" s="28" t="str">
        <f t="shared" si="172"/>
        <v/>
      </c>
      <c r="AH769" s="28" t="str">
        <f t="shared" si="173"/>
        <v/>
      </c>
      <c r="AI769" s="28" t="str">
        <f t="shared" si="174"/>
        <v/>
      </c>
      <c r="AJ769" s="28" t="str">
        <f t="shared" si="175"/>
        <v/>
      </c>
      <c r="AK769" s="29" t="str">
        <f t="shared" si="176"/>
        <v/>
      </c>
      <c r="AL769" s="25" t="str">
        <f t="shared" si="177"/>
        <v/>
      </c>
      <c r="AM769" s="24" t="str">
        <f t="shared" si="178"/>
        <v>非参评</v>
      </c>
      <c r="AN769" s="24" t="str">
        <f t="shared" si="179"/>
        <v>MOB1-3</v>
      </c>
    </row>
    <row r="770" spans="1:40" ht="13.5" customHeight="1">
      <c r="A770" s="24" t="s">
        <v>144</v>
      </c>
      <c r="B770" s="24" t="s">
        <v>169</v>
      </c>
      <c r="C770" s="25">
        <v>804620</v>
      </c>
      <c r="D770" s="24" t="s">
        <v>1085</v>
      </c>
      <c r="E770" s="26">
        <v>46101.3930555556</v>
      </c>
      <c r="F770" s="26">
        <v>46101.3930555556</v>
      </c>
      <c r="G770" s="25">
        <v>53</v>
      </c>
      <c r="H770" s="25">
        <v>53</v>
      </c>
      <c r="I770" s="26">
        <v>46147.792361111096</v>
      </c>
      <c r="J770" s="27">
        <v>3254</v>
      </c>
      <c r="K770" s="27">
        <v>3457</v>
      </c>
      <c r="L770" s="27">
        <v>1205</v>
      </c>
      <c r="M770" s="27">
        <v>133839</v>
      </c>
      <c r="N770" s="27">
        <v>102155</v>
      </c>
      <c r="O770" s="25">
        <v>16</v>
      </c>
      <c r="P770" s="27">
        <v>16</v>
      </c>
      <c r="Q770" s="27">
        <v>633000</v>
      </c>
      <c r="R770" s="27">
        <v>263000</v>
      </c>
      <c r="S770" s="27">
        <v>0</v>
      </c>
      <c r="T770" s="27">
        <v>0</v>
      </c>
      <c r="U770" s="24"/>
      <c r="V770" s="24"/>
      <c r="W770" s="27">
        <v>633000</v>
      </c>
      <c r="X770" s="24" t="str">
        <f>IF(OR(I770="",说明首页!$C$3-INT(I770)&gt;7),"是","否")</f>
        <v>否</v>
      </c>
      <c r="Y770" s="24" t="str">
        <f t="shared" ref="Y770:Y833" si="180">IF(OR(O770="",O770&lt;22),"是","否")</f>
        <v>是</v>
      </c>
      <c r="Z770" s="24" t="str">
        <f t="shared" ref="Z770:Z833" si="181">IF(AND(X770="否",Y770="否"),"是","否")</f>
        <v>否</v>
      </c>
      <c r="AA770" s="24" t="str">
        <f>IF(OR(I770="",说明首页!$C$3-INT(I770)&gt;=3),"是","否")</f>
        <v>否</v>
      </c>
      <c r="AB770" s="28">
        <f t="shared" ref="AB770:AB833" si="182">IFERROR(IF(L770&gt;0,N770/L770,0),0)</f>
        <v>84.7759336099585</v>
      </c>
      <c r="AC770" s="29">
        <f t="shared" ref="AC770:AC833" si="183">IFERROR(IF(J770&gt;0,P770/J770*100,0),0)</f>
        <v>0.49170251997541481</v>
      </c>
      <c r="AD770" s="27">
        <f t="shared" ref="AD770:AD833" si="184">IFERROR(IF(AND(P770&lt;&gt;"",P770&gt;0),Q770/P770,0),0)</f>
        <v>39562.5</v>
      </c>
      <c r="AE770" s="29">
        <f t="shared" ref="AE770:AE833" si="185">IFERROR(IF(R770="",0,R770/10000),0)</f>
        <v>26.3</v>
      </c>
      <c r="AF770" s="29">
        <f t="shared" ref="AF770:AF833" si="186">IFERROR(IF(O770&gt;0,N770/O770/60,0),0)</f>
        <v>106.41145833333333</v>
      </c>
      <c r="AG770" s="28" t="str">
        <f t="shared" ref="AG770:AG833" si="187">IF(Z770="是",COUNTIFS($Z$2:$Z$4650,"是",$AB$2:$AB$4650,"&lt;"&amp;AB770)/COUNTIF($Z$2:$Z$4650,"是")*100,"")</f>
        <v/>
      </c>
      <c r="AH770" s="28" t="str">
        <f t="shared" ref="AH770:AH833" si="188">IF(Z770="是",COUNTIFS($Z$2:$Z$4650,"是",$AC$2:$AC$4650,"&lt;"&amp;AC770)/COUNTIF($Z$2:$Z$4650,"是")*100,"")</f>
        <v/>
      </c>
      <c r="AI770" s="28" t="str">
        <f t="shared" ref="AI770:AI833" si="189">IF(Z770="是",COUNTIFS($Z$2:$Z$4650,"是",$AE$2:$AE$4650,"&lt;"&amp;AE770)/COUNTIF($Z$2:$Z$4650,"是")*100,"")</f>
        <v/>
      </c>
      <c r="AJ770" s="28" t="str">
        <f t="shared" ref="AJ770:AJ833" si="190">IF(Z770="是",COUNTIFS($Z$2:$Z$4650,"是",$AF$2:$AF$4650,"&lt;"&amp;AF770)/COUNTIF($Z$2:$Z$4650,"是")*100,"")</f>
        <v/>
      </c>
      <c r="AK770" s="29" t="str">
        <f t="shared" ref="AK770:AK833" si="191">IF(Z770="是",ROUND(AG770*0.15+AH770*0.45+AI770*0.2+AJ770*0.2,2),"")</f>
        <v/>
      </c>
      <c r="AL770" s="25" t="str">
        <f t="shared" ref="AL770:AL833" si="192">IF(Z770="是",COUNTIFS($Z$2:$Z$4650,"是",$AK$2:$AK$4650,"&gt;"&amp;AK770)+1,"")</f>
        <v/>
      </c>
      <c r="AM770" s="24" t="str">
        <f t="shared" ref="AM770:AM833" si="193">IF(Z770&lt;&gt;"是","非参评",IF(AND(AL770&lt;=COUNTIF($Z$2:$Z$4650,"是")*0.2,AC770&gt;MEDIAN(IF($Z$2:$Z$4650="是",$AC$2:$AC$4650))),"S",IF(AL770&lt;=COUNTIF($Z$2:$Z$4650,"是")*0.5,"A",IF(AL770&lt;=COUNTIF($Z$2:$Z$4650,"是")*0.8,"B","C"))))</f>
        <v>非参评</v>
      </c>
      <c r="AN770" s="24" t="str">
        <f t="shared" ref="AN770:AN833" si="194">IF(G770="","无数据",IF(G770&lt;30,"MOB1-",IF(G770&lt;90,"MOB1-3",IF(G770&lt;180,"MOB3-6",IF(G770&lt;365,"MOB6-12","MOB12+")))))</f>
        <v>MOB1-3</v>
      </c>
    </row>
    <row r="771" spans="1:40" ht="13.5" customHeight="1">
      <c r="A771" s="24" t="s">
        <v>144</v>
      </c>
      <c r="B771" s="24" t="s">
        <v>169</v>
      </c>
      <c r="C771" s="25">
        <v>804621</v>
      </c>
      <c r="D771" s="24" t="s">
        <v>801</v>
      </c>
      <c r="E771" s="26">
        <v>46101.401388888902</v>
      </c>
      <c r="F771" s="26">
        <v>46101.401388888902</v>
      </c>
      <c r="G771" s="25">
        <v>53</v>
      </c>
      <c r="H771" s="25">
        <v>53</v>
      </c>
      <c r="I771" s="26">
        <v>46154.8034722222</v>
      </c>
      <c r="J771" s="27">
        <v>4913</v>
      </c>
      <c r="K771" s="27">
        <v>5694</v>
      </c>
      <c r="L771" s="27">
        <v>1752</v>
      </c>
      <c r="M771" s="27">
        <v>234980</v>
      </c>
      <c r="N771" s="27">
        <v>179107</v>
      </c>
      <c r="O771" s="25">
        <v>25</v>
      </c>
      <c r="P771" s="27">
        <v>63</v>
      </c>
      <c r="Q771" s="27">
        <v>2890300</v>
      </c>
      <c r="R771" s="27">
        <v>2258900</v>
      </c>
      <c r="S771" s="27">
        <v>2</v>
      </c>
      <c r="T771" s="27">
        <v>2</v>
      </c>
      <c r="U771" s="27">
        <v>2500</v>
      </c>
      <c r="V771" s="24">
        <v>500</v>
      </c>
      <c r="W771" s="27">
        <v>2892800</v>
      </c>
      <c r="X771" s="24" t="str">
        <f>IF(OR(I771="",说明首页!$C$3-INT(I771)&gt;7),"是","否")</f>
        <v>否</v>
      </c>
      <c r="Y771" s="24" t="str">
        <f t="shared" si="180"/>
        <v>否</v>
      </c>
      <c r="Z771" s="24" t="str">
        <f t="shared" si="181"/>
        <v>是</v>
      </c>
      <c r="AA771" s="24" t="str">
        <f>IF(OR(I771="",说明首页!$C$3-INT(I771)&gt;=3),"是","否")</f>
        <v>否</v>
      </c>
      <c r="AB771" s="28">
        <f t="shared" si="182"/>
        <v>102.23002283105023</v>
      </c>
      <c r="AC771" s="29">
        <f t="shared" si="183"/>
        <v>1.2823122328516183</v>
      </c>
      <c r="AD771" s="27">
        <f t="shared" si="184"/>
        <v>45877.777777777781</v>
      </c>
      <c r="AE771" s="29">
        <f t="shared" si="185"/>
        <v>225.89</v>
      </c>
      <c r="AF771" s="29">
        <f t="shared" si="186"/>
        <v>119.40466666666666</v>
      </c>
      <c r="AG771" s="28">
        <f t="shared" si="187"/>
        <v>81.732580037664775</v>
      </c>
      <c r="AH771" s="28">
        <f t="shared" si="188"/>
        <v>83.239171374764595</v>
      </c>
      <c r="AI771" s="28">
        <f t="shared" si="189"/>
        <v>81.920903954802256</v>
      </c>
      <c r="AJ771" s="28">
        <f t="shared" si="190"/>
        <v>64.595103578154422</v>
      </c>
      <c r="AK771" s="29">
        <f t="shared" si="191"/>
        <v>79.02</v>
      </c>
      <c r="AL771" s="25">
        <f t="shared" si="192"/>
        <v>58</v>
      </c>
      <c r="AM771" s="24" t="str">
        <f t="shared" si="193"/>
        <v>S</v>
      </c>
      <c r="AN771" s="24" t="str">
        <f t="shared" si="194"/>
        <v>MOB1-3</v>
      </c>
    </row>
    <row r="772" spans="1:40" ht="13.5" customHeight="1">
      <c r="A772" s="24" t="s">
        <v>144</v>
      </c>
      <c r="B772" s="24" t="s">
        <v>169</v>
      </c>
      <c r="C772" s="25">
        <v>804623</v>
      </c>
      <c r="D772" s="24" t="s">
        <v>237</v>
      </c>
      <c r="E772" s="26">
        <v>46101.403472222199</v>
      </c>
      <c r="F772" s="26">
        <v>46101.403472222199</v>
      </c>
      <c r="G772" s="25">
        <v>53</v>
      </c>
      <c r="H772" s="25">
        <v>53</v>
      </c>
      <c r="I772" s="26">
        <v>46154.805555555598</v>
      </c>
      <c r="J772" s="27">
        <v>4092</v>
      </c>
      <c r="K772" s="27">
        <v>4715</v>
      </c>
      <c r="L772" s="27">
        <v>1673</v>
      </c>
      <c r="M772" s="27">
        <v>250152</v>
      </c>
      <c r="N772" s="27">
        <v>206827</v>
      </c>
      <c r="O772" s="25">
        <v>25</v>
      </c>
      <c r="P772" s="27">
        <v>52</v>
      </c>
      <c r="Q772" s="27">
        <v>2549300</v>
      </c>
      <c r="R772" s="27">
        <v>1962800</v>
      </c>
      <c r="S772" s="27">
        <v>3</v>
      </c>
      <c r="T772" s="27">
        <v>3</v>
      </c>
      <c r="U772" s="27">
        <v>120500</v>
      </c>
      <c r="V772" s="24"/>
      <c r="W772" s="27">
        <v>2669800</v>
      </c>
      <c r="X772" s="24" t="str">
        <f>IF(OR(I772="",说明首页!$C$3-INT(I772)&gt;7),"是","否")</f>
        <v>否</v>
      </c>
      <c r="Y772" s="24" t="str">
        <f t="shared" si="180"/>
        <v>否</v>
      </c>
      <c r="Z772" s="24" t="str">
        <f t="shared" si="181"/>
        <v>是</v>
      </c>
      <c r="AA772" s="24" t="str">
        <f>IF(OR(I772="",说明首页!$C$3-INT(I772)&gt;=3),"是","否")</f>
        <v>否</v>
      </c>
      <c r="AB772" s="28">
        <f t="shared" si="182"/>
        <v>123.62641960549911</v>
      </c>
      <c r="AC772" s="29">
        <f t="shared" si="183"/>
        <v>1.270772238514174</v>
      </c>
      <c r="AD772" s="27">
        <f t="shared" si="184"/>
        <v>49025</v>
      </c>
      <c r="AE772" s="29">
        <f t="shared" si="185"/>
        <v>196.28</v>
      </c>
      <c r="AF772" s="29">
        <f t="shared" si="186"/>
        <v>137.88466666666667</v>
      </c>
      <c r="AG772" s="28">
        <f t="shared" si="187"/>
        <v>97.363465160075322</v>
      </c>
      <c r="AH772" s="28">
        <f t="shared" si="188"/>
        <v>82.674199623352166</v>
      </c>
      <c r="AI772" s="28">
        <f t="shared" si="189"/>
        <v>75.329566854990588</v>
      </c>
      <c r="AJ772" s="28">
        <f t="shared" si="190"/>
        <v>90.018832391713744</v>
      </c>
      <c r="AK772" s="29">
        <f t="shared" si="191"/>
        <v>84.88</v>
      </c>
      <c r="AL772" s="25">
        <f t="shared" si="192"/>
        <v>32</v>
      </c>
      <c r="AM772" s="24" t="str">
        <f t="shared" si="193"/>
        <v>S</v>
      </c>
      <c r="AN772" s="24" t="str">
        <f t="shared" si="194"/>
        <v>MOB1-3</v>
      </c>
    </row>
    <row r="773" spans="1:40" ht="13.5" customHeight="1">
      <c r="A773" s="24" t="s">
        <v>144</v>
      </c>
      <c r="B773" s="24" t="s">
        <v>162</v>
      </c>
      <c r="C773" s="25">
        <v>804631</v>
      </c>
      <c r="D773" s="24" t="s">
        <v>559</v>
      </c>
      <c r="E773" s="26">
        <v>46101.433333333298</v>
      </c>
      <c r="F773" s="26">
        <v>46101.433333333298</v>
      </c>
      <c r="G773" s="25">
        <v>53</v>
      </c>
      <c r="H773" s="25">
        <v>53</v>
      </c>
      <c r="I773" s="26">
        <v>46140.797222222202</v>
      </c>
      <c r="J773" s="27">
        <v>1387</v>
      </c>
      <c r="K773" s="27">
        <v>1591</v>
      </c>
      <c r="L773" s="27">
        <v>684</v>
      </c>
      <c r="M773" s="27">
        <v>89542</v>
      </c>
      <c r="N773" s="27">
        <v>76046</v>
      </c>
      <c r="O773" s="25">
        <v>12</v>
      </c>
      <c r="P773" s="27">
        <v>18</v>
      </c>
      <c r="Q773" s="27">
        <v>116700</v>
      </c>
      <c r="R773" s="27">
        <v>44800</v>
      </c>
      <c r="S773" s="27">
        <v>1</v>
      </c>
      <c r="T773" s="27">
        <v>1</v>
      </c>
      <c r="U773" s="27">
        <v>500</v>
      </c>
      <c r="V773" s="27"/>
      <c r="W773" s="27">
        <v>117200</v>
      </c>
      <c r="X773" s="24" t="str">
        <f>IF(OR(I773="",说明首页!$C$3-INT(I773)&gt;7),"是","否")</f>
        <v>否</v>
      </c>
      <c r="Y773" s="24" t="str">
        <f t="shared" si="180"/>
        <v>是</v>
      </c>
      <c r="Z773" s="24" t="str">
        <f t="shared" si="181"/>
        <v>否</v>
      </c>
      <c r="AA773" s="24" t="str">
        <f>IF(OR(I773="",说明首页!$C$3-INT(I773)&gt;=3),"是","否")</f>
        <v>否</v>
      </c>
      <c r="AB773" s="28">
        <f t="shared" si="182"/>
        <v>111.17836257309942</v>
      </c>
      <c r="AC773" s="29">
        <f t="shared" si="183"/>
        <v>1.2977649603460706</v>
      </c>
      <c r="AD773" s="27">
        <f t="shared" si="184"/>
        <v>6483.333333333333</v>
      </c>
      <c r="AE773" s="29">
        <f t="shared" si="185"/>
        <v>4.4800000000000004</v>
      </c>
      <c r="AF773" s="29">
        <f t="shared" si="186"/>
        <v>105.61944444444445</v>
      </c>
      <c r="AG773" s="28" t="str">
        <f t="shared" si="187"/>
        <v/>
      </c>
      <c r="AH773" s="28" t="str">
        <f t="shared" si="188"/>
        <v/>
      </c>
      <c r="AI773" s="28" t="str">
        <f t="shared" si="189"/>
        <v/>
      </c>
      <c r="AJ773" s="28" t="str">
        <f t="shared" si="190"/>
        <v/>
      </c>
      <c r="AK773" s="29" t="str">
        <f t="shared" si="191"/>
        <v/>
      </c>
      <c r="AL773" s="25" t="str">
        <f t="shared" si="192"/>
        <v/>
      </c>
      <c r="AM773" s="24" t="str">
        <f t="shared" si="193"/>
        <v>非参评</v>
      </c>
      <c r="AN773" s="24" t="str">
        <f t="shared" si="194"/>
        <v>MOB1-3</v>
      </c>
    </row>
    <row r="774" spans="1:40" ht="13.5" customHeight="1">
      <c r="A774" s="24" t="s">
        <v>144</v>
      </c>
      <c r="B774" s="24" t="s">
        <v>162</v>
      </c>
      <c r="C774" s="25">
        <v>804632</v>
      </c>
      <c r="D774" s="24" t="s">
        <v>484</v>
      </c>
      <c r="E774" s="26">
        <v>46101.422916666699</v>
      </c>
      <c r="F774" s="26">
        <v>46101.422916666699</v>
      </c>
      <c r="G774" s="25">
        <v>53</v>
      </c>
      <c r="H774" s="25">
        <v>53</v>
      </c>
      <c r="I774" s="26">
        <v>46154.800694444399</v>
      </c>
      <c r="J774" s="27">
        <v>5054</v>
      </c>
      <c r="K774" s="27">
        <v>6104</v>
      </c>
      <c r="L774" s="27">
        <v>2118</v>
      </c>
      <c r="M774" s="27">
        <v>251146</v>
      </c>
      <c r="N774" s="27">
        <v>195998</v>
      </c>
      <c r="O774" s="25">
        <v>25</v>
      </c>
      <c r="P774" s="27">
        <v>56</v>
      </c>
      <c r="Q774" s="27">
        <v>330800</v>
      </c>
      <c r="R774" s="27">
        <v>260300</v>
      </c>
      <c r="S774" s="27">
        <v>2</v>
      </c>
      <c r="T774" s="27">
        <v>2</v>
      </c>
      <c r="U774" s="24">
        <v>11200</v>
      </c>
      <c r="V774" s="24"/>
      <c r="W774" s="27">
        <v>342000</v>
      </c>
      <c r="X774" s="24" t="str">
        <f>IF(OR(I774="",说明首页!$C$3-INT(I774)&gt;7),"是","否")</f>
        <v>否</v>
      </c>
      <c r="Y774" s="24" t="str">
        <f t="shared" si="180"/>
        <v>否</v>
      </c>
      <c r="Z774" s="24" t="str">
        <f t="shared" si="181"/>
        <v>是</v>
      </c>
      <c r="AA774" s="24" t="str">
        <f>IF(OR(I774="",说明首页!$C$3-INT(I774)&gt;=3),"是","否")</f>
        <v>否</v>
      </c>
      <c r="AB774" s="28">
        <f t="shared" si="182"/>
        <v>92.539187913125588</v>
      </c>
      <c r="AC774" s="29">
        <f t="shared" si="183"/>
        <v>1.10803324099723</v>
      </c>
      <c r="AD774" s="27">
        <f t="shared" si="184"/>
        <v>5907.1428571428569</v>
      </c>
      <c r="AE774" s="29">
        <f t="shared" si="185"/>
        <v>26.03</v>
      </c>
      <c r="AF774" s="29">
        <f t="shared" si="186"/>
        <v>130.66533333333334</v>
      </c>
      <c r="AG774" s="28">
        <f t="shared" si="187"/>
        <v>62.52354048964218</v>
      </c>
      <c r="AH774" s="28">
        <f t="shared" si="188"/>
        <v>71.374764595103585</v>
      </c>
      <c r="AI774" s="28">
        <f t="shared" si="189"/>
        <v>10.16949152542373</v>
      </c>
      <c r="AJ774" s="28">
        <f t="shared" si="190"/>
        <v>84.745762711864401</v>
      </c>
      <c r="AK774" s="29">
        <f t="shared" si="191"/>
        <v>60.48</v>
      </c>
      <c r="AL774" s="25">
        <f t="shared" si="192"/>
        <v>182</v>
      </c>
      <c r="AM774" s="24" t="str">
        <f t="shared" si="193"/>
        <v>A</v>
      </c>
      <c r="AN774" s="24" t="str">
        <f t="shared" si="194"/>
        <v>MOB1-3</v>
      </c>
    </row>
    <row r="775" spans="1:40" ht="13.5" customHeight="1">
      <c r="A775" s="24" t="s">
        <v>144</v>
      </c>
      <c r="B775" s="24" t="s">
        <v>147</v>
      </c>
      <c r="C775" s="25">
        <v>804633</v>
      </c>
      <c r="D775" s="24" t="s">
        <v>303</v>
      </c>
      <c r="E775" s="26">
        <v>46102.645833333299</v>
      </c>
      <c r="F775" s="26">
        <v>46102.645833333299</v>
      </c>
      <c r="G775" s="25">
        <v>52</v>
      </c>
      <c r="H775" s="25">
        <v>52</v>
      </c>
      <c r="I775" s="26">
        <v>46154.811111111099</v>
      </c>
      <c r="J775" s="27">
        <v>229</v>
      </c>
      <c r="K775" s="27">
        <v>229</v>
      </c>
      <c r="L775" s="27">
        <v>106</v>
      </c>
      <c r="M775" s="27">
        <v>8462</v>
      </c>
      <c r="N775" s="27">
        <v>6644</v>
      </c>
      <c r="O775" s="25">
        <v>1</v>
      </c>
      <c r="P775" s="27"/>
      <c r="Q775" s="27"/>
      <c r="R775" s="27"/>
      <c r="S775" s="27"/>
      <c r="T775" s="27"/>
      <c r="U775" s="27"/>
      <c r="V775" s="24"/>
      <c r="W775" s="27"/>
      <c r="X775" s="24" t="str">
        <f>IF(OR(I775="",说明首页!$C$3-INT(I775)&gt;7),"是","否")</f>
        <v>否</v>
      </c>
      <c r="Y775" s="24" t="str">
        <f t="shared" si="180"/>
        <v>是</v>
      </c>
      <c r="Z775" s="24" t="str">
        <f t="shared" si="181"/>
        <v>否</v>
      </c>
      <c r="AA775" s="24" t="str">
        <f>IF(OR(I775="",说明首页!$C$3-INT(I775)&gt;=3),"是","否")</f>
        <v>否</v>
      </c>
      <c r="AB775" s="28">
        <f t="shared" si="182"/>
        <v>62.679245283018865</v>
      </c>
      <c r="AC775" s="29">
        <f t="shared" si="183"/>
        <v>0</v>
      </c>
      <c r="AD775" s="27">
        <f t="shared" si="184"/>
        <v>0</v>
      </c>
      <c r="AE775" s="29">
        <f t="shared" si="185"/>
        <v>0</v>
      </c>
      <c r="AF775" s="29">
        <f t="shared" si="186"/>
        <v>110.73333333333333</v>
      </c>
      <c r="AG775" s="28" t="str">
        <f t="shared" si="187"/>
        <v/>
      </c>
      <c r="AH775" s="28" t="str">
        <f t="shared" si="188"/>
        <v/>
      </c>
      <c r="AI775" s="28" t="str">
        <f t="shared" si="189"/>
        <v/>
      </c>
      <c r="AJ775" s="28" t="str">
        <f t="shared" si="190"/>
        <v/>
      </c>
      <c r="AK775" s="29" t="str">
        <f t="shared" si="191"/>
        <v/>
      </c>
      <c r="AL775" s="25" t="str">
        <f t="shared" si="192"/>
        <v/>
      </c>
      <c r="AM775" s="24" t="str">
        <f t="shared" si="193"/>
        <v>非参评</v>
      </c>
      <c r="AN775" s="24" t="str">
        <f t="shared" si="194"/>
        <v>MOB1-3</v>
      </c>
    </row>
    <row r="776" spans="1:40" ht="13.5" customHeight="1">
      <c r="A776" s="24" t="s">
        <v>144</v>
      </c>
      <c r="B776" s="24" t="s">
        <v>147</v>
      </c>
      <c r="C776" s="25">
        <v>804638</v>
      </c>
      <c r="D776" s="24" t="s">
        <v>903</v>
      </c>
      <c r="E776" s="26">
        <v>46102.645833333299</v>
      </c>
      <c r="F776" s="26">
        <v>46102.645833333299</v>
      </c>
      <c r="G776" s="25">
        <v>52</v>
      </c>
      <c r="H776" s="25">
        <v>52</v>
      </c>
      <c r="I776" s="26">
        <v>46154.809722222199</v>
      </c>
      <c r="J776" s="27">
        <v>330</v>
      </c>
      <c r="K776" s="27">
        <v>331</v>
      </c>
      <c r="L776" s="27">
        <v>109</v>
      </c>
      <c r="M776" s="27">
        <v>10878</v>
      </c>
      <c r="N776" s="27">
        <v>7774</v>
      </c>
      <c r="O776" s="25">
        <v>1</v>
      </c>
      <c r="P776" s="27"/>
      <c r="Q776" s="27"/>
      <c r="R776" s="27"/>
      <c r="S776" s="27"/>
      <c r="T776" s="27"/>
      <c r="U776" s="27"/>
      <c r="V776" s="24"/>
      <c r="W776" s="27"/>
      <c r="X776" s="24" t="str">
        <f>IF(OR(I776="",说明首页!$C$3-INT(I776)&gt;7),"是","否")</f>
        <v>否</v>
      </c>
      <c r="Y776" s="24" t="str">
        <f t="shared" si="180"/>
        <v>是</v>
      </c>
      <c r="Z776" s="24" t="str">
        <f t="shared" si="181"/>
        <v>否</v>
      </c>
      <c r="AA776" s="24" t="str">
        <f>IF(OR(I776="",说明首页!$C$3-INT(I776)&gt;=3),"是","否")</f>
        <v>否</v>
      </c>
      <c r="AB776" s="28">
        <f t="shared" si="182"/>
        <v>71.321100917431195</v>
      </c>
      <c r="AC776" s="29">
        <f t="shared" si="183"/>
        <v>0</v>
      </c>
      <c r="AD776" s="27">
        <f t="shared" si="184"/>
        <v>0</v>
      </c>
      <c r="AE776" s="29">
        <f t="shared" si="185"/>
        <v>0</v>
      </c>
      <c r="AF776" s="29">
        <f t="shared" si="186"/>
        <v>129.56666666666666</v>
      </c>
      <c r="AG776" s="28" t="str">
        <f t="shared" si="187"/>
        <v/>
      </c>
      <c r="AH776" s="28" t="str">
        <f t="shared" si="188"/>
        <v/>
      </c>
      <c r="AI776" s="28" t="str">
        <f t="shared" si="189"/>
        <v/>
      </c>
      <c r="AJ776" s="28" t="str">
        <f t="shared" si="190"/>
        <v/>
      </c>
      <c r="AK776" s="29" t="str">
        <f t="shared" si="191"/>
        <v/>
      </c>
      <c r="AL776" s="25" t="str">
        <f t="shared" si="192"/>
        <v/>
      </c>
      <c r="AM776" s="24" t="str">
        <f t="shared" si="193"/>
        <v>非参评</v>
      </c>
      <c r="AN776" s="24" t="str">
        <f t="shared" si="194"/>
        <v>MOB1-3</v>
      </c>
    </row>
    <row r="777" spans="1:40" ht="13.5" customHeight="1">
      <c r="A777" s="24" t="s">
        <v>144</v>
      </c>
      <c r="B777" s="24" t="s">
        <v>160</v>
      </c>
      <c r="C777" s="25">
        <v>804640</v>
      </c>
      <c r="D777" s="24" t="s">
        <v>1070</v>
      </c>
      <c r="E777" s="26">
        <v>46101.447916666701</v>
      </c>
      <c r="F777" s="26">
        <v>46101.447916666701</v>
      </c>
      <c r="G777" s="25">
        <v>53</v>
      </c>
      <c r="H777" s="25">
        <v>53</v>
      </c>
      <c r="I777" s="26">
        <v>46154.802083333299</v>
      </c>
      <c r="J777" s="27">
        <v>4144</v>
      </c>
      <c r="K777" s="27">
        <v>5038</v>
      </c>
      <c r="L777" s="27">
        <v>1877</v>
      </c>
      <c r="M777" s="27">
        <v>171028</v>
      </c>
      <c r="N777" s="27">
        <v>125632</v>
      </c>
      <c r="O777" s="25">
        <v>28</v>
      </c>
      <c r="P777" s="27">
        <v>20</v>
      </c>
      <c r="Q777" s="27">
        <v>269500</v>
      </c>
      <c r="R777" s="27">
        <v>256700</v>
      </c>
      <c r="S777" s="27">
        <v>1</v>
      </c>
      <c r="T777" s="27">
        <v>1</v>
      </c>
      <c r="U777" s="27">
        <v>2100</v>
      </c>
      <c r="V777" s="27">
        <v>2100</v>
      </c>
      <c r="W777" s="27">
        <v>271600</v>
      </c>
      <c r="X777" s="24" t="str">
        <f>IF(OR(I777="",说明首页!$C$3-INT(I777)&gt;7),"是","否")</f>
        <v>否</v>
      </c>
      <c r="Y777" s="24" t="str">
        <f t="shared" si="180"/>
        <v>否</v>
      </c>
      <c r="Z777" s="24" t="str">
        <f t="shared" si="181"/>
        <v>是</v>
      </c>
      <c r="AA777" s="24" t="str">
        <f>IF(OR(I777="",说明首页!$C$3-INT(I777)&gt;=3),"是","否")</f>
        <v>否</v>
      </c>
      <c r="AB777" s="28">
        <f t="shared" si="182"/>
        <v>66.932338838572193</v>
      </c>
      <c r="AC777" s="29">
        <f t="shared" si="183"/>
        <v>0.4826254826254826</v>
      </c>
      <c r="AD777" s="27">
        <f t="shared" si="184"/>
        <v>13475</v>
      </c>
      <c r="AE777" s="29">
        <f t="shared" si="185"/>
        <v>25.67</v>
      </c>
      <c r="AF777" s="29">
        <f t="shared" si="186"/>
        <v>74.780952380952385</v>
      </c>
      <c r="AG777" s="28">
        <f t="shared" si="187"/>
        <v>4.3314500941619585</v>
      </c>
      <c r="AH777" s="28">
        <f t="shared" si="188"/>
        <v>7.3446327683615822</v>
      </c>
      <c r="AI777" s="28">
        <f t="shared" si="189"/>
        <v>9.7928436911487751</v>
      </c>
      <c r="AJ777" s="28">
        <f t="shared" si="190"/>
        <v>2.0715630885122414</v>
      </c>
      <c r="AK777" s="29">
        <f t="shared" si="191"/>
        <v>6.33</v>
      </c>
      <c r="AL777" s="25">
        <f t="shared" si="192"/>
        <v>526</v>
      </c>
      <c r="AM777" s="24" t="str">
        <f t="shared" si="193"/>
        <v>C</v>
      </c>
      <c r="AN777" s="24" t="str">
        <f t="shared" si="194"/>
        <v>MOB1-3</v>
      </c>
    </row>
    <row r="778" spans="1:40" ht="13.5" customHeight="1">
      <c r="A778" s="24" t="s">
        <v>144</v>
      </c>
      <c r="B778" s="24" t="s">
        <v>145</v>
      </c>
      <c r="C778" s="25">
        <v>804675</v>
      </c>
      <c r="D778" s="24" t="s">
        <v>229</v>
      </c>
      <c r="E778" s="26">
        <v>46104.4555555556</v>
      </c>
      <c r="F778" s="26">
        <v>46104.4555555556</v>
      </c>
      <c r="G778" s="25">
        <v>50</v>
      </c>
      <c r="H778" s="25">
        <v>50</v>
      </c>
      <c r="I778" s="26">
        <v>46154.804166666698</v>
      </c>
      <c r="J778" s="27">
        <v>3833</v>
      </c>
      <c r="K778" s="27">
        <v>4038</v>
      </c>
      <c r="L778" s="27">
        <v>2095</v>
      </c>
      <c r="M778" s="27">
        <v>221574</v>
      </c>
      <c r="N778" s="27">
        <v>189023</v>
      </c>
      <c r="O778" s="24">
        <v>25</v>
      </c>
      <c r="P778" s="24">
        <v>28</v>
      </c>
      <c r="Q778" s="24">
        <v>472000</v>
      </c>
      <c r="R778" s="24">
        <v>178600</v>
      </c>
      <c r="S778" s="24">
        <v>2</v>
      </c>
      <c r="T778" s="24">
        <v>2</v>
      </c>
      <c r="U778" s="24">
        <v>7000</v>
      </c>
      <c r="V778" s="24">
        <v>5000</v>
      </c>
      <c r="W778" s="24">
        <v>479000</v>
      </c>
      <c r="X778" s="24" t="str">
        <f>IF(OR(I778="",说明首页!$C$3-INT(I778)&gt;7),"是","否")</f>
        <v>否</v>
      </c>
      <c r="Y778" s="24" t="str">
        <f t="shared" si="180"/>
        <v>否</v>
      </c>
      <c r="Z778" s="24" t="str">
        <f t="shared" si="181"/>
        <v>是</v>
      </c>
      <c r="AA778" s="24" t="str">
        <f>IF(OR(I778="",说明首页!$C$3-INT(I778)&gt;=3),"是","否")</f>
        <v>否</v>
      </c>
      <c r="AB778" s="28">
        <f t="shared" si="182"/>
        <v>90.225775656324586</v>
      </c>
      <c r="AC778" s="29">
        <f t="shared" si="183"/>
        <v>0.73049830420036521</v>
      </c>
      <c r="AD778" s="27">
        <f t="shared" si="184"/>
        <v>16857.142857142859</v>
      </c>
      <c r="AE778" s="29">
        <f t="shared" si="185"/>
        <v>17.86</v>
      </c>
      <c r="AF778" s="29">
        <f t="shared" si="186"/>
        <v>126.01533333333333</v>
      </c>
      <c r="AG778" s="28">
        <f t="shared" si="187"/>
        <v>53.860640301318263</v>
      </c>
      <c r="AH778" s="28">
        <f t="shared" si="188"/>
        <v>30.320150659133709</v>
      </c>
      <c r="AI778" s="28">
        <f t="shared" si="189"/>
        <v>7.1563088512241055</v>
      </c>
      <c r="AJ778" s="28">
        <f t="shared" si="190"/>
        <v>78.342749529190201</v>
      </c>
      <c r="AK778" s="29">
        <f t="shared" si="191"/>
        <v>38.82</v>
      </c>
      <c r="AL778" s="25">
        <f t="shared" si="192"/>
        <v>352</v>
      </c>
      <c r="AM778" s="24" t="str">
        <f t="shared" si="193"/>
        <v>B</v>
      </c>
      <c r="AN778" s="24" t="str">
        <f t="shared" si="194"/>
        <v>MOB1-3</v>
      </c>
    </row>
    <row r="779" spans="1:40" ht="13.5" customHeight="1">
      <c r="A779" s="24" t="s">
        <v>144</v>
      </c>
      <c r="B779" s="24" t="s">
        <v>150</v>
      </c>
      <c r="C779" s="25">
        <v>804677</v>
      </c>
      <c r="D779" s="24" t="s">
        <v>562</v>
      </c>
      <c r="E779" s="26">
        <v>46102.598611111098</v>
      </c>
      <c r="F779" s="26">
        <v>46102.598611111098</v>
      </c>
      <c r="G779" s="25">
        <v>52</v>
      </c>
      <c r="H779" s="25">
        <v>52</v>
      </c>
      <c r="I779" s="26">
        <v>46154.824305555601</v>
      </c>
      <c r="J779" s="27">
        <v>5429</v>
      </c>
      <c r="K779" s="27">
        <v>5949</v>
      </c>
      <c r="L779" s="27">
        <v>2163</v>
      </c>
      <c r="M779" s="27">
        <v>201764</v>
      </c>
      <c r="N779" s="27">
        <v>140626</v>
      </c>
      <c r="O779" s="25">
        <v>26</v>
      </c>
      <c r="P779" s="27">
        <v>24</v>
      </c>
      <c r="Q779" s="27">
        <v>314900</v>
      </c>
      <c r="R779" s="27">
        <v>227600</v>
      </c>
      <c r="S779" s="27">
        <v>0</v>
      </c>
      <c r="T779" s="27">
        <v>0</v>
      </c>
      <c r="U779" s="24"/>
      <c r="V779" s="24"/>
      <c r="W779" s="27">
        <v>314900</v>
      </c>
      <c r="X779" s="24" t="str">
        <f>IF(OR(I779="",说明首页!$C$3-INT(I779)&gt;7),"是","否")</f>
        <v>否</v>
      </c>
      <c r="Y779" s="24" t="str">
        <f t="shared" si="180"/>
        <v>否</v>
      </c>
      <c r="Z779" s="24" t="str">
        <f t="shared" si="181"/>
        <v>是</v>
      </c>
      <c r="AA779" s="24" t="str">
        <f>IF(OR(I779="",说明首页!$C$3-INT(I779)&gt;=3),"是","否")</f>
        <v>否</v>
      </c>
      <c r="AB779" s="28">
        <f t="shared" si="182"/>
        <v>65.014331946370788</v>
      </c>
      <c r="AC779" s="29">
        <f t="shared" si="183"/>
        <v>0.44207036286608947</v>
      </c>
      <c r="AD779" s="27">
        <f t="shared" si="184"/>
        <v>13120.833333333334</v>
      </c>
      <c r="AE779" s="29">
        <f t="shared" si="185"/>
        <v>22.76</v>
      </c>
      <c r="AF779" s="29">
        <f t="shared" si="186"/>
        <v>90.14487179487179</v>
      </c>
      <c r="AG779" s="28">
        <f t="shared" si="187"/>
        <v>3.0131826741996233</v>
      </c>
      <c r="AH779" s="28">
        <f t="shared" si="188"/>
        <v>5.2730696798493408</v>
      </c>
      <c r="AI779" s="28">
        <f t="shared" si="189"/>
        <v>8.662900188323917</v>
      </c>
      <c r="AJ779" s="28">
        <f t="shared" si="190"/>
        <v>9.7928436911487751</v>
      </c>
      <c r="AK779" s="29">
        <f t="shared" si="191"/>
        <v>6.52</v>
      </c>
      <c r="AL779" s="25">
        <f t="shared" si="192"/>
        <v>524</v>
      </c>
      <c r="AM779" s="24" t="str">
        <f t="shared" si="193"/>
        <v>C</v>
      </c>
      <c r="AN779" s="24" t="str">
        <f t="shared" si="194"/>
        <v>MOB1-3</v>
      </c>
    </row>
    <row r="780" spans="1:40" ht="13.5" customHeight="1">
      <c r="A780" s="24" t="s">
        <v>144</v>
      </c>
      <c r="B780" s="24" t="s">
        <v>150</v>
      </c>
      <c r="C780" s="25">
        <v>804678</v>
      </c>
      <c r="D780" s="24" t="s">
        <v>225</v>
      </c>
      <c r="E780" s="26">
        <v>46102.597222222197</v>
      </c>
      <c r="F780" s="26">
        <v>46102.597222222197</v>
      </c>
      <c r="G780" s="25">
        <v>52</v>
      </c>
      <c r="H780" s="25">
        <v>52</v>
      </c>
      <c r="I780" s="26">
        <v>46154.858333333301</v>
      </c>
      <c r="J780" s="27">
        <v>5413</v>
      </c>
      <c r="K780" s="27">
        <v>5646</v>
      </c>
      <c r="L780" s="27">
        <v>1994</v>
      </c>
      <c r="M780" s="27">
        <v>261563</v>
      </c>
      <c r="N780" s="27">
        <v>204653</v>
      </c>
      <c r="O780" s="25">
        <v>25</v>
      </c>
      <c r="P780" s="27">
        <v>52</v>
      </c>
      <c r="Q780" s="27">
        <v>1645700</v>
      </c>
      <c r="R780" s="27">
        <v>1009000</v>
      </c>
      <c r="S780" s="27">
        <v>1</v>
      </c>
      <c r="T780" s="27">
        <v>1</v>
      </c>
      <c r="U780" s="27">
        <v>80800</v>
      </c>
      <c r="V780" s="24"/>
      <c r="W780" s="27">
        <v>1726500</v>
      </c>
      <c r="X780" s="24" t="str">
        <f>IF(OR(I780="",说明首页!$C$3-INT(I780)&gt;7),"是","否")</f>
        <v>否</v>
      </c>
      <c r="Y780" s="24" t="str">
        <f t="shared" si="180"/>
        <v>否</v>
      </c>
      <c r="Z780" s="24" t="str">
        <f t="shared" si="181"/>
        <v>是</v>
      </c>
      <c r="AA780" s="24" t="str">
        <f>IF(OR(I780="",说明首页!$C$3-INT(I780)&gt;=3),"是","否")</f>
        <v>否</v>
      </c>
      <c r="AB780" s="28">
        <f t="shared" si="182"/>
        <v>102.63440320962889</v>
      </c>
      <c r="AC780" s="29">
        <f t="shared" si="183"/>
        <v>0.96065028634768157</v>
      </c>
      <c r="AD780" s="27">
        <f t="shared" si="184"/>
        <v>31648.076923076922</v>
      </c>
      <c r="AE780" s="29">
        <f t="shared" si="185"/>
        <v>100.9</v>
      </c>
      <c r="AF780" s="29">
        <f t="shared" si="186"/>
        <v>136.43533333333332</v>
      </c>
      <c r="AG780" s="28">
        <f t="shared" si="187"/>
        <v>83.239171374764595</v>
      </c>
      <c r="AH780" s="28">
        <f t="shared" si="188"/>
        <v>57.627118644067799</v>
      </c>
      <c r="AI780" s="28">
        <f t="shared" si="189"/>
        <v>42.93785310734463</v>
      </c>
      <c r="AJ780" s="28">
        <f t="shared" si="190"/>
        <v>89.265536723163848</v>
      </c>
      <c r="AK780" s="29">
        <f t="shared" si="191"/>
        <v>64.86</v>
      </c>
      <c r="AL780" s="25">
        <f t="shared" si="192"/>
        <v>157</v>
      </c>
      <c r="AM780" s="24" t="str">
        <f t="shared" si="193"/>
        <v>A</v>
      </c>
      <c r="AN780" s="24" t="str">
        <f t="shared" si="194"/>
        <v>MOB1-3</v>
      </c>
    </row>
    <row r="781" spans="1:40" ht="13.5" customHeight="1">
      <c r="A781" s="24" t="s">
        <v>144</v>
      </c>
      <c r="B781" s="24" t="s">
        <v>150</v>
      </c>
      <c r="C781" s="25">
        <v>804681</v>
      </c>
      <c r="D781" s="24" t="s">
        <v>301</v>
      </c>
      <c r="E781" s="26">
        <v>46102.596527777801</v>
      </c>
      <c r="F781" s="26">
        <v>46102.596527777801</v>
      </c>
      <c r="G781" s="25">
        <v>52</v>
      </c>
      <c r="H781" s="25">
        <v>52</v>
      </c>
      <c r="I781" s="26">
        <v>46154.790972222203</v>
      </c>
      <c r="J781" s="27">
        <v>5640</v>
      </c>
      <c r="K781" s="27">
        <v>6995</v>
      </c>
      <c r="L781" s="27">
        <v>1621</v>
      </c>
      <c r="M781" s="27">
        <v>281271</v>
      </c>
      <c r="N781" s="27">
        <v>211589</v>
      </c>
      <c r="O781" s="25">
        <v>29</v>
      </c>
      <c r="P781" s="27">
        <v>53</v>
      </c>
      <c r="Q781" s="27">
        <v>2349800</v>
      </c>
      <c r="R781" s="27">
        <v>2211000</v>
      </c>
      <c r="S781" s="27">
        <v>3</v>
      </c>
      <c r="T781" s="27">
        <v>4</v>
      </c>
      <c r="U781" s="24">
        <v>4700</v>
      </c>
      <c r="V781" s="24">
        <v>2200</v>
      </c>
      <c r="W781" s="27">
        <v>2354500</v>
      </c>
      <c r="X781" s="24" t="str">
        <f>IF(OR(I781="",说明首页!$C$3-INT(I781)&gt;7),"是","否")</f>
        <v>否</v>
      </c>
      <c r="Y781" s="24" t="str">
        <f t="shared" si="180"/>
        <v>否</v>
      </c>
      <c r="Z781" s="24" t="str">
        <f t="shared" si="181"/>
        <v>是</v>
      </c>
      <c r="AA781" s="24" t="str">
        <f>IF(OR(I781="",说明首页!$C$3-INT(I781)&gt;=3),"是","否")</f>
        <v>否</v>
      </c>
      <c r="AB781" s="28">
        <f t="shared" si="182"/>
        <v>130.529919802591</v>
      </c>
      <c r="AC781" s="29">
        <f t="shared" si="183"/>
        <v>0.93971631205673756</v>
      </c>
      <c r="AD781" s="27">
        <f t="shared" si="184"/>
        <v>44335.849056603773</v>
      </c>
      <c r="AE781" s="29">
        <f t="shared" si="185"/>
        <v>221.1</v>
      </c>
      <c r="AF781" s="29">
        <f t="shared" si="186"/>
        <v>121.60287356321838</v>
      </c>
      <c r="AG781" s="28">
        <f t="shared" si="187"/>
        <v>98.49340866290018</v>
      </c>
      <c r="AH781" s="28">
        <f t="shared" si="188"/>
        <v>55.367231638418076</v>
      </c>
      <c r="AI781" s="28">
        <f t="shared" si="189"/>
        <v>80.790960451977398</v>
      </c>
      <c r="AJ781" s="28">
        <f t="shared" si="190"/>
        <v>68.173258003766477</v>
      </c>
      <c r="AK781" s="29">
        <f t="shared" si="191"/>
        <v>69.48</v>
      </c>
      <c r="AL781" s="25">
        <f t="shared" si="192"/>
        <v>119</v>
      </c>
      <c r="AM781" s="24" t="str">
        <f t="shared" si="193"/>
        <v>A</v>
      </c>
      <c r="AN781" s="24" t="str">
        <f t="shared" si="194"/>
        <v>MOB1-3</v>
      </c>
    </row>
    <row r="782" spans="1:40" ht="13.5" customHeight="1">
      <c r="A782" s="24" t="s">
        <v>144</v>
      </c>
      <c r="B782" s="24" t="s">
        <v>150</v>
      </c>
      <c r="C782" s="25">
        <v>804684</v>
      </c>
      <c r="D782" s="24" t="s">
        <v>269</v>
      </c>
      <c r="E782" s="26">
        <v>46102.594444444403</v>
      </c>
      <c r="F782" s="26">
        <v>46102.594444444403</v>
      </c>
      <c r="G782" s="25">
        <v>52</v>
      </c>
      <c r="H782" s="25">
        <v>52</v>
      </c>
      <c r="I782" s="26">
        <v>46154.818055555603</v>
      </c>
      <c r="J782" s="27">
        <v>6452</v>
      </c>
      <c r="K782" s="27">
        <v>6894</v>
      </c>
      <c r="L782" s="27">
        <v>2365</v>
      </c>
      <c r="M782" s="27">
        <v>264854</v>
      </c>
      <c r="N782" s="27">
        <v>191718</v>
      </c>
      <c r="O782" s="25">
        <v>26</v>
      </c>
      <c r="P782" s="27">
        <v>33</v>
      </c>
      <c r="Q782" s="27">
        <v>1123300</v>
      </c>
      <c r="R782" s="27">
        <v>898200</v>
      </c>
      <c r="S782" s="27">
        <v>1</v>
      </c>
      <c r="T782" s="27">
        <v>1</v>
      </c>
      <c r="U782" s="27">
        <v>109800</v>
      </c>
      <c r="V782" s="27"/>
      <c r="W782" s="27">
        <v>1233100</v>
      </c>
      <c r="X782" s="24" t="str">
        <f>IF(OR(I782="",说明首页!$C$3-INT(I782)&gt;7),"是","否")</f>
        <v>否</v>
      </c>
      <c r="Y782" s="24" t="str">
        <f t="shared" si="180"/>
        <v>否</v>
      </c>
      <c r="Z782" s="24" t="str">
        <f t="shared" si="181"/>
        <v>是</v>
      </c>
      <c r="AA782" s="24" t="str">
        <f>IF(OR(I782="",说明首页!$C$3-INT(I782)&gt;=3),"是","否")</f>
        <v>否</v>
      </c>
      <c r="AB782" s="28">
        <f t="shared" si="182"/>
        <v>81.064693446088796</v>
      </c>
      <c r="AC782" s="29">
        <f t="shared" si="183"/>
        <v>0.51146931184128952</v>
      </c>
      <c r="AD782" s="27">
        <f t="shared" si="184"/>
        <v>34039.393939393936</v>
      </c>
      <c r="AE782" s="29">
        <f t="shared" si="185"/>
        <v>89.82</v>
      </c>
      <c r="AF782" s="29">
        <f t="shared" si="186"/>
        <v>122.89615384615384</v>
      </c>
      <c r="AG782" s="28">
        <f t="shared" si="187"/>
        <v>27.871939736346519</v>
      </c>
      <c r="AH782" s="28">
        <f t="shared" si="188"/>
        <v>9.0395480225988702</v>
      </c>
      <c r="AI782" s="28">
        <f t="shared" si="189"/>
        <v>38.794726930320152</v>
      </c>
      <c r="AJ782" s="28">
        <f t="shared" si="190"/>
        <v>71.939736346516</v>
      </c>
      <c r="AK782" s="29">
        <f t="shared" si="191"/>
        <v>30.4</v>
      </c>
      <c r="AL782" s="25">
        <f t="shared" si="192"/>
        <v>418</v>
      </c>
      <c r="AM782" s="24" t="str">
        <f t="shared" si="193"/>
        <v>B</v>
      </c>
      <c r="AN782" s="24" t="str">
        <f t="shared" si="194"/>
        <v>MOB1-3</v>
      </c>
    </row>
    <row r="783" spans="1:40" ht="13.5" customHeight="1">
      <c r="A783" s="24" t="s">
        <v>144</v>
      </c>
      <c r="B783" s="24" t="s">
        <v>150</v>
      </c>
      <c r="C783" s="25">
        <v>804694</v>
      </c>
      <c r="D783" s="24" t="s">
        <v>645</v>
      </c>
      <c r="E783" s="26">
        <v>46102.594444444403</v>
      </c>
      <c r="F783" s="26">
        <v>46102.594444444403</v>
      </c>
      <c r="G783" s="25">
        <v>52</v>
      </c>
      <c r="H783" s="25">
        <v>52</v>
      </c>
      <c r="I783" s="26">
        <v>46154.828472222202</v>
      </c>
      <c r="J783" s="27">
        <v>5543</v>
      </c>
      <c r="K783" s="27">
        <v>5883</v>
      </c>
      <c r="L783" s="27">
        <v>2589</v>
      </c>
      <c r="M783" s="27">
        <v>348877</v>
      </c>
      <c r="N783" s="27">
        <v>299259</v>
      </c>
      <c r="O783" s="24">
        <v>28</v>
      </c>
      <c r="P783" s="24">
        <v>47</v>
      </c>
      <c r="Q783" s="24">
        <v>1540800</v>
      </c>
      <c r="R783" s="24">
        <v>1360300</v>
      </c>
      <c r="S783" s="24">
        <v>1</v>
      </c>
      <c r="T783" s="24">
        <v>1</v>
      </c>
      <c r="U783" s="24">
        <v>17300</v>
      </c>
      <c r="V783" s="24">
        <v>17300</v>
      </c>
      <c r="W783" s="24">
        <v>1558100</v>
      </c>
      <c r="X783" s="24" t="str">
        <f>IF(OR(I783="",说明首页!$C$3-INT(I783)&gt;7),"是","否")</f>
        <v>否</v>
      </c>
      <c r="Y783" s="24" t="str">
        <f t="shared" si="180"/>
        <v>否</v>
      </c>
      <c r="Z783" s="24" t="str">
        <f t="shared" si="181"/>
        <v>是</v>
      </c>
      <c r="AA783" s="24" t="str">
        <f>IF(OR(I783="",说明首页!$C$3-INT(I783)&gt;=3),"是","否")</f>
        <v>否</v>
      </c>
      <c r="AB783" s="28">
        <f t="shared" si="182"/>
        <v>115.58864426419467</v>
      </c>
      <c r="AC783" s="29">
        <f t="shared" si="183"/>
        <v>0.84791629081724695</v>
      </c>
      <c r="AD783" s="27">
        <f t="shared" si="184"/>
        <v>32782.978723404252</v>
      </c>
      <c r="AE783" s="29">
        <f t="shared" si="185"/>
        <v>136.03</v>
      </c>
      <c r="AF783" s="29">
        <f t="shared" si="186"/>
        <v>178.13035714285715</v>
      </c>
      <c r="AG783" s="28">
        <f t="shared" si="187"/>
        <v>94.538606403013176</v>
      </c>
      <c r="AH783" s="28">
        <f t="shared" si="188"/>
        <v>45.009416195856872</v>
      </c>
      <c r="AI783" s="28">
        <f t="shared" si="189"/>
        <v>56.30885122410546</v>
      </c>
      <c r="AJ783" s="28">
        <f t="shared" si="190"/>
        <v>99.246704331450104</v>
      </c>
      <c r="AK783" s="29">
        <f t="shared" si="191"/>
        <v>65.55</v>
      </c>
      <c r="AL783" s="25">
        <f t="shared" si="192"/>
        <v>152</v>
      </c>
      <c r="AM783" s="24" t="str">
        <f t="shared" si="193"/>
        <v>A</v>
      </c>
      <c r="AN783" s="24" t="str">
        <f t="shared" si="194"/>
        <v>MOB1-3</v>
      </c>
    </row>
    <row r="784" spans="1:40" ht="13.5" customHeight="1">
      <c r="A784" s="24" t="s">
        <v>144</v>
      </c>
      <c r="B784" s="24" t="s">
        <v>150</v>
      </c>
      <c r="C784" s="25">
        <v>804696</v>
      </c>
      <c r="D784" s="24" t="s">
        <v>839</v>
      </c>
      <c r="E784" s="26">
        <v>46102.441666666702</v>
      </c>
      <c r="F784" s="26">
        <v>46102.441666666702</v>
      </c>
      <c r="G784" s="25">
        <v>52</v>
      </c>
      <c r="H784" s="25">
        <v>52</v>
      </c>
      <c r="I784" s="26">
        <v>46154.816666666702</v>
      </c>
      <c r="J784" s="27">
        <v>4760</v>
      </c>
      <c r="K784" s="27">
        <v>5093</v>
      </c>
      <c r="L784" s="27">
        <v>1949</v>
      </c>
      <c r="M784" s="27">
        <v>221294</v>
      </c>
      <c r="N784" s="27">
        <v>176838</v>
      </c>
      <c r="O784" s="25">
        <v>25</v>
      </c>
      <c r="P784" s="27">
        <v>33</v>
      </c>
      <c r="Q784" s="27">
        <v>795000</v>
      </c>
      <c r="R784" s="27">
        <v>488800</v>
      </c>
      <c r="S784" s="27">
        <v>2</v>
      </c>
      <c r="T784" s="27">
        <v>2</v>
      </c>
      <c r="U784" s="24">
        <v>64100</v>
      </c>
      <c r="V784" s="24">
        <v>63000</v>
      </c>
      <c r="W784" s="27">
        <v>859100</v>
      </c>
      <c r="X784" s="24" t="str">
        <f>IF(OR(I784="",说明首页!$C$3-INT(I784)&gt;7),"是","否")</f>
        <v>否</v>
      </c>
      <c r="Y784" s="24" t="str">
        <f t="shared" si="180"/>
        <v>否</v>
      </c>
      <c r="Z784" s="24" t="str">
        <f t="shared" si="181"/>
        <v>是</v>
      </c>
      <c r="AA784" s="24" t="str">
        <f>IF(OR(I784="",说明首页!$C$3-INT(I784)&gt;=3),"是","否")</f>
        <v>否</v>
      </c>
      <c r="AB784" s="28">
        <f t="shared" si="182"/>
        <v>90.732683427398669</v>
      </c>
      <c r="AC784" s="29">
        <f t="shared" si="183"/>
        <v>0.69327731092436973</v>
      </c>
      <c r="AD784" s="27">
        <f t="shared" si="184"/>
        <v>24090.909090909092</v>
      </c>
      <c r="AE784" s="29">
        <f t="shared" si="185"/>
        <v>48.88</v>
      </c>
      <c r="AF784" s="29">
        <f t="shared" si="186"/>
        <v>117.89200000000001</v>
      </c>
      <c r="AG784" s="28">
        <f t="shared" si="187"/>
        <v>55.932203389830505</v>
      </c>
      <c r="AH784" s="28">
        <f t="shared" si="188"/>
        <v>25.235404896421848</v>
      </c>
      <c r="AI784" s="28">
        <f t="shared" si="189"/>
        <v>21.092278719397363</v>
      </c>
      <c r="AJ784" s="28">
        <f t="shared" si="190"/>
        <v>61.393596986817322</v>
      </c>
      <c r="AK784" s="29">
        <f t="shared" si="191"/>
        <v>36.24</v>
      </c>
      <c r="AL784" s="25">
        <f t="shared" si="192"/>
        <v>369</v>
      </c>
      <c r="AM784" s="24" t="str">
        <f t="shared" si="193"/>
        <v>B</v>
      </c>
      <c r="AN784" s="24" t="str">
        <f t="shared" si="194"/>
        <v>MOB1-3</v>
      </c>
    </row>
    <row r="785" spans="1:40" ht="13.5" customHeight="1">
      <c r="A785" s="24" t="s">
        <v>144</v>
      </c>
      <c r="B785" s="24" t="s">
        <v>167</v>
      </c>
      <c r="C785" s="25">
        <v>804768</v>
      </c>
      <c r="D785" s="24" t="s">
        <v>938</v>
      </c>
      <c r="E785" s="26">
        <v>46104.697222222203</v>
      </c>
      <c r="F785" s="26">
        <v>46104.697222222203</v>
      </c>
      <c r="G785" s="25">
        <v>50</v>
      </c>
      <c r="H785" s="25">
        <v>50</v>
      </c>
      <c r="J785" s="27">
        <v>1</v>
      </c>
      <c r="K785" s="27">
        <v>1</v>
      </c>
      <c r="L785" s="27">
        <v>0</v>
      </c>
      <c r="M785" s="27">
        <v>19</v>
      </c>
      <c r="N785" s="27"/>
      <c r="O785" s="25"/>
      <c r="P785" s="27"/>
      <c r="Q785" s="27"/>
      <c r="R785" s="27"/>
      <c r="S785" s="27"/>
      <c r="T785" s="27"/>
      <c r="U785" s="27"/>
      <c r="V785" s="24"/>
      <c r="W785" s="27"/>
      <c r="X785" s="24" t="str">
        <f>IF(OR(I785="",说明首页!$C$3-INT(I785)&gt;7),"是","否")</f>
        <v>是</v>
      </c>
      <c r="Y785" s="24" t="str">
        <f t="shared" si="180"/>
        <v>是</v>
      </c>
      <c r="Z785" s="24" t="str">
        <f t="shared" si="181"/>
        <v>否</v>
      </c>
      <c r="AA785" s="24" t="str">
        <f>IF(OR(I785="",说明首页!$C$3-INT(I785)&gt;=3),"是","否")</f>
        <v>是</v>
      </c>
      <c r="AB785" s="28">
        <f t="shared" si="182"/>
        <v>0</v>
      </c>
      <c r="AC785" s="29">
        <f t="shared" si="183"/>
        <v>0</v>
      </c>
      <c r="AD785" s="27">
        <f t="shared" si="184"/>
        <v>0</v>
      </c>
      <c r="AE785" s="29">
        <f t="shared" si="185"/>
        <v>0</v>
      </c>
      <c r="AF785" s="29">
        <f t="shared" si="186"/>
        <v>0</v>
      </c>
      <c r="AG785" s="28" t="str">
        <f t="shared" si="187"/>
        <v/>
      </c>
      <c r="AH785" s="28" t="str">
        <f t="shared" si="188"/>
        <v/>
      </c>
      <c r="AI785" s="28" t="str">
        <f t="shared" si="189"/>
        <v/>
      </c>
      <c r="AJ785" s="28" t="str">
        <f t="shared" si="190"/>
        <v/>
      </c>
      <c r="AK785" s="29" t="str">
        <f t="shared" si="191"/>
        <v/>
      </c>
      <c r="AL785" s="25" t="str">
        <f t="shared" si="192"/>
        <v/>
      </c>
      <c r="AM785" s="24" t="str">
        <f t="shared" si="193"/>
        <v>非参评</v>
      </c>
      <c r="AN785" s="24" t="str">
        <f t="shared" si="194"/>
        <v>MOB1-3</v>
      </c>
    </row>
    <row r="786" spans="1:40" ht="13.5" customHeight="1">
      <c r="A786" s="24" t="s">
        <v>144</v>
      </c>
      <c r="B786" s="24" t="s">
        <v>181</v>
      </c>
      <c r="C786" s="25">
        <v>804798</v>
      </c>
      <c r="D786" s="24" t="s">
        <v>1020</v>
      </c>
      <c r="E786" s="26">
        <v>46105.585416666698</v>
      </c>
      <c r="F786" s="26">
        <v>46105.585416666698</v>
      </c>
      <c r="G786" s="25">
        <v>49</v>
      </c>
      <c r="H786" s="25">
        <v>49</v>
      </c>
      <c r="I786" s="26">
        <v>46129.695138888899</v>
      </c>
      <c r="J786" s="27">
        <v>50</v>
      </c>
      <c r="K786" s="27">
        <v>86</v>
      </c>
      <c r="L786" s="27">
        <v>12</v>
      </c>
      <c r="M786" s="27">
        <v>4565</v>
      </c>
      <c r="N786" s="27">
        <v>3509</v>
      </c>
      <c r="O786" s="25">
        <v>1</v>
      </c>
      <c r="P786" s="24">
        <v>1</v>
      </c>
      <c r="Q786" s="24">
        <v>5900</v>
      </c>
      <c r="R786" s="24">
        <v>5900</v>
      </c>
      <c r="S786" s="24">
        <v>0</v>
      </c>
      <c r="T786" s="24">
        <v>0</v>
      </c>
      <c r="U786" s="24"/>
      <c r="V786" s="24"/>
      <c r="W786" s="24">
        <v>5900</v>
      </c>
      <c r="X786" s="24" t="str">
        <f>IF(OR(I786="",说明首页!$C$3-INT(I786)&gt;7),"是","否")</f>
        <v>否</v>
      </c>
      <c r="Y786" s="24" t="str">
        <f t="shared" si="180"/>
        <v>是</v>
      </c>
      <c r="Z786" s="24" t="str">
        <f t="shared" si="181"/>
        <v>否</v>
      </c>
      <c r="AA786" s="24" t="str">
        <f>IF(OR(I786="",说明首页!$C$3-INT(I786)&gt;=3),"是","否")</f>
        <v>否</v>
      </c>
      <c r="AB786" s="28">
        <f t="shared" si="182"/>
        <v>292.41666666666669</v>
      </c>
      <c r="AC786" s="29">
        <f t="shared" si="183"/>
        <v>2</v>
      </c>
      <c r="AD786" s="27">
        <f t="shared" si="184"/>
        <v>5900</v>
      </c>
      <c r="AE786" s="29">
        <f t="shared" si="185"/>
        <v>0.59</v>
      </c>
      <c r="AF786" s="29">
        <f t="shared" si="186"/>
        <v>58.483333333333334</v>
      </c>
      <c r="AG786" s="28" t="str">
        <f t="shared" si="187"/>
        <v/>
      </c>
      <c r="AH786" s="28" t="str">
        <f t="shared" si="188"/>
        <v/>
      </c>
      <c r="AI786" s="28" t="str">
        <f t="shared" si="189"/>
        <v/>
      </c>
      <c r="AJ786" s="28" t="str">
        <f t="shared" si="190"/>
        <v/>
      </c>
      <c r="AK786" s="29" t="str">
        <f t="shared" si="191"/>
        <v/>
      </c>
      <c r="AL786" s="25" t="str">
        <f t="shared" si="192"/>
        <v/>
      </c>
      <c r="AM786" s="24" t="str">
        <f t="shared" si="193"/>
        <v>非参评</v>
      </c>
      <c r="AN786" s="24" t="str">
        <f t="shared" si="194"/>
        <v>MOB1-3</v>
      </c>
    </row>
    <row r="787" spans="1:40" ht="13.5" customHeight="1">
      <c r="A787" s="24" t="s">
        <v>144</v>
      </c>
      <c r="B787" s="24" t="s">
        <v>181</v>
      </c>
      <c r="C787" s="25">
        <v>804799</v>
      </c>
      <c r="D787" s="24" t="s">
        <v>692</v>
      </c>
      <c r="E787" s="26">
        <v>46105.588194444397</v>
      </c>
      <c r="F787" s="26">
        <v>46105.588194444397</v>
      </c>
      <c r="G787" s="25">
        <v>49</v>
      </c>
      <c r="H787" s="25">
        <v>49</v>
      </c>
      <c r="I787" s="26">
        <v>46154.786805555603</v>
      </c>
      <c r="J787" s="27">
        <v>584</v>
      </c>
      <c r="K787" s="27">
        <v>708</v>
      </c>
      <c r="L787" s="27">
        <v>209</v>
      </c>
      <c r="M787" s="27">
        <v>29575</v>
      </c>
      <c r="N787" s="27">
        <v>22202</v>
      </c>
      <c r="O787" s="25">
        <v>4</v>
      </c>
      <c r="P787" s="27">
        <v>1</v>
      </c>
      <c r="Q787" s="27">
        <v>20000</v>
      </c>
      <c r="R787" s="24">
        <v>20000</v>
      </c>
      <c r="S787" s="27">
        <v>0</v>
      </c>
      <c r="T787" s="27">
        <v>0</v>
      </c>
      <c r="U787" s="24"/>
      <c r="V787" s="24"/>
      <c r="W787" s="27">
        <v>20000</v>
      </c>
      <c r="X787" s="24" t="str">
        <f>IF(OR(I787="",说明首页!$C$3-INT(I787)&gt;7),"是","否")</f>
        <v>否</v>
      </c>
      <c r="Y787" s="24" t="str">
        <f t="shared" si="180"/>
        <v>是</v>
      </c>
      <c r="Z787" s="24" t="str">
        <f t="shared" si="181"/>
        <v>否</v>
      </c>
      <c r="AA787" s="24" t="str">
        <f>IF(OR(I787="",说明首页!$C$3-INT(I787)&gt;=3),"是","否")</f>
        <v>否</v>
      </c>
      <c r="AB787" s="28">
        <f t="shared" si="182"/>
        <v>106.22966507177034</v>
      </c>
      <c r="AC787" s="29">
        <f t="shared" si="183"/>
        <v>0.17123287671232876</v>
      </c>
      <c r="AD787" s="27">
        <f t="shared" si="184"/>
        <v>20000</v>
      </c>
      <c r="AE787" s="29">
        <f t="shared" si="185"/>
        <v>2</v>
      </c>
      <c r="AF787" s="29">
        <f t="shared" si="186"/>
        <v>92.50833333333334</v>
      </c>
      <c r="AG787" s="28" t="str">
        <f t="shared" si="187"/>
        <v/>
      </c>
      <c r="AH787" s="28" t="str">
        <f t="shared" si="188"/>
        <v/>
      </c>
      <c r="AI787" s="28" t="str">
        <f t="shared" si="189"/>
        <v/>
      </c>
      <c r="AJ787" s="28" t="str">
        <f t="shared" si="190"/>
        <v/>
      </c>
      <c r="AK787" s="29" t="str">
        <f t="shared" si="191"/>
        <v/>
      </c>
      <c r="AL787" s="25" t="str">
        <f t="shared" si="192"/>
        <v/>
      </c>
      <c r="AM787" s="24" t="str">
        <f t="shared" si="193"/>
        <v>非参评</v>
      </c>
      <c r="AN787" s="24" t="str">
        <f t="shared" si="194"/>
        <v>MOB1-3</v>
      </c>
    </row>
    <row r="788" spans="1:40" ht="13.5" customHeight="1">
      <c r="A788" s="24" t="s">
        <v>144</v>
      </c>
      <c r="B788" s="24" t="s">
        <v>181</v>
      </c>
      <c r="C788" s="25">
        <v>804800</v>
      </c>
      <c r="D788" s="24" t="s">
        <v>590</v>
      </c>
      <c r="E788" s="26">
        <v>46105.587500000001</v>
      </c>
      <c r="F788" s="26">
        <v>46105.587500000001</v>
      </c>
      <c r="G788" s="25">
        <v>49</v>
      </c>
      <c r="H788" s="25">
        <v>49</v>
      </c>
      <c r="I788" s="26">
        <v>46145.6694444444</v>
      </c>
      <c r="J788" s="27">
        <v>74</v>
      </c>
      <c r="K788" s="27">
        <v>75</v>
      </c>
      <c r="L788" s="27">
        <v>22</v>
      </c>
      <c r="M788" s="27">
        <v>2648</v>
      </c>
      <c r="N788" s="27">
        <v>1887</v>
      </c>
      <c r="O788" s="25"/>
      <c r="P788" s="27"/>
      <c r="Q788" s="27"/>
      <c r="R788" s="24"/>
      <c r="S788" s="27"/>
      <c r="T788" s="27"/>
      <c r="U788" s="24"/>
      <c r="V788" s="24"/>
      <c r="W788" s="27"/>
      <c r="X788" s="24" t="str">
        <f>IF(OR(I788="",说明首页!$C$3-INT(I788)&gt;7),"是","否")</f>
        <v>否</v>
      </c>
      <c r="Y788" s="24" t="str">
        <f t="shared" si="180"/>
        <v>是</v>
      </c>
      <c r="Z788" s="24" t="str">
        <f t="shared" si="181"/>
        <v>否</v>
      </c>
      <c r="AA788" s="24" t="str">
        <f>IF(OR(I788="",说明首页!$C$3-INT(I788)&gt;=3),"是","否")</f>
        <v>否</v>
      </c>
      <c r="AB788" s="28">
        <f t="shared" si="182"/>
        <v>85.772727272727266</v>
      </c>
      <c r="AC788" s="29">
        <f t="shared" si="183"/>
        <v>0</v>
      </c>
      <c r="AD788" s="27">
        <f t="shared" si="184"/>
        <v>0</v>
      </c>
      <c r="AE788" s="29">
        <f t="shared" si="185"/>
        <v>0</v>
      </c>
      <c r="AF788" s="29">
        <f t="shared" si="186"/>
        <v>0</v>
      </c>
      <c r="AG788" s="28" t="str">
        <f t="shared" si="187"/>
        <v/>
      </c>
      <c r="AH788" s="28" t="str">
        <f t="shared" si="188"/>
        <v/>
      </c>
      <c r="AI788" s="28" t="str">
        <f t="shared" si="189"/>
        <v/>
      </c>
      <c r="AJ788" s="28" t="str">
        <f t="shared" si="190"/>
        <v/>
      </c>
      <c r="AK788" s="29" t="str">
        <f t="shared" si="191"/>
        <v/>
      </c>
      <c r="AL788" s="25" t="str">
        <f t="shared" si="192"/>
        <v/>
      </c>
      <c r="AM788" s="24" t="str">
        <f t="shared" si="193"/>
        <v>非参评</v>
      </c>
      <c r="AN788" s="24" t="str">
        <f t="shared" si="194"/>
        <v>MOB1-3</v>
      </c>
    </row>
    <row r="789" spans="1:40" ht="13.5" customHeight="1">
      <c r="A789" s="24" t="s">
        <v>144</v>
      </c>
      <c r="B789" s="24" t="s">
        <v>181</v>
      </c>
      <c r="C789" s="25">
        <v>804801</v>
      </c>
      <c r="D789" s="24" t="s">
        <v>365</v>
      </c>
      <c r="E789" s="26">
        <v>46105.585416666698</v>
      </c>
      <c r="F789" s="26">
        <v>46105.585416666698</v>
      </c>
      <c r="G789" s="25">
        <v>49</v>
      </c>
      <c r="H789" s="25">
        <v>49</v>
      </c>
      <c r="I789" s="26">
        <v>46154.639583333301</v>
      </c>
      <c r="J789" s="27">
        <v>982</v>
      </c>
      <c r="K789" s="27">
        <v>1235</v>
      </c>
      <c r="L789" s="27">
        <v>336</v>
      </c>
      <c r="M789" s="27">
        <v>44389</v>
      </c>
      <c r="N789" s="27">
        <v>30333</v>
      </c>
      <c r="O789" s="25">
        <v>11</v>
      </c>
      <c r="P789" s="27">
        <v>4</v>
      </c>
      <c r="Q789" s="27">
        <v>394400</v>
      </c>
      <c r="R789" s="27">
        <v>394400</v>
      </c>
      <c r="S789" s="27">
        <v>0</v>
      </c>
      <c r="T789" s="27">
        <v>0</v>
      </c>
      <c r="U789" s="24"/>
      <c r="V789" s="24"/>
      <c r="W789" s="27">
        <v>394400</v>
      </c>
      <c r="X789" s="24" t="str">
        <f>IF(OR(I789="",说明首页!$C$3-INT(I789)&gt;7),"是","否")</f>
        <v>否</v>
      </c>
      <c r="Y789" s="24" t="str">
        <f t="shared" si="180"/>
        <v>是</v>
      </c>
      <c r="Z789" s="24" t="str">
        <f t="shared" si="181"/>
        <v>否</v>
      </c>
      <c r="AA789" s="24" t="str">
        <f>IF(OR(I789="",说明首页!$C$3-INT(I789)&gt;=3),"是","否")</f>
        <v>否</v>
      </c>
      <c r="AB789" s="28">
        <f t="shared" si="182"/>
        <v>90.276785714285708</v>
      </c>
      <c r="AC789" s="29">
        <f t="shared" si="183"/>
        <v>0.40733197556008144</v>
      </c>
      <c r="AD789" s="27">
        <f t="shared" si="184"/>
        <v>98600</v>
      </c>
      <c r="AE789" s="29">
        <f t="shared" si="185"/>
        <v>39.44</v>
      </c>
      <c r="AF789" s="29">
        <f t="shared" si="186"/>
        <v>45.959090909090911</v>
      </c>
      <c r="AG789" s="28" t="str">
        <f t="shared" si="187"/>
        <v/>
      </c>
      <c r="AH789" s="28" t="str">
        <f t="shared" si="188"/>
        <v/>
      </c>
      <c r="AI789" s="28" t="str">
        <f t="shared" si="189"/>
        <v/>
      </c>
      <c r="AJ789" s="28" t="str">
        <f t="shared" si="190"/>
        <v/>
      </c>
      <c r="AK789" s="29" t="str">
        <f t="shared" si="191"/>
        <v/>
      </c>
      <c r="AL789" s="25" t="str">
        <f t="shared" si="192"/>
        <v/>
      </c>
      <c r="AM789" s="24" t="str">
        <f t="shared" si="193"/>
        <v>非参评</v>
      </c>
      <c r="AN789" s="24" t="str">
        <f t="shared" si="194"/>
        <v>MOB1-3</v>
      </c>
    </row>
    <row r="790" spans="1:40" ht="13.5" customHeight="1">
      <c r="A790" s="24" t="s">
        <v>144</v>
      </c>
      <c r="B790" s="24" t="s">
        <v>181</v>
      </c>
      <c r="C790" s="25">
        <v>804802</v>
      </c>
      <c r="D790" s="24" t="s">
        <v>617</v>
      </c>
      <c r="E790" s="26">
        <v>46105.585416666698</v>
      </c>
      <c r="F790" s="26">
        <v>46105.585416666698</v>
      </c>
      <c r="G790" s="25">
        <v>49</v>
      </c>
      <c r="H790" s="25">
        <v>49</v>
      </c>
      <c r="I790" s="26">
        <v>46154.588888888902</v>
      </c>
      <c r="J790" s="27">
        <v>239</v>
      </c>
      <c r="K790" s="27">
        <v>305</v>
      </c>
      <c r="L790" s="27">
        <v>73</v>
      </c>
      <c r="M790" s="27">
        <v>9904</v>
      </c>
      <c r="N790" s="27">
        <v>6472</v>
      </c>
      <c r="O790" s="25"/>
      <c r="P790" s="27">
        <v>1</v>
      </c>
      <c r="Q790" s="27">
        <v>200000</v>
      </c>
      <c r="R790" s="27"/>
      <c r="S790" s="27">
        <v>1</v>
      </c>
      <c r="T790" s="27">
        <v>1</v>
      </c>
      <c r="U790" s="24">
        <v>500</v>
      </c>
      <c r="V790" s="24"/>
      <c r="W790" s="27">
        <v>200500</v>
      </c>
      <c r="X790" s="24" t="str">
        <f>IF(OR(I790="",说明首页!$C$3-INT(I790)&gt;7),"是","否")</f>
        <v>否</v>
      </c>
      <c r="Y790" s="24" t="str">
        <f t="shared" si="180"/>
        <v>是</v>
      </c>
      <c r="Z790" s="24" t="str">
        <f t="shared" si="181"/>
        <v>否</v>
      </c>
      <c r="AA790" s="24" t="str">
        <f>IF(OR(I790="",说明首页!$C$3-INT(I790)&gt;=3),"是","否")</f>
        <v>否</v>
      </c>
      <c r="AB790" s="28">
        <f t="shared" si="182"/>
        <v>88.657534246575338</v>
      </c>
      <c r="AC790" s="29">
        <f t="shared" si="183"/>
        <v>0.41841004184100417</v>
      </c>
      <c r="AD790" s="27">
        <f t="shared" si="184"/>
        <v>200000</v>
      </c>
      <c r="AE790" s="29">
        <f t="shared" si="185"/>
        <v>0</v>
      </c>
      <c r="AF790" s="29">
        <f t="shared" si="186"/>
        <v>0</v>
      </c>
      <c r="AG790" s="28" t="str">
        <f t="shared" si="187"/>
        <v/>
      </c>
      <c r="AH790" s="28" t="str">
        <f t="shared" si="188"/>
        <v/>
      </c>
      <c r="AI790" s="28" t="str">
        <f t="shared" si="189"/>
        <v/>
      </c>
      <c r="AJ790" s="28" t="str">
        <f t="shared" si="190"/>
        <v/>
      </c>
      <c r="AK790" s="29" t="str">
        <f t="shared" si="191"/>
        <v/>
      </c>
      <c r="AL790" s="25" t="str">
        <f t="shared" si="192"/>
        <v/>
      </c>
      <c r="AM790" s="24" t="str">
        <f t="shared" si="193"/>
        <v>非参评</v>
      </c>
      <c r="AN790" s="24" t="str">
        <f t="shared" si="194"/>
        <v>MOB1-3</v>
      </c>
    </row>
    <row r="791" spans="1:40" ht="13.5" customHeight="1">
      <c r="A791" s="24" t="s">
        <v>144</v>
      </c>
      <c r="B791" s="24" t="s">
        <v>181</v>
      </c>
      <c r="C791" s="25">
        <v>804803</v>
      </c>
      <c r="D791" s="24" t="s">
        <v>805</v>
      </c>
      <c r="E791" s="26">
        <v>46105.5847222222</v>
      </c>
      <c r="F791" s="26">
        <v>46105.5847222222</v>
      </c>
      <c r="G791" s="25">
        <v>49</v>
      </c>
      <c r="H791" s="25">
        <v>49</v>
      </c>
      <c r="I791" s="26">
        <v>46154.7319444444</v>
      </c>
      <c r="J791" s="27">
        <v>268</v>
      </c>
      <c r="K791" s="27">
        <v>421</v>
      </c>
      <c r="L791" s="27">
        <v>113</v>
      </c>
      <c r="M791" s="27">
        <v>15455</v>
      </c>
      <c r="N791" s="27">
        <v>10248</v>
      </c>
      <c r="O791" s="25">
        <v>3</v>
      </c>
      <c r="P791" s="27">
        <v>1</v>
      </c>
      <c r="Q791" s="27">
        <v>15000</v>
      </c>
      <c r="R791" s="27">
        <v>15000</v>
      </c>
      <c r="S791" s="27">
        <v>0</v>
      </c>
      <c r="T791" s="27">
        <v>0</v>
      </c>
      <c r="U791" s="24"/>
      <c r="V791" s="24"/>
      <c r="W791" s="27">
        <v>15000</v>
      </c>
      <c r="X791" s="24" t="str">
        <f>IF(OR(I791="",说明首页!$C$3-INT(I791)&gt;7),"是","否")</f>
        <v>否</v>
      </c>
      <c r="Y791" s="24" t="str">
        <f t="shared" si="180"/>
        <v>是</v>
      </c>
      <c r="Z791" s="24" t="str">
        <f t="shared" si="181"/>
        <v>否</v>
      </c>
      <c r="AA791" s="24" t="str">
        <f>IF(OR(I791="",说明首页!$C$3-INT(I791)&gt;=3),"是","否")</f>
        <v>否</v>
      </c>
      <c r="AB791" s="28">
        <f t="shared" si="182"/>
        <v>90.690265486725664</v>
      </c>
      <c r="AC791" s="29">
        <f t="shared" si="183"/>
        <v>0.37313432835820892</v>
      </c>
      <c r="AD791" s="27">
        <f t="shared" si="184"/>
        <v>15000</v>
      </c>
      <c r="AE791" s="29">
        <f t="shared" si="185"/>
        <v>1.5</v>
      </c>
      <c r="AF791" s="29">
        <f t="shared" si="186"/>
        <v>56.93333333333333</v>
      </c>
      <c r="AG791" s="28" t="str">
        <f t="shared" si="187"/>
        <v/>
      </c>
      <c r="AH791" s="28" t="str">
        <f t="shared" si="188"/>
        <v/>
      </c>
      <c r="AI791" s="28" t="str">
        <f t="shared" si="189"/>
        <v/>
      </c>
      <c r="AJ791" s="28" t="str">
        <f t="shared" si="190"/>
        <v/>
      </c>
      <c r="AK791" s="29" t="str">
        <f t="shared" si="191"/>
        <v/>
      </c>
      <c r="AL791" s="25" t="str">
        <f t="shared" si="192"/>
        <v/>
      </c>
      <c r="AM791" s="24" t="str">
        <f t="shared" si="193"/>
        <v>非参评</v>
      </c>
      <c r="AN791" s="24" t="str">
        <f t="shared" si="194"/>
        <v>MOB1-3</v>
      </c>
    </row>
    <row r="792" spans="1:40" ht="13.5" customHeight="1">
      <c r="A792" s="24" t="s">
        <v>144</v>
      </c>
      <c r="B792" s="24" t="s">
        <v>181</v>
      </c>
      <c r="C792" s="25">
        <v>804804</v>
      </c>
      <c r="D792" s="24" t="s">
        <v>292</v>
      </c>
      <c r="E792" s="26">
        <v>46105.5847222222</v>
      </c>
      <c r="F792" s="26">
        <v>46105.5847222222</v>
      </c>
      <c r="G792" s="25">
        <v>49</v>
      </c>
      <c r="H792" s="25">
        <v>49</v>
      </c>
      <c r="I792" s="26">
        <v>46154.711111111101</v>
      </c>
      <c r="J792" s="27">
        <v>1018</v>
      </c>
      <c r="K792" s="27">
        <v>1260</v>
      </c>
      <c r="L792" s="27">
        <v>299</v>
      </c>
      <c r="M792" s="27">
        <v>38382</v>
      </c>
      <c r="N792" s="27">
        <v>23293</v>
      </c>
      <c r="O792" s="24">
        <v>8</v>
      </c>
      <c r="P792" s="24">
        <v>6</v>
      </c>
      <c r="Q792" s="24">
        <v>364400</v>
      </c>
      <c r="R792" s="24">
        <v>214800</v>
      </c>
      <c r="S792" s="24">
        <v>0</v>
      </c>
      <c r="T792" s="24">
        <v>0</v>
      </c>
      <c r="U792" s="24"/>
      <c r="V792" s="24"/>
      <c r="W792" s="24">
        <v>364400</v>
      </c>
      <c r="X792" s="24" t="str">
        <f>IF(OR(I792="",说明首页!$C$3-INT(I792)&gt;7),"是","否")</f>
        <v>否</v>
      </c>
      <c r="Y792" s="24" t="str">
        <f t="shared" si="180"/>
        <v>是</v>
      </c>
      <c r="Z792" s="24" t="str">
        <f t="shared" si="181"/>
        <v>否</v>
      </c>
      <c r="AA792" s="24" t="str">
        <f>IF(OR(I792="",说明首页!$C$3-INT(I792)&gt;=3),"是","否")</f>
        <v>否</v>
      </c>
      <c r="AB792" s="28">
        <f t="shared" si="182"/>
        <v>77.903010033444815</v>
      </c>
      <c r="AC792" s="29">
        <f t="shared" si="183"/>
        <v>0.58939096267190572</v>
      </c>
      <c r="AD792" s="27">
        <f t="shared" si="184"/>
        <v>60733.333333333336</v>
      </c>
      <c r="AE792" s="29">
        <f t="shared" si="185"/>
        <v>21.48</v>
      </c>
      <c r="AF792" s="29">
        <f t="shared" si="186"/>
        <v>48.52708333333333</v>
      </c>
      <c r="AG792" s="28" t="str">
        <f t="shared" si="187"/>
        <v/>
      </c>
      <c r="AH792" s="28" t="str">
        <f t="shared" si="188"/>
        <v/>
      </c>
      <c r="AI792" s="28" t="str">
        <f t="shared" si="189"/>
        <v/>
      </c>
      <c r="AJ792" s="28" t="str">
        <f t="shared" si="190"/>
        <v/>
      </c>
      <c r="AK792" s="29" t="str">
        <f t="shared" si="191"/>
        <v/>
      </c>
      <c r="AL792" s="25" t="str">
        <f t="shared" si="192"/>
        <v/>
      </c>
      <c r="AM792" s="24" t="str">
        <f t="shared" si="193"/>
        <v>非参评</v>
      </c>
      <c r="AN792" s="24" t="str">
        <f t="shared" si="194"/>
        <v>MOB1-3</v>
      </c>
    </row>
    <row r="793" spans="1:40" ht="13.5" customHeight="1">
      <c r="A793" s="24" t="s">
        <v>144</v>
      </c>
      <c r="B793" s="24" t="s">
        <v>181</v>
      </c>
      <c r="C793" s="25">
        <v>804805</v>
      </c>
      <c r="D793" s="24" t="s">
        <v>621</v>
      </c>
      <c r="E793" s="26">
        <v>46105.585416666698</v>
      </c>
      <c r="F793" s="26">
        <v>46105.585416666698</v>
      </c>
      <c r="G793" s="25">
        <v>49</v>
      </c>
      <c r="H793" s="25">
        <v>49</v>
      </c>
      <c r="I793" s="26">
        <v>46148.75</v>
      </c>
      <c r="J793" s="27">
        <v>166</v>
      </c>
      <c r="K793" s="27">
        <v>207</v>
      </c>
      <c r="L793" s="27">
        <v>70</v>
      </c>
      <c r="M793" s="27">
        <v>8572</v>
      </c>
      <c r="N793" s="27">
        <v>6411</v>
      </c>
      <c r="O793" s="25">
        <v>1</v>
      </c>
      <c r="P793" s="27">
        <v>1</v>
      </c>
      <c r="Q793" s="27">
        <v>1000</v>
      </c>
      <c r="R793" s="24"/>
      <c r="S793" s="27">
        <v>0</v>
      </c>
      <c r="T793" s="27">
        <v>0</v>
      </c>
      <c r="U793" s="24"/>
      <c r="V793" s="24"/>
      <c r="W793" s="27">
        <v>1000</v>
      </c>
      <c r="X793" s="24" t="str">
        <f>IF(OR(I793="",说明首页!$C$3-INT(I793)&gt;7),"是","否")</f>
        <v>否</v>
      </c>
      <c r="Y793" s="24" t="str">
        <f t="shared" si="180"/>
        <v>是</v>
      </c>
      <c r="Z793" s="24" t="str">
        <f t="shared" si="181"/>
        <v>否</v>
      </c>
      <c r="AA793" s="24" t="str">
        <f>IF(OR(I793="",说明首页!$C$3-INT(I793)&gt;=3),"是","否")</f>
        <v>否</v>
      </c>
      <c r="AB793" s="28">
        <f t="shared" si="182"/>
        <v>91.585714285714289</v>
      </c>
      <c r="AC793" s="29">
        <f t="shared" si="183"/>
        <v>0.60240963855421692</v>
      </c>
      <c r="AD793" s="27">
        <f t="shared" si="184"/>
        <v>1000</v>
      </c>
      <c r="AE793" s="29">
        <f t="shared" si="185"/>
        <v>0</v>
      </c>
      <c r="AF793" s="29">
        <f t="shared" si="186"/>
        <v>106.85</v>
      </c>
      <c r="AG793" s="28" t="str">
        <f t="shared" si="187"/>
        <v/>
      </c>
      <c r="AH793" s="28" t="str">
        <f t="shared" si="188"/>
        <v/>
      </c>
      <c r="AI793" s="28" t="str">
        <f t="shared" si="189"/>
        <v/>
      </c>
      <c r="AJ793" s="28" t="str">
        <f t="shared" si="190"/>
        <v/>
      </c>
      <c r="AK793" s="29" t="str">
        <f t="shared" si="191"/>
        <v/>
      </c>
      <c r="AL793" s="25" t="str">
        <f t="shared" si="192"/>
        <v/>
      </c>
      <c r="AM793" s="24" t="str">
        <f t="shared" si="193"/>
        <v>非参评</v>
      </c>
      <c r="AN793" s="24" t="str">
        <f t="shared" si="194"/>
        <v>MOB1-3</v>
      </c>
    </row>
    <row r="794" spans="1:40" ht="13.5" customHeight="1">
      <c r="A794" s="24" t="s">
        <v>144</v>
      </c>
      <c r="B794" s="24" t="s">
        <v>181</v>
      </c>
      <c r="C794" s="25">
        <v>804870</v>
      </c>
      <c r="D794" s="24" t="s">
        <v>613</v>
      </c>
      <c r="E794" s="26">
        <v>46106.585416666698</v>
      </c>
      <c r="F794" s="26">
        <v>46106.585416666698</v>
      </c>
      <c r="G794" s="25">
        <v>48</v>
      </c>
      <c r="H794" s="25">
        <v>48</v>
      </c>
      <c r="I794" s="26">
        <v>46136.715277777803</v>
      </c>
      <c r="J794" s="27">
        <v>540</v>
      </c>
      <c r="K794" s="27">
        <v>707</v>
      </c>
      <c r="L794" s="27">
        <v>179</v>
      </c>
      <c r="M794" s="27">
        <v>22908</v>
      </c>
      <c r="N794" s="27">
        <v>14892</v>
      </c>
      <c r="O794" s="25">
        <v>5</v>
      </c>
      <c r="P794" s="27">
        <v>3</v>
      </c>
      <c r="Q794" s="27">
        <v>14000</v>
      </c>
      <c r="R794" s="27">
        <v>1000</v>
      </c>
      <c r="S794" s="27">
        <v>1</v>
      </c>
      <c r="T794" s="27">
        <v>1</v>
      </c>
      <c r="U794" s="27">
        <v>18500</v>
      </c>
      <c r="V794" s="24">
        <v>18500</v>
      </c>
      <c r="W794" s="27">
        <v>32500</v>
      </c>
      <c r="X794" s="24" t="str">
        <f>IF(OR(I794="",说明首页!$C$3-INT(I794)&gt;7),"是","否")</f>
        <v>否</v>
      </c>
      <c r="Y794" s="24" t="str">
        <f t="shared" si="180"/>
        <v>是</v>
      </c>
      <c r="Z794" s="24" t="str">
        <f t="shared" si="181"/>
        <v>否</v>
      </c>
      <c r="AA794" s="24" t="str">
        <f>IF(OR(I794="",说明首页!$C$3-INT(I794)&gt;=3),"是","否")</f>
        <v>否</v>
      </c>
      <c r="AB794" s="28">
        <f t="shared" si="182"/>
        <v>83.19553072625699</v>
      </c>
      <c r="AC794" s="29">
        <f t="shared" si="183"/>
        <v>0.55555555555555558</v>
      </c>
      <c r="AD794" s="27">
        <f t="shared" si="184"/>
        <v>4666.666666666667</v>
      </c>
      <c r="AE794" s="29">
        <f t="shared" si="185"/>
        <v>0.1</v>
      </c>
      <c r="AF794" s="29">
        <f t="shared" si="186"/>
        <v>49.64</v>
      </c>
      <c r="AG794" s="28" t="str">
        <f t="shared" si="187"/>
        <v/>
      </c>
      <c r="AH794" s="28" t="str">
        <f t="shared" si="188"/>
        <v/>
      </c>
      <c r="AI794" s="28" t="str">
        <f t="shared" si="189"/>
        <v/>
      </c>
      <c r="AJ794" s="28" t="str">
        <f t="shared" si="190"/>
        <v/>
      </c>
      <c r="AK794" s="29" t="str">
        <f t="shared" si="191"/>
        <v/>
      </c>
      <c r="AL794" s="25" t="str">
        <f t="shared" si="192"/>
        <v/>
      </c>
      <c r="AM794" s="24" t="str">
        <f t="shared" si="193"/>
        <v>非参评</v>
      </c>
      <c r="AN794" s="24" t="str">
        <f t="shared" si="194"/>
        <v>MOB1-3</v>
      </c>
    </row>
    <row r="795" spans="1:40" ht="13.5" customHeight="1">
      <c r="A795" s="24" t="s">
        <v>144</v>
      </c>
      <c r="B795" s="24" t="s">
        <v>181</v>
      </c>
      <c r="C795" s="25">
        <v>804873</v>
      </c>
      <c r="D795" s="24" t="s">
        <v>1026</v>
      </c>
      <c r="E795" s="26">
        <v>46106.5847222222</v>
      </c>
      <c r="F795" s="26">
        <v>46106.5847222222</v>
      </c>
      <c r="G795" s="25">
        <v>48</v>
      </c>
      <c r="H795" s="25">
        <v>48</v>
      </c>
      <c r="I795" s="26">
        <v>46142.603472222203</v>
      </c>
      <c r="J795" s="27">
        <v>68</v>
      </c>
      <c r="K795" s="27">
        <v>79</v>
      </c>
      <c r="L795" s="27">
        <v>35</v>
      </c>
      <c r="M795" s="27">
        <v>4261</v>
      </c>
      <c r="N795" s="27">
        <v>3575</v>
      </c>
      <c r="O795" s="25"/>
      <c r="P795" s="27"/>
      <c r="Q795" s="27"/>
      <c r="R795" s="27"/>
      <c r="S795" s="27"/>
      <c r="T795" s="27"/>
      <c r="U795" s="27"/>
      <c r="V795" s="27"/>
      <c r="W795" s="27"/>
      <c r="X795" s="24" t="str">
        <f>IF(OR(I795="",说明首页!$C$3-INT(I795)&gt;7),"是","否")</f>
        <v>否</v>
      </c>
      <c r="Y795" s="24" t="str">
        <f t="shared" si="180"/>
        <v>是</v>
      </c>
      <c r="Z795" s="24" t="str">
        <f t="shared" si="181"/>
        <v>否</v>
      </c>
      <c r="AA795" s="24" t="str">
        <f>IF(OR(I795="",说明首页!$C$3-INT(I795)&gt;=3),"是","否")</f>
        <v>否</v>
      </c>
      <c r="AB795" s="28">
        <f t="shared" si="182"/>
        <v>102.14285714285714</v>
      </c>
      <c r="AC795" s="29">
        <f t="shared" si="183"/>
        <v>0</v>
      </c>
      <c r="AD795" s="27">
        <f t="shared" si="184"/>
        <v>0</v>
      </c>
      <c r="AE795" s="29">
        <f t="shared" si="185"/>
        <v>0</v>
      </c>
      <c r="AF795" s="29">
        <f t="shared" si="186"/>
        <v>0</v>
      </c>
      <c r="AG795" s="28" t="str">
        <f t="shared" si="187"/>
        <v/>
      </c>
      <c r="AH795" s="28" t="str">
        <f t="shared" si="188"/>
        <v/>
      </c>
      <c r="AI795" s="28" t="str">
        <f t="shared" si="189"/>
        <v/>
      </c>
      <c r="AJ795" s="28" t="str">
        <f t="shared" si="190"/>
        <v/>
      </c>
      <c r="AK795" s="29" t="str">
        <f t="shared" si="191"/>
        <v/>
      </c>
      <c r="AL795" s="25" t="str">
        <f t="shared" si="192"/>
        <v/>
      </c>
      <c r="AM795" s="24" t="str">
        <f t="shared" si="193"/>
        <v>非参评</v>
      </c>
      <c r="AN795" s="24" t="str">
        <f t="shared" si="194"/>
        <v>MOB1-3</v>
      </c>
    </row>
    <row r="796" spans="1:40" ht="13.5" customHeight="1">
      <c r="A796" s="24" t="s">
        <v>144</v>
      </c>
      <c r="B796" s="24" t="s">
        <v>145</v>
      </c>
      <c r="C796" s="25">
        <v>804968</v>
      </c>
      <c r="D796" s="24" t="s">
        <v>828</v>
      </c>
      <c r="E796" s="26">
        <v>46107.603472222203</v>
      </c>
      <c r="F796" s="26">
        <v>46107.603472222203</v>
      </c>
      <c r="G796" s="25">
        <v>47</v>
      </c>
      <c r="H796" s="25">
        <v>47</v>
      </c>
      <c r="I796" s="26">
        <v>46154.8305555556</v>
      </c>
      <c r="J796" s="27">
        <v>3896</v>
      </c>
      <c r="K796" s="27">
        <v>4421</v>
      </c>
      <c r="L796" s="27">
        <v>1460</v>
      </c>
      <c r="M796" s="27">
        <v>163935</v>
      </c>
      <c r="N796" s="27">
        <v>115443</v>
      </c>
      <c r="O796" s="24">
        <v>21</v>
      </c>
      <c r="P796" s="24">
        <v>35</v>
      </c>
      <c r="Q796" s="24">
        <v>989200</v>
      </c>
      <c r="R796" s="24">
        <v>542500</v>
      </c>
      <c r="S796" s="24">
        <v>3</v>
      </c>
      <c r="T796" s="24">
        <v>3</v>
      </c>
      <c r="U796" s="24">
        <v>79000</v>
      </c>
      <c r="V796" s="24">
        <v>1000</v>
      </c>
      <c r="W796" s="24">
        <v>1068200</v>
      </c>
      <c r="X796" s="24" t="str">
        <f>IF(OR(I796="",说明首页!$C$3-INT(I796)&gt;7),"是","否")</f>
        <v>否</v>
      </c>
      <c r="Y796" s="24" t="str">
        <f t="shared" si="180"/>
        <v>是</v>
      </c>
      <c r="Z796" s="24" t="str">
        <f t="shared" si="181"/>
        <v>否</v>
      </c>
      <c r="AA796" s="24" t="str">
        <f>IF(OR(I796="",说明首页!$C$3-INT(I796)&gt;=3),"是","否")</f>
        <v>否</v>
      </c>
      <c r="AB796" s="28">
        <f t="shared" si="182"/>
        <v>79.070547945205476</v>
      </c>
      <c r="AC796" s="29">
        <f t="shared" si="183"/>
        <v>0.89835728952772065</v>
      </c>
      <c r="AD796" s="27">
        <f t="shared" si="184"/>
        <v>28262.857142857141</v>
      </c>
      <c r="AE796" s="29">
        <f t="shared" si="185"/>
        <v>54.25</v>
      </c>
      <c r="AF796" s="29">
        <f t="shared" si="186"/>
        <v>91.621428571428581</v>
      </c>
      <c r="AG796" s="28" t="str">
        <f t="shared" si="187"/>
        <v/>
      </c>
      <c r="AH796" s="28" t="str">
        <f t="shared" si="188"/>
        <v/>
      </c>
      <c r="AI796" s="28" t="str">
        <f t="shared" si="189"/>
        <v/>
      </c>
      <c r="AJ796" s="28" t="str">
        <f t="shared" si="190"/>
        <v/>
      </c>
      <c r="AK796" s="29" t="str">
        <f t="shared" si="191"/>
        <v/>
      </c>
      <c r="AL796" s="25" t="str">
        <f t="shared" si="192"/>
        <v/>
      </c>
      <c r="AM796" s="24" t="str">
        <f t="shared" si="193"/>
        <v>非参评</v>
      </c>
      <c r="AN796" s="24" t="str">
        <f t="shared" si="194"/>
        <v>MOB1-3</v>
      </c>
    </row>
    <row r="797" spans="1:40" ht="13.5" customHeight="1">
      <c r="A797" s="24" t="s">
        <v>144</v>
      </c>
      <c r="B797" s="24" t="s">
        <v>152</v>
      </c>
      <c r="C797" s="25">
        <v>804972</v>
      </c>
      <c r="D797" s="24" t="s">
        <v>922</v>
      </c>
      <c r="E797" s="26">
        <v>46119.570138888899</v>
      </c>
      <c r="F797" s="26">
        <v>46119.570138888899</v>
      </c>
      <c r="G797" s="25">
        <v>35</v>
      </c>
      <c r="H797" s="25">
        <v>35</v>
      </c>
      <c r="I797" s="26">
        <v>46132.768750000003</v>
      </c>
      <c r="J797" s="27">
        <v>1225</v>
      </c>
      <c r="K797" s="27">
        <v>1286</v>
      </c>
      <c r="L797" s="27">
        <v>587</v>
      </c>
      <c r="M797" s="27">
        <v>48718</v>
      </c>
      <c r="N797" s="27">
        <v>38379</v>
      </c>
      <c r="O797" s="25">
        <v>6</v>
      </c>
      <c r="P797" s="27">
        <v>5</v>
      </c>
      <c r="Q797" s="27">
        <v>57500</v>
      </c>
      <c r="R797" s="27">
        <v>36000</v>
      </c>
      <c r="S797" s="27">
        <v>1</v>
      </c>
      <c r="T797" s="27">
        <v>1</v>
      </c>
      <c r="U797" s="24">
        <v>1000</v>
      </c>
      <c r="V797" s="24"/>
      <c r="W797" s="27">
        <v>58500</v>
      </c>
      <c r="X797" s="24" t="str">
        <f>IF(OR(I797="",说明首页!$C$3-INT(I797)&gt;7),"是","否")</f>
        <v>否</v>
      </c>
      <c r="Y797" s="24" t="str">
        <f t="shared" si="180"/>
        <v>是</v>
      </c>
      <c r="Z797" s="24" t="str">
        <f t="shared" si="181"/>
        <v>否</v>
      </c>
      <c r="AA797" s="24" t="str">
        <f>IF(OR(I797="",说明首页!$C$3-INT(I797)&gt;=3),"是","否")</f>
        <v>否</v>
      </c>
      <c r="AB797" s="28">
        <f t="shared" si="182"/>
        <v>65.381601362862014</v>
      </c>
      <c r="AC797" s="29">
        <f t="shared" si="183"/>
        <v>0.40816326530612246</v>
      </c>
      <c r="AD797" s="27">
        <f t="shared" si="184"/>
        <v>11500</v>
      </c>
      <c r="AE797" s="29">
        <f t="shared" si="185"/>
        <v>3.6</v>
      </c>
      <c r="AF797" s="29">
        <f t="shared" si="186"/>
        <v>106.60833333333333</v>
      </c>
      <c r="AG797" s="28" t="str">
        <f t="shared" si="187"/>
        <v/>
      </c>
      <c r="AH797" s="28" t="str">
        <f t="shared" si="188"/>
        <v/>
      </c>
      <c r="AI797" s="28" t="str">
        <f t="shared" si="189"/>
        <v/>
      </c>
      <c r="AJ797" s="28" t="str">
        <f t="shared" si="190"/>
        <v/>
      </c>
      <c r="AK797" s="29" t="str">
        <f t="shared" si="191"/>
        <v/>
      </c>
      <c r="AL797" s="25" t="str">
        <f t="shared" si="192"/>
        <v/>
      </c>
      <c r="AM797" s="24" t="str">
        <f t="shared" si="193"/>
        <v>非参评</v>
      </c>
      <c r="AN797" s="24" t="str">
        <f t="shared" si="194"/>
        <v>MOB1-3</v>
      </c>
    </row>
    <row r="798" spans="1:40" ht="13.5" customHeight="1">
      <c r="A798" s="24" t="s">
        <v>144</v>
      </c>
      <c r="B798" s="24" t="s">
        <v>152</v>
      </c>
      <c r="C798" s="25">
        <v>804979</v>
      </c>
      <c r="D798" s="24" t="s">
        <v>914</v>
      </c>
      <c r="E798" s="26">
        <v>46119.568749999999</v>
      </c>
      <c r="F798" s="26">
        <v>46119.568749999999</v>
      </c>
      <c r="G798" s="25">
        <v>35</v>
      </c>
      <c r="H798" s="25">
        <v>35</v>
      </c>
      <c r="I798" s="26">
        <v>46154.785416666702</v>
      </c>
      <c r="J798" s="27">
        <v>5200</v>
      </c>
      <c r="K798" s="27">
        <v>6010</v>
      </c>
      <c r="L798" s="27">
        <v>2544</v>
      </c>
      <c r="M798" s="27">
        <v>248709</v>
      </c>
      <c r="N798" s="27">
        <v>194666</v>
      </c>
      <c r="O798" s="25">
        <v>26</v>
      </c>
      <c r="P798" s="27">
        <v>16</v>
      </c>
      <c r="Q798" s="27">
        <v>207300</v>
      </c>
      <c r="R798" s="27">
        <v>79700</v>
      </c>
      <c r="S798" s="27">
        <v>3</v>
      </c>
      <c r="T798" s="27">
        <v>3</v>
      </c>
      <c r="U798" s="27">
        <v>2500</v>
      </c>
      <c r="V798" s="27"/>
      <c r="W798" s="27">
        <v>209800</v>
      </c>
      <c r="X798" s="24" t="str">
        <f>IF(OR(I798="",说明首页!$C$3-INT(I798)&gt;7),"是","否")</f>
        <v>否</v>
      </c>
      <c r="Y798" s="24" t="str">
        <f t="shared" si="180"/>
        <v>否</v>
      </c>
      <c r="Z798" s="24" t="str">
        <f t="shared" si="181"/>
        <v>是</v>
      </c>
      <c r="AA798" s="24" t="str">
        <f>IF(OR(I798="",说明首页!$C$3-INT(I798)&gt;=3),"是","否")</f>
        <v>否</v>
      </c>
      <c r="AB798" s="28">
        <f t="shared" si="182"/>
        <v>76.519654088050316</v>
      </c>
      <c r="AC798" s="29">
        <f t="shared" si="183"/>
        <v>0.30769230769230771</v>
      </c>
      <c r="AD798" s="27">
        <f t="shared" si="184"/>
        <v>12956.25</v>
      </c>
      <c r="AE798" s="29">
        <f t="shared" si="185"/>
        <v>7.97</v>
      </c>
      <c r="AF798" s="29">
        <f t="shared" si="186"/>
        <v>124.78589743589743</v>
      </c>
      <c r="AG798" s="28">
        <f t="shared" si="187"/>
        <v>19.209039548022599</v>
      </c>
      <c r="AH798" s="28">
        <f t="shared" si="188"/>
        <v>0.56497175141242939</v>
      </c>
      <c r="AI798" s="28">
        <f t="shared" si="189"/>
        <v>2.4482109227871938</v>
      </c>
      <c r="AJ798" s="28">
        <f t="shared" si="190"/>
        <v>77.401129943502823</v>
      </c>
      <c r="AK798" s="29">
        <f t="shared" si="191"/>
        <v>19.11</v>
      </c>
      <c r="AL798" s="25">
        <f t="shared" si="192"/>
        <v>486</v>
      </c>
      <c r="AM798" s="24" t="str">
        <f t="shared" si="193"/>
        <v>C</v>
      </c>
      <c r="AN798" s="24" t="str">
        <f t="shared" si="194"/>
        <v>MOB1-3</v>
      </c>
    </row>
    <row r="799" spans="1:40" ht="13.5" customHeight="1">
      <c r="A799" s="24" t="s">
        <v>144</v>
      </c>
      <c r="B799" s="24" t="s">
        <v>152</v>
      </c>
      <c r="C799" s="25">
        <v>804982</v>
      </c>
      <c r="D799" s="24" t="s">
        <v>832</v>
      </c>
      <c r="E799" s="26">
        <v>46107.4152777778</v>
      </c>
      <c r="F799" s="26">
        <v>46107.4152777778</v>
      </c>
      <c r="G799" s="25">
        <v>47</v>
      </c>
      <c r="H799" s="25">
        <v>47</v>
      </c>
      <c r="I799" s="26">
        <v>46142.726388888899</v>
      </c>
      <c r="J799" s="27">
        <v>1529</v>
      </c>
      <c r="K799" s="27">
        <v>1926</v>
      </c>
      <c r="L799" s="27">
        <v>823</v>
      </c>
      <c r="M799" s="27">
        <v>111299</v>
      </c>
      <c r="N799" s="27">
        <v>95836</v>
      </c>
      <c r="O799" s="24">
        <v>13</v>
      </c>
      <c r="P799" s="24">
        <v>15</v>
      </c>
      <c r="Q799" s="24">
        <v>441800</v>
      </c>
      <c r="R799" s="24">
        <v>374300</v>
      </c>
      <c r="S799" s="24">
        <v>2</v>
      </c>
      <c r="T799" s="24">
        <v>2</v>
      </c>
      <c r="U799" s="24">
        <v>12600</v>
      </c>
      <c r="V799" s="24">
        <v>9100</v>
      </c>
      <c r="W799" s="24">
        <v>454400</v>
      </c>
      <c r="X799" s="24" t="str">
        <f>IF(OR(I799="",说明首页!$C$3-INT(I799)&gt;7),"是","否")</f>
        <v>否</v>
      </c>
      <c r="Y799" s="24" t="str">
        <f t="shared" si="180"/>
        <v>是</v>
      </c>
      <c r="Z799" s="24" t="str">
        <f t="shared" si="181"/>
        <v>否</v>
      </c>
      <c r="AA799" s="24" t="str">
        <f>IF(OR(I799="",说明首页!$C$3-INT(I799)&gt;=3),"是","否")</f>
        <v>否</v>
      </c>
      <c r="AB799" s="28">
        <f t="shared" si="182"/>
        <v>116.44714459295261</v>
      </c>
      <c r="AC799" s="29">
        <f t="shared" si="183"/>
        <v>0.98103335513407453</v>
      </c>
      <c r="AD799" s="27">
        <f t="shared" si="184"/>
        <v>29453.333333333332</v>
      </c>
      <c r="AE799" s="29">
        <f t="shared" si="185"/>
        <v>37.43</v>
      </c>
      <c r="AF799" s="29">
        <f t="shared" si="186"/>
        <v>122.86666666666666</v>
      </c>
      <c r="AG799" s="28" t="str">
        <f t="shared" si="187"/>
        <v/>
      </c>
      <c r="AH799" s="28" t="str">
        <f t="shared" si="188"/>
        <v/>
      </c>
      <c r="AI799" s="28" t="str">
        <f t="shared" si="189"/>
        <v/>
      </c>
      <c r="AJ799" s="28" t="str">
        <f t="shared" si="190"/>
        <v/>
      </c>
      <c r="AK799" s="29" t="str">
        <f t="shared" si="191"/>
        <v/>
      </c>
      <c r="AL799" s="25" t="str">
        <f t="shared" si="192"/>
        <v/>
      </c>
      <c r="AM799" s="24" t="str">
        <f t="shared" si="193"/>
        <v>非参评</v>
      </c>
      <c r="AN799" s="24" t="str">
        <f t="shared" si="194"/>
        <v>MOB1-3</v>
      </c>
    </row>
    <row r="800" spans="1:40" ht="13.5" customHeight="1">
      <c r="A800" s="24" t="s">
        <v>144</v>
      </c>
      <c r="B800" s="24" t="s">
        <v>152</v>
      </c>
      <c r="C800" s="25">
        <v>804983</v>
      </c>
      <c r="D800" s="24" t="s">
        <v>831</v>
      </c>
      <c r="E800" s="26">
        <v>46107.403472222199</v>
      </c>
      <c r="F800" s="26">
        <v>46107.403472222199</v>
      </c>
      <c r="G800" s="25">
        <v>47</v>
      </c>
      <c r="H800" s="25">
        <v>47</v>
      </c>
      <c r="I800" s="26">
        <v>46154.770138888904</v>
      </c>
      <c r="J800" s="27">
        <v>2891</v>
      </c>
      <c r="K800" s="27">
        <v>3698</v>
      </c>
      <c r="L800" s="27">
        <v>1586</v>
      </c>
      <c r="M800" s="27">
        <v>182405</v>
      </c>
      <c r="N800" s="27">
        <v>151454</v>
      </c>
      <c r="O800" s="25">
        <v>21</v>
      </c>
      <c r="P800" s="27">
        <v>32</v>
      </c>
      <c r="Q800" s="27">
        <v>716200</v>
      </c>
      <c r="R800" s="27">
        <v>691900</v>
      </c>
      <c r="S800" s="27">
        <v>2</v>
      </c>
      <c r="T800" s="27">
        <v>2</v>
      </c>
      <c r="U800" s="24">
        <v>4300</v>
      </c>
      <c r="V800" s="24"/>
      <c r="W800" s="27">
        <v>720500</v>
      </c>
      <c r="X800" s="24" t="str">
        <f>IF(OR(I800="",说明首页!$C$3-INT(I800)&gt;7),"是","否")</f>
        <v>否</v>
      </c>
      <c r="Y800" s="24" t="str">
        <f t="shared" si="180"/>
        <v>是</v>
      </c>
      <c r="Z800" s="24" t="str">
        <f t="shared" si="181"/>
        <v>否</v>
      </c>
      <c r="AA800" s="24" t="str">
        <f>IF(OR(I800="",说明首页!$C$3-INT(I800)&gt;=3),"是","否")</f>
        <v>否</v>
      </c>
      <c r="AB800" s="28">
        <f t="shared" si="182"/>
        <v>95.494325346784365</v>
      </c>
      <c r="AC800" s="29">
        <f t="shared" si="183"/>
        <v>1.1068834313386371</v>
      </c>
      <c r="AD800" s="27">
        <f t="shared" si="184"/>
        <v>22381.25</v>
      </c>
      <c r="AE800" s="29">
        <f t="shared" si="185"/>
        <v>69.19</v>
      </c>
      <c r="AF800" s="29">
        <f t="shared" si="186"/>
        <v>120.20158730158731</v>
      </c>
      <c r="AG800" s="28" t="str">
        <f t="shared" si="187"/>
        <v/>
      </c>
      <c r="AH800" s="28" t="str">
        <f t="shared" si="188"/>
        <v/>
      </c>
      <c r="AI800" s="28" t="str">
        <f t="shared" si="189"/>
        <v/>
      </c>
      <c r="AJ800" s="28" t="str">
        <f t="shared" si="190"/>
        <v/>
      </c>
      <c r="AK800" s="29" t="str">
        <f t="shared" si="191"/>
        <v/>
      </c>
      <c r="AL800" s="25" t="str">
        <f t="shared" si="192"/>
        <v/>
      </c>
      <c r="AM800" s="24" t="str">
        <f t="shared" si="193"/>
        <v>非参评</v>
      </c>
      <c r="AN800" s="24" t="str">
        <f t="shared" si="194"/>
        <v>MOB1-3</v>
      </c>
    </row>
    <row r="801" spans="1:40" ht="13.5" customHeight="1">
      <c r="A801" s="24" t="s">
        <v>144</v>
      </c>
      <c r="B801" s="24" t="s">
        <v>152</v>
      </c>
      <c r="C801" s="25">
        <v>804988</v>
      </c>
      <c r="D801" s="24" t="s">
        <v>835</v>
      </c>
      <c r="E801" s="26">
        <v>46107.598611111098</v>
      </c>
      <c r="F801" s="26">
        <v>46107.598611111098</v>
      </c>
      <c r="G801" s="25">
        <v>47</v>
      </c>
      <c r="H801" s="25">
        <v>47</v>
      </c>
      <c r="I801" s="26">
        <v>46154.7902777778</v>
      </c>
      <c r="J801" s="27">
        <v>4384</v>
      </c>
      <c r="K801" s="27">
        <v>5022</v>
      </c>
      <c r="L801" s="27">
        <v>1884</v>
      </c>
      <c r="M801" s="27">
        <v>198915</v>
      </c>
      <c r="N801" s="27">
        <v>153216</v>
      </c>
      <c r="O801" s="25">
        <v>26</v>
      </c>
      <c r="P801" s="27">
        <v>32</v>
      </c>
      <c r="Q801" s="27">
        <v>253500</v>
      </c>
      <c r="R801" s="27">
        <v>224900</v>
      </c>
      <c r="S801" s="27">
        <v>3</v>
      </c>
      <c r="T801" s="27">
        <v>3</v>
      </c>
      <c r="U801" s="27">
        <v>27800</v>
      </c>
      <c r="V801" s="27">
        <v>6800</v>
      </c>
      <c r="W801" s="27">
        <v>281300</v>
      </c>
      <c r="X801" s="24" t="str">
        <f>IF(OR(I801="",说明首页!$C$3-INT(I801)&gt;7),"是","否")</f>
        <v>否</v>
      </c>
      <c r="Y801" s="24" t="str">
        <f t="shared" si="180"/>
        <v>否</v>
      </c>
      <c r="Z801" s="24" t="str">
        <f t="shared" si="181"/>
        <v>是</v>
      </c>
      <c r="AA801" s="24" t="str">
        <f>IF(OR(I801="",说明首页!$C$3-INT(I801)&gt;=3),"是","否")</f>
        <v>否</v>
      </c>
      <c r="AB801" s="28">
        <f t="shared" si="182"/>
        <v>81.324840764331213</v>
      </c>
      <c r="AC801" s="29">
        <f t="shared" si="183"/>
        <v>0.72992700729927007</v>
      </c>
      <c r="AD801" s="27">
        <f t="shared" si="184"/>
        <v>7921.875</v>
      </c>
      <c r="AE801" s="29">
        <f t="shared" si="185"/>
        <v>22.49</v>
      </c>
      <c r="AF801" s="29">
        <f t="shared" si="186"/>
        <v>98.215384615384622</v>
      </c>
      <c r="AG801" s="28">
        <f t="shared" si="187"/>
        <v>28.625235404896422</v>
      </c>
      <c r="AH801" s="28">
        <f t="shared" si="188"/>
        <v>29.75517890772128</v>
      </c>
      <c r="AI801" s="28">
        <f t="shared" si="189"/>
        <v>8.4745762711864394</v>
      </c>
      <c r="AJ801" s="28">
        <f t="shared" si="190"/>
        <v>20.527306967984934</v>
      </c>
      <c r="AK801" s="29">
        <f t="shared" si="191"/>
        <v>23.48</v>
      </c>
      <c r="AL801" s="25">
        <f t="shared" si="192"/>
        <v>458</v>
      </c>
      <c r="AM801" s="24" t="str">
        <f t="shared" si="193"/>
        <v>C</v>
      </c>
      <c r="AN801" s="24" t="str">
        <f t="shared" si="194"/>
        <v>MOB1-3</v>
      </c>
    </row>
    <row r="802" spans="1:40" ht="13.5" customHeight="1">
      <c r="A802" s="24" t="s">
        <v>144</v>
      </c>
      <c r="B802" s="24" t="s">
        <v>152</v>
      </c>
      <c r="C802" s="25">
        <v>804989</v>
      </c>
      <c r="D802" s="24" t="s">
        <v>850</v>
      </c>
      <c r="E802" s="26">
        <v>46108.385416666701</v>
      </c>
      <c r="F802" s="26">
        <v>46108.385416666701</v>
      </c>
      <c r="G802" s="25">
        <v>46</v>
      </c>
      <c r="H802" s="25">
        <v>46</v>
      </c>
      <c r="I802" s="26">
        <v>46154.8215277778</v>
      </c>
      <c r="J802" s="27">
        <v>4132</v>
      </c>
      <c r="K802" s="27">
        <v>5358</v>
      </c>
      <c r="L802" s="27">
        <v>1938</v>
      </c>
      <c r="M802" s="27">
        <v>230637</v>
      </c>
      <c r="N802" s="27">
        <v>182170</v>
      </c>
      <c r="O802" s="25">
        <v>24</v>
      </c>
      <c r="P802" s="27">
        <v>31</v>
      </c>
      <c r="Q802" s="27">
        <v>114100</v>
      </c>
      <c r="R802" s="27">
        <v>73800</v>
      </c>
      <c r="S802" s="27">
        <v>0</v>
      </c>
      <c r="T802" s="27">
        <v>0</v>
      </c>
      <c r="U802" s="27"/>
      <c r="V802" s="24"/>
      <c r="W802" s="27">
        <v>114100</v>
      </c>
      <c r="X802" s="24" t="str">
        <f>IF(OR(I802="",说明首页!$C$3-INT(I802)&gt;7),"是","否")</f>
        <v>否</v>
      </c>
      <c r="Y802" s="24" t="str">
        <f t="shared" si="180"/>
        <v>否</v>
      </c>
      <c r="Z802" s="24" t="str">
        <f t="shared" si="181"/>
        <v>是</v>
      </c>
      <c r="AA802" s="24" t="str">
        <f>IF(OR(I802="",说明首页!$C$3-INT(I802)&gt;=3),"是","否")</f>
        <v>否</v>
      </c>
      <c r="AB802" s="28">
        <f t="shared" si="182"/>
        <v>93.998968008255929</v>
      </c>
      <c r="AC802" s="29">
        <f t="shared" si="183"/>
        <v>0.75024201355275888</v>
      </c>
      <c r="AD802" s="27">
        <f t="shared" si="184"/>
        <v>3680.6451612903224</v>
      </c>
      <c r="AE802" s="29">
        <f t="shared" si="185"/>
        <v>7.38</v>
      </c>
      <c r="AF802" s="29">
        <f t="shared" si="186"/>
        <v>126.50694444444444</v>
      </c>
      <c r="AG802" s="28">
        <f t="shared" si="187"/>
        <v>66.101694915254242</v>
      </c>
      <c r="AH802" s="28">
        <f t="shared" si="188"/>
        <v>33.333333333333329</v>
      </c>
      <c r="AI802" s="28">
        <f t="shared" si="189"/>
        <v>2.2598870056497176</v>
      </c>
      <c r="AJ802" s="28">
        <f t="shared" si="190"/>
        <v>78.907721280602644</v>
      </c>
      <c r="AK802" s="29">
        <f t="shared" si="191"/>
        <v>41.15</v>
      </c>
      <c r="AL802" s="25">
        <f t="shared" si="192"/>
        <v>330</v>
      </c>
      <c r="AM802" s="24" t="str">
        <f t="shared" si="193"/>
        <v>B</v>
      </c>
      <c r="AN802" s="24" t="str">
        <f t="shared" si="194"/>
        <v>MOB1-3</v>
      </c>
    </row>
    <row r="803" spans="1:40" ht="13.5" customHeight="1">
      <c r="A803" s="24" t="s">
        <v>144</v>
      </c>
      <c r="B803" s="24" t="s">
        <v>152</v>
      </c>
      <c r="C803" s="25">
        <v>804992</v>
      </c>
      <c r="D803" s="24" t="s">
        <v>851</v>
      </c>
      <c r="E803" s="26">
        <v>46108.395138888904</v>
      </c>
      <c r="F803" s="26">
        <v>46108.395138888904</v>
      </c>
      <c r="G803" s="25">
        <v>46</v>
      </c>
      <c r="H803" s="25">
        <v>46</v>
      </c>
      <c r="I803" s="26">
        <v>46154.780555555597</v>
      </c>
      <c r="J803" s="27">
        <v>4139</v>
      </c>
      <c r="K803" s="27">
        <v>4627</v>
      </c>
      <c r="L803" s="27">
        <v>1888</v>
      </c>
      <c r="M803" s="27">
        <v>203685</v>
      </c>
      <c r="N803" s="27">
        <v>162438</v>
      </c>
      <c r="O803" s="25">
        <v>25</v>
      </c>
      <c r="P803" s="27">
        <v>37</v>
      </c>
      <c r="Q803" s="27">
        <v>369400</v>
      </c>
      <c r="R803" s="27">
        <v>307400</v>
      </c>
      <c r="S803" s="27">
        <v>5</v>
      </c>
      <c r="T803" s="27">
        <v>8</v>
      </c>
      <c r="U803" s="27">
        <v>36700</v>
      </c>
      <c r="V803" s="24">
        <v>7000</v>
      </c>
      <c r="W803" s="27">
        <v>406100</v>
      </c>
      <c r="X803" s="24" t="str">
        <f>IF(OR(I803="",说明首页!$C$3-INT(I803)&gt;7),"是","否")</f>
        <v>否</v>
      </c>
      <c r="Y803" s="24" t="str">
        <f t="shared" si="180"/>
        <v>否</v>
      </c>
      <c r="Z803" s="24" t="str">
        <f t="shared" si="181"/>
        <v>是</v>
      </c>
      <c r="AA803" s="24" t="str">
        <f>IF(OR(I803="",说明首页!$C$3-INT(I803)&gt;=3),"是","否")</f>
        <v>否</v>
      </c>
      <c r="AB803" s="28">
        <f t="shared" si="182"/>
        <v>86.037076271186436</v>
      </c>
      <c r="AC803" s="29">
        <f t="shared" si="183"/>
        <v>0.89393573326890552</v>
      </c>
      <c r="AD803" s="27">
        <f t="shared" si="184"/>
        <v>9983.7837837837833</v>
      </c>
      <c r="AE803" s="29">
        <f t="shared" si="185"/>
        <v>30.74</v>
      </c>
      <c r="AF803" s="29">
        <f t="shared" si="186"/>
        <v>108.292</v>
      </c>
      <c r="AG803" s="28">
        <f t="shared" si="187"/>
        <v>41.242937853107343</v>
      </c>
      <c r="AH803" s="28">
        <f t="shared" si="188"/>
        <v>50.659133709981162</v>
      </c>
      <c r="AI803" s="28">
        <f t="shared" si="189"/>
        <v>12.617702448210924</v>
      </c>
      <c r="AJ803" s="28">
        <f t="shared" si="190"/>
        <v>37.47645951035782</v>
      </c>
      <c r="AK803" s="29">
        <f t="shared" si="191"/>
        <v>39</v>
      </c>
      <c r="AL803" s="25">
        <f t="shared" si="192"/>
        <v>349</v>
      </c>
      <c r="AM803" s="24" t="str">
        <f t="shared" si="193"/>
        <v>B</v>
      </c>
      <c r="AN803" s="24" t="str">
        <f t="shared" si="194"/>
        <v>MOB1-3</v>
      </c>
    </row>
    <row r="804" spans="1:40" ht="13.5" customHeight="1">
      <c r="A804" s="24" t="s">
        <v>144</v>
      </c>
      <c r="B804" s="24" t="s">
        <v>145</v>
      </c>
      <c r="C804" s="25">
        <v>805011</v>
      </c>
      <c r="D804" s="24" t="s">
        <v>726</v>
      </c>
      <c r="E804" s="26">
        <v>46107.746527777803</v>
      </c>
      <c r="F804" s="26">
        <v>46107.746527777803</v>
      </c>
      <c r="G804" s="25">
        <v>47</v>
      </c>
      <c r="H804" s="25">
        <v>47</v>
      </c>
      <c r="I804" s="26">
        <v>46154.805555555598</v>
      </c>
      <c r="J804" s="27">
        <v>4552</v>
      </c>
      <c r="K804" s="27">
        <v>5291</v>
      </c>
      <c r="L804" s="27">
        <v>1975</v>
      </c>
      <c r="M804" s="27">
        <v>243848</v>
      </c>
      <c r="N804" s="27">
        <v>197846</v>
      </c>
      <c r="O804" s="25">
        <v>25</v>
      </c>
      <c r="P804" s="27">
        <v>30</v>
      </c>
      <c r="Q804" s="27">
        <v>603800</v>
      </c>
      <c r="R804" s="24">
        <v>529700</v>
      </c>
      <c r="S804" s="27">
        <v>1</v>
      </c>
      <c r="T804" s="27">
        <v>1</v>
      </c>
      <c r="U804" s="24">
        <v>1000</v>
      </c>
      <c r="V804" s="24"/>
      <c r="W804" s="27">
        <v>604800</v>
      </c>
      <c r="X804" s="24" t="str">
        <f>IF(OR(I804="",说明首页!$C$3-INT(I804)&gt;7),"是","否")</f>
        <v>否</v>
      </c>
      <c r="Y804" s="24" t="str">
        <f t="shared" si="180"/>
        <v>否</v>
      </c>
      <c r="Z804" s="24" t="str">
        <f t="shared" si="181"/>
        <v>是</v>
      </c>
      <c r="AA804" s="24" t="str">
        <f>IF(OR(I804="",说明首页!$C$3-INT(I804)&gt;=3),"是","否")</f>
        <v>否</v>
      </c>
      <c r="AB804" s="28">
        <f t="shared" si="182"/>
        <v>100.17518987341772</v>
      </c>
      <c r="AC804" s="29">
        <f t="shared" si="183"/>
        <v>0.65905096660808438</v>
      </c>
      <c r="AD804" s="27">
        <f t="shared" si="184"/>
        <v>20126.666666666668</v>
      </c>
      <c r="AE804" s="29">
        <f t="shared" si="185"/>
        <v>52.97</v>
      </c>
      <c r="AF804" s="29">
        <f t="shared" si="186"/>
        <v>131.89733333333334</v>
      </c>
      <c r="AG804" s="28">
        <f t="shared" si="187"/>
        <v>79.472693032015059</v>
      </c>
      <c r="AH804" s="28">
        <f t="shared" si="188"/>
        <v>21.84557438794727</v>
      </c>
      <c r="AI804" s="28">
        <f t="shared" si="189"/>
        <v>22.598870056497177</v>
      </c>
      <c r="AJ804" s="28">
        <f t="shared" si="190"/>
        <v>86.252354048964222</v>
      </c>
      <c r="AK804" s="29">
        <f t="shared" si="191"/>
        <v>43.52</v>
      </c>
      <c r="AL804" s="25">
        <f t="shared" si="192"/>
        <v>307</v>
      </c>
      <c r="AM804" s="24" t="str">
        <f t="shared" si="193"/>
        <v>B</v>
      </c>
      <c r="AN804" s="24" t="str">
        <f t="shared" si="194"/>
        <v>MOB1-3</v>
      </c>
    </row>
    <row r="805" spans="1:40" ht="13.5" customHeight="1">
      <c r="A805" s="24" t="s">
        <v>144</v>
      </c>
      <c r="B805" s="24" t="s">
        <v>145</v>
      </c>
      <c r="C805" s="25">
        <v>805013</v>
      </c>
      <c r="D805" s="24" t="s">
        <v>754</v>
      </c>
      <c r="E805" s="26">
        <v>46108.399305555598</v>
      </c>
      <c r="F805" s="26">
        <v>46108.399305555598</v>
      </c>
      <c r="G805" s="25">
        <v>46</v>
      </c>
      <c r="H805" s="25">
        <v>46</v>
      </c>
      <c r="I805" s="26">
        <v>46153.831250000003</v>
      </c>
      <c r="J805" s="27">
        <v>4495</v>
      </c>
      <c r="K805" s="27">
        <v>4969</v>
      </c>
      <c r="L805" s="27">
        <v>1695</v>
      </c>
      <c r="M805" s="27">
        <v>235780</v>
      </c>
      <c r="N805" s="27">
        <v>190859</v>
      </c>
      <c r="O805" s="25">
        <v>25</v>
      </c>
      <c r="P805" s="27">
        <v>76</v>
      </c>
      <c r="Q805" s="27">
        <v>1660100</v>
      </c>
      <c r="R805" s="27">
        <v>1493800</v>
      </c>
      <c r="S805" s="27">
        <v>2</v>
      </c>
      <c r="T805" s="27">
        <v>2</v>
      </c>
      <c r="U805" s="24">
        <v>37000</v>
      </c>
      <c r="V805" s="24"/>
      <c r="W805" s="27">
        <v>1697100</v>
      </c>
      <c r="X805" s="24" t="str">
        <f>IF(OR(I805="",说明首页!$C$3-INT(I805)&gt;7),"是","否")</f>
        <v>否</v>
      </c>
      <c r="Y805" s="24" t="str">
        <f t="shared" si="180"/>
        <v>否</v>
      </c>
      <c r="Z805" s="24" t="str">
        <f t="shared" si="181"/>
        <v>是</v>
      </c>
      <c r="AA805" s="24" t="str">
        <f>IF(OR(I805="",说明首页!$C$3-INT(I805)&gt;=3),"是","否")</f>
        <v>否</v>
      </c>
      <c r="AB805" s="28">
        <f t="shared" si="182"/>
        <v>112.60117994100295</v>
      </c>
      <c r="AC805" s="29">
        <f t="shared" si="183"/>
        <v>1.6907675194660732</v>
      </c>
      <c r="AD805" s="27">
        <f t="shared" si="184"/>
        <v>21843.42105263158</v>
      </c>
      <c r="AE805" s="29">
        <f t="shared" si="185"/>
        <v>149.38</v>
      </c>
      <c r="AF805" s="29">
        <f t="shared" si="186"/>
        <v>127.23933333333333</v>
      </c>
      <c r="AG805" s="28">
        <f t="shared" si="187"/>
        <v>93.03201506591337</v>
      </c>
      <c r="AH805" s="28">
        <f t="shared" si="188"/>
        <v>96.233521657250478</v>
      </c>
      <c r="AI805" s="28">
        <f t="shared" si="189"/>
        <v>61.958568738229758</v>
      </c>
      <c r="AJ805" s="28">
        <f t="shared" si="190"/>
        <v>80.225988700564983</v>
      </c>
      <c r="AK805" s="29">
        <f t="shared" si="191"/>
        <v>85.7</v>
      </c>
      <c r="AL805" s="25">
        <f t="shared" si="192"/>
        <v>29</v>
      </c>
      <c r="AM805" s="24" t="str">
        <f t="shared" si="193"/>
        <v>S</v>
      </c>
      <c r="AN805" s="24" t="str">
        <f t="shared" si="194"/>
        <v>MOB1-3</v>
      </c>
    </row>
    <row r="806" spans="1:40" ht="13.5" customHeight="1">
      <c r="A806" s="24" t="s">
        <v>144</v>
      </c>
      <c r="B806" s="24" t="s">
        <v>145</v>
      </c>
      <c r="C806" s="25">
        <v>805015</v>
      </c>
      <c r="D806" s="24" t="s">
        <v>474</v>
      </c>
      <c r="E806" s="26">
        <v>46108.409027777801</v>
      </c>
      <c r="F806" s="26">
        <v>46108.409027777801</v>
      </c>
      <c r="G806" s="25">
        <v>46</v>
      </c>
      <c r="H806" s="25">
        <v>46</v>
      </c>
      <c r="I806" s="26">
        <v>46154.813888888901</v>
      </c>
      <c r="J806" s="27">
        <v>3628</v>
      </c>
      <c r="K806" s="27">
        <v>3840</v>
      </c>
      <c r="L806" s="27">
        <v>1884</v>
      </c>
      <c r="M806" s="27">
        <v>208668</v>
      </c>
      <c r="N806" s="27">
        <v>178024</v>
      </c>
      <c r="O806" s="25">
        <v>25</v>
      </c>
      <c r="P806" s="27">
        <v>24</v>
      </c>
      <c r="Q806" s="27">
        <v>694500</v>
      </c>
      <c r="R806" s="27">
        <v>632800</v>
      </c>
      <c r="S806" s="27">
        <v>5</v>
      </c>
      <c r="T806" s="27">
        <v>5</v>
      </c>
      <c r="U806" s="27">
        <v>118200</v>
      </c>
      <c r="V806" s="27">
        <v>500</v>
      </c>
      <c r="W806" s="27">
        <v>812700</v>
      </c>
      <c r="X806" s="24" t="str">
        <f>IF(OR(I806="",说明首页!$C$3-INT(I806)&gt;7),"是","否")</f>
        <v>否</v>
      </c>
      <c r="Y806" s="24" t="str">
        <f t="shared" si="180"/>
        <v>否</v>
      </c>
      <c r="Z806" s="24" t="str">
        <f t="shared" si="181"/>
        <v>是</v>
      </c>
      <c r="AA806" s="24" t="str">
        <f>IF(OR(I806="",说明首页!$C$3-INT(I806)&gt;=3),"是","否")</f>
        <v>否</v>
      </c>
      <c r="AB806" s="28">
        <f t="shared" si="182"/>
        <v>94.492569002123147</v>
      </c>
      <c r="AC806" s="29">
        <f t="shared" si="183"/>
        <v>0.66152149944873206</v>
      </c>
      <c r="AD806" s="27">
        <f t="shared" si="184"/>
        <v>28937.5</v>
      </c>
      <c r="AE806" s="29">
        <f t="shared" si="185"/>
        <v>63.28</v>
      </c>
      <c r="AF806" s="29">
        <f t="shared" si="186"/>
        <v>118.68266666666666</v>
      </c>
      <c r="AG806" s="28">
        <f t="shared" si="187"/>
        <v>67.2316384180791</v>
      </c>
      <c r="AH806" s="28">
        <f t="shared" si="188"/>
        <v>22.598870056497177</v>
      </c>
      <c r="AI806" s="28">
        <f t="shared" si="189"/>
        <v>26.55367231638418</v>
      </c>
      <c r="AJ806" s="28">
        <f t="shared" si="190"/>
        <v>63.465160075329564</v>
      </c>
      <c r="AK806" s="29">
        <f t="shared" si="191"/>
        <v>38.26</v>
      </c>
      <c r="AL806" s="25">
        <f t="shared" si="192"/>
        <v>359</v>
      </c>
      <c r="AM806" s="24" t="str">
        <f t="shared" si="193"/>
        <v>B</v>
      </c>
      <c r="AN806" s="24" t="str">
        <f t="shared" si="194"/>
        <v>MOB1-3</v>
      </c>
    </row>
    <row r="807" spans="1:40" ht="13.5" customHeight="1">
      <c r="A807" s="24" t="s">
        <v>144</v>
      </c>
      <c r="B807" s="24" t="s">
        <v>169</v>
      </c>
      <c r="C807" s="25">
        <v>805021</v>
      </c>
      <c r="D807" s="24" t="s">
        <v>188</v>
      </c>
      <c r="E807" s="26">
        <v>46107.708333333299</v>
      </c>
      <c r="F807" s="26">
        <v>46107.708333333299</v>
      </c>
      <c r="G807" s="25">
        <v>47</v>
      </c>
      <c r="H807" s="25">
        <v>47</v>
      </c>
      <c r="I807" s="26">
        <v>46154.768750000003</v>
      </c>
      <c r="J807" s="27">
        <v>4991</v>
      </c>
      <c r="K807" s="27">
        <v>5398</v>
      </c>
      <c r="L807" s="27">
        <v>2303</v>
      </c>
      <c r="M807" s="27">
        <v>199550</v>
      </c>
      <c r="N807" s="27">
        <v>150098</v>
      </c>
      <c r="O807" s="25">
        <v>23</v>
      </c>
      <c r="P807" s="24">
        <v>29</v>
      </c>
      <c r="Q807" s="24">
        <v>392200</v>
      </c>
      <c r="R807" s="24">
        <v>332800</v>
      </c>
      <c r="S807" s="24">
        <v>4</v>
      </c>
      <c r="T807" s="24">
        <v>5</v>
      </c>
      <c r="U807" s="24">
        <v>102500</v>
      </c>
      <c r="V807" s="24">
        <v>500</v>
      </c>
      <c r="W807" s="24">
        <v>494700</v>
      </c>
      <c r="X807" s="24" t="str">
        <f>IF(OR(I807="",说明首页!$C$3-INT(I807)&gt;7),"是","否")</f>
        <v>否</v>
      </c>
      <c r="Y807" s="24" t="str">
        <f t="shared" si="180"/>
        <v>否</v>
      </c>
      <c r="Z807" s="24" t="str">
        <f t="shared" si="181"/>
        <v>是</v>
      </c>
      <c r="AA807" s="24" t="str">
        <f>IF(OR(I807="",说明首页!$C$3-INT(I807)&gt;=3),"是","否")</f>
        <v>否</v>
      </c>
      <c r="AB807" s="28">
        <f t="shared" si="182"/>
        <v>65.174989144594008</v>
      </c>
      <c r="AC807" s="29">
        <f t="shared" si="183"/>
        <v>0.58104588258865963</v>
      </c>
      <c r="AD807" s="27">
        <f t="shared" si="184"/>
        <v>13524.137931034482</v>
      </c>
      <c r="AE807" s="29">
        <f t="shared" si="185"/>
        <v>33.28</v>
      </c>
      <c r="AF807" s="29">
        <f t="shared" si="186"/>
        <v>108.76666666666667</v>
      </c>
      <c r="AG807" s="28">
        <f t="shared" si="187"/>
        <v>3.3898305084745761</v>
      </c>
      <c r="AH807" s="28">
        <f t="shared" si="188"/>
        <v>15.065913370998116</v>
      </c>
      <c r="AI807" s="28">
        <f t="shared" si="189"/>
        <v>14.312617702448211</v>
      </c>
      <c r="AJ807" s="28">
        <f t="shared" si="190"/>
        <v>38.983050847457626</v>
      </c>
      <c r="AK807" s="29">
        <f t="shared" si="191"/>
        <v>17.95</v>
      </c>
      <c r="AL807" s="25">
        <f t="shared" si="192"/>
        <v>493</v>
      </c>
      <c r="AM807" s="24" t="str">
        <f t="shared" si="193"/>
        <v>C</v>
      </c>
      <c r="AN807" s="24" t="str">
        <f t="shared" si="194"/>
        <v>MOB1-3</v>
      </c>
    </row>
    <row r="808" spans="1:40" ht="13.5" customHeight="1">
      <c r="A808" s="24" t="s">
        <v>144</v>
      </c>
      <c r="B808" s="24" t="s">
        <v>169</v>
      </c>
      <c r="C808" s="25">
        <v>805027</v>
      </c>
      <c r="D808" s="24" t="s">
        <v>1086</v>
      </c>
      <c r="E808" s="26">
        <v>46107.6159722222</v>
      </c>
      <c r="F808" s="26">
        <v>46107.6159722222</v>
      </c>
      <c r="G808" s="25">
        <v>47</v>
      </c>
      <c r="H808" s="25">
        <v>47</v>
      </c>
      <c r="I808" s="26">
        <v>46154.770833333299</v>
      </c>
      <c r="J808" s="27">
        <v>4842</v>
      </c>
      <c r="K808" s="27">
        <v>5382</v>
      </c>
      <c r="L808" s="27">
        <v>2499</v>
      </c>
      <c r="M808" s="27">
        <v>215221</v>
      </c>
      <c r="N808" s="27">
        <v>166649</v>
      </c>
      <c r="O808" s="24">
        <v>23</v>
      </c>
      <c r="P808" s="24">
        <v>28</v>
      </c>
      <c r="Q808" s="24">
        <v>112900</v>
      </c>
      <c r="R808" s="24">
        <v>106400</v>
      </c>
      <c r="S808" s="24">
        <v>3</v>
      </c>
      <c r="T808" s="24">
        <v>3</v>
      </c>
      <c r="U808" s="24">
        <v>52500</v>
      </c>
      <c r="V808" s="24">
        <v>7000</v>
      </c>
      <c r="W808" s="24">
        <v>165400</v>
      </c>
      <c r="X808" s="24" t="str">
        <f>IF(OR(I808="",说明首页!$C$3-INT(I808)&gt;7),"是","否")</f>
        <v>否</v>
      </c>
      <c r="Y808" s="24" t="str">
        <f t="shared" si="180"/>
        <v>否</v>
      </c>
      <c r="Z808" s="24" t="str">
        <f t="shared" si="181"/>
        <v>是</v>
      </c>
      <c r="AA808" s="24" t="str">
        <f>IF(OR(I808="",说明首页!$C$3-INT(I808)&gt;=3),"是","否")</f>
        <v>否</v>
      </c>
      <c r="AB808" s="28">
        <f t="shared" si="182"/>
        <v>66.686274509803923</v>
      </c>
      <c r="AC808" s="29">
        <f t="shared" si="183"/>
        <v>0.5782734407269724</v>
      </c>
      <c r="AD808" s="27">
        <f t="shared" si="184"/>
        <v>4032.1428571428573</v>
      </c>
      <c r="AE808" s="29">
        <f t="shared" si="185"/>
        <v>10.64</v>
      </c>
      <c r="AF808" s="29">
        <f t="shared" si="186"/>
        <v>120.76014492753623</v>
      </c>
      <c r="AG808" s="28">
        <f t="shared" si="187"/>
        <v>3.9548022598870061</v>
      </c>
      <c r="AH808" s="28">
        <f t="shared" si="188"/>
        <v>14.500941619585687</v>
      </c>
      <c r="AI808" s="28">
        <f t="shared" si="189"/>
        <v>4.1431261770244827</v>
      </c>
      <c r="AJ808" s="28">
        <f t="shared" si="190"/>
        <v>66.854990583804138</v>
      </c>
      <c r="AK808" s="29">
        <f t="shared" si="191"/>
        <v>21.32</v>
      </c>
      <c r="AL808" s="25">
        <f t="shared" si="192"/>
        <v>476</v>
      </c>
      <c r="AM808" s="24" t="str">
        <f t="shared" si="193"/>
        <v>C</v>
      </c>
      <c r="AN808" s="24" t="str">
        <f t="shared" si="194"/>
        <v>MOB1-3</v>
      </c>
    </row>
    <row r="809" spans="1:40" ht="13.5" customHeight="1">
      <c r="A809" s="24" t="s">
        <v>144</v>
      </c>
      <c r="B809" s="24" t="s">
        <v>169</v>
      </c>
      <c r="C809" s="25">
        <v>805067</v>
      </c>
      <c r="D809" s="24" t="s">
        <v>1114</v>
      </c>
      <c r="E809" s="26">
        <v>46109.401388888902</v>
      </c>
      <c r="F809" s="26">
        <v>46109.401388888902</v>
      </c>
      <c r="G809" s="25">
        <v>45</v>
      </c>
      <c r="H809" s="25">
        <v>45</v>
      </c>
      <c r="I809" s="26">
        <v>46138.744444444397</v>
      </c>
      <c r="J809" s="27">
        <v>1799</v>
      </c>
      <c r="K809" s="27">
        <v>1900</v>
      </c>
      <c r="L809" s="27">
        <v>707</v>
      </c>
      <c r="M809" s="27">
        <v>68574</v>
      </c>
      <c r="N809" s="27">
        <v>51142</v>
      </c>
      <c r="O809" s="25">
        <v>12</v>
      </c>
      <c r="P809" s="27">
        <v>6</v>
      </c>
      <c r="Q809" s="27">
        <v>115800</v>
      </c>
      <c r="R809" s="27">
        <v>102800</v>
      </c>
      <c r="S809" s="27">
        <v>0</v>
      </c>
      <c r="T809" s="27">
        <v>0</v>
      </c>
      <c r="U809" s="27"/>
      <c r="V809" s="24"/>
      <c r="W809" s="27">
        <v>115800</v>
      </c>
      <c r="X809" s="24" t="str">
        <f>IF(OR(I809="",说明首页!$C$3-INT(I809)&gt;7),"是","否")</f>
        <v>否</v>
      </c>
      <c r="Y809" s="24" t="str">
        <f t="shared" si="180"/>
        <v>是</v>
      </c>
      <c r="Z809" s="24" t="str">
        <f t="shared" si="181"/>
        <v>否</v>
      </c>
      <c r="AA809" s="24" t="str">
        <f>IF(OR(I809="",说明首页!$C$3-INT(I809)&gt;=3),"是","否")</f>
        <v>否</v>
      </c>
      <c r="AB809" s="28">
        <f t="shared" si="182"/>
        <v>72.336633663366342</v>
      </c>
      <c r="AC809" s="29">
        <f t="shared" si="183"/>
        <v>0.33351862145636463</v>
      </c>
      <c r="AD809" s="27">
        <f t="shared" si="184"/>
        <v>19300</v>
      </c>
      <c r="AE809" s="29">
        <f t="shared" si="185"/>
        <v>10.28</v>
      </c>
      <c r="AF809" s="29">
        <f t="shared" si="186"/>
        <v>71.030555555555551</v>
      </c>
      <c r="AG809" s="28" t="str">
        <f t="shared" si="187"/>
        <v/>
      </c>
      <c r="AH809" s="28" t="str">
        <f t="shared" si="188"/>
        <v/>
      </c>
      <c r="AI809" s="28" t="str">
        <f t="shared" si="189"/>
        <v/>
      </c>
      <c r="AJ809" s="28" t="str">
        <f t="shared" si="190"/>
        <v/>
      </c>
      <c r="AK809" s="29" t="str">
        <f t="shared" si="191"/>
        <v/>
      </c>
      <c r="AL809" s="25" t="str">
        <f t="shared" si="192"/>
        <v/>
      </c>
      <c r="AM809" s="24" t="str">
        <f t="shared" si="193"/>
        <v>非参评</v>
      </c>
      <c r="AN809" s="24" t="str">
        <f t="shared" si="194"/>
        <v>MOB1-3</v>
      </c>
    </row>
    <row r="810" spans="1:40" ht="13.5" customHeight="1">
      <c r="A810" s="24" t="s">
        <v>144</v>
      </c>
      <c r="B810" s="24" t="s">
        <v>176</v>
      </c>
      <c r="C810" s="25">
        <v>805069</v>
      </c>
      <c r="D810" s="24" t="s">
        <v>608</v>
      </c>
      <c r="E810" s="26">
        <v>46132.600694444402</v>
      </c>
      <c r="F810" s="26">
        <v>46132.600694444402</v>
      </c>
      <c r="G810" s="25">
        <v>22</v>
      </c>
      <c r="H810" s="25">
        <v>22</v>
      </c>
      <c r="I810" s="26">
        <v>46147.743055555598</v>
      </c>
      <c r="J810" s="27">
        <v>468</v>
      </c>
      <c r="K810" s="27">
        <v>629</v>
      </c>
      <c r="L810" s="27">
        <v>286</v>
      </c>
      <c r="M810" s="27">
        <v>29026</v>
      </c>
      <c r="N810" s="27">
        <v>23873</v>
      </c>
      <c r="O810" s="25">
        <v>7</v>
      </c>
      <c r="P810" s="27">
        <v>3</v>
      </c>
      <c r="Q810" s="27">
        <v>10500</v>
      </c>
      <c r="R810" s="27">
        <v>9500</v>
      </c>
      <c r="S810" s="27">
        <v>0</v>
      </c>
      <c r="T810" s="27">
        <v>0</v>
      </c>
      <c r="U810" s="24"/>
      <c r="V810" s="24"/>
      <c r="W810" s="27">
        <v>10500</v>
      </c>
      <c r="X810" s="24" t="str">
        <f>IF(OR(I810="",说明首页!$C$3-INT(I810)&gt;7),"是","否")</f>
        <v>否</v>
      </c>
      <c r="Y810" s="24" t="str">
        <f t="shared" si="180"/>
        <v>是</v>
      </c>
      <c r="Z810" s="24" t="str">
        <f t="shared" si="181"/>
        <v>否</v>
      </c>
      <c r="AA810" s="24" t="str">
        <f>IF(OR(I810="",说明首页!$C$3-INT(I810)&gt;=3),"是","否")</f>
        <v>否</v>
      </c>
      <c r="AB810" s="28">
        <f t="shared" si="182"/>
        <v>83.472027972027973</v>
      </c>
      <c r="AC810" s="29">
        <f t="shared" si="183"/>
        <v>0.64102564102564097</v>
      </c>
      <c r="AD810" s="27">
        <f t="shared" si="184"/>
        <v>3500</v>
      </c>
      <c r="AE810" s="29">
        <f t="shared" si="185"/>
        <v>0.95</v>
      </c>
      <c r="AF810" s="29">
        <f t="shared" si="186"/>
        <v>56.840476190476195</v>
      </c>
      <c r="AG810" s="28" t="str">
        <f t="shared" si="187"/>
        <v/>
      </c>
      <c r="AH810" s="28" t="str">
        <f t="shared" si="188"/>
        <v/>
      </c>
      <c r="AI810" s="28" t="str">
        <f t="shared" si="189"/>
        <v/>
      </c>
      <c r="AJ810" s="28" t="str">
        <f t="shared" si="190"/>
        <v/>
      </c>
      <c r="AK810" s="29" t="str">
        <f t="shared" si="191"/>
        <v/>
      </c>
      <c r="AL810" s="25" t="str">
        <f t="shared" si="192"/>
        <v/>
      </c>
      <c r="AM810" s="24" t="str">
        <f t="shared" si="193"/>
        <v>非参评</v>
      </c>
      <c r="AN810" s="24" t="str">
        <f t="shared" si="194"/>
        <v>MOB1-</v>
      </c>
    </row>
    <row r="811" spans="1:40" ht="13.5" customHeight="1">
      <c r="A811" s="24" t="s">
        <v>144</v>
      </c>
      <c r="B811" s="24" t="s">
        <v>176</v>
      </c>
      <c r="C811" s="25">
        <v>805070</v>
      </c>
      <c r="D811" s="24" t="s">
        <v>1156</v>
      </c>
      <c r="E811" s="26">
        <v>46132.601388888899</v>
      </c>
      <c r="F811" s="26">
        <v>46132.601388888899</v>
      </c>
      <c r="G811" s="25">
        <v>22</v>
      </c>
      <c r="H811" s="25">
        <v>22</v>
      </c>
      <c r="I811" s="26">
        <v>46154.488194444399</v>
      </c>
      <c r="J811" s="27">
        <v>479</v>
      </c>
      <c r="K811" s="27">
        <v>662</v>
      </c>
      <c r="L811" s="27">
        <v>318</v>
      </c>
      <c r="M811" s="27">
        <v>26805</v>
      </c>
      <c r="N811" s="27">
        <v>22044</v>
      </c>
      <c r="O811" s="25">
        <v>7</v>
      </c>
      <c r="P811" s="24"/>
      <c r="Q811" s="24"/>
      <c r="R811" s="24"/>
      <c r="S811" s="24"/>
      <c r="T811" s="24"/>
      <c r="U811" s="24"/>
      <c r="V811" s="24"/>
      <c r="W811" s="24"/>
      <c r="X811" s="24" t="str">
        <f>IF(OR(I811="",说明首页!$C$3-INT(I811)&gt;7),"是","否")</f>
        <v>否</v>
      </c>
      <c r="Y811" s="24" t="str">
        <f t="shared" si="180"/>
        <v>是</v>
      </c>
      <c r="Z811" s="24" t="str">
        <f t="shared" si="181"/>
        <v>否</v>
      </c>
      <c r="AA811" s="24" t="str">
        <f>IF(OR(I811="",说明首页!$C$3-INT(I811)&gt;=3),"是","否")</f>
        <v>否</v>
      </c>
      <c r="AB811" s="28">
        <f t="shared" si="182"/>
        <v>69.320754716981128</v>
      </c>
      <c r="AC811" s="29">
        <f t="shared" si="183"/>
        <v>0</v>
      </c>
      <c r="AD811" s="27">
        <f t="shared" si="184"/>
        <v>0</v>
      </c>
      <c r="AE811" s="29">
        <f t="shared" si="185"/>
        <v>0</v>
      </c>
      <c r="AF811" s="29">
        <f t="shared" si="186"/>
        <v>52.485714285714288</v>
      </c>
      <c r="AG811" s="28" t="str">
        <f t="shared" si="187"/>
        <v/>
      </c>
      <c r="AH811" s="28" t="str">
        <f t="shared" si="188"/>
        <v/>
      </c>
      <c r="AI811" s="28" t="str">
        <f t="shared" si="189"/>
        <v/>
      </c>
      <c r="AJ811" s="28" t="str">
        <f t="shared" si="190"/>
        <v/>
      </c>
      <c r="AK811" s="29" t="str">
        <f t="shared" si="191"/>
        <v/>
      </c>
      <c r="AL811" s="25" t="str">
        <f t="shared" si="192"/>
        <v/>
      </c>
      <c r="AM811" s="24" t="str">
        <f t="shared" si="193"/>
        <v>非参评</v>
      </c>
      <c r="AN811" s="24" t="str">
        <f t="shared" si="194"/>
        <v>MOB1-</v>
      </c>
    </row>
    <row r="812" spans="1:40" ht="13.5" customHeight="1">
      <c r="A812" s="24" t="s">
        <v>144</v>
      </c>
      <c r="B812" s="24" t="s">
        <v>150</v>
      </c>
      <c r="C812" s="25">
        <v>805085</v>
      </c>
      <c r="D812" s="24" t="s">
        <v>475</v>
      </c>
      <c r="E812" s="26">
        <v>46109.599999999999</v>
      </c>
      <c r="F812" s="26">
        <v>46109.599999999999</v>
      </c>
      <c r="G812" s="25">
        <v>45</v>
      </c>
      <c r="H812" s="25">
        <v>45</v>
      </c>
      <c r="I812" s="26">
        <v>46154.809722222199</v>
      </c>
      <c r="J812" s="27">
        <v>4436</v>
      </c>
      <c r="K812" s="27">
        <v>4822</v>
      </c>
      <c r="L812" s="27">
        <v>2081</v>
      </c>
      <c r="M812" s="27">
        <v>184179</v>
      </c>
      <c r="N812" s="27">
        <v>141425</v>
      </c>
      <c r="O812" s="25">
        <v>23</v>
      </c>
      <c r="P812" s="27">
        <v>28</v>
      </c>
      <c r="Q812" s="27">
        <v>372300</v>
      </c>
      <c r="R812" s="27">
        <v>283600</v>
      </c>
      <c r="S812" s="27">
        <v>0</v>
      </c>
      <c r="T812" s="27">
        <v>0</v>
      </c>
      <c r="U812" s="27"/>
      <c r="V812" s="27"/>
      <c r="W812" s="27">
        <v>372300</v>
      </c>
      <c r="X812" s="24" t="str">
        <f>IF(OR(I812="",说明首页!$C$3-INT(I812)&gt;7),"是","否")</f>
        <v>否</v>
      </c>
      <c r="Y812" s="24" t="str">
        <f t="shared" si="180"/>
        <v>否</v>
      </c>
      <c r="Z812" s="24" t="str">
        <f t="shared" si="181"/>
        <v>是</v>
      </c>
      <c r="AA812" s="24" t="str">
        <f>IF(OR(I812="",说明首页!$C$3-INT(I812)&gt;=3),"是","否")</f>
        <v>否</v>
      </c>
      <c r="AB812" s="28">
        <f t="shared" si="182"/>
        <v>67.960115329168673</v>
      </c>
      <c r="AC812" s="29">
        <f t="shared" si="183"/>
        <v>0.63119927862939584</v>
      </c>
      <c r="AD812" s="27">
        <f t="shared" si="184"/>
        <v>13296.428571428571</v>
      </c>
      <c r="AE812" s="29">
        <f t="shared" si="185"/>
        <v>28.36</v>
      </c>
      <c r="AF812" s="29">
        <f t="shared" si="186"/>
        <v>102.48188405797102</v>
      </c>
      <c r="AG812" s="28">
        <f t="shared" si="187"/>
        <v>5.8380414312617699</v>
      </c>
      <c r="AH812" s="28">
        <f t="shared" si="188"/>
        <v>18.455743879472696</v>
      </c>
      <c r="AI812" s="28">
        <f t="shared" si="189"/>
        <v>11.111111111111111</v>
      </c>
      <c r="AJ812" s="28">
        <f t="shared" si="190"/>
        <v>26.177024482109228</v>
      </c>
      <c r="AK812" s="29">
        <f t="shared" si="191"/>
        <v>16.64</v>
      </c>
      <c r="AL812" s="25">
        <f t="shared" si="192"/>
        <v>495</v>
      </c>
      <c r="AM812" s="24" t="str">
        <f t="shared" si="193"/>
        <v>C</v>
      </c>
      <c r="AN812" s="24" t="str">
        <f t="shared" si="194"/>
        <v>MOB1-3</v>
      </c>
    </row>
    <row r="813" spans="1:40" ht="13.5" customHeight="1">
      <c r="A813" s="24" t="s">
        <v>144</v>
      </c>
      <c r="B813" s="24" t="s">
        <v>150</v>
      </c>
      <c r="C813" s="25">
        <v>805086</v>
      </c>
      <c r="D813" s="24" t="s">
        <v>593</v>
      </c>
      <c r="E813" s="26">
        <v>46109.599305555603</v>
      </c>
      <c r="F813" s="26">
        <v>46109.599305555603</v>
      </c>
      <c r="G813" s="25">
        <v>45</v>
      </c>
      <c r="H813" s="25">
        <v>45</v>
      </c>
      <c r="I813" s="26">
        <v>46139.511111111096</v>
      </c>
      <c r="J813" s="27">
        <v>2115</v>
      </c>
      <c r="K813" s="27">
        <v>2301</v>
      </c>
      <c r="L813" s="27">
        <v>964</v>
      </c>
      <c r="M813" s="27">
        <v>89449</v>
      </c>
      <c r="N813" s="27">
        <v>68888</v>
      </c>
      <c r="O813" s="24">
        <v>13</v>
      </c>
      <c r="P813" s="24">
        <v>7</v>
      </c>
      <c r="Q813" s="24">
        <v>72700</v>
      </c>
      <c r="R813" s="24">
        <v>50700</v>
      </c>
      <c r="S813" s="24">
        <v>0</v>
      </c>
      <c r="T813" s="24">
        <v>0</v>
      </c>
      <c r="U813" s="24"/>
      <c r="V813" s="24"/>
      <c r="W813" s="24">
        <v>72700</v>
      </c>
      <c r="X813" s="24" t="str">
        <f>IF(OR(I813="",说明首页!$C$3-INT(I813)&gt;7),"是","否")</f>
        <v>否</v>
      </c>
      <c r="Y813" s="24" t="str">
        <f t="shared" si="180"/>
        <v>是</v>
      </c>
      <c r="Z813" s="24" t="str">
        <f t="shared" si="181"/>
        <v>否</v>
      </c>
      <c r="AA813" s="24" t="str">
        <f>IF(OR(I813="",说明首页!$C$3-INT(I813)&gt;=3),"是","否")</f>
        <v>否</v>
      </c>
      <c r="AB813" s="28">
        <f t="shared" si="182"/>
        <v>71.460580912863065</v>
      </c>
      <c r="AC813" s="29">
        <f t="shared" si="183"/>
        <v>0.33096926713947988</v>
      </c>
      <c r="AD813" s="27">
        <f t="shared" si="184"/>
        <v>10385.714285714286</v>
      </c>
      <c r="AE813" s="29">
        <f t="shared" si="185"/>
        <v>5.07</v>
      </c>
      <c r="AF813" s="29">
        <f t="shared" si="186"/>
        <v>88.31794871794871</v>
      </c>
      <c r="AG813" s="28" t="str">
        <f t="shared" si="187"/>
        <v/>
      </c>
      <c r="AH813" s="28" t="str">
        <f t="shared" si="188"/>
        <v/>
      </c>
      <c r="AI813" s="28" t="str">
        <f t="shared" si="189"/>
        <v/>
      </c>
      <c r="AJ813" s="28" t="str">
        <f t="shared" si="190"/>
        <v/>
      </c>
      <c r="AK813" s="29" t="str">
        <f t="shared" si="191"/>
        <v/>
      </c>
      <c r="AL813" s="25" t="str">
        <f t="shared" si="192"/>
        <v/>
      </c>
      <c r="AM813" s="24" t="str">
        <f t="shared" si="193"/>
        <v>非参评</v>
      </c>
      <c r="AN813" s="24" t="str">
        <f t="shared" si="194"/>
        <v>MOB1-3</v>
      </c>
    </row>
    <row r="814" spans="1:40" ht="13.5" customHeight="1">
      <c r="A814" s="24" t="s">
        <v>144</v>
      </c>
      <c r="B814" s="24" t="s">
        <v>150</v>
      </c>
      <c r="C814" s="25">
        <v>805087</v>
      </c>
      <c r="D814" s="24" t="s">
        <v>603</v>
      </c>
      <c r="E814" s="26">
        <v>46109.604861111096</v>
      </c>
      <c r="F814" s="26">
        <v>46109.604861111096</v>
      </c>
      <c r="G814" s="25">
        <v>45</v>
      </c>
      <c r="H814" s="25">
        <v>45</v>
      </c>
      <c r="I814" s="26">
        <v>46154.806250000001</v>
      </c>
      <c r="J814" s="27">
        <v>4024</v>
      </c>
      <c r="K814" s="27">
        <v>4418</v>
      </c>
      <c r="L814" s="27">
        <v>2010</v>
      </c>
      <c r="M814" s="27">
        <v>200254</v>
      </c>
      <c r="N814" s="27">
        <v>163379</v>
      </c>
      <c r="O814" s="25">
        <v>24</v>
      </c>
      <c r="P814" s="27">
        <v>29</v>
      </c>
      <c r="Q814" s="27">
        <v>456000</v>
      </c>
      <c r="R814" s="27">
        <v>436200</v>
      </c>
      <c r="S814" s="27">
        <v>1</v>
      </c>
      <c r="T814" s="27">
        <v>1</v>
      </c>
      <c r="U814" s="27">
        <v>3600</v>
      </c>
      <c r="V814" s="24"/>
      <c r="W814" s="27">
        <v>459600</v>
      </c>
      <c r="X814" s="24" t="str">
        <f>IF(OR(I814="",说明首页!$C$3-INT(I814)&gt;7),"是","否")</f>
        <v>否</v>
      </c>
      <c r="Y814" s="24" t="str">
        <f t="shared" si="180"/>
        <v>否</v>
      </c>
      <c r="Z814" s="24" t="str">
        <f t="shared" si="181"/>
        <v>是</v>
      </c>
      <c r="AA814" s="24" t="str">
        <f>IF(OR(I814="",说明首页!$C$3-INT(I814)&gt;=3),"是","否")</f>
        <v>否</v>
      </c>
      <c r="AB814" s="28">
        <f t="shared" si="182"/>
        <v>81.283084577114423</v>
      </c>
      <c r="AC814" s="29">
        <f t="shared" si="183"/>
        <v>0.72067594433399607</v>
      </c>
      <c r="AD814" s="27">
        <f t="shared" si="184"/>
        <v>15724.137931034482</v>
      </c>
      <c r="AE814" s="29">
        <f t="shared" si="185"/>
        <v>43.62</v>
      </c>
      <c r="AF814" s="29">
        <f t="shared" si="186"/>
        <v>113.45763888888888</v>
      </c>
      <c r="AG814" s="28">
        <f t="shared" si="187"/>
        <v>28.436911487758948</v>
      </c>
      <c r="AH814" s="28">
        <f t="shared" si="188"/>
        <v>27.871939736346519</v>
      </c>
      <c r="AI814" s="28">
        <f t="shared" si="189"/>
        <v>19.774011299435028</v>
      </c>
      <c r="AJ814" s="28">
        <f t="shared" si="190"/>
        <v>51.600753295668547</v>
      </c>
      <c r="AK814" s="29">
        <f t="shared" si="191"/>
        <v>31.08</v>
      </c>
      <c r="AL814" s="25">
        <f t="shared" si="192"/>
        <v>409</v>
      </c>
      <c r="AM814" s="24" t="str">
        <f t="shared" si="193"/>
        <v>B</v>
      </c>
      <c r="AN814" s="24" t="str">
        <f t="shared" si="194"/>
        <v>MOB1-3</v>
      </c>
    </row>
    <row r="815" spans="1:40" ht="13.5" customHeight="1">
      <c r="A815" s="24" t="s">
        <v>144</v>
      </c>
      <c r="B815" s="24" t="s">
        <v>150</v>
      </c>
      <c r="C815" s="25">
        <v>805088</v>
      </c>
      <c r="D815" s="24" t="s">
        <v>446</v>
      </c>
      <c r="E815" s="26">
        <v>46109.598611111098</v>
      </c>
      <c r="F815" s="26">
        <v>46109.598611111098</v>
      </c>
      <c r="G815" s="25">
        <v>45</v>
      </c>
      <c r="H815" s="25">
        <v>45</v>
      </c>
      <c r="I815" s="26">
        <v>46154.8</v>
      </c>
      <c r="J815" s="27">
        <v>4718</v>
      </c>
      <c r="K815" s="27">
        <v>5044</v>
      </c>
      <c r="L815" s="27">
        <v>1716</v>
      </c>
      <c r="M815" s="27">
        <v>189686</v>
      </c>
      <c r="N815" s="27">
        <v>139330</v>
      </c>
      <c r="O815" s="25">
        <v>21</v>
      </c>
      <c r="P815" s="27">
        <v>35</v>
      </c>
      <c r="Q815" s="24">
        <v>1270700</v>
      </c>
      <c r="R815" s="24">
        <v>1023100</v>
      </c>
      <c r="S815" s="27">
        <v>1</v>
      </c>
      <c r="T815" s="27">
        <v>1</v>
      </c>
      <c r="U815" s="27">
        <v>25800</v>
      </c>
      <c r="V815" s="24">
        <v>25800</v>
      </c>
      <c r="W815" s="27">
        <v>1296500</v>
      </c>
      <c r="X815" s="24" t="str">
        <f>IF(OR(I815="",说明首页!$C$3-INT(I815)&gt;7),"是","否")</f>
        <v>否</v>
      </c>
      <c r="Y815" s="24" t="str">
        <f t="shared" si="180"/>
        <v>是</v>
      </c>
      <c r="Z815" s="24" t="str">
        <f t="shared" si="181"/>
        <v>否</v>
      </c>
      <c r="AA815" s="24" t="str">
        <f>IF(OR(I815="",说明首页!$C$3-INT(I815)&gt;=3),"是","否")</f>
        <v>否</v>
      </c>
      <c r="AB815" s="28">
        <f t="shared" si="182"/>
        <v>81.194638694638698</v>
      </c>
      <c r="AC815" s="29">
        <f t="shared" si="183"/>
        <v>0.74183976261127604</v>
      </c>
      <c r="AD815" s="27">
        <f t="shared" si="184"/>
        <v>36305.714285714283</v>
      </c>
      <c r="AE815" s="29">
        <f t="shared" si="185"/>
        <v>102.31</v>
      </c>
      <c r="AF815" s="29">
        <f t="shared" si="186"/>
        <v>110.57936507936508</v>
      </c>
      <c r="AG815" s="28" t="str">
        <f t="shared" si="187"/>
        <v/>
      </c>
      <c r="AH815" s="28" t="str">
        <f t="shared" si="188"/>
        <v/>
      </c>
      <c r="AI815" s="28" t="str">
        <f t="shared" si="189"/>
        <v/>
      </c>
      <c r="AJ815" s="28" t="str">
        <f t="shared" si="190"/>
        <v/>
      </c>
      <c r="AK815" s="29" t="str">
        <f t="shared" si="191"/>
        <v/>
      </c>
      <c r="AL815" s="25" t="str">
        <f t="shared" si="192"/>
        <v/>
      </c>
      <c r="AM815" s="24" t="str">
        <f t="shared" si="193"/>
        <v>非参评</v>
      </c>
      <c r="AN815" s="24" t="str">
        <f t="shared" si="194"/>
        <v>MOB1-3</v>
      </c>
    </row>
    <row r="816" spans="1:40" ht="13.5" customHeight="1">
      <c r="A816" s="24" t="s">
        <v>144</v>
      </c>
      <c r="B816" s="24" t="s">
        <v>150</v>
      </c>
      <c r="C816" s="25">
        <v>805089</v>
      </c>
      <c r="D816" s="24" t="s">
        <v>737</v>
      </c>
      <c r="E816" s="26">
        <v>46109.597222222197</v>
      </c>
      <c r="F816" s="26">
        <v>46109.597222222197</v>
      </c>
      <c r="G816" s="25">
        <v>45</v>
      </c>
      <c r="H816" s="25">
        <v>45</v>
      </c>
      <c r="I816" s="26">
        <v>46154.811111111099</v>
      </c>
      <c r="J816" s="27">
        <v>5769</v>
      </c>
      <c r="K816" s="27">
        <v>6023</v>
      </c>
      <c r="L816" s="27">
        <v>2475</v>
      </c>
      <c r="M816" s="27">
        <v>199707</v>
      </c>
      <c r="N816" s="27">
        <v>143693</v>
      </c>
      <c r="O816" s="25">
        <v>24</v>
      </c>
      <c r="P816" s="27">
        <v>22</v>
      </c>
      <c r="Q816" s="27">
        <v>382200</v>
      </c>
      <c r="R816" s="27">
        <v>250000</v>
      </c>
      <c r="S816" s="27">
        <v>1</v>
      </c>
      <c r="T816" s="27">
        <v>1</v>
      </c>
      <c r="U816" s="24">
        <v>10000</v>
      </c>
      <c r="V816" s="24"/>
      <c r="W816" s="27">
        <v>392200</v>
      </c>
      <c r="X816" s="24" t="str">
        <f>IF(OR(I816="",说明首页!$C$3-INT(I816)&gt;7),"是","否")</f>
        <v>否</v>
      </c>
      <c r="Y816" s="24" t="str">
        <f t="shared" si="180"/>
        <v>否</v>
      </c>
      <c r="Z816" s="24" t="str">
        <f t="shared" si="181"/>
        <v>是</v>
      </c>
      <c r="AA816" s="24" t="str">
        <f>IF(OR(I816="",说明首页!$C$3-INT(I816)&gt;=3),"是","否")</f>
        <v>否</v>
      </c>
      <c r="AB816" s="28">
        <f t="shared" si="182"/>
        <v>58.05777777777778</v>
      </c>
      <c r="AC816" s="29">
        <f t="shared" si="183"/>
        <v>0.38134858727682441</v>
      </c>
      <c r="AD816" s="27">
        <f t="shared" si="184"/>
        <v>17372.727272727272</v>
      </c>
      <c r="AE816" s="29">
        <f t="shared" si="185"/>
        <v>25</v>
      </c>
      <c r="AF816" s="29">
        <f t="shared" si="186"/>
        <v>99.786805555555546</v>
      </c>
      <c r="AG816" s="28">
        <f t="shared" si="187"/>
        <v>0</v>
      </c>
      <c r="AH816" s="28">
        <f t="shared" si="188"/>
        <v>2.2598870056497176</v>
      </c>
      <c r="AI816" s="28">
        <f t="shared" si="189"/>
        <v>9.6045197740112993</v>
      </c>
      <c r="AJ816" s="28">
        <f t="shared" si="190"/>
        <v>22.975517890772128</v>
      </c>
      <c r="AK816" s="29">
        <f t="shared" si="191"/>
        <v>7.53</v>
      </c>
      <c r="AL816" s="25">
        <f t="shared" si="192"/>
        <v>521</v>
      </c>
      <c r="AM816" s="24" t="str">
        <f t="shared" si="193"/>
        <v>C</v>
      </c>
      <c r="AN816" s="24" t="str">
        <f t="shared" si="194"/>
        <v>MOB1-3</v>
      </c>
    </row>
    <row r="817" spans="1:40" ht="13.5" customHeight="1">
      <c r="A817" s="24" t="s">
        <v>144</v>
      </c>
      <c r="B817" s="24" t="s">
        <v>150</v>
      </c>
      <c r="C817" s="25">
        <v>805090</v>
      </c>
      <c r="D817" s="24" t="s">
        <v>512</v>
      </c>
      <c r="E817" s="26">
        <v>46109.600694444402</v>
      </c>
      <c r="F817" s="26">
        <v>46109.600694444402</v>
      </c>
      <c r="G817" s="25">
        <v>45</v>
      </c>
      <c r="H817" s="25">
        <v>45</v>
      </c>
      <c r="I817" s="26">
        <v>46154.512499999997</v>
      </c>
      <c r="J817" s="27">
        <v>5124</v>
      </c>
      <c r="K817" s="27">
        <v>5697</v>
      </c>
      <c r="L817" s="27">
        <v>2221</v>
      </c>
      <c r="M817" s="27">
        <v>186737</v>
      </c>
      <c r="N817" s="24">
        <v>134174</v>
      </c>
      <c r="O817" s="24">
        <v>24</v>
      </c>
      <c r="P817" s="24">
        <v>19</v>
      </c>
      <c r="Q817" s="24">
        <v>162300</v>
      </c>
      <c r="R817" s="24">
        <v>103200</v>
      </c>
      <c r="S817" s="24">
        <v>2</v>
      </c>
      <c r="T817" s="24">
        <v>4</v>
      </c>
      <c r="U817" s="24">
        <v>7000</v>
      </c>
      <c r="V817" s="24"/>
      <c r="W817" s="24">
        <v>169300</v>
      </c>
      <c r="X817" s="24" t="str">
        <f>IF(OR(I817="",说明首页!$C$3-INT(I817)&gt;7),"是","否")</f>
        <v>否</v>
      </c>
      <c r="Y817" s="24" t="str">
        <f t="shared" si="180"/>
        <v>否</v>
      </c>
      <c r="Z817" s="24" t="str">
        <f t="shared" si="181"/>
        <v>是</v>
      </c>
      <c r="AA817" s="24" t="str">
        <f>IF(OR(I817="",说明首页!$C$3-INT(I817)&gt;=3),"是","否")</f>
        <v>否</v>
      </c>
      <c r="AB817" s="28">
        <f t="shared" si="182"/>
        <v>60.41152633948672</v>
      </c>
      <c r="AC817" s="29">
        <f t="shared" si="183"/>
        <v>0.37080405932864952</v>
      </c>
      <c r="AD817" s="27">
        <f t="shared" si="184"/>
        <v>8542.105263157895</v>
      </c>
      <c r="AE817" s="29">
        <f t="shared" si="185"/>
        <v>10.32</v>
      </c>
      <c r="AF817" s="29">
        <f t="shared" si="186"/>
        <v>93.17638888888888</v>
      </c>
      <c r="AG817" s="28">
        <f t="shared" si="187"/>
        <v>1.1299435028248588</v>
      </c>
      <c r="AH817" s="28">
        <f t="shared" si="188"/>
        <v>2.0715630885122414</v>
      </c>
      <c r="AI817" s="28">
        <f t="shared" si="189"/>
        <v>3.9548022598870061</v>
      </c>
      <c r="AJ817" s="28">
        <f t="shared" si="190"/>
        <v>13.370998116760829</v>
      </c>
      <c r="AK817" s="29">
        <f t="shared" si="191"/>
        <v>4.57</v>
      </c>
      <c r="AL817" s="25">
        <f t="shared" si="192"/>
        <v>529</v>
      </c>
      <c r="AM817" s="24" t="str">
        <f t="shared" si="193"/>
        <v>C</v>
      </c>
      <c r="AN817" s="24" t="str">
        <f t="shared" si="194"/>
        <v>MOB1-3</v>
      </c>
    </row>
    <row r="818" spans="1:40" ht="13.5" customHeight="1">
      <c r="A818" s="24" t="s">
        <v>144</v>
      </c>
      <c r="B818" s="24" t="s">
        <v>150</v>
      </c>
      <c r="C818" s="25">
        <v>805091</v>
      </c>
      <c r="D818" s="24" t="s">
        <v>459</v>
      </c>
      <c r="E818" s="26">
        <v>46109.599305555603</v>
      </c>
      <c r="F818" s="26">
        <v>46109.599305555603</v>
      </c>
      <c r="G818" s="25">
        <v>45</v>
      </c>
      <c r="H818" s="25">
        <v>45</v>
      </c>
      <c r="I818" s="26">
        <v>46154.810416666704</v>
      </c>
      <c r="J818" s="27">
        <v>4379</v>
      </c>
      <c r="K818" s="27">
        <v>4682</v>
      </c>
      <c r="L818" s="27">
        <v>2009</v>
      </c>
      <c r="M818" s="27">
        <v>157138</v>
      </c>
      <c r="N818" s="27">
        <v>117190</v>
      </c>
      <c r="O818" s="24">
        <v>24</v>
      </c>
      <c r="P818" s="24">
        <v>18</v>
      </c>
      <c r="Q818" s="24">
        <v>310700</v>
      </c>
      <c r="R818" s="24">
        <v>142000</v>
      </c>
      <c r="S818" s="24">
        <v>2</v>
      </c>
      <c r="T818" s="24">
        <v>2</v>
      </c>
      <c r="U818" s="24">
        <v>20500</v>
      </c>
      <c r="V818" s="24"/>
      <c r="W818" s="24">
        <v>331200</v>
      </c>
      <c r="X818" s="24" t="str">
        <f>IF(OR(I818="",说明首页!$C$3-INT(I818)&gt;7),"是","否")</f>
        <v>否</v>
      </c>
      <c r="Y818" s="24" t="str">
        <f t="shared" si="180"/>
        <v>否</v>
      </c>
      <c r="Z818" s="24" t="str">
        <f t="shared" si="181"/>
        <v>是</v>
      </c>
      <c r="AA818" s="24" t="str">
        <f>IF(OR(I818="",说明首页!$C$3-INT(I818)&gt;=3),"是","否")</f>
        <v>否</v>
      </c>
      <c r="AB818" s="28">
        <f t="shared" si="182"/>
        <v>58.332503733200596</v>
      </c>
      <c r="AC818" s="29">
        <f t="shared" si="183"/>
        <v>0.41105275176981049</v>
      </c>
      <c r="AD818" s="27">
        <f t="shared" si="184"/>
        <v>17261.111111111109</v>
      </c>
      <c r="AE818" s="29">
        <f t="shared" si="185"/>
        <v>14.2</v>
      </c>
      <c r="AF818" s="29">
        <f t="shared" si="186"/>
        <v>81.381944444444443</v>
      </c>
      <c r="AG818" s="28">
        <f t="shared" si="187"/>
        <v>0.37664783427495291</v>
      </c>
      <c r="AH818" s="28">
        <f t="shared" si="188"/>
        <v>3.766478342749529</v>
      </c>
      <c r="AI818" s="28">
        <f t="shared" si="189"/>
        <v>5.6497175141242941</v>
      </c>
      <c r="AJ818" s="28">
        <f t="shared" si="190"/>
        <v>4.3314500941619585</v>
      </c>
      <c r="AK818" s="29">
        <f t="shared" si="191"/>
        <v>3.75</v>
      </c>
      <c r="AL818" s="25">
        <f t="shared" si="192"/>
        <v>531</v>
      </c>
      <c r="AM818" s="24" t="str">
        <f t="shared" si="193"/>
        <v>C</v>
      </c>
      <c r="AN818" s="24" t="str">
        <f t="shared" si="194"/>
        <v>MOB1-3</v>
      </c>
    </row>
    <row r="819" spans="1:40" ht="13.5" customHeight="1">
      <c r="A819" s="24" t="s">
        <v>144</v>
      </c>
      <c r="B819" s="24" t="s">
        <v>150</v>
      </c>
      <c r="C819" s="25">
        <v>805094</v>
      </c>
      <c r="D819" s="24" t="s">
        <v>496</v>
      </c>
      <c r="E819" s="26">
        <v>46109.602083333302</v>
      </c>
      <c r="F819" s="26">
        <v>46109.602083333302</v>
      </c>
      <c r="G819" s="25">
        <v>45</v>
      </c>
      <c r="H819" s="25">
        <v>45</v>
      </c>
      <c r="I819" s="26">
        <v>46154.802777777797</v>
      </c>
      <c r="J819" s="27">
        <v>3696</v>
      </c>
      <c r="K819" s="27">
        <v>4019</v>
      </c>
      <c r="L819" s="27">
        <v>1615</v>
      </c>
      <c r="M819" s="27">
        <v>182289</v>
      </c>
      <c r="N819" s="27">
        <v>148535</v>
      </c>
      <c r="O819" s="25">
        <v>22</v>
      </c>
      <c r="P819" s="27">
        <v>12</v>
      </c>
      <c r="Q819" s="27">
        <v>41200</v>
      </c>
      <c r="R819" s="27">
        <v>15600</v>
      </c>
      <c r="S819" s="27">
        <v>0</v>
      </c>
      <c r="T819" s="27">
        <v>0</v>
      </c>
      <c r="U819" s="24"/>
      <c r="V819" s="24"/>
      <c r="W819" s="27">
        <v>41200</v>
      </c>
      <c r="X819" s="24" t="str">
        <f>IF(OR(I819="",说明首页!$C$3-INT(I819)&gt;7),"是","否")</f>
        <v>否</v>
      </c>
      <c r="Y819" s="24" t="str">
        <f t="shared" si="180"/>
        <v>否</v>
      </c>
      <c r="Z819" s="24" t="str">
        <f t="shared" si="181"/>
        <v>是</v>
      </c>
      <c r="AA819" s="24" t="str">
        <f>IF(OR(I819="",说明首页!$C$3-INT(I819)&gt;=3),"是","否")</f>
        <v>否</v>
      </c>
      <c r="AB819" s="28">
        <f t="shared" si="182"/>
        <v>91.972136222910223</v>
      </c>
      <c r="AC819" s="29">
        <f t="shared" si="183"/>
        <v>0.32467532467532467</v>
      </c>
      <c r="AD819" s="27">
        <f t="shared" si="184"/>
        <v>3433.3333333333335</v>
      </c>
      <c r="AE819" s="29">
        <f t="shared" si="185"/>
        <v>1.56</v>
      </c>
      <c r="AF819" s="29">
        <f t="shared" si="186"/>
        <v>112.52651515151516</v>
      </c>
      <c r="AG819" s="28">
        <f t="shared" si="187"/>
        <v>59.698681732580042</v>
      </c>
      <c r="AH819" s="28">
        <f t="shared" si="188"/>
        <v>0.75329566854990582</v>
      </c>
      <c r="AI819" s="28">
        <f t="shared" si="189"/>
        <v>0.18832391713747645</v>
      </c>
      <c r="AJ819" s="28">
        <f t="shared" si="190"/>
        <v>48.964218455743882</v>
      </c>
      <c r="AK819" s="29">
        <f t="shared" si="191"/>
        <v>19.12</v>
      </c>
      <c r="AL819" s="25">
        <f t="shared" si="192"/>
        <v>485</v>
      </c>
      <c r="AM819" s="24" t="str">
        <f t="shared" si="193"/>
        <v>C</v>
      </c>
      <c r="AN819" s="24" t="str">
        <f t="shared" si="194"/>
        <v>MOB1-3</v>
      </c>
    </row>
    <row r="820" spans="1:40" ht="13.5" customHeight="1">
      <c r="A820" s="24" t="s">
        <v>144</v>
      </c>
      <c r="B820" s="24" t="s">
        <v>145</v>
      </c>
      <c r="C820" s="25">
        <v>805096</v>
      </c>
      <c r="D820" s="24" t="s">
        <v>941</v>
      </c>
      <c r="E820" s="26">
        <v>46112.4819444444</v>
      </c>
      <c r="F820" s="26">
        <v>46112.4819444444</v>
      </c>
      <c r="G820" s="25">
        <v>42</v>
      </c>
      <c r="H820" s="25">
        <v>42</v>
      </c>
      <c r="I820" s="26">
        <v>46154.787499999999</v>
      </c>
      <c r="J820" s="27">
        <v>3652</v>
      </c>
      <c r="K820" s="27">
        <v>3859</v>
      </c>
      <c r="L820" s="27">
        <v>1298</v>
      </c>
      <c r="M820" s="27">
        <v>135789</v>
      </c>
      <c r="N820" s="27">
        <v>94829</v>
      </c>
      <c r="O820" s="25">
        <v>22</v>
      </c>
      <c r="P820" s="27">
        <v>20</v>
      </c>
      <c r="Q820" s="27">
        <v>221400</v>
      </c>
      <c r="R820" s="27">
        <v>212400</v>
      </c>
      <c r="S820" s="27">
        <v>1</v>
      </c>
      <c r="T820" s="27">
        <v>1</v>
      </c>
      <c r="U820" s="27">
        <v>3000</v>
      </c>
      <c r="V820" s="27"/>
      <c r="W820" s="27">
        <v>224400</v>
      </c>
      <c r="X820" s="24" t="str">
        <f>IF(OR(I820="",说明首页!$C$3-INT(I820)&gt;7),"是","否")</f>
        <v>否</v>
      </c>
      <c r="Y820" s="24" t="str">
        <f t="shared" si="180"/>
        <v>否</v>
      </c>
      <c r="Z820" s="24" t="str">
        <f t="shared" si="181"/>
        <v>是</v>
      </c>
      <c r="AA820" s="24" t="str">
        <f>IF(OR(I820="",说明首页!$C$3-INT(I820)&gt;=3),"是","否")</f>
        <v>否</v>
      </c>
      <c r="AB820" s="28">
        <f t="shared" si="182"/>
        <v>73.057781201848996</v>
      </c>
      <c r="AC820" s="29">
        <f t="shared" si="183"/>
        <v>0.547645125958379</v>
      </c>
      <c r="AD820" s="27">
        <f t="shared" si="184"/>
        <v>11070</v>
      </c>
      <c r="AE820" s="29">
        <f t="shared" si="185"/>
        <v>21.24</v>
      </c>
      <c r="AF820" s="29">
        <f t="shared" si="186"/>
        <v>71.840151515151518</v>
      </c>
      <c r="AG820" s="28">
        <f t="shared" si="187"/>
        <v>12.241054613935971</v>
      </c>
      <c r="AH820" s="28">
        <f t="shared" si="188"/>
        <v>11.67608286252354</v>
      </c>
      <c r="AI820" s="28">
        <f t="shared" si="189"/>
        <v>7.5329566854990579</v>
      </c>
      <c r="AJ820" s="28">
        <f t="shared" si="190"/>
        <v>1.5065913370998116</v>
      </c>
      <c r="AK820" s="29">
        <f t="shared" si="191"/>
        <v>8.9</v>
      </c>
      <c r="AL820" s="25">
        <f t="shared" si="192"/>
        <v>517</v>
      </c>
      <c r="AM820" s="24" t="str">
        <f t="shared" si="193"/>
        <v>C</v>
      </c>
      <c r="AN820" s="24" t="str">
        <f t="shared" si="194"/>
        <v>MOB1-3</v>
      </c>
    </row>
    <row r="821" spans="1:40" ht="13.5" customHeight="1">
      <c r="A821" s="24" t="s">
        <v>144</v>
      </c>
      <c r="B821" s="24" t="s">
        <v>160</v>
      </c>
      <c r="C821" s="25">
        <v>805099</v>
      </c>
      <c r="D821" s="24" t="s">
        <v>348</v>
      </c>
      <c r="E821" s="26">
        <v>46109.59375</v>
      </c>
      <c r="F821" s="26">
        <v>46109.59375</v>
      </c>
      <c r="G821" s="25">
        <v>45</v>
      </c>
      <c r="H821" s="25">
        <v>45</v>
      </c>
      <c r="I821" s="26">
        <v>46154.786111111098</v>
      </c>
      <c r="J821" s="27">
        <v>2852</v>
      </c>
      <c r="K821" s="27">
        <v>3883</v>
      </c>
      <c r="L821" s="27">
        <v>1692</v>
      </c>
      <c r="M821" s="27">
        <v>170921</v>
      </c>
      <c r="N821" s="27">
        <v>136857</v>
      </c>
      <c r="O821" s="25">
        <v>25</v>
      </c>
      <c r="P821" s="27">
        <v>24</v>
      </c>
      <c r="Q821" s="27">
        <v>303900</v>
      </c>
      <c r="R821" s="27">
        <v>294500</v>
      </c>
      <c r="S821" s="27">
        <v>2</v>
      </c>
      <c r="T821" s="27">
        <v>2</v>
      </c>
      <c r="U821" s="27">
        <v>46100</v>
      </c>
      <c r="V821" s="27">
        <v>5000</v>
      </c>
      <c r="W821" s="27">
        <v>350000</v>
      </c>
      <c r="X821" s="24" t="str">
        <f>IF(OR(I821="",说明首页!$C$3-INT(I821)&gt;7),"是","否")</f>
        <v>否</v>
      </c>
      <c r="Y821" s="24" t="str">
        <f t="shared" si="180"/>
        <v>否</v>
      </c>
      <c r="Z821" s="24" t="str">
        <f t="shared" si="181"/>
        <v>是</v>
      </c>
      <c r="AA821" s="24" t="str">
        <f>IF(OR(I821="",说明首页!$C$3-INT(I821)&gt;=3),"是","否")</f>
        <v>否</v>
      </c>
      <c r="AB821" s="28">
        <f t="shared" si="182"/>
        <v>80.884751773049643</v>
      </c>
      <c r="AC821" s="29">
        <f t="shared" si="183"/>
        <v>0.84151472650771386</v>
      </c>
      <c r="AD821" s="27">
        <f t="shared" si="184"/>
        <v>12662.5</v>
      </c>
      <c r="AE821" s="29">
        <f t="shared" si="185"/>
        <v>29.45</v>
      </c>
      <c r="AF821" s="29">
        <f t="shared" si="186"/>
        <v>91.238</v>
      </c>
      <c r="AG821" s="28">
        <f t="shared" si="187"/>
        <v>27.118644067796609</v>
      </c>
      <c r="AH821" s="28">
        <f t="shared" si="188"/>
        <v>44.444444444444443</v>
      </c>
      <c r="AI821" s="28">
        <f t="shared" si="189"/>
        <v>11.487758945386064</v>
      </c>
      <c r="AJ821" s="28">
        <f t="shared" si="190"/>
        <v>10.922787193973635</v>
      </c>
      <c r="AK821" s="29">
        <f t="shared" si="191"/>
        <v>28.55</v>
      </c>
      <c r="AL821" s="25">
        <f t="shared" si="192"/>
        <v>431</v>
      </c>
      <c r="AM821" s="24" t="str">
        <f t="shared" si="193"/>
        <v>C</v>
      </c>
      <c r="AN821" s="24" t="str">
        <f t="shared" si="194"/>
        <v>MOB1-3</v>
      </c>
    </row>
    <row r="822" spans="1:40" ht="13.5" customHeight="1">
      <c r="A822" s="24" t="s">
        <v>144</v>
      </c>
      <c r="B822" s="24" t="s">
        <v>160</v>
      </c>
      <c r="C822" s="25">
        <v>805102</v>
      </c>
      <c r="D822" s="24" t="s">
        <v>1060</v>
      </c>
      <c r="E822" s="26">
        <v>46109.594444444403</v>
      </c>
      <c r="F822" s="26">
        <v>46109.594444444403</v>
      </c>
      <c r="G822" s="25">
        <v>45</v>
      </c>
      <c r="H822" s="25">
        <v>45</v>
      </c>
      <c r="I822" s="26">
        <v>46154.7902777778</v>
      </c>
      <c r="J822" s="27">
        <v>3266</v>
      </c>
      <c r="K822" s="27">
        <v>4405</v>
      </c>
      <c r="L822" s="27">
        <v>1862</v>
      </c>
      <c r="M822" s="27">
        <v>153732</v>
      </c>
      <c r="N822" s="27">
        <v>116725</v>
      </c>
      <c r="O822" s="25">
        <v>23</v>
      </c>
      <c r="P822" s="27">
        <v>22</v>
      </c>
      <c r="Q822" s="27">
        <v>313500</v>
      </c>
      <c r="R822" s="27">
        <v>222000</v>
      </c>
      <c r="S822" s="27">
        <v>1</v>
      </c>
      <c r="T822" s="27">
        <v>2</v>
      </c>
      <c r="U822" s="27">
        <v>3100</v>
      </c>
      <c r="V822" s="24"/>
      <c r="W822" s="27">
        <v>316600</v>
      </c>
      <c r="X822" s="24" t="str">
        <f>IF(OR(I822="",说明首页!$C$3-INT(I822)&gt;7),"是","否")</f>
        <v>否</v>
      </c>
      <c r="Y822" s="24" t="str">
        <f t="shared" si="180"/>
        <v>否</v>
      </c>
      <c r="Z822" s="24" t="str">
        <f t="shared" si="181"/>
        <v>是</v>
      </c>
      <c r="AA822" s="24" t="str">
        <f>IF(OR(I822="",说明首页!$C$3-INT(I822)&gt;=3),"是","否")</f>
        <v>否</v>
      </c>
      <c r="AB822" s="28">
        <f t="shared" si="182"/>
        <v>62.68796992481203</v>
      </c>
      <c r="AC822" s="29">
        <f t="shared" si="183"/>
        <v>0.67360685854255975</v>
      </c>
      <c r="AD822" s="27">
        <f t="shared" si="184"/>
        <v>14250</v>
      </c>
      <c r="AE822" s="29">
        <f t="shared" si="185"/>
        <v>22.2</v>
      </c>
      <c r="AF822" s="29">
        <f t="shared" si="186"/>
        <v>84.583333333333329</v>
      </c>
      <c r="AG822" s="28">
        <f t="shared" si="187"/>
        <v>1.5065913370998116</v>
      </c>
      <c r="AH822" s="28">
        <f t="shared" si="188"/>
        <v>23.35216572504708</v>
      </c>
      <c r="AI822" s="28">
        <f t="shared" si="189"/>
        <v>8.2862523540489654</v>
      </c>
      <c r="AJ822" s="28">
        <f t="shared" si="190"/>
        <v>6.5913370998116756</v>
      </c>
      <c r="AK822" s="29">
        <f t="shared" si="191"/>
        <v>13.71</v>
      </c>
      <c r="AL822" s="25">
        <f t="shared" si="192"/>
        <v>505</v>
      </c>
      <c r="AM822" s="24" t="str">
        <f t="shared" si="193"/>
        <v>C</v>
      </c>
      <c r="AN822" s="24" t="str">
        <f t="shared" si="194"/>
        <v>MOB1-3</v>
      </c>
    </row>
    <row r="823" spans="1:40" ht="13.5" customHeight="1">
      <c r="A823" s="24" t="s">
        <v>144</v>
      </c>
      <c r="B823" s="24" t="s">
        <v>162</v>
      </c>
      <c r="C823" s="25">
        <v>805104</v>
      </c>
      <c r="D823" s="24" t="s">
        <v>971</v>
      </c>
      <c r="E823" s="26">
        <v>46111.420833333301</v>
      </c>
      <c r="F823" s="26">
        <v>46111.420833333301</v>
      </c>
      <c r="G823" s="25">
        <v>43</v>
      </c>
      <c r="H823" s="25">
        <v>43</v>
      </c>
      <c r="I823" s="26">
        <v>46154.783333333296</v>
      </c>
      <c r="J823" s="27">
        <v>2868</v>
      </c>
      <c r="K823" s="27">
        <v>3846</v>
      </c>
      <c r="L823" s="27">
        <v>1891</v>
      </c>
      <c r="M823" s="27">
        <v>241135</v>
      </c>
      <c r="N823" s="27">
        <v>211382</v>
      </c>
      <c r="O823" s="25">
        <v>24</v>
      </c>
      <c r="P823" s="27">
        <v>23</v>
      </c>
      <c r="Q823" s="27">
        <v>128400</v>
      </c>
      <c r="R823" s="27">
        <v>94300</v>
      </c>
      <c r="S823" s="27">
        <v>2</v>
      </c>
      <c r="T823" s="27">
        <v>2</v>
      </c>
      <c r="U823" s="27">
        <v>50500</v>
      </c>
      <c r="V823" s="27">
        <v>500</v>
      </c>
      <c r="W823" s="27">
        <v>178900</v>
      </c>
      <c r="X823" s="24" t="str">
        <f>IF(OR(I823="",说明首页!$C$3-INT(I823)&gt;7),"是","否")</f>
        <v>否</v>
      </c>
      <c r="Y823" s="24" t="str">
        <f t="shared" si="180"/>
        <v>否</v>
      </c>
      <c r="Z823" s="24" t="str">
        <f t="shared" si="181"/>
        <v>是</v>
      </c>
      <c r="AA823" s="24" t="str">
        <f>IF(OR(I823="",说明首页!$C$3-INT(I823)&gt;=3),"是","否")</f>
        <v>否</v>
      </c>
      <c r="AB823" s="28">
        <f t="shared" si="182"/>
        <v>111.78318350079323</v>
      </c>
      <c r="AC823" s="29">
        <f t="shared" si="183"/>
        <v>0.80195258019525806</v>
      </c>
      <c r="AD823" s="27">
        <f t="shared" si="184"/>
        <v>5582.608695652174</v>
      </c>
      <c r="AE823" s="29">
        <f t="shared" si="185"/>
        <v>9.43</v>
      </c>
      <c r="AF823" s="29">
        <f t="shared" si="186"/>
        <v>146.79305555555555</v>
      </c>
      <c r="AG823" s="28">
        <f t="shared" si="187"/>
        <v>92.27871939736346</v>
      </c>
      <c r="AH823" s="28">
        <f t="shared" si="188"/>
        <v>38.794726930320152</v>
      </c>
      <c r="AI823" s="28">
        <f t="shared" si="189"/>
        <v>3.0131826741996233</v>
      </c>
      <c r="AJ823" s="28">
        <f t="shared" si="190"/>
        <v>95.480225988700568</v>
      </c>
      <c r="AK823" s="29">
        <f t="shared" si="191"/>
        <v>51</v>
      </c>
      <c r="AL823" s="25">
        <f t="shared" si="192"/>
        <v>255</v>
      </c>
      <c r="AM823" s="24" t="str">
        <f t="shared" si="193"/>
        <v>A</v>
      </c>
      <c r="AN823" s="24" t="str">
        <f t="shared" si="194"/>
        <v>MOB1-3</v>
      </c>
    </row>
    <row r="824" spans="1:40" ht="13.5" customHeight="1">
      <c r="A824" s="24" t="s">
        <v>144</v>
      </c>
      <c r="B824" s="24" t="s">
        <v>162</v>
      </c>
      <c r="C824" s="25">
        <v>805105</v>
      </c>
      <c r="D824" s="24" t="s">
        <v>700</v>
      </c>
      <c r="E824" s="26">
        <v>46109.6159722222</v>
      </c>
      <c r="F824" s="26">
        <v>46109.6159722222</v>
      </c>
      <c r="G824" s="25">
        <v>45</v>
      </c>
      <c r="H824" s="25">
        <v>45</v>
      </c>
      <c r="I824" s="26">
        <v>46154.7</v>
      </c>
      <c r="J824" s="27">
        <v>1958</v>
      </c>
      <c r="K824" s="27">
        <v>2558</v>
      </c>
      <c r="L824" s="27">
        <v>892</v>
      </c>
      <c r="M824" s="27">
        <v>96620</v>
      </c>
      <c r="N824" s="27">
        <v>73362</v>
      </c>
      <c r="O824" s="25">
        <v>24</v>
      </c>
      <c r="P824" s="27">
        <v>5</v>
      </c>
      <c r="Q824" s="27">
        <v>80600</v>
      </c>
      <c r="R824" s="27">
        <v>30100</v>
      </c>
      <c r="S824" s="27">
        <v>0</v>
      </c>
      <c r="T824" s="27">
        <v>0</v>
      </c>
      <c r="U824" s="27"/>
      <c r="V824" s="27"/>
      <c r="W824" s="27">
        <v>80600</v>
      </c>
      <c r="X824" s="24" t="str">
        <f>IF(OR(I824="",说明首页!$C$3-INT(I824)&gt;7),"是","否")</f>
        <v>否</v>
      </c>
      <c r="Y824" s="24" t="str">
        <f t="shared" si="180"/>
        <v>否</v>
      </c>
      <c r="Z824" s="24" t="str">
        <f t="shared" si="181"/>
        <v>是</v>
      </c>
      <c r="AA824" s="24" t="str">
        <f>IF(OR(I824="",说明首页!$C$3-INT(I824)&gt;=3),"是","否")</f>
        <v>否</v>
      </c>
      <c r="AB824" s="28">
        <f t="shared" si="182"/>
        <v>82.244394618834079</v>
      </c>
      <c r="AC824" s="29">
        <f t="shared" si="183"/>
        <v>0.25536261491317669</v>
      </c>
      <c r="AD824" s="27">
        <f t="shared" si="184"/>
        <v>16120</v>
      </c>
      <c r="AE824" s="29">
        <f t="shared" si="185"/>
        <v>3.01</v>
      </c>
      <c r="AF824" s="29">
        <f t="shared" si="186"/>
        <v>50.945833333333333</v>
      </c>
      <c r="AG824" s="28">
        <f t="shared" si="187"/>
        <v>30.885122410546138</v>
      </c>
      <c r="AH824" s="28">
        <f t="shared" si="188"/>
        <v>0.18832391713747645</v>
      </c>
      <c r="AI824" s="28">
        <f t="shared" si="189"/>
        <v>0.75329566854990582</v>
      </c>
      <c r="AJ824" s="28">
        <f t="shared" si="190"/>
        <v>0.75329566854990582</v>
      </c>
      <c r="AK824" s="29">
        <f t="shared" si="191"/>
        <v>5.0199999999999996</v>
      </c>
      <c r="AL824" s="25">
        <f t="shared" si="192"/>
        <v>528</v>
      </c>
      <c r="AM824" s="24" t="str">
        <f t="shared" si="193"/>
        <v>C</v>
      </c>
      <c r="AN824" s="24" t="str">
        <f t="shared" si="194"/>
        <v>MOB1-3</v>
      </c>
    </row>
    <row r="825" spans="1:40" ht="13.5" customHeight="1">
      <c r="A825" s="24" t="s">
        <v>144</v>
      </c>
      <c r="B825" s="24" t="s">
        <v>162</v>
      </c>
      <c r="C825" s="25">
        <v>805110</v>
      </c>
      <c r="D825" s="24" t="s">
        <v>637</v>
      </c>
      <c r="E825" s="26">
        <v>46109.470833333296</v>
      </c>
      <c r="F825" s="26">
        <v>46109.470833333296</v>
      </c>
      <c r="G825" s="25">
        <v>45</v>
      </c>
      <c r="H825" s="25">
        <v>45</v>
      </c>
      <c r="I825" s="26">
        <v>46154.775694444397</v>
      </c>
      <c r="J825" s="27">
        <v>3012</v>
      </c>
      <c r="K825" s="27">
        <v>4221</v>
      </c>
      <c r="L825" s="27">
        <v>1768</v>
      </c>
      <c r="M825" s="27">
        <v>225406</v>
      </c>
      <c r="N825" s="27">
        <v>189740</v>
      </c>
      <c r="O825" s="25">
        <v>25</v>
      </c>
      <c r="P825" s="24">
        <v>35</v>
      </c>
      <c r="Q825" s="24">
        <v>315800</v>
      </c>
      <c r="R825" s="24">
        <v>233800</v>
      </c>
      <c r="S825" s="24">
        <v>4</v>
      </c>
      <c r="T825" s="24">
        <v>4</v>
      </c>
      <c r="U825" s="24">
        <v>10700</v>
      </c>
      <c r="V825" s="24">
        <v>8100</v>
      </c>
      <c r="W825" s="24">
        <v>326500</v>
      </c>
      <c r="X825" s="24" t="str">
        <f>IF(OR(I825="",说明首页!$C$3-INT(I825)&gt;7),"是","否")</f>
        <v>否</v>
      </c>
      <c r="Y825" s="24" t="str">
        <f t="shared" si="180"/>
        <v>否</v>
      </c>
      <c r="Z825" s="24" t="str">
        <f t="shared" si="181"/>
        <v>是</v>
      </c>
      <c r="AA825" s="24" t="str">
        <f>IF(OR(I825="",说明首页!$C$3-INT(I825)&gt;=3),"是","否")</f>
        <v>否</v>
      </c>
      <c r="AB825" s="28">
        <f t="shared" si="182"/>
        <v>107.31900452488688</v>
      </c>
      <c r="AC825" s="29">
        <f t="shared" si="183"/>
        <v>1.1620185922974768</v>
      </c>
      <c r="AD825" s="27">
        <f t="shared" si="184"/>
        <v>9022.8571428571431</v>
      </c>
      <c r="AE825" s="29">
        <f t="shared" si="185"/>
        <v>23.38</v>
      </c>
      <c r="AF825" s="29">
        <f t="shared" si="186"/>
        <v>126.49333333333334</v>
      </c>
      <c r="AG825" s="28">
        <f t="shared" si="187"/>
        <v>88.512241054613938</v>
      </c>
      <c r="AH825" s="28">
        <f t="shared" si="188"/>
        <v>74.576271186440678</v>
      </c>
      <c r="AI825" s="28">
        <f t="shared" si="189"/>
        <v>9.0395480225988702</v>
      </c>
      <c r="AJ825" s="28">
        <f t="shared" si="190"/>
        <v>78.719397363465163</v>
      </c>
      <c r="AK825" s="29">
        <f t="shared" si="191"/>
        <v>64.39</v>
      </c>
      <c r="AL825" s="25">
        <f t="shared" si="192"/>
        <v>162</v>
      </c>
      <c r="AM825" s="24" t="str">
        <f t="shared" si="193"/>
        <v>A</v>
      </c>
      <c r="AN825" s="24" t="str">
        <f t="shared" si="194"/>
        <v>MOB1-3</v>
      </c>
    </row>
    <row r="826" spans="1:40" ht="13.5" customHeight="1">
      <c r="A826" s="24" t="s">
        <v>144</v>
      </c>
      <c r="B826" s="24" t="s">
        <v>162</v>
      </c>
      <c r="C826" s="25">
        <v>805114</v>
      </c>
      <c r="D826" s="24" t="s">
        <v>1078</v>
      </c>
      <c r="E826" s="26">
        <v>46109.495138888902</v>
      </c>
      <c r="F826" s="26">
        <v>46109.495138888902</v>
      </c>
      <c r="G826" s="25">
        <v>45</v>
      </c>
      <c r="H826" s="25">
        <v>45</v>
      </c>
      <c r="I826" s="26">
        <v>46154.785416666702</v>
      </c>
      <c r="J826" s="27">
        <v>3824</v>
      </c>
      <c r="K826" s="27">
        <v>5106</v>
      </c>
      <c r="L826" s="27">
        <v>2114</v>
      </c>
      <c r="M826" s="24">
        <v>241573</v>
      </c>
      <c r="N826" s="24">
        <v>192154</v>
      </c>
      <c r="O826" s="24">
        <v>24</v>
      </c>
      <c r="P826" s="24">
        <v>17</v>
      </c>
      <c r="Q826" s="24">
        <v>180700</v>
      </c>
      <c r="R826" s="24">
        <v>127700</v>
      </c>
      <c r="S826" s="24">
        <v>0</v>
      </c>
      <c r="T826" s="24">
        <v>0</v>
      </c>
      <c r="U826" s="24"/>
      <c r="V826" s="24"/>
      <c r="W826" s="24">
        <v>180700</v>
      </c>
      <c r="X826" s="24" t="str">
        <f>IF(OR(I826="",说明首页!$C$3-INT(I826)&gt;7),"是","否")</f>
        <v>否</v>
      </c>
      <c r="Y826" s="24" t="str">
        <f t="shared" si="180"/>
        <v>否</v>
      </c>
      <c r="Z826" s="24" t="str">
        <f t="shared" si="181"/>
        <v>是</v>
      </c>
      <c r="AA826" s="24" t="str">
        <f>IF(OR(I826="",说明首页!$C$3-INT(I826)&gt;=3),"是","否")</f>
        <v>否</v>
      </c>
      <c r="AB826" s="28">
        <f t="shared" si="182"/>
        <v>90.895931882686853</v>
      </c>
      <c r="AC826" s="29">
        <f t="shared" si="183"/>
        <v>0.44456066945606698</v>
      </c>
      <c r="AD826" s="27">
        <f t="shared" si="184"/>
        <v>10629.411764705883</v>
      </c>
      <c r="AE826" s="29">
        <f t="shared" si="185"/>
        <v>12.77</v>
      </c>
      <c r="AF826" s="29">
        <f t="shared" si="186"/>
        <v>133.44027777777779</v>
      </c>
      <c r="AG826" s="28">
        <f t="shared" si="187"/>
        <v>57.062146892655363</v>
      </c>
      <c r="AH826" s="28">
        <f t="shared" si="188"/>
        <v>5.4613935969868175</v>
      </c>
      <c r="AI826" s="28">
        <f t="shared" si="189"/>
        <v>4.8964218455743875</v>
      </c>
      <c r="AJ826" s="28">
        <f t="shared" si="190"/>
        <v>87.570621468926561</v>
      </c>
      <c r="AK826" s="29">
        <f t="shared" si="191"/>
        <v>29.51</v>
      </c>
      <c r="AL826" s="25">
        <f t="shared" si="192"/>
        <v>423</v>
      </c>
      <c r="AM826" s="24" t="str">
        <f t="shared" si="193"/>
        <v>B</v>
      </c>
      <c r="AN826" s="24" t="str">
        <f t="shared" si="194"/>
        <v>MOB1-3</v>
      </c>
    </row>
    <row r="827" spans="1:40" ht="13.5" customHeight="1">
      <c r="A827" s="24" t="s">
        <v>144</v>
      </c>
      <c r="B827" s="24" t="s">
        <v>162</v>
      </c>
      <c r="C827" s="25">
        <v>805117</v>
      </c>
      <c r="D827" s="24" t="s">
        <v>656</v>
      </c>
      <c r="E827" s="26">
        <v>46109.4868055556</v>
      </c>
      <c r="F827" s="26">
        <v>46109.4868055556</v>
      </c>
      <c r="G827" s="25">
        <v>45</v>
      </c>
      <c r="H827" s="25">
        <v>45</v>
      </c>
      <c r="I827" s="26">
        <v>46127.491666666698</v>
      </c>
      <c r="J827" s="27">
        <v>267</v>
      </c>
      <c r="K827" s="27">
        <v>438</v>
      </c>
      <c r="L827" s="27">
        <v>151</v>
      </c>
      <c r="M827" s="27">
        <v>13324</v>
      </c>
      <c r="N827" s="27">
        <v>9675</v>
      </c>
      <c r="O827" s="25">
        <v>3</v>
      </c>
      <c r="P827" s="27">
        <v>1</v>
      </c>
      <c r="Q827" s="27">
        <v>500</v>
      </c>
      <c r="R827" s="27">
        <v>500</v>
      </c>
      <c r="S827" s="27">
        <v>0</v>
      </c>
      <c r="T827" s="27">
        <v>0</v>
      </c>
      <c r="U827" s="24"/>
      <c r="V827" s="24"/>
      <c r="W827" s="27">
        <v>500</v>
      </c>
      <c r="X827" s="24" t="str">
        <f>IF(OR(I827="",说明首页!$C$3-INT(I827)&gt;7),"是","否")</f>
        <v>否</v>
      </c>
      <c r="Y827" s="24" t="str">
        <f t="shared" si="180"/>
        <v>是</v>
      </c>
      <c r="Z827" s="24" t="str">
        <f t="shared" si="181"/>
        <v>否</v>
      </c>
      <c r="AA827" s="24" t="str">
        <f>IF(OR(I827="",说明首页!$C$3-INT(I827)&gt;=3),"是","否")</f>
        <v>是</v>
      </c>
      <c r="AB827" s="28">
        <f t="shared" si="182"/>
        <v>64.072847682119203</v>
      </c>
      <c r="AC827" s="29">
        <f t="shared" si="183"/>
        <v>0.37453183520599254</v>
      </c>
      <c r="AD827" s="27">
        <f t="shared" si="184"/>
        <v>500</v>
      </c>
      <c r="AE827" s="29">
        <f t="shared" si="185"/>
        <v>0.05</v>
      </c>
      <c r="AF827" s="29">
        <f t="shared" si="186"/>
        <v>53.75</v>
      </c>
      <c r="AG827" s="28" t="str">
        <f t="shared" si="187"/>
        <v/>
      </c>
      <c r="AH827" s="28" t="str">
        <f t="shared" si="188"/>
        <v/>
      </c>
      <c r="AI827" s="28" t="str">
        <f t="shared" si="189"/>
        <v/>
      </c>
      <c r="AJ827" s="28" t="str">
        <f t="shared" si="190"/>
        <v/>
      </c>
      <c r="AK827" s="29" t="str">
        <f t="shared" si="191"/>
        <v/>
      </c>
      <c r="AL827" s="25" t="str">
        <f t="shared" si="192"/>
        <v/>
      </c>
      <c r="AM827" s="24" t="str">
        <f t="shared" si="193"/>
        <v>非参评</v>
      </c>
      <c r="AN827" s="24" t="str">
        <f t="shared" si="194"/>
        <v>MOB1-3</v>
      </c>
    </row>
    <row r="828" spans="1:40" ht="13.5" customHeight="1">
      <c r="A828" s="24" t="s">
        <v>144</v>
      </c>
      <c r="B828" s="24" t="s">
        <v>162</v>
      </c>
      <c r="C828" s="25">
        <v>805119</v>
      </c>
      <c r="D828" s="24" t="s">
        <v>677</v>
      </c>
      <c r="E828" s="26">
        <v>46109.463194444397</v>
      </c>
      <c r="F828" s="26">
        <v>46109.463194444397</v>
      </c>
      <c r="G828" s="25">
        <v>45</v>
      </c>
      <c r="H828" s="25">
        <v>45</v>
      </c>
      <c r="I828" s="26">
        <v>46154.754861111098</v>
      </c>
      <c r="J828" s="27">
        <v>2753</v>
      </c>
      <c r="K828" s="27">
        <v>3593</v>
      </c>
      <c r="L828" s="27">
        <v>1482</v>
      </c>
      <c r="M828" s="27">
        <v>177304</v>
      </c>
      <c r="N828" s="27">
        <v>146845</v>
      </c>
      <c r="O828" s="25">
        <v>23</v>
      </c>
      <c r="P828" s="27">
        <v>21</v>
      </c>
      <c r="Q828" s="27">
        <v>104900</v>
      </c>
      <c r="R828" s="27">
        <v>92600</v>
      </c>
      <c r="S828" s="27">
        <v>1</v>
      </c>
      <c r="T828" s="27">
        <v>1</v>
      </c>
      <c r="U828" s="27">
        <v>1000</v>
      </c>
      <c r="V828" s="24"/>
      <c r="W828" s="27">
        <v>105900</v>
      </c>
      <c r="X828" s="24" t="str">
        <f>IF(OR(I828="",说明首页!$C$3-INT(I828)&gt;7),"是","否")</f>
        <v>否</v>
      </c>
      <c r="Y828" s="24" t="str">
        <f t="shared" si="180"/>
        <v>否</v>
      </c>
      <c r="Z828" s="24" t="str">
        <f t="shared" si="181"/>
        <v>是</v>
      </c>
      <c r="AA828" s="24" t="str">
        <f>IF(OR(I828="",说明首页!$C$3-INT(I828)&gt;=3),"是","否")</f>
        <v>否</v>
      </c>
      <c r="AB828" s="28">
        <f t="shared" si="182"/>
        <v>99.085695006747642</v>
      </c>
      <c r="AC828" s="29">
        <f t="shared" si="183"/>
        <v>0.7628042135851798</v>
      </c>
      <c r="AD828" s="27">
        <f t="shared" si="184"/>
        <v>4995.2380952380954</v>
      </c>
      <c r="AE828" s="29">
        <f t="shared" si="185"/>
        <v>9.26</v>
      </c>
      <c r="AF828" s="29">
        <f t="shared" si="186"/>
        <v>106.40942028985506</v>
      </c>
      <c r="AG828" s="28">
        <f t="shared" si="187"/>
        <v>77.212806026365342</v>
      </c>
      <c r="AH828" s="28">
        <f t="shared" si="188"/>
        <v>35.593220338983052</v>
      </c>
      <c r="AI828" s="28">
        <f t="shared" si="189"/>
        <v>2.8248587570621471</v>
      </c>
      <c r="AJ828" s="28">
        <f t="shared" si="190"/>
        <v>33.145009416195862</v>
      </c>
      <c r="AK828" s="29">
        <f t="shared" si="191"/>
        <v>34.79</v>
      </c>
      <c r="AL828" s="25">
        <f t="shared" si="192"/>
        <v>378</v>
      </c>
      <c r="AM828" s="24" t="str">
        <f t="shared" si="193"/>
        <v>B</v>
      </c>
      <c r="AN828" s="24" t="str">
        <f t="shared" si="194"/>
        <v>MOB1-3</v>
      </c>
    </row>
    <row r="829" spans="1:40" ht="13.5" customHeight="1">
      <c r="A829" s="24" t="s">
        <v>144</v>
      </c>
      <c r="B829" s="24" t="s">
        <v>162</v>
      </c>
      <c r="C829" s="25">
        <v>805123</v>
      </c>
      <c r="D829" s="24" t="s">
        <v>815</v>
      </c>
      <c r="E829" s="26">
        <v>46109.493055555598</v>
      </c>
      <c r="F829" s="26">
        <v>46109.493055555598</v>
      </c>
      <c r="G829" s="25">
        <v>45</v>
      </c>
      <c r="H829" s="25">
        <v>45</v>
      </c>
      <c r="I829" s="26">
        <v>46154.762499999997</v>
      </c>
      <c r="J829" s="27">
        <v>3833</v>
      </c>
      <c r="K829" s="27">
        <v>5141</v>
      </c>
      <c r="L829" s="27">
        <v>2332</v>
      </c>
      <c r="M829" s="27">
        <v>247303</v>
      </c>
      <c r="N829" s="27">
        <v>203727</v>
      </c>
      <c r="O829" s="25">
        <v>24</v>
      </c>
      <c r="P829" s="27">
        <v>25</v>
      </c>
      <c r="Q829" s="27">
        <v>77600</v>
      </c>
      <c r="R829" s="27">
        <v>44800</v>
      </c>
      <c r="S829" s="27">
        <v>0</v>
      </c>
      <c r="T829" s="27">
        <v>0</v>
      </c>
      <c r="U829" s="24"/>
      <c r="V829" s="24"/>
      <c r="W829" s="27">
        <v>77600</v>
      </c>
      <c r="X829" s="24" t="str">
        <f>IF(OR(I829="",说明首页!$C$3-INT(I829)&gt;7),"是","否")</f>
        <v>否</v>
      </c>
      <c r="Y829" s="24" t="str">
        <f t="shared" si="180"/>
        <v>否</v>
      </c>
      <c r="Z829" s="24" t="str">
        <f t="shared" si="181"/>
        <v>是</v>
      </c>
      <c r="AA829" s="24" t="str">
        <f>IF(OR(I829="",说明首页!$C$3-INT(I829)&gt;=3),"是","否")</f>
        <v>否</v>
      </c>
      <c r="AB829" s="28">
        <f t="shared" si="182"/>
        <v>87.361492281303597</v>
      </c>
      <c r="AC829" s="29">
        <f t="shared" si="183"/>
        <v>0.65223062875032611</v>
      </c>
      <c r="AD829" s="27">
        <f t="shared" si="184"/>
        <v>3104</v>
      </c>
      <c r="AE829" s="29">
        <f t="shared" si="185"/>
        <v>4.4800000000000004</v>
      </c>
      <c r="AF829" s="29">
        <f t="shared" si="186"/>
        <v>141.47708333333333</v>
      </c>
      <c r="AG829" s="28">
        <f t="shared" si="187"/>
        <v>45.009416195856872</v>
      </c>
      <c r="AH829" s="28">
        <f t="shared" si="188"/>
        <v>20.715630885122412</v>
      </c>
      <c r="AI829" s="28">
        <f t="shared" si="189"/>
        <v>1.5065913370998116</v>
      </c>
      <c r="AJ829" s="28">
        <f t="shared" si="190"/>
        <v>91.713747645951031</v>
      </c>
      <c r="AK829" s="29">
        <f t="shared" si="191"/>
        <v>34.72</v>
      </c>
      <c r="AL829" s="25">
        <f t="shared" si="192"/>
        <v>379</v>
      </c>
      <c r="AM829" s="24" t="str">
        <f t="shared" si="193"/>
        <v>B</v>
      </c>
      <c r="AN829" s="24" t="str">
        <f t="shared" si="194"/>
        <v>MOB1-3</v>
      </c>
    </row>
    <row r="830" spans="1:40" ht="13.5" customHeight="1">
      <c r="A830" s="24" t="s">
        <v>144</v>
      </c>
      <c r="B830" s="24" t="s">
        <v>162</v>
      </c>
      <c r="C830" s="25">
        <v>805126</v>
      </c>
      <c r="D830" s="24" t="s">
        <v>880</v>
      </c>
      <c r="E830" s="26">
        <v>46109.5715277778</v>
      </c>
      <c r="F830" s="26">
        <v>46109.5715277778</v>
      </c>
      <c r="G830" s="25">
        <v>45</v>
      </c>
      <c r="H830" s="25">
        <v>45</v>
      </c>
      <c r="I830" s="26">
        <v>46154.823611111096</v>
      </c>
      <c r="J830" s="27">
        <v>3196</v>
      </c>
      <c r="K830" s="27">
        <v>3824</v>
      </c>
      <c r="L830" s="27">
        <v>1702</v>
      </c>
      <c r="M830" s="27">
        <v>198262</v>
      </c>
      <c r="N830" s="27">
        <v>166224</v>
      </c>
      <c r="O830" s="25">
        <v>25</v>
      </c>
      <c r="P830" s="27">
        <v>28</v>
      </c>
      <c r="Q830" s="27">
        <v>322000</v>
      </c>
      <c r="R830" s="27">
        <v>267500</v>
      </c>
      <c r="S830" s="27">
        <v>2</v>
      </c>
      <c r="T830" s="27">
        <v>2</v>
      </c>
      <c r="U830" s="24">
        <v>36600</v>
      </c>
      <c r="V830" s="24">
        <v>500</v>
      </c>
      <c r="W830" s="27">
        <v>358600</v>
      </c>
      <c r="X830" s="24" t="str">
        <f>IF(OR(I830="",说明首页!$C$3-INT(I830)&gt;7),"是","否")</f>
        <v>否</v>
      </c>
      <c r="Y830" s="24" t="str">
        <f t="shared" si="180"/>
        <v>否</v>
      </c>
      <c r="Z830" s="24" t="str">
        <f t="shared" si="181"/>
        <v>是</v>
      </c>
      <c r="AA830" s="24" t="str">
        <f>IF(OR(I830="",说明首页!$C$3-INT(I830)&gt;=3),"是","否")</f>
        <v>否</v>
      </c>
      <c r="AB830" s="28">
        <f t="shared" si="182"/>
        <v>97.663924794359573</v>
      </c>
      <c r="AC830" s="29">
        <f t="shared" si="183"/>
        <v>0.87609511889862324</v>
      </c>
      <c r="AD830" s="27">
        <f t="shared" si="184"/>
        <v>11500</v>
      </c>
      <c r="AE830" s="29">
        <f t="shared" si="185"/>
        <v>26.75</v>
      </c>
      <c r="AF830" s="29">
        <f t="shared" si="186"/>
        <v>110.816</v>
      </c>
      <c r="AG830" s="28">
        <f t="shared" si="187"/>
        <v>74.199623352165716</v>
      </c>
      <c r="AH830" s="28">
        <f t="shared" si="188"/>
        <v>48.022598870056498</v>
      </c>
      <c r="AI830" s="28">
        <f t="shared" si="189"/>
        <v>10.734463276836157</v>
      </c>
      <c r="AJ830" s="28">
        <f t="shared" si="190"/>
        <v>45.762711864406782</v>
      </c>
      <c r="AK830" s="29">
        <f t="shared" si="191"/>
        <v>44.04</v>
      </c>
      <c r="AL830" s="25">
        <f t="shared" si="192"/>
        <v>303</v>
      </c>
      <c r="AM830" s="24" t="str">
        <f t="shared" si="193"/>
        <v>B</v>
      </c>
      <c r="AN830" s="24" t="str">
        <f t="shared" si="194"/>
        <v>MOB1-3</v>
      </c>
    </row>
    <row r="831" spans="1:40" ht="13.5" customHeight="1">
      <c r="A831" s="24" t="s">
        <v>144</v>
      </c>
      <c r="B831" s="24" t="s">
        <v>162</v>
      </c>
      <c r="C831" s="25">
        <v>805127</v>
      </c>
      <c r="D831" s="24" t="s">
        <v>468</v>
      </c>
      <c r="E831" s="26">
        <v>46109.498611111099</v>
      </c>
      <c r="F831" s="26">
        <v>46109.498611111099</v>
      </c>
      <c r="G831" s="25">
        <v>45</v>
      </c>
      <c r="H831" s="25">
        <v>45</v>
      </c>
      <c r="I831" s="26">
        <v>46136.7055555556</v>
      </c>
      <c r="J831" s="27">
        <v>1679</v>
      </c>
      <c r="K831" s="27">
        <v>2125</v>
      </c>
      <c r="L831" s="27">
        <v>556</v>
      </c>
      <c r="M831" s="27">
        <v>81190</v>
      </c>
      <c r="N831" s="27">
        <v>59447</v>
      </c>
      <c r="O831" s="24">
        <v>11</v>
      </c>
      <c r="P831" s="24">
        <v>11</v>
      </c>
      <c r="Q831" s="24">
        <v>28000</v>
      </c>
      <c r="R831" s="24">
        <v>5000</v>
      </c>
      <c r="S831" s="24">
        <v>0</v>
      </c>
      <c r="T831" s="24">
        <v>0</v>
      </c>
      <c r="U831" s="24"/>
      <c r="V831" s="24"/>
      <c r="W831" s="24">
        <v>28000</v>
      </c>
      <c r="X831" s="24" t="str">
        <f>IF(OR(I831="",说明首页!$C$3-INT(I831)&gt;7),"是","否")</f>
        <v>否</v>
      </c>
      <c r="Y831" s="24" t="str">
        <f t="shared" si="180"/>
        <v>是</v>
      </c>
      <c r="Z831" s="24" t="str">
        <f t="shared" si="181"/>
        <v>否</v>
      </c>
      <c r="AA831" s="24" t="str">
        <f>IF(OR(I831="",说明首页!$C$3-INT(I831)&gt;=3),"是","否")</f>
        <v>否</v>
      </c>
      <c r="AB831" s="28">
        <f t="shared" si="182"/>
        <v>106.91906474820144</v>
      </c>
      <c r="AC831" s="29">
        <f t="shared" si="183"/>
        <v>0.6551518761167362</v>
      </c>
      <c r="AD831" s="27">
        <f t="shared" si="184"/>
        <v>2545.4545454545455</v>
      </c>
      <c r="AE831" s="29">
        <f t="shared" si="185"/>
        <v>0.5</v>
      </c>
      <c r="AF831" s="29">
        <f t="shared" si="186"/>
        <v>90.071212121212113</v>
      </c>
      <c r="AG831" s="28" t="str">
        <f t="shared" si="187"/>
        <v/>
      </c>
      <c r="AH831" s="28" t="str">
        <f t="shared" si="188"/>
        <v/>
      </c>
      <c r="AI831" s="28" t="str">
        <f t="shared" si="189"/>
        <v/>
      </c>
      <c r="AJ831" s="28" t="str">
        <f t="shared" si="190"/>
        <v/>
      </c>
      <c r="AK831" s="29" t="str">
        <f t="shared" si="191"/>
        <v/>
      </c>
      <c r="AL831" s="25" t="str">
        <f t="shared" si="192"/>
        <v/>
      </c>
      <c r="AM831" s="24" t="str">
        <f t="shared" si="193"/>
        <v>非参评</v>
      </c>
      <c r="AN831" s="24" t="str">
        <f t="shared" si="194"/>
        <v>MOB1-3</v>
      </c>
    </row>
    <row r="832" spans="1:40" ht="13.5" customHeight="1">
      <c r="A832" s="24" t="s">
        <v>144</v>
      </c>
      <c r="B832" s="24" t="s">
        <v>147</v>
      </c>
      <c r="C832" s="25">
        <v>805137</v>
      </c>
      <c r="D832" s="24" t="s">
        <v>771</v>
      </c>
      <c r="E832" s="26">
        <v>46111.7</v>
      </c>
      <c r="F832" s="26">
        <v>46111.7</v>
      </c>
      <c r="G832" s="25">
        <v>43</v>
      </c>
      <c r="H832" s="25">
        <v>43</v>
      </c>
      <c r="I832" s="26">
        <v>46154.811805555597</v>
      </c>
      <c r="J832" s="27">
        <v>1825</v>
      </c>
      <c r="K832" s="27">
        <v>2012</v>
      </c>
      <c r="L832" s="27">
        <v>878</v>
      </c>
      <c r="M832" s="27">
        <v>82716</v>
      </c>
      <c r="N832" s="27">
        <v>65629</v>
      </c>
      <c r="O832" s="25">
        <v>16</v>
      </c>
      <c r="P832" s="27">
        <v>9</v>
      </c>
      <c r="Q832" s="27">
        <v>31500</v>
      </c>
      <c r="R832" s="27">
        <v>9500</v>
      </c>
      <c r="S832" s="27">
        <v>0</v>
      </c>
      <c r="T832" s="27">
        <v>0</v>
      </c>
      <c r="U832" s="27"/>
      <c r="V832" s="24"/>
      <c r="W832" s="27">
        <v>31500</v>
      </c>
      <c r="X832" s="24" t="str">
        <f>IF(OR(I832="",说明首页!$C$3-INT(I832)&gt;7),"是","否")</f>
        <v>否</v>
      </c>
      <c r="Y832" s="24" t="str">
        <f t="shared" si="180"/>
        <v>是</v>
      </c>
      <c r="Z832" s="24" t="str">
        <f t="shared" si="181"/>
        <v>否</v>
      </c>
      <c r="AA832" s="24" t="str">
        <f>IF(OR(I832="",说明首页!$C$3-INT(I832)&gt;=3),"是","否")</f>
        <v>否</v>
      </c>
      <c r="AB832" s="28">
        <f t="shared" si="182"/>
        <v>74.748291571753981</v>
      </c>
      <c r="AC832" s="29">
        <f t="shared" si="183"/>
        <v>0.49315068493150682</v>
      </c>
      <c r="AD832" s="27">
        <f t="shared" si="184"/>
        <v>3500</v>
      </c>
      <c r="AE832" s="29">
        <f t="shared" si="185"/>
        <v>0.95</v>
      </c>
      <c r="AF832" s="29">
        <f t="shared" si="186"/>
        <v>68.363541666666663</v>
      </c>
      <c r="AG832" s="28" t="str">
        <f t="shared" si="187"/>
        <v/>
      </c>
      <c r="AH832" s="28" t="str">
        <f t="shared" si="188"/>
        <v/>
      </c>
      <c r="AI832" s="28" t="str">
        <f t="shared" si="189"/>
        <v/>
      </c>
      <c r="AJ832" s="28" t="str">
        <f t="shared" si="190"/>
        <v/>
      </c>
      <c r="AK832" s="29" t="str">
        <f t="shared" si="191"/>
        <v/>
      </c>
      <c r="AL832" s="25" t="str">
        <f t="shared" si="192"/>
        <v/>
      </c>
      <c r="AM832" s="24" t="str">
        <f t="shared" si="193"/>
        <v>非参评</v>
      </c>
      <c r="AN832" s="24" t="str">
        <f t="shared" si="194"/>
        <v>MOB1-3</v>
      </c>
    </row>
    <row r="833" spans="1:40" ht="13.5" customHeight="1">
      <c r="A833" s="24" t="s">
        <v>144</v>
      </c>
      <c r="B833" s="24" t="s">
        <v>147</v>
      </c>
      <c r="C833" s="25">
        <v>805138</v>
      </c>
      <c r="D833" s="24" t="s">
        <v>451</v>
      </c>
      <c r="E833" s="26">
        <v>46111.699305555601</v>
      </c>
      <c r="F833" s="26">
        <v>46111.699305555601</v>
      </c>
      <c r="G833" s="25">
        <v>43</v>
      </c>
      <c r="H833" s="25">
        <v>43</v>
      </c>
      <c r="I833" s="26">
        <v>46154.806944444397</v>
      </c>
      <c r="J833" s="27">
        <v>2109</v>
      </c>
      <c r="K833" s="27">
        <v>2191</v>
      </c>
      <c r="L833" s="27">
        <v>813</v>
      </c>
      <c r="M833" s="27">
        <v>78142</v>
      </c>
      <c r="N833" s="27">
        <v>58755</v>
      </c>
      <c r="O833" s="25">
        <v>16</v>
      </c>
      <c r="P833" s="24">
        <v>12</v>
      </c>
      <c r="Q833" s="24">
        <v>86000</v>
      </c>
      <c r="R833" s="24">
        <v>74000</v>
      </c>
      <c r="S833" s="24">
        <v>1</v>
      </c>
      <c r="T833" s="24">
        <v>1</v>
      </c>
      <c r="U833" s="24">
        <v>6500</v>
      </c>
      <c r="V833" s="24">
        <v>6500</v>
      </c>
      <c r="W833" s="24">
        <v>92500</v>
      </c>
      <c r="X833" s="24" t="str">
        <f>IF(OR(I833="",说明首页!$C$3-INT(I833)&gt;7),"是","否")</f>
        <v>否</v>
      </c>
      <c r="Y833" s="24" t="str">
        <f t="shared" si="180"/>
        <v>是</v>
      </c>
      <c r="Z833" s="24" t="str">
        <f t="shared" si="181"/>
        <v>否</v>
      </c>
      <c r="AA833" s="24" t="str">
        <f>IF(OR(I833="",说明首页!$C$3-INT(I833)&gt;=3),"是","否")</f>
        <v>否</v>
      </c>
      <c r="AB833" s="28">
        <f t="shared" si="182"/>
        <v>72.269372693726936</v>
      </c>
      <c r="AC833" s="29">
        <f t="shared" si="183"/>
        <v>0.56899004267425324</v>
      </c>
      <c r="AD833" s="27">
        <f t="shared" si="184"/>
        <v>7166.666666666667</v>
      </c>
      <c r="AE833" s="29">
        <f t="shared" si="185"/>
        <v>7.4</v>
      </c>
      <c r="AF833" s="29">
        <f t="shared" si="186"/>
        <v>61.203125</v>
      </c>
      <c r="AG833" s="28" t="str">
        <f t="shared" si="187"/>
        <v/>
      </c>
      <c r="AH833" s="28" t="str">
        <f t="shared" si="188"/>
        <v/>
      </c>
      <c r="AI833" s="28" t="str">
        <f t="shared" si="189"/>
        <v/>
      </c>
      <c r="AJ833" s="28" t="str">
        <f t="shared" si="190"/>
        <v/>
      </c>
      <c r="AK833" s="29" t="str">
        <f t="shared" si="191"/>
        <v/>
      </c>
      <c r="AL833" s="25" t="str">
        <f t="shared" si="192"/>
        <v/>
      </c>
      <c r="AM833" s="24" t="str">
        <f t="shared" si="193"/>
        <v>非参评</v>
      </c>
      <c r="AN833" s="24" t="str">
        <f t="shared" si="194"/>
        <v>MOB1-3</v>
      </c>
    </row>
    <row r="834" spans="1:40" ht="13.5" customHeight="1">
      <c r="A834" s="24" t="s">
        <v>144</v>
      </c>
      <c r="B834" s="24" t="s">
        <v>147</v>
      </c>
      <c r="C834" s="25">
        <v>805139</v>
      </c>
      <c r="D834" s="24" t="s">
        <v>1130</v>
      </c>
      <c r="E834" s="26">
        <v>46111.7006944444</v>
      </c>
      <c r="F834" s="26">
        <v>46111.7006944444</v>
      </c>
      <c r="G834" s="25">
        <v>43</v>
      </c>
      <c r="H834" s="25">
        <v>43</v>
      </c>
      <c r="I834" s="26">
        <v>46154.809027777803</v>
      </c>
      <c r="J834" s="27">
        <v>2401</v>
      </c>
      <c r="K834" s="27">
        <v>2577</v>
      </c>
      <c r="L834" s="27">
        <v>937</v>
      </c>
      <c r="M834" s="27">
        <v>90760</v>
      </c>
      <c r="N834" s="27">
        <v>67941</v>
      </c>
      <c r="O834" s="25">
        <v>17</v>
      </c>
      <c r="P834" s="27">
        <v>15</v>
      </c>
      <c r="Q834" s="27">
        <v>173800</v>
      </c>
      <c r="R834" s="27">
        <v>66600</v>
      </c>
      <c r="S834" s="27">
        <v>1</v>
      </c>
      <c r="T834" s="27">
        <v>2</v>
      </c>
      <c r="U834" s="24">
        <v>100500</v>
      </c>
      <c r="V834" s="24">
        <v>100500</v>
      </c>
      <c r="W834" s="27">
        <v>274300</v>
      </c>
      <c r="X834" s="24" t="str">
        <f>IF(OR(I834="",说明首页!$C$3-INT(I834)&gt;7),"是","否")</f>
        <v>否</v>
      </c>
      <c r="Y834" s="24" t="str">
        <f t="shared" ref="Y834:Y897" si="195">IF(OR(O834="",O834&lt;22),"是","否")</f>
        <v>是</v>
      </c>
      <c r="Z834" s="24" t="str">
        <f t="shared" ref="Z834:Z897" si="196">IF(AND(X834="否",Y834="否"),"是","否")</f>
        <v>否</v>
      </c>
      <c r="AA834" s="24" t="str">
        <f>IF(OR(I834="",说明首页!$C$3-INT(I834)&gt;=3),"是","否")</f>
        <v>否</v>
      </c>
      <c r="AB834" s="28">
        <f t="shared" ref="AB834:AB897" si="197">IFERROR(IF(L834&gt;0,N834/L834,0),0)</f>
        <v>72.509071504802563</v>
      </c>
      <c r="AC834" s="29">
        <f t="shared" ref="AC834:AC897" si="198">IFERROR(IF(J834&gt;0,P834/J834*100,0),0)</f>
        <v>0.62473969179508537</v>
      </c>
      <c r="AD834" s="27">
        <f t="shared" ref="AD834:AD897" si="199">IFERROR(IF(AND(P834&lt;&gt;"",P834&gt;0),Q834/P834,0),0)</f>
        <v>11586.666666666666</v>
      </c>
      <c r="AE834" s="29">
        <f t="shared" ref="AE834:AE897" si="200">IFERROR(IF(R834="",0,R834/10000),0)</f>
        <v>6.66</v>
      </c>
      <c r="AF834" s="29">
        <f t="shared" ref="AF834:AF897" si="201">IFERROR(IF(O834&gt;0,N834/O834/60,0),0)</f>
        <v>66.608823529411765</v>
      </c>
      <c r="AG834" s="28" t="str">
        <f t="shared" ref="AG834:AG897" si="202">IF(Z834="是",COUNTIFS($Z$2:$Z$4650,"是",$AB$2:$AB$4650,"&lt;"&amp;AB834)/COUNTIF($Z$2:$Z$4650,"是")*100,"")</f>
        <v/>
      </c>
      <c r="AH834" s="28" t="str">
        <f t="shared" ref="AH834:AH897" si="203">IF(Z834="是",COUNTIFS($Z$2:$Z$4650,"是",$AC$2:$AC$4650,"&lt;"&amp;AC834)/COUNTIF($Z$2:$Z$4650,"是")*100,"")</f>
        <v/>
      </c>
      <c r="AI834" s="28" t="str">
        <f t="shared" ref="AI834:AI897" si="204">IF(Z834="是",COUNTIFS($Z$2:$Z$4650,"是",$AE$2:$AE$4650,"&lt;"&amp;AE834)/COUNTIF($Z$2:$Z$4650,"是")*100,"")</f>
        <v/>
      </c>
      <c r="AJ834" s="28" t="str">
        <f t="shared" ref="AJ834:AJ897" si="205">IF(Z834="是",COUNTIFS($Z$2:$Z$4650,"是",$AF$2:$AF$4650,"&lt;"&amp;AF834)/COUNTIF($Z$2:$Z$4650,"是")*100,"")</f>
        <v/>
      </c>
      <c r="AK834" s="29" t="str">
        <f t="shared" ref="AK834:AK897" si="206">IF(Z834="是",ROUND(AG834*0.15+AH834*0.45+AI834*0.2+AJ834*0.2,2),"")</f>
        <v/>
      </c>
      <c r="AL834" s="25" t="str">
        <f t="shared" ref="AL834:AL897" si="207">IF(Z834="是",COUNTIFS($Z$2:$Z$4650,"是",$AK$2:$AK$4650,"&gt;"&amp;AK834)+1,"")</f>
        <v/>
      </c>
      <c r="AM834" s="24" t="str">
        <f t="shared" ref="AM834:AM897" si="208">IF(Z834&lt;&gt;"是","非参评",IF(AND(AL834&lt;=COUNTIF($Z$2:$Z$4650,"是")*0.2,AC834&gt;MEDIAN(IF($Z$2:$Z$4650="是",$AC$2:$AC$4650))),"S",IF(AL834&lt;=COUNTIF($Z$2:$Z$4650,"是")*0.5,"A",IF(AL834&lt;=COUNTIF($Z$2:$Z$4650,"是")*0.8,"B","C"))))</f>
        <v>非参评</v>
      </c>
      <c r="AN834" s="24" t="str">
        <f t="shared" ref="AN834:AN897" si="209">IF(G834="","无数据",IF(G834&lt;30,"MOB1-",IF(G834&lt;90,"MOB1-3",IF(G834&lt;180,"MOB3-6",IF(G834&lt;365,"MOB6-12","MOB12+")))))</f>
        <v>MOB1-3</v>
      </c>
    </row>
    <row r="835" spans="1:40" ht="13.5" customHeight="1">
      <c r="A835" s="24" t="s">
        <v>144</v>
      </c>
      <c r="B835" s="24" t="s">
        <v>147</v>
      </c>
      <c r="C835" s="25">
        <v>805140</v>
      </c>
      <c r="D835" s="24" t="s">
        <v>314</v>
      </c>
      <c r="E835" s="26">
        <v>46111.6875</v>
      </c>
      <c r="F835" s="26">
        <v>46111.6875</v>
      </c>
      <c r="G835" s="25">
        <v>43</v>
      </c>
      <c r="H835" s="25">
        <v>43</v>
      </c>
      <c r="I835" s="26">
        <v>46152.618750000001</v>
      </c>
      <c r="J835" s="27">
        <v>1469</v>
      </c>
      <c r="K835" s="27">
        <v>1533</v>
      </c>
      <c r="L835" s="27">
        <v>647</v>
      </c>
      <c r="M835" s="27">
        <v>63294</v>
      </c>
      <c r="N835" s="27">
        <v>50225</v>
      </c>
      <c r="O835" s="24">
        <v>15</v>
      </c>
      <c r="P835" s="24">
        <v>7</v>
      </c>
      <c r="Q835" s="24">
        <v>39600</v>
      </c>
      <c r="R835" s="24">
        <v>28300</v>
      </c>
      <c r="S835" s="24">
        <v>0</v>
      </c>
      <c r="T835" s="24">
        <v>0</v>
      </c>
      <c r="U835" s="24"/>
      <c r="V835" s="24"/>
      <c r="W835" s="24">
        <v>39600</v>
      </c>
      <c r="X835" s="24" t="str">
        <f>IF(OR(I835="",说明首页!$C$3-INT(I835)&gt;7),"是","否")</f>
        <v>否</v>
      </c>
      <c r="Y835" s="24" t="str">
        <f t="shared" si="195"/>
        <v>是</v>
      </c>
      <c r="Z835" s="24" t="str">
        <f t="shared" si="196"/>
        <v>否</v>
      </c>
      <c r="AA835" s="24" t="str">
        <f>IF(OR(I835="",说明首页!$C$3-INT(I835)&gt;=3),"是","否")</f>
        <v>否</v>
      </c>
      <c r="AB835" s="28">
        <f t="shared" si="197"/>
        <v>77.6275115919629</v>
      </c>
      <c r="AC835" s="29">
        <f t="shared" si="198"/>
        <v>0.47651463580667119</v>
      </c>
      <c r="AD835" s="27">
        <f t="shared" si="199"/>
        <v>5657.1428571428569</v>
      </c>
      <c r="AE835" s="29">
        <f t="shared" si="200"/>
        <v>2.83</v>
      </c>
      <c r="AF835" s="29">
        <f t="shared" si="201"/>
        <v>55.805555555555557</v>
      </c>
      <c r="AG835" s="28" t="str">
        <f t="shared" si="202"/>
        <v/>
      </c>
      <c r="AH835" s="28" t="str">
        <f t="shared" si="203"/>
        <v/>
      </c>
      <c r="AI835" s="28" t="str">
        <f t="shared" si="204"/>
        <v/>
      </c>
      <c r="AJ835" s="28" t="str">
        <f t="shared" si="205"/>
        <v/>
      </c>
      <c r="AK835" s="29" t="str">
        <f t="shared" si="206"/>
        <v/>
      </c>
      <c r="AL835" s="25" t="str">
        <f t="shared" si="207"/>
        <v/>
      </c>
      <c r="AM835" s="24" t="str">
        <f t="shared" si="208"/>
        <v>非参评</v>
      </c>
      <c r="AN835" s="24" t="str">
        <f t="shared" si="209"/>
        <v>MOB1-3</v>
      </c>
    </row>
    <row r="836" spans="1:40" ht="13.5" customHeight="1">
      <c r="A836" s="24" t="s">
        <v>144</v>
      </c>
      <c r="B836" s="24" t="s">
        <v>335</v>
      </c>
      <c r="C836" s="25">
        <v>805371</v>
      </c>
      <c r="D836" s="24" t="s">
        <v>682</v>
      </c>
      <c r="E836" s="26">
        <v>46113.420833333301</v>
      </c>
      <c r="F836" s="26">
        <v>46113.420833333301</v>
      </c>
      <c r="G836" s="25">
        <v>41</v>
      </c>
      <c r="H836" s="25">
        <v>41</v>
      </c>
      <c r="I836" s="26">
        <v>46134.504861111098</v>
      </c>
      <c r="J836" s="27">
        <v>1</v>
      </c>
      <c r="K836" s="27">
        <v>1</v>
      </c>
      <c r="L836" s="27">
        <v>1</v>
      </c>
      <c r="M836" s="27">
        <v>47</v>
      </c>
      <c r="N836" s="27">
        <v>47</v>
      </c>
      <c r="O836" s="25"/>
      <c r="P836" s="27"/>
      <c r="Q836" s="27"/>
      <c r="R836" s="27"/>
      <c r="S836" s="27"/>
      <c r="T836" s="27"/>
      <c r="U836" s="24"/>
      <c r="V836" s="24"/>
      <c r="W836" s="27"/>
      <c r="X836" s="24" t="str">
        <f>IF(OR(I836="",说明首页!$C$3-INT(I836)&gt;7),"是","否")</f>
        <v>否</v>
      </c>
      <c r="Y836" s="24" t="str">
        <f t="shared" si="195"/>
        <v>是</v>
      </c>
      <c r="Z836" s="24" t="str">
        <f t="shared" si="196"/>
        <v>否</v>
      </c>
      <c r="AA836" s="24" t="str">
        <f>IF(OR(I836="",说明首页!$C$3-INT(I836)&gt;=3),"是","否")</f>
        <v>否</v>
      </c>
      <c r="AB836" s="28">
        <f t="shared" si="197"/>
        <v>47</v>
      </c>
      <c r="AC836" s="29">
        <f t="shared" si="198"/>
        <v>0</v>
      </c>
      <c r="AD836" s="27">
        <f t="shared" si="199"/>
        <v>0</v>
      </c>
      <c r="AE836" s="29">
        <f t="shared" si="200"/>
        <v>0</v>
      </c>
      <c r="AF836" s="29">
        <f t="shared" si="201"/>
        <v>0</v>
      </c>
      <c r="AG836" s="28" t="str">
        <f t="shared" si="202"/>
        <v/>
      </c>
      <c r="AH836" s="28" t="str">
        <f t="shared" si="203"/>
        <v/>
      </c>
      <c r="AI836" s="28" t="str">
        <f t="shared" si="204"/>
        <v/>
      </c>
      <c r="AJ836" s="28" t="str">
        <f t="shared" si="205"/>
        <v/>
      </c>
      <c r="AK836" s="29" t="str">
        <f t="shared" si="206"/>
        <v/>
      </c>
      <c r="AL836" s="25" t="str">
        <f t="shared" si="207"/>
        <v/>
      </c>
      <c r="AM836" s="24" t="str">
        <f t="shared" si="208"/>
        <v>非参评</v>
      </c>
      <c r="AN836" s="24" t="str">
        <f t="shared" si="209"/>
        <v>MOB1-3</v>
      </c>
    </row>
    <row r="837" spans="1:40" ht="13.5" customHeight="1">
      <c r="A837" s="24" t="s">
        <v>144</v>
      </c>
      <c r="B837" s="24" t="s">
        <v>181</v>
      </c>
      <c r="C837" s="25">
        <v>805474</v>
      </c>
      <c r="D837" s="24" t="s">
        <v>1110</v>
      </c>
      <c r="E837" s="26">
        <v>46112.4597222222</v>
      </c>
      <c r="F837" s="26">
        <v>46112.4597222222</v>
      </c>
      <c r="G837" s="25">
        <v>42</v>
      </c>
      <c r="H837" s="25">
        <v>42</v>
      </c>
      <c r="I837" s="26">
        <v>46138.731249999997</v>
      </c>
      <c r="J837" s="27">
        <v>206</v>
      </c>
      <c r="K837" s="27">
        <v>314</v>
      </c>
      <c r="L837" s="27">
        <v>63</v>
      </c>
      <c r="M837" s="27">
        <v>7570</v>
      </c>
      <c r="N837" s="27">
        <v>4254</v>
      </c>
      <c r="O837" s="25"/>
      <c r="P837" s="27">
        <v>1</v>
      </c>
      <c r="Q837" s="27">
        <v>1000</v>
      </c>
      <c r="R837" s="27">
        <v>1000</v>
      </c>
      <c r="S837" s="27">
        <v>0</v>
      </c>
      <c r="T837" s="27">
        <v>0</v>
      </c>
      <c r="U837" s="27"/>
      <c r="V837" s="27"/>
      <c r="W837" s="27">
        <v>1000</v>
      </c>
      <c r="X837" s="24" t="str">
        <f>IF(OR(I837="",说明首页!$C$3-INT(I837)&gt;7),"是","否")</f>
        <v>否</v>
      </c>
      <c r="Y837" s="24" t="str">
        <f t="shared" si="195"/>
        <v>是</v>
      </c>
      <c r="Z837" s="24" t="str">
        <f t="shared" si="196"/>
        <v>否</v>
      </c>
      <c r="AA837" s="24" t="str">
        <f>IF(OR(I837="",说明首页!$C$3-INT(I837)&gt;=3),"是","否")</f>
        <v>否</v>
      </c>
      <c r="AB837" s="28">
        <f t="shared" si="197"/>
        <v>67.523809523809518</v>
      </c>
      <c r="AC837" s="29">
        <f t="shared" si="198"/>
        <v>0.48543689320388345</v>
      </c>
      <c r="AD837" s="27">
        <f t="shared" si="199"/>
        <v>1000</v>
      </c>
      <c r="AE837" s="29">
        <f t="shared" si="200"/>
        <v>0.1</v>
      </c>
      <c r="AF837" s="29">
        <f t="shared" si="201"/>
        <v>0</v>
      </c>
      <c r="AG837" s="28" t="str">
        <f t="shared" si="202"/>
        <v/>
      </c>
      <c r="AH837" s="28" t="str">
        <f t="shared" si="203"/>
        <v/>
      </c>
      <c r="AI837" s="28" t="str">
        <f t="shared" si="204"/>
        <v/>
      </c>
      <c r="AJ837" s="28" t="str">
        <f t="shared" si="205"/>
        <v/>
      </c>
      <c r="AK837" s="29" t="str">
        <f t="shared" si="206"/>
        <v/>
      </c>
      <c r="AL837" s="25" t="str">
        <f t="shared" si="207"/>
        <v/>
      </c>
      <c r="AM837" s="24" t="str">
        <f t="shared" si="208"/>
        <v>非参评</v>
      </c>
      <c r="AN837" s="24" t="str">
        <f t="shared" si="209"/>
        <v>MOB1-3</v>
      </c>
    </row>
    <row r="838" spans="1:40" ht="13.5" customHeight="1">
      <c r="A838" s="24" t="s">
        <v>144</v>
      </c>
      <c r="B838" s="24" t="s">
        <v>181</v>
      </c>
      <c r="C838" s="25">
        <v>805476</v>
      </c>
      <c r="D838" s="24" t="s">
        <v>936</v>
      </c>
      <c r="E838" s="26">
        <v>46112.456250000003</v>
      </c>
      <c r="F838" s="26">
        <v>46112.456250000003</v>
      </c>
      <c r="G838" s="25">
        <v>42</v>
      </c>
      <c r="H838" s="25">
        <v>42</v>
      </c>
      <c r="I838" s="26">
        <v>46125.472916666702</v>
      </c>
      <c r="J838" s="27">
        <v>22</v>
      </c>
      <c r="K838" s="27">
        <v>29</v>
      </c>
      <c r="L838" s="27">
        <v>11</v>
      </c>
      <c r="M838" s="27">
        <v>2487</v>
      </c>
      <c r="N838" s="27">
        <v>2240</v>
      </c>
      <c r="O838" s="25"/>
      <c r="P838" s="27">
        <v>2</v>
      </c>
      <c r="Q838" s="27">
        <v>55000</v>
      </c>
      <c r="R838" s="27">
        <v>5000</v>
      </c>
      <c r="S838" s="27">
        <v>0</v>
      </c>
      <c r="T838" s="27">
        <v>0</v>
      </c>
      <c r="U838" s="27"/>
      <c r="V838" s="24"/>
      <c r="W838" s="27">
        <v>55000</v>
      </c>
      <c r="X838" s="24" t="str">
        <f>IF(OR(I838="",说明首页!$C$3-INT(I838)&gt;7),"是","否")</f>
        <v>否</v>
      </c>
      <c r="Y838" s="24" t="str">
        <f t="shared" si="195"/>
        <v>是</v>
      </c>
      <c r="Z838" s="24" t="str">
        <f t="shared" si="196"/>
        <v>否</v>
      </c>
      <c r="AA838" s="24" t="str">
        <f>IF(OR(I838="",说明首页!$C$3-INT(I838)&gt;=3),"是","否")</f>
        <v>是</v>
      </c>
      <c r="AB838" s="28">
        <f t="shared" si="197"/>
        <v>203.63636363636363</v>
      </c>
      <c r="AC838" s="29">
        <f t="shared" si="198"/>
        <v>9.0909090909090917</v>
      </c>
      <c r="AD838" s="27">
        <f t="shared" si="199"/>
        <v>27500</v>
      </c>
      <c r="AE838" s="29">
        <f t="shared" si="200"/>
        <v>0.5</v>
      </c>
      <c r="AF838" s="29">
        <f t="shared" si="201"/>
        <v>0</v>
      </c>
      <c r="AG838" s="28" t="str">
        <f t="shared" si="202"/>
        <v/>
      </c>
      <c r="AH838" s="28" t="str">
        <f t="shared" si="203"/>
        <v/>
      </c>
      <c r="AI838" s="28" t="str">
        <f t="shared" si="204"/>
        <v/>
      </c>
      <c r="AJ838" s="28" t="str">
        <f t="shared" si="205"/>
        <v/>
      </c>
      <c r="AK838" s="29" t="str">
        <f t="shared" si="206"/>
        <v/>
      </c>
      <c r="AL838" s="25" t="str">
        <f t="shared" si="207"/>
        <v/>
      </c>
      <c r="AM838" s="24" t="str">
        <f t="shared" si="208"/>
        <v>非参评</v>
      </c>
      <c r="AN838" s="24" t="str">
        <f t="shared" si="209"/>
        <v>MOB1-3</v>
      </c>
    </row>
    <row r="839" spans="1:40" ht="13.5" customHeight="1">
      <c r="A839" s="24" t="s">
        <v>144</v>
      </c>
      <c r="B839" s="24" t="s">
        <v>181</v>
      </c>
      <c r="C839" s="25">
        <v>805480</v>
      </c>
      <c r="D839" s="24" t="s">
        <v>842</v>
      </c>
      <c r="E839" s="26">
        <v>46112.466666666704</v>
      </c>
      <c r="F839" s="26">
        <v>46112.466666666704</v>
      </c>
      <c r="G839" s="25">
        <v>42</v>
      </c>
      <c r="H839" s="25">
        <v>42</v>
      </c>
      <c r="I839" s="26">
        <v>46142.591666666704</v>
      </c>
      <c r="J839" s="27">
        <v>104</v>
      </c>
      <c r="K839" s="27">
        <v>113</v>
      </c>
      <c r="L839" s="27">
        <v>56</v>
      </c>
      <c r="M839" s="27">
        <v>3877</v>
      </c>
      <c r="N839" s="27">
        <v>3046</v>
      </c>
      <c r="O839" s="25"/>
      <c r="P839" s="27">
        <v>1</v>
      </c>
      <c r="Q839" s="27">
        <v>500</v>
      </c>
      <c r="R839" s="27"/>
      <c r="S839" s="27">
        <v>0</v>
      </c>
      <c r="T839" s="27">
        <v>0</v>
      </c>
      <c r="U839" s="27"/>
      <c r="V839" s="24"/>
      <c r="W839" s="27">
        <v>500</v>
      </c>
      <c r="X839" s="24" t="str">
        <f>IF(OR(I839="",说明首页!$C$3-INT(I839)&gt;7),"是","否")</f>
        <v>否</v>
      </c>
      <c r="Y839" s="24" t="str">
        <f t="shared" si="195"/>
        <v>是</v>
      </c>
      <c r="Z839" s="24" t="str">
        <f t="shared" si="196"/>
        <v>否</v>
      </c>
      <c r="AA839" s="24" t="str">
        <f>IF(OR(I839="",说明首页!$C$3-INT(I839)&gt;=3),"是","否")</f>
        <v>否</v>
      </c>
      <c r="AB839" s="28">
        <f t="shared" si="197"/>
        <v>54.392857142857146</v>
      </c>
      <c r="AC839" s="29">
        <f t="shared" si="198"/>
        <v>0.96153846153846156</v>
      </c>
      <c r="AD839" s="27">
        <f t="shared" si="199"/>
        <v>500</v>
      </c>
      <c r="AE839" s="29">
        <f t="shared" si="200"/>
        <v>0</v>
      </c>
      <c r="AF839" s="29">
        <f t="shared" si="201"/>
        <v>0</v>
      </c>
      <c r="AG839" s="28" t="str">
        <f t="shared" si="202"/>
        <v/>
      </c>
      <c r="AH839" s="28" t="str">
        <f t="shared" si="203"/>
        <v/>
      </c>
      <c r="AI839" s="28" t="str">
        <f t="shared" si="204"/>
        <v/>
      </c>
      <c r="AJ839" s="28" t="str">
        <f t="shared" si="205"/>
        <v/>
      </c>
      <c r="AK839" s="29" t="str">
        <f t="shared" si="206"/>
        <v/>
      </c>
      <c r="AL839" s="25" t="str">
        <f t="shared" si="207"/>
        <v/>
      </c>
      <c r="AM839" s="24" t="str">
        <f t="shared" si="208"/>
        <v>非参评</v>
      </c>
      <c r="AN839" s="24" t="str">
        <f t="shared" si="209"/>
        <v>MOB1-3</v>
      </c>
    </row>
    <row r="840" spans="1:40" ht="13.5" customHeight="1">
      <c r="A840" s="24" t="s">
        <v>144</v>
      </c>
      <c r="B840" s="24" t="s">
        <v>181</v>
      </c>
      <c r="C840" s="25">
        <v>805481</v>
      </c>
      <c r="D840" s="24" t="s">
        <v>806</v>
      </c>
      <c r="E840" s="26">
        <v>46112.452083333301</v>
      </c>
      <c r="F840" s="26">
        <v>46112.452083333301</v>
      </c>
      <c r="G840" s="25">
        <v>42</v>
      </c>
      <c r="H840" s="25">
        <v>42</v>
      </c>
      <c r="I840" s="26">
        <v>46153.784027777801</v>
      </c>
      <c r="J840" s="27">
        <v>1617</v>
      </c>
      <c r="K840" s="27">
        <v>2117</v>
      </c>
      <c r="L840" s="27">
        <v>518</v>
      </c>
      <c r="M840" s="27">
        <v>71829</v>
      </c>
      <c r="N840" s="27">
        <v>48109</v>
      </c>
      <c r="O840" s="25">
        <v>16</v>
      </c>
      <c r="P840" s="27">
        <v>13</v>
      </c>
      <c r="Q840" s="27">
        <v>430400</v>
      </c>
      <c r="R840" s="27">
        <v>255900</v>
      </c>
      <c r="S840" s="27">
        <v>1</v>
      </c>
      <c r="T840" s="27">
        <v>1</v>
      </c>
      <c r="U840" s="27">
        <v>14400</v>
      </c>
      <c r="V840" s="27"/>
      <c r="W840" s="27">
        <v>444800</v>
      </c>
      <c r="X840" s="24" t="str">
        <f>IF(OR(I840="",说明首页!$C$3-INT(I840)&gt;7),"是","否")</f>
        <v>否</v>
      </c>
      <c r="Y840" s="24" t="str">
        <f t="shared" si="195"/>
        <v>是</v>
      </c>
      <c r="Z840" s="24" t="str">
        <f t="shared" si="196"/>
        <v>否</v>
      </c>
      <c r="AA840" s="24" t="str">
        <f>IF(OR(I840="",说明首页!$C$3-INT(I840)&gt;=3),"是","否")</f>
        <v>否</v>
      </c>
      <c r="AB840" s="28">
        <f t="shared" si="197"/>
        <v>92.874517374517382</v>
      </c>
      <c r="AC840" s="29">
        <f t="shared" si="198"/>
        <v>0.80395794681508959</v>
      </c>
      <c r="AD840" s="27">
        <f t="shared" si="199"/>
        <v>33107.692307692305</v>
      </c>
      <c r="AE840" s="29">
        <f t="shared" si="200"/>
        <v>25.59</v>
      </c>
      <c r="AF840" s="29">
        <f t="shared" si="201"/>
        <v>50.11354166666667</v>
      </c>
      <c r="AG840" s="28" t="str">
        <f t="shared" si="202"/>
        <v/>
      </c>
      <c r="AH840" s="28" t="str">
        <f t="shared" si="203"/>
        <v/>
      </c>
      <c r="AI840" s="28" t="str">
        <f t="shared" si="204"/>
        <v/>
      </c>
      <c r="AJ840" s="28" t="str">
        <f t="shared" si="205"/>
        <v/>
      </c>
      <c r="AK840" s="29" t="str">
        <f t="shared" si="206"/>
        <v/>
      </c>
      <c r="AL840" s="25" t="str">
        <f t="shared" si="207"/>
        <v/>
      </c>
      <c r="AM840" s="24" t="str">
        <f t="shared" si="208"/>
        <v>非参评</v>
      </c>
      <c r="AN840" s="24" t="str">
        <f t="shared" si="209"/>
        <v>MOB1-3</v>
      </c>
    </row>
    <row r="841" spans="1:40" ht="13.5" customHeight="1">
      <c r="A841" s="24" t="s">
        <v>144</v>
      </c>
      <c r="B841" s="24" t="s">
        <v>181</v>
      </c>
      <c r="C841" s="25">
        <v>805482</v>
      </c>
      <c r="D841" s="24" t="s">
        <v>683</v>
      </c>
      <c r="E841" s="26">
        <v>46112.466666666704</v>
      </c>
      <c r="F841" s="26">
        <v>46112.466666666704</v>
      </c>
      <c r="G841" s="25">
        <v>42</v>
      </c>
      <c r="H841" s="25">
        <v>42</v>
      </c>
      <c r="I841" s="26">
        <v>46125.745138888902</v>
      </c>
      <c r="J841" s="27">
        <v>10</v>
      </c>
      <c r="K841" s="27">
        <v>10</v>
      </c>
      <c r="L841" s="27">
        <v>2</v>
      </c>
      <c r="M841" s="27">
        <v>218</v>
      </c>
      <c r="N841" s="27">
        <v>97</v>
      </c>
      <c r="O841" s="25"/>
      <c r="P841" s="27"/>
      <c r="Q841" s="27"/>
      <c r="R841" s="27"/>
      <c r="S841" s="27"/>
      <c r="T841" s="27"/>
      <c r="U841" s="27"/>
      <c r="V841" s="24"/>
      <c r="W841" s="27"/>
      <c r="X841" s="24" t="str">
        <f>IF(OR(I841="",说明首页!$C$3-INT(I841)&gt;7),"是","否")</f>
        <v>否</v>
      </c>
      <c r="Y841" s="24" t="str">
        <f t="shared" si="195"/>
        <v>是</v>
      </c>
      <c r="Z841" s="24" t="str">
        <f t="shared" si="196"/>
        <v>否</v>
      </c>
      <c r="AA841" s="24" t="str">
        <f>IF(OR(I841="",说明首页!$C$3-INT(I841)&gt;=3),"是","否")</f>
        <v>是</v>
      </c>
      <c r="AB841" s="28">
        <f t="shared" si="197"/>
        <v>48.5</v>
      </c>
      <c r="AC841" s="29">
        <f t="shared" si="198"/>
        <v>0</v>
      </c>
      <c r="AD841" s="27">
        <f t="shared" si="199"/>
        <v>0</v>
      </c>
      <c r="AE841" s="29">
        <f t="shared" si="200"/>
        <v>0</v>
      </c>
      <c r="AF841" s="29">
        <f t="shared" si="201"/>
        <v>0</v>
      </c>
      <c r="AG841" s="28" t="str">
        <f t="shared" si="202"/>
        <v/>
      </c>
      <c r="AH841" s="28" t="str">
        <f t="shared" si="203"/>
        <v/>
      </c>
      <c r="AI841" s="28" t="str">
        <f t="shared" si="204"/>
        <v/>
      </c>
      <c r="AJ841" s="28" t="str">
        <f t="shared" si="205"/>
        <v/>
      </c>
      <c r="AK841" s="29" t="str">
        <f t="shared" si="206"/>
        <v/>
      </c>
      <c r="AL841" s="25" t="str">
        <f t="shared" si="207"/>
        <v/>
      </c>
      <c r="AM841" s="24" t="str">
        <f t="shared" si="208"/>
        <v>非参评</v>
      </c>
      <c r="AN841" s="24" t="str">
        <f t="shared" si="209"/>
        <v>MOB1-3</v>
      </c>
    </row>
    <row r="842" spans="1:40" ht="13.5" customHeight="1">
      <c r="A842" s="24" t="s">
        <v>144</v>
      </c>
      <c r="B842" s="24" t="s">
        <v>181</v>
      </c>
      <c r="C842" s="25">
        <v>805483</v>
      </c>
      <c r="D842" s="24" t="s">
        <v>560</v>
      </c>
      <c r="E842" s="26">
        <v>46112.463194444397</v>
      </c>
      <c r="F842" s="26">
        <v>46112.463194444397</v>
      </c>
      <c r="G842" s="25">
        <v>42</v>
      </c>
      <c r="H842" s="25">
        <v>42</v>
      </c>
      <c r="I842" s="26">
        <v>46135.693055555603</v>
      </c>
      <c r="J842" s="27">
        <v>271</v>
      </c>
      <c r="K842" s="27">
        <v>336</v>
      </c>
      <c r="L842" s="27">
        <v>144</v>
      </c>
      <c r="M842" s="27">
        <v>9851</v>
      </c>
      <c r="N842" s="27">
        <v>6780</v>
      </c>
      <c r="O842" s="25">
        <v>1</v>
      </c>
      <c r="P842" s="27"/>
      <c r="Q842" s="27"/>
      <c r="R842" s="27"/>
      <c r="S842" s="27"/>
      <c r="T842" s="27"/>
      <c r="U842" s="27"/>
      <c r="V842" s="24"/>
      <c r="W842" s="27"/>
      <c r="X842" s="24" t="str">
        <f>IF(OR(I842="",说明首页!$C$3-INT(I842)&gt;7),"是","否")</f>
        <v>否</v>
      </c>
      <c r="Y842" s="24" t="str">
        <f t="shared" si="195"/>
        <v>是</v>
      </c>
      <c r="Z842" s="24" t="str">
        <f t="shared" si="196"/>
        <v>否</v>
      </c>
      <c r="AA842" s="24" t="str">
        <f>IF(OR(I842="",说明首页!$C$3-INT(I842)&gt;=3),"是","否")</f>
        <v>否</v>
      </c>
      <c r="AB842" s="28">
        <f t="shared" si="197"/>
        <v>47.083333333333336</v>
      </c>
      <c r="AC842" s="29">
        <f t="shared" si="198"/>
        <v>0</v>
      </c>
      <c r="AD842" s="27">
        <f t="shared" si="199"/>
        <v>0</v>
      </c>
      <c r="AE842" s="29">
        <f t="shared" si="200"/>
        <v>0</v>
      </c>
      <c r="AF842" s="29">
        <f t="shared" si="201"/>
        <v>113</v>
      </c>
      <c r="AG842" s="28" t="str">
        <f t="shared" si="202"/>
        <v/>
      </c>
      <c r="AH842" s="28" t="str">
        <f t="shared" si="203"/>
        <v/>
      </c>
      <c r="AI842" s="28" t="str">
        <f t="shared" si="204"/>
        <v/>
      </c>
      <c r="AJ842" s="28" t="str">
        <f t="shared" si="205"/>
        <v/>
      </c>
      <c r="AK842" s="29" t="str">
        <f t="shared" si="206"/>
        <v/>
      </c>
      <c r="AL842" s="25" t="str">
        <f t="shared" si="207"/>
        <v/>
      </c>
      <c r="AM842" s="24" t="str">
        <f t="shared" si="208"/>
        <v>非参评</v>
      </c>
      <c r="AN842" s="24" t="str">
        <f t="shared" si="209"/>
        <v>MOB1-3</v>
      </c>
    </row>
    <row r="843" spans="1:40" ht="13.5" customHeight="1">
      <c r="A843" s="24" t="s">
        <v>144</v>
      </c>
      <c r="B843" s="24" t="s">
        <v>150</v>
      </c>
      <c r="C843" s="25">
        <v>805486</v>
      </c>
      <c r="D843" s="24" t="s">
        <v>964</v>
      </c>
      <c r="E843" s="26">
        <v>46113.400694444397</v>
      </c>
      <c r="F843" s="26">
        <v>46113.400694444397</v>
      </c>
      <c r="G843" s="25">
        <v>41</v>
      </c>
      <c r="H843" s="25">
        <v>41</v>
      </c>
      <c r="I843" s="26">
        <v>46154.853472222203</v>
      </c>
      <c r="J843" s="27">
        <v>6015</v>
      </c>
      <c r="K843" s="27">
        <v>6433</v>
      </c>
      <c r="L843" s="27">
        <v>2132</v>
      </c>
      <c r="M843" s="27">
        <v>328698</v>
      </c>
      <c r="N843" s="27">
        <v>278409</v>
      </c>
      <c r="O843" s="25">
        <v>28</v>
      </c>
      <c r="P843" s="27">
        <v>86</v>
      </c>
      <c r="Q843" s="27">
        <v>2551500</v>
      </c>
      <c r="R843" s="27">
        <v>2039600</v>
      </c>
      <c r="S843" s="27">
        <v>4</v>
      </c>
      <c r="T843" s="27">
        <v>8</v>
      </c>
      <c r="U843" s="27">
        <v>99000</v>
      </c>
      <c r="V843" s="24">
        <v>73000</v>
      </c>
      <c r="W843" s="27">
        <v>2650500</v>
      </c>
      <c r="X843" s="24" t="str">
        <f>IF(OR(I843="",说明首页!$C$3-INT(I843)&gt;7),"是","否")</f>
        <v>否</v>
      </c>
      <c r="Y843" s="24" t="str">
        <f t="shared" si="195"/>
        <v>否</v>
      </c>
      <c r="Z843" s="24" t="str">
        <f t="shared" si="196"/>
        <v>是</v>
      </c>
      <c r="AA843" s="24" t="str">
        <f>IF(OR(I843="",说明首页!$C$3-INT(I843)&gt;=3),"是","否")</f>
        <v>否</v>
      </c>
      <c r="AB843" s="28">
        <f t="shared" si="197"/>
        <v>130.5858348968105</v>
      </c>
      <c r="AC843" s="29">
        <f t="shared" si="198"/>
        <v>1.42975893599335</v>
      </c>
      <c r="AD843" s="27">
        <f t="shared" si="199"/>
        <v>29668.60465116279</v>
      </c>
      <c r="AE843" s="29">
        <f t="shared" si="200"/>
        <v>203.96</v>
      </c>
      <c r="AF843" s="29">
        <f t="shared" si="201"/>
        <v>165.71964285714284</v>
      </c>
      <c r="AG843" s="28">
        <f t="shared" si="202"/>
        <v>98.681732580037661</v>
      </c>
      <c r="AH843" s="28">
        <f t="shared" si="203"/>
        <v>89.453860640301315</v>
      </c>
      <c r="AI843" s="28">
        <f t="shared" si="204"/>
        <v>76.647834274952913</v>
      </c>
      <c r="AJ843" s="28">
        <f t="shared" si="205"/>
        <v>98.681732580037661</v>
      </c>
      <c r="AK843" s="29">
        <f t="shared" si="206"/>
        <v>90.12</v>
      </c>
      <c r="AL843" s="25">
        <f t="shared" si="207"/>
        <v>16</v>
      </c>
      <c r="AM843" s="24" t="str">
        <f t="shared" si="208"/>
        <v>S</v>
      </c>
      <c r="AN843" s="24" t="str">
        <f t="shared" si="209"/>
        <v>MOB1-3</v>
      </c>
    </row>
    <row r="844" spans="1:40" ht="13.5" customHeight="1">
      <c r="A844" s="24" t="s">
        <v>144</v>
      </c>
      <c r="B844" s="24" t="s">
        <v>150</v>
      </c>
      <c r="C844" s="25">
        <v>805488</v>
      </c>
      <c r="D844" s="24" t="s">
        <v>650</v>
      </c>
      <c r="E844" s="26">
        <v>46113.447916666701</v>
      </c>
      <c r="F844" s="26">
        <v>46113.447916666701</v>
      </c>
      <c r="G844" s="25">
        <v>41</v>
      </c>
      <c r="H844" s="25">
        <v>41</v>
      </c>
      <c r="I844" s="26">
        <v>46154.845138888901</v>
      </c>
      <c r="J844" s="27">
        <v>6514</v>
      </c>
      <c r="K844" s="27">
        <v>7708</v>
      </c>
      <c r="L844" s="27">
        <v>2028</v>
      </c>
      <c r="M844" s="27">
        <v>312537</v>
      </c>
      <c r="N844" s="27">
        <v>245855</v>
      </c>
      <c r="O844" s="25">
        <v>27</v>
      </c>
      <c r="P844" s="27">
        <v>55</v>
      </c>
      <c r="Q844" s="27">
        <v>1910100</v>
      </c>
      <c r="R844" s="27">
        <v>1418400</v>
      </c>
      <c r="S844" s="27">
        <v>2</v>
      </c>
      <c r="T844" s="27">
        <v>2</v>
      </c>
      <c r="U844" s="27">
        <v>3800</v>
      </c>
      <c r="V844" s="27"/>
      <c r="W844" s="27">
        <v>1913900</v>
      </c>
      <c r="X844" s="24" t="str">
        <f>IF(OR(I844="",说明首页!$C$3-INT(I844)&gt;7),"是","否")</f>
        <v>否</v>
      </c>
      <c r="Y844" s="24" t="str">
        <f t="shared" si="195"/>
        <v>否</v>
      </c>
      <c r="Z844" s="24" t="str">
        <f t="shared" si="196"/>
        <v>是</v>
      </c>
      <c r="AA844" s="24" t="str">
        <f>IF(OR(I844="",说明首页!$C$3-INT(I844)&gt;=3),"是","否")</f>
        <v>否</v>
      </c>
      <c r="AB844" s="28">
        <f t="shared" si="197"/>
        <v>121.23027613412229</v>
      </c>
      <c r="AC844" s="29">
        <f t="shared" si="198"/>
        <v>0.84433527786306417</v>
      </c>
      <c r="AD844" s="27">
        <f t="shared" si="199"/>
        <v>34729.090909090912</v>
      </c>
      <c r="AE844" s="29">
        <f t="shared" si="200"/>
        <v>141.84</v>
      </c>
      <c r="AF844" s="29">
        <f t="shared" si="201"/>
        <v>151.76234567901236</v>
      </c>
      <c r="AG844" s="28">
        <f t="shared" si="202"/>
        <v>96.421845574387945</v>
      </c>
      <c r="AH844" s="28">
        <f t="shared" si="203"/>
        <v>44.632768361581924</v>
      </c>
      <c r="AI844" s="28">
        <f t="shared" si="204"/>
        <v>58.380414312617702</v>
      </c>
      <c r="AJ844" s="28">
        <f t="shared" si="205"/>
        <v>96.986817325800374</v>
      </c>
      <c r="AK844" s="29">
        <f t="shared" si="206"/>
        <v>65.62</v>
      </c>
      <c r="AL844" s="25">
        <f t="shared" si="207"/>
        <v>151</v>
      </c>
      <c r="AM844" s="24" t="str">
        <f t="shared" si="208"/>
        <v>A</v>
      </c>
      <c r="AN844" s="24" t="str">
        <f t="shared" si="209"/>
        <v>MOB1-3</v>
      </c>
    </row>
    <row r="845" spans="1:40" ht="13.5" customHeight="1">
      <c r="A845" s="24" t="s">
        <v>144</v>
      </c>
      <c r="B845" s="24" t="s">
        <v>150</v>
      </c>
      <c r="C845" s="25">
        <v>805492</v>
      </c>
      <c r="D845" s="24" t="s">
        <v>638</v>
      </c>
      <c r="E845" s="26">
        <v>46113.390277777798</v>
      </c>
      <c r="F845" s="26">
        <v>46113.390277777798</v>
      </c>
      <c r="G845" s="25">
        <v>41</v>
      </c>
      <c r="H845" s="25">
        <v>41</v>
      </c>
      <c r="I845" s="26">
        <v>46154.868055555598</v>
      </c>
      <c r="J845" s="27">
        <v>6279</v>
      </c>
      <c r="K845" s="27">
        <v>7483</v>
      </c>
      <c r="L845" s="27">
        <v>2321</v>
      </c>
      <c r="M845" s="27">
        <v>307855</v>
      </c>
      <c r="N845" s="27">
        <v>241331</v>
      </c>
      <c r="O845" s="25">
        <v>28</v>
      </c>
      <c r="P845" s="27">
        <v>67</v>
      </c>
      <c r="Q845" s="27">
        <v>2583200</v>
      </c>
      <c r="R845" s="27">
        <v>2308700</v>
      </c>
      <c r="S845" s="27">
        <v>1</v>
      </c>
      <c r="T845" s="27">
        <v>1</v>
      </c>
      <c r="U845" s="24">
        <v>1000</v>
      </c>
      <c r="V845" s="24"/>
      <c r="W845" s="27">
        <v>2584200</v>
      </c>
      <c r="X845" s="24" t="str">
        <f>IF(OR(I845="",说明首页!$C$3-INT(I845)&gt;7),"是","否")</f>
        <v>否</v>
      </c>
      <c r="Y845" s="24" t="str">
        <f t="shared" si="195"/>
        <v>否</v>
      </c>
      <c r="Z845" s="24" t="str">
        <f t="shared" si="196"/>
        <v>是</v>
      </c>
      <c r="AA845" s="24" t="str">
        <f>IF(OR(I845="",说明首页!$C$3-INT(I845)&gt;=3),"是","否")</f>
        <v>否</v>
      </c>
      <c r="AB845" s="28">
        <f t="shared" si="197"/>
        <v>103.97716501507971</v>
      </c>
      <c r="AC845" s="29">
        <f t="shared" si="198"/>
        <v>1.0670488931358495</v>
      </c>
      <c r="AD845" s="27">
        <f t="shared" si="199"/>
        <v>38555.223880597012</v>
      </c>
      <c r="AE845" s="29">
        <f t="shared" si="200"/>
        <v>230.87</v>
      </c>
      <c r="AF845" s="29">
        <f t="shared" si="201"/>
        <v>143.64940476190478</v>
      </c>
      <c r="AG845" s="28">
        <f t="shared" si="202"/>
        <v>84.557438794726934</v>
      </c>
      <c r="AH845" s="28">
        <f t="shared" si="203"/>
        <v>67.419962335216582</v>
      </c>
      <c r="AI845" s="28">
        <f t="shared" si="204"/>
        <v>82.674199623352166</v>
      </c>
      <c r="AJ845" s="28">
        <f t="shared" si="205"/>
        <v>93.408662900188318</v>
      </c>
      <c r="AK845" s="29">
        <f t="shared" si="206"/>
        <v>78.239999999999995</v>
      </c>
      <c r="AL845" s="25">
        <f t="shared" si="207"/>
        <v>62</v>
      </c>
      <c r="AM845" s="24" t="str">
        <f t="shared" si="208"/>
        <v>S</v>
      </c>
      <c r="AN845" s="24" t="str">
        <f t="shared" si="209"/>
        <v>MOB1-3</v>
      </c>
    </row>
    <row r="846" spans="1:40" ht="13.5" customHeight="1">
      <c r="A846" s="24" t="s">
        <v>144</v>
      </c>
      <c r="B846" s="24" t="s">
        <v>147</v>
      </c>
      <c r="C846" s="25">
        <v>806165</v>
      </c>
      <c r="D846" s="24" t="s">
        <v>208</v>
      </c>
      <c r="E846" s="26">
        <v>46113.433333333298</v>
      </c>
      <c r="F846" s="26">
        <v>46113.433333333298</v>
      </c>
      <c r="G846" s="25">
        <v>41</v>
      </c>
      <c r="H846" s="25">
        <v>41</v>
      </c>
      <c r="I846" s="26">
        <v>46152.7631944444</v>
      </c>
      <c r="J846" s="27">
        <v>3005</v>
      </c>
      <c r="K846" s="27">
        <v>3480</v>
      </c>
      <c r="L846" s="27">
        <v>1464</v>
      </c>
      <c r="M846" s="27">
        <v>140094</v>
      </c>
      <c r="N846" s="27">
        <v>110344</v>
      </c>
      <c r="O846" s="25">
        <v>21</v>
      </c>
      <c r="P846" s="27">
        <v>23</v>
      </c>
      <c r="Q846" s="27">
        <v>563200</v>
      </c>
      <c r="R846" s="27">
        <v>449700</v>
      </c>
      <c r="S846" s="27">
        <v>1</v>
      </c>
      <c r="T846" s="27">
        <v>1</v>
      </c>
      <c r="U846" s="27">
        <v>2800</v>
      </c>
      <c r="V846" s="24"/>
      <c r="W846" s="27">
        <v>566000</v>
      </c>
      <c r="X846" s="24" t="str">
        <f>IF(OR(I846="",说明首页!$C$3-INT(I846)&gt;7),"是","否")</f>
        <v>否</v>
      </c>
      <c r="Y846" s="24" t="str">
        <f t="shared" si="195"/>
        <v>是</v>
      </c>
      <c r="Z846" s="24" t="str">
        <f t="shared" si="196"/>
        <v>否</v>
      </c>
      <c r="AA846" s="24" t="str">
        <f>IF(OR(I846="",说明首页!$C$3-INT(I846)&gt;=3),"是","否")</f>
        <v>否</v>
      </c>
      <c r="AB846" s="28">
        <f t="shared" si="197"/>
        <v>75.37158469945355</v>
      </c>
      <c r="AC846" s="29">
        <f t="shared" si="198"/>
        <v>0.76539101497504158</v>
      </c>
      <c r="AD846" s="27">
        <f t="shared" si="199"/>
        <v>24486.956521739132</v>
      </c>
      <c r="AE846" s="29">
        <f t="shared" si="200"/>
        <v>44.97</v>
      </c>
      <c r="AF846" s="29">
        <f t="shared" si="201"/>
        <v>87.574603174603183</v>
      </c>
      <c r="AG846" s="28" t="str">
        <f t="shared" si="202"/>
        <v/>
      </c>
      <c r="AH846" s="28" t="str">
        <f t="shared" si="203"/>
        <v/>
      </c>
      <c r="AI846" s="28" t="str">
        <f t="shared" si="204"/>
        <v/>
      </c>
      <c r="AJ846" s="28" t="str">
        <f t="shared" si="205"/>
        <v/>
      </c>
      <c r="AK846" s="29" t="str">
        <f t="shared" si="206"/>
        <v/>
      </c>
      <c r="AL846" s="25" t="str">
        <f t="shared" si="207"/>
        <v/>
      </c>
      <c r="AM846" s="24" t="str">
        <f t="shared" si="208"/>
        <v>非参评</v>
      </c>
      <c r="AN846" s="24" t="str">
        <f t="shared" si="209"/>
        <v>MOB1-3</v>
      </c>
    </row>
    <row r="847" spans="1:40" ht="13.5" customHeight="1">
      <c r="A847" s="24" t="s">
        <v>144</v>
      </c>
      <c r="B847" s="24" t="s">
        <v>152</v>
      </c>
      <c r="C847" s="25">
        <v>806831</v>
      </c>
      <c r="D847" s="24" t="s">
        <v>852</v>
      </c>
      <c r="E847" s="26">
        <v>46114.431250000001</v>
      </c>
      <c r="F847" s="26">
        <v>46114.431250000001</v>
      </c>
      <c r="G847" s="25">
        <v>40</v>
      </c>
      <c r="H847" s="25">
        <v>40</v>
      </c>
      <c r="I847" s="26">
        <v>46154.761111111096</v>
      </c>
      <c r="J847" s="27">
        <v>2941</v>
      </c>
      <c r="K847" s="27">
        <v>3713</v>
      </c>
      <c r="L847" s="27">
        <v>1745</v>
      </c>
      <c r="M847" s="27">
        <v>200621</v>
      </c>
      <c r="N847" s="27">
        <v>169009</v>
      </c>
      <c r="O847" s="25">
        <v>25</v>
      </c>
      <c r="P847" s="27">
        <v>22</v>
      </c>
      <c r="Q847" s="27">
        <v>188600</v>
      </c>
      <c r="R847" s="27">
        <v>134700</v>
      </c>
      <c r="S847" s="27">
        <v>3</v>
      </c>
      <c r="T847" s="27">
        <v>4</v>
      </c>
      <c r="U847" s="27">
        <v>58000</v>
      </c>
      <c r="V847" s="27">
        <v>21000</v>
      </c>
      <c r="W847" s="27">
        <v>246600</v>
      </c>
      <c r="X847" s="24" t="str">
        <f>IF(OR(I847="",说明首页!$C$3-INT(I847)&gt;7),"是","否")</f>
        <v>否</v>
      </c>
      <c r="Y847" s="24" t="str">
        <f t="shared" si="195"/>
        <v>否</v>
      </c>
      <c r="Z847" s="24" t="str">
        <f t="shared" si="196"/>
        <v>是</v>
      </c>
      <c r="AA847" s="24" t="str">
        <f>IF(OR(I847="",说明首页!$C$3-INT(I847)&gt;=3),"是","否")</f>
        <v>否</v>
      </c>
      <c r="AB847" s="28">
        <f t="shared" si="197"/>
        <v>96.853295128939834</v>
      </c>
      <c r="AC847" s="29">
        <f t="shared" si="198"/>
        <v>0.74804488269296154</v>
      </c>
      <c r="AD847" s="27">
        <f t="shared" si="199"/>
        <v>8572.7272727272721</v>
      </c>
      <c r="AE847" s="29">
        <f t="shared" si="200"/>
        <v>13.47</v>
      </c>
      <c r="AF847" s="29">
        <f t="shared" si="201"/>
        <v>112.67266666666666</v>
      </c>
      <c r="AG847" s="28">
        <f t="shared" si="202"/>
        <v>73.069679849340858</v>
      </c>
      <c r="AH847" s="28">
        <f t="shared" si="203"/>
        <v>33.145009416195862</v>
      </c>
      <c r="AI847" s="28">
        <f t="shared" si="204"/>
        <v>5.4613935969868175</v>
      </c>
      <c r="AJ847" s="28">
        <f t="shared" si="205"/>
        <v>49.34086629001883</v>
      </c>
      <c r="AK847" s="29">
        <f t="shared" si="206"/>
        <v>36.840000000000003</v>
      </c>
      <c r="AL847" s="25">
        <f t="shared" si="207"/>
        <v>366</v>
      </c>
      <c r="AM847" s="24" t="str">
        <f t="shared" si="208"/>
        <v>B</v>
      </c>
      <c r="AN847" s="24" t="str">
        <f t="shared" si="209"/>
        <v>MOB1-3</v>
      </c>
    </row>
    <row r="848" spans="1:40" ht="13.5" customHeight="1">
      <c r="A848" s="24" t="s">
        <v>144</v>
      </c>
      <c r="B848" s="24" t="s">
        <v>152</v>
      </c>
      <c r="C848" s="25">
        <v>806835</v>
      </c>
      <c r="D848" s="24" t="s">
        <v>857</v>
      </c>
      <c r="E848" s="26">
        <v>46114.440277777801</v>
      </c>
      <c r="F848" s="26">
        <v>46114.440277777801</v>
      </c>
      <c r="G848" s="25">
        <v>40</v>
      </c>
      <c r="H848" s="25">
        <v>40</v>
      </c>
      <c r="I848" s="26">
        <v>46154.771527777797</v>
      </c>
      <c r="J848" s="27">
        <v>2718</v>
      </c>
      <c r="K848" s="27">
        <v>3944</v>
      </c>
      <c r="L848" s="27">
        <v>1886</v>
      </c>
      <c r="M848" s="24">
        <v>216969</v>
      </c>
      <c r="N848" s="24">
        <v>187119</v>
      </c>
      <c r="O848" s="24">
        <v>26</v>
      </c>
      <c r="P848" s="24">
        <v>17</v>
      </c>
      <c r="Q848" s="24">
        <v>120200</v>
      </c>
      <c r="R848" s="24">
        <v>116200</v>
      </c>
      <c r="S848" s="24">
        <v>6</v>
      </c>
      <c r="T848" s="24">
        <v>6</v>
      </c>
      <c r="U848" s="24">
        <v>49200</v>
      </c>
      <c r="V848" s="24">
        <v>20000</v>
      </c>
      <c r="W848" s="24">
        <v>169400</v>
      </c>
      <c r="X848" s="24" t="str">
        <f>IF(OR(I848="",说明首页!$C$3-INT(I848)&gt;7),"是","否")</f>
        <v>否</v>
      </c>
      <c r="Y848" s="24" t="str">
        <f t="shared" si="195"/>
        <v>否</v>
      </c>
      <c r="Z848" s="24" t="str">
        <f t="shared" si="196"/>
        <v>是</v>
      </c>
      <c r="AA848" s="24" t="str">
        <f>IF(OR(I848="",说明首页!$C$3-INT(I848)&gt;=3),"是","否")</f>
        <v>否</v>
      </c>
      <c r="AB848" s="28">
        <f t="shared" si="197"/>
        <v>99.214740190880164</v>
      </c>
      <c r="AC848" s="29">
        <f t="shared" si="198"/>
        <v>0.6254598969830758</v>
      </c>
      <c r="AD848" s="27">
        <f t="shared" si="199"/>
        <v>7070.588235294118</v>
      </c>
      <c r="AE848" s="29">
        <f t="shared" si="200"/>
        <v>11.62</v>
      </c>
      <c r="AF848" s="29">
        <f t="shared" si="201"/>
        <v>119.94807692307693</v>
      </c>
      <c r="AG848" s="28">
        <f t="shared" si="202"/>
        <v>77.589453860640305</v>
      </c>
      <c r="AH848" s="28">
        <f t="shared" si="203"/>
        <v>18.267419962335214</v>
      </c>
      <c r="AI848" s="28">
        <f t="shared" si="204"/>
        <v>4.5197740112994351</v>
      </c>
      <c r="AJ848" s="28">
        <f t="shared" si="205"/>
        <v>65.348399246704332</v>
      </c>
      <c r="AK848" s="29">
        <f t="shared" si="206"/>
        <v>33.83</v>
      </c>
      <c r="AL848" s="25">
        <f t="shared" si="207"/>
        <v>385</v>
      </c>
      <c r="AM848" s="24" t="str">
        <f t="shared" si="208"/>
        <v>B</v>
      </c>
      <c r="AN848" s="24" t="str">
        <f t="shared" si="209"/>
        <v>MOB1-3</v>
      </c>
    </row>
    <row r="849" spans="1:40" ht="13.5" customHeight="1">
      <c r="A849" s="24" t="s">
        <v>144</v>
      </c>
      <c r="B849" s="24" t="s">
        <v>152</v>
      </c>
      <c r="C849" s="25">
        <v>806836</v>
      </c>
      <c r="D849" s="24" t="s">
        <v>853</v>
      </c>
      <c r="E849" s="26">
        <v>46114.4375</v>
      </c>
      <c r="F849" s="26">
        <v>46114.4375</v>
      </c>
      <c r="G849" s="25">
        <v>40</v>
      </c>
      <c r="H849" s="25">
        <v>40</v>
      </c>
      <c r="I849" s="26">
        <v>46154.770833333299</v>
      </c>
      <c r="J849" s="27">
        <v>2544</v>
      </c>
      <c r="K849" s="27">
        <v>3399</v>
      </c>
      <c r="L849" s="27">
        <v>1487</v>
      </c>
      <c r="M849" s="27">
        <v>171790</v>
      </c>
      <c r="N849" s="27">
        <v>145453</v>
      </c>
      <c r="O849" s="25">
        <v>22</v>
      </c>
      <c r="P849" s="27">
        <v>13</v>
      </c>
      <c r="Q849" s="27">
        <v>285500</v>
      </c>
      <c r="R849" s="27">
        <v>266500</v>
      </c>
      <c r="S849" s="27">
        <v>1</v>
      </c>
      <c r="T849" s="27">
        <v>1</v>
      </c>
      <c r="U849" s="27">
        <v>600</v>
      </c>
      <c r="V849" s="27"/>
      <c r="W849" s="27">
        <v>286100</v>
      </c>
      <c r="X849" s="24" t="str">
        <f>IF(OR(I849="",说明首页!$C$3-INT(I849)&gt;7),"是","否")</f>
        <v>否</v>
      </c>
      <c r="Y849" s="24" t="str">
        <f t="shared" si="195"/>
        <v>否</v>
      </c>
      <c r="Z849" s="24" t="str">
        <f t="shared" si="196"/>
        <v>是</v>
      </c>
      <c r="AA849" s="24" t="str">
        <f>IF(OR(I849="",说明首页!$C$3-INT(I849)&gt;=3),"是","否")</f>
        <v>否</v>
      </c>
      <c r="AB849" s="28">
        <f t="shared" si="197"/>
        <v>97.816408876933423</v>
      </c>
      <c r="AC849" s="29">
        <f t="shared" si="198"/>
        <v>0.51100628930817604</v>
      </c>
      <c r="AD849" s="27">
        <f t="shared" si="199"/>
        <v>21961.538461538461</v>
      </c>
      <c r="AE849" s="29">
        <f t="shared" si="200"/>
        <v>26.65</v>
      </c>
      <c r="AF849" s="29">
        <f t="shared" si="201"/>
        <v>110.19166666666666</v>
      </c>
      <c r="AG849" s="28">
        <f t="shared" si="202"/>
        <v>74.764595103578159</v>
      </c>
      <c r="AH849" s="28">
        <f t="shared" si="203"/>
        <v>8.8512241054613927</v>
      </c>
      <c r="AI849" s="28">
        <f t="shared" si="204"/>
        <v>10.546139359698682</v>
      </c>
      <c r="AJ849" s="28">
        <f t="shared" si="205"/>
        <v>42.93785310734463</v>
      </c>
      <c r="AK849" s="29">
        <f t="shared" si="206"/>
        <v>25.89</v>
      </c>
      <c r="AL849" s="25">
        <f t="shared" si="207"/>
        <v>445</v>
      </c>
      <c r="AM849" s="24" t="str">
        <f t="shared" si="208"/>
        <v>C</v>
      </c>
      <c r="AN849" s="24" t="str">
        <f t="shared" si="209"/>
        <v>MOB1-3</v>
      </c>
    </row>
    <row r="850" spans="1:40" ht="13.5" customHeight="1">
      <c r="A850" s="24" t="s">
        <v>144</v>
      </c>
      <c r="B850" s="24" t="s">
        <v>152</v>
      </c>
      <c r="C850" s="25">
        <v>806837</v>
      </c>
      <c r="D850" s="24" t="s">
        <v>862</v>
      </c>
      <c r="E850" s="26">
        <v>46114.443055555603</v>
      </c>
      <c r="F850" s="26">
        <v>46114.443055555603</v>
      </c>
      <c r="G850" s="25">
        <v>40</v>
      </c>
      <c r="H850" s="25">
        <v>40</v>
      </c>
      <c r="I850" s="26">
        <v>46154.7680555556</v>
      </c>
      <c r="J850" s="27">
        <v>2629</v>
      </c>
      <c r="K850" s="27">
        <v>3399</v>
      </c>
      <c r="L850" s="27">
        <v>1665</v>
      </c>
      <c r="M850" s="27">
        <v>195992</v>
      </c>
      <c r="N850" s="27">
        <v>169816</v>
      </c>
      <c r="O850" s="25">
        <v>25</v>
      </c>
      <c r="P850" s="27">
        <v>22</v>
      </c>
      <c r="Q850" s="27">
        <v>476100</v>
      </c>
      <c r="R850" s="27">
        <v>312600</v>
      </c>
      <c r="S850" s="27">
        <v>1</v>
      </c>
      <c r="T850" s="27">
        <v>2</v>
      </c>
      <c r="U850" s="27">
        <v>93000</v>
      </c>
      <c r="V850" s="24">
        <v>93000</v>
      </c>
      <c r="W850" s="27">
        <v>569100</v>
      </c>
      <c r="X850" s="24" t="str">
        <f>IF(OR(I850="",说明首页!$C$3-INT(I850)&gt;7),"是","否")</f>
        <v>否</v>
      </c>
      <c r="Y850" s="24" t="str">
        <f t="shared" si="195"/>
        <v>否</v>
      </c>
      <c r="Z850" s="24" t="str">
        <f t="shared" si="196"/>
        <v>是</v>
      </c>
      <c r="AA850" s="24" t="str">
        <f>IF(OR(I850="",说明首页!$C$3-INT(I850)&gt;=3),"是","否")</f>
        <v>否</v>
      </c>
      <c r="AB850" s="28">
        <f t="shared" si="197"/>
        <v>101.99159159159159</v>
      </c>
      <c r="AC850" s="29">
        <f t="shared" si="198"/>
        <v>0.83682008368200833</v>
      </c>
      <c r="AD850" s="27">
        <f t="shared" si="199"/>
        <v>21640.909090909092</v>
      </c>
      <c r="AE850" s="29">
        <f t="shared" si="200"/>
        <v>31.26</v>
      </c>
      <c r="AF850" s="29">
        <f t="shared" si="201"/>
        <v>113.21066666666667</v>
      </c>
      <c r="AG850" s="28">
        <f t="shared" si="202"/>
        <v>81.16760828625236</v>
      </c>
      <c r="AH850" s="28">
        <f t="shared" si="203"/>
        <v>43.502824858757059</v>
      </c>
      <c r="AI850" s="28">
        <f t="shared" si="204"/>
        <v>12.994350282485875</v>
      </c>
      <c r="AJ850" s="28">
        <f t="shared" si="205"/>
        <v>50.659133709981162</v>
      </c>
      <c r="AK850" s="29">
        <f t="shared" si="206"/>
        <v>44.48</v>
      </c>
      <c r="AL850" s="25">
        <f t="shared" si="207"/>
        <v>298</v>
      </c>
      <c r="AM850" s="24" t="str">
        <f t="shared" si="208"/>
        <v>B</v>
      </c>
      <c r="AN850" s="24" t="str">
        <f t="shared" si="209"/>
        <v>MOB1-3</v>
      </c>
    </row>
    <row r="851" spans="1:40" ht="13.5" customHeight="1">
      <c r="A851" s="24" t="s">
        <v>144</v>
      </c>
      <c r="B851" s="24" t="s">
        <v>152</v>
      </c>
      <c r="C851" s="25">
        <v>806838</v>
      </c>
      <c r="D851" s="24" t="s">
        <v>866</v>
      </c>
      <c r="E851" s="26">
        <v>46115.377777777801</v>
      </c>
      <c r="F851" s="26">
        <v>46115.377777777801</v>
      </c>
      <c r="G851" s="25">
        <v>39</v>
      </c>
      <c r="H851" s="25">
        <v>39</v>
      </c>
      <c r="I851" s="26">
        <v>46154.496527777803</v>
      </c>
      <c r="J851" s="27">
        <v>5</v>
      </c>
      <c r="K851" s="27">
        <v>5</v>
      </c>
      <c r="L851" s="27">
        <v>2</v>
      </c>
      <c r="M851" s="27">
        <v>157</v>
      </c>
      <c r="N851" s="27">
        <v>117</v>
      </c>
      <c r="O851" s="25"/>
      <c r="P851" s="27"/>
      <c r="Q851" s="27"/>
      <c r="R851" s="27"/>
      <c r="S851" s="27"/>
      <c r="T851" s="27"/>
      <c r="U851" s="27"/>
      <c r="V851" s="24"/>
      <c r="W851" s="27"/>
      <c r="X851" s="24" t="str">
        <f>IF(OR(I851="",说明首页!$C$3-INT(I851)&gt;7),"是","否")</f>
        <v>否</v>
      </c>
      <c r="Y851" s="24" t="str">
        <f t="shared" si="195"/>
        <v>是</v>
      </c>
      <c r="Z851" s="24" t="str">
        <f t="shared" si="196"/>
        <v>否</v>
      </c>
      <c r="AA851" s="24" t="str">
        <f>IF(OR(I851="",说明首页!$C$3-INT(I851)&gt;=3),"是","否")</f>
        <v>否</v>
      </c>
      <c r="AB851" s="28">
        <f t="shared" si="197"/>
        <v>58.5</v>
      </c>
      <c r="AC851" s="29">
        <f t="shared" si="198"/>
        <v>0</v>
      </c>
      <c r="AD851" s="27">
        <f t="shared" si="199"/>
        <v>0</v>
      </c>
      <c r="AE851" s="29">
        <f t="shared" si="200"/>
        <v>0</v>
      </c>
      <c r="AF851" s="29">
        <f t="shared" si="201"/>
        <v>0</v>
      </c>
      <c r="AG851" s="28" t="str">
        <f t="shared" si="202"/>
        <v/>
      </c>
      <c r="AH851" s="28" t="str">
        <f t="shared" si="203"/>
        <v/>
      </c>
      <c r="AI851" s="28" t="str">
        <f t="shared" si="204"/>
        <v/>
      </c>
      <c r="AJ851" s="28" t="str">
        <f t="shared" si="205"/>
        <v/>
      </c>
      <c r="AK851" s="29" t="str">
        <f t="shared" si="206"/>
        <v/>
      </c>
      <c r="AL851" s="25" t="str">
        <f t="shared" si="207"/>
        <v/>
      </c>
      <c r="AM851" s="24" t="str">
        <f t="shared" si="208"/>
        <v>非参评</v>
      </c>
      <c r="AN851" s="24" t="str">
        <f t="shared" si="209"/>
        <v>MOB1-3</v>
      </c>
    </row>
    <row r="852" spans="1:40" ht="13.5" customHeight="1">
      <c r="A852" s="24" t="s">
        <v>144</v>
      </c>
      <c r="B852" s="24" t="s">
        <v>152</v>
      </c>
      <c r="C852" s="25">
        <v>806839</v>
      </c>
      <c r="D852" s="24" t="s">
        <v>899</v>
      </c>
      <c r="E852" s="26">
        <v>46115.572222222203</v>
      </c>
      <c r="F852" s="26">
        <v>46115.572222222203</v>
      </c>
      <c r="G852" s="25">
        <v>39</v>
      </c>
      <c r="H852" s="25">
        <v>39</v>
      </c>
      <c r="I852" s="26">
        <v>46154.789583333302</v>
      </c>
      <c r="J852" s="27">
        <v>3224</v>
      </c>
      <c r="K852" s="27">
        <v>4024</v>
      </c>
      <c r="L852" s="27">
        <v>1643</v>
      </c>
      <c r="M852" s="27">
        <v>201998</v>
      </c>
      <c r="N852" s="27">
        <v>168192</v>
      </c>
      <c r="O852" s="25">
        <v>24</v>
      </c>
      <c r="P852" s="27">
        <v>18</v>
      </c>
      <c r="Q852" s="27">
        <v>406700</v>
      </c>
      <c r="R852" s="27">
        <v>325100</v>
      </c>
      <c r="S852" s="27">
        <v>3</v>
      </c>
      <c r="T852" s="27">
        <v>5</v>
      </c>
      <c r="U852" s="27">
        <v>3500</v>
      </c>
      <c r="V852" s="24"/>
      <c r="W852" s="27">
        <v>410200</v>
      </c>
      <c r="X852" s="24" t="str">
        <f>IF(OR(I852="",说明首页!$C$3-INT(I852)&gt;7),"是","否")</f>
        <v>否</v>
      </c>
      <c r="Y852" s="24" t="str">
        <f t="shared" si="195"/>
        <v>否</v>
      </c>
      <c r="Z852" s="24" t="str">
        <f t="shared" si="196"/>
        <v>是</v>
      </c>
      <c r="AA852" s="24" t="str">
        <f>IF(OR(I852="",说明首页!$C$3-INT(I852)&gt;=3),"是","否")</f>
        <v>否</v>
      </c>
      <c r="AB852" s="28">
        <f t="shared" si="197"/>
        <v>102.36883749239196</v>
      </c>
      <c r="AC852" s="29">
        <f t="shared" si="198"/>
        <v>0.55831265508684857</v>
      </c>
      <c r="AD852" s="27">
        <f t="shared" si="199"/>
        <v>22594.444444444445</v>
      </c>
      <c r="AE852" s="29">
        <f t="shared" si="200"/>
        <v>32.51</v>
      </c>
      <c r="AF852" s="29">
        <f t="shared" si="201"/>
        <v>116.8</v>
      </c>
      <c r="AG852" s="28">
        <f t="shared" si="202"/>
        <v>82.109227871939737</v>
      </c>
      <c r="AH852" s="28">
        <f t="shared" si="203"/>
        <v>12.429378531073446</v>
      </c>
      <c r="AI852" s="28">
        <f t="shared" si="204"/>
        <v>13.74764595103578</v>
      </c>
      <c r="AJ852" s="28">
        <f t="shared" si="205"/>
        <v>58.757062146892657</v>
      </c>
      <c r="AK852" s="29">
        <f t="shared" si="206"/>
        <v>32.409999999999997</v>
      </c>
      <c r="AL852" s="25">
        <f t="shared" si="207"/>
        <v>391</v>
      </c>
      <c r="AM852" s="24" t="str">
        <f t="shared" si="208"/>
        <v>B</v>
      </c>
      <c r="AN852" s="24" t="str">
        <f t="shared" si="209"/>
        <v>MOB1-3</v>
      </c>
    </row>
    <row r="853" spans="1:40" ht="13.5" customHeight="1">
      <c r="A853" s="24" t="s">
        <v>144</v>
      </c>
      <c r="B853" s="24" t="s">
        <v>152</v>
      </c>
      <c r="C853" s="25">
        <v>806840</v>
      </c>
      <c r="D853" s="24" t="s">
        <v>863</v>
      </c>
      <c r="E853" s="26">
        <v>46114.453472222202</v>
      </c>
      <c r="F853" s="26">
        <v>46114.453472222202</v>
      </c>
      <c r="G853" s="25">
        <v>40</v>
      </c>
      <c r="H853" s="25">
        <v>40</v>
      </c>
      <c r="I853" s="26">
        <v>46154.762499999997</v>
      </c>
      <c r="J853" s="27">
        <v>3912</v>
      </c>
      <c r="K853" s="27">
        <v>4346</v>
      </c>
      <c r="L853" s="27">
        <v>1704</v>
      </c>
      <c r="M853" s="27">
        <v>200151</v>
      </c>
      <c r="N853" s="27">
        <v>162545</v>
      </c>
      <c r="O853" s="25">
        <v>24</v>
      </c>
      <c r="P853" s="27">
        <v>26</v>
      </c>
      <c r="Q853" s="27">
        <v>456400</v>
      </c>
      <c r="R853" s="27">
        <v>403300</v>
      </c>
      <c r="S853" s="27">
        <v>1</v>
      </c>
      <c r="T853" s="27">
        <v>1</v>
      </c>
      <c r="U853" s="27">
        <v>1000</v>
      </c>
      <c r="V853" s="24"/>
      <c r="W853" s="27">
        <v>457400</v>
      </c>
      <c r="X853" s="24" t="str">
        <f>IF(OR(I853="",说明首页!$C$3-INT(I853)&gt;7),"是","否")</f>
        <v>否</v>
      </c>
      <c r="Y853" s="24" t="str">
        <f t="shared" si="195"/>
        <v>否</v>
      </c>
      <c r="Z853" s="24" t="str">
        <f t="shared" si="196"/>
        <v>是</v>
      </c>
      <c r="AA853" s="24" t="str">
        <f>IF(OR(I853="",说明首页!$C$3-INT(I853)&gt;=3),"是","否")</f>
        <v>否</v>
      </c>
      <c r="AB853" s="28">
        <f t="shared" si="197"/>
        <v>95.390258215962447</v>
      </c>
      <c r="AC853" s="29">
        <f t="shared" si="198"/>
        <v>0.66462167689161555</v>
      </c>
      <c r="AD853" s="27">
        <f t="shared" si="199"/>
        <v>17553.846153846152</v>
      </c>
      <c r="AE853" s="29">
        <f t="shared" si="200"/>
        <v>40.33</v>
      </c>
      <c r="AF853" s="29">
        <f t="shared" si="201"/>
        <v>112.87847222222221</v>
      </c>
      <c r="AG853" s="28">
        <f t="shared" si="202"/>
        <v>69.303201506591336</v>
      </c>
      <c r="AH853" s="28">
        <f t="shared" si="203"/>
        <v>22.78719397363465</v>
      </c>
      <c r="AI853" s="28">
        <f t="shared" si="204"/>
        <v>18.07909604519774</v>
      </c>
      <c r="AJ853" s="28">
        <f t="shared" si="205"/>
        <v>49.529190207156311</v>
      </c>
      <c r="AK853" s="29">
        <f t="shared" si="206"/>
        <v>34.17</v>
      </c>
      <c r="AL853" s="25">
        <f t="shared" si="207"/>
        <v>383</v>
      </c>
      <c r="AM853" s="24" t="str">
        <f t="shared" si="208"/>
        <v>B</v>
      </c>
      <c r="AN853" s="24" t="str">
        <f t="shared" si="209"/>
        <v>MOB1-3</v>
      </c>
    </row>
    <row r="854" spans="1:40" ht="13.5" customHeight="1">
      <c r="A854" s="24" t="s">
        <v>144</v>
      </c>
      <c r="B854" s="24" t="s">
        <v>152</v>
      </c>
      <c r="C854" s="25">
        <v>806841</v>
      </c>
      <c r="D854" s="24" t="s">
        <v>883</v>
      </c>
      <c r="E854" s="26">
        <v>46115.395138888904</v>
      </c>
      <c r="F854" s="26">
        <v>46115.395138888904</v>
      </c>
      <c r="G854" s="25">
        <v>39</v>
      </c>
      <c r="H854" s="25">
        <v>39</v>
      </c>
      <c r="I854" s="26">
        <v>46154.779166666704</v>
      </c>
      <c r="J854" s="27">
        <v>3762</v>
      </c>
      <c r="K854" s="27">
        <v>4061</v>
      </c>
      <c r="L854" s="27">
        <v>1781</v>
      </c>
      <c r="M854" s="27">
        <v>206549</v>
      </c>
      <c r="N854" s="27">
        <v>172877</v>
      </c>
      <c r="O854" s="24">
        <v>25</v>
      </c>
      <c r="P854" s="24">
        <v>17</v>
      </c>
      <c r="Q854" s="24">
        <v>507600</v>
      </c>
      <c r="R854" s="24">
        <v>482600</v>
      </c>
      <c r="S854" s="24">
        <v>0</v>
      </c>
      <c r="T854" s="24">
        <v>0</v>
      </c>
      <c r="U854" s="24"/>
      <c r="V854" s="24"/>
      <c r="W854" s="24">
        <v>507600</v>
      </c>
      <c r="X854" s="24" t="str">
        <f>IF(OR(I854="",说明首页!$C$3-INT(I854)&gt;7),"是","否")</f>
        <v>否</v>
      </c>
      <c r="Y854" s="24" t="str">
        <f t="shared" si="195"/>
        <v>否</v>
      </c>
      <c r="Z854" s="24" t="str">
        <f t="shared" si="196"/>
        <v>是</v>
      </c>
      <c r="AA854" s="24" t="str">
        <f>IF(OR(I854="",说明首页!$C$3-INT(I854)&gt;=3),"是","否")</f>
        <v>否</v>
      </c>
      <c r="AB854" s="28">
        <f t="shared" si="197"/>
        <v>97.067377877596854</v>
      </c>
      <c r="AC854" s="29">
        <f t="shared" si="198"/>
        <v>0.45188729399255717</v>
      </c>
      <c r="AD854" s="27">
        <f t="shared" si="199"/>
        <v>29858.823529411766</v>
      </c>
      <c r="AE854" s="29">
        <f t="shared" si="200"/>
        <v>48.26</v>
      </c>
      <c r="AF854" s="29">
        <f t="shared" si="201"/>
        <v>115.25133333333333</v>
      </c>
      <c r="AG854" s="28">
        <f t="shared" si="202"/>
        <v>73.634651600753301</v>
      </c>
      <c r="AH854" s="28">
        <f t="shared" si="203"/>
        <v>5.6497175141242941</v>
      </c>
      <c r="AI854" s="28">
        <f t="shared" si="204"/>
        <v>20.903954802259886</v>
      </c>
      <c r="AJ854" s="28">
        <f t="shared" si="205"/>
        <v>55.367231638418076</v>
      </c>
      <c r="AK854" s="29">
        <f t="shared" si="206"/>
        <v>28.84</v>
      </c>
      <c r="AL854" s="25">
        <f t="shared" si="207"/>
        <v>430</v>
      </c>
      <c r="AM854" s="24" t="str">
        <f t="shared" si="208"/>
        <v>C</v>
      </c>
      <c r="AN854" s="24" t="str">
        <f t="shared" si="209"/>
        <v>MOB1-3</v>
      </c>
    </row>
    <row r="855" spans="1:40" ht="13.5" customHeight="1">
      <c r="A855" s="24" t="s">
        <v>144</v>
      </c>
      <c r="B855" s="24" t="s">
        <v>167</v>
      </c>
      <c r="C855" s="25">
        <v>806846</v>
      </c>
      <c r="D855" s="24" t="s">
        <v>702</v>
      </c>
      <c r="E855" s="26">
        <v>46114.4194444444</v>
      </c>
      <c r="F855" s="26">
        <v>46114.4194444444</v>
      </c>
      <c r="G855" s="25">
        <v>40</v>
      </c>
      <c r="H855" s="25">
        <v>40</v>
      </c>
      <c r="I855" s="26">
        <v>46151.65625</v>
      </c>
      <c r="J855" s="27">
        <v>1</v>
      </c>
      <c r="K855" s="27">
        <v>1</v>
      </c>
      <c r="L855" s="27">
        <v>1</v>
      </c>
      <c r="M855" s="27">
        <v>33</v>
      </c>
      <c r="N855" s="27">
        <v>33</v>
      </c>
      <c r="O855" s="24"/>
      <c r="P855" s="24"/>
      <c r="Q855" s="24"/>
      <c r="R855" s="24"/>
      <c r="S855" s="24"/>
      <c r="T855" s="24"/>
      <c r="U855" s="24"/>
      <c r="V855" s="24"/>
      <c r="W855" s="24"/>
      <c r="X855" s="24" t="str">
        <f>IF(OR(I855="",说明首页!$C$3-INT(I855)&gt;7),"是","否")</f>
        <v>否</v>
      </c>
      <c r="Y855" s="24" t="str">
        <f t="shared" si="195"/>
        <v>是</v>
      </c>
      <c r="Z855" s="24" t="str">
        <f t="shared" si="196"/>
        <v>否</v>
      </c>
      <c r="AA855" s="24" t="str">
        <f>IF(OR(I855="",说明首页!$C$3-INT(I855)&gt;=3),"是","否")</f>
        <v>否</v>
      </c>
      <c r="AB855" s="28">
        <f t="shared" si="197"/>
        <v>33</v>
      </c>
      <c r="AC855" s="29">
        <f t="shared" si="198"/>
        <v>0</v>
      </c>
      <c r="AD855" s="27">
        <f t="shared" si="199"/>
        <v>0</v>
      </c>
      <c r="AE855" s="29">
        <f t="shared" si="200"/>
        <v>0</v>
      </c>
      <c r="AF855" s="29">
        <f t="shared" si="201"/>
        <v>0</v>
      </c>
      <c r="AG855" s="28" t="str">
        <f t="shared" si="202"/>
        <v/>
      </c>
      <c r="AH855" s="28" t="str">
        <f t="shared" si="203"/>
        <v/>
      </c>
      <c r="AI855" s="28" t="str">
        <f t="shared" si="204"/>
        <v/>
      </c>
      <c r="AJ855" s="28" t="str">
        <f t="shared" si="205"/>
        <v/>
      </c>
      <c r="AK855" s="29" t="str">
        <f t="shared" si="206"/>
        <v/>
      </c>
      <c r="AL855" s="25" t="str">
        <f t="shared" si="207"/>
        <v/>
      </c>
      <c r="AM855" s="24" t="str">
        <f t="shared" si="208"/>
        <v>非参评</v>
      </c>
      <c r="AN855" s="24" t="str">
        <f t="shared" si="209"/>
        <v>MOB1-3</v>
      </c>
    </row>
    <row r="856" spans="1:40" ht="13.5" customHeight="1">
      <c r="A856" s="24" t="s">
        <v>144</v>
      </c>
      <c r="B856" s="24" t="s">
        <v>145</v>
      </c>
      <c r="C856" s="25">
        <v>806886</v>
      </c>
      <c r="D856" s="24" t="s">
        <v>337</v>
      </c>
      <c r="E856" s="26">
        <v>46114.706944444399</v>
      </c>
      <c r="F856" s="26">
        <v>46114.706944444399</v>
      </c>
      <c r="G856" s="25">
        <v>40</v>
      </c>
      <c r="H856" s="25">
        <v>40</v>
      </c>
      <c r="I856" s="26">
        <v>46154.808333333298</v>
      </c>
      <c r="J856" s="27">
        <v>4259</v>
      </c>
      <c r="K856" s="27">
        <v>4653</v>
      </c>
      <c r="L856" s="27">
        <v>1868</v>
      </c>
      <c r="M856" s="27">
        <v>220944</v>
      </c>
      <c r="N856" s="27">
        <v>183583</v>
      </c>
      <c r="O856" s="25">
        <v>26</v>
      </c>
      <c r="P856" s="27">
        <v>71</v>
      </c>
      <c r="Q856" s="27">
        <v>2093800</v>
      </c>
      <c r="R856" s="27">
        <v>2020100</v>
      </c>
      <c r="S856" s="27">
        <v>6</v>
      </c>
      <c r="T856" s="27">
        <v>8</v>
      </c>
      <c r="U856" s="24">
        <v>69100</v>
      </c>
      <c r="V856" s="24"/>
      <c r="W856" s="27">
        <v>2162900</v>
      </c>
      <c r="X856" s="24" t="str">
        <f>IF(OR(I856="",说明首页!$C$3-INT(I856)&gt;7),"是","否")</f>
        <v>否</v>
      </c>
      <c r="Y856" s="24" t="str">
        <f t="shared" si="195"/>
        <v>否</v>
      </c>
      <c r="Z856" s="24" t="str">
        <f t="shared" si="196"/>
        <v>是</v>
      </c>
      <c r="AA856" s="24" t="str">
        <f>IF(OR(I856="",说明首页!$C$3-INT(I856)&gt;=3),"是","否")</f>
        <v>否</v>
      </c>
      <c r="AB856" s="28">
        <f t="shared" si="197"/>
        <v>98.277837259100636</v>
      </c>
      <c r="AC856" s="29">
        <f t="shared" si="198"/>
        <v>1.6670579948344681</v>
      </c>
      <c r="AD856" s="27">
        <f t="shared" si="199"/>
        <v>29490.140845070422</v>
      </c>
      <c r="AE856" s="29">
        <f t="shared" si="200"/>
        <v>202.01</v>
      </c>
      <c r="AF856" s="29">
        <f t="shared" si="201"/>
        <v>117.68141025641026</v>
      </c>
      <c r="AG856" s="28">
        <f t="shared" si="202"/>
        <v>75.517890772128055</v>
      </c>
      <c r="AH856" s="28">
        <f t="shared" si="203"/>
        <v>95.480225988700568</v>
      </c>
      <c r="AI856" s="28">
        <f t="shared" si="204"/>
        <v>76.459510357815446</v>
      </c>
      <c r="AJ856" s="28">
        <f t="shared" si="205"/>
        <v>60.8286252354049</v>
      </c>
      <c r="AK856" s="29">
        <f t="shared" si="206"/>
        <v>81.75</v>
      </c>
      <c r="AL856" s="25">
        <f t="shared" si="207"/>
        <v>45</v>
      </c>
      <c r="AM856" s="24" t="str">
        <f t="shared" si="208"/>
        <v>S</v>
      </c>
      <c r="AN856" s="24" t="str">
        <f t="shared" si="209"/>
        <v>MOB1-3</v>
      </c>
    </row>
    <row r="857" spans="1:40" ht="13.5" customHeight="1">
      <c r="A857" s="24" t="s">
        <v>144</v>
      </c>
      <c r="B857" s="24" t="s">
        <v>145</v>
      </c>
      <c r="C857" s="25">
        <v>806888</v>
      </c>
      <c r="D857" s="24" t="s">
        <v>594</v>
      </c>
      <c r="E857" s="26">
        <v>46114.7368055556</v>
      </c>
      <c r="F857" s="26">
        <v>46114.7368055556</v>
      </c>
      <c r="G857" s="25">
        <v>40</v>
      </c>
      <c r="H857" s="25">
        <v>40</v>
      </c>
      <c r="I857" s="26">
        <v>46154.797916666699</v>
      </c>
      <c r="J857" s="27">
        <v>4723</v>
      </c>
      <c r="K857" s="27">
        <v>4933</v>
      </c>
      <c r="L857" s="27">
        <v>1961</v>
      </c>
      <c r="M857" s="27">
        <v>218149</v>
      </c>
      <c r="N857" s="27">
        <v>175109</v>
      </c>
      <c r="O857" s="25">
        <v>25</v>
      </c>
      <c r="P857" s="27">
        <v>37</v>
      </c>
      <c r="Q857" s="27">
        <v>1115700</v>
      </c>
      <c r="R857" s="27">
        <v>792700</v>
      </c>
      <c r="S857" s="27">
        <v>2</v>
      </c>
      <c r="T857" s="27">
        <v>3</v>
      </c>
      <c r="U857" s="27">
        <v>5000</v>
      </c>
      <c r="V857" s="24"/>
      <c r="W857" s="27">
        <v>1120700</v>
      </c>
      <c r="X857" s="24" t="str">
        <f>IF(OR(I857="",说明首页!$C$3-INT(I857)&gt;7),"是","否")</f>
        <v>否</v>
      </c>
      <c r="Y857" s="24" t="str">
        <f t="shared" si="195"/>
        <v>否</v>
      </c>
      <c r="Z857" s="24" t="str">
        <f t="shared" si="196"/>
        <v>是</v>
      </c>
      <c r="AA857" s="24" t="str">
        <f>IF(OR(I857="",说明首页!$C$3-INT(I857)&gt;=3),"是","否")</f>
        <v>否</v>
      </c>
      <c r="AB857" s="28">
        <f t="shared" si="197"/>
        <v>89.295767465578791</v>
      </c>
      <c r="AC857" s="29">
        <f t="shared" si="198"/>
        <v>0.78340038111369903</v>
      </c>
      <c r="AD857" s="27">
        <f t="shared" si="199"/>
        <v>30154.054054054053</v>
      </c>
      <c r="AE857" s="29">
        <f t="shared" si="200"/>
        <v>79.27</v>
      </c>
      <c r="AF857" s="29">
        <f t="shared" si="201"/>
        <v>116.73933333333333</v>
      </c>
      <c r="AG857" s="28">
        <f t="shared" si="202"/>
        <v>50.847457627118644</v>
      </c>
      <c r="AH857" s="28">
        <f t="shared" si="203"/>
        <v>37.664783427495294</v>
      </c>
      <c r="AI857" s="28">
        <f t="shared" si="204"/>
        <v>34.651600753295668</v>
      </c>
      <c r="AJ857" s="28">
        <f t="shared" si="205"/>
        <v>58.380414312617702</v>
      </c>
      <c r="AK857" s="29">
        <f t="shared" si="206"/>
        <v>43.18</v>
      </c>
      <c r="AL857" s="25">
        <f t="shared" si="207"/>
        <v>313</v>
      </c>
      <c r="AM857" s="24" t="str">
        <f t="shared" si="208"/>
        <v>B</v>
      </c>
      <c r="AN857" s="24" t="str">
        <f t="shared" si="209"/>
        <v>MOB1-3</v>
      </c>
    </row>
    <row r="858" spans="1:40" ht="13.5" customHeight="1">
      <c r="A858" s="24" t="s">
        <v>144</v>
      </c>
      <c r="B858" s="24" t="s">
        <v>176</v>
      </c>
      <c r="C858" s="25">
        <v>806890</v>
      </c>
      <c r="D858" s="24" t="s">
        <v>786</v>
      </c>
      <c r="E858" s="26">
        <v>46114.664583333302</v>
      </c>
      <c r="F858" s="26">
        <v>46114.664583333302</v>
      </c>
      <c r="G858" s="25">
        <v>40</v>
      </c>
      <c r="H858" s="25">
        <v>40</v>
      </c>
      <c r="I858" s="26">
        <v>46142.734722222202</v>
      </c>
      <c r="J858" s="27">
        <v>1592</v>
      </c>
      <c r="K858" s="27">
        <v>2566</v>
      </c>
      <c r="L858" s="27">
        <v>1234</v>
      </c>
      <c r="M858" s="27">
        <v>151390</v>
      </c>
      <c r="N858" s="27">
        <v>132406</v>
      </c>
      <c r="O858" s="24">
        <v>16</v>
      </c>
      <c r="P858" s="27">
        <v>8</v>
      </c>
      <c r="Q858" s="27">
        <v>352500</v>
      </c>
      <c r="R858" s="27">
        <v>335500</v>
      </c>
      <c r="S858" s="27">
        <v>1</v>
      </c>
      <c r="T858" s="27">
        <v>1</v>
      </c>
      <c r="U858" s="24">
        <v>500</v>
      </c>
      <c r="V858" s="24"/>
      <c r="W858" s="27">
        <v>353000</v>
      </c>
      <c r="X858" s="24" t="str">
        <f>IF(OR(I858="",说明首页!$C$3-INT(I858)&gt;7),"是","否")</f>
        <v>否</v>
      </c>
      <c r="Y858" s="24" t="str">
        <f t="shared" si="195"/>
        <v>是</v>
      </c>
      <c r="Z858" s="24" t="str">
        <f t="shared" si="196"/>
        <v>否</v>
      </c>
      <c r="AA858" s="24" t="str">
        <f>IF(OR(I858="",说明首页!$C$3-INT(I858)&gt;=3),"是","否")</f>
        <v>否</v>
      </c>
      <c r="AB858" s="28">
        <f t="shared" si="197"/>
        <v>107.29821717990275</v>
      </c>
      <c r="AC858" s="29">
        <f t="shared" si="198"/>
        <v>0.50251256281407031</v>
      </c>
      <c r="AD858" s="27">
        <f t="shared" si="199"/>
        <v>44062.5</v>
      </c>
      <c r="AE858" s="29">
        <f t="shared" si="200"/>
        <v>33.549999999999997</v>
      </c>
      <c r="AF858" s="29">
        <f t="shared" si="201"/>
        <v>137.92291666666668</v>
      </c>
      <c r="AG858" s="28" t="str">
        <f t="shared" si="202"/>
        <v/>
      </c>
      <c r="AH858" s="28" t="str">
        <f t="shared" si="203"/>
        <v/>
      </c>
      <c r="AI858" s="28" t="str">
        <f t="shared" si="204"/>
        <v/>
      </c>
      <c r="AJ858" s="28" t="str">
        <f t="shared" si="205"/>
        <v/>
      </c>
      <c r="AK858" s="29" t="str">
        <f t="shared" si="206"/>
        <v/>
      </c>
      <c r="AL858" s="25" t="str">
        <f t="shared" si="207"/>
        <v/>
      </c>
      <c r="AM858" s="24" t="str">
        <f t="shared" si="208"/>
        <v>非参评</v>
      </c>
      <c r="AN858" s="24" t="str">
        <f t="shared" si="209"/>
        <v>MOB1-3</v>
      </c>
    </row>
    <row r="859" spans="1:40" ht="13.5" customHeight="1">
      <c r="A859" s="24" t="s">
        <v>144</v>
      </c>
      <c r="B859" s="24" t="s">
        <v>176</v>
      </c>
      <c r="C859" s="25">
        <v>806891</v>
      </c>
      <c r="D859" s="24" t="s">
        <v>749</v>
      </c>
      <c r="E859" s="26">
        <v>46115.612500000003</v>
      </c>
      <c r="F859" s="26">
        <v>46115.612500000003</v>
      </c>
      <c r="G859" s="25">
        <v>39</v>
      </c>
      <c r="H859" s="25">
        <v>39</v>
      </c>
      <c r="I859" s="26">
        <v>46135.702083333301</v>
      </c>
      <c r="J859" s="27">
        <v>1072</v>
      </c>
      <c r="K859" s="27">
        <v>1411</v>
      </c>
      <c r="L859" s="27">
        <v>437</v>
      </c>
      <c r="M859" s="27">
        <v>46573</v>
      </c>
      <c r="N859" s="27">
        <v>34393</v>
      </c>
      <c r="O859" s="24">
        <v>10</v>
      </c>
      <c r="P859" s="27">
        <v>9</v>
      </c>
      <c r="Q859" s="27">
        <v>69400</v>
      </c>
      <c r="R859" s="24">
        <v>26000</v>
      </c>
      <c r="S859" s="27">
        <v>1</v>
      </c>
      <c r="T859" s="27">
        <v>1</v>
      </c>
      <c r="U859" s="24">
        <v>1000</v>
      </c>
      <c r="V859" s="24"/>
      <c r="W859" s="27">
        <v>70400</v>
      </c>
      <c r="X859" s="24" t="str">
        <f>IF(OR(I859="",说明首页!$C$3-INT(I859)&gt;7),"是","否")</f>
        <v>否</v>
      </c>
      <c r="Y859" s="24" t="str">
        <f t="shared" si="195"/>
        <v>是</v>
      </c>
      <c r="Z859" s="24" t="str">
        <f t="shared" si="196"/>
        <v>否</v>
      </c>
      <c r="AA859" s="24" t="str">
        <f>IF(OR(I859="",说明首页!$C$3-INT(I859)&gt;=3),"是","否")</f>
        <v>否</v>
      </c>
      <c r="AB859" s="28">
        <f t="shared" si="197"/>
        <v>78.702517162471395</v>
      </c>
      <c r="AC859" s="29">
        <f t="shared" si="198"/>
        <v>0.83955223880597019</v>
      </c>
      <c r="AD859" s="27">
        <f t="shared" si="199"/>
        <v>7711.1111111111113</v>
      </c>
      <c r="AE859" s="29">
        <f t="shared" si="200"/>
        <v>2.6</v>
      </c>
      <c r="AF859" s="29">
        <f t="shared" si="201"/>
        <v>57.321666666666673</v>
      </c>
      <c r="AG859" s="28" t="str">
        <f t="shared" si="202"/>
        <v/>
      </c>
      <c r="AH859" s="28" t="str">
        <f t="shared" si="203"/>
        <v/>
      </c>
      <c r="AI859" s="28" t="str">
        <f t="shared" si="204"/>
        <v/>
      </c>
      <c r="AJ859" s="28" t="str">
        <f t="shared" si="205"/>
        <v/>
      </c>
      <c r="AK859" s="29" t="str">
        <f t="shared" si="206"/>
        <v/>
      </c>
      <c r="AL859" s="25" t="str">
        <f t="shared" si="207"/>
        <v/>
      </c>
      <c r="AM859" s="24" t="str">
        <f t="shared" si="208"/>
        <v>非参评</v>
      </c>
      <c r="AN859" s="24" t="str">
        <f t="shared" si="209"/>
        <v>MOB1-3</v>
      </c>
    </row>
    <row r="860" spans="1:40" ht="13.5" customHeight="1">
      <c r="A860" s="24" t="s">
        <v>144</v>
      </c>
      <c r="B860" s="24" t="s">
        <v>176</v>
      </c>
      <c r="C860" s="25">
        <v>806892</v>
      </c>
      <c r="D860" s="24" t="s">
        <v>349</v>
      </c>
      <c r="E860" s="26">
        <v>46115.615277777797</v>
      </c>
      <c r="F860" s="26">
        <v>46115.615277777797</v>
      </c>
      <c r="G860" s="25">
        <v>39</v>
      </c>
      <c r="H860" s="25">
        <v>39</v>
      </c>
      <c r="I860" s="26">
        <v>46125.440972222197</v>
      </c>
      <c r="J860" s="27">
        <v>13</v>
      </c>
      <c r="K860" s="27">
        <v>13</v>
      </c>
      <c r="L860" s="27">
        <v>1</v>
      </c>
      <c r="M860" s="27">
        <v>216</v>
      </c>
      <c r="N860" s="27">
        <v>42</v>
      </c>
      <c r="O860" s="25"/>
      <c r="P860" s="27"/>
      <c r="Q860" s="27"/>
      <c r="R860" s="24"/>
      <c r="S860" s="27"/>
      <c r="T860" s="27"/>
      <c r="U860" s="24"/>
      <c r="V860" s="24"/>
      <c r="W860" s="27"/>
      <c r="X860" s="24" t="str">
        <f>IF(OR(I860="",说明首页!$C$3-INT(I860)&gt;7),"是","否")</f>
        <v>否</v>
      </c>
      <c r="Y860" s="24" t="str">
        <f t="shared" si="195"/>
        <v>是</v>
      </c>
      <c r="Z860" s="24" t="str">
        <f t="shared" si="196"/>
        <v>否</v>
      </c>
      <c r="AA860" s="24" t="str">
        <f>IF(OR(I860="",说明首页!$C$3-INT(I860)&gt;=3),"是","否")</f>
        <v>是</v>
      </c>
      <c r="AB860" s="28">
        <f t="shared" si="197"/>
        <v>42</v>
      </c>
      <c r="AC860" s="29">
        <f t="shared" si="198"/>
        <v>0</v>
      </c>
      <c r="AD860" s="27">
        <f t="shared" si="199"/>
        <v>0</v>
      </c>
      <c r="AE860" s="29">
        <f t="shared" si="200"/>
        <v>0</v>
      </c>
      <c r="AF860" s="29">
        <f t="shared" si="201"/>
        <v>0</v>
      </c>
      <c r="AG860" s="28" t="str">
        <f t="shared" si="202"/>
        <v/>
      </c>
      <c r="AH860" s="28" t="str">
        <f t="shared" si="203"/>
        <v/>
      </c>
      <c r="AI860" s="28" t="str">
        <f t="shared" si="204"/>
        <v/>
      </c>
      <c r="AJ860" s="28" t="str">
        <f t="shared" si="205"/>
        <v/>
      </c>
      <c r="AK860" s="29" t="str">
        <f t="shared" si="206"/>
        <v/>
      </c>
      <c r="AL860" s="25" t="str">
        <f t="shared" si="207"/>
        <v/>
      </c>
      <c r="AM860" s="24" t="str">
        <f t="shared" si="208"/>
        <v>非参评</v>
      </c>
      <c r="AN860" s="24" t="str">
        <f t="shared" si="209"/>
        <v>MOB1-3</v>
      </c>
    </row>
    <row r="861" spans="1:40" ht="13.5" customHeight="1">
      <c r="A861" s="24" t="s">
        <v>144</v>
      </c>
      <c r="B861" s="24" t="s">
        <v>176</v>
      </c>
      <c r="C861" s="25">
        <v>806894</v>
      </c>
      <c r="D861" s="24" t="s">
        <v>458</v>
      </c>
      <c r="E861" s="26">
        <v>46115.6159722222</v>
      </c>
      <c r="F861" s="26">
        <v>46115.6159722222</v>
      </c>
      <c r="G861" s="25">
        <v>39</v>
      </c>
      <c r="H861" s="25">
        <v>39</v>
      </c>
      <c r="I861" s="26">
        <v>46125.518750000003</v>
      </c>
      <c r="J861" s="27">
        <v>11</v>
      </c>
      <c r="K861" s="27">
        <v>11</v>
      </c>
      <c r="L861" s="27">
        <v>7</v>
      </c>
      <c r="M861" s="27">
        <v>409</v>
      </c>
      <c r="N861" s="27">
        <v>370</v>
      </c>
      <c r="O861" s="25"/>
      <c r="P861" s="24">
        <v>1</v>
      </c>
      <c r="Q861" s="24">
        <v>1000</v>
      </c>
      <c r="R861" s="24"/>
      <c r="S861" s="24">
        <v>0</v>
      </c>
      <c r="T861" s="24">
        <v>0</v>
      </c>
      <c r="U861" s="24"/>
      <c r="V861" s="24"/>
      <c r="W861" s="24">
        <v>1000</v>
      </c>
      <c r="X861" s="24" t="str">
        <f>IF(OR(I861="",说明首页!$C$3-INT(I861)&gt;7),"是","否")</f>
        <v>否</v>
      </c>
      <c r="Y861" s="24" t="str">
        <f t="shared" si="195"/>
        <v>是</v>
      </c>
      <c r="Z861" s="24" t="str">
        <f t="shared" si="196"/>
        <v>否</v>
      </c>
      <c r="AA861" s="24" t="str">
        <f>IF(OR(I861="",说明首页!$C$3-INT(I861)&gt;=3),"是","否")</f>
        <v>是</v>
      </c>
      <c r="AB861" s="28">
        <f t="shared" si="197"/>
        <v>52.857142857142854</v>
      </c>
      <c r="AC861" s="29">
        <f t="shared" si="198"/>
        <v>9.0909090909090917</v>
      </c>
      <c r="AD861" s="27">
        <f t="shared" si="199"/>
        <v>1000</v>
      </c>
      <c r="AE861" s="29">
        <f t="shared" si="200"/>
        <v>0</v>
      </c>
      <c r="AF861" s="29">
        <f t="shared" si="201"/>
        <v>0</v>
      </c>
      <c r="AG861" s="28" t="str">
        <f t="shared" si="202"/>
        <v/>
      </c>
      <c r="AH861" s="28" t="str">
        <f t="shared" si="203"/>
        <v/>
      </c>
      <c r="AI861" s="28" t="str">
        <f t="shared" si="204"/>
        <v/>
      </c>
      <c r="AJ861" s="28" t="str">
        <f t="shared" si="205"/>
        <v/>
      </c>
      <c r="AK861" s="29" t="str">
        <f t="shared" si="206"/>
        <v/>
      </c>
      <c r="AL861" s="25" t="str">
        <f t="shared" si="207"/>
        <v/>
      </c>
      <c r="AM861" s="24" t="str">
        <f t="shared" si="208"/>
        <v>非参评</v>
      </c>
      <c r="AN861" s="24" t="str">
        <f t="shared" si="209"/>
        <v>MOB1-3</v>
      </c>
    </row>
    <row r="862" spans="1:40" ht="13.5" customHeight="1">
      <c r="A862" s="24" t="s">
        <v>144</v>
      </c>
      <c r="B862" s="24" t="s">
        <v>176</v>
      </c>
      <c r="C862" s="25">
        <v>806895</v>
      </c>
      <c r="D862" s="24" t="s">
        <v>720</v>
      </c>
      <c r="E862" s="26">
        <v>46118.416666666701</v>
      </c>
      <c r="F862" s="26">
        <v>46118.416666666701</v>
      </c>
      <c r="G862" s="25">
        <v>36</v>
      </c>
      <c r="H862" s="25">
        <v>36</v>
      </c>
      <c r="I862" s="26">
        <v>46125.590277777803</v>
      </c>
      <c r="J862" s="27">
        <v>9</v>
      </c>
      <c r="K862" s="27">
        <v>9</v>
      </c>
      <c r="L862" s="27">
        <v>4</v>
      </c>
      <c r="M862" s="27">
        <v>248</v>
      </c>
      <c r="N862" s="27">
        <v>189</v>
      </c>
      <c r="O862" s="25"/>
      <c r="P862" s="27"/>
      <c r="Q862" s="27"/>
      <c r="R862" s="27"/>
      <c r="S862" s="27"/>
      <c r="T862" s="27"/>
      <c r="U862" s="27"/>
      <c r="V862" s="24"/>
      <c r="W862" s="27"/>
      <c r="X862" s="24" t="str">
        <f>IF(OR(I862="",说明首页!$C$3-INT(I862)&gt;7),"是","否")</f>
        <v>否</v>
      </c>
      <c r="Y862" s="24" t="str">
        <f t="shared" si="195"/>
        <v>是</v>
      </c>
      <c r="Z862" s="24" t="str">
        <f t="shared" si="196"/>
        <v>否</v>
      </c>
      <c r="AA862" s="24" t="str">
        <f>IF(OR(I862="",说明首页!$C$3-INT(I862)&gt;=3),"是","否")</f>
        <v>是</v>
      </c>
      <c r="AB862" s="28">
        <f t="shared" si="197"/>
        <v>47.25</v>
      </c>
      <c r="AC862" s="29">
        <f t="shared" si="198"/>
        <v>0</v>
      </c>
      <c r="AD862" s="27">
        <f t="shared" si="199"/>
        <v>0</v>
      </c>
      <c r="AE862" s="29">
        <f t="shared" si="200"/>
        <v>0</v>
      </c>
      <c r="AF862" s="29">
        <f t="shared" si="201"/>
        <v>0</v>
      </c>
      <c r="AG862" s="28" t="str">
        <f t="shared" si="202"/>
        <v/>
      </c>
      <c r="AH862" s="28" t="str">
        <f t="shared" si="203"/>
        <v/>
      </c>
      <c r="AI862" s="28" t="str">
        <f t="shared" si="204"/>
        <v/>
      </c>
      <c r="AJ862" s="28" t="str">
        <f t="shared" si="205"/>
        <v/>
      </c>
      <c r="AK862" s="29" t="str">
        <f t="shared" si="206"/>
        <v/>
      </c>
      <c r="AL862" s="25" t="str">
        <f t="shared" si="207"/>
        <v/>
      </c>
      <c r="AM862" s="24" t="str">
        <f t="shared" si="208"/>
        <v>非参评</v>
      </c>
      <c r="AN862" s="24" t="str">
        <f t="shared" si="209"/>
        <v>MOB1-3</v>
      </c>
    </row>
    <row r="863" spans="1:40" ht="13.5" customHeight="1">
      <c r="A863" s="24" t="s">
        <v>144</v>
      </c>
      <c r="B863" s="24" t="s">
        <v>176</v>
      </c>
      <c r="C863" s="25">
        <v>806896</v>
      </c>
      <c r="D863" s="24" t="s">
        <v>874</v>
      </c>
      <c r="E863" s="26">
        <v>46118.415972222203</v>
      </c>
      <c r="F863" s="26">
        <v>46118.415972222203</v>
      </c>
      <c r="G863" s="25">
        <v>36</v>
      </c>
      <c r="H863" s="25">
        <v>36</v>
      </c>
      <c r="I863" s="26">
        <v>46126.634722222203</v>
      </c>
      <c r="J863" s="27">
        <v>8</v>
      </c>
      <c r="K863" s="27">
        <v>8</v>
      </c>
      <c r="L863" s="27">
        <v>4</v>
      </c>
      <c r="M863" s="27">
        <v>269</v>
      </c>
      <c r="N863" s="27">
        <v>212</v>
      </c>
      <c r="O863" s="24"/>
      <c r="P863" s="24"/>
      <c r="Q863" s="24"/>
      <c r="R863" s="24"/>
      <c r="S863" s="24"/>
      <c r="T863" s="24"/>
      <c r="U863" s="24"/>
      <c r="V863" s="24"/>
      <c r="W863" s="24"/>
      <c r="X863" s="24" t="str">
        <f>IF(OR(I863="",说明首页!$C$3-INT(I863)&gt;7),"是","否")</f>
        <v>否</v>
      </c>
      <c r="Y863" s="24" t="str">
        <f t="shared" si="195"/>
        <v>是</v>
      </c>
      <c r="Z863" s="24" t="str">
        <f t="shared" si="196"/>
        <v>否</v>
      </c>
      <c r="AA863" s="24" t="str">
        <f>IF(OR(I863="",说明首页!$C$3-INT(I863)&gt;=3),"是","否")</f>
        <v>是</v>
      </c>
      <c r="AB863" s="28">
        <f t="shared" si="197"/>
        <v>53</v>
      </c>
      <c r="AC863" s="29">
        <f t="shared" si="198"/>
        <v>0</v>
      </c>
      <c r="AD863" s="27">
        <f t="shared" si="199"/>
        <v>0</v>
      </c>
      <c r="AE863" s="29">
        <f t="shared" si="200"/>
        <v>0</v>
      </c>
      <c r="AF863" s="29">
        <f t="shared" si="201"/>
        <v>0</v>
      </c>
      <c r="AG863" s="28" t="str">
        <f t="shared" si="202"/>
        <v/>
      </c>
      <c r="AH863" s="28" t="str">
        <f t="shared" si="203"/>
        <v/>
      </c>
      <c r="AI863" s="28" t="str">
        <f t="shared" si="204"/>
        <v/>
      </c>
      <c r="AJ863" s="28" t="str">
        <f t="shared" si="205"/>
        <v/>
      </c>
      <c r="AK863" s="29" t="str">
        <f t="shared" si="206"/>
        <v/>
      </c>
      <c r="AL863" s="25" t="str">
        <f t="shared" si="207"/>
        <v/>
      </c>
      <c r="AM863" s="24" t="str">
        <f t="shared" si="208"/>
        <v>非参评</v>
      </c>
      <c r="AN863" s="24" t="str">
        <f t="shared" si="209"/>
        <v>MOB1-3</v>
      </c>
    </row>
    <row r="864" spans="1:40" ht="13.5" customHeight="1">
      <c r="A864" s="24" t="s">
        <v>144</v>
      </c>
      <c r="B864" s="24" t="s">
        <v>176</v>
      </c>
      <c r="C864" s="25">
        <v>806897</v>
      </c>
      <c r="D864" s="24" t="s">
        <v>588</v>
      </c>
      <c r="E864" s="26">
        <v>46118.416666666701</v>
      </c>
      <c r="F864" s="26">
        <v>46118.416666666701</v>
      </c>
      <c r="G864" s="25">
        <v>36</v>
      </c>
      <c r="H864" s="25">
        <v>36</v>
      </c>
      <c r="I864" s="26">
        <v>46126.6694444444</v>
      </c>
      <c r="J864" s="27">
        <v>16</v>
      </c>
      <c r="K864" s="27">
        <v>16</v>
      </c>
      <c r="L864" s="27">
        <v>6</v>
      </c>
      <c r="M864" s="27">
        <v>452</v>
      </c>
      <c r="N864" s="27">
        <v>285</v>
      </c>
      <c r="O864" s="25"/>
      <c r="P864" s="27"/>
      <c r="Q864" s="27"/>
      <c r="R864" s="27"/>
      <c r="S864" s="27"/>
      <c r="T864" s="27"/>
      <c r="U864" s="24"/>
      <c r="V864" s="24"/>
      <c r="W864" s="27"/>
      <c r="X864" s="24" t="str">
        <f>IF(OR(I864="",说明首页!$C$3-INT(I864)&gt;7),"是","否")</f>
        <v>否</v>
      </c>
      <c r="Y864" s="24" t="str">
        <f t="shared" si="195"/>
        <v>是</v>
      </c>
      <c r="Z864" s="24" t="str">
        <f t="shared" si="196"/>
        <v>否</v>
      </c>
      <c r="AA864" s="24" t="str">
        <f>IF(OR(I864="",说明首页!$C$3-INT(I864)&gt;=3),"是","否")</f>
        <v>是</v>
      </c>
      <c r="AB864" s="28">
        <f t="shared" si="197"/>
        <v>47.5</v>
      </c>
      <c r="AC864" s="29">
        <f t="shared" si="198"/>
        <v>0</v>
      </c>
      <c r="AD864" s="27">
        <f t="shared" si="199"/>
        <v>0</v>
      </c>
      <c r="AE864" s="29">
        <f t="shared" si="200"/>
        <v>0</v>
      </c>
      <c r="AF864" s="29">
        <f t="shared" si="201"/>
        <v>0</v>
      </c>
      <c r="AG864" s="28" t="str">
        <f t="shared" si="202"/>
        <v/>
      </c>
      <c r="AH864" s="28" t="str">
        <f t="shared" si="203"/>
        <v/>
      </c>
      <c r="AI864" s="28" t="str">
        <f t="shared" si="204"/>
        <v/>
      </c>
      <c r="AJ864" s="28" t="str">
        <f t="shared" si="205"/>
        <v/>
      </c>
      <c r="AK864" s="29" t="str">
        <f t="shared" si="206"/>
        <v/>
      </c>
      <c r="AL864" s="25" t="str">
        <f t="shared" si="207"/>
        <v/>
      </c>
      <c r="AM864" s="24" t="str">
        <f t="shared" si="208"/>
        <v>非参评</v>
      </c>
      <c r="AN864" s="24" t="str">
        <f t="shared" si="209"/>
        <v>MOB1-3</v>
      </c>
    </row>
    <row r="865" spans="1:40" ht="13.5" customHeight="1">
      <c r="A865" s="24" t="s">
        <v>144</v>
      </c>
      <c r="B865" s="24" t="s">
        <v>169</v>
      </c>
      <c r="C865" s="25">
        <v>806901</v>
      </c>
      <c r="D865" s="24" t="s">
        <v>868</v>
      </c>
      <c r="E865" s="26">
        <v>46114.6118055556</v>
      </c>
      <c r="F865" s="26">
        <v>46114.6118055556</v>
      </c>
      <c r="G865" s="25">
        <v>40</v>
      </c>
      <c r="H865" s="25">
        <v>40</v>
      </c>
      <c r="I865" s="26">
        <v>46129.730555555601</v>
      </c>
      <c r="J865" s="27">
        <v>726</v>
      </c>
      <c r="K865" s="27">
        <v>731</v>
      </c>
      <c r="L865" s="27">
        <v>344</v>
      </c>
      <c r="M865" s="27">
        <v>29506</v>
      </c>
      <c r="N865" s="27">
        <v>23510</v>
      </c>
      <c r="O865" s="25">
        <v>4</v>
      </c>
      <c r="P865" s="27">
        <v>8</v>
      </c>
      <c r="Q865" s="27">
        <v>38600</v>
      </c>
      <c r="R865" s="27">
        <v>24600</v>
      </c>
      <c r="S865" s="27">
        <v>2</v>
      </c>
      <c r="T865" s="27">
        <v>2</v>
      </c>
      <c r="U865" s="27">
        <v>2400</v>
      </c>
      <c r="V865" s="27">
        <v>1400</v>
      </c>
      <c r="W865" s="27">
        <v>41000</v>
      </c>
      <c r="X865" s="24" t="str">
        <f>IF(OR(I865="",说明首页!$C$3-INT(I865)&gt;7),"是","否")</f>
        <v>否</v>
      </c>
      <c r="Y865" s="24" t="str">
        <f t="shared" si="195"/>
        <v>是</v>
      </c>
      <c r="Z865" s="24" t="str">
        <f t="shared" si="196"/>
        <v>否</v>
      </c>
      <c r="AA865" s="24" t="str">
        <f>IF(OR(I865="",说明首页!$C$3-INT(I865)&gt;=3),"是","否")</f>
        <v>否</v>
      </c>
      <c r="AB865" s="28">
        <f t="shared" si="197"/>
        <v>68.343023255813947</v>
      </c>
      <c r="AC865" s="29">
        <f t="shared" si="198"/>
        <v>1.1019283746556474</v>
      </c>
      <c r="AD865" s="27">
        <f t="shared" si="199"/>
        <v>4825</v>
      </c>
      <c r="AE865" s="29">
        <f t="shared" si="200"/>
        <v>2.46</v>
      </c>
      <c r="AF865" s="29">
        <f t="shared" si="201"/>
        <v>97.958333333333329</v>
      </c>
      <c r="AG865" s="28" t="str">
        <f t="shared" si="202"/>
        <v/>
      </c>
      <c r="AH865" s="28" t="str">
        <f t="shared" si="203"/>
        <v/>
      </c>
      <c r="AI865" s="28" t="str">
        <f t="shared" si="204"/>
        <v/>
      </c>
      <c r="AJ865" s="28" t="str">
        <f t="shared" si="205"/>
        <v/>
      </c>
      <c r="AK865" s="29" t="str">
        <f t="shared" si="206"/>
        <v/>
      </c>
      <c r="AL865" s="25" t="str">
        <f t="shared" si="207"/>
        <v/>
      </c>
      <c r="AM865" s="24" t="str">
        <f t="shared" si="208"/>
        <v>非参评</v>
      </c>
      <c r="AN865" s="24" t="str">
        <f t="shared" si="209"/>
        <v>MOB1-3</v>
      </c>
    </row>
    <row r="866" spans="1:40" ht="13.5" customHeight="1">
      <c r="A866" s="24" t="s">
        <v>144</v>
      </c>
      <c r="B866" s="24" t="s">
        <v>169</v>
      </c>
      <c r="C866" s="25">
        <v>806903</v>
      </c>
      <c r="D866" s="24" t="s">
        <v>472</v>
      </c>
      <c r="E866" s="26">
        <v>46114.6118055556</v>
      </c>
      <c r="F866" s="26">
        <v>46114.6118055556</v>
      </c>
      <c r="G866" s="25">
        <v>40</v>
      </c>
      <c r="H866" s="25">
        <v>40</v>
      </c>
      <c r="I866" s="26">
        <v>46153.793749999997</v>
      </c>
      <c r="J866" s="27">
        <v>4498</v>
      </c>
      <c r="K866" s="27">
        <v>4890</v>
      </c>
      <c r="L866" s="27">
        <v>2188</v>
      </c>
      <c r="M866" s="27">
        <v>227982</v>
      </c>
      <c r="N866" s="27">
        <v>189416</v>
      </c>
      <c r="O866" s="24">
        <v>22</v>
      </c>
      <c r="P866" s="24">
        <v>27</v>
      </c>
      <c r="Q866" s="24">
        <v>335800</v>
      </c>
      <c r="R866" s="24">
        <v>324700</v>
      </c>
      <c r="S866" s="24">
        <v>2</v>
      </c>
      <c r="T866" s="24">
        <v>3</v>
      </c>
      <c r="U866" s="24">
        <v>60500</v>
      </c>
      <c r="V866" s="24">
        <v>60000</v>
      </c>
      <c r="W866" s="24">
        <v>396300</v>
      </c>
      <c r="X866" s="24" t="str">
        <f>IF(OR(I866="",说明首页!$C$3-INT(I866)&gt;7),"是","否")</f>
        <v>否</v>
      </c>
      <c r="Y866" s="24" t="str">
        <f t="shared" si="195"/>
        <v>否</v>
      </c>
      <c r="Z866" s="24" t="str">
        <f t="shared" si="196"/>
        <v>是</v>
      </c>
      <c r="AA866" s="24" t="str">
        <f>IF(OR(I866="",说明首页!$C$3-INT(I866)&gt;=3),"是","否")</f>
        <v>否</v>
      </c>
      <c r="AB866" s="28">
        <f t="shared" si="197"/>
        <v>86.57038391224863</v>
      </c>
      <c r="AC866" s="29">
        <f t="shared" si="198"/>
        <v>0.60026678523788346</v>
      </c>
      <c r="AD866" s="27">
        <f t="shared" si="199"/>
        <v>12437.037037037036</v>
      </c>
      <c r="AE866" s="29">
        <f t="shared" si="200"/>
        <v>32.47</v>
      </c>
      <c r="AF866" s="29">
        <f t="shared" si="201"/>
        <v>143.4969696969697</v>
      </c>
      <c r="AG866" s="28">
        <f t="shared" si="202"/>
        <v>43.126177024482111</v>
      </c>
      <c r="AH866" s="28">
        <f t="shared" si="203"/>
        <v>16.760828625235405</v>
      </c>
      <c r="AI866" s="28">
        <f t="shared" si="204"/>
        <v>13.559322033898304</v>
      </c>
      <c r="AJ866" s="28">
        <f t="shared" si="205"/>
        <v>93.220338983050837</v>
      </c>
      <c r="AK866" s="29">
        <f t="shared" si="206"/>
        <v>35.369999999999997</v>
      </c>
      <c r="AL866" s="25">
        <f t="shared" si="207"/>
        <v>375</v>
      </c>
      <c r="AM866" s="24" t="str">
        <f t="shared" si="208"/>
        <v>B</v>
      </c>
      <c r="AN866" s="24" t="str">
        <f t="shared" si="209"/>
        <v>MOB1-3</v>
      </c>
    </row>
    <row r="867" spans="1:40" ht="13.5" customHeight="1">
      <c r="A867" s="24" t="s">
        <v>144</v>
      </c>
      <c r="B867" s="24" t="s">
        <v>169</v>
      </c>
      <c r="C867" s="25">
        <v>806911</v>
      </c>
      <c r="D867" s="24" t="s">
        <v>1134</v>
      </c>
      <c r="E867" s="26">
        <v>46118.4868055556</v>
      </c>
      <c r="F867" s="26">
        <v>46118.4868055556</v>
      </c>
      <c r="G867" s="25">
        <v>36</v>
      </c>
      <c r="H867" s="25">
        <v>36</v>
      </c>
      <c r="I867" s="26">
        <v>46150.755555555603</v>
      </c>
      <c r="J867" s="27">
        <v>3651</v>
      </c>
      <c r="K867" s="27">
        <v>4018</v>
      </c>
      <c r="L867" s="27">
        <v>1874</v>
      </c>
      <c r="M867" s="27">
        <v>165470</v>
      </c>
      <c r="N867" s="27">
        <v>133427</v>
      </c>
      <c r="O867" s="25">
        <v>17</v>
      </c>
      <c r="P867" s="27">
        <v>12</v>
      </c>
      <c r="Q867" s="27">
        <v>61900</v>
      </c>
      <c r="R867" s="27">
        <v>53600</v>
      </c>
      <c r="S867" s="27">
        <v>1</v>
      </c>
      <c r="T867" s="27">
        <v>1</v>
      </c>
      <c r="U867" s="24">
        <v>4300</v>
      </c>
      <c r="V867" s="24"/>
      <c r="W867" s="27">
        <v>66200</v>
      </c>
      <c r="X867" s="24" t="str">
        <f>IF(OR(I867="",说明首页!$C$3-INT(I867)&gt;7),"是","否")</f>
        <v>否</v>
      </c>
      <c r="Y867" s="24" t="str">
        <f t="shared" si="195"/>
        <v>是</v>
      </c>
      <c r="Z867" s="24" t="str">
        <f t="shared" si="196"/>
        <v>否</v>
      </c>
      <c r="AA867" s="24" t="str">
        <f>IF(OR(I867="",说明首页!$C$3-INT(I867)&gt;=3),"是","否")</f>
        <v>否</v>
      </c>
      <c r="AB867" s="28">
        <f t="shared" si="197"/>
        <v>71.199039487726793</v>
      </c>
      <c r="AC867" s="29">
        <f t="shared" si="198"/>
        <v>0.32867707477403452</v>
      </c>
      <c r="AD867" s="27">
        <f t="shared" si="199"/>
        <v>5158.333333333333</v>
      </c>
      <c r="AE867" s="29">
        <f t="shared" si="200"/>
        <v>5.36</v>
      </c>
      <c r="AF867" s="29">
        <f t="shared" si="201"/>
        <v>130.81078431372549</v>
      </c>
      <c r="AG867" s="28" t="str">
        <f t="shared" si="202"/>
        <v/>
      </c>
      <c r="AH867" s="28" t="str">
        <f t="shared" si="203"/>
        <v/>
      </c>
      <c r="AI867" s="28" t="str">
        <f t="shared" si="204"/>
        <v/>
      </c>
      <c r="AJ867" s="28" t="str">
        <f t="shared" si="205"/>
        <v/>
      </c>
      <c r="AK867" s="29" t="str">
        <f t="shared" si="206"/>
        <v/>
      </c>
      <c r="AL867" s="25" t="str">
        <f t="shared" si="207"/>
        <v/>
      </c>
      <c r="AM867" s="24" t="str">
        <f t="shared" si="208"/>
        <v>非参评</v>
      </c>
      <c r="AN867" s="24" t="str">
        <f t="shared" si="209"/>
        <v>MOB1-3</v>
      </c>
    </row>
    <row r="868" spans="1:40" ht="13.5" customHeight="1">
      <c r="A868" s="24" t="s">
        <v>144</v>
      </c>
      <c r="B868" s="24" t="s">
        <v>169</v>
      </c>
      <c r="C868" s="25">
        <v>806912</v>
      </c>
      <c r="D868" s="24" t="s">
        <v>893</v>
      </c>
      <c r="E868" s="26">
        <v>46118.607638888898</v>
      </c>
      <c r="F868" s="26">
        <v>46118.607638888898</v>
      </c>
      <c r="G868" s="25">
        <v>36</v>
      </c>
      <c r="H868" s="25">
        <v>36</v>
      </c>
      <c r="I868" s="26">
        <v>46142.761805555601</v>
      </c>
      <c r="J868" s="27">
        <v>1979</v>
      </c>
      <c r="K868" s="27">
        <v>2073</v>
      </c>
      <c r="L868" s="27">
        <v>899</v>
      </c>
      <c r="M868" s="27">
        <v>107855</v>
      </c>
      <c r="N868" s="27">
        <v>90927</v>
      </c>
      <c r="O868" s="24">
        <v>14</v>
      </c>
      <c r="P868" s="24">
        <v>9</v>
      </c>
      <c r="Q868" s="24">
        <v>230300</v>
      </c>
      <c r="R868" s="24">
        <v>204500</v>
      </c>
      <c r="S868" s="24">
        <v>1</v>
      </c>
      <c r="T868" s="24">
        <v>1</v>
      </c>
      <c r="U868" s="24">
        <v>1000</v>
      </c>
      <c r="V868" s="24"/>
      <c r="W868" s="24">
        <v>231300</v>
      </c>
      <c r="X868" s="24" t="str">
        <f>IF(OR(I868="",说明首页!$C$3-INT(I868)&gt;7),"是","否")</f>
        <v>否</v>
      </c>
      <c r="Y868" s="24" t="str">
        <f t="shared" si="195"/>
        <v>是</v>
      </c>
      <c r="Z868" s="24" t="str">
        <f t="shared" si="196"/>
        <v>否</v>
      </c>
      <c r="AA868" s="24" t="str">
        <f>IF(OR(I868="",说明首页!$C$3-INT(I868)&gt;=3),"是","否")</f>
        <v>否</v>
      </c>
      <c r="AB868" s="28">
        <f t="shared" si="197"/>
        <v>101.14238042269189</v>
      </c>
      <c r="AC868" s="29">
        <f t="shared" si="198"/>
        <v>0.45477513895907029</v>
      </c>
      <c r="AD868" s="27">
        <f t="shared" si="199"/>
        <v>25588.888888888891</v>
      </c>
      <c r="AE868" s="29">
        <f t="shared" si="200"/>
        <v>20.45</v>
      </c>
      <c r="AF868" s="29">
        <f t="shared" si="201"/>
        <v>108.24642857142858</v>
      </c>
      <c r="AG868" s="28" t="str">
        <f t="shared" si="202"/>
        <v/>
      </c>
      <c r="AH868" s="28" t="str">
        <f t="shared" si="203"/>
        <v/>
      </c>
      <c r="AI868" s="28" t="str">
        <f t="shared" si="204"/>
        <v/>
      </c>
      <c r="AJ868" s="28" t="str">
        <f t="shared" si="205"/>
        <v/>
      </c>
      <c r="AK868" s="29" t="str">
        <f t="shared" si="206"/>
        <v/>
      </c>
      <c r="AL868" s="25" t="str">
        <f t="shared" si="207"/>
        <v/>
      </c>
      <c r="AM868" s="24" t="str">
        <f t="shared" si="208"/>
        <v>非参评</v>
      </c>
      <c r="AN868" s="24" t="str">
        <f t="shared" si="209"/>
        <v>MOB1-3</v>
      </c>
    </row>
    <row r="869" spans="1:40" ht="13.5" customHeight="1">
      <c r="A869" s="24" t="s">
        <v>144</v>
      </c>
      <c r="B869" s="24" t="s">
        <v>169</v>
      </c>
      <c r="C869" s="25">
        <v>806913</v>
      </c>
      <c r="D869" s="24" t="s">
        <v>170</v>
      </c>
      <c r="E869" s="26">
        <v>46115.6118055556</v>
      </c>
      <c r="F869" s="26">
        <v>46115.6118055556</v>
      </c>
      <c r="G869" s="25">
        <v>39</v>
      </c>
      <c r="H869" s="25">
        <v>39</v>
      </c>
      <c r="I869" s="26">
        <v>46154.8</v>
      </c>
      <c r="J869" s="27">
        <v>4110</v>
      </c>
      <c r="K869" s="27">
        <v>4518</v>
      </c>
      <c r="L869" s="27">
        <v>1882</v>
      </c>
      <c r="M869" s="27">
        <v>183506</v>
      </c>
      <c r="N869" s="27">
        <v>145155</v>
      </c>
      <c r="O869" s="25">
        <v>24</v>
      </c>
      <c r="P869" s="27">
        <v>27</v>
      </c>
      <c r="Q869" s="27">
        <v>930100</v>
      </c>
      <c r="R869" s="27">
        <v>605800</v>
      </c>
      <c r="S869" s="27">
        <v>3</v>
      </c>
      <c r="T869" s="27">
        <v>4</v>
      </c>
      <c r="U869" s="27">
        <v>19500</v>
      </c>
      <c r="V869" s="27"/>
      <c r="W869" s="27">
        <v>949600</v>
      </c>
      <c r="X869" s="24" t="str">
        <f>IF(OR(I869="",说明首页!$C$3-INT(I869)&gt;7),"是","否")</f>
        <v>否</v>
      </c>
      <c r="Y869" s="24" t="str">
        <f t="shared" si="195"/>
        <v>否</v>
      </c>
      <c r="Z869" s="24" t="str">
        <f t="shared" si="196"/>
        <v>是</v>
      </c>
      <c r="AA869" s="24" t="str">
        <f>IF(OR(I869="",说明首页!$C$3-INT(I869)&gt;=3),"是","否")</f>
        <v>否</v>
      </c>
      <c r="AB869" s="28">
        <f t="shared" si="197"/>
        <v>77.128055260361322</v>
      </c>
      <c r="AC869" s="29">
        <f t="shared" si="198"/>
        <v>0.65693430656934304</v>
      </c>
      <c r="AD869" s="27">
        <f t="shared" si="199"/>
        <v>34448.148148148146</v>
      </c>
      <c r="AE869" s="29">
        <f t="shared" si="200"/>
        <v>60.58</v>
      </c>
      <c r="AF869" s="29">
        <f t="shared" si="201"/>
        <v>100.80208333333333</v>
      </c>
      <c r="AG869" s="28">
        <f t="shared" si="202"/>
        <v>20.527306967984934</v>
      </c>
      <c r="AH869" s="28">
        <f t="shared" si="203"/>
        <v>21.468926553672315</v>
      </c>
      <c r="AI869" s="28">
        <f t="shared" si="204"/>
        <v>25.235404896421848</v>
      </c>
      <c r="AJ869" s="28">
        <f t="shared" si="205"/>
        <v>23.728813559322035</v>
      </c>
      <c r="AK869" s="29">
        <f t="shared" si="206"/>
        <v>22.53</v>
      </c>
      <c r="AL869" s="25">
        <f t="shared" si="207"/>
        <v>464</v>
      </c>
      <c r="AM869" s="24" t="str">
        <f t="shared" si="208"/>
        <v>C</v>
      </c>
      <c r="AN869" s="24" t="str">
        <f t="shared" si="209"/>
        <v>MOB1-3</v>
      </c>
    </row>
    <row r="870" spans="1:40" ht="13.5" customHeight="1">
      <c r="A870" s="24" t="s">
        <v>144</v>
      </c>
      <c r="B870" s="24" t="s">
        <v>160</v>
      </c>
      <c r="C870" s="25">
        <v>806961</v>
      </c>
      <c r="D870" s="24" t="s">
        <v>926</v>
      </c>
      <c r="E870" s="26">
        <v>46119.404861111099</v>
      </c>
      <c r="F870" s="26">
        <v>46119.404861111099</v>
      </c>
      <c r="G870" s="25">
        <v>35</v>
      </c>
      <c r="H870" s="25">
        <v>35</v>
      </c>
      <c r="I870" s="26">
        <v>46134.797916666699</v>
      </c>
      <c r="J870" s="27">
        <v>1621</v>
      </c>
      <c r="K870" s="27">
        <v>1988</v>
      </c>
      <c r="L870" s="27">
        <v>602</v>
      </c>
      <c r="M870" s="27">
        <v>53525</v>
      </c>
      <c r="N870" s="27">
        <v>32625</v>
      </c>
      <c r="O870" s="25">
        <v>8</v>
      </c>
      <c r="P870" s="24">
        <v>6</v>
      </c>
      <c r="Q870" s="24">
        <v>31300</v>
      </c>
      <c r="R870" s="24">
        <v>24300</v>
      </c>
      <c r="S870" s="24">
        <v>2</v>
      </c>
      <c r="T870" s="24">
        <v>2</v>
      </c>
      <c r="U870" s="24">
        <v>1900</v>
      </c>
      <c r="V870" s="24">
        <v>1900</v>
      </c>
      <c r="W870" s="24">
        <v>33200</v>
      </c>
      <c r="X870" s="24" t="str">
        <f>IF(OR(I870="",说明首页!$C$3-INT(I870)&gt;7),"是","否")</f>
        <v>否</v>
      </c>
      <c r="Y870" s="24" t="str">
        <f t="shared" si="195"/>
        <v>是</v>
      </c>
      <c r="Z870" s="24" t="str">
        <f t="shared" si="196"/>
        <v>否</v>
      </c>
      <c r="AA870" s="24" t="str">
        <f>IF(OR(I870="",说明首页!$C$3-INT(I870)&gt;=3),"是","否")</f>
        <v>否</v>
      </c>
      <c r="AB870" s="28">
        <f t="shared" si="197"/>
        <v>54.194352159468437</v>
      </c>
      <c r="AC870" s="29">
        <f t="shared" si="198"/>
        <v>0.37014188772362738</v>
      </c>
      <c r="AD870" s="27">
        <f t="shared" si="199"/>
        <v>5216.666666666667</v>
      </c>
      <c r="AE870" s="29">
        <f t="shared" si="200"/>
        <v>2.4300000000000002</v>
      </c>
      <c r="AF870" s="29">
        <f t="shared" si="201"/>
        <v>67.96875</v>
      </c>
      <c r="AG870" s="28" t="str">
        <f t="shared" si="202"/>
        <v/>
      </c>
      <c r="AH870" s="28" t="str">
        <f t="shared" si="203"/>
        <v/>
      </c>
      <c r="AI870" s="28" t="str">
        <f t="shared" si="204"/>
        <v/>
      </c>
      <c r="AJ870" s="28" t="str">
        <f t="shared" si="205"/>
        <v/>
      </c>
      <c r="AK870" s="29" t="str">
        <f t="shared" si="206"/>
        <v/>
      </c>
      <c r="AL870" s="25" t="str">
        <f t="shared" si="207"/>
        <v/>
      </c>
      <c r="AM870" s="24" t="str">
        <f t="shared" si="208"/>
        <v>非参评</v>
      </c>
      <c r="AN870" s="24" t="str">
        <f t="shared" si="209"/>
        <v>MOB1-3</v>
      </c>
    </row>
    <row r="871" spans="1:40" ht="13.5" customHeight="1">
      <c r="A871" s="24" t="s">
        <v>144</v>
      </c>
      <c r="B871" s="24" t="s">
        <v>160</v>
      </c>
      <c r="C871" s="25">
        <v>806962</v>
      </c>
      <c r="D871" s="24" t="s">
        <v>231</v>
      </c>
      <c r="E871" s="26">
        <v>46119.403472222199</v>
      </c>
      <c r="F871" s="26">
        <v>46119.403472222199</v>
      </c>
      <c r="G871" s="25">
        <v>35</v>
      </c>
      <c r="H871" s="25">
        <v>35</v>
      </c>
      <c r="I871" s="26">
        <v>46134.793749999997</v>
      </c>
      <c r="J871" s="27">
        <v>1662</v>
      </c>
      <c r="K871" s="27">
        <v>2051</v>
      </c>
      <c r="L871" s="27">
        <v>805</v>
      </c>
      <c r="M871" s="27">
        <v>61350</v>
      </c>
      <c r="N871" s="27">
        <v>41930</v>
      </c>
      <c r="O871" s="24">
        <v>9</v>
      </c>
      <c r="P871" s="24">
        <v>3</v>
      </c>
      <c r="Q871" s="24">
        <v>3000</v>
      </c>
      <c r="R871" s="24">
        <v>1000</v>
      </c>
      <c r="S871" s="24">
        <v>1</v>
      </c>
      <c r="T871" s="24">
        <v>1</v>
      </c>
      <c r="U871" s="24">
        <v>10000</v>
      </c>
      <c r="V871" s="24"/>
      <c r="W871" s="24">
        <v>13000</v>
      </c>
      <c r="X871" s="24" t="str">
        <f>IF(OR(I871="",说明首页!$C$3-INT(I871)&gt;7),"是","否")</f>
        <v>否</v>
      </c>
      <c r="Y871" s="24" t="str">
        <f t="shared" si="195"/>
        <v>是</v>
      </c>
      <c r="Z871" s="24" t="str">
        <f t="shared" si="196"/>
        <v>否</v>
      </c>
      <c r="AA871" s="24" t="str">
        <f>IF(OR(I871="",说明首页!$C$3-INT(I871)&gt;=3),"是","否")</f>
        <v>否</v>
      </c>
      <c r="AB871" s="28">
        <f t="shared" si="197"/>
        <v>52.086956521739133</v>
      </c>
      <c r="AC871" s="29">
        <f t="shared" si="198"/>
        <v>0.18050541516245489</v>
      </c>
      <c r="AD871" s="27">
        <f t="shared" si="199"/>
        <v>1000</v>
      </c>
      <c r="AE871" s="29">
        <f t="shared" si="200"/>
        <v>0.1</v>
      </c>
      <c r="AF871" s="29">
        <f t="shared" si="201"/>
        <v>77.648148148148138</v>
      </c>
      <c r="AG871" s="28" t="str">
        <f t="shared" si="202"/>
        <v/>
      </c>
      <c r="AH871" s="28" t="str">
        <f t="shared" si="203"/>
        <v/>
      </c>
      <c r="AI871" s="28" t="str">
        <f t="shared" si="204"/>
        <v/>
      </c>
      <c r="AJ871" s="28" t="str">
        <f t="shared" si="205"/>
        <v/>
      </c>
      <c r="AK871" s="29" t="str">
        <f t="shared" si="206"/>
        <v/>
      </c>
      <c r="AL871" s="25" t="str">
        <f t="shared" si="207"/>
        <v/>
      </c>
      <c r="AM871" s="24" t="str">
        <f t="shared" si="208"/>
        <v>非参评</v>
      </c>
      <c r="AN871" s="24" t="str">
        <f t="shared" si="209"/>
        <v>MOB1-3</v>
      </c>
    </row>
    <row r="872" spans="1:40" ht="13.5" customHeight="1">
      <c r="A872" s="24" t="s">
        <v>144</v>
      </c>
      <c r="B872" s="24" t="s">
        <v>169</v>
      </c>
      <c r="C872" s="25">
        <v>806963</v>
      </c>
      <c r="D872" s="24" t="s">
        <v>864</v>
      </c>
      <c r="E872" s="26">
        <v>46119.448611111096</v>
      </c>
      <c r="F872" s="26">
        <v>46119.448611111096</v>
      </c>
      <c r="G872" s="25">
        <v>35</v>
      </c>
      <c r="H872" s="25">
        <v>35</v>
      </c>
      <c r="I872" s="26">
        <v>46154.802777777797</v>
      </c>
      <c r="J872" s="27">
        <v>4222</v>
      </c>
      <c r="K872" s="27">
        <v>4650</v>
      </c>
      <c r="L872" s="27">
        <v>1301</v>
      </c>
      <c r="M872" s="27">
        <v>175817</v>
      </c>
      <c r="N872" s="27">
        <v>135034</v>
      </c>
      <c r="O872" s="25">
        <v>22</v>
      </c>
      <c r="P872" s="24">
        <v>26</v>
      </c>
      <c r="Q872" s="24">
        <v>862900</v>
      </c>
      <c r="R872" s="24">
        <v>720300</v>
      </c>
      <c r="S872" s="24">
        <v>1</v>
      </c>
      <c r="T872" s="24">
        <v>1</v>
      </c>
      <c r="U872" s="24">
        <v>4500</v>
      </c>
      <c r="V872" s="24"/>
      <c r="W872" s="24">
        <v>867400</v>
      </c>
      <c r="X872" s="24" t="str">
        <f>IF(OR(I872="",说明首页!$C$3-INT(I872)&gt;7),"是","否")</f>
        <v>否</v>
      </c>
      <c r="Y872" s="24" t="str">
        <f t="shared" si="195"/>
        <v>否</v>
      </c>
      <c r="Z872" s="24" t="str">
        <f t="shared" si="196"/>
        <v>是</v>
      </c>
      <c r="AA872" s="24" t="str">
        <f>IF(OR(I872="",说明首页!$C$3-INT(I872)&gt;=3),"是","否")</f>
        <v>否</v>
      </c>
      <c r="AB872" s="28">
        <f t="shared" si="197"/>
        <v>103.79246733282091</v>
      </c>
      <c r="AC872" s="29">
        <f t="shared" si="198"/>
        <v>0.61582188536238747</v>
      </c>
      <c r="AD872" s="27">
        <f t="shared" si="199"/>
        <v>33188.461538461539</v>
      </c>
      <c r="AE872" s="29">
        <f t="shared" si="200"/>
        <v>72.03</v>
      </c>
      <c r="AF872" s="29">
        <f t="shared" si="201"/>
        <v>102.29848484848485</v>
      </c>
      <c r="AG872" s="28">
        <f t="shared" si="202"/>
        <v>83.992467043314505</v>
      </c>
      <c r="AH872" s="28">
        <f t="shared" si="203"/>
        <v>17.702448210922785</v>
      </c>
      <c r="AI872" s="28">
        <f t="shared" si="204"/>
        <v>30.885122410546138</v>
      </c>
      <c r="AJ872" s="28">
        <f t="shared" si="205"/>
        <v>25.800376647834273</v>
      </c>
      <c r="AK872" s="29">
        <f t="shared" si="206"/>
        <v>31.9</v>
      </c>
      <c r="AL872" s="25">
        <f t="shared" si="207"/>
        <v>398</v>
      </c>
      <c r="AM872" s="24" t="str">
        <f t="shared" si="208"/>
        <v>B</v>
      </c>
      <c r="AN872" s="24" t="str">
        <f t="shared" si="209"/>
        <v>MOB1-3</v>
      </c>
    </row>
    <row r="873" spans="1:40" ht="13.5" customHeight="1">
      <c r="A873" s="24" t="s">
        <v>144</v>
      </c>
      <c r="B873" s="24" t="s">
        <v>169</v>
      </c>
      <c r="C873" s="25">
        <v>806964</v>
      </c>
      <c r="D873" s="24" t="s">
        <v>755</v>
      </c>
      <c r="E873" s="26">
        <v>46119.448611111096</v>
      </c>
      <c r="F873" s="26">
        <v>46119.448611111096</v>
      </c>
      <c r="G873" s="25">
        <v>35</v>
      </c>
      <c r="H873" s="25">
        <v>35</v>
      </c>
      <c r="I873" s="26">
        <v>46153.8</v>
      </c>
      <c r="J873" s="27">
        <v>4223</v>
      </c>
      <c r="K873" s="27">
        <v>4546</v>
      </c>
      <c r="L873" s="27">
        <v>1368</v>
      </c>
      <c r="M873" s="27">
        <v>180583</v>
      </c>
      <c r="N873" s="27">
        <v>140314</v>
      </c>
      <c r="O873" s="25">
        <v>23</v>
      </c>
      <c r="P873" s="27">
        <v>14</v>
      </c>
      <c r="Q873" s="27">
        <v>138300</v>
      </c>
      <c r="R873" s="27">
        <v>100200</v>
      </c>
      <c r="S873" s="27">
        <v>0</v>
      </c>
      <c r="T873" s="27">
        <v>0</v>
      </c>
      <c r="U873" s="27"/>
      <c r="V873" s="27"/>
      <c r="W873" s="27">
        <v>138300</v>
      </c>
      <c r="X873" s="24" t="str">
        <f>IF(OR(I873="",说明首页!$C$3-INT(I873)&gt;7),"是","否")</f>
        <v>否</v>
      </c>
      <c r="Y873" s="24" t="str">
        <f t="shared" si="195"/>
        <v>否</v>
      </c>
      <c r="Z873" s="24" t="str">
        <f t="shared" si="196"/>
        <v>是</v>
      </c>
      <c r="AA873" s="24" t="str">
        <f>IF(OR(I873="",说明首页!$C$3-INT(I873)&gt;=3),"是","否")</f>
        <v>否</v>
      </c>
      <c r="AB873" s="28">
        <f t="shared" si="197"/>
        <v>102.56871345029239</v>
      </c>
      <c r="AC873" s="29">
        <f t="shared" si="198"/>
        <v>0.33151787828557894</v>
      </c>
      <c r="AD873" s="27">
        <f t="shared" si="199"/>
        <v>9878.5714285714294</v>
      </c>
      <c r="AE873" s="29">
        <f t="shared" si="200"/>
        <v>10.02</v>
      </c>
      <c r="AF873" s="29">
        <f t="shared" si="201"/>
        <v>101.6768115942029</v>
      </c>
      <c r="AG873" s="28">
        <f t="shared" si="202"/>
        <v>82.862523540489647</v>
      </c>
      <c r="AH873" s="28">
        <f t="shared" si="203"/>
        <v>1.1299435028248588</v>
      </c>
      <c r="AI873" s="28">
        <f t="shared" si="204"/>
        <v>3.5781544256120528</v>
      </c>
      <c r="AJ873" s="28">
        <f t="shared" si="205"/>
        <v>24.858757062146893</v>
      </c>
      <c r="AK873" s="29">
        <f t="shared" si="206"/>
        <v>18.63</v>
      </c>
      <c r="AL873" s="25">
        <f t="shared" si="207"/>
        <v>488</v>
      </c>
      <c r="AM873" s="24" t="str">
        <f t="shared" si="208"/>
        <v>C</v>
      </c>
      <c r="AN873" s="24" t="str">
        <f t="shared" si="209"/>
        <v>MOB1-3</v>
      </c>
    </row>
    <row r="874" spans="1:40" ht="13.5" customHeight="1">
      <c r="A874" s="24" t="s">
        <v>144</v>
      </c>
      <c r="B874" s="24" t="s">
        <v>169</v>
      </c>
      <c r="C874" s="25">
        <v>806965</v>
      </c>
      <c r="D874" s="24" t="s">
        <v>1031</v>
      </c>
      <c r="E874" s="26">
        <v>46119.448611111096</v>
      </c>
      <c r="F874" s="26">
        <v>46119.448611111096</v>
      </c>
      <c r="G874" s="25">
        <v>35</v>
      </c>
      <c r="H874" s="25">
        <v>35</v>
      </c>
      <c r="I874" s="26">
        <v>46154.8</v>
      </c>
      <c r="J874" s="27">
        <v>4796</v>
      </c>
      <c r="K874" s="27">
        <v>5302</v>
      </c>
      <c r="L874" s="27">
        <v>1496</v>
      </c>
      <c r="M874" s="27">
        <v>194294</v>
      </c>
      <c r="N874" s="27">
        <v>144110</v>
      </c>
      <c r="O874" s="25">
        <v>24</v>
      </c>
      <c r="P874" s="27">
        <v>23</v>
      </c>
      <c r="Q874" s="27">
        <v>329400</v>
      </c>
      <c r="R874" s="27">
        <v>144400</v>
      </c>
      <c r="S874" s="27">
        <v>1</v>
      </c>
      <c r="T874" s="27">
        <v>1</v>
      </c>
      <c r="U874" s="24">
        <v>500</v>
      </c>
      <c r="V874" s="24"/>
      <c r="W874" s="27">
        <v>329900</v>
      </c>
      <c r="X874" s="24" t="str">
        <f>IF(OR(I874="",说明首页!$C$3-INT(I874)&gt;7),"是","否")</f>
        <v>否</v>
      </c>
      <c r="Y874" s="24" t="str">
        <f t="shared" si="195"/>
        <v>否</v>
      </c>
      <c r="Z874" s="24" t="str">
        <f t="shared" si="196"/>
        <v>是</v>
      </c>
      <c r="AA874" s="24" t="str">
        <f>IF(OR(I874="",说明首页!$C$3-INT(I874)&gt;=3),"是","否")</f>
        <v>否</v>
      </c>
      <c r="AB874" s="28">
        <f t="shared" si="197"/>
        <v>96.330213903743314</v>
      </c>
      <c r="AC874" s="29">
        <f t="shared" si="198"/>
        <v>0.47956630525437866</v>
      </c>
      <c r="AD874" s="27">
        <f t="shared" si="199"/>
        <v>14321.739130434782</v>
      </c>
      <c r="AE874" s="29">
        <f t="shared" si="200"/>
        <v>14.44</v>
      </c>
      <c r="AF874" s="29">
        <f t="shared" si="201"/>
        <v>100.07638888888889</v>
      </c>
      <c r="AG874" s="28">
        <f t="shared" si="202"/>
        <v>72.128060263653481</v>
      </c>
      <c r="AH874" s="28">
        <f t="shared" si="203"/>
        <v>6.7796610169491522</v>
      </c>
      <c r="AI874" s="28">
        <f t="shared" si="204"/>
        <v>5.8380414312617699</v>
      </c>
      <c r="AJ874" s="28">
        <f t="shared" si="205"/>
        <v>23.163841807909606</v>
      </c>
      <c r="AK874" s="29">
        <f t="shared" si="206"/>
        <v>19.670000000000002</v>
      </c>
      <c r="AL874" s="25">
        <f t="shared" si="207"/>
        <v>484</v>
      </c>
      <c r="AM874" s="24" t="str">
        <f t="shared" si="208"/>
        <v>C</v>
      </c>
      <c r="AN874" s="24" t="str">
        <f t="shared" si="209"/>
        <v>MOB1-3</v>
      </c>
    </row>
    <row r="875" spans="1:40" ht="13.5" customHeight="1">
      <c r="A875" s="24" t="s">
        <v>144</v>
      </c>
      <c r="B875" s="24" t="s">
        <v>169</v>
      </c>
      <c r="C875" s="25">
        <v>806969</v>
      </c>
      <c r="D875" s="24" t="s">
        <v>619</v>
      </c>
      <c r="E875" s="26">
        <v>46120.390972222202</v>
      </c>
      <c r="F875" s="26">
        <v>46120.390972222202</v>
      </c>
      <c r="G875" s="25">
        <v>34</v>
      </c>
      <c r="H875" s="25">
        <v>34</v>
      </c>
      <c r="I875" s="26">
        <v>46154.7993055556</v>
      </c>
      <c r="J875" s="27">
        <v>4737</v>
      </c>
      <c r="K875" s="27">
        <v>5465</v>
      </c>
      <c r="L875" s="27">
        <v>1384</v>
      </c>
      <c r="M875" s="27">
        <v>175481</v>
      </c>
      <c r="N875" s="27">
        <v>125776</v>
      </c>
      <c r="O875" s="25">
        <v>23</v>
      </c>
      <c r="P875" s="27">
        <v>19</v>
      </c>
      <c r="Q875" s="27">
        <v>438700</v>
      </c>
      <c r="R875" s="27">
        <v>300600</v>
      </c>
      <c r="S875" s="27">
        <v>2</v>
      </c>
      <c r="T875" s="27">
        <v>2</v>
      </c>
      <c r="U875" s="27">
        <v>45000</v>
      </c>
      <c r="V875" s="24">
        <v>42000</v>
      </c>
      <c r="W875" s="27">
        <v>483700</v>
      </c>
      <c r="X875" s="24" t="str">
        <f>IF(OR(I875="",说明首页!$C$3-INT(I875)&gt;7),"是","否")</f>
        <v>否</v>
      </c>
      <c r="Y875" s="24" t="str">
        <f t="shared" si="195"/>
        <v>否</v>
      </c>
      <c r="Z875" s="24" t="str">
        <f t="shared" si="196"/>
        <v>是</v>
      </c>
      <c r="AA875" s="24" t="str">
        <f>IF(OR(I875="",说明首页!$C$3-INT(I875)&gt;=3),"是","否")</f>
        <v>否</v>
      </c>
      <c r="AB875" s="28">
        <f t="shared" si="197"/>
        <v>90.878612716763001</v>
      </c>
      <c r="AC875" s="29">
        <f t="shared" si="198"/>
        <v>0.40109774118640484</v>
      </c>
      <c r="AD875" s="27">
        <f t="shared" si="199"/>
        <v>23089.473684210527</v>
      </c>
      <c r="AE875" s="29">
        <f t="shared" si="200"/>
        <v>30.06</v>
      </c>
      <c r="AF875" s="29">
        <f t="shared" si="201"/>
        <v>91.142028985507253</v>
      </c>
      <c r="AG875" s="28">
        <f t="shared" si="202"/>
        <v>56.497175141242941</v>
      </c>
      <c r="AH875" s="28">
        <f t="shared" si="203"/>
        <v>3.0131826741996233</v>
      </c>
      <c r="AI875" s="28">
        <f t="shared" si="204"/>
        <v>11.67608286252354</v>
      </c>
      <c r="AJ875" s="28">
        <f t="shared" si="205"/>
        <v>10.734463276836157</v>
      </c>
      <c r="AK875" s="29">
        <f t="shared" si="206"/>
        <v>14.31</v>
      </c>
      <c r="AL875" s="25">
        <f t="shared" si="207"/>
        <v>502</v>
      </c>
      <c r="AM875" s="24" t="str">
        <f t="shared" si="208"/>
        <v>C</v>
      </c>
      <c r="AN875" s="24" t="str">
        <f t="shared" si="209"/>
        <v>MOB1-3</v>
      </c>
    </row>
    <row r="876" spans="1:40" ht="13.5" customHeight="1">
      <c r="A876" s="24" t="s">
        <v>144</v>
      </c>
      <c r="B876" s="24" t="s">
        <v>169</v>
      </c>
      <c r="C876" s="25">
        <v>806990</v>
      </c>
      <c r="D876" s="24" t="s">
        <v>620</v>
      </c>
      <c r="E876" s="26">
        <v>46120.637499999997</v>
      </c>
      <c r="F876" s="26">
        <v>46120.637499999997</v>
      </c>
      <c r="G876" s="25">
        <v>34</v>
      </c>
      <c r="H876" s="25">
        <v>34</v>
      </c>
      <c r="I876" s="26">
        <v>46142.792361111096</v>
      </c>
      <c r="J876" s="27">
        <v>2737</v>
      </c>
      <c r="K876" s="27">
        <v>2929</v>
      </c>
      <c r="L876" s="27">
        <v>961</v>
      </c>
      <c r="M876" s="27">
        <v>105193</v>
      </c>
      <c r="N876" s="27">
        <v>71986</v>
      </c>
      <c r="O876" s="25">
        <v>16</v>
      </c>
      <c r="P876" s="24">
        <v>24</v>
      </c>
      <c r="Q876" s="24">
        <v>988500</v>
      </c>
      <c r="R876" s="24">
        <v>775700</v>
      </c>
      <c r="S876" s="24">
        <v>1</v>
      </c>
      <c r="T876" s="24">
        <v>2</v>
      </c>
      <c r="U876" s="24">
        <v>42900</v>
      </c>
      <c r="V876" s="24"/>
      <c r="W876" s="24">
        <v>1031400</v>
      </c>
      <c r="X876" s="24" t="str">
        <f>IF(OR(I876="",说明首页!$C$3-INT(I876)&gt;7),"是","否")</f>
        <v>否</v>
      </c>
      <c r="Y876" s="24" t="str">
        <f t="shared" si="195"/>
        <v>是</v>
      </c>
      <c r="Z876" s="24" t="str">
        <f t="shared" si="196"/>
        <v>否</v>
      </c>
      <c r="AA876" s="24" t="str">
        <f>IF(OR(I876="",说明首页!$C$3-INT(I876)&gt;=3),"是","否")</f>
        <v>否</v>
      </c>
      <c r="AB876" s="28">
        <f t="shared" si="197"/>
        <v>74.907388137356918</v>
      </c>
      <c r="AC876" s="29">
        <f t="shared" si="198"/>
        <v>0.87687248812568508</v>
      </c>
      <c r="AD876" s="27">
        <f t="shared" si="199"/>
        <v>41187.5</v>
      </c>
      <c r="AE876" s="29">
        <f t="shared" si="200"/>
        <v>77.569999999999993</v>
      </c>
      <c r="AF876" s="29">
        <f t="shared" si="201"/>
        <v>74.985416666666666</v>
      </c>
      <c r="AG876" s="28" t="str">
        <f t="shared" si="202"/>
        <v/>
      </c>
      <c r="AH876" s="28" t="str">
        <f t="shared" si="203"/>
        <v/>
      </c>
      <c r="AI876" s="28" t="str">
        <f t="shared" si="204"/>
        <v/>
      </c>
      <c r="AJ876" s="28" t="str">
        <f t="shared" si="205"/>
        <v/>
      </c>
      <c r="AK876" s="29" t="str">
        <f t="shared" si="206"/>
        <v/>
      </c>
      <c r="AL876" s="25" t="str">
        <f t="shared" si="207"/>
        <v/>
      </c>
      <c r="AM876" s="24" t="str">
        <f t="shared" si="208"/>
        <v>非参评</v>
      </c>
      <c r="AN876" s="24" t="str">
        <f t="shared" si="209"/>
        <v>MOB1-3</v>
      </c>
    </row>
    <row r="877" spans="1:40" ht="13.5" customHeight="1">
      <c r="A877" s="24" t="s">
        <v>144</v>
      </c>
      <c r="B877" s="24" t="s">
        <v>169</v>
      </c>
      <c r="C877" s="25">
        <v>807000</v>
      </c>
      <c r="D877" s="24" t="s">
        <v>277</v>
      </c>
      <c r="E877" s="26">
        <v>46128.404861111099</v>
      </c>
      <c r="F877" s="26">
        <v>46128.404861111099</v>
      </c>
      <c r="G877" s="25">
        <v>26</v>
      </c>
      <c r="H877" s="25">
        <v>26</v>
      </c>
      <c r="I877" s="26">
        <v>46129.764583333301</v>
      </c>
      <c r="J877" s="27">
        <v>269</v>
      </c>
      <c r="K877" s="27">
        <v>269</v>
      </c>
      <c r="L877" s="27">
        <v>143</v>
      </c>
      <c r="M877" s="27">
        <v>12108</v>
      </c>
      <c r="N877" s="27">
        <v>10263</v>
      </c>
      <c r="O877" s="25">
        <v>2</v>
      </c>
      <c r="P877" s="27">
        <v>3</v>
      </c>
      <c r="Q877" s="27">
        <v>3500</v>
      </c>
      <c r="R877" s="27">
        <v>500</v>
      </c>
      <c r="S877" s="27">
        <v>0</v>
      </c>
      <c r="T877" s="27">
        <v>0</v>
      </c>
      <c r="U877" s="27"/>
      <c r="V877" s="27"/>
      <c r="W877" s="27">
        <v>3500</v>
      </c>
      <c r="X877" s="24" t="str">
        <f>IF(OR(I877="",说明首页!$C$3-INT(I877)&gt;7),"是","否")</f>
        <v>否</v>
      </c>
      <c r="Y877" s="24" t="str">
        <f t="shared" si="195"/>
        <v>是</v>
      </c>
      <c r="Z877" s="24" t="str">
        <f t="shared" si="196"/>
        <v>否</v>
      </c>
      <c r="AA877" s="24" t="str">
        <f>IF(OR(I877="",说明首页!$C$3-INT(I877)&gt;=3),"是","否")</f>
        <v>否</v>
      </c>
      <c r="AB877" s="28">
        <f t="shared" si="197"/>
        <v>71.769230769230774</v>
      </c>
      <c r="AC877" s="29">
        <f t="shared" si="198"/>
        <v>1.1152416356877324</v>
      </c>
      <c r="AD877" s="27">
        <f t="shared" si="199"/>
        <v>1166.6666666666667</v>
      </c>
      <c r="AE877" s="29">
        <f t="shared" si="200"/>
        <v>0.05</v>
      </c>
      <c r="AF877" s="29">
        <f t="shared" si="201"/>
        <v>85.525000000000006</v>
      </c>
      <c r="AG877" s="28" t="str">
        <f t="shared" si="202"/>
        <v/>
      </c>
      <c r="AH877" s="28" t="str">
        <f t="shared" si="203"/>
        <v/>
      </c>
      <c r="AI877" s="28" t="str">
        <f t="shared" si="204"/>
        <v/>
      </c>
      <c r="AJ877" s="28" t="str">
        <f t="shared" si="205"/>
        <v/>
      </c>
      <c r="AK877" s="29" t="str">
        <f t="shared" si="206"/>
        <v/>
      </c>
      <c r="AL877" s="25" t="str">
        <f t="shared" si="207"/>
        <v/>
      </c>
      <c r="AM877" s="24" t="str">
        <f t="shared" si="208"/>
        <v>非参评</v>
      </c>
      <c r="AN877" s="24" t="str">
        <f t="shared" si="209"/>
        <v>MOB1-</v>
      </c>
    </row>
    <row r="878" spans="1:40" ht="13.5" customHeight="1">
      <c r="A878" s="24" t="s">
        <v>144</v>
      </c>
      <c r="B878" s="24" t="s">
        <v>176</v>
      </c>
      <c r="C878" s="25">
        <v>807011</v>
      </c>
      <c r="D878" s="24" t="s">
        <v>947</v>
      </c>
      <c r="E878" s="26">
        <v>46121.409722222197</v>
      </c>
      <c r="F878" s="26">
        <v>46121.409722222197</v>
      </c>
      <c r="G878" s="25">
        <v>33</v>
      </c>
      <c r="H878" s="25">
        <v>33</v>
      </c>
      <c r="I878" s="26">
        <v>46153.512499999997</v>
      </c>
      <c r="J878" s="27">
        <v>2053</v>
      </c>
      <c r="K878" s="27">
        <v>4037</v>
      </c>
      <c r="L878" s="27">
        <v>1567</v>
      </c>
      <c r="M878" s="27">
        <v>164418</v>
      </c>
      <c r="N878" s="27">
        <v>123617</v>
      </c>
      <c r="O878" s="25">
        <v>22</v>
      </c>
      <c r="P878" s="27">
        <v>17</v>
      </c>
      <c r="Q878" s="27">
        <v>405400</v>
      </c>
      <c r="R878" s="27">
        <v>97600</v>
      </c>
      <c r="S878" s="27">
        <v>3</v>
      </c>
      <c r="T878" s="27">
        <v>5</v>
      </c>
      <c r="U878" s="24">
        <v>81000</v>
      </c>
      <c r="V878" s="24">
        <v>38300</v>
      </c>
      <c r="W878" s="27">
        <v>486400</v>
      </c>
      <c r="X878" s="24" t="str">
        <f>IF(OR(I878="",说明首页!$C$3-INT(I878)&gt;7),"是","否")</f>
        <v>否</v>
      </c>
      <c r="Y878" s="24" t="str">
        <f t="shared" si="195"/>
        <v>否</v>
      </c>
      <c r="Z878" s="24" t="str">
        <f t="shared" si="196"/>
        <v>是</v>
      </c>
      <c r="AA878" s="24" t="str">
        <f>IF(OR(I878="",说明首页!$C$3-INT(I878)&gt;=3),"是","否")</f>
        <v>否</v>
      </c>
      <c r="AB878" s="28">
        <f t="shared" si="197"/>
        <v>78.88768347160179</v>
      </c>
      <c r="AC878" s="29">
        <f t="shared" si="198"/>
        <v>0.82805650267900632</v>
      </c>
      <c r="AD878" s="27">
        <f t="shared" si="199"/>
        <v>23847.058823529413</v>
      </c>
      <c r="AE878" s="29">
        <f t="shared" si="200"/>
        <v>9.76</v>
      </c>
      <c r="AF878" s="29">
        <f t="shared" si="201"/>
        <v>93.649242424242416</v>
      </c>
      <c r="AG878" s="28">
        <f t="shared" si="202"/>
        <v>24.858757062146893</v>
      </c>
      <c r="AH878" s="28">
        <f t="shared" si="203"/>
        <v>42.561205273069682</v>
      </c>
      <c r="AI878" s="28">
        <f t="shared" si="204"/>
        <v>3.3898305084745761</v>
      </c>
      <c r="AJ878" s="28">
        <f t="shared" si="205"/>
        <v>13.559322033898304</v>
      </c>
      <c r="AK878" s="29">
        <f t="shared" si="206"/>
        <v>26.27</v>
      </c>
      <c r="AL878" s="25">
        <f t="shared" si="207"/>
        <v>444</v>
      </c>
      <c r="AM878" s="24" t="str">
        <f t="shared" si="208"/>
        <v>C</v>
      </c>
      <c r="AN878" s="24" t="str">
        <f t="shared" si="209"/>
        <v>MOB1-3</v>
      </c>
    </row>
    <row r="879" spans="1:40" ht="13.5" customHeight="1">
      <c r="A879" s="24" t="s">
        <v>144</v>
      </c>
      <c r="B879" s="24" t="s">
        <v>145</v>
      </c>
      <c r="C879" s="25">
        <v>807012</v>
      </c>
      <c r="D879" s="24" t="s">
        <v>397</v>
      </c>
      <c r="E879" s="26">
        <v>46122.407638888901</v>
      </c>
      <c r="F879" s="26">
        <v>46122.407638888901</v>
      </c>
      <c r="G879" s="25">
        <v>32</v>
      </c>
      <c r="H879" s="25">
        <v>32</v>
      </c>
      <c r="I879" s="26">
        <v>46154.817361111098</v>
      </c>
      <c r="J879" s="27">
        <v>3395</v>
      </c>
      <c r="K879" s="27">
        <v>3594</v>
      </c>
      <c r="L879" s="27">
        <v>1312</v>
      </c>
      <c r="M879" s="27">
        <v>142510</v>
      </c>
      <c r="N879" s="27">
        <v>111049</v>
      </c>
      <c r="O879" s="25">
        <v>21</v>
      </c>
      <c r="P879" s="27">
        <v>22</v>
      </c>
      <c r="Q879" s="27">
        <v>386000</v>
      </c>
      <c r="R879" s="27">
        <v>369000</v>
      </c>
      <c r="S879" s="27">
        <v>2</v>
      </c>
      <c r="T879" s="27">
        <v>2</v>
      </c>
      <c r="U879" s="24">
        <v>34800</v>
      </c>
      <c r="V879" s="24"/>
      <c r="W879" s="27">
        <v>420800</v>
      </c>
      <c r="X879" s="24" t="str">
        <f>IF(OR(I879="",说明首页!$C$3-INT(I879)&gt;7),"是","否")</f>
        <v>否</v>
      </c>
      <c r="Y879" s="24" t="str">
        <f t="shared" si="195"/>
        <v>是</v>
      </c>
      <c r="Z879" s="24" t="str">
        <f t="shared" si="196"/>
        <v>否</v>
      </c>
      <c r="AA879" s="24" t="str">
        <f>IF(OR(I879="",说明首页!$C$3-INT(I879)&gt;=3),"是","否")</f>
        <v>否</v>
      </c>
      <c r="AB879" s="28">
        <f t="shared" si="197"/>
        <v>84.641006097560975</v>
      </c>
      <c r="AC879" s="29">
        <f t="shared" si="198"/>
        <v>0.64801178203240062</v>
      </c>
      <c r="AD879" s="27">
        <f t="shared" si="199"/>
        <v>17545.454545454544</v>
      </c>
      <c r="AE879" s="29">
        <f t="shared" si="200"/>
        <v>36.9</v>
      </c>
      <c r="AF879" s="29">
        <f t="shared" si="201"/>
        <v>88.134126984126993</v>
      </c>
      <c r="AG879" s="28" t="str">
        <f t="shared" si="202"/>
        <v/>
      </c>
      <c r="AH879" s="28" t="str">
        <f t="shared" si="203"/>
        <v/>
      </c>
      <c r="AI879" s="28" t="str">
        <f t="shared" si="204"/>
        <v/>
      </c>
      <c r="AJ879" s="28" t="str">
        <f t="shared" si="205"/>
        <v/>
      </c>
      <c r="AK879" s="29" t="str">
        <f t="shared" si="206"/>
        <v/>
      </c>
      <c r="AL879" s="25" t="str">
        <f t="shared" si="207"/>
        <v/>
      </c>
      <c r="AM879" s="24" t="str">
        <f t="shared" si="208"/>
        <v>非参评</v>
      </c>
      <c r="AN879" s="24" t="str">
        <f t="shared" si="209"/>
        <v>MOB1-3</v>
      </c>
    </row>
    <row r="880" spans="1:40" ht="13.5" customHeight="1">
      <c r="A880" s="24" t="s">
        <v>144</v>
      </c>
      <c r="B880" s="24" t="s">
        <v>145</v>
      </c>
      <c r="C880" s="25">
        <v>807013</v>
      </c>
      <c r="D880" s="24" t="s">
        <v>544</v>
      </c>
      <c r="E880" s="26">
        <v>46121.777777777803</v>
      </c>
      <c r="F880" s="26">
        <v>46121.777777777803</v>
      </c>
      <c r="G880" s="25">
        <v>33</v>
      </c>
      <c r="H880" s="25">
        <v>33</v>
      </c>
      <c r="I880" s="26">
        <v>46154.816666666702</v>
      </c>
      <c r="J880" s="27">
        <v>3848</v>
      </c>
      <c r="K880" s="27">
        <v>4270</v>
      </c>
      <c r="L880" s="27">
        <v>1744</v>
      </c>
      <c r="M880" s="27">
        <v>183858</v>
      </c>
      <c r="N880" s="27">
        <v>148345</v>
      </c>
      <c r="O880" s="25">
        <v>22</v>
      </c>
      <c r="P880" s="27">
        <v>26</v>
      </c>
      <c r="Q880" s="27">
        <v>272500</v>
      </c>
      <c r="R880" s="27">
        <v>132800</v>
      </c>
      <c r="S880" s="27">
        <v>1</v>
      </c>
      <c r="T880" s="27">
        <v>1</v>
      </c>
      <c r="U880" s="27">
        <v>4700</v>
      </c>
      <c r="V880" s="24"/>
      <c r="W880" s="27">
        <v>277200</v>
      </c>
      <c r="X880" s="24" t="str">
        <f>IF(OR(I880="",说明首页!$C$3-INT(I880)&gt;7),"是","否")</f>
        <v>否</v>
      </c>
      <c r="Y880" s="24" t="str">
        <f t="shared" si="195"/>
        <v>否</v>
      </c>
      <c r="Z880" s="24" t="str">
        <f t="shared" si="196"/>
        <v>是</v>
      </c>
      <c r="AA880" s="24" t="str">
        <f>IF(OR(I880="",说明首页!$C$3-INT(I880)&gt;=3),"是","否")</f>
        <v>否</v>
      </c>
      <c r="AB880" s="28">
        <f t="shared" si="197"/>
        <v>85.060206422018354</v>
      </c>
      <c r="AC880" s="29">
        <f t="shared" si="198"/>
        <v>0.67567567567567566</v>
      </c>
      <c r="AD880" s="27">
        <f t="shared" si="199"/>
        <v>10480.76923076923</v>
      </c>
      <c r="AE880" s="29">
        <f t="shared" si="200"/>
        <v>13.28</v>
      </c>
      <c r="AF880" s="29">
        <f t="shared" si="201"/>
        <v>112.38257575757575</v>
      </c>
      <c r="AG880" s="28">
        <f t="shared" si="202"/>
        <v>39.1713747645951</v>
      </c>
      <c r="AH880" s="28">
        <f t="shared" si="203"/>
        <v>23.728813559322035</v>
      </c>
      <c r="AI880" s="28">
        <f t="shared" si="204"/>
        <v>5.0847457627118651</v>
      </c>
      <c r="AJ880" s="28">
        <f t="shared" si="205"/>
        <v>48.775894538606401</v>
      </c>
      <c r="AK880" s="29">
        <f t="shared" si="206"/>
        <v>27.33</v>
      </c>
      <c r="AL880" s="25">
        <f t="shared" si="207"/>
        <v>438</v>
      </c>
      <c r="AM880" s="24" t="str">
        <f t="shared" si="208"/>
        <v>C</v>
      </c>
      <c r="AN880" s="24" t="str">
        <f t="shared" si="209"/>
        <v>MOB1-3</v>
      </c>
    </row>
    <row r="881" spans="1:40" ht="13.5" customHeight="1">
      <c r="A881" s="24" t="s">
        <v>144</v>
      </c>
      <c r="B881" s="24" t="s">
        <v>145</v>
      </c>
      <c r="C881" s="25">
        <v>807016</v>
      </c>
      <c r="D881" s="24" t="s">
        <v>580</v>
      </c>
      <c r="E881" s="26">
        <v>46122.427083333299</v>
      </c>
      <c r="F881" s="26">
        <v>46122.427083333299</v>
      </c>
      <c r="G881" s="25">
        <v>32</v>
      </c>
      <c r="H881" s="25">
        <v>32</v>
      </c>
      <c r="I881" s="26">
        <v>46154.832638888904</v>
      </c>
      <c r="J881" s="27">
        <v>3757</v>
      </c>
      <c r="K881" s="27">
        <v>3914</v>
      </c>
      <c r="L881" s="27">
        <v>1488</v>
      </c>
      <c r="M881" s="27">
        <v>184924</v>
      </c>
      <c r="N881" s="27">
        <v>149060</v>
      </c>
      <c r="O881" s="25">
        <v>24</v>
      </c>
      <c r="P881" s="27">
        <v>37</v>
      </c>
      <c r="Q881" s="27">
        <v>548300</v>
      </c>
      <c r="R881" s="27">
        <v>314300</v>
      </c>
      <c r="S881" s="27">
        <v>0</v>
      </c>
      <c r="T881" s="27">
        <v>0</v>
      </c>
      <c r="U881" s="24"/>
      <c r="V881" s="24"/>
      <c r="W881" s="27">
        <v>548300</v>
      </c>
      <c r="X881" s="24" t="str">
        <f>IF(OR(I881="",说明首页!$C$3-INT(I881)&gt;7),"是","否")</f>
        <v>否</v>
      </c>
      <c r="Y881" s="24" t="str">
        <f t="shared" si="195"/>
        <v>否</v>
      </c>
      <c r="Z881" s="24" t="str">
        <f t="shared" si="196"/>
        <v>是</v>
      </c>
      <c r="AA881" s="24" t="str">
        <f>IF(OR(I881="",说明首页!$C$3-INT(I881)&gt;=3),"是","否")</f>
        <v>否</v>
      </c>
      <c r="AB881" s="28">
        <f t="shared" si="197"/>
        <v>100.1747311827957</v>
      </c>
      <c r="AC881" s="29">
        <f t="shared" si="198"/>
        <v>0.98482832046845881</v>
      </c>
      <c r="AD881" s="27">
        <f t="shared" si="199"/>
        <v>14818.918918918918</v>
      </c>
      <c r="AE881" s="29">
        <f t="shared" si="200"/>
        <v>31.43</v>
      </c>
      <c r="AF881" s="29">
        <f t="shared" si="201"/>
        <v>103.51388888888889</v>
      </c>
      <c r="AG881" s="28">
        <f t="shared" si="202"/>
        <v>79.284369114877578</v>
      </c>
      <c r="AH881" s="28">
        <f t="shared" si="203"/>
        <v>59.510357815442561</v>
      </c>
      <c r="AI881" s="28">
        <f t="shared" si="204"/>
        <v>13.182674199623351</v>
      </c>
      <c r="AJ881" s="28">
        <f t="shared" si="205"/>
        <v>28.8135593220339</v>
      </c>
      <c r="AK881" s="29">
        <f t="shared" si="206"/>
        <v>47.07</v>
      </c>
      <c r="AL881" s="25">
        <f t="shared" si="207"/>
        <v>285</v>
      </c>
      <c r="AM881" s="24" t="str">
        <f t="shared" si="208"/>
        <v>B</v>
      </c>
      <c r="AN881" s="24" t="str">
        <f t="shared" si="209"/>
        <v>MOB1-3</v>
      </c>
    </row>
    <row r="882" spans="1:40" ht="13.5" customHeight="1">
      <c r="A882" s="24" t="s">
        <v>144</v>
      </c>
      <c r="B882" s="24" t="s">
        <v>145</v>
      </c>
      <c r="C882" s="25">
        <v>807017</v>
      </c>
      <c r="D882" s="24" t="s">
        <v>258</v>
      </c>
      <c r="E882" s="26">
        <v>46122.396527777797</v>
      </c>
      <c r="F882" s="26">
        <v>46122.396527777797</v>
      </c>
      <c r="G882" s="25">
        <v>32</v>
      </c>
      <c r="H882" s="25">
        <v>32</v>
      </c>
      <c r="I882" s="26">
        <v>46148.804861111101</v>
      </c>
      <c r="J882" s="27">
        <v>2659</v>
      </c>
      <c r="K882" s="27">
        <v>2801</v>
      </c>
      <c r="L882" s="27">
        <v>1120</v>
      </c>
      <c r="M882" s="27">
        <v>124268</v>
      </c>
      <c r="N882" s="27">
        <v>100787</v>
      </c>
      <c r="O882" s="25">
        <v>17</v>
      </c>
      <c r="P882" s="27">
        <v>18</v>
      </c>
      <c r="Q882" s="27">
        <v>119000</v>
      </c>
      <c r="R882" s="27">
        <v>108000</v>
      </c>
      <c r="S882" s="27">
        <v>1</v>
      </c>
      <c r="T882" s="27">
        <v>1</v>
      </c>
      <c r="U882" s="27">
        <v>500</v>
      </c>
      <c r="V882" s="24"/>
      <c r="W882" s="27">
        <v>119500</v>
      </c>
      <c r="X882" s="24" t="str">
        <f>IF(OR(I882="",说明首页!$C$3-INT(I882)&gt;7),"是","否")</f>
        <v>否</v>
      </c>
      <c r="Y882" s="24" t="str">
        <f t="shared" si="195"/>
        <v>是</v>
      </c>
      <c r="Z882" s="24" t="str">
        <f t="shared" si="196"/>
        <v>否</v>
      </c>
      <c r="AA882" s="24" t="str">
        <f>IF(OR(I882="",说明首页!$C$3-INT(I882)&gt;=3),"是","否")</f>
        <v>否</v>
      </c>
      <c r="AB882" s="28">
        <f t="shared" si="197"/>
        <v>89.988392857142856</v>
      </c>
      <c r="AC882" s="29">
        <f t="shared" si="198"/>
        <v>0.67694622038360286</v>
      </c>
      <c r="AD882" s="27">
        <f t="shared" si="199"/>
        <v>6611.1111111111113</v>
      </c>
      <c r="AE882" s="29">
        <f t="shared" si="200"/>
        <v>10.8</v>
      </c>
      <c r="AF882" s="29">
        <f t="shared" si="201"/>
        <v>98.810784313725492</v>
      </c>
      <c r="AG882" s="28" t="str">
        <f t="shared" si="202"/>
        <v/>
      </c>
      <c r="AH882" s="28" t="str">
        <f t="shared" si="203"/>
        <v/>
      </c>
      <c r="AI882" s="28" t="str">
        <f t="shared" si="204"/>
        <v/>
      </c>
      <c r="AJ882" s="28" t="str">
        <f t="shared" si="205"/>
        <v/>
      </c>
      <c r="AK882" s="29" t="str">
        <f t="shared" si="206"/>
        <v/>
      </c>
      <c r="AL882" s="25" t="str">
        <f t="shared" si="207"/>
        <v/>
      </c>
      <c r="AM882" s="24" t="str">
        <f t="shared" si="208"/>
        <v>非参评</v>
      </c>
      <c r="AN882" s="24" t="str">
        <f t="shared" si="209"/>
        <v>MOB1-3</v>
      </c>
    </row>
    <row r="883" spans="1:40" ht="13.5" customHeight="1">
      <c r="A883" s="24" t="s">
        <v>144</v>
      </c>
      <c r="B883" s="24" t="s">
        <v>145</v>
      </c>
      <c r="C883" s="25">
        <v>807018</v>
      </c>
      <c r="D883" s="24" t="s">
        <v>639</v>
      </c>
      <c r="E883" s="26">
        <v>46122.454166666699</v>
      </c>
      <c r="F883" s="26">
        <v>46122.454166666699</v>
      </c>
      <c r="G883" s="25">
        <v>32</v>
      </c>
      <c r="H883" s="25">
        <v>32</v>
      </c>
      <c r="I883" s="26">
        <v>46154.824999999997</v>
      </c>
      <c r="J883" s="27">
        <v>4478</v>
      </c>
      <c r="K883" s="27">
        <v>4827</v>
      </c>
      <c r="L883" s="27">
        <v>1811</v>
      </c>
      <c r="M883" s="27">
        <v>177680</v>
      </c>
      <c r="N883" s="27">
        <v>130282</v>
      </c>
      <c r="O883" s="25">
        <v>21</v>
      </c>
      <c r="P883" s="27">
        <v>20</v>
      </c>
      <c r="Q883" s="27">
        <v>210200</v>
      </c>
      <c r="R883" s="27">
        <v>31300</v>
      </c>
      <c r="S883" s="27">
        <v>5</v>
      </c>
      <c r="T883" s="27">
        <v>9</v>
      </c>
      <c r="U883" s="27">
        <v>187200</v>
      </c>
      <c r="V883" s="27">
        <v>159000</v>
      </c>
      <c r="W883" s="27">
        <v>397400</v>
      </c>
      <c r="X883" s="24" t="str">
        <f>IF(OR(I883="",说明首页!$C$3-INT(I883)&gt;7),"是","否")</f>
        <v>否</v>
      </c>
      <c r="Y883" s="24" t="str">
        <f t="shared" si="195"/>
        <v>是</v>
      </c>
      <c r="Z883" s="24" t="str">
        <f t="shared" si="196"/>
        <v>否</v>
      </c>
      <c r="AA883" s="24" t="str">
        <f>IF(OR(I883="",说明首页!$C$3-INT(I883)&gt;=3),"是","否")</f>
        <v>否</v>
      </c>
      <c r="AB883" s="28">
        <f t="shared" si="197"/>
        <v>71.939260077305363</v>
      </c>
      <c r="AC883" s="29">
        <f t="shared" si="198"/>
        <v>0.44662795891022777</v>
      </c>
      <c r="AD883" s="27">
        <f t="shared" si="199"/>
        <v>10510</v>
      </c>
      <c r="AE883" s="29">
        <f t="shared" si="200"/>
        <v>3.13</v>
      </c>
      <c r="AF883" s="29">
        <f t="shared" si="201"/>
        <v>103.39841269841268</v>
      </c>
      <c r="AG883" s="28" t="str">
        <f t="shared" si="202"/>
        <v/>
      </c>
      <c r="AH883" s="28" t="str">
        <f t="shared" si="203"/>
        <v/>
      </c>
      <c r="AI883" s="28" t="str">
        <f t="shared" si="204"/>
        <v/>
      </c>
      <c r="AJ883" s="28" t="str">
        <f t="shared" si="205"/>
        <v/>
      </c>
      <c r="AK883" s="29" t="str">
        <f t="shared" si="206"/>
        <v/>
      </c>
      <c r="AL883" s="25" t="str">
        <f t="shared" si="207"/>
        <v/>
      </c>
      <c r="AM883" s="24" t="str">
        <f t="shared" si="208"/>
        <v>非参评</v>
      </c>
      <c r="AN883" s="24" t="str">
        <f t="shared" si="209"/>
        <v>MOB1-3</v>
      </c>
    </row>
    <row r="884" spans="1:40" ht="13.5" customHeight="1">
      <c r="A884" s="24" t="s">
        <v>144</v>
      </c>
      <c r="B884" s="24" t="s">
        <v>152</v>
      </c>
      <c r="C884" s="25">
        <v>807019</v>
      </c>
      <c r="D884" s="24" t="s">
        <v>934</v>
      </c>
      <c r="E884" s="26">
        <v>46121.380555555603</v>
      </c>
      <c r="F884" s="26">
        <v>46121.380555555603</v>
      </c>
      <c r="G884" s="25">
        <v>33</v>
      </c>
      <c r="H884" s="25">
        <v>33</v>
      </c>
      <c r="I884" s="26">
        <v>46127.768750000003</v>
      </c>
      <c r="J884" s="27">
        <v>371</v>
      </c>
      <c r="K884" s="27">
        <v>510</v>
      </c>
      <c r="L884" s="27">
        <v>216</v>
      </c>
      <c r="M884" s="27">
        <v>23357</v>
      </c>
      <c r="N884" s="27">
        <v>19350</v>
      </c>
      <c r="O884" s="25">
        <v>3</v>
      </c>
      <c r="P884" s="27">
        <v>1</v>
      </c>
      <c r="Q884" s="27">
        <v>500</v>
      </c>
      <c r="R884" s="27"/>
      <c r="S884" s="27">
        <v>0</v>
      </c>
      <c r="T884" s="27">
        <v>0</v>
      </c>
      <c r="U884" s="24"/>
      <c r="V884" s="24"/>
      <c r="W884" s="27">
        <v>500</v>
      </c>
      <c r="X884" s="24" t="str">
        <f>IF(OR(I884="",说明首页!$C$3-INT(I884)&gt;7),"是","否")</f>
        <v>否</v>
      </c>
      <c r="Y884" s="24" t="str">
        <f t="shared" si="195"/>
        <v>是</v>
      </c>
      <c r="Z884" s="24" t="str">
        <f t="shared" si="196"/>
        <v>否</v>
      </c>
      <c r="AA884" s="24" t="str">
        <f>IF(OR(I884="",说明首页!$C$3-INT(I884)&gt;=3),"是","否")</f>
        <v>是</v>
      </c>
      <c r="AB884" s="28">
        <f t="shared" si="197"/>
        <v>89.583333333333329</v>
      </c>
      <c r="AC884" s="29">
        <f t="shared" si="198"/>
        <v>0.26954177897574128</v>
      </c>
      <c r="AD884" s="27">
        <f t="shared" si="199"/>
        <v>500</v>
      </c>
      <c r="AE884" s="29">
        <f t="shared" si="200"/>
        <v>0</v>
      </c>
      <c r="AF884" s="29">
        <f t="shared" si="201"/>
        <v>107.5</v>
      </c>
      <c r="AG884" s="28" t="str">
        <f t="shared" si="202"/>
        <v/>
      </c>
      <c r="AH884" s="28" t="str">
        <f t="shared" si="203"/>
        <v/>
      </c>
      <c r="AI884" s="28" t="str">
        <f t="shared" si="204"/>
        <v/>
      </c>
      <c r="AJ884" s="28" t="str">
        <f t="shared" si="205"/>
        <v/>
      </c>
      <c r="AK884" s="29" t="str">
        <f t="shared" si="206"/>
        <v/>
      </c>
      <c r="AL884" s="25" t="str">
        <f t="shared" si="207"/>
        <v/>
      </c>
      <c r="AM884" s="24" t="str">
        <f t="shared" si="208"/>
        <v>非参评</v>
      </c>
      <c r="AN884" s="24" t="str">
        <f t="shared" si="209"/>
        <v>MOB1-3</v>
      </c>
    </row>
    <row r="885" spans="1:40" ht="13.5" customHeight="1">
      <c r="A885" s="24" t="s">
        <v>144</v>
      </c>
      <c r="B885" s="24" t="s">
        <v>152</v>
      </c>
      <c r="C885" s="25">
        <v>807021</v>
      </c>
      <c r="D885" s="24" t="s">
        <v>939</v>
      </c>
      <c r="E885" s="26">
        <v>46121.384722222203</v>
      </c>
      <c r="F885" s="26">
        <v>46121.384722222203</v>
      </c>
      <c r="G885" s="25">
        <v>33</v>
      </c>
      <c r="H885" s="25">
        <v>33</v>
      </c>
      <c r="I885" s="26">
        <v>46127.770833333299</v>
      </c>
      <c r="J885" s="27">
        <v>488</v>
      </c>
      <c r="K885" s="27">
        <v>656</v>
      </c>
      <c r="L885" s="27">
        <v>287</v>
      </c>
      <c r="M885" s="27">
        <v>32788</v>
      </c>
      <c r="N885" s="27">
        <v>27513</v>
      </c>
      <c r="O885" s="25">
        <v>4</v>
      </c>
      <c r="P885" s="27">
        <v>1</v>
      </c>
      <c r="Q885" s="27">
        <v>1000</v>
      </c>
      <c r="R885" s="27"/>
      <c r="S885" s="27">
        <v>1</v>
      </c>
      <c r="T885" s="27">
        <v>2</v>
      </c>
      <c r="U885" s="27">
        <v>1500</v>
      </c>
      <c r="V885" s="27"/>
      <c r="W885" s="27">
        <v>2500</v>
      </c>
      <c r="X885" s="24" t="str">
        <f>IF(OR(I885="",说明首页!$C$3-INT(I885)&gt;7),"是","否")</f>
        <v>否</v>
      </c>
      <c r="Y885" s="24" t="str">
        <f t="shared" si="195"/>
        <v>是</v>
      </c>
      <c r="Z885" s="24" t="str">
        <f t="shared" si="196"/>
        <v>否</v>
      </c>
      <c r="AA885" s="24" t="str">
        <f>IF(OR(I885="",说明首页!$C$3-INT(I885)&gt;=3),"是","否")</f>
        <v>是</v>
      </c>
      <c r="AB885" s="28">
        <f t="shared" si="197"/>
        <v>95.864111498257842</v>
      </c>
      <c r="AC885" s="29">
        <f t="shared" si="198"/>
        <v>0.20491803278688525</v>
      </c>
      <c r="AD885" s="27">
        <f t="shared" si="199"/>
        <v>1000</v>
      </c>
      <c r="AE885" s="29">
        <f t="shared" si="200"/>
        <v>0</v>
      </c>
      <c r="AF885" s="29">
        <f t="shared" si="201"/>
        <v>114.6375</v>
      </c>
      <c r="AG885" s="28" t="str">
        <f t="shared" si="202"/>
        <v/>
      </c>
      <c r="AH885" s="28" t="str">
        <f t="shared" si="203"/>
        <v/>
      </c>
      <c r="AI885" s="28" t="str">
        <f t="shared" si="204"/>
        <v/>
      </c>
      <c r="AJ885" s="28" t="str">
        <f t="shared" si="205"/>
        <v/>
      </c>
      <c r="AK885" s="29" t="str">
        <f t="shared" si="206"/>
        <v/>
      </c>
      <c r="AL885" s="25" t="str">
        <f t="shared" si="207"/>
        <v/>
      </c>
      <c r="AM885" s="24" t="str">
        <f t="shared" si="208"/>
        <v>非参评</v>
      </c>
      <c r="AN885" s="24" t="str">
        <f t="shared" si="209"/>
        <v>MOB1-3</v>
      </c>
    </row>
    <row r="886" spans="1:40" ht="13.5" customHeight="1">
      <c r="A886" s="24" t="s">
        <v>144</v>
      </c>
      <c r="B886" s="24" t="s">
        <v>152</v>
      </c>
      <c r="C886" s="25">
        <v>807023</v>
      </c>
      <c r="D886" s="24" t="s">
        <v>946</v>
      </c>
      <c r="E886" s="26">
        <v>46121.386111111096</v>
      </c>
      <c r="F886" s="26">
        <v>46121.386111111096</v>
      </c>
      <c r="G886" s="25">
        <v>33</v>
      </c>
      <c r="H886" s="25">
        <v>33</v>
      </c>
      <c r="I886" s="26">
        <v>46127.768750000003</v>
      </c>
      <c r="J886" s="27">
        <v>511</v>
      </c>
      <c r="K886" s="27">
        <v>635</v>
      </c>
      <c r="L886" s="27">
        <v>305</v>
      </c>
      <c r="M886" s="27">
        <v>31245</v>
      </c>
      <c r="N886" s="27">
        <v>26352</v>
      </c>
      <c r="O886" s="25">
        <v>4</v>
      </c>
      <c r="P886" s="27">
        <v>1</v>
      </c>
      <c r="Q886" s="27">
        <v>13000</v>
      </c>
      <c r="R886" s="27"/>
      <c r="S886" s="27">
        <v>0</v>
      </c>
      <c r="T886" s="27">
        <v>0</v>
      </c>
      <c r="U886" s="24"/>
      <c r="V886" s="24"/>
      <c r="W886" s="27">
        <v>13000</v>
      </c>
      <c r="X886" s="24" t="str">
        <f>IF(OR(I886="",说明首页!$C$3-INT(I886)&gt;7),"是","否")</f>
        <v>否</v>
      </c>
      <c r="Y886" s="24" t="str">
        <f t="shared" si="195"/>
        <v>是</v>
      </c>
      <c r="Z886" s="24" t="str">
        <f t="shared" si="196"/>
        <v>否</v>
      </c>
      <c r="AA886" s="24" t="str">
        <f>IF(OR(I886="",说明首页!$C$3-INT(I886)&gt;=3),"是","否")</f>
        <v>是</v>
      </c>
      <c r="AB886" s="28">
        <f t="shared" si="197"/>
        <v>86.4</v>
      </c>
      <c r="AC886" s="29">
        <f t="shared" si="198"/>
        <v>0.19569471624266144</v>
      </c>
      <c r="AD886" s="27">
        <f t="shared" si="199"/>
        <v>13000</v>
      </c>
      <c r="AE886" s="29">
        <f t="shared" si="200"/>
        <v>0</v>
      </c>
      <c r="AF886" s="29">
        <f t="shared" si="201"/>
        <v>109.8</v>
      </c>
      <c r="AG886" s="28" t="str">
        <f t="shared" si="202"/>
        <v/>
      </c>
      <c r="AH886" s="28" t="str">
        <f t="shared" si="203"/>
        <v/>
      </c>
      <c r="AI886" s="28" t="str">
        <f t="shared" si="204"/>
        <v/>
      </c>
      <c r="AJ886" s="28" t="str">
        <f t="shared" si="205"/>
        <v/>
      </c>
      <c r="AK886" s="29" t="str">
        <f t="shared" si="206"/>
        <v/>
      </c>
      <c r="AL886" s="25" t="str">
        <f t="shared" si="207"/>
        <v/>
      </c>
      <c r="AM886" s="24" t="str">
        <f t="shared" si="208"/>
        <v>非参评</v>
      </c>
      <c r="AN886" s="24" t="str">
        <f t="shared" si="209"/>
        <v>MOB1-3</v>
      </c>
    </row>
    <row r="887" spans="1:40" ht="13.5" customHeight="1">
      <c r="A887" s="24" t="s">
        <v>144</v>
      </c>
      <c r="B887" s="24" t="s">
        <v>152</v>
      </c>
      <c r="C887" s="25">
        <v>807024</v>
      </c>
      <c r="D887" s="24" t="s">
        <v>953</v>
      </c>
      <c r="E887" s="26">
        <v>46121.386111111096</v>
      </c>
      <c r="F887" s="26">
        <v>46121.386111111096</v>
      </c>
      <c r="G887" s="25">
        <v>33</v>
      </c>
      <c r="H887" s="25">
        <v>33</v>
      </c>
      <c r="I887" s="26">
        <v>46128.695833333302</v>
      </c>
      <c r="J887" s="27">
        <v>404</v>
      </c>
      <c r="K887" s="27">
        <v>441</v>
      </c>
      <c r="L887" s="27">
        <v>220</v>
      </c>
      <c r="M887" s="27">
        <v>23721</v>
      </c>
      <c r="N887" s="27">
        <v>20425</v>
      </c>
      <c r="O887" s="25">
        <v>4</v>
      </c>
      <c r="P887" s="27">
        <v>2</v>
      </c>
      <c r="Q887" s="27">
        <v>3800</v>
      </c>
      <c r="R887" s="27"/>
      <c r="S887" s="27">
        <v>0</v>
      </c>
      <c r="T887" s="27">
        <v>0</v>
      </c>
      <c r="U887" s="27"/>
      <c r="V887" s="24"/>
      <c r="W887" s="27">
        <v>3800</v>
      </c>
      <c r="X887" s="24" t="str">
        <f>IF(OR(I887="",说明首页!$C$3-INT(I887)&gt;7),"是","否")</f>
        <v>否</v>
      </c>
      <c r="Y887" s="24" t="str">
        <f t="shared" si="195"/>
        <v>是</v>
      </c>
      <c r="Z887" s="24" t="str">
        <f t="shared" si="196"/>
        <v>否</v>
      </c>
      <c r="AA887" s="24" t="str">
        <f>IF(OR(I887="",说明首页!$C$3-INT(I887)&gt;=3),"是","否")</f>
        <v>是</v>
      </c>
      <c r="AB887" s="28">
        <f t="shared" si="197"/>
        <v>92.840909090909093</v>
      </c>
      <c r="AC887" s="29">
        <f t="shared" si="198"/>
        <v>0.49504950495049505</v>
      </c>
      <c r="AD887" s="27">
        <f t="shared" si="199"/>
        <v>1900</v>
      </c>
      <c r="AE887" s="29">
        <f t="shared" si="200"/>
        <v>0</v>
      </c>
      <c r="AF887" s="29">
        <f t="shared" si="201"/>
        <v>85.104166666666671</v>
      </c>
      <c r="AG887" s="28" t="str">
        <f t="shared" si="202"/>
        <v/>
      </c>
      <c r="AH887" s="28" t="str">
        <f t="shared" si="203"/>
        <v/>
      </c>
      <c r="AI887" s="28" t="str">
        <f t="shared" si="204"/>
        <v/>
      </c>
      <c r="AJ887" s="28" t="str">
        <f t="shared" si="205"/>
        <v/>
      </c>
      <c r="AK887" s="29" t="str">
        <f t="shared" si="206"/>
        <v/>
      </c>
      <c r="AL887" s="25" t="str">
        <f t="shared" si="207"/>
        <v/>
      </c>
      <c r="AM887" s="24" t="str">
        <f t="shared" si="208"/>
        <v>非参评</v>
      </c>
      <c r="AN887" s="24" t="str">
        <f t="shared" si="209"/>
        <v>MOB1-3</v>
      </c>
    </row>
    <row r="888" spans="1:40" ht="13.5" customHeight="1">
      <c r="A888" s="24" t="s">
        <v>144</v>
      </c>
      <c r="B888" s="24" t="s">
        <v>152</v>
      </c>
      <c r="C888" s="25">
        <v>807025</v>
      </c>
      <c r="D888" s="24" t="s">
        <v>957</v>
      </c>
      <c r="E888" s="26">
        <v>46121.593055555597</v>
      </c>
      <c r="F888" s="26">
        <v>46121.593055555597</v>
      </c>
      <c r="G888" s="25">
        <v>33</v>
      </c>
      <c r="H888" s="25">
        <v>33</v>
      </c>
      <c r="I888" s="26">
        <v>46154.754166666702</v>
      </c>
      <c r="J888" s="27">
        <v>2987</v>
      </c>
      <c r="K888" s="27">
        <v>3501</v>
      </c>
      <c r="L888" s="27">
        <v>1465</v>
      </c>
      <c r="M888" s="27">
        <v>198728</v>
      </c>
      <c r="N888" s="27">
        <v>169491</v>
      </c>
      <c r="O888" s="25">
        <v>24</v>
      </c>
      <c r="P888" s="27">
        <v>25</v>
      </c>
      <c r="Q888" s="27">
        <v>366100</v>
      </c>
      <c r="R888" s="27">
        <v>336700</v>
      </c>
      <c r="S888" s="27">
        <v>2</v>
      </c>
      <c r="T888" s="27">
        <v>2</v>
      </c>
      <c r="U888" s="27">
        <v>4000</v>
      </c>
      <c r="V888" s="27">
        <v>4000</v>
      </c>
      <c r="W888" s="27">
        <v>370100</v>
      </c>
      <c r="X888" s="24" t="str">
        <f>IF(OR(I888="",说明首页!$C$3-INT(I888)&gt;7),"是","否")</f>
        <v>否</v>
      </c>
      <c r="Y888" s="24" t="str">
        <f t="shared" si="195"/>
        <v>否</v>
      </c>
      <c r="Z888" s="24" t="str">
        <f t="shared" si="196"/>
        <v>是</v>
      </c>
      <c r="AA888" s="24" t="str">
        <f>IF(OR(I888="",说明首页!$C$3-INT(I888)&gt;=3),"是","否")</f>
        <v>否</v>
      </c>
      <c r="AB888" s="28">
        <f t="shared" si="197"/>
        <v>115.69351535836178</v>
      </c>
      <c r="AC888" s="29">
        <f t="shared" si="198"/>
        <v>0.83696016069635082</v>
      </c>
      <c r="AD888" s="27">
        <f t="shared" si="199"/>
        <v>14644</v>
      </c>
      <c r="AE888" s="29">
        <f t="shared" si="200"/>
        <v>33.67</v>
      </c>
      <c r="AF888" s="29">
        <f t="shared" si="201"/>
        <v>117.70208333333333</v>
      </c>
      <c r="AG888" s="28">
        <f t="shared" si="202"/>
        <v>94.726930320150657</v>
      </c>
      <c r="AH888" s="28">
        <f t="shared" si="203"/>
        <v>43.69114877589454</v>
      </c>
      <c r="AI888" s="28">
        <f t="shared" si="204"/>
        <v>14.689265536723164</v>
      </c>
      <c r="AJ888" s="28">
        <f t="shared" si="205"/>
        <v>61.016949152542374</v>
      </c>
      <c r="AK888" s="29">
        <f t="shared" si="206"/>
        <v>49.01</v>
      </c>
      <c r="AL888" s="25">
        <f t="shared" si="207"/>
        <v>271</v>
      </c>
      <c r="AM888" s="24" t="str">
        <f t="shared" si="208"/>
        <v>B</v>
      </c>
      <c r="AN888" s="24" t="str">
        <f t="shared" si="209"/>
        <v>MOB1-3</v>
      </c>
    </row>
    <row r="889" spans="1:40" ht="13.5" customHeight="1">
      <c r="A889" s="24" t="s">
        <v>144</v>
      </c>
      <c r="B889" s="24" t="s">
        <v>152</v>
      </c>
      <c r="C889" s="25">
        <v>807027</v>
      </c>
      <c r="D889" s="24" t="s">
        <v>954</v>
      </c>
      <c r="E889" s="26">
        <v>46121.422916666699</v>
      </c>
      <c r="F889" s="26">
        <v>46121.422916666699</v>
      </c>
      <c r="G889" s="25">
        <v>33</v>
      </c>
      <c r="H889" s="25">
        <v>33</v>
      </c>
      <c r="I889" s="26">
        <v>46142.772916666698</v>
      </c>
      <c r="J889" s="27">
        <v>1983</v>
      </c>
      <c r="K889" s="27">
        <v>2343</v>
      </c>
      <c r="L889" s="27">
        <v>1187</v>
      </c>
      <c r="M889" s="27">
        <v>155258</v>
      </c>
      <c r="N889" s="27">
        <v>137022</v>
      </c>
      <c r="O889" s="25">
        <v>16</v>
      </c>
      <c r="P889" s="27">
        <v>19</v>
      </c>
      <c r="Q889" s="27">
        <v>311300</v>
      </c>
      <c r="R889" s="24">
        <v>286300</v>
      </c>
      <c r="S889" s="27">
        <v>2</v>
      </c>
      <c r="T889" s="27">
        <v>3</v>
      </c>
      <c r="U889" s="24">
        <v>24000</v>
      </c>
      <c r="V889" s="24">
        <v>3000</v>
      </c>
      <c r="W889" s="27">
        <v>335300</v>
      </c>
      <c r="X889" s="24" t="str">
        <f>IF(OR(I889="",说明首页!$C$3-INT(I889)&gt;7),"是","否")</f>
        <v>否</v>
      </c>
      <c r="Y889" s="24" t="str">
        <f t="shared" si="195"/>
        <v>是</v>
      </c>
      <c r="Z889" s="24" t="str">
        <f t="shared" si="196"/>
        <v>否</v>
      </c>
      <c r="AA889" s="24" t="str">
        <f>IF(OR(I889="",说明首页!$C$3-INT(I889)&gt;=3),"是","否")</f>
        <v>否</v>
      </c>
      <c r="AB889" s="28">
        <f t="shared" si="197"/>
        <v>115.43555181128896</v>
      </c>
      <c r="AC889" s="29">
        <f t="shared" si="198"/>
        <v>0.95814422592032278</v>
      </c>
      <c r="AD889" s="27">
        <f t="shared" si="199"/>
        <v>16384.21052631579</v>
      </c>
      <c r="AE889" s="29">
        <f t="shared" si="200"/>
        <v>28.63</v>
      </c>
      <c r="AF889" s="29">
        <f t="shared" si="201"/>
        <v>142.73124999999999</v>
      </c>
      <c r="AG889" s="28" t="str">
        <f t="shared" si="202"/>
        <v/>
      </c>
      <c r="AH889" s="28" t="str">
        <f t="shared" si="203"/>
        <v/>
      </c>
      <c r="AI889" s="28" t="str">
        <f t="shared" si="204"/>
        <v/>
      </c>
      <c r="AJ889" s="28" t="str">
        <f t="shared" si="205"/>
        <v/>
      </c>
      <c r="AK889" s="29" t="str">
        <f t="shared" si="206"/>
        <v/>
      </c>
      <c r="AL889" s="25" t="str">
        <f t="shared" si="207"/>
        <v/>
      </c>
      <c r="AM889" s="24" t="str">
        <f t="shared" si="208"/>
        <v>非参评</v>
      </c>
      <c r="AN889" s="24" t="str">
        <f t="shared" si="209"/>
        <v>MOB1-3</v>
      </c>
    </row>
    <row r="890" spans="1:40" ht="13.5" customHeight="1">
      <c r="A890" s="24" t="s">
        <v>144</v>
      </c>
      <c r="B890" s="24" t="s">
        <v>152</v>
      </c>
      <c r="C890" s="25">
        <v>807028</v>
      </c>
      <c r="D890" s="24" t="s">
        <v>979</v>
      </c>
      <c r="E890" s="26">
        <v>46122.3972222222</v>
      </c>
      <c r="F890" s="26">
        <v>46122.3972222222</v>
      </c>
      <c r="G890" s="25">
        <v>32</v>
      </c>
      <c r="H890" s="25">
        <v>32</v>
      </c>
      <c r="I890" s="26">
        <v>46154.819444444402</v>
      </c>
      <c r="J890" s="27">
        <v>4355</v>
      </c>
      <c r="K890" s="27">
        <v>4564</v>
      </c>
      <c r="L890" s="27">
        <v>1964</v>
      </c>
      <c r="M890" s="27">
        <v>215510</v>
      </c>
      <c r="N890" s="27">
        <v>175720</v>
      </c>
      <c r="O890" s="25">
        <v>25</v>
      </c>
      <c r="P890" s="27">
        <v>17</v>
      </c>
      <c r="Q890" s="27">
        <v>98400</v>
      </c>
      <c r="R890" s="27">
        <v>32200</v>
      </c>
      <c r="S890" s="27">
        <v>2</v>
      </c>
      <c r="T890" s="27">
        <v>2</v>
      </c>
      <c r="U890" s="27">
        <v>11100</v>
      </c>
      <c r="V890" s="24"/>
      <c r="W890" s="27">
        <v>109500</v>
      </c>
      <c r="X890" s="24" t="str">
        <f>IF(OR(I890="",说明首页!$C$3-INT(I890)&gt;7),"是","否")</f>
        <v>否</v>
      </c>
      <c r="Y890" s="24" t="str">
        <f t="shared" si="195"/>
        <v>否</v>
      </c>
      <c r="Z890" s="24" t="str">
        <f t="shared" si="196"/>
        <v>是</v>
      </c>
      <c r="AA890" s="24" t="str">
        <f>IF(OR(I890="",说明首页!$C$3-INT(I890)&gt;=3),"是","否")</f>
        <v>否</v>
      </c>
      <c r="AB890" s="28">
        <f t="shared" si="197"/>
        <v>89.470468431771891</v>
      </c>
      <c r="AC890" s="29">
        <f t="shared" si="198"/>
        <v>0.39035591274397247</v>
      </c>
      <c r="AD890" s="27">
        <f t="shared" si="199"/>
        <v>5788.2352941176468</v>
      </c>
      <c r="AE890" s="29">
        <f t="shared" si="200"/>
        <v>3.22</v>
      </c>
      <c r="AF890" s="29">
        <f t="shared" si="201"/>
        <v>117.14666666666668</v>
      </c>
      <c r="AG890" s="28">
        <f t="shared" si="202"/>
        <v>51.600753295668547</v>
      </c>
      <c r="AH890" s="28">
        <f t="shared" si="203"/>
        <v>2.8248587570621471</v>
      </c>
      <c r="AI890" s="28">
        <f t="shared" si="204"/>
        <v>1.1299435028248588</v>
      </c>
      <c r="AJ890" s="28">
        <f t="shared" si="205"/>
        <v>59.133709981167605</v>
      </c>
      <c r="AK890" s="29">
        <f t="shared" si="206"/>
        <v>21.06</v>
      </c>
      <c r="AL890" s="25">
        <f t="shared" si="207"/>
        <v>477</v>
      </c>
      <c r="AM890" s="24" t="str">
        <f t="shared" si="208"/>
        <v>C</v>
      </c>
      <c r="AN890" s="24" t="str">
        <f t="shared" si="209"/>
        <v>MOB1-3</v>
      </c>
    </row>
    <row r="891" spans="1:40" ht="13.5" customHeight="1">
      <c r="A891" s="24" t="s">
        <v>144</v>
      </c>
      <c r="B891" s="24" t="s">
        <v>169</v>
      </c>
      <c r="C891" s="25">
        <v>807046</v>
      </c>
      <c r="D891" s="24" t="s">
        <v>379</v>
      </c>
      <c r="E891" s="26">
        <v>46121.404166666704</v>
      </c>
      <c r="F891" s="26">
        <v>46121.404166666704</v>
      </c>
      <c r="G891" s="25">
        <v>33</v>
      </c>
      <c r="H891" s="25">
        <v>33</v>
      </c>
      <c r="I891" s="26">
        <v>46154.806250000001</v>
      </c>
      <c r="J891" s="27">
        <v>4576</v>
      </c>
      <c r="K891" s="27">
        <v>6226</v>
      </c>
      <c r="L891" s="27">
        <v>2227</v>
      </c>
      <c r="M891" s="27">
        <v>241535</v>
      </c>
      <c r="N891" s="27">
        <v>184298</v>
      </c>
      <c r="O891" s="24">
        <v>27</v>
      </c>
      <c r="P891" s="24">
        <v>62</v>
      </c>
      <c r="Q891" s="24">
        <v>4458800</v>
      </c>
      <c r="R891" s="24">
        <v>3305000</v>
      </c>
      <c r="S891" s="24">
        <v>8</v>
      </c>
      <c r="T891" s="24">
        <v>9</v>
      </c>
      <c r="U891" s="24">
        <v>145300</v>
      </c>
      <c r="V891" s="24">
        <v>27600</v>
      </c>
      <c r="W891" s="24">
        <v>4604100</v>
      </c>
      <c r="X891" s="24" t="str">
        <f>IF(OR(I891="",说明首页!$C$3-INT(I891)&gt;7),"是","否")</f>
        <v>否</v>
      </c>
      <c r="Y891" s="24" t="str">
        <f t="shared" si="195"/>
        <v>否</v>
      </c>
      <c r="Z891" s="24" t="str">
        <f t="shared" si="196"/>
        <v>是</v>
      </c>
      <c r="AA891" s="24" t="str">
        <f>IF(OR(I891="",说明首页!$C$3-INT(I891)&gt;=3),"是","否")</f>
        <v>否</v>
      </c>
      <c r="AB891" s="28">
        <f t="shared" si="197"/>
        <v>82.75617422541535</v>
      </c>
      <c r="AC891" s="29">
        <f t="shared" si="198"/>
        <v>1.3548951048951048</v>
      </c>
      <c r="AD891" s="27">
        <f t="shared" si="199"/>
        <v>71916.129032258061</v>
      </c>
      <c r="AE891" s="29">
        <f t="shared" si="200"/>
        <v>330.5</v>
      </c>
      <c r="AF891" s="29">
        <f t="shared" si="201"/>
        <v>113.76419753086421</v>
      </c>
      <c r="AG891" s="28">
        <f t="shared" si="202"/>
        <v>32.7683615819209</v>
      </c>
      <c r="AH891" s="28">
        <f t="shared" si="203"/>
        <v>87.005649717514117</v>
      </c>
      <c r="AI891" s="28">
        <f t="shared" si="204"/>
        <v>92.843691148775903</v>
      </c>
      <c r="AJ891" s="28">
        <f t="shared" si="205"/>
        <v>52.542372881355938</v>
      </c>
      <c r="AK891" s="29">
        <f t="shared" si="206"/>
        <v>73.150000000000006</v>
      </c>
      <c r="AL891" s="25">
        <f t="shared" si="207"/>
        <v>94</v>
      </c>
      <c r="AM891" s="24" t="str">
        <f t="shared" si="208"/>
        <v>S</v>
      </c>
      <c r="AN891" s="24" t="str">
        <f t="shared" si="209"/>
        <v>MOB1-3</v>
      </c>
    </row>
    <row r="892" spans="1:40" ht="13.5" customHeight="1">
      <c r="A892" s="24" t="s">
        <v>144</v>
      </c>
      <c r="B892" s="24" t="s">
        <v>160</v>
      </c>
      <c r="C892" s="25">
        <v>807047</v>
      </c>
      <c r="D892" s="24" t="s">
        <v>1090</v>
      </c>
      <c r="E892" s="26">
        <v>46121.627083333296</v>
      </c>
      <c r="F892" s="26">
        <v>46121.627083333296</v>
      </c>
      <c r="G892" s="25">
        <v>33</v>
      </c>
      <c r="H892" s="25">
        <v>33</v>
      </c>
      <c r="I892" s="26">
        <v>46126.788194444402</v>
      </c>
      <c r="J892" s="27">
        <v>433</v>
      </c>
      <c r="K892" s="27">
        <v>479</v>
      </c>
      <c r="L892" s="27">
        <v>187</v>
      </c>
      <c r="M892" s="27">
        <v>16147</v>
      </c>
      <c r="N892" s="27">
        <v>11259</v>
      </c>
      <c r="O892" s="25">
        <v>2</v>
      </c>
      <c r="P892" s="27">
        <v>2</v>
      </c>
      <c r="Q892" s="27">
        <v>16600</v>
      </c>
      <c r="R892" s="27">
        <v>15600</v>
      </c>
      <c r="S892" s="27">
        <v>0</v>
      </c>
      <c r="T892" s="27">
        <v>0</v>
      </c>
      <c r="U892" s="24"/>
      <c r="V892" s="24"/>
      <c r="W892" s="27">
        <v>16600</v>
      </c>
      <c r="X892" s="24" t="str">
        <f>IF(OR(I892="",说明首页!$C$3-INT(I892)&gt;7),"是","否")</f>
        <v>否</v>
      </c>
      <c r="Y892" s="24" t="str">
        <f t="shared" si="195"/>
        <v>是</v>
      </c>
      <c r="Z892" s="24" t="str">
        <f t="shared" si="196"/>
        <v>否</v>
      </c>
      <c r="AA892" s="24" t="str">
        <f>IF(OR(I892="",说明首页!$C$3-INT(I892)&gt;=3),"是","否")</f>
        <v>是</v>
      </c>
      <c r="AB892" s="28">
        <f t="shared" si="197"/>
        <v>60.208556149732622</v>
      </c>
      <c r="AC892" s="29">
        <f t="shared" si="198"/>
        <v>0.46189376443418012</v>
      </c>
      <c r="AD892" s="27">
        <f t="shared" si="199"/>
        <v>8300</v>
      </c>
      <c r="AE892" s="29">
        <f t="shared" si="200"/>
        <v>1.56</v>
      </c>
      <c r="AF892" s="29">
        <f t="shared" si="201"/>
        <v>93.825000000000003</v>
      </c>
      <c r="AG892" s="28" t="str">
        <f t="shared" si="202"/>
        <v/>
      </c>
      <c r="AH892" s="28" t="str">
        <f t="shared" si="203"/>
        <v/>
      </c>
      <c r="AI892" s="28" t="str">
        <f t="shared" si="204"/>
        <v/>
      </c>
      <c r="AJ892" s="28" t="str">
        <f t="shared" si="205"/>
        <v/>
      </c>
      <c r="AK892" s="29" t="str">
        <f t="shared" si="206"/>
        <v/>
      </c>
      <c r="AL892" s="25" t="str">
        <f t="shared" si="207"/>
        <v/>
      </c>
      <c r="AM892" s="24" t="str">
        <f t="shared" si="208"/>
        <v>非参评</v>
      </c>
      <c r="AN892" s="24" t="str">
        <f t="shared" si="209"/>
        <v>MOB1-3</v>
      </c>
    </row>
    <row r="893" spans="1:40" ht="13.5" customHeight="1">
      <c r="A893" s="24" t="s">
        <v>144</v>
      </c>
      <c r="B893" s="24" t="s">
        <v>169</v>
      </c>
      <c r="C893" s="25">
        <v>807156</v>
      </c>
      <c r="D893" s="24" t="s">
        <v>583</v>
      </c>
      <c r="E893" s="26">
        <v>46125.604166666701</v>
      </c>
      <c r="F893" s="26">
        <v>46125.604166666701</v>
      </c>
      <c r="G893" s="25">
        <v>29</v>
      </c>
      <c r="H893" s="25">
        <v>29</v>
      </c>
      <c r="I893" s="26">
        <v>46154.726388888899</v>
      </c>
      <c r="J893" s="27">
        <v>1729</v>
      </c>
      <c r="K893" s="27">
        <v>1839</v>
      </c>
      <c r="L893" s="27">
        <v>807</v>
      </c>
      <c r="M893" s="27">
        <v>87759</v>
      </c>
      <c r="N893" s="27">
        <v>72544</v>
      </c>
      <c r="O893" s="25">
        <v>13</v>
      </c>
      <c r="P893" s="27">
        <v>5</v>
      </c>
      <c r="Q893" s="27">
        <v>30700</v>
      </c>
      <c r="R893" s="27">
        <v>14400</v>
      </c>
      <c r="S893" s="27">
        <v>0</v>
      </c>
      <c r="T893" s="27">
        <v>0</v>
      </c>
      <c r="U893" s="27"/>
      <c r="V893" s="27"/>
      <c r="W893" s="27">
        <v>30700</v>
      </c>
      <c r="X893" s="24" t="str">
        <f>IF(OR(I893="",说明首页!$C$3-INT(I893)&gt;7),"是","否")</f>
        <v>否</v>
      </c>
      <c r="Y893" s="24" t="str">
        <f t="shared" si="195"/>
        <v>是</v>
      </c>
      <c r="Z893" s="24" t="str">
        <f t="shared" si="196"/>
        <v>否</v>
      </c>
      <c r="AA893" s="24" t="str">
        <f>IF(OR(I893="",说明首页!$C$3-INT(I893)&gt;=3),"是","否")</f>
        <v>否</v>
      </c>
      <c r="AB893" s="28">
        <f t="shared" si="197"/>
        <v>89.893432465923169</v>
      </c>
      <c r="AC893" s="29">
        <f t="shared" si="198"/>
        <v>0.2891844997108155</v>
      </c>
      <c r="AD893" s="27">
        <f t="shared" si="199"/>
        <v>6140</v>
      </c>
      <c r="AE893" s="29">
        <f t="shared" si="200"/>
        <v>1.44</v>
      </c>
      <c r="AF893" s="29">
        <f t="shared" si="201"/>
        <v>93.005128205128202</v>
      </c>
      <c r="AG893" s="28" t="str">
        <f t="shared" si="202"/>
        <v/>
      </c>
      <c r="AH893" s="28" t="str">
        <f t="shared" si="203"/>
        <v/>
      </c>
      <c r="AI893" s="28" t="str">
        <f t="shared" si="204"/>
        <v/>
      </c>
      <c r="AJ893" s="28" t="str">
        <f t="shared" si="205"/>
        <v/>
      </c>
      <c r="AK893" s="29" t="str">
        <f t="shared" si="206"/>
        <v/>
      </c>
      <c r="AL893" s="25" t="str">
        <f t="shared" si="207"/>
        <v/>
      </c>
      <c r="AM893" s="24" t="str">
        <f t="shared" si="208"/>
        <v>非参评</v>
      </c>
      <c r="AN893" s="24" t="str">
        <f t="shared" si="209"/>
        <v>MOB1-</v>
      </c>
    </row>
    <row r="894" spans="1:40" ht="13.5" customHeight="1">
      <c r="A894" s="24" t="s">
        <v>144</v>
      </c>
      <c r="B894" s="24" t="s">
        <v>169</v>
      </c>
      <c r="C894" s="25">
        <v>807157</v>
      </c>
      <c r="D894" s="24" t="s">
        <v>418</v>
      </c>
      <c r="E894" s="26">
        <v>46122.643750000003</v>
      </c>
      <c r="F894" s="26">
        <v>46122.643750000003</v>
      </c>
      <c r="G894" s="25">
        <v>32</v>
      </c>
      <c r="H894" s="25">
        <v>32</v>
      </c>
      <c r="I894" s="26">
        <v>46152.677777777797</v>
      </c>
      <c r="J894" s="27">
        <v>2665</v>
      </c>
      <c r="K894" s="27">
        <v>2927</v>
      </c>
      <c r="L894" s="27">
        <v>1301</v>
      </c>
      <c r="M894" s="27">
        <v>148786</v>
      </c>
      <c r="N894" s="27">
        <v>124066</v>
      </c>
      <c r="O894" s="25">
        <v>22</v>
      </c>
      <c r="P894" s="27">
        <v>15</v>
      </c>
      <c r="Q894" s="27">
        <v>317900</v>
      </c>
      <c r="R894" s="27">
        <v>315900</v>
      </c>
      <c r="S894" s="27">
        <v>1</v>
      </c>
      <c r="T894" s="27">
        <v>2</v>
      </c>
      <c r="U894" s="24">
        <v>6000</v>
      </c>
      <c r="V894" s="24"/>
      <c r="W894" s="27">
        <v>323900</v>
      </c>
      <c r="X894" s="24" t="str">
        <f>IF(OR(I894="",说明首页!$C$3-INT(I894)&gt;7),"是","否")</f>
        <v>否</v>
      </c>
      <c r="Y894" s="24" t="str">
        <f t="shared" si="195"/>
        <v>否</v>
      </c>
      <c r="Z894" s="24" t="str">
        <f t="shared" si="196"/>
        <v>是</v>
      </c>
      <c r="AA894" s="24" t="str">
        <f>IF(OR(I894="",说明首页!$C$3-INT(I894)&gt;=3),"是","否")</f>
        <v>否</v>
      </c>
      <c r="AB894" s="28">
        <f t="shared" si="197"/>
        <v>95.362029208301308</v>
      </c>
      <c r="AC894" s="29">
        <f t="shared" si="198"/>
        <v>0.56285178236397748</v>
      </c>
      <c r="AD894" s="27">
        <f t="shared" si="199"/>
        <v>21193.333333333332</v>
      </c>
      <c r="AE894" s="29">
        <f t="shared" si="200"/>
        <v>31.59</v>
      </c>
      <c r="AF894" s="29">
        <f t="shared" si="201"/>
        <v>93.989393939393935</v>
      </c>
      <c r="AG894" s="28">
        <f t="shared" si="202"/>
        <v>69.114877589453855</v>
      </c>
      <c r="AH894" s="28">
        <f t="shared" si="203"/>
        <v>12.994350282485875</v>
      </c>
      <c r="AI894" s="28">
        <f t="shared" si="204"/>
        <v>13.370998116760829</v>
      </c>
      <c r="AJ894" s="28">
        <f t="shared" si="205"/>
        <v>14.312617702448211</v>
      </c>
      <c r="AK894" s="29">
        <f t="shared" si="206"/>
        <v>21.75</v>
      </c>
      <c r="AL894" s="25">
        <f t="shared" si="207"/>
        <v>470</v>
      </c>
      <c r="AM894" s="24" t="str">
        <f t="shared" si="208"/>
        <v>C</v>
      </c>
      <c r="AN894" s="24" t="str">
        <f t="shared" si="209"/>
        <v>MOB1-3</v>
      </c>
    </row>
    <row r="895" spans="1:40" ht="13.5" customHeight="1">
      <c r="A895" s="24" t="s">
        <v>144</v>
      </c>
      <c r="B895" s="24" t="s">
        <v>162</v>
      </c>
      <c r="C895" s="25">
        <v>807184</v>
      </c>
      <c r="D895" s="24" t="s">
        <v>499</v>
      </c>
      <c r="E895" s="26">
        <v>46123.581250000003</v>
      </c>
      <c r="F895" s="26">
        <v>46123.581250000003</v>
      </c>
      <c r="G895" s="25">
        <v>31</v>
      </c>
      <c r="H895" s="25">
        <v>31</v>
      </c>
      <c r="I895" s="26">
        <v>46154.788194444402</v>
      </c>
      <c r="J895" s="27">
        <v>3644</v>
      </c>
      <c r="K895" s="27">
        <v>5106</v>
      </c>
      <c r="L895" s="27">
        <v>1988</v>
      </c>
      <c r="M895" s="27">
        <v>219723</v>
      </c>
      <c r="N895" s="27">
        <v>171557</v>
      </c>
      <c r="O895" s="25">
        <v>24</v>
      </c>
      <c r="P895" s="27">
        <v>21</v>
      </c>
      <c r="Q895" s="27">
        <v>470400</v>
      </c>
      <c r="R895" s="27">
        <v>423400</v>
      </c>
      <c r="S895" s="27">
        <v>1</v>
      </c>
      <c r="T895" s="27">
        <v>1</v>
      </c>
      <c r="U895" s="27">
        <v>4000</v>
      </c>
      <c r="V895" s="24"/>
      <c r="W895" s="27">
        <v>474400</v>
      </c>
      <c r="X895" s="24" t="str">
        <f>IF(OR(I895="",说明首页!$C$3-INT(I895)&gt;7),"是","否")</f>
        <v>否</v>
      </c>
      <c r="Y895" s="24" t="str">
        <f t="shared" si="195"/>
        <v>否</v>
      </c>
      <c r="Z895" s="24" t="str">
        <f t="shared" si="196"/>
        <v>是</v>
      </c>
      <c r="AA895" s="24" t="str">
        <f>IF(OR(I895="",说明首页!$C$3-INT(I895)&gt;=3),"是","否")</f>
        <v>否</v>
      </c>
      <c r="AB895" s="28">
        <f t="shared" si="197"/>
        <v>86.296277665995973</v>
      </c>
      <c r="AC895" s="29">
        <f t="shared" si="198"/>
        <v>0.5762897914379802</v>
      </c>
      <c r="AD895" s="27">
        <f t="shared" si="199"/>
        <v>22400</v>
      </c>
      <c r="AE895" s="29">
        <f t="shared" si="200"/>
        <v>42.34</v>
      </c>
      <c r="AF895" s="29">
        <f t="shared" si="201"/>
        <v>119.13680555555555</v>
      </c>
      <c r="AG895" s="28">
        <f t="shared" si="202"/>
        <v>41.996233521657253</v>
      </c>
      <c r="AH895" s="28">
        <f t="shared" si="203"/>
        <v>14.124293785310735</v>
      </c>
      <c r="AI895" s="28">
        <f t="shared" si="204"/>
        <v>18.832391713747647</v>
      </c>
      <c r="AJ895" s="28">
        <f t="shared" si="205"/>
        <v>64.406779661016941</v>
      </c>
      <c r="AK895" s="29">
        <f t="shared" si="206"/>
        <v>29.3</v>
      </c>
      <c r="AL895" s="25">
        <f t="shared" si="207"/>
        <v>425</v>
      </c>
      <c r="AM895" s="24" t="str">
        <f t="shared" si="208"/>
        <v>C</v>
      </c>
      <c r="AN895" s="24" t="str">
        <f t="shared" si="209"/>
        <v>MOB1-3</v>
      </c>
    </row>
    <row r="896" spans="1:40" ht="13.5" customHeight="1">
      <c r="A896" s="24" t="s">
        <v>144</v>
      </c>
      <c r="B896" s="24" t="s">
        <v>162</v>
      </c>
      <c r="C896" s="25">
        <v>807186</v>
      </c>
      <c r="D896" s="24" t="s">
        <v>675</v>
      </c>
      <c r="E896" s="26">
        <v>46123.584027777797</v>
      </c>
      <c r="F896" s="26">
        <v>46123.584027777797</v>
      </c>
      <c r="G896" s="25">
        <v>31</v>
      </c>
      <c r="H896" s="25">
        <v>31</v>
      </c>
      <c r="I896" s="26">
        <v>46135.826388888898</v>
      </c>
      <c r="J896" s="27">
        <v>1101</v>
      </c>
      <c r="K896" s="27">
        <v>1463</v>
      </c>
      <c r="L896" s="27">
        <v>608</v>
      </c>
      <c r="M896" s="27">
        <v>70066</v>
      </c>
      <c r="N896" s="27">
        <v>56674</v>
      </c>
      <c r="O896" s="25">
        <v>10</v>
      </c>
      <c r="P896" s="27">
        <v>6</v>
      </c>
      <c r="Q896" s="27">
        <v>120000</v>
      </c>
      <c r="R896" s="27">
        <v>115000</v>
      </c>
      <c r="S896" s="27">
        <v>0</v>
      </c>
      <c r="T896" s="27">
        <v>0</v>
      </c>
      <c r="U896" s="24"/>
      <c r="V896" s="24"/>
      <c r="W896" s="27">
        <v>120000</v>
      </c>
      <c r="X896" s="24" t="str">
        <f>IF(OR(I896="",说明首页!$C$3-INT(I896)&gt;7),"是","否")</f>
        <v>否</v>
      </c>
      <c r="Y896" s="24" t="str">
        <f t="shared" si="195"/>
        <v>是</v>
      </c>
      <c r="Z896" s="24" t="str">
        <f t="shared" si="196"/>
        <v>否</v>
      </c>
      <c r="AA896" s="24" t="str">
        <f>IF(OR(I896="",说明首页!$C$3-INT(I896)&gt;=3),"是","否")</f>
        <v>否</v>
      </c>
      <c r="AB896" s="28">
        <f t="shared" si="197"/>
        <v>93.213815789473685</v>
      </c>
      <c r="AC896" s="29">
        <f t="shared" si="198"/>
        <v>0.54495912806539504</v>
      </c>
      <c r="AD896" s="27">
        <f t="shared" si="199"/>
        <v>20000</v>
      </c>
      <c r="AE896" s="29">
        <f t="shared" si="200"/>
        <v>11.5</v>
      </c>
      <c r="AF896" s="29">
        <f t="shared" si="201"/>
        <v>94.456666666666663</v>
      </c>
      <c r="AG896" s="28" t="str">
        <f t="shared" si="202"/>
        <v/>
      </c>
      <c r="AH896" s="28" t="str">
        <f t="shared" si="203"/>
        <v/>
      </c>
      <c r="AI896" s="28" t="str">
        <f t="shared" si="204"/>
        <v/>
      </c>
      <c r="AJ896" s="28" t="str">
        <f t="shared" si="205"/>
        <v/>
      </c>
      <c r="AK896" s="29" t="str">
        <f t="shared" si="206"/>
        <v/>
      </c>
      <c r="AL896" s="25" t="str">
        <f t="shared" si="207"/>
        <v/>
      </c>
      <c r="AM896" s="24" t="str">
        <f t="shared" si="208"/>
        <v>非参评</v>
      </c>
      <c r="AN896" s="24" t="str">
        <f t="shared" si="209"/>
        <v>MOB1-3</v>
      </c>
    </row>
    <row r="897" spans="1:40" ht="13.5" customHeight="1">
      <c r="A897" s="24" t="s">
        <v>144</v>
      </c>
      <c r="B897" s="24" t="s">
        <v>181</v>
      </c>
      <c r="C897" s="25">
        <v>807209</v>
      </c>
      <c r="D897" s="24" t="s">
        <v>1048</v>
      </c>
      <c r="E897" s="26">
        <v>46127.376388888901</v>
      </c>
      <c r="F897" s="26">
        <v>46127.376388888901</v>
      </c>
      <c r="G897" s="25">
        <v>27</v>
      </c>
      <c r="H897" s="25">
        <v>27</v>
      </c>
      <c r="I897" s="26">
        <v>46129.644444444399</v>
      </c>
      <c r="J897" s="27">
        <v>29</v>
      </c>
      <c r="K897" s="27">
        <v>30</v>
      </c>
      <c r="L897" s="27">
        <v>3</v>
      </c>
      <c r="M897" s="27">
        <v>550</v>
      </c>
      <c r="N897" s="27">
        <v>218</v>
      </c>
      <c r="O897" s="25"/>
      <c r="P897" s="27">
        <v>1</v>
      </c>
      <c r="Q897" s="27">
        <v>14400</v>
      </c>
      <c r="R897" s="27"/>
      <c r="S897" s="27">
        <v>0</v>
      </c>
      <c r="T897" s="27">
        <v>0</v>
      </c>
      <c r="U897" s="27"/>
      <c r="V897" s="24"/>
      <c r="W897" s="27">
        <v>14400</v>
      </c>
      <c r="X897" s="24" t="str">
        <f>IF(OR(I897="",说明首页!$C$3-INT(I897)&gt;7),"是","否")</f>
        <v>否</v>
      </c>
      <c r="Y897" s="24" t="str">
        <f t="shared" si="195"/>
        <v>是</v>
      </c>
      <c r="Z897" s="24" t="str">
        <f t="shared" si="196"/>
        <v>否</v>
      </c>
      <c r="AA897" s="24" t="str">
        <f>IF(OR(I897="",说明首页!$C$3-INT(I897)&gt;=3),"是","否")</f>
        <v>否</v>
      </c>
      <c r="AB897" s="28">
        <f t="shared" si="197"/>
        <v>72.666666666666671</v>
      </c>
      <c r="AC897" s="29">
        <f t="shared" si="198"/>
        <v>3.4482758620689653</v>
      </c>
      <c r="AD897" s="27">
        <f t="shared" si="199"/>
        <v>14400</v>
      </c>
      <c r="AE897" s="29">
        <f t="shared" si="200"/>
        <v>0</v>
      </c>
      <c r="AF897" s="29">
        <f t="shared" si="201"/>
        <v>0</v>
      </c>
      <c r="AG897" s="28" t="str">
        <f t="shared" si="202"/>
        <v/>
      </c>
      <c r="AH897" s="28" t="str">
        <f t="shared" si="203"/>
        <v/>
      </c>
      <c r="AI897" s="28" t="str">
        <f t="shared" si="204"/>
        <v/>
      </c>
      <c r="AJ897" s="28" t="str">
        <f t="shared" si="205"/>
        <v/>
      </c>
      <c r="AK897" s="29" t="str">
        <f t="shared" si="206"/>
        <v/>
      </c>
      <c r="AL897" s="25" t="str">
        <f t="shared" si="207"/>
        <v/>
      </c>
      <c r="AM897" s="24" t="str">
        <f t="shared" si="208"/>
        <v>非参评</v>
      </c>
      <c r="AN897" s="24" t="str">
        <f t="shared" si="209"/>
        <v>MOB1-</v>
      </c>
    </row>
    <row r="898" spans="1:40" ht="13.5" customHeight="1">
      <c r="A898" s="24" t="s">
        <v>144</v>
      </c>
      <c r="B898" s="24" t="s">
        <v>150</v>
      </c>
      <c r="C898" s="25">
        <v>807219</v>
      </c>
      <c r="D898" s="24" t="s">
        <v>783</v>
      </c>
      <c r="E898" s="26">
        <v>46125.587500000001</v>
      </c>
      <c r="F898" s="26">
        <v>46125.587500000001</v>
      </c>
      <c r="G898" s="25">
        <v>29</v>
      </c>
      <c r="H898" s="25">
        <v>29</v>
      </c>
      <c r="I898" s="26">
        <v>46126.493055555598</v>
      </c>
      <c r="J898" s="27">
        <v>49</v>
      </c>
      <c r="K898" s="27">
        <v>49</v>
      </c>
      <c r="L898" s="27">
        <v>22</v>
      </c>
      <c r="M898" s="27">
        <v>1512</v>
      </c>
      <c r="N898" s="27">
        <v>1064</v>
      </c>
      <c r="O898" s="25"/>
      <c r="P898" s="27"/>
      <c r="Q898" s="27"/>
      <c r="R898" s="27"/>
      <c r="S898" s="27"/>
      <c r="T898" s="27"/>
      <c r="U898" s="27"/>
      <c r="V898" s="24"/>
      <c r="W898" s="27"/>
      <c r="X898" s="24" t="str">
        <f>IF(OR(I898="",说明首页!$C$3-INT(I898)&gt;7),"是","否")</f>
        <v>否</v>
      </c>
      <c r="Y898" s="24" t="str">
        <f t="shared" ref="Y898:Y961" si="210">IF(OR(O898="",O898&lt;22),"是","否")</f>
        <v>是</v>
      </c>
      <c r="Z898" s="24" t="str">
        <f t="shared" ref="Z898:Z961" si="211">IF(AND(X898="否",Y898="否"),"是","否")</f>
        <v>否</v>
      </c>
      <c r="AA898" s="24" t="str">
        <f>IF(OR(I898="",说明首页!$C$3-INT(I898)&gt;=3),"是","否")</f>
        <v>是</v>
      </c>
      <c r="AB898" s="28">
        <f t="shared" ref="AB898:AB961" si="212">IFERROR(IF(L898&gt;0,N898/L898,0),0)</f>
        <v>48.363636363636367</v>
      </c>
      <c r="AC898" s="29">
        <f t="shared" ref="AC898:AC961" si="213">IFERROR(IF(J898&gt;0,P898/J898*100,0),0)</f>
        <v>0</v>
      </c>
      <c r="AD898" s="27">
        <f t="shared" ref="AD898:AD961" si="214">IFERROR(IF(AND(P898&lt;&gt;"",P898&gt;0),Q898/P898,0),0)</f>
        <v>0</v>
      </c>
      <c r="AE898" s="29">
        <f t="shared" ref="AE898:AE961" si="215">IFERROR(IF(R898="",0,R898/10000),0)</f>
        <v>0</v>
      </c>
      <c r="AF898" s="29">
        <f t="shared" ref="AF898:AF961" si="216">IFERROR(IF(O898&gt;0,N898/O898/60,0),0)</f>
        <v>0</v>
      </c>
      <c r="AG898" s="28" t="str">
        <f t="shared" ref="AG898:AG961" si="217">IF(Z898="是",COUNTIFS($Z$2:$Z$4650,"是",$AB$2:$AB$4650,"&lt;"&amp;AB898)/COUNTIF($Z$2:$Z$4650,"是")*100,"")</f>
        <v/>
      </c>
      <c r="AH898" s="28" t="str">
        <f t="shared" ref="AH898:AH961" si="218">IF(Z898="是",COUNTIFS($Z$2:$Z$4650,"是",$AC$2:$AC$4650,"&lt;"&amp;AC898)/COUNTIF($Z$2:$Z$4650,"是")*100,"")</f>
        <v/>
      </c>
      <c r="AI898" s="28" t="str">
        <f t="shared" ref="AI898:AI961" si="219">IF(Z898="是",COUNTIFS($Z$2:$Z$4650,"是",$AE$2:$AE$4650,"&lt;"&amp;AE898)/COUNTIF($Z$2:$Z$4650,"是")*100,"")</f>
        <v/>
      </c>
      <c r="AJ898" s="28" t="str">
        <f t="shared" ref="AJ898:AJ961" si="220">IF(Z898="是",COUNTIFS($Z$2:$Z$4650,"是",$AF$2:$AF$4650,"&lt;"&amp;AF898)/COUNTIF($Z$2:$Z$4650,"是")*100,"")</f>
        <v/>
      </c>
      <c r="AK898" s="29" t="str">
        <f t="shared" ref="AK898:AK961" si="221">IF(Z898="是",ROUND(AG898*0.15+AH898*0.45+AI898*0.2+AJ898*0.2,2),"")</f>
        <v/>
      </c>
      <c r="AL898" s="25" t="str">
        <f t="shared" ref="AL898:AL961" si="222">IF(Z898="是",COUNTIFS($Z$2:$Z$4650,"是",$AK$2:$AK$4650,"&gt;"&amp;AK898)+1,"")</f>
        <v/>
      </c>
      <c r="AM898" s="24" t="str">
        <f t="shared" ref="AM898:AM961" si="223">IF(Z898&lt;&gt;"是","非参评",IF(AND(AL898&lt;=COUNTIF($Z$2:$Z$4650,"是")*0.2,AC898&gt;MEDIAN(IF($Z$2:$Z$4650="是",$AC$2:$AC$4650))),"S",IF(AL898&lt;=COUNTIF($Z$2:$Z$4650,"是")*0.5,"A",IF(AL898&lt;=COUNTIF($Z$2:$Z$4650,"是")*0.8,"B","C"))))</f>
        <v>非参评</v>
      </c>
      <c r="AN898" s="24" t="str">
        <f t="shared" ref="AN898:AN961" si="224">IF(G898="","无数据",IF(G898&lt;30,"MOB1-",IF(G898&lt;90,"MOB1-3",IF(G898&lt;180,"MOB3-6",IF(G898&lt;365,"MOB6-12","MOB12+")))))</f>
        <v>MOB1-</v>
      </c>
    </row>
    <row r="899" spans="1:40" ht="13.5" customHeight="1">
      <c r="A899" s="24" t="s">
        <v>144</v>
      </c>
      <c r="B899" s="24" t="s">
        <v>150</v>
      </c>
      <c r="C899" s="25">
        <v>807222</v>
      </c>
      <c r="D899" s="24" t="s">
        <v>1129</v>
      </c>
      <c r="E899" s="26">
        <v>46125.584027777797</v>
      </c>
      <c r="F899" s="26">
        <v>46125.584027777797</v>
      </c>
      <c r="G899" s="25">
        <v>29</v>
      </c>
      <c r="H899" s="25">
        <v>29</v>
      </c>
      <c r="I899" s="26">
        <v>46154.817361111098</v>
      </c>
      <c r="J899" s="27">
        <v>3590</v>
      </c>
      <c r="K899" s="27">
        <v>3983</v>
      </c>
      <c r="L899" s="27">
        <v>1228</v>
      </c>
      <c r="M899" s="27">
        <v>173141</v>
      </c>
      <c r="N899" s="27">
        <v>138576</v>
      </c>
      <c r="O899" s="25">
        <v>22</v>
      </c>
      <c r="P899" s="24">
        <v>28</v>
      </c>
      <c r="Q899" s="24">
        <v>622400</v>
      </c>
      <c r="R899" s="24">
        <v>337900</v>
      </c>
      <c r="S899" s="24">
        <v>1</v>
      </c>
      <c r="T899" s="24">
        <v>2</v>
      </c>
      <c r="U899" s="24">
        <v>5500</v>
      </c>
      <c r="V899" s="24"/>
      <c r="W899" s="24">
        <v>627900</v>
      </c>
      <c r="X899" s="24" t="str">
        <f>IF(OR(I899="",说明首页!$C$3-INT(I899)&gt;7),"是","否")</f>
        <v>否</v>
      </c>
      <c r="Y899" s="24" t="str">
        <f t="shared" si="210"/>
        <v>否</v>
      </c>
      <c r="Z899" s="24" t="str">
        <f t="shared" si="211"/>
        <v>是</v>
      </c>
      <c r="AA899" s="24" t="str">
        <f>IF(OR(I899="",说明首页!$C$3-INT(I899)&gt;=3),"是","否")</f>
        <v>否</v>
      </c>
      <c r="AB899" s="28">
        <f t="shared" si="212"/>
        <v>112.84690553745928</v>
      </c>
      <c r="AC899" s="29">
        <f t="shared" si="213"/>
        <v>0.77994428969359331</v>
      </c>
      <c r="AD899" s="27">
        <f t="shared" si="214"/>
        <v>22228.571428571428</v>
      </c>
      <c r="AE899" s="29">
        <f t="shared" si="215"/>
        <v>33.79</v>
      </c>
      <c r="AF899" s="29">
        <f t="shared" si="216"/>
        <v>104.98181818181818</v>
      </c>
      <c r="AG899" s="28">
        <f t="shared" si="217"/>
        <v>93.220338983050837</v>
      </c>
      <c r="AH899" s="28">
        <f t="shared" si="218"/>
        <v>37.099811676082858</v>
      </c>
      <c r="AI899" s="28">
        <f t="shared" si="219"/>
        <v>14.87758945386064</v>
      </c>
      <c r="AJ899" s="28">
        <f t="shared" si="220"/>
        <v>30.885122410546138</v>
      </c>
      <c r="AK899" s="29">
        <f t="shared" si="221"/>
        <v>39.83</v>
      </c>
      <c r="AL899" s="25">
        <f t="shared" si="222"/>
        <v>343</v>
      </c>
      <c r="AM899" s="24" t="str">
        <f t="shared" si="223"/>
        <v>B</v>
      </c>
      <c r="AN899" s="24" t="str">
        <f t="shared" si="224"/>
        <v>MOB1-</v>
      </c>
    </row>
    <row r="900" spans="1:40" ht="13.5" customHeight="1">
      <c r="A900" s="24" t="s">
        <v>144</v>
      </c>
      <c r="B900" s="24" t="s">
        <v>150</v>
      </c>
      <c r="C900" s="25">
        <v>807223</v>
      </c>
      <c r="D900" s="24" t="s">
        <v>1004</v>
      </c>
      <c r="E900" s="26">
        <v>46125.430555555598</v>
      </c>
      <c r="F900" s="26">
        <v>46125.430555555598</v>
      </c>
      <c r="G900" s="25">
        <v>29</v>
      </c>
      <c r="H900" s="25">
        <v>29</v>
      </c>
      <c r="I900" s="26">
        <v>46129.597222222197</v>
      </c>
      <c r="J900" s="27">
        <v>209</v>
      </c>
      <c r="K900" s="27">
        <v>218</v>
      </c>
      <c r="L900" s="27">
        <v>94</v>
      </c>
      <c r="M900" s="27">
        <v>9441</v>
      </c>
      <c r="N900" s="27">
        <v>7623</v>
      </c>
      <c r="O900" s="25">
        <v>2</v>
      </c>
      <c r="P900" s="27">
        <v>1</v>
      </c>
      <c r="Q900" s="27">
        <v>60300</v>
      </c>
      <c r="R900" s="27">
        <v>60300</v>
      </c>
      <c r="S900" s="27">
        <v>0</v>
      </c>
      <c r="T900" s="27">
        <v>0</v>
      </c>
      <c r="U900" s="24"/>
      <c r="V900" s="24"/>
      <c r="W900" s="27">
        <v>60300</v>
      </c>
      <c r="X900" s="24" t="str">
        <f>IF(OR(I900="",说明首页!$C$3-INT(I900)&gt;7),"是","否")</f>
        <v>否</v>
      </c>
      <c r="Y900" s="24" t="str">
        <f t="shared" si="210"/>
        <v>是</v>
      </c>
      <c r="Z900" s="24" t="str">
        <f t="shared" si="211"/>
        <v>否</v>
      </c>
      <c r="AA900" s="24" t="str">
        <f>IF(OR(I900="",说明首页!$C$3-INT(I900)&gt;=3),"是","否")</f>
        <v>否</v>
      </c>
      <c r="AB900" s="28">
        <f t="shared" si="212"/>
        <v>81.09574468085107</v>
      </c>
      <c r="AC900" s="29">
        <f t="shared" si="213"/>
        <v>0.4784688995215311</v>
      </c>
      <c r="AD900" s="27">
        <f t="shared" si="214"/>
        <v>60300</v>
      </c>
      <c r="AE900" s="29">
        <f t="shared" si="215"/>
        <v>6.03</v>
      </c>
      <c r="AF900" s="29">
        <f t="shared" si="216"/>
        <v>63.524999999999999</v>
      </c>
      <c r="AG900" s="28" t="str">
        <f t="shared" si="217"/>
        <v/>
      </c>
      <c r="AH900" s="28" t="str">
        <f t="shared" si="218"/>
        <v/>
      </c>
      <c r="AI900" s="28" t="str">
        <f t="shared" si="219"/>
        <v/>
      </c>
      <c r="AJ900" s="28" t="str">
        <f t="shared" si="220"/>
        <v/>
      </c>
      <c r="AK900" s="29" t="str">
        <f t="shared" si="221"/>
        <v/>
      </c>
      <c r="AL900" s="25" t="str">
        <f t="shared" si="222"/>
        <v/>
      </c>
      <c r="AM900" s="24" t="str">
        <f t="shared" si="223"/>
        <v>非参评</v>
      </c>
      <c r="AN900" s="24" t="str">
        <f t="shared" si="224"/>
        <v>MOB1-</v>
      </c>
    </row>
    <row r="901" spans="1:40" ht="13.5" customHeight="1">
      <c r="A901" s="24" t="s">
        <v>144</v>
      </c>
      <c r="B901" s="24" t="s">
        <v>150</v>
      </c>
      <c r="C901" s="25">
        <v>807224</v>
      </c>
      <c r="D901" s="24" t="s">
        <v>708</v>
      </c>
      <c r="E901" s="26">
        <v>46125.594444444403</v>
      </c>
      <c r="F901" s="26">
        <v>46125.594444444403</v>
      </c>
      <c r="G901" s="25">
        <v>29</v>
      </c>
      <c r="H901" s="25">
        <v>29</v>
      </c>
      <c r="I901" s="26">
        <v>46135.786111111098</v>
      </c>
      <c r="J901" s="27">
        <v>1194</v>
      </c>
      <c r="K901" s="27">
        <v>1422</v>
      </c>
      <c r="L901" s="27">
        <v>375</v>
      </c>
      <c r="M901" s="27">
        <v>58740</v>
      </c>
      <c r="N901" s="27">
        <v>45924</v>
      </c>
      <c r="O901" s="25">
        <v>7</v>
      </c>
      <c r="P901" s="27">
        <v>6</v>
      </c>
      <c r="Q901" s="27">
        <v>13200</v>
      </c>
      <c r="R901" s="27">
        <v>12200</v>
      </c>
      <c r="S901" s="27">
        <v>0</v>
      </c>
      <c r="T901" s="27">
        <v>0</v>
      </c>
      <c r="U901" s="24"/>
      <c r="V901" s="24"/>
      <c r="W901" s="27">
        <v>13200</v>
      </c>
      <c r="X901" s="24" t="str">
        <f>IF(OR(I901="",说明首页!$C$3-INT(I901)&gt;7),"是","否")</f>
        <v>否</v>
      </c>
      <c r="Y901" s="24" t="str">
        <f t="shared" si="210"/>
        <v>是</v>
      </c>
      <c r="Z901" s="24" t="str">
        <f t="shared" si="211"/>
        <v>否</v>
      </c>
      <c r="AA901" s="24" t="str">
        <f>IF(OR(I901="",说明首页!$C$3-INT(I901)&gt;=3),"是","否")</f>
        <v>否</v>
      </c>
      <c r="AB901" s="28">
        <f t="shared" si="212"/>
        <v>122.464</v>
      </c>
      <c r="AC901" s="29">
        <f t="shared" si="213"/>
        <v>0.50251256281407031</v>
      </c>
      <c r="AD901" s="27">
        <f t="shared" si="214"/>
        <v>2200</v>
      </c>
      <c r="AE901" s="29">
        <f t="shared" si="215"/>
        <v>1.22</v>
      </c>
      <c r="AF901" s="29">
        <f t="shared" si="216"/>
        <v>109.34285714285714</v>
      </c>
      <c r="AG901" s="28" t="str">
        <f t="shared" si="217"/>
        <v/>
      </c>
      <c r="AH901" s="28" t="str">
        <f t="shared" si="218"/>
        <v/>
      </c>
      <c r="AI901" s="28" t="str">
        <f t="shared" si="219"/>
        <v/>
      </c>
      <c r="AJ901" s="28" t="str">
        <f t="shared" si="220"/>
        <v/>
      </c>
      <c r="AK901" s="29" t="str">
        <f t="shared" si="221"/>
        <v/>
      </c>
      <c r="AL901" s="25" t="str">
        <f t="shared" si="222"/>
        <v/>
      </c>
      <c r="AM901" s="24" t="str">
        <f t="shared" si="223"/>
        <v>非参评</v>
      </c>
      <c r="AN901" s="24" t="str">
        <f t="shared" si="224"/>
        <v>MOB1-</v>
      </c>
    </row>
    <row r="902" spans="1:40" ht="13.5" customHeight="1">
      <c r="A902" s="24" t="s">
        <v>144</v>
      </c>
      <c r="B902" s="24" t="s">
        <v>150</v>
      </c>
      <c r="C902" s="25">
        <v>807225</v>
      </c>
      <c r="D902" s="24" t="s">
        <v>332</v>
      </c>
      <c r="E902" s="26">
        <v>46125.445138888899</v>
      </c>
      <c r="F902" s="26">
        <v>46125.445138888899</v>
      </c>
      <c r="G902" s="25">
        <v>29</v>
      </c>
      <c r="H902" s="25">
        <v>29</v>
      </c>
      <c r="I902" s="26">
        <v>46129.694444444402</v>
      </c>
      <c r="J902" s="27">
        <v>227</v>
      </c>
      <c r="K902" s="27">
        <v>234</v>
      </c>
      <c r="L902" s="27">
        <v>102</v>
      </c>
      <c r="M902" s="27">
        <v>8724</v>
      </c>
      <c r="N902" s="27">
        <v>6695</v>
      </c>
      <c r="O902" s="24">
        <v>3</v>
      </c>
      <c r="P902" s="24"/>
      <c r="Q902" s="24"/>
      <c r="R902" s="24"/>
      <c r="S902" s="24"/>
      <c r="T902" s="24"/>
      <c r="U902" s="24"/>
      <c r="V902" s="24"/>
      <c r="W902" s="24"/>
      <c r="X902" s="24" t="str">
        <f>IF(OR(I902="",说明首页!$C$3-INT(I902)&gt;7),"是","否")</f>
        <v>否</v>
      </c>
      <c r="Y902" s="24" t="str">
        <f t="shared" si="210"/>
        <v>是</v>
      </c>
      <c r="Z902" s="24" t="str">
        <f t="shared" si="211"/>
        <v>否</v>
      </c>
      <c r="AA902" s="24" t="str">
        <f>IF(OR(I902="",说明首页!$C$3-INT(I902)&gt;=3),"是","否")</f>
        <v>否</v>
      </c>
      <c r="AB902" s="28">
        <f t="shared" si="212"/>
        <v>65.637254901960787</v>
      </c>
      <c r="AC902" s="29">
        <f t="shared" si="213"/>
        <v>0</v>
      </c>
      <c r="AD902" s="27">
        <f t="shared" si="214"/>
        <v>0</v>
      </c>
      <c r="AE902" s="29">
        <f t="shared" si="215"/>
        <v>0</v>
      </c>
      <c r="AF902" s="29">
        <f t="shared" si="216"/>
        <v>37.194444444444443</v>
      </c>
      <c r="AG902" s="28" t="str">
        <f t="shared" si="217"/>
        <v/>
      </c>
      <c r="AH902" s="28" t="str">
        <f t="shared" si="218"/>
        <v/>
      </c>
      <c r="AI902" s="28" t="str">
        <f t="shared" si="219"/>
        <v/>
      </c>
      <c r="AJ902" s="28" t="str">
        <f t="shared" si="220"/>
        <v/>
      </c>
      <c r="AK902" s="29" t="str">
        <f t="shared" si="221"/>
        <v/>
      </c>
      <c r="AL902" s="25" t="str">
        <f t="shared" si="222"/>
        <v/>
      </c>
      <c r="AM902" s="24" t="str">
        <f t="shared" si="223"/>
        <v>非参评</v>
      </c>
      <c r="AN902" s="24" t="str">
        <f t="shared" si="224"/>
        <v>MOB1-</v>
      </c>
    </row>
    <row r="903" spans="1:40" ht="13.5" customHeight="1">
      <c r="A903" s="24" t="s">
        <v>144</v>
      </c>
      <c r="B903" s="24" t="s">
        <v>150</v>
      </c>
      <c r="C903" s="25">
        <v>807226</v>
      </c>
      <c r="D903" s="24" t="s">
        <v>937</v>
      </c>
      <c r="E903" s="26">
        <v>46125.488194444399</v>
      </c>
      <c r="F903" s="26">
        <v>46125.488194444399</v>
      </c>
      <c r="G903" s="25">
        <v>29</v>
      </c>
      <c r="H903" s="25">
        <v>29</v>
      </c>
      <c r="I903" s="26">
        <v>46129.671527777798</v>
      </c>
      <c r="J903" s="27">
        <v>206</v>
      </c>
      <c r="K903" s="27">
        <v>244</v>
      </c>
      <c r="L903" s="27">
        <v>78</v>
      </c>
      <c r="M903" s="27">
        <v>9527</v>
      </c>
      <c r="N903" s="27">
        <v>8009</v>
      </c>
      <c r="O903" s="25">
        <v>2</v>
      </c>
      <c r="P903" s="27">
        <v>2</v>
      </c>
      <c r="Q903" s="27">
        <v>3400</v>
      </c>
      <c r="R903" s="27">
        <v>1000</v>
      </c>
      <c r="S903" s="27">
        <v>0</v>
      </c>
      <c r="T903" s="27">
        <v>0</v>
      </c>
      <c r="U903" s="27"/>
      <c r="V903" s="24"/>
      <c r="W903" s="27">
        <v>3400</v>
      </c>
      <c r="X903" s="24" t="str">
        <f>IF(OR(I903="",说明首页!$C$3-INT(I903)&gt;7),"是","否")</f>
        <v>否</v>
      </c>
      <c r="Y903" s="24" t="str">
        <f t="shared" si="210"/>
        <v>是</v>
      </c>
      <c r="Z903" s="24" t="str">
        <f t="shared" si="211"/>
        <v>否</v>
      </c>
      <c r="AA903" s="24" t="str">
        <f>IF(OR(I903="",说明首页!$C$3-INT(I903)&gt;=3),"是","否")</f>
        <v>否</v>
      </c>
      <c r="AB903" s="28">
        <f t="shared" si="212"/>
        <v>102.67948717948718</v>
      </c>
      <c r="AC903" s="29">
        <f t="shared" si="213"/>
        <v>0.97087378640776689</v>
      </c>
      <c r="AD903" s="27">
        <f t="shared" si="214"/>
        <v>1700</v>
      </c>
      <c r="AE903" s="29">
        <f t="shared" si="215"/>
        <v>0.1</v>
      </c>
      <c r="AF903" s="29">
        <f t="shared" si="216"/>
        <v>66.74166666666666</v>
      </c>
      <c r="AG903" s="28" t="str">
        <f t="shared" si="217"/>
        <v/>
      </c>
      <c r="AH903" s="28" t="str">
        <f t="shared" si="218"/>
        <v/>
      </c>
      <c r="AI903" s="28" t="str">
        <f t="shared" si="219"/>
        <v/>
      </c>
      <c r="AJ903" s="28" t="str">
        <f t="shared" si="220"/>
        <v/>
      </c>
      <c r="AK903" s="29" t="str">
        <f t="shared" si="221"/>
        <v/>
      </c>
      <c r="AL903" s="25" t="str">
        <f t="shared" si="222"/>
        <v/>
      </c>
      <c r="AM903" s="24" t="str">
        <f t="shared" si="223"/>
        <v>非参评</v>
      </c>
      <c r="AN903" s="24" t="str">
        <f t="shared" si="224"/>
        <v>MOB1-</v>
      </c>
    </row>
    <row r="904" spans="1:40" ht="13.5" customHeight="1">
      <c r="A904" s="24" t="s">
        <v>144</v>
      </c>
      <c r="B904" s="24" t="s">
        <v>150</v>
      </c>
      <c r="C904" s="25">
        <v>807227</v>
      </c>
      <c r="D904" s="24" t="s">
        <v>817</v>
      </c>
      <c r="E904" s="26">
        <v>46125.585416666698</v>
      </c>
      <c r="F904" s="26">
        <v>46125.585416666698</v>
      </c>
      <c r="G904" s="25">
        <v>29</v>
      </c>
      <c r="H904" s="25">
        <v>29</v>
      </c>
      <c r="I904" s="26">
        <v>46129.656944444403</v>
      </c>
      <c r="J904" s="27">
        <v>225</v>
      </c>
      <c r="K904" s="27">
        <v>226</v>
      </c>
      <c r="L904" s="27">
        <v>66</v>
      </c>
      <c r="M904" s="27">
        <v>7847</v>
      </c>
      <c r="N904" s="27">
        <v>5899</v>
      </c>
      <c r="O904" s="25">
        <v>3</v>
      </c>
      <c r="P904" s="27"/>
      <c r="Q904" s="27"/>
      <c r="R904" s="27"/>
      <c r="S904" s="27"/>
      <c r="T904" s="27"/>
      <c r="U904" s="24"/>
      <c r="V904" s="24"/>
      <c r="W904" s="27"/>
      <c r="X904" s="24" t="str">
        <f>IF(OR(I904="",说明首页!$C$3-INT(I904)&gt;7),"是","否")</f>
        <v>否</v>
      </c>
      <c r="Y904" s="24" t="str">
        <f t="shared" si="210"/>
        <v>是</v>
      </c>
      <c r="Z904" s="24" t="str">
        <f t="shared" si="211"/>
        <v>否</v>
      </c>
      <c r="AA904" s="24" t="str">
        <f>IF(OR(I904="",说明首页!$C$3-INT(I904)&gt;=3),"是","否")</f>
        <v>否</v>
      </c>
      <c r="AB904" s="28">
        <f t="shared" si="212"/>
        <v>89.378787878787875</v>
      </c>
      <c r="AC904" s="29">
        <f t="shared" si="213"/>
        <v>0</v>
      </c>
      <c r="AD904" s="27">
        <f t="shared" si="214"/>
        <v>0</v>
      </c>
      <c r="AE904" s="29">
        <f t="shared" si="215"/>
        <v>0</v>
      </c>
      <c r="AF904" s="29">
        <f t="shared" si="216"/>
        <v>32.772222222222219</v>
      </c>
      <c r="AG904" s="28" t="str">
        <f t="shared" si="217"/>
        <v/>
      </c>
      <c r="AH904" s="28" t="str">
        <f t="shared" si="218"/>
        <v/>
      </c>
      <c r="AI904" s="28" t="str">
        <f t="shared" si="219"/>
        <v/>
      </c>
      <c r="AJ904" s="28" t="str">
        <f t="shared" si="220"/>
        <v/>
      </c>
      <c r="AK904" s="29" t="str">
        <f t="shared" si="221"/>
        <v/>
      </c>
      <c r="AL904" s="25" t="str">
        <f t="shared" si="222"/>
        <v/>
      </c>
      <c r="AM904" s="24" t="str">
        <f t="shared" si="223"/>
        <v>非参评</v>
      </c>
      <c r="AN904" s="24" t="str">
        <f t="shared" si="224"/>
        <v>MOB1-</v>
      </c>
    </row>
    <row r="905" spans="1:40" ht="13.5" customHeight="1">
      <c r="A905" s="24" t="s">
        <v>144</v>
      </c>
      <c r="B905" s="24" t="s">
        <v>150</v>
      </c>
      <c r="C905" s="25">
        <v>807229</v>
      </c>
      <c r="D905" s="24" t="s">
        <v>693</v>
      </c>
      <c r="E905" s="26">
        <v>46125.438194444403</v>
      </c>
      <c r="F905" s="26">
        <v>46125.438194444403</v>
      </c>
      <c r="G905" s="25">
        <v>29</v>
      </c>
      <c r="H905" s="25">
        <v>29</v>
      </c>
      <c r="I905" s="26">
        <v>46129.684722222199</v>
      </c>
      <c r="J905" s="27">
        <v>224</v>
      </c>
      <c r="K905" s="27">
        <v>237</v>
      </c>
      <c r="L905" s="27">
        <v>111</v>
      </c>
      <c r="M905" s="27">
        <v>9218</v>
      </c>
      <c r="N905" s="27">
        <v>7455</v>
      </c>
      <c r="O905" s="24">
        <v>2</v>
      </c>
      <c r="P905" s="27">
        <v>2</v>
      </c>
      <c r="Q905" s="27">
        <v>10900</v>
      </c>
      <c r="R905" s="27">
        <v>7400</v>
      </c>
      <c r="S905" s="27">
        <v>0</v>
      </c>
      <c r="T905" s="27">
        <v>0</v>
      </c>
      <c r="U905" s="24"/>
      <c r="V905" s="24"/>
      <c r="W905" s="27">
        <v>10900</v>
      </c>
      <c r="X905" s="24" t="str">
        <f>IF(OR(I905="",说明首页!$C$3-INT(I905)&gt;7),"是","否")</f>
        <v>否</v>
      </c>
      <c r="Y905" s="24" t="str">
        <f t="shared" si="210"/>
        <v>是</v>
      </c>
      <c r="Z905" s="24" t="str">
        <f t="shared" si="211"/>
        <v>否</v>
      </c>
      <c r="AA905" s="24" t="str">
        <f>IF(OR(I905="",说明首页!$C$3-INT(I905)&gt;=3),"是","否")</f>
        <v>否</v>
      </c>
      <c r="AB905" s="28">
        <f t="shared" si="212"/>
        <v>67.162162162162161</v>
      </c>
      <c r="AC905" s="29">
        <f t="shared" si="213"/>
        <v>0.89285714285714279</v>
      </c>
      <c r="AD905" s="27">
        <f t="shared" si="214"/>
        <v>5450</v>
      </c>
      <c r="AE905" s="29">
        <f t="shared" si="215"/>
        <v>0.74</v>
      </c>
      <c r="AF905" s="29">
        <f t="shared" si="216"/>
        <v>62.125</v>
      </c>
      <c r="AG905" s="28" t="str">
        <f t="shared" si="217"/>
        <v/>
      </c>
      <c r="AH905" s="28" t="str">
        <f t="shared" si="218"/>
        <v/>
      </c>
      <c r="AI905" s="28" t="str">
        <f t="shared" si="219"/>
        <v/>
      </c>
      <c r="AJ905" s="28" t="str">
        <f t="shared" si="220"/>
        <v/>
      </c>
      <c r="AK905" s="29" t="str">
        <f t="shared" si="221"/>
        <v/>
      </c>
      <c r="AL905" s="25" t="str">
        <f t="shared" si="222"/>
        <v/>
      </c>
      <c r="AM905" s="24" t="str">
        <f t="shared" si="223"/>
        <v>非参评</v>
      </c>
      <c r="AN905" s="24" t="str">
        <f t="shared" si="224"/>
        <v>MOB1-</v>
      </c>
    </row>
    <row r="906" spans="1:40" ht="13.5" customHeight="1">
      <c r="A906" s="24" t="s">
        <v>144</v>
      </c>
      <c r="B906" s="24" t="s">
        <v>150</v>
      </c>
      <c r="C906" s="25">
        <v>807230</v>
      </c>
      <c r="D906" s="24" t="s">
        <v>980</v>
      </c>
      <c r="E906" s="26">
        <v>46125.472222222197</v>
      </c>
      <c r="F906" s="26">
        <v>46125.472222222197</v>
      </c>
      <c r="G906" s="25">
        <v>29</v>
      </c>
      <c r="H906" s="25">
        <v>29</v>
      </c>
      <c r="I906" s="26">
        <v>46154.834027777797</v>
      </c>
      <c r="J906" s="27">
        <v>4834</v>
      </c>
      <c r="K906" s="27">
        <v>5542</v>
      </c>
      <c r="L906" s="27">
        <v>1535</v>
      </c>
      <c r="M906" s="27">
        <v>204816</v>
      </c>
      <c r="N906" s="27">
        <v>152074</v>
      </c>
      <c r="O906" s="25">
        <v>23</v>
      </c>
      <c r="P906" s="27">
        <v>20</v>
      </c>
      <c r="Q906" s="27">
        <v>403400</v>
      </c>
      <c r="R906" s="27">
        <v>307900</v>
      </c>
      <c r="S906" s="27">
        <v>3</v>
      </c>
      <c r="T906" s="27">
        <v>4</v>
      </c>
      <c r="U906" s="27">
        <v>9400</v>
      </c>
      <c r="V906" s="24"/>
      <c r="W906" s="27">
        <v>412800</v>
      </c>
      <c r="X906" s="24" t="str">
        <f>IF(OR(I906="",说明首页!$C$3-INT(I906)&gt;7),"是","否")</f>
        <v>否</v>
      </c>
      <c r="Y906" s="24" t="str">
        <f t="shared" si="210"/>
        <v>否</v>
      </c>
      <c r="Z906" s="24" t="str">
        <f t="shared" si="211"/>
        <v>是</v>
      </c>
      <c r="AA906" s="24" t="str">
        <f>IF(OR(I906="",说明首页!$C$3-INT(I906)&gt;=3),"是","否")</f>
        <v>否</v>
      </c>
      <c r="AB906" s="28">
        <f t="shared" si="212"/>
        <v>99.071009771986965</v>
      </c>
      <c r="AC906" s="29">
        <f t="shared" si="213"/>
        <v>0.41373603640877121</v>
      </c>
      <c r="AD906" s="27">
        <f t="shared" si="214"/>
        <v>20170</v>
      </c>
      <c r="AE906" s="29">
        <f t="shared" si="215"/>
        <v>30.79</v>
      </c>
      <c r="AF906" s="29">
        <f t="shared" si="216"/>
        <v>110.19855072463768</v>
      </c>
      <c r="AG906" s="28">
        <f t="shared" si="217"/>
        <v>77.024482109227876</v>
      </c>
      <c r="AH906" s="28">
        <f t="shared" si="218"/>
        <v>3.9548022598870061</v>
      </c>
      <c r="AI906" s="28">
        <f t="shared" si="219"/>
        <v>12.8060263653484</v>
      </c>
      <c r="AJ906" s="28">
        <f t="shared" si="220"/>
        <v>43.126177024482111</v>
      </c>
      <c r="AK906" s="29">
        <f t="shared" si="221"/>
        <v>24.52</v>
      </c>
      <c r="AL906" s="25">
        <f t="shared" si="222"/>
        <v>451</v>
      </c>
      <c r="AM906" s="24" t="str">
        <f t="shared" si="223"/>
        <v>C</v>
      </c>
      <c r="AN906" s="24" t="str">
        <f t="shared" si="224"/>
        <v>MOB1-</v>
      </c>
    </row>
    <row r="907" spans="1:40" ht="13.5" customHeight="1">
      <c r="A907" s="24" t="s">
        <v>144</v>
      </c>
      <c r="B907" s="24" t="s">
        <v>150</v>
      </c>
      <c r="C907" s="25">
        <v>807231</v>
      </c>
      <c r="D907" s="24" t="s">
        <v>765</v>
      </c>
      <c r="E907" s="26">
        <v>46125.468055555597</v>
      </c>
      <c r="F907" s="26">
        <v>46125.468055555597</v>
      </c>
      <c r="G907" s="25">
        <v>29</v>
      </c>
      <c r="H907" s="25">
        <v>29</v>
      </c>
      <c r="I907" s="26">
        <v>46127.487500000003</v>
      </c>
      <c r="J907" s="27">
        <v>95</v>
      </c>
      <c r="K907" s="27">
        <v>95</v>
      </c>
      <c r="L907" s="27">
        <v>42</v>
      </c>
      <c r="M907" s="27">
        <v>3769</v>
      </c>
      <c r="N907" s="27">
        <v>2911</v>
      </c>
      <c r="O907" s="24">
        <v>1</v>
      </c>
      <c r="P907" s="24"/>
      <c r="Q907" s="24"/>
      <c r="R907" s="24"/>
      <c r="S907" s="24"/>
      <c r="T907" s="24"/>
      <c r="U907" s="24"/>
      <c r="V907" s="24"/>
      <c r="W907" s="24"/>
      <c r="X907" s="24" t="str">
        <f>IF(OR(I907="",说明首页!$C$3-INT(I907)&gt;7),"是","否")</f>
        <v>否</v>
      </c>
      <c r="Y907" s="24" t="str">
        <f t="shared" si="210"/>
        <v>是</v>
      </c>
      <c r="Z907" s="24" t="str">
        <f t="shared" si="211"/>
        <v>否</v>
      </c>
      <c r="AA907" s="24" t="str">
        <f>IF(OR(I907="",说明首页!$C$3-INT(I907)&gt;=3),"是","否")</f>
        <v>是</v>
      </c>
      <c r="AB907" s="28">
        <f t="shared" si="212"/>
        <v>69.30952380952381</v>
      </c>
      <c r="AC907" s="29">
        <f t="shared" si="213"/>
        <v>0</v>
      </c>
      <c r="AD907" s="27">
        <f t="shared" si="214"/>
        <v>0</v>
      </c>
      <c r="AE907" s="29">
        <f t="shared" si="215"/>
        <v>0</v>
      </c>
      <c r="AF907" s="29">
        <f t="shared" si="216"/>
        <v>48.516666666666666</v>
      </c>
      <c r="AG907" s="28" t="str">
        <f t="shared" si="217"/>
        <v/>
      </c>
      <c r="AH907" s="28" t="str">
        <f t="shared" si="218"/>
        <v/>
      </c>
      <c r="AI907" s="28" t="str">
        <f t="shared" si="219"/>
        <v/>
      </c>
      <c r="AJ907" s="28" t="str">
        <f t="shared" si="220"/>
        <v/>
      </c>
      <c r="AK907" s="29" t="str">
        <f t="shared" si="221"/>
        <v/>
      </c>
      <c r="AL907" s="25" t="str">
        <f t="shared" si="222"/>
        <v/>
      </c>
      <c r="AM907" s="24" t="str">
        <f t="shared" si="223"/>
        <v>非参评</v>
      </c>
      <c r="AN907" s="24" t="str">
        <f t="shared" si="224"/>
        <v>MOB1-</v>
      </c>
    </row>
    <row r="908" spans="1:40" ht="13.5" customHeight="1">
      <c r="A908" s="24" t="s">
        <v>144</v>
      </c>
      <c r="B908" s="24" t="s">
        <v>150</v>
      </c>
      <c r="C908" s="25">
        <v>807232</v>
      </c>
      <c r="D908" s="24" t="s">
        <v>981</v>
      </c>
      <c r="E908" s="26">
        <v>46125.5805555556</v>
      </c>
      <c r="F908" s="26">
        <v>46125.5805555556</v>
      </c>
      <c r="G908" s="25">
        <v>29</v>
      </c>
      <c r="H908" s="25">
        <v>29</v>
      </c>
      <c r="I908" s="26">
        <v>46129.684722222199</v>
      </c>
      <c r="J908" s="27">
        <v>249</v>
      </c>
      <c r="K908" s="27">
        <v>249</v>
      </c>
      <c r="L908" s="27">
        <v>136</v>
      </c>
      <c r="M908" s="27">
        <v>14685</v>
      </c>
      <c r="N908" s="27">
        <v>13012</v>
      </c>
      <c r="O908" s="25">
        <v>3</v>
      </c>
      <c r="P908" s="27">
        <v>1</v>
      </c>
      <c r="Q908" s="27">
        <v>2900</v>
      </c>
      <c r="R908" s="27">
        <v>2900</v>
      </c>
      <c r="S908" s="27">
        <v>0</v>
      </c>
      <c r="T908" s="27">
        <v>0</v>
      </c>
      <c r="U908" s="24"/>
      <c r="V908" s="24"/>
      <c r="W908" s="27">
        <v>2900</v>
      </c>
      <c r="X908" s="24" t="str">
        <f>IF(OR(I908="",说明首页!$C$3-INT(I908)&gt;7),"是","否")</f>
        <v>否</v>
      </c>
      <c r="Y908" s="24" t="str">
        <f t="shared" si="210"/>
        <v>是</v>
      </c>
      <c r="Z908" s="24" t="str">
        <f t="shared" si="211"/>
        <v>否</v>
      </c>
      <c r="AA908" s="24" t="str">
        <f>IF(OR(I908="",说明首页!$C$3-INT(I908)&gt;=3),"是","否")</f>
        <v>否</v>
      </c>
      <c r="AB908" s="28">
        <f t="shared" si="212"/>
        <v>95.67647058823529</v>
      </c>
      <c r="AC908" s="29">
        <f t="shared" si="213"/>
        <v>0.40160642570281119</v>
      </c>
      <c r="AD908" s="27">
        <f t="shared" si="214"/>
        <v>2900</v>
      </c>
      <c r="AE908" s="29">
        <f t="shared" si="215"/>
        <v>0.28999999999999998</v>
      </c>
      <c r="AF908" s="29">
        <f t="shared" si="216"/>
        <v>72.288888888888877</v>
      </c>
      <c r="AG908" s="28" t="str">
        <f t="shared" si="217"/>
        <v/>
      </c>
      <c r="AH908" s="28" t="str">
        <f t="shared" si="218"/>
        <v/>
      </c>
      <c r="AI908" s="28" t="str">
        <f t="shared" si="219"/>
        <v/>
      </c>
      <c r="AJ908" s="28" t="str">
        <f t="shared" si="220"/>
        <v/>
      </c>
      <c r="AK908" s="29" t="str">
        <f t="shared" si="221"/>
        <v/>
      </c>
      <c r="AL908" s="25" t="str">
        <f t="shared" si="222"/>
        <v/>
      </c>
      <c r="AM908" s="24" t="str">
        <f t="shared" si="223"/>
        <v>非参评</v>
      </c>
      <c r="AN908" s="24" t="str">
        <f t="shared" si="224"/>
        <v>MOB1-</v>
      </c>
    </row>
    <row r="909" spans="1:40" ht="13.5" customHeight="1">
      <c r="A909" s="24" t="s">
        <v>144</v>
      </c>
      <c r="B909" s="24" t="s">
        <v>150</v>
      </c>
      <c r="C909" s="25">
        <v>807234</v>
      </c>
      <c r="D909" s="24" t="s">
        <v>787</v>
      </c>
      <c r="E909" s="26">
        <v>46125.625694444403</v>
      </c>
      <c r="F909" s="26">
        <v>46125.625694444403</v>
      </c>
      <c r="G909" s="25">
        <v>29</v>
      </c>
      <c r="H909" s="25">
        <v>29</v>
      </c>
      <c r="I909" s="26">
        <v>46154.827083333301</v>
      </c>
      <c r="J909" s="27">
        <v>4166</v>
      </c>
      <c r="K909" s="27">
        <v>4626</v>
      </c>
      <c r="L909" s="27">
        <v>1729</v>
      </c>
      <c r="M909" s="27">
        <v>248180</v>
      </c>
      <c r="N909" s="27">
        <v>210892</v>
      </c>
      <c r="O909" s="25">
        <v>26</v>
      </c>
      <c r="P909" s="27">
        <v>43</v>
      </c>
      <c r="Q909" s="27">
        <v>650000</v>
      </c>
      <c r="R909" s="27">
        <v>501100</v>
      </c>
      <c r="S909" s="27">
        <v>2</v>
      </c>
      <c r="T909" s="27">
        <v>3</v>
      </c>
      <c r="U909" s="27">
        <v>84800</v>
      </c>
      <c r="V909" s="24"/>
      <c r="W909" s="27">
        <v>734800</v>
      </c>
      <c r="X909" s="24" t="str">
        <f>IF(OR(I909="",说明首页!$C$3-INT(I909)&gt;7),"是","否")</f>
        <v>否</v>
      </c>
      <c r="Y909" s="24" t="str">
        <f t="shared" si="210"/>
        <v>否</v>
      </c>
      <c r="Z909" s="24" t="str">
        <f t="shared" si="211"/>
        <v>是</v>
      </c>
      <c r="AA909" s="24" t="str">
        <f>IF(OR(I909="",说明首页!$C$3-INT(I909)&gt;=3),"是","否")</f>
        <v>否</v>
      </c>
      <c r="AB909" s="28">
        <f t="shared" si="212"/>
        <v>121.97339502602661</v>
      </c>
      <c r="AC909" s="29">
        <f t="shared" si="213"/>
        <v>1.0321651464234276</v>
      </c>
      <c r="AD909" s="27">
        <f t="shared" si="214"/>
        <v>15116.279069767443</v>
      </c>
      <c r="AE909" s="29">
        <f t="shared" si="215"/>
        <v>50.11</v>
      </c>
      <c r="AF909" s="29">
        <f t="shared" si="216"/>
        <v>135.18717948717949</v>
      </c>
      <c r="AG909" s="28">
        <f t="shared" si="217"/>
        <v>96.610169491525426</v>
      </c>
      <c r="AH909" s="28">
        <f t="shared" si="218"/>
        <v>64.218455743879474</v>
      </c>
      <c r="AI909" s="28">
        <f t="shared" si="219"/>
        <v>21.84557438794727</v>
      </c>
      <c r="AJ909" s="28">
        <f t="shared" si="220"/>
        <v>88.888888888888886</v>
      </c>
      <c r="AK909" s="29">
        <f t="shared" si="221"/>
        <v>65.540000000000006</v>
      </c>
      <c r="AL909" s="25">
        <f t="shared" si="222"/>
        <v>153</v>
      </c>
      <c r="AM909" s="24" t="str">
        <f t="shared" si="223"/>
        <v>A</v>
      </c>
      <c r="AN909" s="24" t="str">
        <f t="shared" si="224"/>
        <v>MOB1-</v>
      </c>
    </row>
    <row r="910" spans="1:40" ht="13.5" customHeight="1">
      <c r="A910" s="24" t="s">
        <v>144</v>
      </c>
      <c r="B910" s="24" t="s">
        <v>150</v>
      </c>
      <c r="C910" s="25">
        <v>807235</v>
      </c>
      <c r="D910" s="24" t="s">
        <v>609</v>
      </c>
      <c r="E910" s="26">
        <v>46125.460416666698</v>
      </c>
      <c r="F910" s="26">
        <v>46125.460416666698</v>
      </c>
      <c r="G910" s="25">
        <v>29</v>
      </c>
      <c r="H910" s="25">
        <v>29</v>
      </c>
      <c r="I910" s="26">
        <v>46125.609722222202</v>
      </c>
      <c r="J910" s="27">
        <v>22</v>
      </c>
      <c r="K910" s="27">
        <v>22</v>
      </c>
      <c r="L910" s="27">
        <v>10</v>
      </c>
      <c r="M910" s="27">
        <v>668</v>
      </c>
      <c r="N910" s="27">
        <v>483</v>
      </c>
      <c r="O910" s="24"/>
      <c r="P910" s="24"/>
      <c r="Q910" s="24"/>
      <c r="R910" s="24"/>
      <c r="S910" s="24"/>
      <c r="T910" s="24"/>
      <c r="U910" s="24"/>
      <c r="V910" s="24"/>
      <c r="W910" s="24"/>
      <c r="X910" s="24" t="str">
        <f>IF(OR(I910="",说明首页!$C$3-INT(I910)&gt;7),"是","否")</f>
        <v>否</v>
      </c>
      <c r="Y910" s="24" t="str">
        <f t="shared" si="210"/>
        <v>是</v>
      </c>
      <c r="Z910" s="24" t="str">
        <f t="shared" si="211"/>
        <v>否</v>
      </c>
      <c r="AA910" s="24" t="str">
        <f>IF(OR(I910="",说明首页!$C$3-INT(I910)&gt;=3),"是","否")</f>
        <v>是</v>
      </c>
      <c r="AB910" s="28">
        <f t="shared" si="212"/>
        <v>48.3</v>
      </c>
      <c r="AC910" s="29">
        <f t="shared" si="213"/>
        <v>0</v>
      </c>
      <c r="AD910" s="27">
        <f t="shared" si="214"/>
        <v>0</v>
      </c>
      <c r="AE910" s="29">
        <f t="shared" si="215"/>
        <v>0</v>
      </c>
      <c r="AF910" s="29">
        <f t="shared" si="216"/>
        <v>0</v>
      </c>
      <c r="AG910" s="28" t="str">
        <f t="shared" si="217"/>
        <v/>
      </c>
      <c r="AH910" s="28" t="str">
        <f t="shared" si="218"/>
        <v/>
      </c>
      <c r="AI910" s="28" t="str">
        <f t="shared" si="219"/>
        <v/>
      </c>
      <c r="AJ910" s="28" t="str">
        <f t="shared" si="220"/>
        <v/>
      </c>
      <c r="AK910" s="29" t="str">
        <f t="shared" si="221"/>
        <v/>
      </c>
      <c r="AL910" s="25" t="str">
        <f t="shared" si="222"/>
        <v/>
      </c>
      <c r="AM910" s="24" t="str">
        <f t="shared" si="223"/>
        <v>非参评</v>
      </c>
      <c r="AN910" s="24" t="str">
        <f t="shared" si="224"/>
        <v>MOB1-</v>
      </c>
    </row>
    <row r="911" spans="1:40" ht="13.5" customHeight="1">
      <c r="A911" s="24" t="s">
        <v>144</v>
      </c>
      <c r="B911" s="24" t="s">
        <v>169</v>
      </c>
      <c r="C911" s="25">
        <v>807240</v>
      </c>
      <c r="D911" s="24" t="s">
        <v>398</v>
      </c>
      <c r="E911" s="26">
        <v>46125.599999999999</v>
      </c>
      <c r="F911" s="26">
        <v>46125.599999999999</v>
      </c>
      <c r="G911" s="25">
        <v>29</v>
      </c>
      <c r="H911" s="25">
        <v>29</v>
      </c>
      <c r="I911" s="26">
        <v>46130.597916666702</v>
      </c>
      <c r="J911" s="27">
        <v>127</v>
      </c>
      <c r="K911" s="27">
        <v>127</v>
      </c>
      <c r="L911" s="27">
        <v>48</v>
      </c>
      <c r="M911" s="27">
        <v>5977</v>
      </c>
      <c r="N911" s="27">
        <v>4819</v>
      </c>
      <c r="O911" s="25">
        <v>3</v>
      </c>
      <c r="P911" s="27">
        <v>1</v>
      </c>
      <c r="Q911" s="27">
        <v>2400</v>
      </c>
      <c r="R911" s="27">
        <v>2400</v>
      </c>
      <c r="S911" s="27">
        <v>0</v>
      </c>
      <c r="T911" s="27">
        <v>0</v>
      </c>
      <c r="U911" s="27"/>
      <c r="V911" s="27"/>
      <c r="W911" s="27">
        <v>2400</v>
      </c>
      <c r="X911" s="24" t="str">
        <f>IF(OR(I911="",说明首页!$C$3-INT(I911)&gt;7),"是","否")</f>
        <v>否</v>
      </c>
      <c r="Y911" s="24" t="str">
        <f t="shared" si="210"/>
        <v>是</v>
      </c>
      <c r="Z911" s="24" t="str">
        <f t="shared" si="211"/>
        <v>否</v>
      </c>
      <c r="AA911" s="24" t="str">
        <f>IF(OR(I911="",说明首页!$C$3-INT(I911)&gt;=3),"是","否")</f>
        <v>否</v>
      </c>
      <c r="AB911" s="28">
        <f t="shared" si="212"/>
        <v>100.39583333333333</v>
      </c>
      <c r="AC911" s="29">
        <f t="shared" si="213"/>
        <v>0.78740157480314954</v>
      </c>
      <c r="AD911" s="27">
        <f t="shared" si="214"/>
        <v>2400</v>
      </c>
      <c r="AE911" s="29">
        <f t="shared" si="215"/>
        <v>0.24</v>
      </c>
      <c r="AF911" s="29">
        <f t="shared" si="216"/>
        <v>26.772222222222222</v>
      </c>
      <c r="AG911" s="28" t="str">
        <f t="shared" si="217"/>
        <v/>
      </c>
      <c r="AH911" s="28" t="str">
        <f t="shared" si="218"/>
        <v/>
      </c>
      <c r="AI911" s="28" t="str">
        <f t="shared" si="219"/>
        <v/>
      </c>
      <c r="AJ911" s="28" t="str">
        <f t="shared" si="220"/>
        <v/>
      </c>
      <c r="AK911" s="29" t="str">
        <f t="shared" si="221"/>
        <v/>
      </c>
      <c r="AL911" s="25" t="str">
        <f t="shared" si="222"/>
        <v/>
      </c>
      <c r="AM911" s="24" t="str">
        <f t="shared" si="223"/>
        <v>非参评</v>
      </c>
      <c r="AN911" s="24" t="str">
        <f t="shared" si="224"/>
        <v>MOB1-</v>
      </c>
    </row>
    <row r="912" spans="1:40" ht="13.5" customHeight="1">
      <c r="A912" s="24" t="s">
        <v>144</v>
      </c>
      <c r="B912" s="24" t="s">
        <v>169</v>
      </c>
      <c r="C912" s="25">
        <v>807241</v>
      </c>
      <c r="D912" s="24" t="s">
        <v>856</v>
      </c>
      <c r="E912" s="26">
        <v>46123.3840277778</v>
      </c>
      <c r="F912" s="26">
        <v>46123.3840277778</v>
      </c>
      <c r="G912" s="25">
        <v>31</v>
      </c>
      <c r="H912" s="25">
        <v>31</v>
      </c>
      <c r="I912" s="26">
        <v>46154.807638888902</v>
      </c>
      <c r="J912" s="27">
        <v>4973</v>
      </c>
      <c r="K912" s="27">
        <v>5565</v>
      </c>
      <c r="L912" s="27">
        <v>1697</v>
      </c>
      <c r="M912" s="27">
        <v>208483</v>
      </c>
      <c r="N912" s="27">
        <v>154247</v>
      </c>
      <c r="O912" s="25">
        <v>24</v>
      </c>
      <c r="P912" s="27">
        <v>29</v>
      </c>
      <c r="Q912" s="27">
        <v>1320800</v>
      </c>
      <c r="R912" s="27">
        <v>1114100</v>
      </c>
      <c r="S912" s="27">
        <v>3</v>
      </c>
      <c r="T912" s="27">
        <v>3</v>
      </c>
      <c r="U912" s="24">
        <v>22500</v>
      </c>
      <c r="V912" s="24">
        <v>20000</v>
      </c>
      <c r="W912" s="27">
        <v>1343300</v>
      </c>
      <c r="X912" s="24" t="str">
        <f>IF(OR(I912="",说明首页!$C$3-INT(I912)&gt;7),"是","否")</f>
        <v>否</v>
      </c>
      <c r="Y912" s="24" t="str">
        <f t="shared" si="210"/>
        <v>否</v>
      </c>
      <c r="Z912" s="24" t="str">
        <f t="shared" si="211"/>
        <v>是</v>
      </c>
      <c r="AA912" s="24" t="str">
        <f>IF(OR(I912="",说明首页!$C$3-INT(I912)&gt;=3),"是","否")</f>
        <v>否</v>
      </c>
      <c r="AB912" s="28">
        <f t="shared" si="212"/>
        <v>90.893930465527404</v>
      </c>
      <c r="AC912" s="29">
        <f t="shared" si="213"/>
        <v>0.58314900462497488</v>
      </c>
      <c r="AD912" s="27">
        <f t="shared" si="214"/>
        <v>45544.827586206899</v>
      </c>
      <c r="AE912" s="29">
        <f t="shared" si="215"/>
        <v>111.41</v>
      </c>
      <c r="AF912" s="29">
        <f t="shared" si="216"/>
        <v>107.11597222222221</v>
      </c>
      <c r="AG912" s="28">
        <f t="shared" si="217"/>
        <v>56.873822975517896</v>
      </c>
      <c r="AH912" s="28">
        <f t="shared" si="218"/>
        <v>15.442561205273069</v>
      </c>
      <c r="AI912" s="28">
        <f t="shared" si="219"/>
        <v>45.574387947269301</v>
      </c>
      <c r="AJ912" s="28">
        <f t="shared" si="220"/>
        <v>35.216572504708097</v>
      </c>
      <c r="AK912" s="29">
        <f t="shared" si="221"/>
        <v>31.64</v>
      </c>
      <c r="AL912" s="25">
        <f t="shared" si="222"/>
        <v>402</v>
      </c>
      <c r="AM912" s="24" t="str">
        <f t="shared" si="223"/>
        <v>B</v>
      </c>
      <c r="AN912" s="24" t="str">
        <f t="shared" si="224"/>
        <v>MOB1-3</v>
      </c>
    </row>
    <row r="913" spans="1:40" ht="13.5" customHeight="1">
      <c r="A913" s="24" t="s">
        <v>144</v>
      </c>
      <c r="B913" s="24" t="s">
        <v>169</v>
      </c>
      <c r="C913" s="25">
        <v>807242</v>
      </c>
      <c r="D913" s="24" t="s">
        <v>991</v>
      </c>
      <c r="E913" s="26">
        <v>46125.3881944444</v>
      </c>
      <c r="F913" s="26">
        <v>46125.3881944444</v>
      </c>
      <c r="G913" s="25">
        <v>29</v>
      </c>
      <c r="H913" s="25">
        <v>29</v>
      </c>
      <c r="I913" s="26">
        <v>46127.760416666701</v>
      </c>
      <c r="J913" s="27">
        <v>247</v>
      </c>
      <c r="K913" s="27">
        <v>249</v>
      </c>
      <c r="L913" s="27">
        <v>116</v>
      </c>
      <c r="M913" s="27">
        <v>12942</v>
      </c>
      <c r="N913" s="27">
        <v>10907</v>
      </c>
      <c r="O913" s="25">
        <v>3</v>
      </c>
      <c r="P913" s="27">
        <v>2</v>
      </c>
      <c r="Q913" s="27">
        <v>2500</v>
      </c>
      <c r="R913" s="27"/>
      <c r="S913" s="27">
        <v>0</v>
      </c>
      <c r="T913" s="27">
        <v>0</v>
      </c>
      <c r="U913" s="24"/>
      <c r="V913" s="24"/>
      <c r="W913" s="27">
        <v>2500</v>
      </c>
      <c r="X913" s="24" t="str">
        <f>IF(OR(I913="",说明首页!$C$3-INT(I913)&gt;7),"是","否")</f>
        <v>否</v>
      </c>
      <c r="Y913" s="24" t="str">
        <f t="shared" si="210"/>
        <v>是</v>
      </c>
      <c r="Z913" s="24" t="str">
        <f t="shared" si="211"/>
        <v>否</v>
      </c>
      <c r="AA913" s="24" t="str">
        <f>IF(OR(I913="",说明首页!$C$3-INT(I913)&gt;=3),"是","否")</f>
        <v>是</v>
      </c>
      <c r="AB913" s="28">
        <f t="shared" si="212"/>
        <v>94.025862068965523</v>
      </c>
      <c r="AC913" s="29">
        <f t="shared" si="213"/>
        <v>0.80971659919028338</v>
      </c>
      <c r="AD913" s="27">
        <f t="shared" si="214"/>
        <v>1250</v>
      </c>
      <c r="AE913" s="29">
        <f t="shared" si="215"/>
        <v>0</v>
      </c>
      <c r="AF913" s="29">
        <f t="shared" si="216"/>
        <v>60.594444444444441</v>
      </c>
      <c r="AG913" s="28" t="str">
        <f t="shared" si="217"/>
        <v/>
      </c>
      <c r="AH913" s="28" t="str">
        <f t="shared" si="218"/>
        <v/>
      </c>
      <c r="AI913" s="28" t="str">
        <f t="shared" si="219"/>
        <v/>
      </c>
      <c r="AJ913" s="28" t="str">
        <f t="shared" si="220"/>
        <v/>
      </c>
      <c r="AK913" s="29" t="str">
        <f t="shared" si="221"/>
        <v/>
      </c>
      <c r="AL913" s="25" t="str">
        <f t="shared" si="222"/>
        <v/>
      </c>
      <c r="AM913" s="24" t="str">
        <f t="shared" si="223"/>
        <v>非参评</v>
      </c>
      <c r="AN913" s="24" t="str">
        <f t="shared" si="224"/>
        <v>MOB1-</v>
      </c>
    </row>
    <row r="914" spans="1:40" ht="13.5" customHeight="1">
      <c r="A914" s="24" t="s">
        <v>144</v>
      </c>
      <c r="B914" s="24" t="s">
        <v>169</v>
      </c>
      <c r="C914" s="25">
        <v>807243</v>
      </c>
      <c r="D914" s="24" t="s">
        <v>530</v>
      </c>
      <c r="E914" s="26">
        <v>46123.390277777798</v>
      </c>
      <c r="F914" s="26">
        <v>46123.390277777798</v>
      </c>
      <c r="G914" s="25">
        <v>31</v>
      </c>
      <c r="H914" s="25">
        <v>31</v>
      </c>
      <c r="I914" s="26">
        <v>46154.804166666698</v>
      </c>
      <c r="J914" s="27">
        <v>5096</v>
      </c>
      <c r="K914" s="27">
        <v>5798</v>
      </c>
      <c r="L914" s="27">
        <v>1647</v>
      </c>
      <c r="M914" s="27">
        <v>194781</v>
      </c>
      <c r="N914" s="27">
        <v>136205</v>
      </c>
      <c r="O914" s="24">
        <v>24</v>
      </c>
      <c r="P914" s="27">
        <v>12</v>
      </c>
      <c r="Q914" s="27">
        <v>46400</v>
      </c>
      <c r="R914" s="24">
        <v>8800</v>
      </c>
      <c r="S914" s="27">
        <v>1</v>
      </c>
      <c r="T914" s="27">
        <v>1</v>
      </c>
      <c r="U914" s="24">
        <v>3500</v>
      </c>
      <c r="V914" s="24"/>
      <c r="W914" s="27">
        <v>49900</v>
      </c>
      <c r="X914" s="24" t="str">
        <f>IF(OR(I914="",说明首页!$C$3-INT(I914)&gt;7),"是","否")</f>
        <v>否</v>
      </c>
      <c r="Y914" s="24" t="str">
        <f t="shared" si="210"/>
        <v>否</v>
      </c>
      <c r="Z914" s="24" t="str">
        <f t="shared" si="211"/>
        <v>是</v>
      </c>
      <c r="AA914" s="24" t="str">
        <f>IF(OR(I914="",说明首页!$C$3-INT(I914)&gt;=3),"是","否")</f>
        <v>否</v>
      </c>
      <c r="AB914" s="28">
        <f t="shared" si="212"/>
        <v>82.698846387370978</v>
      </c>
      <c r="AC914" s="29">
        <f t="shared" si="213"/>
        <v>0.23547880690737832</v>
      </c>
      <c r="AD914" s="27">
        <f t="shared" si="214"/>
        <v>3866.6666666666665</v>
      </c>
      <c r="AE914" s="29">
        <f t="shared" si="215"/>
        <v>0.88</v>
      </c>
      <c r="AF914" s="29">
        <f t="shared" si="216"/>
        <v>94.586805555555557</v>
      </c>
      <c r="AG914" s="28">
        <f t="shared" si="217"/>
        <v>32.580037664783426</v>
      </c>
      <c r="AH914" s="28">
        <f t="shared" si="218"/>
        <v>0</v>
      </c>
      <c r="AI914" s="28">
        <f t="shared" si="219"/>
        <v>0</v>
      </c>
      <c r="AJ914" s="28">
        <f t="shared" si="220"/>
        <v>15.254237288135593</v>
      </c>
      <c r="AK914" s="29">
        <f t="shared" si="221"/>
        <v>7.94</v>
      </c>
      <c r="AL914" s="25">
        <f t="shared" si="222"/>
        <v>520</v>
      </c>
      <c r="AM914" s="24" t="str">
        <f t="shared" si="223"/>
        <v>C</v>
      </c>
      <c r="AN914" s="24" t="str">
        <f t="shared" si="224"/>
        <v>MOB1-3</v>
      </c>
    </row>
    <row r="915" spans="1:40" ht="13.5" customHeight="1">
      <c r="A915" s="24" t="s">
        <v>144</v>
      </c>
      <c r="B915" s="24" t="s">
        <v>169</v>
      </c>
      <c r="C915" s="25">
        <v>807244</v>
      </c>
      <c r="D915" s="24" t="s">
        <v>1018</v>
      </c>
      <c r="E915" s="26">
        <v>46125.393750000003</v>
      </c>
      <c r="F915" s="26">
        <v>46125.393750000003</v>
      </c>
      <c r="G915" s="25">
        <v>29</v>
      </c>
      <c r="H915" s="25">
        <v>29</v>
      </c>
      <c r="I915" s="26">
        <v>46136.426388888904</v>
      </c>
      <c r="J915" s="27">
        <v>398</v>
      </c>
      <c r="K915" s="27">
        <v>425</v>
      </c>
      <c r="L915" s="27">
        <v>139</v>
      </c>
      <c r="M915" s="27">
        <v>16363</v>
      </c>
      <c r="N915" s="27">
        <v>12383</v>
      </c>
      <c r="O915" s="24">
        <v>3</v>
      </c>
      <c r="P915" s="24">
        <v>3</v>
      </c>
      <c r="Q915" s="24">
        <v>4400</v>
      </c>
      <c r="R915" s="24">
        <v>500</v>
      </c>
      <c r="S915" s="24">
        <v>0</v>
      </c>
      <c r="T915" s="24">
        <v>0</v>
      </c>
      <c r="U915" s="24"/>
      <c r="V915" s="24"/>
      <c r="W915" s="24">
        <v>4400</v>
      </c>
      <c r="X915" s="24" t="str">
        <f>IF(OR(I915="",说明首页!$C$3-INT(I915)&gt;7),"是","否")</f>
        <v>否</v>
      </c>
      <c r="Y915" s="24" t="str">
        <f t="shared" si="210"/>
        <v>是</v>
      </c>
      <c r="Z915" s="24" t="str">
        <f t="shared" si="211"/>
        <v>否</v>
      </c>
      <c r="AA915" s="24" t="str">
        <f>IF(OR(I915="",说明首页!$C$3-INT(I915)&gt;=3),"是","否")</f>
        <v>否</v>
      </c>
      <c r="AB915" s="28">
        <f t="shared" si="212"/>
        <v>89.086330935251794</v>
      </c>
      <c r="AC915" s="29">
        <f t="shared" si="213"/>
        <v>0.75376884422110546</v>
      </c>
      <c r="AD915" s="27">
        <f t="shared" si="214"/>
        <v>1466.6666666666667</v>
      </c>
      <c r="AE915" s="29">
        <f t="shared" si="215"/>
        <v>0.05</v>
      </c>
      <c r="AF915" s="29">
        <f t="shared" si="216"/>
        <v>68.794444444444451</v>
      </c>
      <c r="AG915" s="28" t="str">
        <f t="shared" si="217"/>
        <v/>
      </c>
      <c r="AH915" s="28" t="str">
        <f t="shared" si="218"/>
        <v/>
      </c>
      <c r="AI915" s="28" t="str">
        <f t="shared" si="219"/>
        <v/>
      </c>
      <c r="AJ915" s="28" t="str">
        <f t="shared" si="220"/>
        <v/>
      </c>
      <c r="AK915" s="29" t="str">
        <f t="shared" si="221"/>
        <v/>
      </c>
      <c r="AL915" s="25" t="str">
        <f t="shared" si="222"/>
        <v/>
      </c>
      <c r="AM915" s="24" t="str">
        <f t="shared" si="223"/>
        <v>非参评</v>
      </c>
      <c r="AN915" s="24" t="str">
        <f t="shared" si="224"/>
        <v>MOB1-</v>
      </c>
    </row>
    <row r="916" spans="1:40" ht="13.5" customHeight="1">
      <c r="A916" s="24" t="s">
        <v>144</v>
      </c>
      <c r="B916" s="24" t="s">
        <v>169</v>
      </c>
      <c r="C916" s="25">
        <v>807245</v>
      </c>
      <c r="D916" s="24" t="s">
        <v>465</v>
      </c>
      <c r="E916" s="26">
        <v>46123.402083333298</v>
      </c>
      <c r="F916" s="26">
        <v>46123.402083333298</v>
      </c>
      <c r="G916" s="25">
        <v>31</v>
      </c>
      <c r="H916" s="25">
        <v>31</v>
      </c>
      <c r="I916" s="26">
        <v>46154.806250000001</v>
      </c>
      <c r="J916" s="27">
        <v>4924</v>
      </c>
      <c r="K916" s="27">
        <v>5497</v>
      </c>
      <c r="L916" s="27">
        <v>2176</v>
      </c>
      <c r="M916" s="27">
        <v>191132</v>
      </c>
      <c r="N916" s="27">
        <v>142132</v>
      </c>
      <c r="O916" s="25">
        <v>24</v>
      </c>
      <c r="P916" s="27">
        <v>20</v>
      </c>
      <c r="Q916" s="27">
        <v>436800</v>
      </c>
      <c r="R916" s="27">
        <v>340000</v>
      </c>
      <c r="S916" s="27">
        <v>3</v>
      </c>
      <c r="T916" s="27">
        <v>3</v>
      </c>
      <c r="U916" s="27">
        <v>23400</v>
      </c>
      <c r="V916" s="24">
        <v>23400</v>
      </c>
      <c r="W916" s="27">
        <v>460200</v>
      </c>
      <c r="X916" s="24" t="str">
        <f>IF(OR(I916="",说明首页!$C$3-INT(I916)&gt;7),"是","否")</f>
        <v>否</v>
      </c>
      <c r="Y916" s="24" t="str">
        <f t="shared" si="210"/>
        <v>否</v>
      </c>
      <c r="Z916" s="24" t="str">
        <f t="shared" si="211"/>
        <v>是</v>
      </c>
      <c r="AA916" s="24" t="str">
        <f>IF(OR(I916="",说明首页!$C$3-INT(I916)&gt;=3),"是","否")</f>
        <v>否</v>
      </c>
      <c r="AB916" s="28">
        <f t="shared" si="212"/>
        <v>65.318014705882348</v>
      </c>
      <c r="AC916" s="29">
        <f t="shared" si="213"/>
        <v>0.40617384240454912</v>
      </c>
      <c r="AD916" s="27">
        <f t="shared" si="214"/>
        <v>21840</v>
      </c>
      <c r="AE916" s="29">
        <f t="shared" si="215"/>
        <v>34</v>
      </c>
      <c r="AF916" s="29">
        <f t="shared" si="216"/>
        <v>98.702777777777783</v>
      </c>
      <c r="AG916" s="28">
        <f t="shared" si="217"/>
        <v>3.5781544256120528</v>
      </c>
      <c r="AH916" s="28">
        <f t="shared" si="218"/>
        <v>3.5781544256120528</v>
      </c>
      <c r="AI916" s="28">
        <f t="shared" si="219"/>
        <v>15.254237288135593</v>
      </c>
      <c r="AJ916" s="28">
        <f t="shared" si="220"/>
        <v>21.468926553672315</v>
      </c>
      <c r="AK916" s="29">
        <f t="shared" si="221"/>
        <v>9.49</v>
      </c>
      <c r="AL916" s="25">
        <f t="shared" si="222"/>
        <v>516</v>
      </c>
      <c r="AM916" s="24" t="str">
        <f t="shared" si="223"/>
        <v>C</v>
      </c>
      <c r="AN916" s="24" t="str">
        <f t="shared" si="224"/>
        <v>MOB1-3</v>
      </c>
    </row>
    <row r="917" spans="1:40" ht="13.5" customHeight="1">
      <c r="A917" s="24" t="s">
        <v>144</v>
      </c>
      <c r="B917" s="24" t="s">
        <v>169</v>
      </c>
      <c r="C917" s="25">
        <v>807246</v>
      </c>
      <c r="D917" s="24" t="s">
        <v>294</v>
      </c>
      <c r="E917" s="26">
        <v>46123.391666666699</v>
      </c>
      <c r="F917" s="26">
        <v>46123.391666666699</v>
      </c>
      <c r="G917" s="25">
        <v>31</v>
      </c>
      <c r="H917" s="25">
        <v>31</v>
      </c>
      <c r="I917" s="26">
        <v>46154.805555555598</v>
      </c>
      <c r="J917" s="27">
        <v>4166</v>
      </c>
      <c r="K917" s="27">
        <v>4761</v>
      </c>
      <c r="L917" s="27">
        <v>1656</v>
      </c>
      <c r="M917" s="27">
        <v>200921</v>
      </c>
      <c r="N917" s="27">
        <v>155338</v>
      </c>
      <c r="O917" s="25">
        <v>24</v>
      </c>
      <c r="P917" s="27">
        <v>30</v>
      </c>
      <c r="Q917" s="27">
        <v>575200</v>
      </c>
      <c r="R917" s="27">
        <v>283500</v>
      </c>
      <c r="S917" s="27">
        <v>3</v>
      </c>
      <c r="T917" s="27">
        <v>9</v>
      </c>
      <c r="U917" s="27">
        <v>65600</v>
      </c>
      <c r="V917" s="24">
        <v>20000</v>
      </c>
      <c r="W917" s="27">
        <v>640800</v>
      </c>
      <c r="X917" s="24" t="str">
        <f>IF(OR(I917="",说明首页!$C$3-INT(I917)&gt;7),"是","否")</f>
        <v>否</v>
      </c>
      <c r="Y917" s="24" t="str">
        <f t="shared" si="210"/>
        <v>否</v>
      </c>
      <c r="Z917" s="24" t="str">
        <f t="shared" si="211"/>
        <v>是</v>
      </c>
      <c r="AA917" s="24" t="str">
        <f>IF(OR(I917="",说明首页!$C$3-INT(I917)&gt;=3),"是","否")</f>
        <v>否</v>
      </c>
      <c r="AB917" s="28">
        <f t="shared" si="212"/>
        <v>93.803140096618364</v>
      </c>
      <c r="AC917" s="29">
        <f t="shared" si="213"/>
        <v>0.72011521843494963</v>
      </c>
      <c r="AD917" s="27">
        <f t="shared" si="214"/>
        <v>19173.333333333332</v>
      </c>
      <c r="AE917" s="29">
        <f t="shared" si="215"/>
        <v>28.35</v>
      </c>
      <c r="AF917" s="29">
        <f t="shared" si="216"/>
        <v>107.87361111111112</v>
      </c>
      <c r="AG917" s="28">
        <f t="shared" si="217"/>
        <v>65.536723163841799</v>
      </c>
      <c r="AH917" s="28">
        <f t="shared" si="218"/>
        <v>27.683615819209038</v>
      </c>
      <c r="AI917" s="28">
        <f t="shared" si="219"/>
        <v>10.922787193973635</v>
      </c>
      <c r="AJ917" s="28">
        <f t="shared" si="220"/>
        <v>36.158192090395481</v>
      </c>
      <c r="AK917" s="29">
        <f t="shared" si="221"/>
        <v>31.7</v>
      </c>
      <c r="AL917" s="25">
        <f t="shared" si="222"/>
        <v>400</v>
      </c>
      <c r="AM917" s="24" t="str">
        <f t="shared" si="223"/>
        <v>B</v>
      </c>
      <c r="AN917" s="24" t="str">
        <f t="shared" si="224"/>
        <v>MOB1-3</v>
      </c>
    </row>
    <row r="918" spans="1:40" ht="13.5" customHeight="1">
      <c r="A918" s="24" t="s">
        <v>144</v>
      </c>
      <c r="B918" s="24" t="s">
        <v>169</v>
      </c>
      <c r="C918" s="25">
        <v>807247</v>
      </c>
      <c r="D918" s="24" t="s">
        <v>679</v>
      </c>
      <c r="E918" s="26">
        <v>46123.402777777803</v>
      </c>
      <c r="F918" s="26">
        <v>46123.402777777803</v>
      </c>
      <c r="G918" s="25">
        <v>31</v>
      </c>
      <c r="H918" s="25">
        <v>31</v>
      </c>
      <c r="I918" s="26">
        <v>46154.808333333298</v>
      </c>
      <c r="J918" s="27">
        <v>4429</v>
      </c>
      <c r="K918" s="27">
        <v>4951</v>
      </c>
      <c r="L918" s="27">
        <v>1672</v>
      </c>
      <c r="M918" s="27">
        <v>204670</v>
      </c>
      <c r="N918" s="27">
        <v>156028</v>
      </c>
      <c r="O918" s="25">
        <v>24</v>
      </c>
      <c r="P918" s="27">
        <v>22</v>
      </c>
      <c r="Q918" s="27">
        <v>355800</v>
      </c>
      <c r="R918" s="27">
        <v>157100</v>
      </c>
      <c r="S918" s="27">
        <v>2</v>
      </c>
      <c r="T918" s="27">
        <v>3</v>
      </c>
      <c r="U918" s="24">
        <v>22000</v>
      </c>
      <c r="V918" s="24"/>
      <c r="W918" s="27">
        <v>377800</v>
      </c>
      <c r="X918" s="24" t="str">
        <f>IF(OR(I918="",说明首页!$C$3-INT(I918)&gt;7),"是","否")</f>
        <v>否</v>
      </c>
      <c r="Y918" s="24" t="str">
        <f t="shared" si="210"/>
        <v>否</v>
      </c>
      <c r="Z918" s="24" t="str">
        <f t="shared" si="211"/>
        <v>是</v>
      </c>
      <c r="AA918" s="24" t="str">
        <f>IF(OR(I918="",说明首页!$C$3-INT(I918)&gt;=3),"是","否")</f>
        <v>否</v>
      </c>
      <c r="AB918" s="28">
        <f t="shared" si="212"/>
        <v>93.318181818181813</v>
      </c>
      <c r="AC918" s="29">
        <f t="shared" si="213"/>
        <v>0.49672612327839238</v>
      </c>
      <c r="AD918" s="27">
        <f t="shared" si="214"/>
        <v>16172.727272727272</v>
      </c>
      <c r="AE918" s="29">
        <f t="shared" si="215"/>
        <v>15.71</v>
      </c>
      <c r="AF918" s="29">
        <f t="shared" si="216"/>
        <v>108.35277777777779</v>
      </c>
      <c r="AG918" s="28">
        <f t="shared" si="217"/>
        <v>64.406779661016941</v>
      </c>
      <c r="AH918" s="28">
        <f t="shared" si="218"/>
        <v>8.0979284369114879</v>
      </c>
      <c r="AI918" s="28">
        <f t="shared" si="219"/>
        <v>6.2146892655367232</v>
      </c>
      <c r="AJ918" s="28">
        <f t="shared" si="220"/>
        <v>37.664783427495294</v>
      </c>
      <c r="AK918" s="29">
        <f t="shared" si="221"/>
        <v>22.08</v>
      </c>
      <c r="AL918" s="25">
        <f t="shared" si="222"/>
        <v>466</v>
      </c>
      <c r="AM918" s="24" t="str">
        <f t="shared" si="223"/>
        <v>C</v>
      </c>
      <c r="AN918" s="24" t="str">
        <f t="shared" si="224"/>
        <v>MOB1-3</v>
      </c>
    </row>
    <row r="919" spans="1:40" ht="13.5" customHeight="1">
      <c r="A919" s="24" t="s">
        <v>144</v>
      </c>
      <c r="B919" s="24" t="s">
        <v>169</v>
      </c>
      <c r="C919" s="25">
        <v>807248</v>
      </c>
      <c r="D919" s="24" t="s">
        <v>401</v>
      </c>
      <c r="E919" s="26">
        <v>46123.402777777803</v>
      </c>
      <c r="F919" s="26">
        <v>46123.402777777803</v>
      </c>
      <c r="G919" s="25">
        <v>31</v>
      </c>
      <c r="H919" s="25">
        <v>31</v>
      </c>
      <c r="I919" s="26">
        <v>46154.806944444397</v>
      </c>
      <c r="J919" s="27">
        <v>4486</v>
      </c>
      <c r="K919" s="27">
        <v>4762</v>
      </c>
      <c r="L919" s="27">
        <v>1686</v>
      </c>
      <c r="M919" s="27">
        <v>171304</v>
      </c>
      <c r="N919" s="27">
        <v>124768</v>
      </c>
      <c r="O919" s="25">
        <v>24</v>
      </c>
      <c r="P919" s="27">
        <v>18</v>
      </c>
      <c r="Q919" s="27">
        <v>142300</v>
      </c>
      <c r="R919" s="27">
        <v>94700</v>
      </c>
      <c r="S919" s="27">
        <v>4</v>
      </c>
      <c r="T919" s="27">
        <v>4</v>
      </c>
      <c r="U919" s="27">
        <v>33400</v>
      </c>
      <c r="V919" s="27"/>
      <c r="W919" s="27">
        <v>175700</v>
      </c>
      <c r="X919" s="24" t="str">
        <f>IF(OR(I919="",说明首页!$C$3-INT(I919)&gt;7),"是","否")</f>
        <v>否</v>
      </c>
      <c r="Y919" s="24" t="str">
        <f t="shared" si="210"/>
        <v>否</v>
      </c>
      <c r="Z919" s="24" t="str">
        <f t="shared" si="211"/>
        <v>是</v>
      </c>
      <c r="AA919" s="24" t="str">
        <f>IF(OR(I919="",说明首页!$C$3-INT(I919)&gt;=3),"是","否")</f>
        <v>否</v>
      </c>
      <c r="AB919" s="28">
        <f t="shared" si="212"/>
        <v>74.002372479240805</v>
      </c>
      <c r="AC919" s="29">
        <f t="shared" si="213"/>
        <v>0.40124832813196609</v>
      </c>
      <c r="AD919" s="27">
        <f t="shared" si="214"/>
        <v>7905.5555555555557</v>
      </c>
      <c r="AE919" s="29">
        <f t="shared" si="215"/>
        <v>9.4700000000000006</v>
      </c>
      <c r="AF919" s="29">
        <f t="shared" si="216"/>
        <v>86.644444444444446</v>
      </c>
      <c r="AG919" s="28">
        <f t="shared" si="217"/>
        <v>14.312617702448211</v>
      </c>
      <c r="AH919" s="28">
        <f t="shared" si="218"/>
        <v>3.2015065913370999</v>
      </c>
      <c r="AI919" s="28">
        <f t="shared" si="219"/>
        <v>3.2015065913370999</v>
      </c>
      <c r="AJ919" s="28">
        <f t="shared" si="220"/>
        <v>7.1563088512241055</v>
      </c>
      <c r="AK919" s="29">
        <f t="shared" si="221"/>
        <v>5.66</v>
      </c>
      <c r="AL919" s="25">
        <f t="shared" si="222"/>
        <v>527</v>
      </c>
      <c r="AM919" s="24" t="str">
        <f t="shared" si="223"/>
        <v>C</v>
      </c>
      <c r="AN919" s="24" t="str">
        <f t="shared" si="224"/>
        <v>MOB1-3</v>
      </c>
    </row>
    <row r="920" spans="1:40" ht="13.5" customHeight="1">
      <c r="A920" s="24" t="s">
        <v>144</v>
      </c>
      <c r="B920" s="24" t="s">
        <v>169</v>
      </c>
      <c r="C920" s="25">
        <v>807249</v>
      </c>
      <c r="D920" s="24" t="s">
        <v>701</v>
      </c>
      <c r="E920" s="26">
        <v>46123.402777777803</v>
      </c>
      <c r="F920" s="26">
        <v>46123.402777777803</v>
      </c>
      <c r="G920" s="25">
        <v>31</v>
      </c>
      <c r="H920" s="25">
        <v>31</v>
      </c>
      <c r="I920" s="26">
        <v>46154.804861111101</v>
      </c>
      <c r="J920" s="27">
        <v>4744</v>
      </c>
      <c r="K920" s="27">
        <v>5173</v>
      </c>
      <c r="L920" s="27">
        <v>1823</v>
      </c>
      <c r="M920" s="27">
        <v>206620</v>
      </c>
      <c r="N920" s="27">
        <v>156963</v>
      </c>
      <c r="O920" s="25">
        <v>24</v>
      </c>
      <c r="P920" s="27">
        <v>35</v>
      </c>
      <c r="Q920" s="27">
        <v>758300</v>
      </c>
      <c r="R920" s="27">
        <v>367000</v>
      </c>
      <c r="S920" s="27">
        <v>0</v>
      </c>
      <c r="T920" s="27">
        <v>0</v>
      </c>
      <c r="U920" s="27"/>
      <c r="V920" s="24"/>
      <c r="W920" s="27">
        <v>758300</v>
      </c>
      <c r="X920" s="24" t="str">
        <f>IF(OR(I920="",说明首页!$C$3-INT(I920)&gt;7),"是","否")</f>
        <v>否</v>
      </c>
      <c r="Y920" s="24" t="str">
        <f t="shared" si="210"/>
        <v>否</v>
      </c>
      <c r="Z920" s="24" t="str">
        <f t="shared" si="211"/>
        <v>是</v>
      </c>
      <c r="AA920" s="24" t="str">
        <f>IF(OR(I920="",说明首页!$C$3-INT(I920)&gt;=3),"是","否")</f>
        <v>否</v>
      </c>
      <c r="AB920" s="28">
        <f t="shared" si="212"/>
        <v>86.101481075150843</v>
      </c>
      <c r="AC920" s="29">
        <f t="shared" si="213"/>
        <v>0.73777403035413147</v>
      </c>
      <c r="AD920" s="27">
        <f t="shared" si="214"/>
        <v>21665.714285714286</v>
      </c>
      <c r="AE920" s="29">
        <f t="shared" si="215"/>
        <v>36.700000000000003</v>
      </c>
      <c r="AF920" s="29">
        <f t="shared" si="216"/>
        <v>109.00208333333333</v>
      </c>
      <c r="AG920" s="28">
        <f t="shared" si="217"/>
        <v>41.619585687382298</v>
      </c>
      <c r="AH920" s="28">
        <f t="shared" si="218"/>
        <v>31.073446327683619</v>
      </c>
      <c r="AI920" s="28">
        <f t="shared" si="219"/>
        <v>16.38418079096045</v>
      </c>
      <c r="AJ920" s="28">
        <f t="shared" si="220"/>
        <v>39.548022598870055</v>
      </c>
      <c r="AK920" s="29">
        <f t="shared" si="221"/>
        <v>31.41</v>
      </c>
      <c r="AL920" s="25">
        <f t="shared" si="222"/>
        <v>405</v>
      </c>
      <c r="AM920" s="24" t="str">
        <f t="shared" si="223"/>
        <v>B</v>
      </c>
      <c r="AN920" s="24" t="str">
        <f t="shared" si="224"/>
        <v>MOB1-3</v>
      </c>
    </row>
    <row r="921" spans="1:40" ht="13.5" customHeight="1">
      <c r="A921" s="24" t="s">
        <v>144</v>
      </c>
      <c r="B921" s="24" t="s">
        <v>160</v>
      </c>
      <c r="C921" s="25">
        <v>807250</v>
      </c>
      <c r="D921" s="24" t="s">
        <v>361</v>
      </c>
      <c r="E921" s="26">
        <v>46125.3840277778</v>
      </c>
      <c r="F921" s="26">
        <v>46125.3840277778</v>
      </c>
      <c r="G921" s="25">
        <v>29</v>
      </c>
      <c r="H921" s="25">
        <v>29</v>
      </c>
      <c r="I921" s="26">
        <v>46139.388888888898</v>
      </c>
      <c r="J921" s="27">
        <v>2041</v>
      </c>
      <c r="K921" s="27">
        <v>2240</v>
      </c>
      <c r="L921" s="27">
        <v>1029</v>
      </c>
      <c r="M921" s="27">
        <v>87004</v>
      </c>
      <c r="N921" s="27">
        <v>67046</v>
      </c>
      <c r="O921" s="24">
        <v>13</v>
      </c>
      <c r="P921" s="24">
        <v>7</v>
      </c>
      <c r="Q921" s="24">
        <v>48100</v>
      </c>
      <c r="R921" s="24">
        <v>47600</v>
      </c>
      <c r="S921" s="24">
        <v>0</v>
      </c>
      <c r="T921" s="24">
        <v>0</v>
      </c>
      <c r="U921" s="24"/>
      <c r="V921" s="24"/>
      <c r="W921" s="24">
        <v>48100</v>
      </c>
      <c r="X921" s="24" t="str">
        <f>IF(OR(I921="",说明首页!$C$3-INT(I921)&gt;7),"是","否")</f>
        <v>否</v>
      </c>
      <c r="Y921" s="24" t="str">
        <f t="shared" si="210"/>
        <v>是</v>
      </c>
      <c r="Z921" s="24" t="str">
        <f t="shared" si="211"/>
        <v>否</v>
      </c>
      <c r="AA921" s="24" t="str">
        <f>IF(OR(I921="",说明首页!$C$3-INT(I921)&gt;=3),"是","否")</f>
        <v>否</v>
      </c>
      <c r="AB921" s="28">
        <f t="shared" si="212"/>
        <v>65.156462585034021</v>
      </c>
      <c r="AC921" s="29">
        <f t="shared" si="213"/>
        <v>0.34296913277804997</v>
      </c>
      <c r="AD921" s="27">
        <f t="shared" si="214"/>
        <v>6871.4285714285716</v>
      </c>
      <c r="AE921" s="29">
        <f t="shared" si="215"/>
        <v>4.76</v>
      </c>
      <c r="AF921" s="29">
        <f t="shared" si="216"/>
        <v>85.956410256410251</v>
      </c>
      <c r="AG921" s="28" t="str">
        <f t="shared" si="217"/>
        <v/>
      </c>
      <c r="AH921" s="28" t="str">
        <f t="shared" si="218"/>
        <v/>
      </c>
      <c r="AI921" s="28" t="str">
        <f t="shared" si="219"/>
        <v/>
      </c>
      <c r="AJ921" s="28" t="str">
        <f t="shared" si="220"/>
        <v/>
      </c>
      <c r="AK921" s="29" t="str">
        <f t="shared" si="221"/>
        <v/>
      </c>
      <c r="AL921" s="25" t="str">
        <f t="shared" si="222"/>
        <v/>
      </c>
      <c r="AM921" s="24" t="str">
        <f t="shared" si="223"/>
        <v>非参评</v>
      </c>
      <c r="AN921" s="24" t="str">
        <f t="shared" si="224"/>
        <v>MOB1-</v>
      </c>
    </row>
    <row r="922" spans="1:40" ht="13.5" customHeight="1">
      <c r="A922" s="24" t="s">
        <v>144</v>
      </c>
      <c r="B922" s="24" t="s">
        <v>145</v>
      </c>
      <c r="C922" s="25">
        <v>807309</v>
      </c>
      <c r="D922" s="24" t="s">
        <v>146</v>
      </c>
      <c r="E922" s="26">
        <v>46125.472222222197</v>
      </c>
      <c r="F922" s="26">
        <v>46125.472222222197</v>
      </c>
      <c r="G922" s="25">
        <v>29</v>
      </c>
      <c r="H922" s="25">
        <v>29</v>
      </c>
      <c r="I922" s="26">
        <v>46147.722916666702</v>
      </c>
      <c r="J922" s="27">
        <v>2813</v>
      </c>
      <c r="K922" s="27">
        <v>3125</v>
      </c>
      <c r="L922" s="27">
        <v>1348</v>
      </c>
      <c r="M922" s="27">
        <v>155222</v>
      </c>
      <c r="N922" s="27">
        <v>130623</v>
      </c>
      <c r="O922" s="25">
        <v>19</v>
      </c>
      <c r="P922" s="27">
        <v>33</v>
      </c>
      <c r="Q922" s="27">
        <v>272500</v>
      </c>
      <c r="R922" s="27">
        <v>212700</v>
      </c>
      <c r="S922" s="27">
        <v>0</v>
      </c>
      <c r="T922" s="27">
        <v>0</v>
      </c>
      <c r="U922" s="24"/>
      <c r="V922" s="24"/>
      <c r="W922" s="27">
        <v>272500</v>
      </c>
      <c r="X922" s="24" t="str">
        <f>IF(OR(I922="",说明首页!$C$3-INT(I922)&gt;7),"是","否")</f>
        <v>否</v>
      </c>
      <c r="Y922" s="24" t="str">
        <f t="shared" si="210"/>
        <v>是</v>
      </c>
      <c r="Z922" s="24" t="str">
        <f t="shared" si="211"/>
        <v>否</v>
      </c>
      <c r="AA922" s="24" t="str">
        <f>IF(OR(I922="",说明首页!$C$3-INT(I922)&gt;=3),"是","否")</f>
        <v>否</v>
      </c>
      <c r="AB922" s="28">
        <f t="shared" si="212"/>
        <v>96.901335311572694</v>
      </c>
      <c r="AC922" s="29">
        <f t="shared" si="213"/>
        <v>1.1731247778172769</v>
      </c>
      <c r="AD922" s="27">
        <f t="shared" si="214"/>
        <v>8257.575757575758</v>
      </c>
      <c r="AE922" s="29">
        <f t="shared" si="215"/>
        <v>21.27</v>
      </c>
      <c r="AF922" s="29">
        <f t="shared" si="216"/>
        <v>114.58157894736841</v>
      </c>
      <c r="AG922" s="28" t="str">
        <f t="shared" si="217"/>
        <v/>
      </c>
      <c r="AH922" s="28" t="str">
        <f t="shared" si="218"/>
        <v/>
      </c>
      <c r="AI922" s="28" t="str">
        <f t="shared" si="219"/>
        <v/>
      </c>
      <c r="AJ922" s="28" t="str">
        <f t="shared" si="220"/>
        <v/>
      </c>
      <c r="AK922" s="29" t="str">
        <f t="shared" si="221"/>
        <v/>
      </c>
      <c r="AL922" s="25" t="str">
        <f t="shared" si="222"/>
        <v/>
      </c>
      <c r="AM922" s="24" t="str">
        <f t="shared" si="223"/>
        <v>非参评</v>
      </c>
      <c r="AN922" s="24" t="str">
        <f t="shared" si="224"/>
        <v>MOB1-</v>
      </c>
    </row>
    <row r="923" spans="1:40" ht="13.5" customHeight="1">
      <c r="A923" s="24" t="s">
        <v>144</v>
      </c>
      <c r="B923" s="24" t="s">
        <v>145</v>
      </c>
      <c r="C923" s="25">
        <v>807310</v>
      </c>
      <c r="D923" s="24" t="s">
        <v>419</v>
      </c>
      <c r="E923" s="26">
        <v>46125.7</v>
      </c>
      <c r="F923" s="26">
        <v>46125.7</v>
      </c>
      <c r="G923" s="25">
        <v>29</v>
      </c>
      <c r="H923" s="25">
        <v>29</v>
      </c>
      <c r="I923" s="26">
        <v>46125.767361111102</v>
      </c>
      <c r="J923" s="27">
        <v>6</v>
      </c>
      <c r="K923" s="27">
        <v>6</v>
      </c>
      <c r="L923" s="27">
        <v>1</v>
      </c>
      <c r="M923" s="27">
        <v>77</v>
      </c>
      <c r="N923" s="27">
        <v>36</v>
      </c>
      <c r="O923" s="25"/>
      <c r="P923" s="27"/>
      <c r="Q923" s="27"/>
      <c r="R923" s="27"/>
      <c r="S923" s="27"/>
      <c r="T923" s="27"/>
      <c r="U923" s="24"/>
      <c r="V923" s="24"/>
      <c r="W923" s="27"/>
      <c r="X923" s="24" t="str">
        <f>IF(OR(I923="",说明首页!$C$3-INT(I923)&gt;7),"是","否")</f>
        <v>否</v>
      </c>
      <c r="Y923" s="24" t="str">
        <f t="shared" si="210"/>
        <v>是</v>
      </c>
      <c r="Z923" s="24" t="str">
        <f t="shared" si="211"/>
        <v>否</v>
      </c>
      <c r="AA923" s="24" t="str">
        <f>IF(OR(I923="",说明首页!$C$3-INT(I923)&gt;=3),"是","否")</f>
        <v>是</v>
      </c>
      <c r="AB923" s="28">
        <f t="shared" si="212"/>
        <v>36</v>
      </c>
      <c r="AC923" s="29">
        <f t="shared" si="213"/>
        <v>0</v>
      </c>
      <c r="AD923" s="27">
        <f t="shared" si="214"/>
        <v>0</v>
      </c>
      <c r="AE923" s="29">
        <f t="shared" si="215"/>
        <v>0</v>
      </c>
      <c r="AF923" s="29">
        <f t="shared" si="216"/>
        <v>0</v>
      </c>
      <c r="AG923" s="28" t="str">
        <f t="shared" si="217"/>
        <v/>
      </c>
      <c r="AH923" s="28" t="str">
        <f t="shared" si="218"/>
        <v/>
      </c>
      <c r="AI923" s="28" t="str">
        <f t="shared" si="219"/>
        <v/>
      </c>
      <c r="AJ923" s="28" t="str">
        <f t="shared" si="220"/>
        <v/>
      </c>
      <c r="AK923" s="29" t="str">
        <f t="shared" si="221"/>
        <v/>
      </c>
      <c r="AL923" s="25" t="str">
        <f t="shared" si="222"/>
        <v/>
      </c>
      <c r="AM923" s="24" t="str">
        <f t="shared" si="223"/>
        <v>非参评</v>
      </c>
      <c r="AN923" s="24" t="str">
        <f t="shared" si="224"/>
        <v>MOB1-</v>
      </c>
    </row>
    <row r="924" spans="1:40" ht="13.5" customHeight="1">
      <c r="A924" s="24" t="s">
        <v>144</v>
      </c>
      <c r="B924" s="24" t="s">
        <v>145</v>
      </c>
      <c r="C924" s="25">
        <v>807313</v>
      </c>
      <c r="D924" s="24" t="s">
        <v>274</v>
      </c>
      <c r="E924" s="26">
        <v>46125.480555555601</v>
      </c>
      <c r="F924" s="26">
        <v>46125.480555555601</v>
      </c>
      <c r="G924" s="25">
        <v>29</v>
      </c>
      <c r="H924" s="25">
        <v>29</v>
      </c>
      <c r="I924" s="26">
        <v>46154.845138888901</v>
      </c>
      <c r="J924" s="27">
        <v>2189</v>
      </c>
      <c r="K924" s="27">
        <v>2374</v>
      </c>
      <c r="L924" s="27">
        <v>950</v>
      </c>
      <c r="M924" s="27">
        <v>103440</v>
      </c>
      <c r="N924" s="27">
        <v>82036</v>
      </c>
      <c r="O924" s="25">
        <v>20</v>
      </c>
      <c r="P924" s="27">
        <v>13</v>
      </c>
      <c r="Q924" s="27">
        <v>79500</v>
      </c>
      <c r="R924" s="27">
        <v>23100</v>
      </c>
      <c r="S924" s="27">
        <v>1</v>
      </c>
      <c r="T924" s="27">
        <v>1</v>
      </c>
      <c r="U924" s="27">
        <v>2000</v>
      </c>
      <c r="V924" s="24"/>
      <c r="W924" s="27">
        <v>81500</v>
      </c>
      <c r="X924" s="24" t="str">
        <f>IF(OR(I924="",说明首页!$C$3-INT(I924)&gt;7),"是","否")</f>
        <v>否</v>
      </c>
      <c r="Y924" s="24" t="str">
        <f t="shared" si="210"/>
        <v>是</v>
      </c>
      <c r="Z924" s="24" t="str">
        <f t="shared" si="211"/>
        <v>否</v>
      </c>
      <c r="AA924" s="24" t="str">
        <f>IF(OR(I924="",说明首页!$C$3-INT(I924)&gt;=3),"是","否")</f>
        <v>否</v>
      </c>
      <c r="AB924" s="28">
        <f t="shared" si="212"/>
        <v>86.35368421052631</v>
      </c>
      <c r="AC924" s="29">
        <f t="shared" si="213"/>
        <v>0.59387848332571946</v>
      </c>
      <c r="AD924" s="27">
        <f t="shared" si="214"/>
        <v>6115.3846153846152</v>
      </c>
      <c r="AE924" s="29">
        <f t="shared" si="215"/>
        <v>2.31</v>
      </c>
      <c r="AF924" s="29">
        <f t="shared" si="216"/>
        <v>68.36333333333333</v>
      </c>
      <c r="AG924" s="28" t="str">
        <f t="shared" si="217"/>
        <v/>
      </c>
      <c r="AH924" s="28" t="str">
        <f t="shared" si="218"/>
        <v/>
      </c>
      <c r="AI924" s="28" t="str">
        <f t="shared" si="219"/>
        <v/>
      </c>
      <c r="AJ924" s="28" t="str">
        <f t="shared" si="220"/>
        <v/>
      </c>
      <c r="AK924" s="29" t="str">
        <f t="shared" si="221"/>
        <v/>
      </c>
      <c r="AL924" s="25" t="str">
        <f t="shared" si="222"/>
        <v/>
      </c>
      <c r="AM924" s="24" t="str">
        <f t="shared" si="223"/>
        <v>非参评</v>
      </c>
      <c r="AN924" s="24" t="str">
        <f t="shared" si="224"/>
        <v>MOB1-</v>
      </c>
    </row>
    <row r="925" spans="1:40" ht="13.5" customHeight="1">
      <c r="A925" s="24" t="s">
        <v>144</v>
      </c>
      <c r="B925" s="24" t="s">
        <v>145</v>
      </c>
      <c r="C925" s="25">
        <v>807314</v>
      </c>
      <c r="D925" s="24" t="s">
        <v>826</v>
      </c>
      <c r="E925" s="26">
        <v>46126.448611111096</v>
      </c>
      <c r="F925" s="26">
        <v>46126.448611111096</v>
      </c>
      <c r="G925" s="25">
        <v>28</v>
      </c>
      <c r="H925" s="25">
        <v>28</v>
      </c>
      <c r="I925" s="26">
        <v>46126.600694444402</v>
      </c>
      <c r="J925" s="27">
        <v>71</v>
      </c>
      <c r="K925" s="27">
        <v>78</v>
      </c>
      <c r="L925" s="27">
        <v>11</v>
      </c>
      <c r="M925" s="27">
        <v>1675</v>
      </c>
      <c r="N925" s="27">
        <v>933</v>
      </c>
      <c r="O925" s="25"/>
      <c r="P925" s="27"/>
      <c r="Q925" s="27"/>
      <c r="R925" s="27"/>
      <c r="S925" s="27"/>
      <c r="T925" s="27"/>
      <c r="U925" s="27"/>
      <c r="V925" s="24"/>
      <c r="W925" s="27"/>
      <c r="X925" s="24" t="str">
        <f>IF(OR(I925="",说明首页!$C$3-INT(I925)&gt;7),"是","否")</f>
        <v>否</v>
      </c>
      <c r="Y925" s="24" t="str">
        <f t="shared" si="210"/>
        <v>是</v>
      </c>
      <c r="Z925" s="24" t="str">
        <f t="shared" si="211"/>
        <v>否</v>
      </c>
      <c r="AA925" s="24" t="str">
        <f>IF(OR(I925="",说明首页!$C$3-INT(I925)&gt;=3),"是","否")</f>
        <v>是</v>
      </c>
      <c r="AB925" s="28">
        <f t="shared" si="212"/>
        <v>84.818181818181813</v>
      </c>
      <c r="AC925" s="29">
        <f t="shared" si="213"/>
        <v>0</v>
      </c>
      <c r="AD925" s="27">
        <f t="shared" si="214"/>
        <v>0</v>
      </c>
      <c r="AE925" s="29">
        <f t="shared" si="215"/>
        <v>0</v>
      </c>
      <c r="AF925" s="29">
        <f t="shared" si="216"/>
        <v>0</v>
      </c>
      <c r="AG925" s="28" t="str">
        <f t="shared" si="217"/>
        <v/>
      </c>
      <c r="AH925" s="28" t="str">
        <f t="shared" si="218"/>
        <v/>
      </c>
      <c r="AI925" s="28" t="str">
        <f t="shared" si="219"/>
        <v/>
      </c>
      <c r="AJ925" s="28" t="str">
        <f t="shared" si="220"/>
        <v/>
      </c>
      <c r="AK925" s="29" t="str">
        <f t="shared" si="221"/>
        <v/>
      </c>
      <c r="AL925" s="25" t="str">
        <f t="shared" si="222"/>
        <v/>
      </c>
      <c r="AM925" s="24" t="str">
        <f t="shared" si="223"/>
        <v>非参评</v>
      </c>
      <c r="AN925" s="24" t="str">
        <f t="shared" si="224"/>
        <v>MOB1-</v>
      </c>
    </row>
    <row r="926" spans="1:40" ht="13.5" customHeight="1">
      <c r="A926" s="24" t="s">
        <v>144</v>
      </c>
      <c r="B926" s="24" t="s">
        <v>167</v>
      </c>
      <c r="C926" s="25">
        <v>807341</v>
      </c>
      <c r="D926" s="24" t="s">
        <v>738</v>
      </c>
      <c r="E926" s="26">
        <v>46126.6</v>
      </c>
      <c r="F926" s="26">
        <v>46126.6</v>
      </c>
      <c r="G926" s="25">
        <v>28</v>
      </c>
      <c r="H926" s="25">
        <v>28</v>
      </c>
      <c r="J926" s="27">
        <v>0</v>
      </c>
      <c r="K926" s="27">
        <v>0</v>
      </c>
      <c r="L926" s="27">
        <v>0</v>
      </c>
      <c r="M926" s="27"/>
      <c r="N926" s="27"/>
      <c r="O926" s="25"/>
      <c r="P926" s="27"/>
      <c r="Q926" s="27"/>
      <c r="R926" s="27"/>
      <c r="S926" s="27"/>
      <c r="T926" s="27"/>
      <c r="U926" s="24"/>
      <c r="V926" s="24"/>
      <c r="W926" s="27"/>
      <c r="X926" s="24" t="str">
        <f>IF(OR(I926="",说明首页!$C$3-INT(I926)&gt;7),"是","否")</f>
        <v>是</v>
      </c>
      <c r="Y926" s="24" t="str">
        <f t="shared" si="210"/>
        <v>是</v>
      </c>
      <c r="Z926" s="24" t="str">
        <f t="shared" si="211"/>
        <v>否</v>
      </c>
      <c r="AA926" s="24" t="str">
        <f>IF(OR(I926="",说明首页!$C$3-INT(I926)&gt;=3),"是","否")</f>
        <v>是</v>
      </c>
      <c r="AB926" s="28">
        <f t="shared" si="212"/>
        <v>0</v>
      </c>
      <c r="AC926" s="29">
        <f t="shared" si="213"/>
        <v>0</v>
      </c>
      <c r="AD926" s="27">
        <f t="shared" si="214"/>
        <v>0</v>
      </c>
      <c r="AE926" s="29">
        <f t="shared" si="215"/>
        <v>0</v>
      </c>
      <c r="AF926" s="29">
        <f t="shared" si="216"/>
        <v>0</v>
      </c>
      <c r="AG926" s="28" t="str">
        <f t="shared" si="217"/>
        <v/>
      </c>
      <c r="AH926" s="28" t="str">
        <f t="shared" si="218"/>
        <v/>
      </c>
      <c r="AI926" s="28" t="str">
        <f t="shared" si="219"/>
        <v/>
      </c>
      <c r="AJ926" s="28" t="str">
        <f t="shared" si="220"/>
        <v/>
      </c>
      <c r="AK926" s="29" t="str">
        <f t="shared" si="221"/>
        <v/>
      </c>
      <c r="AL926" s="25" t="str">
        <f t="shared" si="222"/>
        <v/>
      </c>
      <c r="AM926" s="24" t="str">
        <f t="shared" si="223"/>
        <v>非参评</v>
      </c>
      <c r="AN926" s="24" t="str">
        <f t="shared" si="224"/>
        <v>MOB1-</v>
      </c>
    </row>
    <row r="927" spans="1:40" ht="13.5" customHeight="1">
      <c r="A927" s="24" t="s">
        <v>144</v>
      </c>
      <c r="B927" s="24" t="s">
        <v>169</v>
      </c>
      <c r="C927" s="25">
        <v>807347</v>
      </c>
      <c r="D927" s="24" t="s">
        <v>1089</v>
      </c>
      <c r="E927" s="26">
        <v>46126.399305555598</v>
      </c>
      <c r="F927" s="26">
        <v>46126.399305555598</v>
      </c>
      <c r="G927" s="25">
        <v>28</v>
      </c>
      <c r="H927" s="25">
        <v>28</v>
      </c>
      <c r="I927" s="26">
        <v>46128.788194444402</v>
      </c>
      <c r="J927" s="27">
        <v>250</v>
      </c>
      <c r="K927" s="27">
        <v>342</v>
      </c>
      <c r="L927" s="27">
        <v>110</v>
      </c>
      <c r="M927" s="27">
        <v>15215</v>
      </c>
      <c r="N927" s="27">
        <v>12460</v>
      </c>
      <c r="O927" s="25">
        <v>3</v>
      </c>
      <c r="P927" s="27">
        <v>2</v>
      </c>
      <c r="Q927" s="27">
        <v>2200</v>
      </c>
      <c r="R927" s="27"/>
      <c r="S927" s="27">
        <v>0</v>
      </c>
      <c r="T927" s="27">
        <v>0</v>
      </c>
      <c r="U927" s="27"/>
      <c r="V927" s="27"/>
      <c r="W927" s="27">
        <v>2200</v>
      </c>
      <c r="X927" s="24" t="str">
        <f>IF(OR(I927="",说明首页!$C$3-INT(I927)&gt;7),"是","否")</f>
        <v>否</v>
      </c>
      <c r="Y927" s="24" t="str">
        <f t="shared" si="210"/>
        <v>是</v>
      </c>
      <c r="Z927" s="24" t="str">
        <f t="shared" si="211"/>
        <v>否</v>
      </c>
      <c r="AA927" s="24" t="str">
        <f>IF(OR(I927="",说明首页!$C$3-INT(I927)&gt;=3),"是","否")</f>
        <v>是</v>
      </c>
      <c r="AB927" s="28">
        <f t="shared" si="212"/>
        <v>113.27272727272727</v>
      </c>
      <c r="AC927" s="29">
        <f t="shared" si="213"/>
        <v>0.8</v>
      </c>
      <c r="AD927" s="27">
        <f t="shared" si="214"/>
        <v>1100</v>
      </c>
      <c r="AE927" s="29">
        <f t="shared" si="215"/>
        <v>0</v>
      </c>
      <c r="AF927" s="29">
        <f t="shared" si="216"/>
        <v>69.222222222222214</v>
      </c>
      <c r="AG927" s="28" t="str">
        <f t="shared" si="217"/>
        <v/>
      </c>
      <c r="AH927" s="28" t="str">
        <f t="shared" si="218"/>
        <v/>
      </c>
      <c r="AI927" s="28" t="str">
        <f t="shared" si="219"/>
        <v/>
      </c>
      <c r="AJ927" s="28" t="str">
        <f t="shared" si="220"/>
        <v/>
      </c>
      <c r="AK927" s="29" t="str">
        <f t="shared" si="221"/>
        <v/>
      </c>
      <c r="AL927" s="25" t="str">
        <f t="shared" si="222"/>
        <v/>
      </c>
      <c r="AM927" s="24" t="str">
        <f t="shared" si="223"/>
        <v>非参评</v>
      </c>
      <c r="AN927" s="24" t="str">
        <f t="shared" si="224"/>
        <v>MOB1-</v>
      </c>
    </row>
    <row r="928" spans="1:40" ht="13.5" customHeight="1">
      <c r="A928" s="24" t="s">
        <v>144</v>
      </c>
      <c r="B928" s="24" t="s">
        <v>160</v>
      </c>
      <c r="C928" s="25">
        <v>807348</v>
      </c>
      <c r="D928" s="24" t="s">
        <v>625</v>
      </c>
      <c r="E928" s="26">
        <v>46126.4506944444</v>
      </c>
      <c r="F928" s="26">
        <v>46126.4506944444</v>
      </c>
      <c r="G928" s="25">
        <v>28</v>
      </c>
      <c r="H928" s="25">
        <v>28</v>
      </c>
      <c r="I928" s="26">
        <v>46128.511805555601</v>
      </c>
      <c r="J928" s="27">
        <v>199</v>
      </c>
      <c r="K928" s="27">
        <v>217</v>
      </c>
      <c r="L928" s="27">
        <v>99</v>
      </c>
      <c r="M928" s="27">
        <v>6920</v>
      </c>
      <c r="N928" s="27">
        <v>5162</v>
      </c>
      <c r="O928" s="25">
        <v>1</v>
      </c>
      <c r="P928" s="27">
        <v>1</v>
      </c>
      <c r="Q928" s="27">
        <v>1000</v>
      </c>
      <c r="R928" s="27">
        <v>1000</v>
      </c>
      <c r="S928" s="27">
        <v>0</v>
      </c>
      <c r="T928" s="27">
        <v>0</v>
      </c>
      <c r="U928" s="27"/>
      <c r="V928" s="24"/>
      <c r="W928" s="27">
        <v>1000</v>
      </c>
      <c r="X928" s="24" t="str">
        <f>IF(OR(I928="",说明首页!$C$3-INT(I928)&gt;7),"是","否")</f>
        <v>否</v>
      </c>
      <c r="Y928" s="24" t="str">
        <f t="shared" si="210"/>
        <v>是</v>
      </c>
      <c r="Z928" s="24" t="str">
        <f t="shared" si="211"/>
        <v>否</v>
      </c>
      <c r="AA928" s="24" t="str">
        <f>IF(OR(I928="",说明首页!$C$3-INT(I928)&gt;=3),"是","否")</f>
        <v>是</v>
      </c>
      <c r="AB928" s="28">
        <f t="shared" si="212"/>
        <v>52.141414141414138</v>
      </c>
      <c r="AC928" s="29">
        <f t="shared" si="213"/>
        <v>0.50251256281407031</v>
      </c>
      <c r="AD928" s="27">
        <f t="shared" si="214"/>
        <v>1000</v>
      </c>
      <c r="AE928" s="29">
        <f t="shared" si="215"/>
        <v>0.1</v>
      </c>
      <c r="AF928" s="29">
        <f t="shared" si="216"/>
        <v>86.033333333333331</v>
      </c>
      <c r="AG928" s="28" t="str">
        <f t="shared" si="217"/>
        <v/>
      </c>
      <c r="AH928" s="28" t="str">
        <f t="shared" si="218"/>
        <v/>
      </c>
      <c r="AI928" s="28" t="str">
        <f t="shared" si="219"/>
        <v/>
      </c>
      <c r="AJ928" s="28" t="str">
        <f t="shared" si="220"/>
        <v/>
      </c>
      <c r="AK928" s="29" t="str">
        <f t="shared" si="221"/>
        <v/>
      </c>
      <c r="AL928" s="25" t="str">
        <f t="shared" si="222"/>
        <v/>
      </c>
      <c r="AM928" s="24" t="str">
        <f t="shared" si="223"/>
        <v>非参评</v>
      </c>
      <c r="AN928" s="24" t="str">
        <f t="shared" si="224"/>
        <v>MOB1-</v>
      </c>
    </row>
    <row r="929" spans="1:40" ht="13.5" customHeight="1">
      <c r="A929" s="24" t="s">
        <v>144</v>
      </c>
      <c r="B929" s="24" t="s">
        <v>152</v>
      </c>
      <c r="C929" s="25">
        <v>807349</v>
      </c>
      <c r="D929" s="24" t="s">
        <v>988</v>
      </c>
      <c r="E929" s="26">
        <v>46127.415972222203</v>
      </c>
      <c r="F929" s="26">
        <v>46127.415972222203</v>
      </c>
      <c r="G929" s="25">
        <v>27</v>
      </c>
      <c r="H929" s="25">
        <v>27</v>
      </c>
      <c r="I929" s="26">
        <v>46138.744444444397</v>
      </c>
      <c r="J929" s="27">
        <v>1730</v>
      </c>
      <c r="K929" s="27">
        <v>2038</v>
      </c>
      <c r="L929" s="27">
        <v>731</v>
      </c>
      <c r="M929" s="27">
        <v>62662</v>
      </c>
      <c r="N929" s="27">
        <v>44510</v>
      </c>
      <c r="O929" s="25">
        <v>9</v>
      </c>
      <c r="P929" s="27">
        <v>6</v>
      </c>
      <c r="Q929" s="27">
        <v>126100</v>
      </c>
      <c r="R929" s="27">
        <v>122000</v>
      </c>
      <c r="S929" s="27">
        <v>1</v>
      </c>
      <c r="T929" s="27">
        <v>1</v>
      </c>
      <c r="U929" s="24">
        <v>1000</v>
      </c>
      <c r="V929" s="24"/>
      <c r="W929" s="27">
        <v>127100</v>
      </c>
      <c r="X929" s="24" t="str">
        <f>IF(OR(I929="",说明首页!$C$3-INT(I929)&gt;7),"是","否")</f>
        <v>否</v>
      </c>
      <c r="Y929" s="24" t="str">
        <f t="shared" si="210"/>
        <v>是</v>
      </c>
      <c r="Z929" s="24" t="str">
        <f t="shared" si="211"/>
        <v>否</v>
      </c>
      <c r="AA929" s="24" t="str">
        <f>IF(OR(I929="",说明首页!$C$3-INT(I929)&gt;=3),"是","否")</f>
        <v>否</v>
      </c>
      <c r="AB929" s="28">
        <f t="shared" si="212"/>
        <v>60.889192886456911</v>
      </c>
      <c r="AC929" s="29">
        <f t="shared" si="213"/>
        <v>0.34682080924855491</v>
      </c>
      <c r="AD929" s="27">
        <f t="shared" si="214"/>
        <v>21016.666666666668</v>
      </c>
      <c r="AE929" s="29">
        <f t="shared" si="215"/>
        <v>12.2</v>
      </c>
      <c r="AF929" s="29">
        <f t="shared" si="216"/>
        <v>82.425925925925924</v>
      </c>
      <c r="AG929" s="28" t="str">
        <f t="shared" si="217"/>
        <v/>
      </c>
      <c r="AH929" s="28" t="str">
        <f t="shared" si="218"/>
        <v/>
      </c>
      <c r="AI929" s="28" t="str">
        <f t="shared" si="219"/>
        <v/>
      </c>
      <c r="AJ929" s="28" t="str">
        <f t="shared" si="220"/>
        <v/>
      </c>
      <c r="AK929" s="29" t="str">
        <f t="shared" si="221"/>
        <v/>
      </c>
      <c r="AL929" s="25" t="str">
        <f t="shared" si="222"/>
        <v/>
      </c>
      <c r="AM929" s="24" t="str">
        <f t="shared" si="223"/>
        <v>非参评</v>
      </c>
      <c r="AN929" s="24" t="str">
        <f t="shared" si="224"/>
        <v>MOB1-</v>
      </c>
    </row>
    <row r="930" spans="1:40" ht="13.5" customHeight="1">
      <c r="A930" s="24" t="s">
        <v>144</v>
      </c>
      <c r="B930" s="24" t="s">
        <v>152</v>
      </c>
      <c r="C930" s="25">
        <v>807350</v>
      </c>
      <c r="D930" s="24" t="s">
        <v>985</v>
      </c>
      <c r="E930" s="26">
        <v>46127.412499999999</v>
      </c>
      <c r="F930" s="26">
        <v>46127.412499999999</v>
      </c>
      <c r="G930" s="25">
        <v>27</v>
      </c>
      <c r="H930" s="25">
        <v>27</v>
      </c>
      <c r="I930" s="26">
        <v>46129.498611111099</v>
      </c>
      <c r="J930" s="27">
        <v>433</v>
      </c>
      <c r="K930" s="27">
        <v>434</v>
      </c>
      <c r="L930" s="27">
        <v>213</v>
      </c>
      <c r="M930" s="27">
        <v>16179</v>
      </c>
      <c r="N930" s="27">
        <v>12698</v>
      </c>
      <c r="O930" s="25">
        <v>3</v>
      </c>
      <c r="P930" s="27">
        <v>1</v>
      </c>
      <c r="Q930" s="27">
        <v>500</v>
      </c>
      <c r="R930" s="27"/>
      <c r="S930" s="27">
        <v>1</v>
      </c>
      <c r="T930" s="27">
        <v>2</v>
      </c>
      <c r="U930" s="27">
        <v>1500</v>
      </c>
      <c r="V930" s="24"/>
      <c r="W930" s="27">
        <v>2000</v>
      </c>
      <c r="X930" s="24" t="str">
        <f>IF(OR(I930="",说明首页!$C$3-INT(I930)&gt;7),"是","否")</f>
        <v>否</v>
      </c>
      <c r="Y930" s="24" t="str">
        <f t="shared" si="210"/>
        <v>是</v>
      </c>
      <c r="Z930" s="24" t="str">
        <f t="shared" si="211"/>
        <v>否</v>
      </c>
      <c r="AA930" s="24" t="str">
        <f>IF(OR(I930="",说明首页!$C$3-INT(I930)&gt;=3),"是","否")</f>
        <v>否</v>
      </c>
      <c r="AB930" s="28">
        <f t="shared" si="212"/>
        <v>59.6150234741784</v>
      </c>
      <c r="AC930" s="29">
        <f t="shared" si="213"/>
        <v>0.23094688221709006</v>
      </c>
      <c r="AD930" s="27">
        <f t="shared" si="214"/>
        <v>500</v>
      </c>
      <c r="AE930" s="29">
        <f t="shared" si="215"/>
        <v>0</v>
      </c>
      <c r="AF930" s="29">
        <f t="shared" si="216"/>
        <v>70.544444444444451</v>
      </c>
      <c r="AG930" s="28" t="str">
        <f t="shared" si="217"/>
        <v/>
      </c>
      <c r="AH930" s="28" t="str">
        <f t="shared" si="218"/>
        <v/>
      </c>
      <c r="AI930" s="28" t="str">
        <f t="shared" si="219"/>
        <v/>
      </c>
      <c r="AJ930" s="28" t="str">
        <f t="shared" si="220"/>
        <v/>
      </c>
      <c r="AK930" s="29" t="str">
        <f t="shared" si="221"/>
        <v/>
      </c>
      <c r="AL930" s="25" t="str">
        <f t="shared" si="222"/>
        <v/>
      </c>
      <c r="AM930" s="24" t="str">
        <f t="shared" si="223"/>
        <v>非参评</v>
      </c>
      <c r="AN930" s="24" t="str">
        <f t="shared" si="224"/>
        <v>MOB1-</v>
      </c>
    </row>
    <row r="931" spans="1:40" ht="13.5" customHeight="1">
      <c r="A931" s="24" t="s">
        <v>144</v>
      </c>
      <c r="B931" s="24" t="s">
        <v>152</v>
      </c>
      <c r="C931" s="25">
        <v>807351</v>
      </c>
      <c r="D931" s="24" t="s">
        <v>1003</v>
      </c>
      <c r="E931" s="26">
        <v>46127.418055555601</v>
      </c>
      <c r="F931" s="26">
        <v>46127.418055555601</v>
      </c>
      <c r="G931" s="25">
        <v>27</v>
      </c>
      <c r="H931" s="25">
        <v>27</v>
      </c>
      <c r="I931" s="26">
        <v>46128.495138888902</v>
      </c>
      <c r="J931" s="27">
        <v>188</v>
      </c>
      <c r="K931" s="27">
        <v>191</v>
      </c>
      <c r="L931" s="27">
        <v>76</v>
      </c>
      <c r="M931" s="27">
        <v>7109</v>
      </c>
      <c r="N931" s="27">
        <v>5387</v>
      </c>
      <c r="O931" s="25">
        <v>2</v>
      </c>
      <c r="P931" s="24"/>
      <c r="Q931" s="24"/>
      <c r="R931" s="24"/>
      <c r="S931" s="24"/>
      <c r="T931" s="24"/>
      <c r="U931" s="24"/>
      <c r="V931" s="24"/>
      <c r="W931" s="24"/>
      <c r="X931" s="24" t="str">
        <f>IF(OR(I931="",说明首页!$C$3-INT(I931)&gt;7),"是","否")</f>
        <v>否</v>
      </c>
      <c r="Y931" s="24" t="str">
        <f t="shared" si="210"/>
        <v>是</v>
      </c>
      <c r="Z931" s="24" t="str">
        <f t="shared" si="211"/>
        <v>否</v>
      </c>
      <c r="AA931" s="24" t="str">
        <f>IF(OR(I931="",说明首页!$C$3-INT(I931)&gt;=3),"是","否")</f>
        <v>是</v>
      </c>
      <c r="AB931" s="28">
        <f t="shared" si="212"/>
        <v>70.881578947368425</v>
      </c>
      <c r="AC931" s="29">
        <f t="shared" si="213"/>
        <v>0</v>
      </c>
      <c r="AD931" s="27">
        <f t="shared" si="214"/>
        <v>0</v>
      </c>
      <c r="AE931" s="29">
        <f t="shared" si="215"/>
        <v>0</v>
      </c>
      <c r="AF931" s="29">
        <f t="shared" si="216"/>
        <v>44.891666666666666</v>
      </c>
      <c r="AG931" s="28" t="str">
        <f t="shared" si="217"/>
        <v/>
      </c>
      <c r="AH931" s="28" t="str">
        <f t="shared" si="218"/>
        <v/>
      </c>
      <c r="AI931" s="28" t="str">
        <f t="shared" si="219"/>
        <v/>
      </c>
      <c r="AJ931" s="28" t="str">
        <f t="shared" si="220"/>
        <v/>
      </c>
      <c r="AK931" s="29" t="str">
        <f t="shared" si="221"/>
        <v/>
      </c>
      <c r="AL931" s="25" t="str">
        <f t="shared" si="222"/>
        <v/>
      </c>
      <c r="AM931" s="24" t="str">
        <f t="shared" si="223"/>
        <v>非参评</v>
      </c>
      <c r="AN931" s="24" t="str">
        <f t="shared" si="224"/>
        <v>MOB1-</v>
      </c>
    </row>
    <row r="932" spans="1:40" ht="13.5" customHeight="1">
      <c r="A932" s="24" t="s">
        <v>144</v>
      </c>
      <c r="B932" s="24" t="s">
        <v>152</v>
      </c>
      <c r="C932" s="25">
        <v>807352</v>
      </c>
      <c r="D932" s="24" t="s">
        <v>1022</v>
      </c>
      <c r="E932" s="26">
        <v>46127.425000000003</v>
      </c>
      <c r="F932" s="26">
        <v>46127.425000000003</v>
      </c>
      <c r="G932" s="25">
        <v>27</v>
      </c>
      <c r="H932" s="25">
        <v>27</v>
      </c>
      <c r="I932" s="26">
        <v>46154.752083333296</v>
      </c>
      <c r="J932" s="27">
        <v>4612</v>
      </c>
      <c r="K932" s="27">
        <v>5267</v>
      </c>
      <c r="L932" s="27">
        <v>2130</v>
      </c>
      <c r="M932" s="27">
        <v>181273</v>
      </c>
      <c r="N932" s="27">
        <v>135626</v>
      </c>
      <c r="O932" s="25">
        <v>24</v>
      </c>
      <c r="P932" s="27">
        <v>15</v>
      </c>
      <c r="Q932" s="27">
        <v>166100</v>
      </c>
      <c r="R932" s="27">
        <v>32000</v>
      </c>
      <c r="S932" s="27">
        <v>0</v>
      </c>
      <c r="T932" s="27">
        <v>0</v>
      </c>
      <c r="U932" s="24"/>
      <c r="V932" s="24"/>
      <c r="W932" s="27">
        <v>166100</v>
      </c>
      <c r="X932" s="24" t="str">
        <f>IF(OR(I932="",说明首页!$C$3-INT(I932)&gt;7),"是","否")</f>
        <v>否</v>
      </c>
      <c r="Y932" s="24" t="str">
        <f t="shared" si="210"/>
        <v>否</v>
      </c>
      <c r="Z932" s="24" t="str">
        <f t="shared" si="211"/>
        <v>是</v>
      </c>
      <c r="AA932" s="24" t="str">
        <f>IF(OR(I932="",说明首页!$C$3-INT(I932)&gt;=3),"是","否")</f>
        <v>否</v>
      </c>
      <c r="AB932" s="28">
        <f t="shared" si="212"/>
        <v>63.674178403755867</v>
      </c>
      <c r="AC932" s="29">
        <f t="shared" si="213"/>
        <v>0.32523850823937556</v>
      </c>
      <c r="AD932" s="27">
        <f t="shared" si="214"/>
        <v>11073.333333333334</v>
      </c>
      <c r="AE932" s="29">
        <f t="shared" si="215"/>
        <v>3.2</v>
      </c>
      <c r="AF932" s="29">
        <f t="shared" si="216"/>
        <v>94.18472222222222</v>
      </c>
      <c r="AG932" s="28">
        <f t="shared" si="217"/>
        <v>2.0715630885122414</v>
      </c>
      <c r="AH932" s="28">
        <f t="shared" si="218"/>
        <v>0.94161958568738224</v>
      </c>
      <c r="AI932" s="28">
        <f t="shared" si="219"/>
        <v>0.94161958568738224</v>
      </c>
      <c r="AJ932" s="28">
        <f t="shared" si="220"/>
        <v>14.689265536723164</v>
      </c>
      <c r="AK932" s="29">
        <f t="shared" si="221"/>
        <v>3.86</v>
      </c>
      <c r="AL932" s="25">
        <f t="shared" si="222"/>
        <v>530</v>
      </c>
      <c r="AM932" s="24" t="str">
        <f t="shared" si="223"/>
        <v>C</v>
      </c>
      <c r="AN932" s="24" t="str">
        <f t="shared" si="224"/>
        <v>MOB1-</v>
      </c>
    </row>
    <row r="933" spans="1:40" ht="13.5" customHeight="1">
      <c r="A933" s="24" t="s">
        <v>144</v>
      </c>
      <c r="B933" s="24" t="s">
        <v>152</v>
      </c>
      <c r="C933" s="25">
        <v>807353</v>
      </c>
      <c r="D933" s="24" t="s">
        <v>1021</v>
      </c>
      <c r="E933" s="26">
        <v>46127.422916666699</v>
      </c>
      <c r="F933" s="26">
        <v>46127.422916666699</v>
      </c>
      <c r="G933" s="25">
        <v>27</v>
      </c>
      <c r="H933" s="25">
        <v>27</v>
      </c>
      <c r="I933" s="26">
        <v>46127.499305555597</v>
      </c>
      <c r="J933" s="27">
        <v>46</v>
      </c>
      <c r="K933" s="27">
        <v>46</v>
      </c>
      <c r="L933" s="27">
        <v>14</v>
      </c>
      <c r="M933" s="27">
        <v>1383</v>
      </c>
      <c r="N933" s="27">
        <v>864</v>
      </c>
      <c r="O933" s="25"/>
      <c r="P933" s="27"/>
      <c r="Q933" s="27"/>
      <c r="R933" s="24"/>
      <c r="S933" s="27"/>
      <c r="T933" s="27"/>
      <c r="U933" s="24"/>
      <c r="V933" s="24"/>
      <c r="W933" s="27"/>
      <c r="X933" s="24" t="str">
        <f>IF(OR(I933="",说明首页!$C$3-INT(I933)&gt;7),"是","否")</f>
        <v>否</v>
      </c>
      <c r="Y933" s="24" t="str">
        <f t="shared" si="210"/>
        <v>是</v>
      </c>
      <c r="Z933" s="24" t="str">
        <f t="shared" si="211"/>
        <v>否</v>
      </c>
      <c r="AA933" s="24" t="str">
        <f>IF(OR(I933="",说明首页!$C$3-INT(I933)&gt;=3),"是","否")</f>
        <v>是</v>
      </c>
      <c r="AB933" s="28">
        <f t="shared" si="212"/>
        <v>61.714285714285715</v>
      </c>
      <c r="AC933" s="29">
        <f t="shared" si="213"/>
        <v>0</v>
      </c>
      <c r="AD933" s="27">
        <f t="shared" si="214"/>
        <v>0</v>
      </c>
      <c r="AE933" s="29">
        <f t="shared" si="215"/>
        <v>0</v>
      </c>
      <c r="AF933" s="29">
        <f t="shared" si="216"/>
        <v>0</v>
      </c>
      <c r="AG933" s="28" t="str">
        <f t="shared" si="217"/>
        <v/>
      </c>
      <c r="AH933" s="28" t="str">
        <f t="shared" si="218"/>
        <v/>
      </c>
      <c r="AI933" s="28" t="str">
        <f t="shared" si="219"/>
        <v/>
      </c>
      <c r="AJ933" s="28" t="str">
        <f t="shared" si="220"/>
        <v/>
      </c>
      <c r="AK933" s="29" t="str">
        <f t="shared" si="221"/>
        <v/>
      </c>
      <c r="AL933" s="25" t="str">
        <f t="shared" si="222"/>
        <v/>
      </c>
      <c r="AM933" s="24" t="str">
        <f t="shared" si="223"/>
        <v>非参评</v>
      </c>
      <c r="AN933" s="24" t="str">
        <f t="shared" si="224"/>
        <v>MOB1-</v>
      </c>
    </row>
    <row r="934" spans="1:40" ht="13.5" customHeight="1">
      <c r="A934" s="24" t="s">
        <v>144</v>
      </c>
      <c r="B934" s="24" t="s">
        <v>152</v>
      </c>
      <c r="C934" s="25">
        <v>807358</v>
      </c>
      <c r="D934" s="24" t="s">
        <v>1094</v>
      </c>
      <c r="E934" s="26">
        <v>46133.378472222197</v>
      </c>
      <c r="F934" s="26">
        <v>46133.378472222197</v>
      </c>
      <c r="G934" s="25">
        <v>21</v>
      </c>
      <c r="H934" s="25">
        <v>21</v>
      </c>
      <c r="I934" s="26">
        <v>46133.476388888899</v>
      </c>
      <c r="J934" s="27">
        <v>43</v>
      </c>
      <c r="K934" s="27">
        <v>43</v>
      </c>
      <c r="L934" s="27">
        <v>14</v>
      </c>
      <c r="M934" s="27">
        <v>1160</v>
      </c>
      <c r="N934" s="27">
        <v>745</v>
      </c>
      <c r="O934" s="24"/>
      <c r="P934" s="24"/>
      <c r="Q934" s="24"/>
      <c r="R934" s="24"/>
      <c r="S934" s="24"/>
      <c r="T934" s="24"/>
      <c r="U934" s="24"/>
      <c r="V934" s="24"/>
      <c r="W934" s="24"/>
      <c r="X934" s="24" t="str">
        <f>IF(OR(I934="",说明首页!$C$3-INT(I934)&gt;7),"是","否")</f>
        <v>否</v>
      </c>
      <c r="Y934" s="24" t="str">
        <f t="shared" si="210"/>
        <v>是</v>
      </c>
      <c r="Z934" s="24" t="str">
        <f t="shared" si="211"/>
        <v>否</v>
      </c>
      <c r="AA934" s="24" t="str">
        <f>IF(OR(I934="",说明首页!$C$3-INT(I934)&gt;=3),"是","否")</f>
        <v>否</v>
      </c>
      <c r="AB934" s="28">
        <f t="shared" si="212"/>
        <v>53.214285714285715</v>
      </c>
      <c r="AC934" s="29">
        <f t="shared" si="213"/>
        <v>0</v>
      </c>
      <c r="AD934" s="27">
        <f t="shared" si="214"/>
        <v>0</v>
      </c>
      <c r="AE934" s="29">
        <f t="shared" si="215"/>
        <v>0</v>
      </c>
      <c r="AF934" s="29">
        <f t="shared" si="216"/>
        <v>0</v>
      </c>
      <c r="AG934" s="28" t="str">
        <f t="shared" si="217"/>
        <v/>
      </c>
      <c r="AH934" s="28" t="str">
        <f t="shared" si="218"/>
        <v/>
      </c>
      <c r="AI934" s="28" t="str">
        <f t="shared" si="219"/>
        <v/>
      </c>
      <c r="AJ934" s="28" t="str">
        <f t="shared" si="220"/>
        <v/>
      </c>
      <c r="AK934" s="29" t="str">
        <f t="shared" si="221"/>
        <v/>
      </c>
      <c r="AL934" s="25" t="str">
        <f t="shared" si="222"/>
        <v/>
      </c>
      <c r="AM934" s="24" t="str">
        <f t="shared" si="223"/>
        <v>非参评</v>
      </c>
      <c r="AN934" s="24" t="str">
        <f t="shared" si="224"/>
        <v>MOB1-</v>
      </c>
    </row>
    <row r="935" spans="1:40" ht="13.5" customHeight="1">
      <c r="A935" s="24" t="s">
        <v>144</v>
      </c>
      <c r="B935" s="24" t="s">
        <v>152</v>
      </c>
      <c r="C935" s="25">
        <v>807360</v>
      </c>
      <c r="D935" s="24" t="s">
        <v>1035</v>
      </c>
      <c r="E935" s="26">
        <v>46128.588888888902</v>
      </c>
      <c r="F935" s="26">
        <v>46128.588888888902</v>
      </c>
      <c r="G935" s="25">
        <v>26</v>
      </c>
      <c r="H935" s="25">
        <v>26</v>
      </c>
      <c r="I935" s="26">
        <v>46142.730555555601</v>
      </c>
      <c r="J935" s="27">
        <v>254</v>
      </c>
      <c r="K935" s="27">
        <v>315</v>
      </c>
      <c r="L935" s="27">
        <v>158</v>
      </c>
      <c r="M935" s="27">
        <v>14402</v>
      </c>
      <c r="N935" s="27">
        <v>12148</v>
      </c>
      <c r="O935" s="25">
        <v>2</v>
      </c>
      <c r="P935" s="27">
        <v>3</v>
      </c>
      <c r="Q935" s="27">
        <v>47800</v>
      </c>
      <c r="R935" s="27">
        <v>37800</v>
      </c>
      <c r="S935" s="27">
        <v>0</v>
      </c>
      <c r="T935" s="27">
        <v>0</v>
      </c>
      <c r="U935" s="27"/>
      <c r="V935" s="24"/>
      <c r="W935" s="27">
        <v>47800</v>
      </c>
      <c r="X935" s="24" t="str">
        <f>IF(OR(I935="",说明首页!$C$3-INT(I935)&gt;7),"是","否")</f>
        <v>否</v>
      </c>
      <c r="Y935" s="24" t="str">
        <f t="shared" si="210"/>
        <v>是</v>
      </c>
      <c r="Z935" s="24" t="str">
        <f t="shared" si="211"/>
        <v>否</v>
      </c>
      <c r="AA935" s="24" t="str">
        <f>IF(OR(I935="",说明首页!$C$3-INT(I935)&gt;=3),"是","否")</f>
        <v>否</v>
      </c>
      <c r="AB935" s="28">
        <f t="shared" si="212"/>
        <v>76.886075949367083</v>
      </c>
      <c r="AC935" s="29">
        <f t="shared" si="213"/>
        <v>1.1811023622047243</v>
      </c>
      <c r="AD935" s="27">
        <f t="shared" si="214"/>
        <v>15933.333333333334</v>
      </c>
      <c r="AE935" s="29">
        <f t="shared" si="215"/>
        <v>3.78</v>
      </c>
      <c r="AF935" s="29">
        <f t="shared" si="216"/>
        <v>101.23333333333333</v>
      </c>
      <c r="AG935" s="28" t="str">
        <f t="shared" si="217"/>
        <v/>
      </c>
      <c r="AH935" s="28" t="str">
        <f t="shared" si="218"/>
        <v/>
      </c>
      <c r="AI935" s="28" t="str">
        <f t="shared" si="219"/>
        <v/>
      </c>
      <c r="AJ935" s="28" t="str">
        <f t="shared" si="220"/>
        <v/>
      </c>
      <c r="AK935" s="29" t="str">
        <f t="shared" si="221"/>
        <v/>
      </c>
      <c r="AL935" s="25" t="str">
        <f t="shared" si="222"/>
        <v/>
      </c>
      <c r="AM935" s="24" t="str">
        <f t="shared" si="223"/>
        <v>非参评</v>
      </c>
      <c r="AN935" s="24" t="str">
        <f t="shared" si="224"/>
        <v>MOB1-</v>
      </c>
    </row>
    <row r="936" spans="1:40" ht="13.5" customHeight="1">
      <c r="A936" s="24" t="s">
        <v>144</v>
      </c>
      <c r="B936" s="24" t="s">
        <v>152</v>
      </c>
      <c r="C936" s="25">
        <v>807361</v>
      </c>
      <c r="D936" s="24" t="s">
        <v>1091</v>
      </c>
      <c r="E936" s="26">
        <v>46129.422916666699</v>
      </c>
      <c r="F936" s="26">
        <v>46129.422916666699</v>
      </c>
      <c r="G936" s="25">
        <v>25</v>
      </c>
      <c r="H936" s="25">
        <v>25</v>
      </c>
      <c r="I936" s="26">
        <v>46142.727083333302</v>
      </c>
      <c r="J936" s="27">
        <v>272</v>
      </c>
      <c r="K936" s="27">
        <v>338</v>
      </c>
      <c r="L936" s="27">
        <v>131</v>
      </c>
      <c r="M936" s="27">
        <v>13422</v>
      </c>
      <c r="N936" s="27">
        <v>10483</v>
      </c>
      <c r="O936" s="25">
        <v>2</v>
      </c>
      <c r="P936" s="27"/>
      <c r="Q936" s="27"/>
      <c r="R936" s="27"/>
      <c r="S936" s="27"/>
      <c r="T936" s="27"/>
      <c r="U936" s="24"/>
      <c r="V936" s="24"/>
      <c r="W936" s="27"/>
      <c r="X936" s="24" t="str">
        <f>IF(OR(I936="",说明首页!$C$3-INT(I936)&gt;7),"是","否")</f>
        <v>否</v>
      </c>
      <c r="Y936" s="24" t="str">
        <f t="shared" si="210"/>
        <v>是</v>
      </c>
      <c r="Z936" s="24" t="str">
        <f t="shared" si="211"/>
        <v>否</v>
      </c>
      <c r="AA936" s="24" t="str">
        <f>IF(OR(I936="",说明首页!$C$3-INT(I936)&gt;=3),"是","否")</f>
        <v>否</v>
      </c>
      <c r="AB936" s="28">
        <f t="shared" si="212"/>
        <v>80.022900763358777</v>
      </c>
      <c r="AC936" s="29">
        <f t="shared" si="213"/>
        <v>0</v>
      </c>
      <c r="AD936" s="27">
        <f t="shared" si="214"/>
        <v>0</v>
      </c>
      <c r="AE936" s="29">
        <f t="shared" si="215"/>
        <v>0</v>
      </c>
      <c r="AF936" s="29">
        <f t="shared" si="216"/>
        <v>87.358333333333334</v>
      </c>
      <c r="AG936" s="28" t="str">
        <f t="shared" si="217"/>
        <v/>
      </c>
      <c r="AH936" s="28" t="str">
        <f t="shared" si="218"/>
        <v/>
      </c>
      <c r="AI936" s="28" t="str">
        <f t="shared" si="219"/>
        <v/>
      </c>
      <c r="AJ936" s="28" t="str">
        <f t="shared" si="220"/>
        <v/>
      </c>
      <c r="AK936" s="29" t="str">
        <f t="shared" si="221"/>
        <v/>
      </c>
      <c r="AL936" s="25" t="str">
        <f t="shared" si="222"/>
        <v/>
      </c>
      <c r="AM936" s="24" t="str">
        <f t="shared" si="223"/>
        <v>非参评</v>
      </c>
      <c r="AN936" s="24" t="str">
        <f t="shared" si="224"/>
        <v>MOB1-</v>
      </c>
    </row>
    <row r="937" spans="1:40" ht="13.5" customHeight="1">
      <c r="A937" s="24" t="s">
        <v>144</v>
      </c>
      <c r="B937" s="24" t="s">
        <v>152</v>
      </c>
      <c r="C937" s="25">
        <v>807365</v>
      </c>
      <c r="D937" s="24" t="s">
        <v>1030</v>
      </c>
      <c r="E937" s="26">
        <v>46128.395138888904</v>
      </c>
      <c r="F937" s="26">
        <v>46128.395138888904</v>
      </c>
      <c r="G937" s="25">
        <v>26</v>
      </c>
      <c r="H937" s="25">
        <v>26</v>
      </c>
      <c r="I937" s="26">
        <v>46128.769444444399</v>
      </c>
      <c r="J937" s="27">
        <v>89</v>
      </c>
      <c r="K937" s="27">
        <v>89</v>
      </c>
      <c r="L937" s="27">
        <v>43</v>
      </c>
      <c r="M937" s="27">
        <v>5084</v>
      </c>
      <c r="N937" s="27">
        <v>4436</v>
      </c>
      <c r="O937" s="25">
        <v>1</v>
      </c>
      <c r="P937" s="27"/>
      <c r="Q937" s="27"/>
      <c r="R937" s="27"/>
      <c r="S937" s="27"/>
      <c r="T937" s="27"/>
      <c r="U937" s="24"/>
      <c r="V937" s="24"/>
      <c r="W937" s="27"/>
      <c r="X937" s="24" t="str">
        <f>IF(OR(I937="",说明首页!$C$3-INT(I937)&gt;7),"是","否")</f>
        <v>否</v>
      </c>
      <c r="Y937" s="24" t="str">
        <f t="shared" si="210"/>
        <v>是</v>
      </c>
      <c r="Z937" s="24" t="str">
        <f t="shared" si="211"/>
        <v>否</v>
      </c>
      <c r="AA937" s="24" t="str">
        <f>IF(OR(I937="",说明首页!$C$3-INT(I937)&gt;=3),"是","否")</f>
        <v>是</v>
      </c>
      <c r="AB937" s="28">
        <f t="shared" si="212"/>
        <v>103.16279069767442</v>
      </c>
      <c r="AC937" s="29">
        <f t="shared" si="213"/>
        <v>0</v>
      </c>
      <c r="AD937" s="27">
        <f t="shared" si="214"/>
        <v>0</v>
      </c>
      <c r="AE937" s="29">
        <f t="shared" si="215"/>
        <v>0</v>
      </c>
      <c r="AF937" s="29">
        <f t="shared" si="216"/>
        <v>73.933333333333337</v>
      </c>
      <c r="AG937" s="28" t="str">
        <f t="shared" si="217"/>
        <v/>
      </c>
      <c r="AH937" s="28" t="str">
        <f t="shared" si="218"/>
        <v/>
      </c>
      <c r="AI937" s="28" t="str">
        <f t="shared" si="219"/>
        <v/>
      </c>
      <c r="AJ937" s="28" t="str">
        <f t="shared" si="220"/>
        <v/>
      </c>
      <c r="AK937" s="29" t="str">
        <f t="shared" si="221"/>
        <v/>
      </c>
      <c r="AL937" s="25" t="str">
        <f t="shared" si="222"/>
        <v/>
      </c>
      <c r="AM937" s="24" t="str">
        <f t="shared" si="223"/>
        <v>非参评</v>
      </c>
      <c r="AN937" s="24" t="str">
        <f t="shared" si="224"/>
        <v>MOB1-</v>
      </c>
    </row>
    <row r="938" spans="1:40" ht="13.5" customHeight="1">
      <c r="A938" s="24" t="s">
        <v>144</v>
      </c>
      <c r="B938" s="24" t="s">
        <v>152</v>
      </c>
      <c r="C938" s="25">
        <v>807377</v>
      </c>
      <c r="D938" s="24" t="s">
        <v>1079</v>
      </c>
      <c r="E938" s="26">
        <v>46129.386111111096</v>
      </c>
      <c r="F938" s="26">
        <v>46129.386111111096</v>
      </c>
      <c r="G938" s="25">
        <v>25</v>
      </c>
      <c r="H938" s="25">
        <v>25</v>
      </c>
      <c r="I938" s="26">
        <v>46153.748611111099</v>
      </c>
      <c r="J938" s="27">
        <v>2</v>
      </c>
      <c r="K938" s="27">
        <v>2</v>
      </c>
      <c r="L938" s="27">
        <v>1</v>
      </c>
      <c r="M938" s="27">
        <v>58</v>
      </c>
      <c r="N938" s="27">
        <v>50</v>
      </c>
      <c r="O938" s="25"/>
      <c r="P938" s="27"/>
      <c r="Q938" s="27"/>
      <c r="R938" s="27"/>
      <c r="S938" s="27"/>
      <c r="T938" s="27"/>
      <c r="U938" s="27"/>
      <c r="V938" s="24"/>
      <c r="W938" s="27"/>
      <c r="X938" s="24" t="str">
        <f>IF(OR(I938="",说明首页!$C$3-INT(I938)&gt;7),"是","否")</f>
        <v>否</v>
      </c>
      <c r="Y938" s="24" t="str">
        <f t="shared" si="210"/>
        <v>是</v>
      </c>
      <c r="Z938" s="24" t="str">
        <f t="shared" si="211"/>
        <v>否</v>
      </c>
      <c r="AA938" s="24" t="str">
        <f>IF(OR(I938="",说明首页!$C$3-INT(I938)&gt;=3),"是","否")</f>
        <v>否</v>
      </c>
      <c r="AB938" s="28">
        <f t="shared" si="212"/>
        <v>50</v>
      </c>
      <c r="AC938" s="29">
        <f t="shared" si="213"/>
        <v>0</v>
      </c>
      <c r="AD938" s="27">
        <f t="shared" si="214"/>
        <v>0</v>
      </c>
      <c r="AE938" s="29">
        <f t="shared" si="215"/>
        <v>0</v>
      </c>
      <c r="AF938" s="29">
        <f t="shared" si="216"/>
        <v>0</v>
      </c>
      <c r="AG938" s="28" t="str">
        <f t="shared" si="217"/>
        <v/>
      </c>
      <c r="AH938" s="28" t="str">
        <f t="shared" si="218"/>
        <v/>
      </c>
      <c r="AI938" s="28" t="str">
        <f t="shared" si="219"/>
        <v/>
      </c>
      <c r="AJ938" s="28" t="str">
        <f t="shared" si="220"/>
        <v/>
      </c>
      <c r="AK938" s="29" t="str">
        <f t="shared" si="221"/>
        <v/>
      </c>
      <c r="AL938" s="25" t="str">
        <f t="shared" si="222"/>
        <v/>
      </c>
      <c r="AM938" s="24" t="str">
        <f t="shared" si="223"/>
        <v>非参评</v>
      </c>
      <c r="AN938" s="24" t="str">
        <f t="shared" si="224"/>
        <v>MOB1-</v>
      </c>
    </row>
    <row r="939" spans="1:40" ht="13.5" customHeight="1">
      <c r="A939" s="24" t="s">
        <v>144</v>
      </c>
      <c r="B939" s="24" t="s">
        <v>152</v>
      </c>
      <c r="C939" s="25">
        <v>807378</v>
      </c>
      <c r="D939" s="24" t="s">
        <v>1051</v>
      </c>
      <c r="E939" s="26">
        <v>46129.381249999999</v>
      </c>
      <c r="F939" s="26">
        <v>46129.381249999999</v>
      </c>
      <c r="G939" s="25">
        <v>25</v>
      </c>
      <c r="H939" s="25">
        <v>25</v>
      </c>
      <c r="I939" s="26">
        <v>46154.789583333302</v>
      </c>
      <c r="J939" s="27">
        <v>3033</v>
      </c>
      <c r="K939" s="27">
        <v>3222</v>
      </c>
      <c r="L939" s="27">
        <v>1505</v>
      </c>
      <c r="M939" s="27">
        <v>175433</v>
      </c>
      <c r="N939" s="27">
        <v>150934</v>
      </c>
      <c r="O939" s="24">
        <v>21</v>
      </c>
      <c r="P939" s="24">
        <v>17</v>
      </c>
      <c r="Q939" s="24">
        <v>104800</v>
      </c>
      <c r="R939" s="24">
        <v>50000</v>
      </c>
      <c r="S939" s="24">
        <v>0</v>
      </c>
      <c r="T939" s="24">
        <v>0</v>
      </c>
      <c r="U939" s="24"/>
      <c r="V939" s="24"/>
      <c r="W939" s="24">
        <v>104800</v>
      </c>
      <c r="X939" s="24" t="str">
        <f>IF(OR(I939="",说明首页!$C$3-INT(I939)&gt;7),"是","否")</f>
        <v>否</v>
      </c>
      <c r="Y939" s="24" t="str">
        <f t="shared" si="210"/>
        <v>是</v>
      </c>
      <c r="Z939" s="24" t="str">
        <f t="shared" si="211"/>
        <v>否</v>
      </c>
      <c r="AA939" s="24" t="str">
        <f>IF(OR(I939="",说明首页!$C$3-INT(I939)&gt;=3),"是","否")</f>
        <v>否</v>
      </c>
      <c r="AB939" s="28">
        <f t="shared" si="212"/>
        <v>100.28837209302326</v>
      </c>
      <c r="AC939" s="29">
        <f t="shared" si="213"/>
        <v>0.56050115397296407</v>
      </c>
      <c r="AD939" s="27">
        <f t="shared" si="214"/>
        <v>6164.7058823529414</v>
      </c>
      <c r="AE939" s="29">
        <f t="shared" si="215"/>
        <v>5</v>
      </c>
      <c r="AF939" s="29">
        <f t="shared" si="216"/>
        <v>119.78888888888888</v>
      </c>
      <c r="AG939" s="28" t="str">
        <f t="shared" si="217"/>
        <v/>
      </c>
      <c r="AH939" s="28" t="str">
        <f t="shared" si="218"/>
        <v/>
      </c>
      <c r="AI939" s="28" t="str">
        <f t="shared" si="219"/>
        <v/>
      </c>
      <c r="AJ939" s="28" t="str">
        <f t="shared" si="220"/>
        <v/>
      </c>
      <c r="AK939" s="29" t="str">
        <f t="shared" si="221"/>
        <v/>
      </c>
      <c r="AL939" s="25" t="str">
        <f t="shared" si="222"/>
        <v/>
      </c>
      <c r="AM939" s="24" t="str">
        <f t="shared" si="223"/>
        <v>非参评</v>
      </c>
      <c r="AN939" s="24" t="str">
        <f t="shared" si="224"/>
        <v>MOB1-</v>
      </c>
    </row>
    <row r="940" spans="1:40" ht="13.5" customHeight="1">
      <c r="A940" s="24" t="s">
        <v>144</v>
      </c>
      <c r="B940" s="24" t="s">
        <v>152</v>
      </c>
      <c r="C940" s="25">
        <v>807381</v>
      </c>
      <c r="D940" s="24" t="s">
        <v>1039</v>
      </c>
      <c r="E940" s="26">
        <v>46128.683333333298</v>
      </c>
      <c r="F940" s="26">
        <v>46128.683333333298</v>
      </c>
      <c r="G940" s="25">
        <v>26</v>
      </c>
      <c r="H940" s="25">
        <v>26</v>
      </c>
      <c r="I940" s="26">
        <v>46132.417361111096</v>
      </c>
      <c r="J940" s="27">
        <v>141</v>
      </c>
      <c r="K940" s="27">
        <v>142</v>
      </c>
      <c r="L940" s="27">
        <v>62</v>
      </c>
      <c r="M940" s="27">
        <v>4686</v>
      </c>
      <c r="N940" s="27">
        <v>3679</v>
      </c>
      <c r="O940" s="25">
        <v>1</v>
      </c>
      <c r="P940" s="27">
        <v>2</v>
      </c>
      <c r="Q940" s="27">
        <v>4500</v>
      </c>
      <c r="R940" s="27"/>
      <c r="S940" s="27">
        <v>0</v>
      </c>
      <c r="T940" s="27">
        <v>0</v>
      </c>
      <c r="U940" s="27"/>
      <c r="V940" s="27"/>
      <c r="W940" s="27">
        <v>4500</v>
      </c>
      <c r="X940" s="24" t="str">
        <f>IF(OR(I940="",说明首页!$C$3-INT(I940)&gt;7),"是","否")</f>
        <v>否</v>
      </c>
      <c r="Y940" s="24" t="str">
        <f t="shared" si="210"/>
        <v>是</v>
      </c>
      <c r="Z940" s="24" t="str">
        <f t="shared" si="211"/>
        <v>否</v>
      </c>
      <c r="AA940" s="24" t="str">
        <f>IF(OR(I940="",说明首页!$C$3-INT(I940)&gt;=3),"是","否")</f>
        <v>否</v>
      </c>
      <c r="AB940" s="28">
        <f t="shared" si="212"/>
        <v>59.338709677419352</v>
      </c>
      <c r="AC940" s="29">
        <f t="shared" si="213"/>
        <v>1.4184397163120568</v>
      </c>
      <c r="AD940" s="27">
        <f t="shared" si="214"/>
        <v>2250</v>
      </c>
      <c r="AE940" s="29">
        <f t="shared" si="215"/>
        <v>0</v>
      </c>
      <c r="AF940" s="29">
        <f t="shared" si="216"/>
        <v>61.31666666666667</v>
      </c>
      <c r="AG940" s="28" t="str">
        <f t="shared" si="217"/>
        <v/>
      </c>
      <c r="AH940" s="28" t="str">
        <f t="shared" si="218"/>
        <v/>
      </c>
      <c r="AI940" s="28" t="str">
        <f t="shared" si="219"/>
        <v/>
      </c>
      <c r="AJ940" s="28" t="str">
        <f t="shared" si="220"/>
        <v/>
      </c>
      <c r="AK940" s="29" t="str">
        <f t="shared" si="221"/>
        <v/>
      </c>
      <c r="AL940" s="25" t="str">
        <f t="shared" si="222"/>
        <v/>
      </c>
      <c r="AM940" s="24" t="str">
        <f t="shared" si="223"/>
        <v>非参评</v>
      </c>
      <c r="AN940" s="24" t="str">
        <f t="shared" si="224"/>
        <v>MOB1-</v>
      </c>
    </row>
    <row r="941" spans="1:40" ht="13.5" customHeight="1">
      <c r="A941" s="24" t="s">
        <v>144</v>
      </c>
      <c r="B941" s="24" t="s">
        <v>152</v>
      </c>
      <c r="C941" s="25">
        <v>807382</v>
      </c>
      <c r="D941" s="24" t="s">
        <v>1064</v>
      </c>
      <c r="E941" s="26">
        <v>46129.3840277778</v>
      </c>
      <c r="F941" s="26">
        <v>46129.3840277778</v>
      </c>
      <c r="G941" s="25">
        <v>25</v>
      </c>
      <c r="H941" s="25">
        <v>25</v>
      </c>
      <c r="I941" s="26">
        <v>46154.793055555601</v>
      </c>
      <c r="J941" s="27">
        <v>3110</v>
      </c>
      <c r="K941" s="27">
        <v>3207</v>
      </c>
      <c r="L941" s="27">
        <v>1282</v>
      </c>
      <c r="M941" s="27">
        <v>153371</v>
      </c>
      <c r="N941" s="27">
        <v>127016</v>
      </c>
      <c r="O941" s="25">
        <v>21</v>
      </c>
      <c r="P941" s="27">
        <v>21</v>
      </c>
      <c r="Q941" s="27">
        <v>82600</v>
      </c>
      <c r="R941" s="27">
        <v>43100</v>
      </c>
      <c r="S941" s="27">
        <v>2</v>
      </c>
      <c r="T941" s="27">
        <v>3</v>
      </c>
      <c r="U941" s="27">
        <v>2800</v>
      </c>
      <c r="V941" s="24">
        <v>2000</v>
      </c>
      <c r="W941" s="27">
        <v>85400</v>
      </c>
      <c r="X941" s="24" t="str">
        <f>IF(OR(I941="",说明首页!$C$3-INT(I941)&gt;7),"是","否")</f>
        <v>否</v>
      </c>
      <c r="Y941" s="24" t="str">
        <f t="shared" si="210"/>
        <v>是</v>
      </c>
      <c r="Z941" s="24" t="str">
        <f t="shared" si="211"/>
        <v>否</v>
      </c>
      <c r="AA941" s="24" t="str">
        <f>IF(OR(I941="",说明首页!$C$3-INT(I941)&gt;=3),"是","否")</f>
        <v>否</v>
      </c>
      <c r="AB941" s="28">
        <f t="shared" si="212"/>
        <v>99.076443057722315</v>
      </c>
      <c r="AC941" s="29">
        <f t="shared" si="213"/>
        <v>0.67524115755627001</v>
      </c>
      <c r="AD941" s="27">
        <f t="shared" si="214"/>
        <v>3933.3333333333335</v>
      </c>
      <c r="AE941" s="29">
        <f t="shared" si="215"/>
        <v>4.3099999999999996</v>
      </c>
      <c r="AF941" s="29">
        <f t="shared" si="216"/>
        <v>100.80634920634921</v>
      </c>
      <c r="AG941" s="28" t="str">
        <f t="shared" si="217"/>
        <v/>
      </c>
      <c r="AH941" s="28" t="str">
        <f t="shared" si="218"/>
        <v/>
      </c>
      <c r="AI941" s="28" t="str">
        <f t="shared" si="219"/>
        <v/>
      </c>
      <c r="AJ941" s="28" t="str">
        <f t="shared" si="220"/>
        <v/>
      </c>
      <c r="AK941" s="29" t="str">
        <f t="shared" si="221"/>
        <v/>
      </c>
      <c r="AL941" s="25" t="str">
        <f t="shared" si="222"/>
        <v/>
      </c>
      <c r="AM941" s="24" t="str">
        <f t="shared" si="223"/>
        <v>非参评</v>
      </c>
      <c r="AN941" s="24" t="str">
        <f t="shared" si="224"/>
        <v>MOB1-</v>
      </c>
    </row>
    <row r="942" spans="1:40" ht="13.5" customHeight="1">
      <c r="A942" s="24" t="s">
        <v>144</v>
      </c>
      <c r="B942" s="24" t="s">
        <v>145</v>
      </c>
      <c r="C942" s="25">
        <v>807421</v>
      </c>
      <c r="D942" s="24" t="s">
        <v>987</v>
      </c>
      <c r="E942" s="26">
        <v>46128.6027777778</v>
      </c>
      <c r="F942" s="26">
        <v>46128.6027777778</v>
      </c>
      <c r="G942" s="25">
        <v>26</v>
      </c>
      <c r="H942" s="25">
        <v>26</v>
      </c>
      <c r="I942" s="26">
        <v>46154.795138888898</v>
      </c>
      <c r="J942" s="27">
        <v>2551</v>
      </c>
      <c r="K942" s="27">
        <v>2773</v>
      </c>
      <c r="L942" s="27">
        <v>1151</v>
      </c>
      <c r="M942" s="24">
        <v>123506</v>
      </c>
      <c r="N942" s="24">
        <v>100182</v>
      </c>
      <c r="O942" s="24">
        <v>16</v>
      </c>
      <c r="P942" s="24">
        <v>18</v>
      </c>
      <c r="Q942" s="24">
        <v>200700</v>
      </c>
      <c r="R942" s="24">
        <v>172700</v>
      </c>
      <c r="S942" s="24">
        <v>2</v>
      </c>
      <c r="T942" s="24">
        <v>2</v>
      </c>
      <c r="U942" s="24">
        <v>2500</v>
      </c>
      <c r="V942" s="24">
        <v>2000</v>
      </c>
      <c r="W942" s="24">
        <v>203200</v>
      </c>
      <c r="X942" s="24" t="str">
        <f>IF(OR(I942="",说明首页!$C$3-INT(I942)&gt;7),"是","否")</f>
        <v>否</v>
      </c>
      <c r="Y942" s="24" t="str">
        <f t="shared" si="210"/>
        <v>是</v>
      </c>
      <c r="Z942" s="24" t="str">
        <f t="shared" si="211"/>
        <v>否</v>
      </c>
      <c r="AA942" s="24" t="str">
        <f>IF(OR(I942="",说明首页!$C$3-INT(I942)&gt;=3),"是","否")</f>
        <v>否</v>
      </c>
      <c r="AB942" s="28">
        <f t="shared" si="212"/>
        <v>87.039096437880104</v>
      </c>
      <c r="AC942" s="29">
        <f t="shared" si="213"/>
        <v>0.70560564484515875</v>
      </c>
      <c r="AD942" s="27">
        <f t="shared" si="214"/>
        <v>11150</v>
      </c>
      <c r="AE942" s="29">
        <f t="shared" si="215"/>
        <v>17.27</v>
      </c>
      <c r="AF942" s="29">
        <f t="shared" si="216"/>
        <v>104.35625</v>
      </c>
      <c r="AG942" s="28" t="str">
        <f t="shared" si="217"/>
        <v/>
      </c>
      <c r="AH942" s="28" t="str">
        <f t="shared" si="218"/>
        <v/>
      </c>
      <c r="AI942" s="28" t="str">
        <f t="shared" si="219"/>
        <v/>
      </c>
      <c r="AJ942" s="28" t="str">
        <f t="shared" si="220"/>
        <v/>
      </c>
      <c r="AK942" s="29" t="str">
        <f t="shared" si="221"/>
        <v/>
      </c>
      <c r="AL942" s="25" t="str">
        <f t="shared" si="222"/>
        <v/>
      </c>
      <c r="AM942" s="24" t="str">
        <f t="shared" si="223"/>
        <v>非参评</v>
      </c>
      <c r="AN942" s="24" t="str">
        <f t="shared" si="224"/>
        <v>MOB1-</v>
      </c>
    </row>
    <row r="943" spans="1:40" ht="13.5" customHeight="1">
      <c r="A943" s="24" t="s">
        <v>144</v>
      </c>
      <c r="B943" s="24" t="s">
        <v>145</v>
      </c>
      <c r="C943" s="25">
        <v>807422</v>
      </c>
      <c r="D943" s="24" t="s">
        <v>372</v>
      </c>
      <c r="E943" s="26">
        <v>46128.597916666702</v>
      </c>
      <c r="F943" s="26">
        <v>46128.597916666702</v>
      </c>
      <c r="G943" s="25">
        <v>26</v>
      </c>
      <c r="H943" s="25">
        <v>26</v>
      </c>
      <c r="I943" s="26">
        <v>46154.831944444399</v>
      </c>
      <c r="J943" s="27">
        <v>2789</v>
      </c>
      <c r="K943" s="27">
        <v>3300</v>
      </c>
      <c r="L943" s="27">
        <v>1228</v>
      </c>
      <c r="M943" s="27">
        <v>112844</v>
      </c>
      <c r="N943" s="27">
        <v>80567</v>
      </c>
      <c r="O943" s="25">
        <v>15</v>
      </c>
      <c r="P943" s="27">
        <v>11</v>
      </c>
      <c r="Q943" s="27">
        <v>136000</v>
      </c>
      <c r="R943" s="27">
        <v>110000</v>
      </c>
      <c r="S943" s="27">
        <v>0</v>
      </c>
      <c r="T943" s="27">
        <v>0</v>
      </c>
      <c r="U943" s="27"/>
      <c r="V943" s="27"/>
      <c r="W943" s="27">
        <v>136000</v>
      </c>
      <c r="X943" s="24" t="str">
        <f>IF(OR(I943="",说明首页!$C$3-INT(I943)&gt;7),"是","否")</f>
        <v>否</v>
      </c>
      <c r="Y943" s="24" t="str">
        <f t="shared" si="210"/>
        <v>是</v>
      </c>
      <c r="Z943" s="24" t="str">
        <f t="shared" si="211"/>
        <v>否</v>
      </c>
      <c r="AA943" s="24" t="str">
        <f>IF(OR(I943="",说明首页!$C$3-INT(I943)&gt;=3),"是","否")</f>
        <v>否</v>
      </c>
      <c r="AB943" s="28">
        <f t="shared" si="212"/>
        <v>65.608306188925084</v>
      </c>
      <c r="AC943" s="29">
        <f t="shared" si="213"/>
        <v>0.39440659734671923</v>
      </c>
      <c r="AD943" s="27">
        <f t="shared" si="214"/>
        <v>12363.636363636364</v>
      </c>
      <c r="AE943" s="29">
        <f t="shared" si="215"/>
        <v>11</v>
      </c>
      <c r="AF943" s="29">
        <f t="shared" si="216"/>
        <v>89.518888888888881</v>
      </c>
      <c r="AG943" s="28" t="str">
        <f t="shared" si="217"/>
        <v/>
      </c>
      <c r="AH943" s="28" t="str">
        <f t="shared" si="218"/>
        <v/>
      </c>
      <c r="AI943" s="28" t="str">
        <f t="shared" si="219"/>
        <v/>
      </c>
      <c r="AJ943" s="28" t="str">
        <f t="shared" si="220"/>
        <v/>
      </c>
      <c r="AK943" s="29" t="str">
        <f t="shared" si="221"/>
        <v/>
      </c>
      <c r="AL943" s="25" t="str">
        <f t="shared" si="222"/>
        <v/>
      </c>
      <c r="AM943" s="24" t="str">
        <f t="shared" si="223"/>
        <v>非参评</v>
      </c>
      <c r="AN943" s="24" t="str">
        <f t="shared" si="224"/>
        <v>MOB1-</v>
      </c>
    </row>
    <row r="944" spans="1:40" ht="13.5" customHeight="1">
      <c r="A944" s="24" t="s">
        <v>144</v>
      </c>
      <c r="B944" s="24" t="s">
        <v>145</v>
      </c>
      <c r="C944" s="25">
        <v>807425</v>
      </c>
      <c r="D944" s="24" t="s">
        <v>646</v>
      </c>
      <c r="E944" s="26">
        <v>46128.590972222199</v>
      </c>
      <c r="F944" s="26">
        <v>46128.590972222199</v>
      </c>
      <c r="G944" s="25">
        <v>26</v>
      </c>
      <c r="H944" s="25">
        <v>26</v>
      </c>
      <c r="I944" s="26">
        <v>46154.806250000001</v>
      </c>
      <c r="J944" s="27">
        <v>2968</v>
      </c>
      <c r="K944" s="27">
        <v>3247</v>
      </c>
      <c r="L944" s="27">
        <v>1311</v>
      </c>
      <c r="M944" s="27">
        <v>172826</v>
      </c>
      <c r="N944" s="27">
        <v>144421</v>
      </c>
      <c r="O944" s="25">
        <v>21</v>
      </c>
      <c r="P944" s="27">
        <v>32</v>
      </c>
      <c r="Q944" s="27">
        <v>1192900</v>
      </c>
      <c r="R944" s="27">
        <v>973500</v>
      </c>
      <c r="S944" s="27">
        <v>2</v>
      </c>
      <c r="T944" s="27">
        <v>2</v>
      </c>
      <c r="U944" s="27">
        <v>11000</v>
      </c>
      <c r="V944" s="24">
        <v>10000</v>
      </c>
      <c r="W944" s="27">
        <v>1203900</v>
      </c>
      <c r="X944" s="24" t="str">
        <f>IF(OR(I944="",说明首页!$C$3-INT(I944)&gt;7),"是","否")</f>
        <v>否</v>
      </c>
      <c r="Y944" s="24" t="str">
        <f t="shared" si="210"/>
        <v>是</v>
      </c>
      <c r="Z944" s="24" t="str">
        <f t="shared" si="211"/>
        <v>否</v>
      </c>
      <c r="AA944" s="24" t="str">
        <f>IF(OR(I944="",说明首页!$C$3-INT(I944)&gt;=3),"是","否")</f>
        <v>否</v>
      </c>
      <c r="AB944" s="28">
        <f t="shared" si="212"/>
        <v>110.16094584286805</v>
      </c>
      <c r="AC944" s="29">
        <f t="shared" si="213"/>
        <v>1.0781671159029651</v>
      </c>
      <c r="AD944" s="27">
        <f t="shared" si="214"/>
        <v>37278.125</v>
      </c>
      <c r="AE944" s="29">
        <f t="shared" si="215"/>
        <v>97.35</v>
      </c>
      <c r="AF944" s="29">
        <f t="shared" si="216"/>
        <v>114.61984126984127</v>
      </c>
      <c r="AG944" s="28" t="str">
        <f t="shared" si="217"/>
        <v/>
      </c>
      <c r="AH944" s="28" t="str">
        <f t="shared" si="218"/>
        <v/>
      </c>
      <c r="AI944" s="28" t="str">
        <f t="shared" si="219"/>
        <v/>
      </c>
      <c r="AJ944" s="28" t="str">
        <f t="shared" si="220"/>
        <v/>
      </c>
      <c r="AK944" s="29" t="str">
        <f t="shared" si="221"/>
        <v/>
      </c>
      <c r="AL944" s="25" t="str">
        <f t="shared" si="222"/>
        <v/>
      </c>
      <c r="AM944" s="24" t="str">
        <f t="shared" si="223"/>
        <v>非参评</v>
      </c>
      <c r="AN944" s="24" t="str">
        <f t="shared" si="224"/>
        <v>MOB1-</v>
      </c>
    </row>
    <row r="945" spans="1:40" ht="13.5" customHeight="1">
      <c r="A945" s="24" t="s">
        <v>144</v>
      </c>
      <c r="B945" s="24" t="s">
        <v>145</v>
      </c>
      <c r="C945" s="25">
        <v>807427</v>
      </c>
      <c r="D945" s="24" t="s">
        <v>577</v>
      </c>
      <c r="E945" s="26">
        <v>46128.423611111102</v>
      </c>
      <c r="F945" s="26">
        <v>46128.423611111102</v>
      </c>
      <c r="G945" s="25">
        <v>26</v>
      </c>
      <c r="H945" s="25">
        <v>26</v>
      </c>
      <c r="I945" s="26">
        <v>46154.807638888902</v>
      </c>
      <c r="J945" s="27">
        <v>3439</v>
      </c>
      <c r="K945" s="27">
        <v>3730</v>
      </c>
      <c r="L945" s="27">
        <v>1219</v>
      </c>
      <c r="M945" s="27">
        <v>142522</v>
      </c>
      <c r="N945" s="27">
        <v>110552</v>
      </c>
      <c r="O945" s="24">
        <v>19</v>
      </c>
      <c r="P945" s="27">
        <v>26</v>
      </c>
      <c r="Q945" s="27">
        <v>447500</v>
      </c>
      <c r="R945" s="24">
        <v>439400</v>
      </c>
      <c r="S945" s="27">
        <v>2</v>
      </c>
      <c r="T945" s="27">
        <v>2</v>
      </c>
      <c r="U945" s="24">
        <v>24000</v>
      </c>
      <c r="V945" s="24">
        <v>24000</v>
      </c>
      <c r="W945" s="27">
        <v>471500</v>
      </c>
      <c r="X945" s="24" t="str">
        <f>IF(OR(I945="",说明首页!$C$3-INT(I945)&gt;7),"是","否")</f>
        <v>否</v>
      </c>
      <c r="Y945" s="24" t="str">
        <f t="shared" si="210"/>
        <v>是</v>
      </c>
      <c r="Z945" s="24" t="str">
        <f t="shared" si="211"/>
        <v>否</v>
      </c>
      <c r="AA945" s="24" t="str">
        <f>IF(OR(I945="",说明首页!$C$3-INT(I945)&gt;=3),"是","否")</f>
        <v>否</v>
      </c>
      <c r="AB945" s="28">
        <f t="shared" si="212"/>
        <v>90.690730106644793</v>
      </c>
      <c r="AC945" s="29">
        <f t="shared" si="213"/>
        <v>0.75603373073567892</v>
      </c>
      <c r="AD945" s="27">
        <f t="shared" si="214"/>
        <v>17211.538461538461</v>
      </c>
      <c r="AE945" s="29">
        <f t="shared" si="215"/>
        <v>43.94</v>
      </c>
      <c r="AF945" s="29">
        <f t="shared" si="216"/>
        <v>96.975438596491216</v>
      </c>
      <c r="AG945" s="28" t="str">
        <f t="shared" si="217"/>
        <v/>
      </c>
      <c r="AH945" s="28" t="str">
        <f t="shared" si="218"/>
        <v/>
      </c>
      <c r="AI945" s="28" t="str">
        <f t="shared" si="219"/>
        <v/>
      </c>
      <c r="AJ945" s="28" t="str">
        <f t="shared" si="220"/>
        <v/>
      </c>
      <c r="AK945" s="29" t="str">
        <f t="shared" si="221"/>
        <v/>
      </c>
      <c r="AL945" s="25" t="str">
        <f t="shared" si="222"/>
        <v/>
      </c>
      <c r="AM945" s="24" t="str">
        <f t="shared" si="223"/>
        <v>非参评</v>
      </c>
      <c r="AN945" s="24" t="str">
        <f t="shared" si="224"/>
        <v>MOB1-</v>
      </c>
    </row>
    <row r="946" spans="1:40" ht="13.5" customHeight="1">
      <c r="A946" s="24" t="s">
        <v>144</v>
      </c>
      <c r="B946" s="24" t="s">
        <v>145</v>
      </c>
      <c r="C946" s="25">
        <v>807430</v>
      </c>
      <c r="D946" s="24" t="s">
        <v>533</v>
      </c>
      <c r="E946" s="26">
        <v>46129.394444444399</v>
      </c>
      <c r="F946" s="26">
        <v>46129.394444444399</v>
      </c>
      <c r="G946" s="25">
        <v>25</v>
      </c>
      <c r="H946" s="25">
        <v>25</v>
      </c>
      <c r="I946" s="26">
        <v>46154.815277777801</v>
      </c>
      <c r="J946" s="27">
        <v>3472</v>
      </c>
      <c r="K946" s="27">
        <v>3716</v>
      </c>
      <c r="L946" s="27">
        <v>1487</v>
      </c>
      <c r="M946" s="27">
        <v>160419</v>
      </c>
      <c r="N946" s="27">
        <v>130434</v>
      </c>
      <c r="O946" s="25">
        <v>19</v>
      </c>
      <c r="P946" s="24">
        <v>17</v>
      </c>
      <c r="Q946" s="24">
        <v>319000</v>
      </c>
      <c r="R946" s="24">
        <v>287000</v>
      </c>
      <c r="S946" s="24">
        <v>2</v>
      </c>
      <c r="T946" s="24">
        <v>2</v>
      </c>
      <c r="U946" s="24">
        <v>3000</v>
      </c>
      <c r="V946" s="24">
        <v>2000</v>
      </c>
      <c r="W946" s="24">
        <v>322000</v>
      </c>
      <c r="X946" s="24" t="str">
        <f>IF(OR(I946="",说明首页!$C$3-INT(I946)&gt;7),"是","否")</f>
        <v>否</v>
      </c>
      <c r="Y946" s="24" t="str">
        <f t="shared" si="210"/>
        <v>是</v>
      </c>
      <c r="Z946" s="24" t="str">
        <f t="shared" si="211"/>
        <v>否</v>
      </c>
      <c r="AA946" s="24" t="str">
        <f>IF(OR(I946="",说明首页!$C$3-INT(I946)&gt;=3),"是","否")</f>
        <v>否</v>
      </c>
      <c r="AB946" s="28">
        <f t="shared" si="212"/>
        <v>87.716207128446541</v>
      </c>
      <c r="AC946" s="29">
        <f t="shared" si="213"/>
        <v>0.48963133640552992</v>
      </c>
      <c r="AD946" s="27">
        <f t="shared" si="214"/>
        <v>18764.705882352941</v>
      </c>
      <c r="AE946" s="29">
        <f t="shared" si="215"/>
        <v>28.7</v>
      </c>
      <c r="AF946" s="29">
        <f t="shared" si="216"/>
        <v>114.41578947368421</v>
      </c>
      <c r="AG946" s="28" t="str">
        <f t="shared" si="217"/>
        <v/>
      </c>
      <c r="AH946" s="28" t="str">
        <f t="shared" si="218"/>
        <v/>
      </c>
      <c r="AI946" s="28" t="str">
        <f t="shared" si="219"/>
        <v/>
      </c>
      <c r="AJ946" s="28" t="str">
        <f t="shared" si="220"/>
        <v/>
      </c>
      <c r="AK946" s="29" t="str">
        <f t="shared" si="221"/>
        <v/>
      </c>
      <c r="AL946" s="25" t="str">
        <f t="shared" si="222"/>
        <v/>
      </c>
      <c r="AM946" s="24" t="str">
        <f t="shared" si="223"/>
        <v>非参评</v>
      </c>
      <c r="AN946" s="24" t="str">
        <f t="shared" si="224"/>
        <v>MOB1-</v>
      </c>
    </row>
    <row r="947" spans="1:40" ht="13.5" customHeight="1">
      <c r="A947" s="24" t="s">
        <v>144</v>
      </c>
      <c r="B947" s="24" t="s">
        <v>152</v>
      </c>
      <c r="C947" s="25">
        <v>807457</v>
      </c>
      <c r="D947" s="24" t="s">
        <v>1036</v>
      </c>
      <c r="E947" s="26">
        <v>46128.675694444399</v>
      </c>
      <c r="F947" s="26">
        <v>46128.675694444399</v>
      </c>
      <c r="G947" s="25">
        <v>26</v>
      </c>
      <c r="H947" s="25">
        <v>26</v>
      </c>
      <c r="I947" s="26">
        <v>46154.774305555598</v>
      </c>
      <c r="J947" s="27">
        <v>3010</v>
      </c>
      <c r="K947" s="27">
        <v>3239</v>
      </c>
      <c r="L947" s="27">
        <v>1401</v>
      </c>
      <c r="M947" s="27">
        <v>151115</v>
      </c>
      <c r="N947" s="27">
        <v>122830</v>
      </c>
      <c r="O947" s="25">
        <v>20</v>
      </c>
      <c r="P947" s="27">
        <v>11</v>
      </c>
      <c r="Q947" s="27">
        <v>53200</v>
      </c>
      <c r="R947" s="27">
        <v>15500</v>
      </c>
      <c r="S947" s="27">
        <v>0</v>
      </c>
      <c r="T947" s="27">
        <v>0</v>
      </c>
      <c r="U947" s="24"/>
      <c r="V947" s="24"/>
      <c r="W947" s="27">
        <v>53200</v>
      </c>
      <c r="X947" s="24" t="str">
        <f>IF(OR(I947="",说明首页!$C$3-INT(I947)&gt;7),"是","否")</f>
        <v>否</v>
      </c>
      <c r="Y947" s="24" t="str">
        <f t="shared" si="210"/>
        <v>是</v>
      </c>
      <c r="Z947" s="24" t="str">
        <f t="shared" si="211"/>
        <v>否</v>
      </c>
      <c r="AA947" s="24" t="str">
        <f>IF(OR(I947="",说明首页!$C$3-INT(I947)&gt;=3),"是","否")</f>
        <v>否</v>
      </c>
      <c r="AB947" s="28">
        <f t="shared" si="212"/>
        <v>87.67309064953605</v>
      </c>
      <c r="AC947" s="29">
        <f t="shared" si="213"/>
        <v>0.36544850498338871</v>
      </c>
      <c r="AD947" s="27">
        <f t="shared" si="214"/>
        <v>4836.363636363636</v>
      </c>
      <c r="AE947" s="29">
        <f t="shared" si="215"/>
        <v>1.55</v>
      </c>
      <c r="AF947" s="29">
        <f t="shared" si="216"/>
        <v>102.35833333333333</v>
      </c>
      <c r="AG947" s="28" t="str">
        <f t="shared" si="217"/>
        <v/>
      </c>
      <c r="AH947" s="28" t="str">
        <f t="shared" si="218"/>
        <v/>
      </c>
      <c r="AI947" s="28" t="str">
        <f t="shared" si="219"/>
        <v/>
      </c>
      <c r="AJ947" s="28" t="str">
        <f t="shared" si="220"/>
        <v/>
      </c>
      <c r="AK947" s="29" t="str">
        <f t="shared" si="221"/>
        <v/>
      </c>
      <c r="AL947" s="25" t="str">
        <f t="shared" si="222"/>
        <v/>
      </c>
      <c r="AM947" s="24" t="str">
        <f t="shared" si="223"/>
        <v>非参评</v>
      </c>
      <c r="AN947" s="24" t="str">
        <f t="shared" si="224"/>
        <v>MOB1-</v>
      </c>
    </row>
    <row r="948" spans="1:40" ht="13.5" customHeight="1">
      <c r="A948" s="24" t="s">
        <v>144</v>
      </c>
      <c r="B948" s="24" t="s">
        <v>169</v>
      </c>
      <c r="C948" s="25">
        <v>807458</v>
      </c>
      <c r="D948" s="24" t="s">
        <v>844</v>
      </c>
      <c r="E948" s="26">
        <v>46127.609722222202</v>
      </c>
      <c r="F948" s="26">
        <v>46127.609722222202</v>
      </c>
      <c r="G948" s="25">
        <v>27</v>
      </c>
      <c r="H948" s="25">
        <v>27</v>
      </c>
      <c r="I948" s="26">
        <v>46134.765972222202</v>
      </c>
      <c r="J948" s="27">
        <v>974</v>
      </c>
      <c r="K948" s="27">
        <v>1052</v>
      </c>
      <c r="L948" s="27">
        <v>213</v>
      </c>
      <c r="M948" s="27">
        <v>29955</v>
      </c>
      <c r="N948" s="27">
        <v>20178</v>
      </c>
      <c r="O948" s="25">
        <v>7</v>
      </c>
      <c r="P948" s="27"/>
      <c r="Q948" s="27"/>
      <c r="R948" s="27"/>
      <c r="S948" s="27"/>
      <c r="T948" s="27"/>
      <c r="U948" s="24"/>
      <c r="V948" s="24"/>
      <c r="W948" s="27"/>
      <c r="X948" s="24" t="str">
        <f>IF(OR(I948="",说明首页!$C$3-INT(I948)&gt;7),"是","否")</f>
        <v>否</v>
      </c>
      <c r="Y948" s="24" t="str">
        <f t="shared" si="210"/>
        <v>是</v>
      </c>
      <c r="Z948" s="24" t="str">
        <f t="shared" si="211"/>
        <v>否</v>
      </c>
      <c r="AA948" s="24" t="str">
        <f>IF(OR(I948="",说明首页!$C$3-INT(I948)&gt;=3),"是","否")</f>
        <v>否</v>
      </c>
      <c r="AB948" s="28">
        <f t="shared" si="212"/>
        <v>94.732394366197184</v>
      </c>
      <c r="AC948" s="29">
        <f t="shared" si="213"/>
        <v>0</v>
      </c>
      <c r="AD948" s="27">
        <f t="shared" si="214"/>
        <v>0</v>
      </c>
      <c r="AE948" s="29">
        <f t="shared" si="215"/>
        <v>0</v>
      </c>
      <c r="AF948" s="29">
        <f t="shared" si="216"/>
        <v>48.042857142857137</v>
      </c>
      <c r="AG948" s="28" t="str">
        <f t="shared" si="217"/>
        <v/>
      </c>
      <c r="AH948" s="28" t="str">
        <f t="shared" si="218"/>
        <v/>
      </c>
      <c r="AI948" s="28" t="str">
        <f t="shared" si="219"/>
        <v/>
      </c>
      <c r="AJ948" s="28" t="str">
        <f t="shared" si="220"/>
        <v/>
      </c>
      <c r="AK948" s="29" t="str">
        <f t="shared" si="221"/>
        <v/>
      </c>
      <c r="AL948" s="25" t="str">
        <f t="shared" si="222"/>
        <v/>
      </c>
      <c r="AM948" s="24" t="str">
        <f t="shared" si="223"/>
        <v>非参评</v>
      </c>
      <c r="AN948" s="24" t="str">
        <f t="shared" si="224"/>
        <v>MOB1-</v>
      </c>
    </row>
    <row r="949" spans="1:40" ht="13.5" customHeight="1">
      <c r="A949" s="24" t="s">
        <v>144</v>
      </c>
      <c r="B949" s="24" t="s">
        <v>169</v>
      </c>
      <c r="C949" s="25">
        <v>807459</v>
      </c>
      <c r="D949" s="24" t="s">
        <v>189</v>
      </c>
      <c r="E949" s="26">
        <v>46128.399305555598</v>
      </c>
      <c r="F949" s="26">
        <v>46128.399305555598</v>
      </c>
      <c r="G949" s="25">
        <v>26</v>
      </c>
      <c r="H949" s="25">
        <v>26</v>
      </c>
      <c r="I949" s="26">
        <v>46136.755555555603</v>
      </c>
      <c r="J949" s="27">
        <v>1183</v>
      </c>
      <c r="K949" s="27">
        <v>1359</v>
      </c>
      <c r="L949" s="27">
        <v>625</v>
      </c>
      <c r="M949" s="27">
        <v>64655</v>
      </c>
      <c r="N949" s="27">
        <v>54294</v>
      </c>
      <c r="O949" s="25">
        <v>8</v>
      </c>
      <c r="P949" s="27">
        <v>6</v>
      </c>
      <c r="Q949" s="27">
        <v>13500</v>
      </c>
      <c r="R949" s="27">
        <v>12500</v>
      </c>
      <c r="S949" s="27">
        <v>0</v>
      </c>
      <c r="T949" s="27">
        <v>0</v>
      </c>
      <c r="U949" s="27"/>
      <c r="V949" s="24"/>
      <c r="W949" s="27">
        <v>13500</v>
      </c>
      <c r="X949" s="24" t="str">
        <f>IF(OR(I949="",说明首页!$C$3-INT(I949)&gt;7),"是","否")</f>
        <v>否</v>
      </c>
      <c r="Y949" s="24" t="str">
        <f t="shared" si="210"/>
        <v>是</v>
      </c>
      <c r="Z949" s="24" t="str">
        <f t="shared" si="211"/>
        <v>否</v>
      </c>
      <c r="AA949" s="24" t="str">
        <f>IF(OR(I949="",说明首页!$C$3-INT(I949)&gt;=3),"是","否")</f>
        <v>否</v>
      </c>
      <c r="AB949" s="28">
        <f t="shared" si="212"/>
        <v>86.870400000000004</v>
      </c>
      <c r="AC949" s="29">
        <f t="shared" si="213"/>
        <v>0.50718512256973791</v>
      </c>
      <c r="AD949" s="27">
        <f t="shared" si="214"/>
        <v>2250</v>
      </c>
      <c r="AE949" s="29">
        <f t="shared" si="215"/>
        <v>1.25</v>
      </c>
      <c r="AF949" s="29">
        <f t="shared" si="216"/>
        <v>113.1125</v>
      </c>
      <c r="AG949" s="28" t="str">
        <f t="shared" si="217"/>
        <v/>
      </c>
      <c r="AH949" s="28" t="str">
        <f t="shared" si="218"/>
        <v/>
      </c>
      <c r="AI949" s="28" t="str">
        <f t="shared" si="219"/>
        <v/>
      </c>
      <c r="AJ949" s="28" t="str">
        <f t="shared" si="220"/>
        <v/>
      </c>
      <c r="AK949" s="29" t="str">
        <f t="shared" si="221"/>
        <v/>
      </c>
      <c r="AL949" s="25" t="str">
        <f t="shared" si="222"/>
        <v/>
      </c>
      <c r="AM949" s="24" t="str">
        <f t="shared" si="223"/>
        <v>非参评</v>
      </c>
      <c r="AN949" s="24" t="str">
        <f t="shared" si="224"/>
        <v>MOB1-</v>
      </c>
    </row>
    <row r="950" spans="1:40" ht="13.5" customHeight="1">
      <c r="A950" s="24" t="s">
        <v>144</v>
      </c>
      <c r="B950" s="24" t="s">
        <v>169</v>
      </c>
      <c r="C950" s="25">
        <v>807461</v>
      </c>
      <c r="D950" s="24" t="s">
        <v>389</v>
      </c>
      <c r="E950" s="26">
        <v>46127.631249999999</v>
      </c>
      <c r="F950" s="26">
        <v>46127.631249999999</v>
      </c>
      <c r="G950" s="25">
        <v>27</v>
      </c>
      <c r="H950" s="25">
        <v>27</v>
      </c>
      <c r="I950" s="26">
        <v>46136.770833333299</v>
      </c>
      <c r="J950" s="27">
        <v>1021</v>
      </c>
      <c r="K950" s="27">
        <v>1274</v>
      </c>
      <c r="L950" s="27">
        <v>423</v>
      </c>
      <c r="M950" s="27">
        <v>47876</v>
      </c>
      <c r="N950" s="27">
        <v>35535</v>
      </c>
      <c r="O950" s="25">
        <v>7</v>
      </c>
      <c r="P950" s="27">
        <v>7</v>
      </c>
      <c r="Q950" s="27">
        <v>104300</v>
      </c>
      <c r="R950" s="27">
        <v>103300</v>
      </c>
      <c r="S950" s="27">
        <v>0</v>
      </c>
      <c r="T950" s="27">
        <v>0</v>
      </c>
      <c r="U950" s="24"/>
      <c r="V950" s="24"/>
      <c r="W950" s="27">
        <v>104300</v>
      </c>
      <c r="X950" s="24" t="str">
        <f>IF(OR(I950="",说明首页!$C$3-INT(I950)&gt;7),"是","否")</f>
        <v>否</v>
      </c>
      <c r="Y950" s="24" t="str">
        <f t="shared" si="210"/>
        <v>是</v>
      </c>
      <c r="Z950" s="24" t="str">
        <f t="shared" si="211"/>
        <v>否</v>
      </c>
      <c r="AA950" s="24" t="str">
        <f>IF(OR(I950="",说明首页!$C$3-INT(I950)&gt;=3),"是","否")</f>
        <v>否</v>
      </c>
      <c r="AB950" s="28">
        <f t="shared" si="212"/>
        <v>84.00709219858156</v>
      </c>
      <c r="AC950" s="29">
        <f t="shared" si="213"/>
        <v>0.68560235063663078</v>
      </c>
      <c r="AD950" s="27">
        <f t="shared" si="214"/>
        <v>14900</v>
      </c>
      <c r="AE950" s="29">
        <f t="shared" si="215"/>
        <v>10.33</v>
      </c>
      <c r="AF950" s="29">
        <f t="shared" si="216"/>
        <v>84.607142857142861</v>
      </c>
      <c r="AG950" s="28" t="str">
        <f t="shared" si="217"/>
        <v/>
      </c>
      <c r="AH950" s="28" t="str">
        <f t="shared" si="218"/>
        <v/>
      </c>
      <c r="AI950" s="28" t="str">
        <f t="shared" si="219"/>
        <v/>
      </c>
      <c r="AJ950" s="28" t="str">
        <f t="shared" si="220"/>
        <v/>
      </c>
      <c r="AK950" s="29" t="str">
        <f t="shared" si="221"/>
        <v/>
      </c>
      <c r="AL950" s="25" t="str">
        <f t="shared" si="222"/>
        <v/>
      </c>
      <c r="AM950" s="24" t="str">
        <f t="shared" si="223"/>
        <v>非参评</v>
      </c>
      <c r="AN950" s="24" t="str">
        <f t="shared" si="224"/>
        <v>MOB1-</v>
      </c>
    </row>
    <row r="951" spans="1:40" ht="13.5" customHeight="1">
      <c r="A951" s="24" t="s">
        <v>144</v>
      </c>
      <c r="B951" s="24" t="s">
        <v>169</v>
      </c>
      <c r="C951" s="25">
        <v>807474</v>
      </c>
      <c r="D951" s="24" t="s">
        <v>340</v>
      </c>
      <c r="E951" s="26">
        <v>46128.441666666702</v>
      </c>
      <c r="F951" s="26">
        <v>46128.441666666702</v>
      </c>
      <c r="G951" s="25">
        <v>26</v>
      </c>
      <c r="H951" s="25">
        <v>26</v>
      </c>
      <c r="I951" s="26">
        <v>46138.759722222203</v>
      </c>
      <c r="J951" s="27">
        <v>1094</v>
      </c>
      <c r="K951" s="27">
        <v>1118</v>
      </c>
      <c r="L951" s="27">
        <v>197</v>
      </c>
      <c r="M951" s="27">
        <v>23908</v>
      </c>
      <c r="N951" s="27">
        <v>13470</v>
      </c>
      <c r="O951" s="25">
        <v>7</v>
      </c>
      <c r="P951" s="27">
        <v>8</v>
      </c>
      <c r="Q951" s="27">
        <v>16500</v>
      </c>
      <c r="R951" s="27">
        <v>2000</v>
      </c>
      <c r="S951" s="27">
        <v>0</v>
      </c>
      <c r="T951" s="27">
        <v>0</v>
      </c>
      <c r="U951" s="27"/>
      <c r="V951" s="24"/>
      <c r="W951" s="27">
        <v>16500</v>
      </c>
      <c r="X951" s="24" t="str">
        <f>IF(OR(I951="",说明首页!$C$3-INT(I951)&gt;7),"是","否")</f>
        <v>否</v>
      </c>
      <c r="Y951" s="24" t="str">
        <f t="shared" si="210"/>
        <v>是</v>
      </c>
      <c r="Z951" s="24" t="str">
        <f t="shared" si="211"/>
        <v>否</v>
      </c>
      <c r="AA951" s="24" t="str">
        <f>IF(OR(I951="",说明首页!$C$3-INT(I951)&gt;=3),"是","否")</f>
        <v>否</v>
      </c>
      <c r="AB951" s="28">
        <f t="shared" si="212"/>
        <v>68.3756345177665</v>
      </c>
      <c r="AC951" s="29">
        <f t="shared" si="213"/>
        <v>0.73126142595978061</v>
      </c>
      <c r="AD951" s="27">
        <f t="shared" si="214"/>
        <v>2062.5</v>
      </c>
      <c r="AE951" s="29">
        <f t="shared" si="215"/>
        <v>0.2</v>
      </c>
      <c r="AF951" s="29">
        <f t="shared" si="216"/>
        <v>32.071428571428569</v>
      </c>
      <c r="AG951" s="28" t="str">
        <f t="shared" si="217"/>
        <v/>
      </c>
      <c r="AH951" s="28" t="str">
        <f t="shared" si="218"/>
        <v/>
      </c>
      <c r="AI951" s="28" t="str">
        <f t="shared" si="219"/>
        <v/>
      </c>
      <c r="AJ951" s="28" t="str">
        <f t="shared" si="220"/>
        <v/>
      </c>
      <c r="AK951" s="29" t="str">
        <f t="shared" si="221"/>
        <v/>
      </c>
      <c r="AL951" s="25" t="str">
        <f t="shared" si="222"/>
        <v/>
      </c>
      <c r="AM951" s="24" t="str">
        <f t="shared" si="223"/>
        <v>非参评</v>
      </c>
      <c r="AN951" s="24" t="str">
        <f t="shared" si="224"/>
        <v>MOB1-</v>
      </c>
    </row>
    <row r="952" spans="1:40" ht="13.5" customHeight="1">
      <c r="A952" s="24" t="s">
        <v>144</v>
      </c>
      <c r="B952" s="24" t="s">
        <v>169</v>
      </c>
      <c r="C952" s="25">
        <v>807475</v>
      </c>
      <c r="D952" s="24" t="s">
        <v>517</v>
      </c>
      <c r="E952" s="26">
        <v>46129.4375</v>
      </c>
      <c r="F952" s="26">
        <v>46129.4375</v>
      </c>
      <c r="G952" s="25">
        <v>25</v>
      </c>
      <c r="H952" s="25">
        <v>25</v>
      </c>
      <c r="I952" s="26">
        <v>46154.765972222202</v>
      </c>
      <c r="J952" s="27">
        <v>1938</v>
      </c>
      <c r="K952" s="27">
        <v>2135</v>
      </c>
      <c r="L952" s="27">
        <v>896</v>
      </c>
      <c r="M952" s="27">
        <v>104189</v>
      </c>
      <c r="N952" s="27">
        <v>86349</v>
      </c>
      <c r="O952" s="25">
        <v>14</v>
      </c>
      <c r="P952" s="27">
        <v>14</v>
      </c>
      <c r="Q952" s="27">
        <v>41500</v>
      </c>
      <c r="R952" s="27">
        <v>28500</v>
      </c>
      <c r="S952" s="27">
        <v>0</v>
      </c>
      <c r="T952" s="27">
        <v>0</v>
      </c>
      <c r="U952" s="27"/>
      <c r="V952" s="27"/>
      <c r="W952" s="27">
        <v>41500</v>
      </c>
      <c r="X952" s="24" t="str">
        <f>IF(OR(I952="",说明首页!$C$3-INT(I952)&gt;7),"是","否")</f>
        <v>否</v>
      </c>
      <c r="Y952" s="24" t="str">
        <f t="shared" si="210"/>
        <v>是</v>
      </c>
      <c r="Z952" s="24" t="str">
        <f t="shared" si="211"/>
        <v>否</v>
      </c>
      <c r="AA952" s="24" t="str">
        <f>IF(OR(I952="",说明首页!$C$3-INT(I952)&gt;=3),"是","否")</f>
        <v>否</v>
      </c>
      <c r="AB952" s="28">
        <f t="shared" si="212"/>
        <v>96.371651785714292</v>
      </c>
      <c r="AC952" s="29">
        <f t="shared" si="213"/>
        <v>0.72239422084623317</v>
      </c>
      <c r="AD952" s="27">
        <f t="shared" si="214"/>
        <v>2964.2857142857142</v>
      </c>
      <c r="AE952" s="29">
        <f t="shared" si="215"/>
        <v>2.85</v>
      </c>
      <c r="AF952" s="29">
        <f t="shared" si="216"/>
        <v>102.79642857142858</v>
      </c>
      <c r="AG952" s="28" t="str">
        <f t="shared" si="217"/>
        <v/>
      </c>
      <c r="AH952" s="28" t="str">
        <f t="shared" si="218"/>
        <v/>
      </c>
      <c r="AI952" s="28" t="str">
        <f t="shared" si="219"/>
        <v/>
      </c>
      <c r="AJ952" s="28" t="str">
        <f t="shared" si="220"/>
        <v/>
      </c>
      <c r="AK952" s="29" t="str">
        <f t="shared" si="221"/>
        <v/>
      </c>
      <c r="AL952" s="25" t="str">
        <f t="shared" si="222"/>
        <v/>
      </c>
      <c r="AM952" s="24" t="str">
        <f t="shared" si="223"/>
        <v>非参评</v>
      </c>
      <c r="AN952" s="24" t="str">
        <f t="shared" si="224"/>
        <v>MOB1-</v>
      </c>
    </row>
    <row r="953" spans="1:40" ht="13.5" customHeight="1">
      <c r="A953" s="24" t="s">
        <v>144</v>
      </c>
      <c r="B953" s="24" t="s">
        <v>169</v>
      </c>
      <c r="C953" s="25">
        <v>807476</v>
      </c>
      <c r="D953" s="24" t="s">
        <v>681</v>
      </c>
      <c r="E953" s="26">
        <v>46129.445833333302</v>
      </c>
      <c r="F953" s="26">
        <v>46129.445833333302</v>
      </c>
      <c r="G953" s="25">
        <v>25</v>
      </c>
      <c r="H953" s="25">
        <v>25</v>
      </c>
      <c r="I953" s="26">
        <v>46153.790972222203</v>
      </c>
      <c r="J953" s="27">
        <v>1140</v>
      </c>
      <c r="K953" s="27">
        <v>1232</v>
      </c>
      <c r="L953" s="27">
        <v>644</v>
      </c>
      <c r="M953" s="27">
        <v>84021</v>
      </c>
      <c r="N953" s="27">
        <v>74411</v>
      </c>
      <c r="O953" s="25">
        <v>13</v>
      </c>
      <c r="P953" s="24">
        <v>9</v>
      </c>
      <c r="Q953" s="24">
        <v>253300</v>
      </c>
      <c r="R953" s="24">
        <v>212200</v>
      </c>
      <c r="S953" s="24">
        <v>0</v>
      </c>
      <c r="T953" s="24">
        <v>0</v>
      </c>
      <c r="U953" s="24"/>
      <c r="V953" s="24"/>
      <c r="W953" s="24">
        <v>253300</v>
      </c>
      <c r="X953" s="24" t="str">
        <f>IF(OR(I953="",说明首页!$C$3-INT(I953)&gt;7),"是","否")</f>
        <v>否</v>
      </c>
      <c r="Y953" s="24" t="str">
        <f t="shared" si="210"/>
        <v>是</v>
      </c>
      <c r="Z953" s="24" t="str">
        <f t="shared" si="211"/>
        <v>否</v>
      </c>
      <c r="AA953" s="24" t="str">
        <f>IF(OR(I953="",说明首页!$C$3-INT(I953)&gt;=3),"是","否")</f>
        <v>否</v>
      </c>
      <c r="AB953" s="28">
        <f t="shared" si="212"/>
        <v>115.54503105590062</v>
      </c>
      <c r="AC953" s="29">
        <f t="shared" si="213"/>
        <v>0.78947368421052633</v>
      </c>
      <c r="AD953" s="27">
        <f t="shared" si="214"/>
        <v>28144.444444444445</v>
      </c>
      <c r="AE953" s="29">
        <f t="shared" si="215"/>
        <v>21.22</v>
      </c>
      <c r="AF953" s="29">
        <f t="shared" si="216"/>
        <v>95.398717948717959</v>
      </c>
      <c r="AG953" s="28" t="str">
        <f t="shared" si="217"/>
        <v/>
      </c>
      <c r="AH953" s="28" t="str">
        <f t="shared" si="218"/>
        <v/>
      </c>
      <c r="AI953" s="28" t="str">
        <f t="shared" si="219"/>
        <v/>
      </c>
      <c r="AJ953" s="28" t="str">
        <f t="shared" si="220"/>
        <v/>
      </c>
      <c r="AK953" s="29" t="str">
        <f t="shared" si="221"/>
        <v/>
      </c>
      <c r="AL953" s="25" t="str">
        <f t="shared" si="222"/>
        <v/>
      </c>
      <c r="AM953" s="24" t="str">
        <f t="shared" si="223"/>
        <v>非参评</v>
      </c>
      <c r="AN953" s="24" t="str">
        <f t="shared" si="224"/>
        <v>MOB1-</v>
      </c>
    </row>
    <row r="954" spans="1:40" ht="13.5" customHeight="1">
      <c r="A954" s="24" t="s">
        <v>144</v>
      </c>
      <c r="B954" s="24" t="s">
        <v>169</v>
      </c>
      <c r="C954" s="25">
        <v>807477</v>
      </c>
      <c r="D954" s="24" t="s">
        <v>676</v>
      </c>
      <c r="E954" s="26">
        <v>46128.614583333299</v>
      </c>
      <c r="F954" s="26">
        <v>46128.614583333299</v>
      </c>
      <c r="G954" s="25">
        <v>26</v>
      </c>
      <c r="H954" s="25">
        <v>26</v>
      </c>
      <c r="I954" s="26">
        <v>46154.802083333299</v>
      </c>
      <c r="J954" s="27">
        <v>3245</v>
      </c>
      <c r="K954" s="27">
        <v>3532</v>
      </c>
      <c r="L954" s="27">
        <v>1587</v>
      </c>
      <c r="M954" s="27">
        <v>183924</v>
      </c>
      <c r="N954" s="27">
        <v>153341</v>
      </c>
      <c r="O954" s="25">
        <v>18</v>
      </c>
      <c r="P954" s="27">
        <v>28</v>
      </c>
      <c r="Q954" s="27">
        <v>644900</v>
      </c>
      <c r="R954" s="27">
        <v>577100</v>
      </c>
      <c r="S954" s="27">
        <v>0</v>
      </c>
      <c r="T954" s="27">
        <v>0</v>
      </c>
      <c r="U954" s="27"/>
      <c r="V954" s="27"/>
      <c r="W954" s="27">
        <v>644900</v>
      </c>
      <c r="X954" s="24" t="str">
        <f>IF(OR(I954="",说明首页!$C$3-INT(I954)&gt;7),"是","否")</f>
        <v>否</v>
      </c>
      <c r="Y954" s="24" t="str">
        <f t="shared" si="210"/>
        <v>是</v>
      </c>
      <c r="Z954" s="24" t="str">
        <f t="shared" si="211"/>
        <v>否</v>
      </c>
      <c r="AA954" s="24" t="str">
        <f>IF(OR(I954="",说明首页!$C$3-INT(I954)&gt;=3),"是","否")</f>
        <v>否</v>
      </c>
      <c r="AB954" s="28">
        <f t="shared" si="212"/>
        <v>96.623188405797094</v>
      </c>
      <c r="AC954" s="29">
        <f t="shared" si="213"/>
        <v>0.86286594761171032</v>
      </c>
      <c r="AD954" s="27">
        <f t="shared" si="214"/>
        <v>23032.142857142859</v>
      </c>
      <c r="AE954" s="29">
        <f t="shared" si="215"/>
        <v>57.71</v>
      </c>
      <c r="AF954" s="29">
        <f t="shared" si="216"/>
        <v>141.98240740740741</v>
      </c>
      <c r="AG954" s="28" t="str">
        <f t="shared" si="217"/>
        <v/>
      </c>
      <c r="AH954" s="28" t="str">
        <f t="shared" si="218"/>
        <v/>
      </c>
      <c r="AI954" s="28" t="str">
        <f t="shared" si="219"/>
        <v/>
      </c>
      <c r="AJ954" s="28" t="str">
        <f t="shared" si="220"/>
        <v/>
      </c>
      <c r="AK954" s="29" t="str">
        <f t="shared" si="221"/>
        <v/>
      </c>
      <c r="AL954" s="25" t="str">
        <f t="shared" si="222"/>
        <v/>
      </c>
      <c r="AM954" s="24" t="str">
        <f t="shared" si="223"/>
        <v>非参评</v>
      </c>
      <c r="AN954" s="24" t="str">
        <f t="shared" si="224"/>
        <v>MOB1-</v>
      </c>
    </row>
    <row r="955" spans="1:40" ht="13.5" customHeight="1">
      <c r="A955" s="24" t="s">
        <v>144</v>
      </c>
      <c r="B955" s="24" t="s">
        <v>169</v>
      </c>
      <c r="C955" s="25">
        <v>807478</v>
      </c>
      <c r="D955" s="24" t="s">
        <v>715</v>
      </c>
      <c r="E955" s="26">
        <v>46128.442361111098</v>
      </c>
      <c r="F955" s="26">
        <v>46128.442361111098</v>
      </c>
      <c r="G955" s="25">
        <v>26</v>
      </c>
      <c r="H955" s="25">
        <v>26</v>
      </c>
      <c r="I955" s="26">
        <v>46139.3840277778</v>
      </c>
      <c r="J955" s="27">
        <v>1266</v>
      </c>
      <c r="K955" s="27">
        <v>1346</v>
      </c>
      <c r="L955" s="27">
        <v>220</v>
      </c>
      <c r="M955" s="27">
        <v>31250</v>
      </c>
      <c r="N955" s="27">
        <v>18828</v>
      </c>
      <c r="O955" s="25">
        <v>8</v>
      </c>
      <c r="P955" s="27">
        <v>4</v>
      </c>
      <c r="Q955" s="27">
        <v>39200</v>
      </c>
      <c r="R955" s="27">
        <v>27400</v>
      </c>
      <c r="S955" s="27">
        <v>0</v>
      </c>
      <c r="T955" s="27">
        <v>0</v>
      </c>
      <c r="U955" s="27"/>
      <c r="V955" s="24"/>
      <c r="W955" s="27">
        <v>39200</v>
      </c>
      <c r="X955" s="24" t="str">
        <f>IF(OR(I955="",说明首页!$C$3-INT(I955)&gt;7),"是","否")</f>
        <v>否</v>
      </c>
      <c r="Y955" s="24" t="str">
        <f t="shared" si="210"/>
        <v>是</v>
      </c>
      <c r="Z955" s="24" t="str">
        <f t="shared" si="211"/>
        <v>否</v>
      </c>
      <c r="AA955" s="24" t="str">
        <f>IF(OR(I955="",说明首页!$C$3-INT(I955)&gt;=3),"是","否")</f>
        <v>否</v>
      </c>
      <c r="AB955" s="28">
        <f t="shared" si="212"/>
        <v>85.581818181818178</v>
      </c>
      <c r="AC955" s="29">
        <f t="shared" si="213"/>
        <v>0.31595576619273302</v>
      </c>
      <c r="AD955" s="27">
        <f t="shared" si="214"/>
        <v>9800</v>
      </c>
      <c r="AE955" s="29">
        <f t="shared" si="215"/>
        <v>2.74</v>
      </c>
      <c r="AF955" s="29">
        <f t="shared" si="216"/>
        <v>39.225000000000001</v>
      </c>
      <c r="AG955" s="28" t="str">
        <f t="shared" si="217"/>
        <v/>
      </c>
      <c r="AH955" s="28" t="str">
        <f t="shared" si="218"/>
        <v/>
      </c>
      <c r="AI955" s="28" t="str">
        <f t="shared" si="219"/>
        <v/>
      </c>
      <c r="AJ955" s="28" t="str">
        <f t="shared" si="220"/>
        <v/>
      </c>
      <c r="AK955" s="29" t="str">
        <f t="shared" si="221"/>
        <v/>
      </c>
      <c r="AL955" s="25" t="str">
        <f t="shared" si="222"/>
        <v/>
      </c>
      <c r="AM955" s="24" t="str">
        <f t="shared" si="223"/>
        <v>非参评</v>
      </c>
      <c r="AN955" s="24" t="str">
        <f t="shared" si="224"/>
        <v>MOB1-</v>
      </c>
    </row>
    <row r="956" spans="1:40" ht="13.5" customHeight="1">
      <c r="A956" s="24" t="s">
        <v>144</v>
      </c>
      <c r="B956" s="24" t="s">
        <v>169</v>
      </c>
      <c r="C956" s="25">
        <v>807479</v>
      </c>
      <c r="D956" s="24" t="s">
        <v>664</v>
      </c>
      <c r="E956" s="26">
        <v>46129.412499999999</v>
      </c>
      <c r="F956" s="26">
        <v>46129.412499999999</v>
      </c>
      <c r="G956" s="25">
        <v>25</v>
      </c>
      <c r="H956" s="25">
        <v>25</v>
      </c>
      <c r="I956" s="26">
        <v>46129.472222222197</v>
      </c>
      <c r="J956" s="27">
        <v>36</v>
      </c>
      <c r="K956" s="27">
        <v>36</v>
      </c>
      <c r="L956" s="27">
        <v>10</v>
      </c>
      <c r="M956" s="27">
        <v>1080</v>
      </c>
      <c r="N956" s="27">
        <v>710</v>
      </c>
      <c r="O956" s="25"/>
      <c r="P956" s="27"/>
      <c r="Q956" s="27"/>
      <c r="R956" s="27"/>
      <c r="S956" s="27"/>
      <c r="T956" s="27"/>
      <c r="U956" s="24"/>
      <c r="V956" s="24"/>
      <c r="W956" s="27"/>
      <c r="X956" s="24" t="str">
        <f>IF(OR(I956="",说明首页!$C$3-INT(I956)&gt;7),"是","否")</f>
        <v>否</v>
      </c>
      <c r="Y956" s="24" t="str">
        <f t="shared" si="210"/>
        <v>是</v>
      </c>
      <c r="Z956" s="24" t="str">
        <f t="shared" si="211"/>
        <v>否</v>
      </c>
      <c r="AA956" s="24" t="str">
        <f>IF(OR(I956="",说明首页!$C$3-INT(I956)&gt;=3),"是","否")</f>
        <v>否</v>
      </c>
      <c r="AB956" s="28">
        <f t="shared" si="212"/>
        <v>71</v>
      </c>
      <c r="AC956" s="29">
        <f t="shared" si="213"/>
        <v>0</v>
      </c>
      <c r="AD956" s="27">
        <f t="shared" si="214"/>
        <v>0</v>
      </c>
      <c r="AE956" s="29">
        <f t="shared" si="215"/>
        <v>0</v>
      </c>
      <c r="AF956" s="29">
        <f t="shared" si="216"/>
        <v>0</v>
      </c>
      <c r="AG956" s="28" t="str">
        <f t="shared" si="217"/>
        <v/>
      </c>
      <c r="AH956" s="28" t="str">
        <f t="shared" si="218"/>
        <v/>
      </c>
      <c r="AI956" s="28" t="str">
        <f t="shared" si="219"/>
        <v/>
      </c>
      <c r="AJ956" s="28" t="str">
        <f t="shared" si="220"/>
        <v/>
      </c>
      <c r="AK956" s="29" t="str">
        <f t="shared" si="221"/>
        <v/>
      </c>
      <c r="AL956" s="25" t="str">
        <f t="shared" si="222"/>
        <v/>
      </c>
      <c r="AM956" s="24" t="str">
        <f t="shared" si="223"/>
        <v>非参评</v>
      </c>
      <c r="AN956" s="24" t="str">
        <f t="shared" si="224"/>
        <v>MOB1-</v>
      </c>
    </row>
    <row r="957" spans="1:40" ht="13.5" customHeight="1">
      <c r="A957" s="24" t="s">
        <v>144</v>
      </c>
      <c r="B957" s="24" t="s">
        <v>160</v>
      </c>
      <c r="C957" s="25">
        <v>807482</v>
      </c>
      <c r="D957" s="24" t="s">
        <v>705</v>
      </c>
      <c r="E957" s="26">
        <v>46128.472222222197</v>
      </c>
      <c r="F957" s="26">
        <v>46128.472222222197</v>
      </c>
      <c r="G957" s="25">
        <v>26</v>
      </c>
      <c r="H957" s="25">
        <v>26</v>
      </c>
      <c r="I957" s="26">
        <v>46128.747916666704</v>
      </c>
      <c r="J957" s="27">
        <v>61</v>
      </c>
      <c r="K957" s="27">
        <v>67</v>
      </c>
      <c r="L957" s="27">
        <v>23</v>
      </c>
      <c r="M957" s="27">
        <v>1717</v>
      </c>
      <c r="N957" s="27">
        <v>1050</v>
      </c>
      <c r="O957" s="24"/>
      <c r="P957" s="24"/>
      <c r="Q957" s="24"/>
      <c r="R957" s="24"/>
      <c r="S957" s="24"/>
      <c r="T957" s="24"/>
      <c r="U957" s="24"/>
      <c r="V957" s="24"/>
      <c r="W957" s="24"/>
      <c r="X957" s="24" t="str">
        <f>IF(OR(I957="",说明首页!$C$3-INT(I957)&gt;7),"是","否")</f>
        <v>否</v>
      </c>
      <c r="Y957" s="24" t="str">
        <f t="shared" si="210"/>
        <v>是</v>
      </c>
      <c r="Z957" s="24" t="str">
        <f t="shared" si="211"/>
        <v>否</v>
      </c>
      <c r="AA957" s="24" t="str">
        <f>IF(OR(I957="",说明首页!$C$3-INT(I957)&gt;=3),"是","否")</f>
        <v>是</v>
      </c>
      <c r="AB957" s="28">
        <f t="shared" si="212"/>
        <v>45.652173913043477</v>
      </c>
      <c r="AC957" s="29">
        <f t="shared" si="213"/>
        <v>0</v>
      </c>
      <c r="AD957" s="27">
        <f t="shared" si="214"/>
        <v>0</v>
      </c>
      <c r="AE957" s="29">
        <f t="shared" si="215"/>
        <v>0</v>
      </c>
      <c r="AF957" s="29">
        <f t="shared" si="216"/>
        <v>0</v>
      </c>
      <c r="AG957" s="28" t="str">
        <f t="shared" si="217"/>
        <v/>
      </c>
      <c r="AH957" s="28" t="str">
        <f t="shared" si="218"/>
        <v/>
      </c>
      <c r="AI957" s="28" t="str">
        <f t="shared" si="219"/>
        <v/>
      </c>
      <c r="AJ957" s="28" t="str">
        <f t="shared" si="220"/>
        <v/>
      </c>
      <c r="AK957" s="29" t="str">
        <f t="shared" si="221"/>
        <v/>
      </c>
      <c r="AL957" s="25" t="str">
        <f t="shared" si="222"/>
        <v/>
      </c>
      <c r="AM957" s="24" t="str">
        <f t="shared" si="223"/>
        <v>非参评</v>
      </c>
      <c r="AN957" s="24" t="str">
        <f t="shared" si="224"/>
        <v>MOB1-</v>
      </c>
    </row>
    <row r="958" spans="1:40" ht="13.5" customHeight="1">
      <c r="A958" s="24" t="s">
        <v>144</v>
      </c>
      <c r="B958" s="24" t="s">
        <v>181</v>
      </c>
      <c r="C958" s="25">
        <v>807505</v>
      </c>
      <c r="D958" s="24" t="s">
        <v>782</v>
      </c>
      <c r="E958" s="26">
        <v>46132.3881944444</v>
      </c>
      <c r="F958" s="26">
        <v>46132.3881944444</v>
      </c>
      <c r="G958" s="25">
        <v>22</v>
      </c>
      <c r="H958" s="25">
        <v>22</v>
      </c>
      <c r="I958" s="26">
        <v>46149.726388888899</v>
      </c>
      <c r="J958" s="27">
        <v>150</v>
      </c>
      <c r="K958" s="27">
        <v>176</v>
      </c>
      <c r="L958" s="27">
        <v>44</v>
      </c>
      <c r="M958" s="27">
        <v>5192</v>
      </c>
      <c r="N958" s="27">
        <v>3145</v>
      </c>
      <c r="O958" s="25"/>
      <c r="P958" s="27">
        <v>1</v>
      </c>
      <c r="Q958" s="27">
        <v>4800</v>
      </c>
      <c r="R958" s="27">
        <v>4800</v>
      </c>
      <c r="S958" s="27">
        <v>0</v>
      </c>
      <c r="T958" s="27">
        <v>0</v>
      </c>
      <c r="U958" s="27"/>
      <c r="V958" s="24"/>
      <c r="W958" s="27">
        <v>4800</v>
      </c>
      <c r="X958" s="24" t="str">
        <f>IF(OR(I958="",说明首页!$C$3-INT(I958)&gt;7),"是","否")</f>
        <v>否</v>
      </c>
      <c r="Y958" s="24" t="str">
        <f t="shared" si="210"/>
        <v>是</v>
      </c>
      <c r="Z958" s="24" t="str">
        <f t="shared" si="211"/>
        <v>否</v>
      </c>
      <c r="AA958" s="24" t="str">
        <f>IF(OR(I958="",说明首页!$C$3-INT(I958)&gt;=3),"是","否")</f>
        <v>否</v>
      </c>
      <c r="AB958" s="28">
        <f t="shared" si="212"/>
        <v>71.477272727272734</v>
      </c>
      <c r="AC958" s="29">
        <f t="shared" si="213"/>
        <v>0.66666666666666674</v>
      </c>
      <c r="AD958" s="27">
        <f t="shared" si="214"/>
        <v>4800</v>
      </c>
      <c r="AE958" s="29">
        <f t="shared" si="215"/>
        <v>0.48</v>
      </c>
      <c r="AF958" s="29">
        <f t="shared" si="216"/>
        <v>0</v>
      </c>
      <c r="AG958" s="28" t="str">
        <f t="shared" si="217"/>
        <v/>
      </c>
      <c r="AH958" s="28" t="str">
        <f t="shared" si="218"/>
        <v/>
      </c>
      <c r="AI958" s="28" t="str">
        <f t="shared" si="219"/>
        <v/>
      </c>
      <c r="AJ958" s="28" t="str">
        <f t="shared" si="220"/>
        <v/>
      </c>
      <c r="AK958" s="29" t="str">
        <f t="shared" si="221"/>
        <v/>
      </c>
      <c r="AL958" s="25" t="str">
        <f t="shared" si="222"/>
        <v/>
      </c>
      <c r="AM958" s="24" t="str">
        <f t="shared" si="223"/>
        <v>非参评</v>
      </c>
      <c r="AN958" s="24" t="str">
        <f t="shared" si="224"/>
        <v>MOB1-</v>
      </c>
    </row>
    <row r="959" spans="1:40" ht="13.5" customHeight="1">
      <c r="A959" s="24" t="s">
        <v>144</v>
      </c>
      <c r="B959" s="24" t="s">
        <v>181</v>
      </c>
      <c r="C959" s="25">
        <v>807506</v>
      </c>
      <c r="D959" s="24" t="s">
        <v>886</v>
      </c>
      <c r="E959" s="26">
        <v>46132.388888888898</v>
      </c>
      <c r="F959" s="26">
        <v>46132.388888888898</v>
      </c>
      <c r="G959" s="25">
        <v>22</v>
      </c>
      <c r="H959" s="25">
        <v>22</v>
      </c>
      <c r="I959" s="26">
        <v>46149.707638888904</v>
      </c>
      <c r="J959" s="27">
        <v>182</v>
      </c>
      <c r="K959" s="27">
        <v>241</v>
      </c>
      <c r="L959" s="27">
        <v>88</v>
      </c>
      <c r="M959" s="27">
        <v>9284</v>
      </c>
      <c r="N959" s="27">
        <v>7045</v>
      </c>
      <c r="O959" s="25">
        <v>2</v>
      </c>
      <c r="P959" s="27"/>
      <c r="Q959" s="27"/>
      <c r="R959" s="27"/>
      <c r="S959" s="27"/>
      <c r="T959" s="27"/>
      <c r="U959" s="27"/>
      <c r="V959" s="24"/>
      <c r="W959" s="27"/>
      <c r="X959" s="24" t="str">
        <f>IF(OR(I959="",说明首页!$C$3-INT(I959)&gt;7),"是","否")</f>
        <v>否</v>
      </c>
      <c r="Y959" s="24" t="str">
        <f t="shared" si="210"/>
        <v>是</v>
      </c>
      <c r="Z959" s="24" t="str">
        <f t="shared" si="211"/>
        <v>否</v>
      </c>
      <c r="AA959" s="24" t="str">
        <f>IF(OR(I959="",说明首页!$C$3-INT(I959)&gt;=3),"是","否")</f>
        <v>否</v>
      </c>
      <c r="AB959" s="28">
        <f t="shared" si="212"/>
        <v>80.056818181818187</v>
      </c>
      <c r="AC959" s="29">
        <f t="shared" si="213"/>
        <v>0</v>
      </c>
      <c r="AD959" s="27">
        <f t="shared" si="214"/>
        <v>0</v>
      </c>
      <c r="AE959" s="29">
        <f t="shared" si="215"/>
        <v>0</v>
      </c>
      <c r="AF959" s="29">
        <f t="shared" si="216"/>
        <v>58.708333333333336</v>
      </c>
      <c r="AG959" s="28" t="str">
        <f t="shared" si="217"/>
        <v/>
      </c>
      <c r="AH959" s="28" t="str">
        <f t="shared" si="218"/>
        <v/>
      </c>
      <c r="AI959" s="28" t="str">
        <f t="shared" si="219"/>
        <v/>
      </c>
      <c r="AJ959" s="28" t="str">
        <f t="shared" si="220"/>
        <v/>
      </c>
      <c r="AK959" s="29" t="str">
        <f t="shared" si="221"/>
        <v/>
      </c>
      <c r="AL959" s="25" t="str">
        <f t="shared" si="222"/>
        <v/>
      </c>
      <c r="AM959" s="24" t="str">
        <f t="shared" si="223"/>
        <v>非参评</v>
      </c>
      <c r="AN959" s="24" t="str">
        <f t="shared" si="224"/>
        <v>MOB1-</v>
      </c>
    </row>
    <row r="960" spans="1:40" ht="13.5" customHeight="1">
      <c r="A960" s="24" t="s">
        <v>144</v>
      </c>
      <c r="B960" s="24" t="s">
        <v>160</v>
      </c>
      <c r="C960" s="25">
        <v>807681</v>
      </c>
      <c r="D960" s="24" t="s">
        <v>338</v>
      </c>
      <c r="E960" s="26">
        <v>46129.712500000001</v>
      </c>
      <c r="F960" s="26">
        <v>46129.712500000001</v>
      </c>
      <c r="G960" s="25">
        <v>25</v>
      </c>
      <c r="H960" s="25">
        <v>25</v>
      </c>
      <c r="I960" s="26">
        <v>46154.804166666698</v>
      </c>
      <c r="J960" s="27">
        <v>2746</v>
      </c>
      <c r="K960" s="27">
        <v>3723</v>
      </c>
      <c r="L960" s="27">
        <v>1633</v>
      </c>
      <c r="M960" s="27">
        <v>141671</v>
      </c>
      <c r="N960" s="27">
        <v>107903</v>
      </c>
      <c r="O960" s="25">
        <v>20</v>
      </c>
      <c r="P960" s="27">
        <v>10</v>
      </c>
      <c r="Q960" s="27">
        <v>238200</v>
      </c>
      <c r="R960" s="27">
        <v>237200</v>
      </c>
      <c r="S960" s="27">
        <v>0</v>
      </c>
      <c r="T960" s="27">
        <v>0</v>
      </c>
      <c r="U960" s="24"/>
      <c r="V960" s="24"/>
      <c r="W960" s="27">
        <v>238200</v>
      </c>
      <c r="X960" s="24" t="str">
        <f>IF(OR(I960="",说明首页!$C$3-INT(I960)&gt;7),"是","否")</f>
        <v>否</v>
      </c>
      <c r="Y960" s="24" t="str">
        <f t="shared" si="210"/>
        <v>是</v>
      </c>
      <c r="Z960" s="24" t="str">
        <f t="shared" si="211"/>
        <v>否</v>
      </c>
      <c r="AA960" s="24" t="str">
        <f>IF(OR(I960="",说明首页!$C$3-INT(I960)&gt;=3),"是","否")</f>
        <v>否</v>
      </c>
      <c r="AB960" s="28">
        <f t="shared" si="212"/>
        <v>66.076546233925285</v>
      </c>
      <c r="AC960" s="29">
        <f t="shared" si="213"/>
        <v>0.36416605972323379</v>
      </c>
      <c r="AD960" s="27">
        <f t="shared" si="214"/>
        <v>23820</v>
      </c>
      <c r="AE960" s="29">
        <f t="shared" si="215"/>
        <v>23.72</v>
      </c>
      <c r="AF960" s="29">
        <f t="shared" si="216"/>
        <v>89.919166666666655</v>
      </c>
      <c r="AG960" s="28" t="str">
        <f t="shared" si="217"/>
        <v/>
      </c>
      <c r="AH960" s="28" t="str">
        <f t="shared" si="218"/>
        <v/>
      </c>
      <c r="AI960" s="28" t="str">
        <f t="shared" si="219"/>
        <v/>
      </c>
      <c r="AJ960" s="28" t="str">
        <f t="shared" si="220"/>
        <v/>
      </c>
      <c r="AK960" s="29" t="str">
        <f t="shared" si="221"/>
        <v/>
      </c>
      <c r="AL960" s="25" t="str">
        <f t="shared" si="222"/>
        <v/>
      </c>
      <c r="AM960" s="24" t="str">
        <f t="shared" si="223"/>
        <v>非参评</v>
      </c>
      <c r="AN960" s="24" t="str">
        <f t="shared" si="224"/>
        <v>MOB1-</v>
      </c>
    </row>
    <row r="961" spans="1:40" ht="13.5" customHeight="1">
      <c r="A961" s="24" t="s">
        <v>144</v>
      </c>
      <c r="B961" s="24" t="s">
        <v>160</v>
      </c>
      <c r="C961" s="25">
        <v>807682</v>
      </c>
      <c r="D961" s="24" t="s">
        <v>356</v>
      </c>
      <c r="E961" s="26">
        <v>46129.710416666698</v>
      </c>
      <c r="F961" s="26">
        <v>46129.710416666698</v>
      </c>
      <c r="G961" s="25">
        <v>25</v>
      </c>
      <c r="H961" s="25">
        <v>25</v>
      </c>
      <c r="I961" s="26">
        <v>46154.779861111099</v>
      </c>
      <c r="J961" s="27">
        <v>2636</v>
      </c>
      <c r="K961" s="27">
        <v>3544</v>
      </c>
      <c r="L961" s="27">
        <v>1655</v>
      </c>
      <c r="M961" s="27">
        <v>156029</v>
      </c>
      <c r="N961" s="27">
        <v>126934</v>
      </c>
      <c r="O961" s="25">
        <v>21</v>
      </c>
      <c r="P961" s="27">
        <v>19</v>
      </c>
      <c r="Q961" s="27">
        <v>654500</v>
      </c>
      <c r="R961" s="27">
        <v>561000</v>
      </c>
      <c r="S961" s="27">
        <v>0</v>
      </c>
      <c r="T961" s="27">
        <v>0</v>
      </c>
      <c r="U961" s="27"/>
      <c r="V961" s="24"/>
      <c r="W961" s="27">
        <v>654500</v>
      </c>
      <c r="X961" s="24" t="str">
        <f>IF(OR(I961="",说明首页!$C$3-INT(I961)&gt;7),"是","否")</f>
        <v>否</v>
      </c>
      <c r="Y961" s="24" t="str">
        <f t="shared" si="210"/>
        <v>是</v>
      </c>
      <c r="Z961" s="24" t="str">
        <f t="shared" si="211"/>
        <v>否</v>
      </c>
      <c r="AA961" s="24" t="str">
        <f>IF(OR(I961="",说明首页!$C$3-INT(I961)&gt;=3),"是","否")</f>
        <v>否</v>
      </c>
      <c r="AB961" s="28">
        <f t="shared" si="212"/>
        <v>76.697280966767366</v>
      </c>
      <c r="AC961" s="29">
        <f t="shared" si="213"/>
        <v>0.72078907435508344</v>
      </c>
      <c r="AD961" s="27">
        <f t="shared" si="214"/>
        <v>34447.368421052633</v>
      </c>
      <c r="AE961" s="29">
        <f t="shared" si="215"/>
        <v>56.1</v>
      </c>
      <c r="AF961" s="29">
        <f t="shared" si="216"/>
        <v>100.74126984126984</v>
      </c>
      <c r="AG961" s="28" t="str">
        <f t="shared" si="217"/>
        <v/>
      </c>
      <c r="AH961" s="28" t="str">
        <f t="shared" si="218"/>
        <v/>
      </c>
      <c r="AI961" s="28" t="str">
        <f t="shared" si="219"/>
        <v/>
      </c>
      <c r="AJ961" s="28" t="str">
        <f t="shared" si="220"/>
        <v/>
      </c>
      <c r="AK961" s="29" t="str">
        <f t="shared" si="221"/>
        <v/>
      </c>
      <c r="AL961" s="25" t="str">
        <f t="shared" si="222"/>
        <v/>
      </c>
      <c r="AM961" s="24" t="str">
        <f t="shared" si="223"/>
        <v>非参评</v>
      </c>
      <c r="AN961" s="24" t="str">
        <f t="shared" si="224"/>
        <v>MOB1-</v>
      </c>
    </row>
    <row r="962" spans="1:40" ht="13.5" customHeight="1">
      <c r="A962" s="24" t="s">
        <v>144</v>
      </c>
      <c r="B962" s="24" t="s">
        <v>169</v>
      </c>
      <c r="C962" s="25">
        <v>807689</v>
      </c>
      <c r="D962" s="24" t="s">
        <v>927</v>
      </c>
      <c r="E962" s="26">
        <v>46129.702777777798</v>
      </c>
      <c r="F962" s="26">
        <v>46129.702777777798</v>
      </c>
      <c r="G962" s="25">
        <v>25</v>
      </c>
      <c r="H962" s="25">
        <v>25</v>
      </c>
      <c r="I962" s="26">
        <v>46142.795138888898</v>
      </c>
      <c r="J962" s="27">
        <v>1761</v>
      </c>
      <c r="K962" s="27">
        <v>1862</v>
      </c>
      <c r="L962" s="27">
        <v>569</v>
      </c>
      <c r="M962" s="27">
        <v>63945</v>
      </c>
      <c r="N962" s="27">
        <v>46693</v>
      </c>
      <c r="O962" s="24">
        <v>11</v>
      </c>
      <c r="P962" s="24">
        <v>12</v>
      </c>
      <c r="Q962" s="24">
        <v>140800</v>
      </c>
      <c r="R962" s="24">
        <v>122800</v>
      </c>
      <c r="S962" s="24">
        <v>0</v>
      </c>
      <c r="T962" s="24">
        <v>0</v>
      </c>
      <c r="U962" s="24"/>
      <c r="V962" s="24"/>
      <c r="W962" s="24">
        <v>140800</v>
      </c>
      <c r="X962" s="24" t="str">
        <f>IF(OR(I962="",说明首页!$C$3-INT(I962)&gt;7),"是","否")</f>
        <v>否</v>
      </c>
      <c r="Y962" s="24" t="str">
        <f t="shared" ref="Y962:Y1022" si="225">IF(OR(O962="",O962&lt;22),"是","否")</f>
        <v>是</v>
      </c>
      <c r="Z962" s="24" t="str">
        <f t="shared" ref="Z962:Z1025" si="226">IF(AND(X962="否",Y962="否"),"是","否")</f>
        <v>否</v>
      </c>
      <c r="AA962" s="24" t="str">
        <f>IF(OR(I962="",说明首页!$C$3-INT(I962)&gt;=3),"是","否")</f>
        <v>否</v>
      </c>
      <c r="AB962" s="28">
        <f t="shared" ref="AB962:AB1022" si="227">IFERROR(IF(L962&gt;0,N962/L962,0),0)</f>
        <v>82.061511423550087</v>
      </c>
      <c r="AC962" s="29">
        <f t="shared" ref="AC962:AC1022" si="228">IFERROR(IF(J962&gt;0,P962/J962*100,0),0)</f>
        <v>0.68143100511073251</v>
      </c>
      <c r="AD962" s="27">
        <f t="shared" ref="AD962:AD1022" si="229">IFERROR(IF(AND(P962&lt;&gt;"",P962&gt;0),Q962/P962,0),0)</f>
        <v>11733.333333333334</v>
      </c>
      <c r="AE962" s="29">
        <f t="shared" ref="AE962:AE1022" si="230">IFERROR(IF(R962="",0,R962/10000),0)</f>
        <v>12.28</v>
      </c>
      <c r="AF962" s="29">
        <f t="shared" ref="AF962:AF1022" si="231">IFERROR(IF(O962&gt;0,N962/O962/60,0),0)</f>
        <v>70.7469696969697</v>
      </c>
      <c r="AG962" s="28" t="str">
        <f t="shared" ref="AG962:AG1022" si="232">IF(Z962="是",COUNTIFS($Z$2:$Z$4650,"是",$AB$2:$AB$4650,"&lt;"&amp;AB962)/COUNTIF($Z$2:$Z$4650,"是")*100,"")</f>
        <v/>
      </c>
      <c r="AH962" s="28" t="str">
        <f t="shared" ref="AH962:AH1022" si="233">IF(Z962="是",COUNTIFS($Z$2:$Z$4650,"是",$AC$2:$AC$4650,"&lt;"&amp;AC962)/COUNTIF($Z$2:$Z$4650,"是")*100,"")</f>
        <v/>
      </c>
      <c r="AI962" s="28" t="str">
        <f t="shared" ref="AI962:AI1022" si="234">IF(Z962="是",COUNTIFS($Z$2:$Z$4650,"是",$AE$2:$AE$4650,"&lt;"&amp;AE962)/COUNTIF($Z$2:$Z$4650,"是")*100,"")</f>
        <v/>
      </c>
      <c r="AJ962" s="28" t="str">
        <f t="shared" ref="AJ962:AJ1022" si="235">IF(Z962="是",COUNTIFS($Z$2:$Z$4650,"是",$AF$2:$AF$4650,"&lt;"&amp;AF962)/COUNTIF($Z$2:$Z$4650,"是")*100,"")</f>
        <v/>
      </c>
      <c r="AK962" s="29" t="str">
        <f t="shared" ref="AK962:AK1025" si="236">IF(Z962="是",ROUND(AG962*0.15+AH962*0.45+AI962*0.2+AJ962*0.2,2),"")</f>
        <v/>
      </c>
      <c r="AL962" s="25" t="str">
        <f t="shared" ref="AL962:AL1025" si="237">IF(Z962="是",COUNTIFS($Z$2:$Z$4650,"是",$AK$2:$AK$4650,"&gt;"&amp;AK962)+1,"")</f>
        <v/>
      </c>
      <c r="AM962" s="24" t="str">
        <f t="shared" ref="AM962:AM1025" si="238">IF(Z962&lt;&gt;"是","非参评",IF(AND(AL962&lt;=COUNTIF($Z$2:$Z$4650,"是")*0.2,AC962&gt;MEDIAN(IF($Z$2:$Z$4650="是",$AC$2:$AC$4650))),"S",IF(AL962&lt;=COUNTIF($Z$2:$Z$4650,"是")*0.5,"A",IF(AL962&lt;=COUNTIF($Z$2:$Z$4650,"是")*0.8,"B","C"))))</f>
        <v>非参评</v>
      </c>
      <c r="AN962" s="24" t="str">
        <f t="shared" ref="AN962:AN1022" si="239">IF(G962="","无数据",IF(G962&lt;30,"MOB1-",IF(G962&lt;90,"MOB1-3",IF(G962&lt;180,"MOB3-6",IF(G962&lt;365,"MOB6-12","MOB12+")))))</f>
        <v>MOB1-</v>
      </c>
    </row>
    <row r="963" spans="1:40" ht="13.5" customHeight="1">
      <c r="A963" s="24" t="s">
        <v>144</v>
      </c>
      <c r="B963" s="24" t="s">
        <v>167</v>
      </c>
      <c r="C963" s="25">
        <v>807692</v>
      </c>
      <c r="D963" s="24" t="s">
        <v>1040</v>
      </c>
      <c r="E963" s="26">
        <v>46132.447916666701</v>
      </c>
      <c r="F963" s="26">
        <v>46132.447916666701</v>
      </c>
      <c r="G963" s="25">
        <v>22</v>
      </c>
      <c r="H963" s="25">
        <v>22</v>
      </c>
      <c r="I963" s="26">
        <v>46152.627083333296</v>
      </c>
      <c r="J963" s="27">
        <v>1</v>
      </c>
      <c r="K963" s="27">
        <v>1</v>
      </c>
      <c r="L963" s="27">
        <v>1</v>
      </c>
      <c r="M963" s="27">
        <v>64</v>
      </c>
      <c r="N963" s="27">
        <v>64</v>
      </c>
      <c r="O963" s="25"/>
      <c r="P963" s="24"/>
      <c r="Q963" s="24"/>
      <c r="R963" s="24"/>
      <c r="S963" s="24"/>
      <c r="T963" s="24"/>
      <c r="U963" s="24"/>
      <c r="V963" s="24"/>
      <c r="W963" s="24"/>
      <c r="X963" s="24" t="str">
        <f>IF(OR(I963="",说明首页!$C$3-INT(I963)&gt;7),"是","否")</f>
        <v>否</v>
      </c>
      <c r="Y963" s="24" t="str">
        <f t="shared" si="225"/>
        <v>是</v>
      </c>
      <c r="Z963" s="24" t="str">
        <f t="shared" si="226"/>
        <v>否</v>
      </c>
      <c r="AA963" s="24" t="str">
        <f>IF(OR(I963="",说明首页!$C$3-INT(I963)&gt;=3),"是","否")</f>
        <v>否</v>
      </c>
      <c r="AB963" s="28">
        <f t="shared" si="227"/>
        <v>64</v>
      </c>
      <c r="AC963" s="29">
        <f t="shared" si="228"/>
        <v>0</v>
      </c>
      <c r="AD963" s="27">
        <f t="shared" si="229"/>
        <v>0</v>
      </c>
      <c r="AE963" s="29">
        <f t="shared" si="230"/>
        <v>0</v>
      </c>
      <c r="AF963" s="29">
        <f t="shared" si="231"/>
        <v>0</v>
      </c>
      <c r="AG963" s="28" t="str">
        <f t="shared" si="232"/>
        <v/>
      </c>
      <c r="AH963" s="28" t="str">
        <f t="shared" si="233"/>
        <v/>
      </c>
      <c r="AI963" s="28" t="str">
        <f t="shared" si="234"/>
        <v/>
      </c>
      <c r="AJ963" s="28" t="str">
        <f t="shared" si="235"/>
        <v/>
      </c>
      <c r="AK963" s="29" t="str">
        <f t="shared" si="236"/>
        <v/>
      </c>
      <c r="AL963" s="25" t="str">
        <f t="shared" si="237"/>
        <v/>
      </c>
      <c r="AM963" s="24" t="str">
        <f t="shared" si="238"/>
        <v>非参评</v>
      </c>
      <c r="AN963" s="24" t="str">
        <f t="shared" si="239"/>
        <v>MOB1-</v>
      </c>
    </row>
    <row r="964" spans="1:40" ht="13.5" customHeight="1">
      <c r="A964" s="24" t="s">
        <v>144</v>
      </c>
      <c r="B964" s="24" t="s">
        <v>167</v>
      </c>
      <c r="C964" s="25">
        <v>807693</v>
      </c>
      <c r="D964" s="24" t="s">
        <v>869</v>
      </c>
      <c r="E964" s="26">
        <v>46132.4465277778</v>
      </c>
      <c r="F964" s="26">
        <v>46132.4465277778</v>
      </c>
      <c r="G964" s="25">
        <v>22</v>
      </c>
      <c r="H964" s="25">
        <v>22</v>
      </c>
      <c r="J964" s="27">
        <v>0</v>
      </c>
      <c r="K964" s="27">
        <v>0</v>
      </c>
      <c r="L964" s="27">
        <v>0</v>
      </c>
      <c r="M964" s="27"/>
      <c r="N964" s="27"/>
      <c r="O964" s="25"/>
      <c r="P964" s="27"/>
      <c r="Q964" s="27"/>
      <c r="R964" s="27"/>
      <c r="S964" s="27"/>
      <c r="T964" s="27"/>
      <c r="U964" s="24"/>
      <c r="V964" s="24"/>
      <c r="W964" s="27"/>
      <c r="X964" s="24" t="str">
        <f>IF(OR(I964="",说明首页!$C$3-INT(I964)&gt;7),"是","否")</f>
        <v>是</v>
      </c>
      <c r="Y964" s="24" t="str">
        <f t="shared" si="225"/>
        <v>是</v>
      </c>
      <c r="Z964" s="24" t="str">
        <f t="shared" si="226"/>
        <v>否</v>
      </c>
      <c r="AA964" s="24" t="str">
        <f>IF(OR(I964="",说明首页!$C$3-INT(I964)&gt;=3),"是","否")</f>
        <v>是</v>
      </c>
      <c r="AB964" s="28">
        <f t="shared" si="227"/>
        <v>0</v>
      </c>
      <c r="AC964" s="29">
        <f t="shared" si="228"/>
        <v>0</v>
      </c>
      <c r="AD964" s="27">
        <f t="shared" si="229"/>
        <v>0</v>
      </c>
      <c r="AE964" s="29">
        <f t="shared" si="230"/>
        <v>0</v>
      </c>
      <c r="AF964" s="29">
        <f t="shared" si="231"/>
        <v>0</v>
      </c>
      <c r="AG964" s="28" t="str">
        <f t="shared" si="232"/>
        <v/>
      </c>
      <c r="AH964" s="28" t="str">
        <f t="shared" si="233"/>
        <v/>
      </c>
      <c r="AI964" s="28" t="str">
        <f t="shared" si="234"/>
        <v/>
      </c>
      <c r="AJ964" s="28" t="str">
        <f t="shared" si="235"/>
        <v/>
      </c>
      <c r="AK964" s="29" t="str">
        <f t="shared" si="236"/>
        <v/>
      </c>
      <c r="AL964" s="25" t="str">
        <f t="shared" si="237"/>
        <v/>
      </c>
      <c r="AM964" s="24" t="str">
        <f t="shared" si="238"/>
        <v>非参评</v>
      </c>
      <c r="AN964" s="24" t="str">
        <f t="shared" si="239"/>
        <v>MOB1-</v>
      </c>
    </row>
    <row r="965" spans="1:40" ht="13.5" customHeight="1">
      <c r="A965" s="24" t="s">
        <v>144</v>
      </c>
      <c r="B965" s="24" t="s">
        <v>167</v>
      </c>
      <c r="C965" s="25">
        <v>807696</v>
      </c>
      <c r="D965" s="24" t="s">
        <v>367</v>
      </c>
      <c r="E965" s="26">
        <v>46132.4506944444</v>
      </c>
      <c r="F965" s="26">
        <v>46132.4506944444</v>
      </c>
      <c r="G965" s="25">
        <v>22</v>
      </c>
      <c r="H965" s="25">
        <v>22</v>
      </c>
      <c r="I965" s="26">
        <v>46153.78125</v>
      </c>
      <c r="J965" s="27">
        <v>451</v>
      </c>
      <c r="K965" s="27">
        <v>754</v>
      </c>
      <c r="L965" s="27">
        <v>276</v>
      </c>
      <c r="M965" s="27">
        <v>32829</v>
      </c>
      <c r="N965" s="27">
        <v>25903</v>
      </c>
      <c r="O965" s="24">
        <v>5</v>
      </c>
      <c r="P965" s="27">
        <v>8</v>
      </c>
      <c r="Q965" s="27">
        <v>637700</v>
      </c>
      <c r="R965" s="24">
        <v>437700</v>
      </c>
      <c r="S965" s="27">
        <v>1</v>
      </c>
      <c r="T965" s="27">
        <v>1</v>
      </c>
      <c r="U965" s="24">
        <v>117500</v>
      </c>
      <c r="V965" s="24">
        <v>117500</v>
      </c>
      <c r="W965" s="27">
        <v>755200</v>
      </c>
      <c r="X965" s="24" t="str">
        <f>IF(OR(I965="",说明首页!$C$3-INT(I965)&gt;7),"是","否")</f>
        <v>否</v>
      </c>
      <c r="Y965" s="24" t="str">
        <f t="shared" si="225"/>
        <v>是</v>
      </c>
      <c r="Z965" s="24" t="str">
        <f t="shared" si="226"/>
        <v>否</v>
      </c>
      <c r="AA965" s="24" t="str">
        <f>IF(OR(I965="",说明首页!$C$3-INT(I965)&gt;=3),"是","否")</f>
        <v>否</v>
      </c>
      <c r="AB965" s="28">
        <f t="shared" si="227"/>
        <v>93.851449275362313</v>
      </c>
      <c r="AC965" s="29">
        <f t="shared" si="228"/>
        <v>1.7738359201773837</v>
      </c>
      <c r="AD965" s="27">
        <f t="shared" si="229"/>
        <v>79712.5</v>
      </c>
      <c r="AE965" s="29">
        <f t="shared" si="230"/>
        <v>43.77</v>
      </c>
      <c r="AF965" s="29">
        <f t="shared" si="231"/>
        <v>86.343333333333334</v>
      </c>
      <c r="AG965" s="28" t="str">
        <f t="shared" si="232"/>
        <v/>
      </c>
      <c r="AH965" s="28" t="str">
        <f t="shared" si="233"/>
        <v/>
      </c>
      <c r="AI965" s="28" t="str">
        <f t="shared" si="234"/>
        <v/>
      </c>
      <c r="AJ965" s="28" t="str">
        <f t="shared" si="235"/>
        <v/>
      </c>
      <c r="AK965" s="29" t="str">
        <f t="shared" si="236"/>
        <v/>
      </c>
      <c r="AL965" s="25" t="str">
        <f t="shared" si="237"/>
        <v/>
      </c>
      <c r="AM965" s="24" t="str">
        <f t="shared" si="238"/>
        <v>非参评</v>
      </c>
      <c r="AN965" s="24" t="str">
        <f t="shared" si="239"/>
        <v>MOB1-</v>
      </c>
    </row>
    <row r="966" spans="1:40" ht="13.5" customHeight="1">
      <c r="A966" s="24" t="s">
        <v>144</v>
      </c>
      <c r="B966" s="24" t="s">
        <v>160</v>
      </c>
      <c r="C966" s="25">
        <v>807698</v>
      </c>
      <c r="D966" s="24" t="s">
        <v>944</v>
      </c>
      <c r="E966" s="26">
        <v>46130.476388888899</v>
      </c>
      <c r="F966" s="26">
        <v>46130.476388888899</v>
      </c>
      <c r="G966" s="25">
        <v>24</v>
      </c>
      <c r="H966" s="25">
        <v>24</v>
      </c>
      <c r="I966" s="26">
        <v>46150.609722222202</v>
      </c>
      <c r="J966" s="27">
        <v>1858</v>
      </c>
      <c r="K966" s="27">
        <v>2829</v>
      </c>
      <c r="L966" s="27">
        <v>1078</v>
      </c>
      <c r="M966" s="27">
        <v>90534</v>
      </c>
      <c r="N966" s="27">
        <v>65486</v>
      </c>
      <c r="O966" s="25">
        <v>15</v>
      </c>
      <c r="P966" s="27">
        <v>4</v>
      </c>
      <c r="Q966" s="27">
        <v>25100</v>
      </c>
      <c r="R966" s="27">
        <v>2000</v>
      </c>
      <c r="S966" s="27">
        <v>0</v>
      </c>
      <c r="T966" s="27">
        <v>0</v>
      </c>
      <c r="U966" s="27"/>
      <c r="V966" s="27"/>
      <c r="W966" s="27">
        <v>25100</v>
      </c>
      <c r="X966" s="24" t="str">
        <f>IF(OR(I966="",说明首页!$C$3-INT(I966)&gt;7),"是","否")</f>
        <v>否</v>
      </c>
      <c r="Y966" s="24" t="str">
        <f t="shared" si="225"/>
        <v>是</v>
      </c>
      <c r="Z966" s="24" t="str">
        <f t="shared" si="226"/>
        <v>否</v>
      </c>
      <c r="AA966" s="24" t="str">
        <f>IF(OR(I966="",说明首页!$C$3-INT(I966)&gt;=3),"是","否")</f>
        <v>否</v>
      </c>
      <c r="AB966" s="28">
        <f t="shared" si="227"/>
        <v>60.747680890538035</v>
      </c>
      <c r="AC966" s="29">
        <f t="shared" si="228"/>
        <v>0.2152852529601722</v>
      </c>
      <c r="AD966" s="27">
        <f t="shared" si="229"/>
        <v>6275</v>
      </c>
      <c r="AE966" s="29">
        <f t="shared" si="230"/>
        <v>0.2</v>
      </c>
      <c r="AF966" s="29">
        <f t="shared" si="231"/>
        <v>72.762222222222221</v>
      </c>
      <c r="AG966" s="28" t="str">
        <f t="shared" si="232"/>
        <v/>
      </c>
      <c r="AH966" s="28" t="str">
        <f t="shared" si="233"/>
        <v/>
      </c>
      <c r="AI966" s="28" t="str">
        <f t="shared" si="234"/>
        <v/>
      </c>
      <c r="AJ966" s="28" t="str">
        <f t="shared" si="235"/>
        <v/>
      </c>
      <c r="AK966" s="29" t="str">
        <f t="shared" si="236"/>
        <v/>
      </c>
      <c r="AL966" s="25" t="str">
        <f t="shared" si="237"/>
        <v/>
      </c>
      <c r="AM966" s="24" t="str">
        <f t="shared" si="238"/>
        <v>非参评</v>
      </c>
      <c r="AN966" s="24" t="str">
        <f t="shared" si="239"/>
        <v>MOB1-</v>
      </c>
    </row>
    <row r="967" spans="1:40" ht="13.5" customHeight="1">
      <c r="A967" s="24" t="s">
        <v>144</v>
      </c>
      <c r="B967" s="24" t="s">
        <v>160</v>
      </c>
      <c r="C967" s="25">
        <v>807699</v>
      </c>
      <c r="D967" s="24" t="s">
        <v>933</v>
      </c>
      <c r="E967" s="26">
        <v>46130.472916666702</v>
      </c>
      <c r="F967" s="26">
        <v>46130.472916666702</v>
      </c>
      <c r="G967" s="25">
        <v>24</v>
      </c>
      <c r="H967" s="25">
        <v>24</v>
      </c>
      <c r="I967" s="26">
        <v>46132.636805555601</v>
      </c>
      <c r="J967" s="27">
        <v>186</v>
      </c>
      <c r="K967" s="27">
        <v>217</v>
      </c>
      <c r="L967" s="27">
        <v>50</v>
      </c>
      <c r="M967" s="27">
        <v>4575</v>
      </c>
      <c r="N967" s="27">
        <v>2335</v>
      </c>
      <c r="O967" s="25">
        <v>2</v>
      </c>
      <c r="P967" s="27"/>
      <c r="Q967" s="27"/>
      <c r="R967" s="27"/>
      <c r="S967" s="27"/>
      <c r="T967" s="27"/>
      <c r="U967" s="27"/>
      <c r="V967" s="27"/>
      <c r="W967" s="27"/>
      <c r="X967" s="24" t="str">
        <f>IF(OR(I967="",说明首页!$C$3-INT(I967)&gt;7),"是","否")</f>
        <v>否</v>
      </c>
      <c r="Y967" s="24" t="str">
        <f t="shared" si="225"/>
        <v>是</v>
      </c>
      <c r="Z967" s="24" t="str">
        <f t="shared" si="226"/>
        <v>否</v>
      </c>
      <c r="AA967" s="24" t="str">
        <f>IF(OR(I967="",说明首页!$C$3-INT(I967)&gt;=3),"是","否")</f>
        <v>否</v>
      </c>
      <c r="AB967" s="28">
        <f t="shared" si="227"/>
        <v>46.7</v>
      </c>
      <c r="AC967" s="29">
        <f t="shared" si="228"/>
        <v>0</v>
      </c>
      <c r="AD967" s="27">
        <f t="shared" si="229"/>
        <v>0</v>
      </c>
      <c r="AE967" s="29">
        <f t="shared" si="230"/>
        <v>0</v>
      </c>
      <c r="AF967" s="29">
        <f t="shared" si="231"/>
        <v>19.458333333333332</v>
      </c>
      <c r="AG967" s="28" t="str">
        <f t="shared" si="232"/>
        <v/>
      </c>
      <c r="AH967" s="28" t="str">
        <f t="shared" si="233"/>
        <v/>
      </c>
      <c r="AI967" s="28" t="str">
        <f t="shared" si="234"/>
        <v/>
      </c>
      <c r="AJ967" s="28" t="str">
        <f t="shared" si="235"/>
        <v/>
      </c>
      <c r="AK967" s="29" t="str">
        <f t="shared" si="236"/>
        <v/>
      </c>
      <c r="AL967" s="25" t="str">
        <f t="shared" si="237"/>
        <v/>
      </c>
      <c r="AM967" s="24" t="str">
        <f t="shared" si="238"/>
        <v>非参评</v>
      </c>
      <c r="AN967" s="24" t="str">
        <f t="shared" si="239"/>
        <v>MOB1-</v>
      </c>
    </row>
    <row r="968" spans="1:40" ht="13.5" customHeight="1">
      <c r="A968" s="24" t="s">
        <v>144</v>
      </c>
      <c r="B968" s="24" t="s">
        <v>152</v>
      </c>
      <c r="C968" s="25">
        <v>807752</v>
      </c>
      <c r="D968" s="24" t="s">
        <v>1100</v>
      </c>
      <c r="E968" s="26">
        <v>46135.456250000003</v>
      </c>
      <c r="F968" s="26">
        <v>46135.456250000003</v>
      </c>
      <c r="G968" s="25">
        <v>19</v>
      </c>
      <c r="H968" s="25">
        <v>19</v>
      </c>
      <c r="I968" s="26">
        <v>46135.685416666704</v>
      </c>
      <c r="J968" s="27">
        <v>32</v>
      </c>
      <c r="K968" s="27">
        <v>33</v>
      </c>
      <c r="L968" s="27">
        <v>11</v>
      </c>
      <c r="M968" s="27">
        <v>1035</v>
      </c>
      <c r="N968" s="27">
        <v>741</v>
      </c>
      <c r="O968" s="25"/>
      <c r="P968" s="27"/>
      <c r="Q968" s="27"/>
      <c r="R968" s="27"/>
      <c r="S968" s="27"/>
      <c r="T968" s="27"/>
      <c r="U968" s="27"/>
      <c r="V968" s="27"/>
      <c r="W968" s="27"/>
      <c r="X968" s="24" t="str">
        <f>IF(OR(I968="",说明首页!$C$3-INT(I968)&gt;7),"是","否")</f>
        <v>否</v>
      </c>
      <c r="Y968" s="24" t="str">
        <f t="shared" si="225"/>
        <v>是</v>
      </c>
      <c r="Z968" s="24" t="str">
        <f t="shared" si="226"/>
        <v>否</v>
      </c>
      <c r="AA968" s="24" t="str">
        <f>IF(OR(I968="",说明首页!$C$3-INT(I968)&gt;=3),"是","否")</f>
        <v>否</v>
      </c>
      <c r="AB968" s="28">
        <f t="shared" si="227"/>
        <v>67.36363636363636</v>
      </c>
      <c r="AC968" s="29">
        <f t="shared" si="228"/>
        <v>0</v>
      </c>
      <c r="AD968" s="27">
        <f t="shared" si="229"/>
        <v>0</v>
      </c>
      <c r="AE968" s="29">
        <f t="shared" si="230"/>
        <v>0</v>
      </c>
      <c r="AF968" s="29">
        <f t="shared" si="231"/>
        <v>0</v>
      </c>
      <c r="AG968" s="28" t="str">
        <f t="shared" si="232"/>
        <v/>
      </c>
      <c r="AH968" s="28" t="str">
        <f t="shared" si="233"/>
        <v/>
      </c>
      <c r="AI968" s="28" t="str">
        <f t="shared" si="234"/>
        <v/>
      </c>
      <c r="AJ968" s="28" t="str">
        <f t="shared" si="235"/>
        <v/>
      </c>
      <c r="AK968" s="29" t="str">
        <f t="shared" si="236"/>
        <v/>
      </c>
      <c r="AL968" s="25" t="str">
        <f t="shared" si="237"/>
        <v/>
      </c>
      <c r="AM968" s="24" t="str">
        <f t="shared" si="238"/>
        <v>非参评</v>
      </c>
      <c r="AN968" s="24" t="str">
        <f t="shared" si="239"/>
        <v>MOB1-</v>
      </c>
    </row>
    <row r="969" spans="1:40" ht="13.5" customHeight="1">
      <c r="A969" s="24" t="s">
        <v>144</v>
      </c>
      <c r="B969" s="24" t="s">
        <v>152</v>
      </c>
      <c r="C969" s="25">
        <v>807755</v>
      </c>
      <c r="D969" s="24" t="s">
        <v>1098</v>
      </c>
      <c r="E969" s="26">
        <v>46135.408333333296</v>
      </c>
      <c r="F969" s="26">
        <v>46135.408333333296</v>
      </c>
      <c r="G969" s="25">
        <v>19</v>
      </c>
      <c r="H969" s="25">
        <v>19</v>
      </c>
      <c r="I969" s="26">
        <v>46136.679861111101</v>
      </c>
      <c r="J969" s="27">
        <v>76</v>
      </c>
      <c r="K969" s="27">
        <v>76</v>
      </c>
      <c r="L969" s="27">
        <v>13</v>
      </c>
      <c r="M969" s="27">
        <v>3292</v>
      </c>
      <c r="N969" s="27">
        <v>2500</v>
      </c>
      <c r="O969" s="25">
        <v>1</v>
      </c>
      <c r="P969" s="27"/>
      <c r="Q969" s="27"/>
      <c r="R969" s="27"/>
      <c r="S969" s="27"/>
      <c r="T969" s="27"/>
      <c r="U969" s="27"/>
      <c r="V969" s="24"/>
      <c r="W969" s="27"/>
      <c r="X969" s="24" t="str">
        <f>IF(OR(I969="",说明首页!$C$3-INT(I969)&gt;7),"是","否")</f>
        <v>否</v>
      </c>
      <c r="Y969" s="24" t="str">
        <f t="shared" si="225"/>
        <v>是</v>
      </c>
      <c r="Z969" s="24" t="str">
        <f t="shared" si="226"/>
        <v>否</v>
      </c>
      <c r="AA969" s="24" t="str">
        <f>IF(OR(I969="",说明首页!$C$3-INT(I969)&gt;=3),"是","否")</f>
        <v>否</v>
      </c>
      <c r="AB969" s="28">
        <f t="shared" si="227"/>
        <v>192.30769230769232</v>
      </c>
      <c r="AC969" s="29">
        <f t="shared" si="228"/>
        <v>0</v>
      </c>
      <c r="AD969" s="27">
        <f t="shared" si="229"/>
        <v>0</v>
      </c>
      <c r="AE969" s="29">
        <f t="shared" si="230"/>
        <v>0</v>
      </c>
      <c r="AF969" s="29">
        <f t="shared" si="231"/>
        <v>41.666666666666664</v>
      </c>
      <c r="AG969" s="28" t="str">
        <f t="shared" si="232"/>
        <v/>
      </c>
      <c r="AH969" s="28" t="str">
        <f t="shared" si="233"/>
        <v/>
      </c>
      <c r="AI969" s="28" t="str">
        <f t="shared" si="234"/>
        <v/>
      </c>
      <c r="AJ969" s="28" t="str">
        <f t="shared" si="235"/>
        <v/>
      </c>
      <c r="AK969" s="29" t="str">
        <f t="shared" si="236"/>
        <v/>
      </c>
      <c r="AL969" s="25" t="str">
        <f t="shared" si="237"/>
        <v/>
      </c>
      <c r="AM969" s="24" t="str">
        <f t="shared" si="238"/>
        <v>非参评</v>
      </c>
      <c r="AN969" s="24" t="str">
        <f t="shared" si="239"/>
        <v>MOB1-</v>
      </c>
    </row>
    <row r="970" spans="1:40" ht="13.5" customHeight="1">
      <c r="A970" s="24" t="s">
        <v>144</v>
      </c>
      <c r="B970" s="24" t="s">
        <v>152</v>
      </c>
      <c r="C970" s="25">
        <v>807756</v>
      </c>
      <c r="D970" s="24" t="s">
        <v>1099</v>
      </c>
      <c r="E970" s="26">
        <v>46135.418749999997</v>
      </c>
      <c r="F970" s="26">
        <v>46135.418749999997</v>
      </c>
      <c r="G970" s="25">
        <v>19</v>
      </c>
      <c r="H970" s="25">
        <v>19</v>
      </c>
      <c r="I970" s="26">
        <v>46146.746527777803</v>
      </c>
      <c r="J970" s="27">
        <v>670</v>
      </c>
      <c r="K970" s="27">
        <v>745</v>
      </c>
      <c r="L970" s="27">
        <v>320</v>
      </c>
      <c r="M970" s="27">
        <v>41154</v>
      </c>
      <c r="N970" s="27">
        <v>35363</v>
      </c>
      <c r="O970" s="25">
        <v>6</v>
      </c>
      <c r="P970" s="27">
        <v>6</v>
      </c>
      <c r="Q970" s="27">
        <v>13900</v>
      </c>
      <c r="R970" s="27">
        <v>5400</v>
      </c>
      <c r="S970" s="27">
        <v>0</v>
      </c>
      <c r="T970" s="27">
        <v>0</v>
      </c>
      <c r="U970" s="27"/>
      <c r="V970" s="27"/>
      <c r="W970" s="27">
        <v>13900</v>
      </c>
      <c r="X970" s="24" t="str">
        <f>IF(OR(I970="",说明首页!$C$3-INT(I970)&gt;7),"是","否")</f>
        <v>否</v>
      </c>
      <c r="Y970" s="24" t="str">
        <f t="shared" si="225"/>
        <v>是</v>
      </c>
      <c r="Z970" s="24" t="str">
        <f t="shared" si="226"/>
        <v>否</v>
      </c>
      <c r="AA970" s="24" t="str">
        <f>IF(OR(I970="",说明首页!$C$3-INT(I970)&gt;=3),"是","否")</f>
        <v>否</v>
      </c>
      <c r="AB970" s="28">
        <f t="shared" si="227"/>
        <v>110.50937500000001</v>
      </c>
      <c r="AC970" s="29">
        <f t="shared" si="228"/>
        <v>0.89552238805970152</v>
      </c>
      <c r="AD970" s="27">
        <f t="shared" si="229"/>
        <v>2316.6666666666665</v>
      </c>
      <c r="AE970" s="29">
        <f t="shared" si="230"/>
        <v>0.54</v>
      </c>
      <c r="AF970" s="29">
        <f t="shared" si="231"/>
        <v>98.230555555555554</v>
      </c>
      <c r="AG970" s="28" t="str">
        <f t="shared" si="232"/>
        <v/>
      </c>
      <c r="AH970" s="28" t="str">
        <f t="shared" si="233"/>
        <v/>
      </c>
      <c r="AI970" s="28" t="str">
        <f t="shared" si="234"/>
        <v/>
      </c>
      <c r="AJ970" s="28" t="str">
        <f t="shared" si="235"/>
        <v/>
      </c>
      <c r="AK970" s="29" t="str">
        <f t="shared" si="236"/>
        <v/>
      </c>
      <c r="AL970" s="25" t="str">
        <f t="shared" si="237"/>
        <v/>
      </c>
      <c r="AM970" s="24" t="str">
        <f t="shared" si="238"/>
        <v>非参评</v>
      </c>
      <c r="AN970" s="24" t="str">
        <f t="shared" si="239"/>
        <v>MOB1-</v>
      </c>
    </row>
    <row r="971" spans="1:40" ht="13.5" customHeight="1">
      <c r="A971" s="24" t="s">
        <v>144</v>
      </c>
      <c r="B971" s="24" t="s">
        <v>152</v>
      </c>
      <c r="C971" s="25">
        <v>807757</v>
      </c>
      <c r="D971" s="24" t="s">
        <v>1116</v>
      </c>
      <c r="E971" s="26">
        <v>46136.3840277778</v>
      </c>
      <c r="F971" s="26">
        <v>46136.3840277778</v>
      </c>
      <c r="G971" s="25">
        <v>18</v>
      </c>
      <c r="H971" s="25">
        <v>18</v>
      </c>
      <c r="I971" s="26">
        <v>46136.497916666704</v>
      </c>
      <c r="J971" s="27">
        <v>64</v>
      </c>
      <c r="K971" s="27">
        <v>64</v>
      </c>
      <c r="L971" s="27">
        <v>32</v>
      </c>
      <c r="M971" s="27">
        <v>3367</v>
      </c>
      <c r="N971" s="27">
        <v>2991</v>
      </c>
      <c r="O971" s="25">
        <v>1</v>
      </c>
      <c r="P971" s="27">
        <v>2</v>
      </c>
      <c r="Q971" s="27">
        <v>1500</v>
      </c>
      <c r="R971" s="24"/>
      <c r="S971" s="27">
        <v>0</v>
      </c>
      <c r="T971" s="27">
        <v>0</v>
      </c>
      <c r="U971" s="24"/>
      <c r="V971" s="24"/>
      <c r="W971" s="27">
        <v>1500</v>
      </c>
      <c r="X971" s="24" t="str">
        <f>IF(OR(I971="",说明首页!$C$3-INT(I971)&gt;7),"是","否")</f>
        <v>否</v>
      </c>
      <c r="Y971" s="24" t="str">
        <f t="shared" si="225"/>
        <v>是</v>
      </c>
      <c r="Z971" s="24" t="str">
        <f t="shared" si="226"/>
        <v>否</v>
      </c>
      <c r="AA971" s="24" t="str">
        <f>IF(OR(I971="",说明首页!$C$3-INT(I971)&gt;=3),"是","否")</f>
        <v>否</v>
      </c>
      <c r="AB971" s="28">
        <f t="shared" si="227"/>
        <v>93.46875</v>
      </c>
      <c r="AC971" s="29">
        <f t="shared" si="228"/>
        <v>3.125</v>
      </c>
      <c r="AD971" s="27">
        <f t="shared" si="229"/>
        <v>750</v>
      </c>
      <c r="AE971" s="29">
        <f t="shared" si="230"/>
        <v>0</v>
      </c>
      <c r="AF971" s="29">
        <f t="shared" si="231"/>
        <v>49.85</v>
      </c>
      <c r="AG971" s="28" t="str">
        <f t="shared" si="232"/>
        <v/>
      </c>
      <c r="AH971" s="28" t="str">
        <f t="shared" si="233"/>
        <v/>
      </c>
      <c r="AI971" s="28" t="str">
        <f t="shared" si="234"/>
        <v/>
      </c>
      <c r="AJ971" s="28" t="str">
        <f t="shared" si="235"/>
        <v/>
      </c>
      <c r="AK971" s="29" t="str">
        <f t="shared" si="236"/>
        <v/>
      </c>
      <c r="AL971" s="25" t="str">
        <f t="shared" si="237"/>
        <v/>
      </c>
      <c r="AM971" s="24" t="str">
        <f t="shared" si="238"/>
        <v>非参评</v>
      </c>
      <c r="AN971" s="24" t="str">
        <f t="shared" si="239"/>
        <v>MOB1-</v>
      </c>
    </row>
    <row r="972" spans="1:40" ht="13.5" customHeight="1">
      <c r="A972" s="24" t="s">
        <v>144</v>
      </c>
      <c r="B972" s="24" t="s">
        <v>152</v>
      </c>
      <c r="C972" s="25">
        <v>807758</v>
      </c>
      <c r="D972" s="24" t="s">
        <v>1113</v>
      </c>
      <c r="E972" s="26">
        <v>46135.617361111101</v>
      </c>
      <c r="F972" s="26">
        <v>46135.617361111101</v>
      </c>
      <c r="G972" s="25">
        <v>19</v>
      </c>
      <c r="H972" s="25">
        <v>19</v>
      </c>
      <c r="I972" s="26">
        <v>46154.768750000003</v>
      </c>
      <c r="J972" s="27">
        <v>2206</v>
      </c>
      <c r="K972" s="27">
        <v>2869</v>
      </c>
      <c r="L972" s="27">
        <v>1022</v>
      </c>
      <c r="M972" s="27">
        <v>119665</v>
      </c>
      <c r="N972" s="27">
        <v>93856</v>
      </c>
      <c r="O972" s="25">
        <v>15</v>
      </c>
      <c r="P972" s="27">
        <v>13</v>
      </c>
      <c r="Q972" s="27">
        <v>101000</v>
      </c>
      <c r="R972" s="27">
        <v>21000</v>
      </c>
      <c r="S972" s="27">
        <v>3</v>
      </c>
      <c r="T972" s="27">
        <v>4</v>
      </c>
      <c r="U972" s="27">
        <v>4200</v>
      </c>
      <c r="V972" s="24">
        <v>500</v>
      </c>
      <c r="W972" s="27">
        <v>105200</v>
      </c>
      <c r="X972" s="24" t="str">
        <f>IF(OR(I972="",说明首页!$C$3-INT(I972)&gt;7),"是","否")</f>
        <v>否</v>
      </c>
      <c r="Y972" s="24" t="str">
        <f t="shared" si="225"/>
        <v>是</v>
      </c>
      <c r="Z972" s="24" t="str">
        <f t="shared" si="226"/>
        <v>否</v>
      </c>
      <c r="AA972" s="24" t="str">
        <f>IF(OR(I972="",说明首页!$C$3-INT(I972)&gt;=3),"是","否")</f>
        <v>否</v>
      </c>
      <c r="AB972" s="28">
        <f t="shared" si="227"/>
        <v>91.835616438356169</v>
      </c>
      <c r="AC972" s="29">
        <f t="shared" si="228"/>
        <v>0.58930190389845871</v>
      </c>
      <c r="AD972" s="27">
        <f t="shared" si="229"/>
        <v>7769.2307692307695</v>
      </c>
      <c r="AE972" s="29">
        <f t="shared" si="230"/>
        <v>2.1</v>
      </c>
      <c r="AF972" s="29">
        <f t="shared" si="231"/>
        <v>104.28444444444445</v>
      </c>
      <c r="AG972" s="28" t="str">
        <f t="shared" si="232"/>
        <v/>
      </c>
      <c r="AH972" s="28" t="str">
        <f t="shared" si="233"/>
        <v/>
      </c>
      <c r="AI972" s="28" t="str">
        <f t="shared" si="234"/>
        <v/>
      </c>
      <c r="AJ972" s="28" t="str">
        <f t="shared" si="235"/>
        <v/>
      </c>
      <c r="AK972" s="29" t="str">
        <f t="shared" si="236"/>
        <v/>
      </c>
      <c r="AL972" s="25" t="str">
        <f t="shared" si="237"/>
        <v/>
      </c>
      <c r="AM972" s="24" t="str">
        <f t="shared" si="238"/>
        <v>非参评</v>
      </c>
      <c r="AN972" s="24" t="str">
        <f t="shared" si="239"/>
        <v>MOB1-</v>
      </c>
    </row>
    <row r="973" spans="1:40" ht="13.5" customHeight="1">
      <c r="A973" s="24" t="s">
        <v>144</v>
      </c>
      <c r="B973" s="24" t="s">
        <v>145</v>
      </c>
      <c r="C973" s="25">
        <v>807782</v>
      </c>
      <c r="D973" s="24" t="s">
        <v>1057</v>
      </c>
      <c r="E973" s="26">
        <v>46136.4465277778</v>
      </c>
      <c r="F973" s="26">
        <v>46136.4465277778</v>
      </c>
      <c r="G973" s="25">
        <v>18</v>
      </c>
      <c r="H973" s="25">
        <v>18</v>
      </c>
      <c r="I973" s="26">
        <v>46145.631944444402</v>
      </c>
      <c r="J973" s="27">
        <v>48</v>
      </c>
      <c r="K973" s="27">
        <v>48</v>
      </c>
      <c r="L973" s="27">
        <v>19</v>
      </c>
      <c r="M973" s="27">
        <v>1885</v>
      </c>
      <c r="N973" s="27">
        <v>1412</v>
      </c>
      <c r="O973" s="25">
        <v>1</v>
      </c>
      <c r="P973" s="27"/>
      <c r="Q973" s="27"/>
      <c r="R973" s="27"/>
      <c r="S973" s="27"/>
      <c r="T973" s="27"/>
      <c r="U973" s="27"/>
      <c r="V973" s="27"/>
      <c r="W973" s="27"/>
      <c r="X973" s="24" t="str">
        <f>IF(OR(I973="",说明首页!$C$3-INT(I973)&gt;7),"是","否")</f>
        <v>否</v>
      </c>
      <c r="Y973" s="24" t="str">
        <f t="shared" si="225"/>
        <v>是</v>
      </c>
      <c r="Z973" s="24" t="str">
        <f t="shared" si="226"/>
        <v>否</v>
      </c>
      <c r="AA973" s="24" t="str">
        <f>IF(OR(I973="",说明首页!$C$3-INT(I973)&gt;=3),"是","否")</f>
        <v>否</v>
      </c>
      <c r="AB973" s="28">
        <f t="shared" si="227"/>
        <v>74.315789473684205</v>
      </c>
      <c r="AC973" s="29">
        <f t="shared" si="228"/>
        <v>0</v>
      </c>
      <c r="AD973" s="27">
        <f t="shared" si="229"/>
        <v>0</v>
      </c>
      <c r="AE973" s="29">
        <f t="shared" si="230"/>
        <v>0</v>
      </c>
      <c r="AF973" s="29">
        <f t="shared" si="231"/>
        <v>23.533333333333335</v>
      </c>
      <c r="AG973" s="28" t="str">
        <f t="shared" si="232"/>
        <v/>
      </c>
      <c r="AH973" s="28" t="str">
        <f t="shared" si="233"/>
        <v/>
      </c>
      <c r="AI973" s="28" t="str">
        <f t="shared" si="234"/>
        <v/>
      </c>
      <c r="AJ973" s="28" t="str">
        <f t="shared" si="235"/>
        <v/>
      </c>
      <c r="AK973" s="29" t="str">
        <f t="shared" si="236"/>
        <v/>
      </c>
      <c r="AL973" s="25" t="str">
        <f t="shared" si="237"/>
        <v/>
      </c>
      <c r="AM973" s="24" t="str">
        <f t="shared" si="238"/>
        <v>非参评</v>
      </c>
      <c r="AN973" s="24" t="str">
        <f t="shared" si="239"/>
        <v>MOB1-</v>
      </c>
    </row>
    <row r="974" spans="1:40" ht="13.5" customHeight="1">
      <c r="A974" s="24" t="s">
        <v>144</v>
      </c>
      <c r="B974" s="24" t="s">
        <v>145</v>
      </c>
      <c r="C974" s="25">
        <v>807786</v>
      </c>
      <c r="D974" s="24" t="s">
        <v>1043</v>
      </c>
      <c r="E974" s="26">
        <v>46136.429861111101</v>
      </c>
      <c r="F974" s="26">
        <v>46136.429861111101</v>
      </c>
      <c r="G974" s="25">
        <v>18</v>
      </c>
      <c r="H974" s="25">
        <v>18</v>
      </c>
      <c r="I974" s="26">
        <v>46145.622222222199</v>
      </c>
      <c r="J974" s="27">
        <v>46</v>
      </c>
      <c r="K974" s="27">
        <v>46</v>
      </c>
      <c r="L974" s="27">
        <v>21</v>
      </c>
      <c r="M974" s="27">
        <v>1866</v>
      </c>
      <c r="N974" s="27">
        <v>1464</v>
      </c>
      <c r="O974" s="25">
        <v>1</v>
      </c>
      <c r="P974" s="27"/>
      <c r="Q974" s="27"/>
      <c r="R974" s="27"/>
      <c r="S974" s="27"/>
      <c r="T974" s="27"/>
      <c r="U974" s="24"/>
      <c r="V974" s="24"/>
      <c r="W974" s="27"/>
      <c r="X974" s="24" t="str">
        <f>IF(OR(I974="",说明首页!$C$3-INT(I974)&gt;7),"是","否")</f>
        <v>否</v>
      </c>
      <c r="Y974" s="24" t="str">
        <f t="shared" si="225"/>
        <v>是</v>
      </c>
      <c r="Z974" s="24" t="str">
        <f t="shared" si="226"/>
        <v>否</v>
      </c>
      <c r="AA974" s="24" t="str">
        <f>IF(OR(I974="",说明首页!$C$3-INT(I974)&gt;=3),"是","否")</f>
        <v>否</v>
      </c>
      <c r="AB974" s="28">
        <f t="shared" si="227"/>
        <v>69.714285714285708</v>
      </c>
      <c r="AC974" s="29">
        <f t="shared" si="228"/>
        <v>0</v>
      </c>
      <c r="AD974" s="27">
        <f t="shared" si="229"/>
        <v>0</v>
      </c>
      <c r="AE974" s="29">
        <f t="shared" si="230"/>
        <v>0</v>
      </c>
      <c r="AF974" s="29">
        <f t="shared" si="231"/>
        <v>24.4</v>
      </c>
      <c r="AG974" s="28" t="str">
        <f t="shared" si="232"/>
        <v/>
      </c>
      <c r="AH974" s="28" t="str">
        <f t="shared" si="233"/>
        <v/>
      </c>
      <c r="AI974" s="28" t="str">
        <f t="shared" si="234"/>
        <v/>
      </c>
      <c r="AJ974" s="28" t="str">
        <f t="shared" si="235"/>
        <v/>
      </c>
      <c r="AK974" s="29" t="str">
        <f t="shared" si="236"/>
        <v/>
      </c>
      <c r="AL974" s="25" t="str">
        <f t="shared" si="237"/>
        <v/>
      </c>
      <c r="AM974" s="24" t="str">
        <f t="shared" si="238"/>
        <v>非参评</v>
      </c>
      <c r="AN974" s="24" t="str">
        <f t="shared" si="239"/>
        <v>MOB1-</v>
      </c>
    </row>
    <row r="975" spans="1:40" ht="13.5" customHeight="1">
      <c r="A975" s="24" t="s">
        <v>144</v>
      </c>
      <c r="B975" s="24" t="s">
        <v>162</v>
      </c>
      <c r="C975" s="25">
        <v>807792</v>
      </c>
      <c r="D975" s="24" t="s">
        <v>238</v>
      </c>
      <c r="E975" s="26">
        <v>46134.606249999997</v>
      </c>
      <c r="F975" s="26">
        <v>46134.606249999997</v>
      </c>
      <c r="G975" s="25">
        <v>20</v>
      </c>
      <c r="H975" s="25">
        <v>20</v>
      </c>
      <c r="I975" s="26">
        <v>46154.757638888899</v>
      </c>
      <c r="J975" s="27">
        <v>397</v>
      </c>
      <c r="K975" s="27">
        <v>447</v>
      </c>
      <c r="L975" s="27">
        <v>193</v>
      </c>
      <c r="M975" s="27">
        <v>22747</v>
      </c>
      <c r="N975" s="27">
        <v>18873</v>
      </c>
      <c r="O975" s="25">
        <v>10</v>
      </c>
      <c r="P975" s="27">
        <v>1</v>
      </c>
      <c r="Q975" s="27">
        <v>2000</v>
      </c>
      <c r="R975" s="27">
        <v>2000</v>
      </c>
      <c r="S975" s="27">
        <v>0</v>
      </c>
      <c r="T975" s="27">
        <v>0</v>
      </c>
      <c r="U975" s="27"/>
      <c r="V975" s="27"/>
      <c r="W975" s="27">
        <v>2000</v>
      </c>
      <c r="X975" s="24" t="str">
        <f>IF(OR(I975="",说明首页!$C$3-INT(I975)&gt;7),"是","否")</f>
        <v>否</v>
      </c>
      <c r="Y975" s="24" t="str">
        <f t="shared" si="225"/>
        <v>是</v>
      </c>
      <c r="Z975" s="24" t="str">
        <f t="shared" si="226"/>
        <v>否</v>
      </c>
      <c r="AA975" s="24" t="str">
        <f>IF(OR(I975="",说明首页!$C$3-INT(I975)&gt;=3),"是","否")</f>
        <v>否</v>
      </c>
      <c r="AB975" s="28">
        <f t="shared" si="227"/>
        <v>97.787564766839381</v>
      </c>
      <c r="AC975" s="29">
        <f t="shared" si="228"/>
        <v>0.25188916876574308</v>
      </c>
      <c r="AD975" s="27">
        <f t="shared" si="229"/>
        <v>2000</v>
      </c>
      <c r="AE975" s="29">
        <f t="shared" si="230"/>
        <v>0.2</v>
      </c>
      <c r="AF975" s="29">
        <f t="shared" si="231"/>
        <v>31.454999999999998</v>
      </c>
      <c r="AG975" s="28" t="str">
        <f t="shared" si="232"/>
        <v/>
      </c>
      <c r="AH975" s="28" t="str">
        <f t="shared" si="233"/>
        <v/>
      </c>
      <c r="AI975" s="28" t="str">
        <f t="shared" si="234"/>
        <v/>
      </c>
      <c r="AJ975" s="28" t="str">
        <f t="shared" si="235"/>
        <v/>
      </c>
      <c r="AK975" s="29" t="str">
        <f t="shared" si="236"/>
        <v/>
      </c>
      <c r="AL975" s="25" t="str">
        <f t="shared" si="237"/>
        <v/>
      </c>
      <c r="AM975" s="24" t="str">
        <f t="shared" si="238"/>
        <v>非参评</v>
      </c>
      <c r="AN975" s="24" t="str">
        <f t="shared" si="239"/>
        <v>MOB1-</v>
      </c>
    </row>
    <row r="976" spans="1:40" ht="13.5" customHeight="1">
      <c r="A976" s="24" t="s">
        <v>144</v>
      </c>
      <c r="B976" s="24" t="s">
        <v>147</v>
      </c>
      <c r="C976" s="25">
        <v>807800</v>
      </c>
      <c r="D976" s="24" t="s">
        <v>454</v>
      </c>
      <c r="E976" s="26">
        <v>46134.4506944444</v>
      </c>
      <c r="F976" s="26">
        <v>46134.4506944444</v>
      </c>
      <c r="G976" s="25">
        <v>20</v>
      </c>
      <c r="H976" s="25">
        <v>20</v>
      </c>
      <c r="I976" s="26">
        <v>46154.779166666704</v>
      </c>
      <c r="J976" s="27">
        <v>2559</v>
      </c>
      <c r="K976" s="27">
        <v>2940</v>
      </c>
      <c r="L976" s="27">
        <v>1304</v>
      </c>
      <c r="M976" s="27">
        <v>106057</v>
      </c>
      <c r="N976" s="27">
        <v>81592</v>
      </c>
      <c r="O976" s="25">
        <v>15</v>
      </c>
      <c r="P976" s="27">
        <v>8</v>
      </c>
      <c r="Q976" s="27">
        <v>190400</v>
      </c>
      <c r="R976" s="27">
        <v>53300</v>
      </c>
      <c r="S976" s="27">
        <v>1</v>
      </c>
      <c r="T976" s="27">
        <v>1</v>
      </c>
      <c r="U976" s="27">
        <v>500</v>
      </c>
      <c r="V976" s="24"/>
      <c r="W976" s="27">
        <v>190900</v>
      </c>
      <c r="X976" s="24" t="str">
        <f>IF(OR(I976="",说明首页!$C$3-INT(I976)&gt;7),"是","否")</f>
        <v>否</v>
      </c>
      <c r="Y976" s="24" t="str">
        <f t="shared" si="225"/>
        <v>是</v>
      </c>
      <c r="Z976" s="24" t="str">
        <f t="shared" si="226"/>
        <v>否</v>
      </c>
      <c r="AA976" s="24" t="str">
        <f>IF(OR(I976="",说明首页!$C$3-INT(I976)&gt;=3),"是","否")</f>
        <v>否</v>
      </c>
      <c r="AB976" s="28">
        <f t="shared" si="227"/>
        <v>62.570552147239262</v>
      </c>
      <c r="AC976" s="29">
        <f t="shared" si="228"/>
        <v>0.31262211801484957</v>
      </c>
      <c r="AD976" s="27">
        <f t="shared" si="229"/>
        <v>23800</v>
      </c>
      <c r="AE976" s="29">
        <f t="shared" si="230"/>
        <v>5.33</v>
      </c>
      <c r="AF976" s="29">
        <f t="shared" si="231"/>
        <v>90.657777777777767</v>
      </c>
      <c r="AG976" s="28" t="str">
        <f t="shared" si="232"/>
        <v/>
      </c>
      <c r="AH976" s="28" t="str">
        <f t="shared" si="233"/>
        <v/>
      </c>
      <c r="AI976" s="28" t="str">
        <f t="shared" si="234"/>
        <v/>
      </c>
      <c r="AJ976" s="28" t="str">
        <f t="shared" si="235"/>
        <v/>
      </c>
      <c r="AK976" s="29" t="str">
        <f t="shared" si="236"/>
        <v/>
      </c>
      <c r="AL976" s="25" t="str">
        <f t="shared" si="237"/>
        <v/>
      </c>
      <c r="AM976" s="24" t="str">
        <f t="shared" si="238"/>
        <v>非参评</v>
      </c>
      <c r="AN976" s="24" t="str">
        <f t="shared" si="239"/>
        <v>MOB1-</v>
      </c>
    </row>
    <row r="977" spans="1:40" ht="13.5" customHeight="1">
      <c r="A977" s="24" t="s">
        <v>144</v>
      </c>
      <c r="B977" s="24" t="s">
        <v>147</v>
      </c>
      <c r="C977" s="25">
        <v>807802</v>
      </c>
      <c r="D977" s="24" t="s">
        <v>606</v>
      </c>
      <c r="E977" s="26">
        <v>46135.395833333299</v>
      </c>
      <c r="F977" s="26">
        <v>46135.395833333299</v>
      </c>
      <c r="G977" s="25">
        <v>19</v>
      </c>
      <c r="H977" s="25">
        <v>19</v>
      </c>
      <c r="I977" s="26">
        <v>46154.787499999999</v>
      </c>
      <c r="J977" s="27">
        <v>2318</v>
      </c>
      <c r="K977" s="27">
        <v>2684</v>
      </c>
      <c r="L977" s="27">
        <v>1222</v>
      </c>
      <c r="M977" s="27">
        <v>115814</v>
      </c>
      <c r="N977" s="27">
        <v>93948</v>
      </c>
      <c r="O977" s="25">
        <v>16</v>
      </c>
      <c r="P977" s="27">
        <v>14</v>
      </c>
      <c r="Q977" s="27">
        <v>91400</v>
      </c>
      <c r="R977" s="27">
        <v>70400</v>
      </c>
      <c r="S977" s="27">
        <v>1</v>
      </c>
      <c r="T977" s="27">
        <v>1</v>
      </c>
      <c r="U977" s="27">
        <v>500</v>
      </c>
      <c r="V977" s="24"/>
      <c r="W977" s="27">
        <v>91900</v>
      </c>
      <c r="X977" s="24" t="str">
        <f>IF(OR(I977="",说明首页!$C$3-INT(I977)&gt;7),"是","否")</f>
        <v>否</v>
      </c>
      <c r="Y977" s="24" t="str">
        <f t="shared" si="225"/>
        <v>是</v>
      </c>
      <c r="Z977" s="24" t="str">
        <f t="shared" si="226"/>
        <v>否</v>
      </c>
      <c r="AA977" s="24" t="str">
        <f>IF(OR(I977="",说明首页!$C$3-INT(I977)&gt;=3),"是","否")</f>
        <v>否</v>
      </c>
      <c r="AB977" s="28">
        <f t="shared" si="227"/>
        <v>76.880523731587559</v>
      </c>
      <c r="AC977" s="29">
        <f t="shared" si="228"/>
        <v>0.60396893874029334</v>
      </c>
      <c r="AD977" s="27">
        <f t="shared" si="229"/>
        <v>6528.5714285714284</v>
      </c>
      <c r="AE977" s="29">
        <f t="shared" si="230"/>
        <v>7.04</v>
      </c>
      <c r="AF977" s="29">
        <f t="shared" si="231"/>
        <v>97.862499999999997</v>
      </c>
      <c r="AG977" s="28" t="str">
        <f t="shared" si="232"/>
        <v/>
      </c>
      <c r="AH977" s="28" t="str">
        <f t="shared" si="233"/>
        <v/>
      </c>
      <c r="AI977" s="28" t="str">
        <f t="shared" si="234"/>
        <v/>
      </c>
      <c r="AJ977" s="28" t="str">
        <f t="shared" si="235"/>
        <v/>
      </c>
      <c r="AK977" s="29" t="str">
        <f t="shared" si="236"/>
        <v/>
      </c>
      <c r="AL977" s="25" t="str">
        <f t="shared" si="237"/>
        <v/>
      </c>
      <c r="AM977" s="24" t="str">
        <f t="shared" si="238"/>
        <v>非参评</v>
      </c>
      <c r="AN977" s="24" t="str">
        <f t="shared" si="239"/>
        <v>MOB1-</v>
      </c>
    </row>
    <row r="978" spans="1:40" ht="13.5" customHeight="1">
      <c r="A978" s="24" t="s">
        <v>144</v>
      </c>
      <c r="B978" s="24" t="s">
        <v>169</v>
      </c>
      <c r="C978" s="25">
        <v>807844</v>
      </c>
      <c r="D978" s="24" t="s">
        <v>330</v>
      </c>
      <c r="E978" s="26">
        <v>46134.704861111102</v>
      </c>
      <c r="F978" s="26">
        <v>46134.704861111102</v>
      </c>
      <c r="G978" s="25">
        <v>20</v>
      </c>
      <c r="H978" s="25">
        <v>20</v>
      </c>
      <c r="I978" s="26">
        <v>46134.770833333299</v>
      </c>
      <c r="J978" s="27">
        <v>42</v>
      </c>
      <c r="K978" s="27">
        <v>42</v>
      </c>
      <c r="L978" s="27">
        <v>16</v>
      </c>
      <c r="M978" s="27">
        <v>1583</v>
      </c>
      <c r="N978" s="27">
        <v>1214</v>
      </c>
      <c r="O978" s="25"/>
      <c r="P978" s="27"/>
      <c r="Q978" s="27"/>
      <c r="R978" s="27"/>
      <c r="S978" s="27"/>
      <c r="T978" s="27"/>
      <c r="U978" s="24"/>
      <c r="V978" s="24"/>
      <c r="W978" s="27"/>
      <c r="X978" s="24" t="str">
        <f>IF(OR(I978="",说明首页!$C$3-INT(I978)&gt;7),"是","否")</f>
        <v>否</v>
      </c>
      <c r="Y978" s="24" t="str">
        <f t="shared" si="225"/>
        <v>是</v>
      </c>
      <c r="Z978" s="24" t="str">
        <f t="shared" si="226"/>
        <v>否</v>
      </c>
      <c r="AA978" s="24" t="str">
        <f>IF(OR(I978="",说明首页!$C$3-INT(I978)&gt;=3),"是","否")</f>
        <v>否</v>
      </c>
      <c r="AB978" s="28">
        <f t="shared" si="227"/>
        <v>75.875</v>
      </c>
      <c r="AC978" s="29">
        <f t="shared" si="228"/>
        <v>0</v>
      </c>
      <c r="AD978" s="27">
        <f t="shared" si="229"/>
        <v>0</v>
      </c>
      <c r="AE978" s="29">
        <f t="shared" si="230"/>
        <v>0</v>
      </c>
      <c r="AF978" s="29">
        <f t="shared" si="231"/>
        <v>0</v>
      </c>
      <c r="AG978" s="28" t="str">
        <f t="shared" si="232"/>
        <v/>
      </c>
      <c r="AH978" s="28" t="str">
        <f t="shared" si="233"/>
        <v/>
      </c>
      <c r="AI978" s="28" t="str">
        <f t="shared" si="234"/>
        <v/>
      </c>
      <c r="AJ978" s="28" t="str">
        <f t="shared" si="235"/>
        <v/>
      </c>
      <c r="AK978" s="29" t="str">
        <f t="shared" si="236"/>
        <v/>
      </c>
      <c r="AL978" s="25" t="str">
        <f t="shared" si="237"/>
        <v/>
      </c>
      <c r="AM978" s="24" t="str">
        <f t="shared" si="238"/>
        <v>非参评</v>
      </c>
      <c r="AN978" s="24" t="str">
        <f t="shared" si="239"/>
        <v>MOB1-</v>
      </c>
    </row>
    <row r="979" spans="1:40" ht="13.5" customHeight="1">
      <c r="A979" s="24" t="s">
        <v>144</v>
      </c>
      <c r="B979" s="24" t="s">
        <v>169</v>
      </c>
      <c r="C979" s="25">
        <v>807845</v>
      </c>
      <c r="D979" s="24" t="s">
        <v>949</v>
      </c>
      <c r="E979" s="26">
        <v>46134.713888888902</v>
      </c>
      <c r="F979" s="26">
        <v>46134.713888888902</v>
      </c>
      <c r="G979" s="25">
        <v>20</v>
      </c>
      <c r="H979" s="25">
        <v>20</v>
      </c>
      <c r="I979" s="26">
        <v>46135.7368055556</v>
      </c>
      <c r="J979" s="27">
        <v>116</v>
      </c>
      <c r="K979" s="27">
        <v>116</v>
      </c>
      <c r="L979" s="27">
        <v>64</v>
      </c>
      <c r="M979" s="27">
        <v>7544</v>
      </c>
      <c r="N979" s="27">
        <v>6787</v>
      </c>
      <c r="O979" s="25">
        <v>1</v>
      </c>
      <c r="P979" s="24">
        <v>2</v>
      </c>
      <c r="Q979" s="24">
        <v>3500</v>
      </c>
      <c r="R979" s="24">
        <v>500</v>
      </c>
      <c r="S979" s="24">
        <v>0</v>
      </c>
      <c r="T979" s="24">
        <v>0</v>
      </c>
      <c r="U979" s="24"/>
      <c r="V979" s="24"/>
      <c r="W979" s="24">
        <v>3500</v>
      </c>
      <c r="X979" s="24" t="str">
        <f>IF(OR(I979="",说明首页!$C$3-INT(I979)&gt;7),"是","否")</f>
        <v>否</v>
      </c>
      <c r="Y979" s="24" t="str">
        <f t="shared" si="225"/>
        <v>是</v>
      </c>
      <c r="Z979" s="24" t="str">
        <f t="shared" si="226"/>
        <v>否</v>
      </c>
      <c r="AA979" s="24" t="str">
        <f>IF(OR(I979="",说明首页!$C$3-INT(I979)&gt;=3),"是","否")</f>
        <v>否</v>
      </c>
      <c r="AB979" s="28">
        <f t="shared" si="227"/>
        <v>106.046875</v>
      </c>
      <c r="AC979" s="29">
        <f t="shared" si="228"/>
        <v>1.7241379310344827</v>
      </c>
      <c r="AD979" s="27">
        <f t="shared" si="229"/>
        <v>1750</v>
      </c>
      <c r="AE979" s="29">
        <f t="shared" si="230"/>
        <v>0.05</v>
      </c>
      <c r="AF979" s="29">
        <f t="shared" si="231"/>
        <v>113.11666666666666</v>
      </c>
      <c r="AG979" s="28" t="str">
        <f t="shared" si="232"/>
        <v/>
      </c>
      <c r="AH979" s="28" t="str">
        <f t="shared" si="233"/>
        <v/>
      </c>
      <c r="AI979" s="28" t="str">
        <f t="shared" si="234"/>
        <v/>
      </c>
      <c r="AJ979" s="28" t="str">
        <f t="shared" si="235"/>
        <v/>
      </c>
      <c r="AK979" s="29" t="str">
        <f t="shared" si="236"/>
        <v/>
      </c>
      <c r="AL979" s="25" t="str">
        <f t="shared" si="237"/>
        <v/>
      </c>
      <c r="AM979" s="24" t="str">
        <f t="shared" si="238"/>
        <v>非参评</v>
      </c>
      <c r="AN979" s="24" t="str">
        <f t="shared" si="239"/>
        <v>MOB1-</v>
      </c>
    </row>
    <row r="980" spans="1:40" ht="13.5" customHeight="1">
      <c r="A980" s="24" t="s">
        <v>144</v>
      </c>
      <c r="B980" s="24" t="s">
        <v>169</v>
      </c>
      <c r="C980" s="25">
        <v>807846</v>
      </c>
      <c r="D980" s="24" t="s">
        <v>171</v>
      </c>
      <c r="E980" s="26">
        <v>46134.703472222202</v>
      </c>
      <c r="F980" s="26">
        <v>46134.703472222202</v>
      </c>
      <c r="G980" s="25">
        <v>20</v>
      </c>
      <c r="H980" s="25">
        <v>20</v>
      </c>
      <c r="I980" s="26">
        <v>46134.770138888904</v>
      </c>
      <c r="J980" s="27">
        <v>42</v>
      </c>
      <c r="K980" s="27">
        <v>42</v>
      </c>
      <c r="L980" s="27">
        <v>18</v>
      </c>
      <c r="M980" s="27">
        <v>1856</v>
      </c>
      <c r="N980" s="27">
        <v>1483</v>
      </c>
      <c r="O980" s="25">
        <v>1</v>
      </c>
      <c r="P980" s="24">
        <v>1</v>
      </c>
      <c r="Q980" s="24">
        <v>500</v>
      </c>
      <c r="R980" s="24"/>
      <c r="S980" s="24">
        <v>1</v>
      </c>
      <c r="T980" s="24">
        <v>2</v>
      </c>
      <c r="U980" s="24">
        <v>3100</v>
      </c>
      <c r="V980" s="24"/>
      <c r="W980" s="24">
        <v>3600</v>
      </c>
      <c r="X980" s="24" t="str">
        <f>IF(OR(I980="",说明首页!$C$3-INT(I980)&gt;7),"是","否")</f>
        <v>否</v>
      </c>
      <c r="Y980" s="24" t="str">
        <f t="shared" si="225"/>
        <v>是</v>
      </c>
      <c r="Z980" s="24" t="str">
        <f t="shared" si="226"/>
        <v>否</v>
      </c>
      <c r="AA980" s="24" t="str">
        <f>IF(OR(I980="",说明首页!$C$3-INT(I980)&gt;=3),"是","否")</f>
        <v>否</v>
      </c>
      <c r="AB980" s="28">
        <f t="shared" si="227"/>
        <v>82.388888888888886</v>
      </c>
      <c r="AC980" s="29">
        <f t="shared" si="228"/>
        <v>2.3809523809523809</v>
      </c>
      <c r="AD980" s="27">
        <f t="shared" si="229"/>
        <v>500</v>
      </c>
      <c r="AE980" s="29">
        <f t="shared" si="230"/>
        <v>0</v>
      </c>
      <c r="AF980" s="29">
        <f t="shared" si="231"/>
        <v>24.716666666666665</v>
      </c>
      <c r="AG980" s="28" t="str">
        <f t="shared" si="232"/>
        <v/>
      </c>
      <c r="AH980" s="28" t="str">
        <f t="shared" si="233"/>
        <v/>
      </c>
      <c r="AI980" s="28" t="str">
        <f t="shared" si="234"/>
        <v/>
      </c>
      <c r="AJ980" s="28" t="str">
        <f t="shared" si="235"/>
        <v/>
      </c>
      <c r="AK980" s="29" t="str">
        <f t="shared" si="236"/>
        <v/>
      </c>
      <c r="AL980" s="25" t="str">
        <f t="shared" si="237"/>
        <v/>
      </c>
      <c r="AM980" s="24" t="str">
        <f t="shared" si="238"/>
        <v>非参评</v>
      </c>
      <c r="AN980" s="24" t="str">
        <f t="shared" si="239"/>
        <v>MOB1-</v>
      </c>
    </row>
    <row r="981" spans="1:40" ht="13.5" customHeight="1">
      <c r="A981" s="24" t="s">
        <v>144</v>
      </c>
      <c r="B981" s="24" t="s">
        <v>169</v>
      </c>
      <c r="C981" s="25">
        <v>807847</v>
      </c>
      <c r="D981" s="24" t="s">
        <v>1117</v>
      </c>
      <c r="E981" s="26">
        <v>46134.684722222199</v>
      </c>
      <c r="F981" s="26">
        <v>46134.684722222199</v>
      </c>
      <c r="G981" s="25">
        <v>20</v>
      </c>
      <c r="H981" s="25">
        <v>20</v>
      </c>
      <c r="I981" s="26">
        <v>46154.765277777798</v>
      </c>
      <c r="J981" s="27">
        <v>1591</v>
      </c>
      <c r="K981" s="27">
        <v>1807</v>
      </c>
      <c r="L981" s="27">
        <v>815</v>
      </c>
      <c r="M981" s="27">
        <v>88151</v>
      </c>
      <c r="N981" s="27">
        <v>72993</v>
      </c>
      <c r="O981" s="25">
        <v>12</v>
      </c>
      <c r="P981" s="27">
        <v>11</v>
      </c>
      <c r="Q981" s="27">
        <v>99100</v>
      </c>
      <c r="R981" s="27">
        <v>90600</v>
      </c>
      <c r="S981" s="27">
        <v>1</v>
      </c>
      <c r="T981" s="27">
        <v>1</v>
      </c>
      <c r="U981" s="24">
        <v>2000</v>
      </c>
      <c r="V981" s="24"/>
      <c r="W981" s="27">
        <v>101100</v>
      </c>
      <c r="X981" s="24" t="str">
        <f>IF(OR(I981="",说明首页!$C$3-INT(I981)&gt;7),"是","否")</f>
        <v>否</v>
      </c>
      <c r="Y981" s="24" t="str">
        <f t="shared" si="225"/>
        <v>是</v>
      </c>
      <c r="Z981" s="24" t="str">
        <f t="shared" si="226"/>
        <v>否</v>
      </c>
      <c r="AA981" s="24" t="str">
        <f>IF(OR(I981="",说明首页!$C$3-INT(I981)&gt;=3),"是","否")</f>
        <v>否</v>
      </c>
      <c r="AB981" s="28">
        <f t="shared" si="227"/>
        <v>89.561963190184045</v>
      </c>
      <c r="AC981" s="29">
        <f t="shared" si="228"/>
        <v>0.69138906348208673</v>
      </c>
      <c r="AD981" s="27">
        <f t="shared" si="229"/>
        <v>9009.0909090909099</v>
      </c>
      <c r="AE981" s="29">
        <f t="shared" si="230"/>
        <v>9.06</v>
      </c>
      <c r="AF981" s="29">
        <f t="shared" si="231"/>
        <v>101.37916666666666</v>
      </c>
      <c r="AG981" s="28" t="str">
        <f t="shared" si="232"/>
        <v/>
      </c>
      <c r="AH981" s="28" t="str">
        <f t="shared" si="233"/>
        <v/>
      </c>
      <c r="AI981" s="28" t="str">
        <f t="shared" si="234"/>
        <v/>
      </c>
      <c r="AJ981" s="28" t="str">
        <f t="shared" si="235"/>
        <v/>
      </c>
      <c r="AK981" s="29" t="str">
        <f t="shared" si="236"/>
        <v/>
      </c>
      <c r="AL981" s="25" t="str">
        <f t="shared" si="237"/>
        <v/>
      </c>
      <c r="AM981" s="24" t="str">
        <f t="shared" si="238"/>
        <v>非参评</v>
      </c>
      <c r="AN981" s="24" t="str">
        <f t="shared" si="239"/>
        <v>MOB1-</v>
      </c>
    </row>
    <row r="982" spans="1:40" ht="13.5" customHeight="1">
      <c r="A982" s="24" t="s">
        <v>144</v>
      </c>
      <c r="B982" s="24" t="s">
        <v>169</v>
      </c>
      <c r="C982" s="25">
        <v>807848</v>
      </c>
      <c r="D982" s="24" t="s">
        <v>879</v>
      </c>
      <c r="E982" s="26">
        <v>46134.702777777798</v>
      </c>
      <c r="F982" s="26">
        <v>46134.702777777798</v>
      </c>
      <c r="G982" s="25">
        <v>20</v>
      </c>
      <c r="H982" s="25">
        <v>20</v>
      </c>
      <c r="I982" s="26">
        <v>46135.434027777803</v>
      </c>
      <c r="J982" s="27">
        <v>55</v>
      </c>
      <c r="K982" s="27">
        <v>55</v>
      </c>
      <c r="L982" s="27">
        <v>19</v>
      </c>
      <c r="M982" s="27">
        <v>1698</v>
      </c>
      <c r="N982" s="27">
        <v>1142</v>
      </c>
      <c r="O982" s="25"/>
      <c r="P982" s="27"/>
      <c r="Q982" s="27"/>
      <c r="R982" s="24"/>
      <c r="S982" s="27"/>
      <c r="T982" s="27"/>
      <c r="U982" s="27"/>
      <c r="V982" s="27"/>
      <c r="W982" s="27"/>
      <c r="X982" s="24" t="str">
        <f>IF(OR(I982="",说明首页!$C$3-INT(I982)&gt;7),"是","否")</f>
        <v>否</v>
      </c>
      <c r="Y982" s="24" t="str">
        <f t="shared" si="225"/>
        <v>是</v>
      </c>
      <c r="Z982" s="24" t="str">
        <f t="shared" si="226"/>
        <v>否</v>
      </c>
      <c r="AA982" s="24" t="str">
        <f>IF(OR(I982="",说明首页!$C$3-INT(I982)&gt;=3),"是","否")</f>
        <v>否</v>
      </c>
      <c r="AB982" s="28">
        <f t="shared" si="227"/>
        <v>60.10526315789474</v>
      </c>
      <c r="AC982" s="29">
        <f t="shared" si="228"/>
        <v>0</v>
      </c>
      <c r="AD982" s="27">
        <f t="shared" si="229"/>
        <v>0</v>
      </c>
      <c r="AE982" s="29">
        <f t="shared" si="230"/>
        <v>0</v>
      </c>
      <c r="AF982" s="29">
        <f t="shared" si="231"/>
        <v>0</v>
      </c>
      <c r="AG982" s="28" t="str">
        <f t="shared" si="232"/>
        <v/>
      </c>
      <c r="AH982" s="28" t="str">
        <f t="shared" si="233"/>
        <v/>
      </c>
      <c r="AI982" s="28" t="str">
        <f t="shared" si="234"/>
        <v/>
      </c>
      <c r="AJ982" s="28" t="str">
        <f t="shared" si="235"/>
        <v/>
      </c>
      <c r="AK982" s="29" t="str">
        <f t="shared" si="236"/>
        <v/>
      </c>
      <c r="AL982" s="25" t="str">
        <f t="shared" si="237"/>
        <v/>
      </c>
      <c r="AM982" s="24" t="str">
        <f t="shared" si="238"/>
        <v>非参评</v>
      </c>
      <c r="AN982" s="24" t="str">
        <f t="shared" si="239"/>
        <v>MOB1-</v>
      </c>
    </row>
    <row r="983" spans="1:40" ht="13.5" customHeight="1">
      <c r="A983" s="24" t="s">
        <v>144</v>
      </c>
      <c r="B983" s="24" t="s">
        <v>169</v>
      </c>
      <c r="C983" s="25">
        <v>807849</v>
      </c>
      <c r="D983" s="24" t="s">
        <v>408</v>
      </c>
      <c r="E983" s="26">
        <v>46134.675000000003</v>
      </c>
      <c r="F983" s="26">
        <v>46134.675000000003</v>
      </c>
      <c r="G983" s="25">
        <v>20</v>
      </c>
      <c r="H983" s="25">
        <v>20</v>
      </c>
      <c r="I983" s="26">
        <v>46154.765972222202</v>
      </c>
      <c r="J983" s="27">
        <v>1946</v>
      </c>
      <c r="K983" s="27">
        <v>2230</v>
      </c>
      <c r="L983" s="27">
        <v>1036</v>
      </c>
      <c r="M983" s="27">
        <v>137151</v>
      </c>
      <c r="N983" s="27">
        <v>119281</v>
      </c>
      <c r="O983" s="24">
        <v>14</v>
      </c>
      <c r="P983" s="27">
        <v>16</v>
      </c>
      <c r="Q983" s="27">
        <v>347800</v>
      </c>
      <c r="R983" s="24">
        <v>324800</v>
      </c>
      <c r="S983" s="27">
        <v>1</v>
      </c>
      <c r="T983" s="27">
        <v>1</v>
      </c>
      <c r="U983" s="27">
        <v>1500</v>
      </c>
      <c r="V983" s="24"/>
      <c r="W983" s="27">
        <v>349300</v>
      </c>
      <c r="X983" s="24" t="str">
        <f>IF(OR(I983="",说明首页!$C$3-INT(I983)&gt;7),"是","否")</f>
        <v>否</v>
      </c>
      <c r="Y983" s="24" t="str">
        <f t="shared" si="225"/>
        <v>是</v>
      </c>
      <c r="Z983" s="24" t="str">
        <f t="shared" si="226"/>
        <v>否</v>
      </c>
      <c r="AA983" s="24" t="str">
        <f>IF(OR(I983="",说明首页!$C$3-INT(I983)&gt;=3),"是","否")</f>
        <v>否</v>
      </c>
      <c r="AB983" s="28">
        <f t="shared" si="227"/>
        <v>115.13610038610038</v>
      </c>
      <c r="AC983" s="29">
        <f t="shared" si="228"/>
        <v>0.8221993833504625</v>
      </c>
      <c r="AD983" s="27">
        <f t="shared" si="229"/>
        <v>21737.5</v>
      </c>
      <c r="AE983" s="29">
        <f t="shared" si="230"/>
        <v>32.479999999999997</v>
      </c>
      <c r="AF983" s="29">
        <f t="shared" si="231"/>
        <v>142.00119047619049</v>
      </c>
      <c r="AG983" s="28" t="str">
        <f t="shared" si="232"/>
        <v/>
      </c>
      <c r="AH983" s="28" t="str">
        <f t="shared" si="233"/>
        <v/>
      </c>
      <c r="AI983" s="28" t="str">
        <f t="shared" si="234"/>
        <v/>
      </c>
      <c r="AJ983" s="28" t="str">
        <f t="shared" si="235"/>
        <v/>
      </c>
      <c r="AK983" s="29" t="str">
        <f t="shared" si="236"/>
        <v/>
      </c>
      <c r="AL983" s="25" t="str">
        <f t="shared" si="237"/>
        <v/>
      </c>
      <c r="AM983" s="24" t="str">
        <f t="shared" si="238"/>
        <v>非参评</v>
      </c>
      <c r="AN983" s="24" t="str">
        <f t="shared" si="239"/>
        <v>MOB1-</v>
      </c>
    </row>
    <row r="984" spans="1:40" ht="13.5" customHeight="1">
      <c r="A984" s="24" t="s">
        <v>144</v>
      </c>
      <c r="B984" s="24" t="s">
        <v>169</v>
      </c>
      <c r="C984" s="25">
        <v>807850</v>
      </c>
      <c r="D984" s="24" t="s">
        <v>1125</v>
      </c>
      <c r="E984" s="26">
        <v>46134.713194444397</v>
      </c>
      <c r="F984" s="26">
        <v>46134.713194444397</v>
      </c>
      <c r="G984" s="25">
        <v>20</v>
      </c>
      <c r="H984" s="25">
        <v>20</v>
      </c>
      <c r="I984" s="26">
        <v>46134.770138888904</v>
      </c>
      <c r="J984" s="27">
        <v>34</v>
      </c>
      <c r="K984" s="27">
        <v>34</v>
      </c>
      <c r="L984" s="27">
        <v>18</v>
      </c>
      <c r="M984" s="27">
        <v>1909</v>
      </c>
      <c r="N984" s="27">
        <v>1617</v>
      </c>
      <c r="O984" s="25">
        <v>1</v>
      </c>
      <c r="P984" s="27"/>
      <c r="Q984" s="27"/>
      <c r="R984" s="27"/>
      <c r="S984" s="27"/>
      <c r="T984" s="27"/>
      <c r="U984" s="27"/>
      <c r="V984" s="27"/>
      <c r="W984" s="27"/>
      <c r="X984" s="24" t="str">
        <f>IF(OR(I984="",说明首页!$C$3-INT(I984)&gt;7),"是","否")</f>
        <v>否</v>
      </c>
      <c r="Y984" s="24" t="str">
        <f t="shared" si="225"/>
        <v>是</v>
      </c>
      <c r="Z984" s="24" t="str">
        <f t="shared" si="226"/>
        <v>否</v>
      </c>
      <c r="AA984" s="24" t="str">
        <f>IF(OR(I984="",说明首页!$C$3-INT(I984)&gt;=3),"是","否")</f>
        <v>否</v>
      </c>
      <c r="AB984" s="28">
        <f t="shared" si="227"/>
        <v>89.833333333333329</v>
      </c>
      <c r="AC984" s="29">
        <f t="shared" si="228"/>
        <v>0</v>
      </c>
      <c r="AD984" s="27">
        <f t="shared" si="229"/>
        <v>0</v>
      </c>
      <c r="AE984" s="29">
        <f t="shared" si="230"/>
        <v>0</v>
      </c>
      <c r="AF984" s="29">
        <f t="shared" si="231"/>
        <v>26.95</v>
      </c>
      <c r="AG984" s="28" t="str">
        <f t="shared" si="232"/>
        <v/>
      </c>
      <c r="AH984" s="28" t="str">
        <f t="shared" si="233"/>
        <v/>
      </c>
      <c r="AI984" s="28" t="str">
        <f t="shared" si="234"/>
        <v/>
      </c>
      <c r="AJ984" s="28" t="str">
        <f t="shared" si="235"/>
        <v/>
      </c>
      <c r="AK984" s="29" t="str">
        <f t="shared" si="236"/>
        <v/>
      </c>
      <c r="AL984" s="25" t="str">
        <f t="shared" si="237"/>
        <v/>
      </c>
      <c r="AM984" s="24" t="str">
        <f t="shared" si="238"/>
        <v>非参评</v>
      </c>
      <c r="AN984" s="24" t="str">
        <f t="shared" si="239"/>
        <v>MOB1-</v>
      </c>
    </row>
    <row r="985" spans="1:40" ht="13.5" customHeight="1">
      <c r="A985" s="24" t="s">
        <v>144</v>
      </c>
      <c r="B985" s="24" t="s">
        <v>169</v>
      </c>
      <c r="C985" s="25">
        <v>807851</v>
      </c>
      <c r="D985" s="24" t="s">
        <v>746</v>
      </c>
      <c r="E985" s="26">
        <v>46134.675000000003</v>
      </c>
      <c r="F985" s="26">
        <v>46134.675000000003</v>
      </c>
      <c r="G985" s="25">
        <v>20</v>
      </c>
      <c r="H985" s="25">
        <v>20</v>
      </c>
      <c r="I985" s="26">
        <v>46154.762499999997</v>
      </c>
      <c r="J985" s="27">
        <v>1960</v>
      </c>
      <c r="K985" s="27">
        <v>2034</v>
      </c>
      <c r="L985" s="27">
        <v>1023</v>
      </c>
      <c r="M985" s="27">
        <v>114410</v>
      </c>
      <c r="N985" s="27">
        <v>98445</v>
      </c>
      <c r="O985" s="25">
        <v>14</v>
      </c>
      <c r="P985" s="27">
        <v>10</v>
      </c>
      <c r="Q985" s="27">
        <v>82100</v>
      </c>
      <c r="R985" s="27">
        <v>52000</v>
      </c>
      <c r="S985" s="27">
        <v>1</v>
      </c>
      <c r="T985" s="27">
        <v>1</v>
      </c>
      <c r="U985" s="24">
        <v>20000</v>
      </c>
      <c r="V985" s="24"/>
      <c r="W985" s="27">
        <v>102100</v>
      </c>
      <c r="X985" s="24" t="str">
        <f>IF(OR(I985="",说明首页!$C$3-INT(I985)&gt;7),"是","否")</f>
        <v>否</v>
      </c>
      <c r="Y985" s="24" t="str">
        <f t="shared" si="225"/>
        <v>是</v>
      </c>
      <c r="Z985" s="24" t="str">
        <f t="shared" si="226"/>
        <v>否</v>
      </c>
      <c r="AA985" s="24" t="str">
        <f>IF(OR(I985="",说明首页!$C$3-INT(I985)&gt;=3),"是","否")</f>
        <v>否</v>
      </c>
      <c r="AB985" s="28">
        <f t="shared" si="227"/>
        <v>96.231671554252202</v>
      </c>
      <c r="AC985" s="29">
        <f t="shared" si="228"/>
        <v>0.51020408163265307</v>
      </c>
      <c r="AD985" s="27">
        <f t="shared" si="229"/>
        <v>8210</v>
      </c>
      <c r="AE985" s="29">
        <f t="shared" si="230"/>
        <v>5.2</v>
      </c>
      <c r="AF985" s="29">
        <f t="shared" si="231"/>
        <v>117.19642857142858</v>
      </c>
      <c r="AG985" s="28" t="str">
        <f t="shared" si="232"/>
        <v/>
      </c>
      <c r="AH985" s="28" t="str">
        <f t="shared" si="233"/>
        <v/>
      </c>
      <c r="AI985" s="28" t="str">
        <f t="shared" si="234"/>
        <v/>
      </c>
      <c r="AJ985" s="28" t="str">
        <f t="shared" si="235"/>
        <v/>
      </c>
      <c r="AK985" s="29" t="str">
        <f t="shared" si="236"/>
        <v/>
      </c>
      <c r="AL985" s="25" t="str">
        <f t="shared" si="237"/>
        <v/>
      </c>
      <c r="AM985" s="24" t="str">
        <f t="shared" si="238"/>
        <v>非参评</v>
      </c>
      <c r="AN985" s="24" t="str">
        <f t="shared" si="239"/>
        <v>MOB1-</v>
      </c>
    </row>
    <row r="986" spans="1:40" ht="13.5" customHeight="1">
      <c r="A986" s="24" t="s">
        <v>144</v>
      </c>
      <c r="B986" s="24" t="s">
        <v>181</v>
      </c>
      <c r="C986" s="25">
        <v>807895</v>
      </c>
      <c r="D986" s="24" t="s">
        <v>891</v>
      </c>
      <c r="E986" s="26">
        <v>46137.377777777801</v>
      </c>
      <c r="F986" s="26">
        <v>46137.377777777801</v>
      </c>
      <c r="G986" s="25">
        <v>17</v>
      </c>
      <c r="H986" s="25">
        <v>17</v>
      </c>
      <c r="I986" s="26">
        <v>46154.707638888904</v>
      </c>
      <c r="J986" s="27">
        <v>38</v>
      </c>
      <c r="K986" s="27">
        <v>41</v>
      </c>
      <c r="L986" s="27">
        <v>6</v>
      </c>
      <c r="M986" s="27">
        <v>893</v>
      </c>
      <c r="N986" s="27">
        <v>356</v>
      </c>
      <c r="O986" s="25"/>
      <c r="P986" s="27"/>
      <c r="Q986" s="27"/>
      <c r="R986" s="27"/>
      <c r="S986" s="27"/>
      <c r="T986" s="27"/>
      <c r="U986" s="27"/>
      <c r="V986" s="27"/>
      <c r="W986" s="27"/>
      <c r="X986" s="24" t="str">
        <f>IF(OR(I986="",说明首页!$C$3-INT(I986)&gt;7),"是","否")</f>
        <v>否</v>
      </c>
      <c r="Y986" s="24" t="str">
        <f t="shared" si="225"/>
        <v>是</v>
      </c>
      <c r="Z986" s="24" t="str">
        <f t="shared" si="226"/>
        <v>否</v>
      </c>
      <c r="AA986" s="24" t="str">
        <f>IF(OR(I986="",说明首页!$C$3-INT(I986)&gt;=3),"是","否")</f>
        <v>否</v>
      </c>
      <c r="AB986" s="28">
        <f t="shared" si="227"/>
        <v>59.333333333333336</v>
      </c>
      <c r="AC986" s="29">
        <f t="shared" si="228"/>
        <v>0</v>
      </c>
      <c r="AD986" s="27">
        <f t="shared" si="229"/>
        <v>0</v>
      </c>
      <c r="AE986" s="29">
        <f t="shared" si="230"/>
        <v>0</v>
      </c>
      <c r="AF986" s="29">
        <f t="shared" si="231"/>
        <v>0</v>
      </c>
      <c r="AG986" s="28" t="str">
        <f t="shared" si="232"/>
        <v/>
      </c>
      <c r="AH986" s="28" t="str">
        <f t="shared" si="233"/>
        <v/>
      </c>
      <c r="AI986" s="28" t="str">
        <f t="shared" si="234"/>
        <v/>
      </c>
      <c r="AJ986" s="28" t="str">
        <f t="shared" si="235"/>
        <v/>
      </c>
      <c r="AK986" s="29" t="str">
        <f t="shared" si="236"/>
        <v/>
      </c>
      <c r="AL986" s="25" t="str">
        <f t="shared" si="237"/>
        <v/>
      </c>
      <c r="AM986" s="24" t="str">
        <f t="shared" si="238"/>
        <v>非参评</v>
      </c>
      <c r="AN986" s="24" t="str">
        <f t="shared" si="239"/>
        <v>MOB1-</v>
      </c>
    </row>
    <row r="987" spans="1:40" ht="13.5" customHeight="1">
      <c r="A987" s="24" t="s">
        <v>144</v>
      </c>
      <c r="B987" s="24" t="s">
        <v>181</v>
      </c>
      <c r="C987" s="25">
        <v>807896</v>
      </c>
      <c r="D987" s="24" t="s">
        <v>380</v>
      </c>
      <c r="E987" s="26">
        <v>46137.380555555603</v>
      </c>
      <c r="F987" s="26">
        <v>46137.380555555603</v>
      </c>
      <c r="G987" s="25">
        <v>17</v>
      </c>
      <c r="H987" s="25">
        <v>17</v>
      </c>
      <c r="I987" s="26">
        <v>46154.592361111099</v>
      </c>
      <c r="J987" s="27">
        <v>138</v>
      </c>
      <c r="K987" s="27">
        <v>159</v>
      </c>
      <c r="L987" s="27">
        <v>48</v>
      </c>
      <c r="M987" s="27">
        <v>7046</v>
      </c>
      <c r="N987" s="27">
        <v>5314</v>
      </c>
      <c r="O987" s="25">
        <v>1</v>
      </c>
      <c r="P987" s="27"/>
      <c r="Q987" s="27"/>
      <c r="R987" s="24"/>
      <c r="S987" s="27"/>
      <c r="T987" s="27"/>
      <c r="U987" s="27"/>
      <c r="V987" s="24"/>
      <c r="W987" s="27"/>
      <c r="X987" s="24" t="str">
        <f>IF(OR(I987="",说明首页!$C$3-INT(I987)&gt;7),"是","否")</f>
        <v>否</v>
      </c>
      <c r="Y987" s="24" t="str">
        <f t="shared" si="225"/>
        <v>是</v>
      </c>
      <c r="Z987" s="24" t="str">
        <f t="shared" si="226"/>
        <v>否</v>
      </c>
      <c r="AA987" s="24" t="str">
        <f>IF(OR(I987="",说明首页!$C$3-INT(I987)&gt;=3),"是","否")</f>
        <v>否</v>
      </c>
      <c r="AB987" s="28">
        <f t="shared" si="227"/>
        <v>110.70833333333333</v>
      </c>
      <c r="AC987" s="29">
        <f t="shared" si="228"/>
        <v>0</v>
      </c>
      <c r="AD987" s="27">
        <f t="shared" si="229"/>
        <v>0</v>
      </c>
      <c r="AE987" s="29">
        <f t="shared" si="230"/>
        <v>0</v>
      </c>
      <c r="AF987" s="29">
        <f t="shared" si="231"/>
        <v>88.566666666666663</v>
      </c>
      <c r="AG987" s="28" t="str">
        <f t="shared" si="232"/>
        <v/>
      </c>
      <c r="AH987" s="28" t="str">
        <f t="shared" si="233"/>
        <v/>
      </c>
      <c r="AI987" s="28" t="str">
        <f t="shared" si="234"/>
        <v/>
      </c>
      <c r="AJ987" s="28" t="str">
        <f t="shared" si="235"/>
        <v/>
      </c>
      <c r="AK987" s="29" t="str">
        <f t="shared" si="236"/>
        <v/>
      </c>
      <c r="AL987" s="25" t="str">
        <f t="shared" si="237"/>
        <v/>
      </c>
      <c r="AM987" s="24" t="str">
        <f t="shared" si="238"/>
        <v>非参评</v>
      </c>
      <c r="AN987" s="24" t="str">
        <f t="shared" si="239"/>
        <v>MOB1-</v>
      </c>
    </row>
    <row r="988" spans="1:40" ht="13.5" customHeight="1">
      <c r="A988" s="24" t="s">
        <v>144</v>
      </c>
      <c r="B988" s="24" t="s">
        <v>181</v>
      </c>
      <c r="C988" s="25">
        <v>807897</v>
      </c>
      <c r="D988" s="24" t="s">
        <v>906</v>
      </c>
      <c r="E988" s="26">
        <v>46137.380555555603</v>
      </c>
      <c r="F988" s="26">
        <v>46137.380555555603</v>
      </c>
      <c r="G988" s="25">
        <v>17</v>
      </c>
      <c r="H988" s="25">
        <v>17</v>
      </c>
      <c r="I988" s="26">
        <v>46150.683333333298</v>
      </c>
      <c r="J988" s="27">
        <v>66</v>
      </c>
      <c r="K988" s="27">
        <v>76</v>
      </c>
      <c r="L988" s="27">
        <v>10</v>
      </c>
      <c r="M988" s="27">
        <v>1736</v>
      </c>
      <c r="N988" s="27">
        <v>858</v>
      </c>
      <c r="O988" s="25"/>
      <c r="P988" s="27"/>
      <c r="Q988" s="27"/>
      <c r="R988" s="24"/>
      <c r="S988" s="27"/>
      <c r="T988" s="27"/>
      <c r="U988" s="24"/>
      <c r="V988" s="24"/>
      <c r="W988" s="27"/>
      <c r="X988" s="24" t="str">
        <f>IF(OR(I988="",说明首页!$C$3-INT(I988)&gt;7),"是","否")</f>
        <v>否</v>
      </c>
      <c r="Y988" s="24" t="str">
        <f t="shared" si="225"/>
        <v>是</v>
      </c>
      <c r="Z988" s="24" t="str">
        <f t="shared" si="226"/>
        <v>否</v>
      </c>
      <c r="AA988" s="24" t="str">
        <f>IF(OR(I988="",说明首页!$C$3-INT(I988)&gt;=3),"是","否")</f>
        <v>否</v>
      </c>
      <c r="AB988" s="28">
        <f t="shared" si="227"/>
        <v>85.8</v>
      </c>
      <c r="AC988" s="29">
        <f t="shared" si="228"/>
        <v>0</v>
      </c>
      <c r="AD988" s="27">
        <f t="shared" si="229"/>
        <v>0</v>
      </c>
      <c r="AE988" s="29">
        <f t="shared" si="230"/>
        <v>0</v>
      </c>
      <c r="AF988" s="29">
        <f t="shared" si="231"/>
        <v>0</v>
      </c>
      <c r="AG988" s="28" t="str">
        <f t="shared" si="232"/>
        <v/>
      </c>
      <c r="AH988" s="28" t="str">
        <f t="shared" si="233"/>
        <v/>
      </c>
      <c r="AI988" s="28" t="str">
        <f t="shared" si="234"/>
        <v/>
      </c>
      <c r="AJ988" s="28" t="str">
        <f t="shared" si="235"/>
        <v/>
      </c>
      <c r="AK988" s="29" t="str">
        <f t="shared" si="236"/>
        <v/>
      </c>
      <c r="AL988" s="25" t="str">
        <f t="shared" si="237"/>
        <v/>
      </c>
      <c r="AM988" s="24" t="str">
        <f t="shared" si="238"/>
        <v>非参评</v>
      </c>
      <c r="AN988" s="24" t="str">
        <f t="shared" si="239"/>
        <v>MOB1-</v>
      </c>
    </row>
    <row r="989" spans="1:40" ht="13.5" customHeight="1">
      <c r="A989" s="24" t="s">
        <v>144</v>
      </c>
      <c r="B989" s="24" t="s">
        <v>158</v>
      </c>
      <c r="C989" s="25">
        <v>807904</v>
      </c>
      <c r="D989" s="24" t="s">
        <v>684</v>
      </c>
      <c r="E989" s="26">
        <v>46135.483333333301</v>
      </c>
      <c r="F989" s="26">
        <v>46135.483333333301</v>
      </c>
      <c r="G989" s="25">
        <v>19</v>
      </c>
      <c r="H989" s="25">
        <v>19</v>
      </c>
      <c r="I989" s="26">
        <v>46140.452777777798</v>
      </c>
      <c r="J989" s="27">
        <v>307</v>
      </c>
      <c r="K989" s="27">
        <v>481</v>
      </c>
      <c r="L989" s="27">
        <v>200</v>
      </c>
      <c r="M989" s="27">
        <v>22482</v>
      </c>
      <c r="N989" s="27">
        <v>18420</v>
      </c>
      <c r="O989" s="25">
        <v>4</v>
      </c>
      <c r="P989" s="27">
        <v>3</v>
      </c>
      <c r="Q989" s="27">
        <v>9200</v>
      </c>
      <c r="R989" s="27">
        <v>2200</v>
      </c>
      <c r="S989" s="27">
        <v>0</v>
      </c>
      <c r="T989" s="27">
        <v>0</v>
      </c>
      <c r="U989" s="27"/>
      <c r="V989" s="27"/>
      <c r="W989" s="27">
        <v>9200</v>
      </c>
      <c r="X989" s="24" t="str">
        <f>IF(OR(I989="",说明首页!$C$3-INT(I989)&gt;7),"是","否")</f>
        <v>否</v>
      </c>
      <c r="Y989" s="24" t="str">
        <f t="shared" si="225"/>
        <v>是</v>
      </c>
      <c r="Z989" s="24" t="str">
        <f t="shared" si="226"/>
        <v>否</v>
      </c>
      <c r="AA989" s="24" t="str">
        <f>IF(OR(I989="",说明首页!$C$3-INT(I989)&gt;=3),"是","否")</f>
        <v>否</v>
      </c>
      <c r="AB989" s="28">
        <f t="shared" si="227"/>
        <v>92.1</v>
      </c>
      <c r="AC989" s="29">
        <f t="shared" si="228"/>
        <v>0.97719869706840379</v>
      </c>
      <c r="AD989" s="27">
        <f t="shared" si="229"/>
        <v>3066.6666666666665</v>
      </c>
      <c r="AE989" s="29">
        <f t="shared" si="230"/>
        <v>0.22</v>
      </c>
      <c r="AF989" s="29">
        <f t="shared" si="231"/>
        <v>76.75</v>
      </c>
      <c r="AG989" s="28" t="str">
        <f t="shared" si="232"/>
        <v/>
      </c>
      <c r="AH989" s="28" t="str">
        <f t="shared" si="233"/>
        <v/>
      </c>
      <c r="AI989" s="28" t="str">
        <f t="shared" si="234"/>
        <v/>
      </c>
      <c r="AJ989" s="28" t="str">
        <f t="shared" si="235"/>
        <v/>
      </c>
      <c r="AK989" s="29" t="str">
        <f t="shared" si="236"/>
        <v/>
      </c>
      <c r="AL989" s="25" t="str">
        <f t="shared" si="237"/>
        <v/>
      </c>
      <c r="AM989" s="24" t="str">
        <f t="shared" si="238"/>
        <v>非参评</v>
      </c>
      <c r="AN989" s="24" t="str">
        <f t="shared" si="239"/>
        <v>MOB1-</v>
      </c>
    </row>
    <row r="990" spans="1:40" ht="13.5" customHeight="1">
      <c r="A990" s="24" t="s">
        <v>144</v>
      </c>
      <c r="B990" s="24" t="s">
        <v>176</v>
      </c>
      <c r="C990" s="25">
        <v>808142</v>
      </c>
      <c r="D990" s="24" t="s">
        <v>1058</v>
      </c>
      <c r="E990" s="26">
        <v>46139.6652777778</v>
      </c>
      <c r="F990" s="26">
        <v>46139.6652777778</v>
      </c>
      <c r="G990" s="25">
        <v>15</v>
      </c>
      <c r="H990" s="25">
        <v>15</v>
      </c>
      <c r="J990" s="27">
        <v>0</v>
      </c>
      <c r="K990" s="27">
        <v>0</v>
      </c>
      <c r="L990" s="27">
        <v>0</v>
      </c>
      <c r="M990" s="27"/>
      <c r="N990" s="27"/>
      <c r="O990" s="25"/>
      <c r="P990" s="24"/>
      <c r="Q990" s="24"/>
      <c r="R990" s="24"/>
      <c r="S990" s="24"/>
      <c r="T990" s="24"/>
      <c r="U990" s="24"/>
      <c r="V990" s="24"/>
      <c r="W990" s="24"/>
      <c r="X990" s="24" t="str">
        <f>IF(OR(I990="",说明首页!$C$3-INT(I990)&gt;7),"是","否")</f>
        <v>是</v>
      </c>
      <c r="Y990" s="24" t="str">
        <f t="shared" si="225"/>
        <v>是</v>
      </c>
      <c r="Z990" s="24" t="str">
        <f t="shared" si="226"/>
        <v>否</v>
      </c>
      <c r="AA990" s="24" t="str">
        <f>IF(OR(I990="",说明首页!$C$3-INT(I990)&gt;=3),"是","否")</f>
        <v>是</v>
      </c>
      <c r="AB990" s="28">
        <f t="shared" si="227"/>
        <v>0</v>
      </c>
      <c r="AC990" s="29">
        <f t="shared" si="228"/>
        <v>0</v>
      </c>
      <c r="AD990" s="27">
        <f t="shared" si="229"/>
        <v>0</v>
      </c>
      <c r="AE990" s="29">
        <f t="shared" si="230"/>
        <v>0</v>
      </c>
      <c r="AF990" s="29">
        <f t="shared" si="231"/>
        <v>0</v>
      </c>
      <c r="AG990" s="28" t="str">
        <f t="shared" si="232"/>
        <v/>
      </c>
      <c r="AH990" s="28" t="str">
        <f t="shared" si="233"/>
        <v/>
      </c>
      <c r="AI990" s="28" t="str">
        <f t="shared" si="234"/>
        <v/>
      </c>
      <c r="AJ990" s="28" t="str">
        <f t="shared" si="235"/>
        <v/>
      </c>
      <c r="AK990" s="29" t="str">
        <f t="shared" si="236"/>
        <v/>
      </c>
      <c r="AL990" s="25" t="str">
        <f t="shared" si="237"/>
        <v/>
      </c>
      <c r="AM990" s="24" t="str">
        <f t="shared" si="238"/>
        <v>非参评</v>
      </c>
      <c r="AN990" s="24" t="str">
        <f t="shared" si="239"/>
        <v>MOB1-</v>
      </c>
    </row>
    <row r="991" spans="1:40" ht="13.5" customHeight="1">
      <c r="A991" s="24" t="s">
        <v>144</v>
      </c>
      <c r="B991" s="24" t="s">
        <v>176</v>
      </c>
      <c r="C991" s="25">
        <v>808143</v>
      </c>
      <c r="D991" s="24" t="s">
        <v>177</v>
      </c>
      <c r="E991" s="26">
        <v>46139.661805555603</v>
      </c>
      <c r="F991" s="26">
        <v>46139.661805555603</v>
      </c>
      <c r="G991" s="25">
        <v>15</v>
      </c>
      <c r="H991" s="25">
        <v>15</v>
      </c>
      <c r="J991" s="27">
        <v>0</v>
      </c>
      <c r="K991" s="27">
        <v>0</v>
      </c>
      <c r="L991" s="27">
        <v>0</v>
      </c>
      <c r="M991" s="27"/>
      <c r="N991" s="27"/>
      <c r="O991" s="25"/>
      <c r="P991" s="27"/>
      <c r="Q991" s="27"/>
      <c r="R991" s="27"/>
      <c r="S991" s="27"/>
      <c r="T991" s="27"/>
      <c r="U991" s="24"/>
      <c r="V991" s="24"/>
      <c r="W991" s="27"/>
      <c r="X991" s="24" t="str">
        <f>IF(OR(I991="",说明首页!$C$3-INT(I991)&gt;7),"是","否")</f>
        <v>是</v>
      </c>
      <c r="Y991" s="24" t="str">
        <f t="shared" si="225"/>
        <v>是</v>
      </c>
      <c r="Z991" s="24" t="str">
        <f t="shared" si="226"/>
        <v>否</v>
      </c>
      <c r="AA991" s="24" t="str">
        <f>IF(OR(I991="",说明首页!$C$3-INT(I991)&gt;=3),"是","否")</f>
        <v>是</v>
      </c>
      <c r="AB991" s="28">
        <f t="shared" si="227"/>
        <v>0</v>
      </c>
      <c r="AC991" s="29">
        <f t="shared" si="228"/>
        <v>0</v>
      </c>
      <c r="AD991" s="27">
        <f t="shared" si="229"/>
        <v>0</v>
      </c>
      <c r="AE991" s="29">
        <f t="shared" si="230"/>
        <v>0</v>
      </c>
      <c r="AF991" s="29">
        <f t="shared" si="231"/>
        <v>0</v>
      </c>
      <c r="AG991" s="28" t="str">
        <f t="shared" si="232"/>
        <v/>
      </c>
      <c r="AH991" s="28" t="str">
        <f t="shared" si="233"/>
        <v/>
      </c>
      <c r="AI991" s="28" t="str">
        <f t="shared" si="234"/>
        <v/>
      </c>
      <c r="AJ991" s="28" t="str">
        <f t="shared" si="235"/>
        <v/>
      </c>
      <c r="AK991" s="29" t="str">
        <f t="shared" si="236"/>
        <v/>
      </c>
      <c r="AL991" s="25" t="str">
        <f t="shared" si="237"/>
        <v/>
      </c>
      <c r="AM991" s="24" t="str">
        <f t="shared" si="238"/>
        <v>非参评</v>
      </c>
      <c r="AN991" s="24" t="str">
        <f t="shared" si="239"/>
        <v>MOB1-</v>
      </c>
    </row>
    <row r="992" spans="1:40" ht="13.5" customHeight="1">
      <c r="A992" s="24" t="s">
        <v>144</v>
      </c>
      <c r="B992" s="24" t="s">
        <v>147</v>
      </c>
      <c r="C992" s="25">
        <v>808153</v>
      </c>
      <c r="D992" s="24" t="s">
        <v>455</v>
      </c>
      <c r="E992" s="26">
        <v>46137.698611111096</v>
      </c>
      <c r="F992" s="26">
        <v>46137.698611111096</v>
      </c>
      <c r="G992" s="25">
        <v>17</v>
      </c>
      <c r="H992" s="25">
        <v>17</v>
      </c>
      <c r="I992" s="26">
        <v>46154.832638888904</v>
      </c>
      <c r="J992" s="27">
        <v>363</v>
      </c>
      <c r="K992" s="27">
        <v>371</v>
      </c>
      <c r="L992" s="27">
        <v>117</v>
      </c>
      <c r="M992" s="27">
        <v>11038</v>
      </c>
      <c r="N992" s="27">
        <v>7220</v>
      </c>
      <c r="O992" s="25">
        <v>2</v>
      </c>
      <c r="P992" s="27"/>
      <c r="Q992" s="27"/>
      <c r="R992" s="27"/>
      <c r="S992" s="27"/>
      <c r="T992" s="27"/>
      <c r="U992" s="27"/>
      <c r="V992" s="24"/>
      <c r="W992" s="27"/>
      <c r="X992" s="24" t="str">
        <f>IF(OR(I992="",说明首页!$C$3-INT(I992)&gt;7),"是","否")</f>
        <v>否</v>
      </c>
      <c r="Y992" s="24" t="str">
        <f t="shared" si="225"/>
        <v>是</v>
      </c>
      <c r="Z992" s="24" t="str">
        <f t="shared" si="226"/>
        <v>否</v>
      </c>
      <c r="AA992" s="24" t="str">
        <f>IF(OR(I992="",说明首页!$C$3-INT(I992)&gt;=3),"是","否")</f>
        <v>否</v>
      </c>
      <c r="AB992" s="28">
        <f t="shared" si="227"/>
        <v>61.70940170940171</v>
      </c>
      <c r="AC992" s="29">
        <f t="shared" si="228"/>
        <v>0</v>
      </c>
      <c r="AD992" s="27">
        <f t="shared" si="229"/>
        <v>0</v>
      </c>
      <c r="AE992" s="29">
        <f t="shared" si="230"/>
        <v>0</v>
      </c>
      <c r="AF992" s="29">
        <f t="shared" si="231"/>
        <v>60.166666666666664</v>
      </c>
      <c r="AG992" s="28" t="str">
        <f t="shared" si="232"/>
        <v/>
      </c>
      <c r="AH992" s="28" t="str">
        <f t="shared" si="233"/>
        <v/>
      </c>
      <c r="AI992" s="28" t="str">
        <f t="shared" si="234"/>
        <v/>
      </c>
      <c r="AJ992" s="28" t="str">
        <f t="shared" si="235"/>
        <v/>
      </c>
      <c r="AK992" s="29" t="str">
        <f t="shared" si="236"/>
        <v/>
      </c>
      <c r="AL992" s="25" t="str">
        <f t="shared" si="237"/>
        <v/>
      </c>
      <c r="AM992" s="24" t="str">
        <f t="shared" si="238"/>
        <v>非参评</v>
      </c>
      <c r="AN992" s="24" t="str">
        <f t="shared" si="239"/>
        <v>MOB1-</v>
      </c>
    </row>
    <row r="993" spans="1:40" ht="13.5" customHeight="1">
      <c r="A993" s="24" t="s">
        <v>144</v>
      </c>
      <c r="B993" s="24" t="s">
        <v>162</v>
      </c>
      <c r="C993" s="25">
        <v>808202</v>
      </c>
      <c r="D993" s="24" t="s">
        <v>919</v>
      </c>
      <c r="E993" s="26">
        <v>46140.604861111096</v>
      </c>
      <c r="F993" s="26">
        <v>46140.604861111096</v>
      </c>
      <c r="G993" s="25">
        <v>14</v>
      </c>
      <c r="H993" s="25">
        <v>14</v>
      </c>
      <c r="I993" s="26">
        <v>46154.7722222222</v>
      </c>
      <c r="J993" s="27">
        <v>1641</v>
      </c>
      <c r="K993" s="27">
        <v>1899</v>
      </c>
      <c r="L993" s="27">
        <v>506</v>
      </c>
      <c r="M993" s="27">
        <v>66727</v>
      </c>
      <c r="N993" s="27">
        <v>46275</v>
      </c>
      <c r="O993" s="24">
        <v>11</v>
      </c>
      <c r="P993" s="24">
        <v>5</v>
      </c>
      <c r="Q993" s="24">
        <v>179000</v>
      </c>
      <c r="R993" s="24">
        <v>178500</v>
      </c>
      <c r="S993" s="24">
        <v>0</v>
      </c>
      <c r="T993" s="24">
        <v>0</v>
      </c>
      <c r="U993" s="24"/>
      <c r="V993" s="24"/>
      <c r="W993" s="24">
        <v>179000</v>
      </c>
      <c r="X993" s="24" t="str">
        <f>IF(OR(I993="",说明首页!$C$3-INT(I993)&gt;7),"是","否")</f>
        <v>否</v>
      </c>
      <c r="Y993" s="24" t="str">
        <f t="shared" si="225"/>
        <v>是</v>
      </c>
      <c r="Z993" s="24" t="str">
        <f t="shared" si="226"/>
        <v>否</v>
      </c>
      <c r="AA993" s="24" t="str">
        <f>IF(OR(I993="",说明首页!$C$3-INT(I993)&gt;=3),"是","否")</f>
        <v>否</v>
      </c>
      <c r="AB993" s="28">
        <f t="shared" si="227"/>
        <v>91.452569169960469</v>
      </c>
      <c r="AC993" s="29">
        <f t="shared" si="228"/>
        <v>0.30469226081657524</v>
      </c>
      <c r="AD993" s="27">
        <f t="shared" si="229"/>
        <v>35800</v>
      </c>
      <c r="AE993" s="29">
        <f t="shared" si="230"/>
        <v>17.850000000000001</v>
      </c>
      <c r="AF993" s="29">
        <f t="shared" si="231"/>
        <v>70.11363636363636</v>
      </c>
      <c r="AG993" s="28" t="str">
        <f t="shared" si="232"/>
        <v/>
      </c>
      <c r="AH993" s="28" t="str">
        <f t="shared" si="233"/>
        <v/>
      </c>
      <c r="AI993" s="28" t="str">
        <f t="shared" si="234"/>
        <v/>
      </c>
      <c r="AJ993" s="28" t="str">
        <f t="shared" si="235"/>
        <v/>
      </c>
      <c r="AK993" s="29" t="str">
        <f t="shared" si="236"/>
        <v/>
      </c>
      <c r="AL993" s="25" t="str">
        <f t="shared" si="237"/>
        <v/>
      </c>
      <c r="AM993" s="24" t="str">
        <f t="shared" si="238"/>
        <v>非参评</v>
      </c>
      <c r="AN993" s="24" t="str">
        <f t="shared" si="239"/>
        <v>MOB1-</v>
      </c>
    </row>
    <row r="994" spans="1:40" ht="13.5" customHeight="1">
      <c r="A994" s="24" t="s">
        <v>144</v>
      </c>
      <c r="B994" s="24" t="s">
        <v>162</v>
      </c>
      <c r="C994" s="25">
        <v>808204</v>
      </c>
      <c r="D994" s="24" t="s">
        <v>334</v>
      </c>
      <c r="E994" s="26">
        <v>46140.606249999997</v>
      </c>
      <c r="F994" s="26">
        <v>46140.606249999997</v>
      </c>
      <c r="G994" s="25">
        <v>14</v>
      </c>
      <c r="H994" s="25">
        <v>14</v>
      </c>
      <c r="I994" s="26">
        <v>46154.786805555603</v>
      </c>
      <c r="J994" s="27">
        <v>1439</v>
      </c>
      <c r="K994" s="27">
        <v>1674</v>
      </c>
      <c r="L994" s="27">
        <v>634</v>
      </c>
      <c r="M994" s="27">
        <v>70791</v>
      </c>
      <c r="N994" s="27">
        <v>55133</v>
      </c>
      <c r="O994" s="25">
        <v>11</v>
      </c>
      <c r="P994" s="27">
        <v>4</v>
      </c>
      <c r="Q994" s="27">
        <v>30000</v>
      </c>
      <c r="R994" s="27">
        <v>20000</v>
      </c>
      <c r="S994" s="27">
        <v>0</v>
      </c>
      <c r="T994" s="27">
        <v>0</v>
      </c>
      <c r="U994" s="24"/>
      <c r="V994" s="24"/>
      <c r="W994" s="27">
        <v>30000</v>
      </c>
      <c r="X994" s="24" t="str">
        <f>IF(OR(I994="",说明首页!$C$3-INT(I994)&gt;7),"是","否")</f>
        <v>否</v>
      </c>
      <c r="Y994" s="24" t="str">
        <f t="shared" si="225"/>
        <v>是</v>
      </c>
      <c r="Z994" s="24" t="str">
        <f t="shared" si="226"/>
        <v>否</v>
      </c>
      <c r="AA994" s="24" t="str">
        <f>IF(OR(I994="",说明首页!$C$3-INT(I994)&gt;=3),"是","否")</f>
        <v>否</v>
      </c>
      <c r="AB994" s="28">
        <f t="shared" si="227"/>
        <v>86.960567823343851</v>
      </c>
      <c r="AC994" s="29">
        <f t="shared" si="228"/>
        <v>0.27797081306462823</v>
      </c>
      <c r="AD994" s="27">
        <f t="shared" si="229"/>
        <v>7500</v>
      </c>
      <c r="AE994" s="29">
        <f t="shared" si="230"/>
        <v>2</v>
      </c>
      <c r="AF994" s="29">
        <f t="shared" si="231"/>
        <v>83.534848484848482</v>
      </c>
      <c r="AG994" s="28" t="str">
        <f t="shared" si="232"/>
        <v/>
      </c>
      <c r="AH994" s="28" t="str">
        <f t="shared" si="233"/>
        <v/>
      </c>
      <c r="AI994" s="28" t="str">
        <f t="shared" si="234"/>
        <v/>
      </c>
      <c r="AJ994" s="28" t="str">
        <f t="shared" si="235"/>
        <v/>
      </c>
      <c r="AK994" s="29" t="str">
        <f t="shared" si="236"/>
        <v/>
      </c>
      <c r="AL994" s="25" t="str">
        <f t="shared" si="237"/>
        <v/>
      </c>
      <c r="AM994" s="24" t="str">
        <f t="shared" si="238"/>
        <v>非参评</v>
      </c>
      <c r="AN994" s="24" t="str">
        <f t="shared" si="239"/>
        <v>MOB1-</v>
      </c>
    </row>
    <row r="995" spans="1:40" ht="13.5" customHeight="1">
      <c r="A995" s="24" t="s">
        <v>144</v>
      </c>
      <c r="B995" s="24" t="s">
        <v>169</v>
      </c>
      <c r="C995" s="25">
        <v>808246</v>
      </c>
      <c r="D995" s="24" t="s">
        <v>642</v>
      </c>
      <c r="E995" s="26">
        <v>46142.381249999999</v>
      </c>
      <c r="F995" s="26">
        <v>46142.381249999999</v>
      </c>
      <c r="G995" s="25">
        <v>12</v>
      </c>
      <c r="H995" s="25">
        <v>12</v>
      </c>
      <c r="I995" s="26">
        <v>46147.487500000003</v>
      </c>
      <c r="J995" s="27">
        <v>190</v>
      </c>
      <c r="K995" s="27">
        <v>192</v>
      </c>
      <c r="L995" s="27">
        <v>91</v>
      </c>
      <c r="M995" s="27">
        <v>9664</v>
      </c>
      <c r="N995" s="27">
        <v>8109</v>
      </c>
      <c r="O995" s="25">
        <v>2</v>
      </c>
      <c r="P995" s="27"/>
      <c r="Q995" s="27"/>
      <c r="R995" s="27"/>
      <c r="S995" s="27"/>
      <c r="T995" s="27"/>
      <c r="U995" s="27"/>
      <c r="V995" s="27"/>
      <c r="W995" s="27"/>
      <c r="X995" s="24" t="str">
        <f>IF(OR(I995="",说明首页!$C$3-INT(I995)&gt;7),"是","否")</f>
        <v>否</v>
      </c>
      <c r="Y995" s="24" t="str">
        <f t="shared" si="225"/>
        <v>是</v>
      </c>
      <c r="Z995" s="24" t="str">
        <f t="shared" si="226"/>
        <v>否</v>
      </c>
      <c r="AA995" s="24" t="str">
        <f>IF(OR(I995="",说明首页!$C$3-INT(I995)&gt;=3),"是","否")</f>
        <v>否</v>
      </c>
      <c r="AB995" s="28">
        <f t="shared" si="227"/>
        <v>89.109890109890117</v>
      </c>
      <c r="AC995" s="29">
        <f t="shared" si="228"/>
        <v>0</v>
      </c>
      <c r="AD995" s="27">
        <f t="shared" si="229"/>
        <v>0</v>
      </c>
      <c r="AE995" s="29">
        <f t="shared" si="230"/>
        <v>0</v>
      </c>
      <c r="AF995" s="29">
        <f t="shared" si="231"/>
        <v>67.575000000000003</v>
      </c>
      <c r="AG995" s="28" t="str">
        <f t="shared" si="232"/>
        <v/>
      </c>
      <c r="AH995" s="28" t="str">
        <f t="shared" si="233"/>
        <v/>
      </c>
      <c r="AI995" s="28" t="str">
        <f t="shared" si="234"/>
        <v/>
      </c>
      <c r="AJ995" s="28" t="str">
        <f t="shared" si="235"/>
        <v/>
      </c>
      <c r="AK995" s="29" t="str">
        <f t="shared" si="236"/>
        <v/>
      </c>
      <c r="AL995" s="25" t="str">
        <f t="shared" si="237"/>
        <v/>
      </c>
      <c r="AM995" s="24" t="str">
        <f t="shared" si="238"/>
        <v>非参评</v>
      </c>
      <c r="AN995" s="24" t="str">
        <f t="shared" si="239"/>
        <v>MOB1-</v>
      </c>
    </row>
    <row r="996" spans="1:40" ht="13.5" customHeight="1">
      <c r="A996" s="24" t="s">
        <v>144</v>
      </c>
      <c r="B996" s="24" t="s">
        <v>169</v>
      </c>
      <c r="C996" s="25">
        <v>808247</v>
      </c>
      <c r="D996" s="24" t="s">
        <v>904</v>
      </c>
      <c r="E996" s="26">
        <v>46142.381249999999</v>
      </c>
      <c r="F996" s="26">
        <v>46142.381249999999</v>
      </c>
      <c r="G996" s="25">
        <v>12</v>
      </c>
      <c r="H996" s="25">
        <v>12</v>
      </c>
      <c r="I996" s="26">
        <v>46154.796527777798</v>
      </c>
      <c r="J996" s="27">
        <v>1406</v>
      </c>
      <c r="K996" s="27">
        <v>1577</v>
      </c>
      <c r="L996" s="27">
        <v>720</v>
      </c>
      <c r="M996" s="27">
        <v>80149</v>
      </c>
      <c r="N996" s="27">
        <v>66247</v>
      </c>
      <c r="O996" s="25">
        <v>7</v>
      </c>
      <c r="P996" s="27">
        <v>3</v>
      </c>
      <c r="Q996" s="27">
        <v>3000</v>
      </c>
      <c r="R996" s="27">
        <v>1000</v>
      </c>
      <c r="S996" s="27">
        <v>0</v>
      </c>
      <c r="T996" s="27">
        <v>0</v>
      </c>
      <c r="U996" s="27"/>
      <c r="V996" s="27"/>
      <c r="W996" s="27">
        <v>3000</v>
      </c>
      <c r="X996" s="24" t="str">
        <f>IF(OR(I996="",说明首页!$C$3-INT(I996)&gt;7),"是","否")</f>
        <v>否</v>
      </c>
      <c r="Y996" s="24" t="str">
        <f t="shared" si="225"/>
        <v>是</v>
      </c>
      <c r="Z996" s="24" t="str">
        <f t="shared" si="226"/>
        <v>否</v>
      </c>
      <c r="AA996" s="24" t="str">
        <f>IF(OR(I996="",说明首页!$C$3-INT(I996)&gt;=3),"是","否")</f>
        <v>否</v>
      </c>
      <c r="AB996" s="28">
        <f t="shared" si="227"/>
        <v>92.009722222222223</v>
      </c>
      <c r="AC996" s="29">
        <f t="shared" si="228"/>
        <v>0.21337126600284498</v>
      </c>
      <c r="AD996" s="27">
        <f t="shared" si="229"/>
        <v>1000</v>
      </c>
      <c r="AE996" s="29">
        <f t="shared" si="230"/>
        <v>0.1</v>
      </c>
      <c r="AF996" s="29">
        <f t="shared" si="231"/>
        <v>157.73095238095237</v>
      </c>
      <c r="AG996" s="28" t="str">
        <f t="shared" si="232"/>
        <v/>
      </c>
      <c r="AH996" s="28" t="str">
        <f t="shared" si="233"/>
        <v/>
      </c>
      <c r="AI996" s="28" t="str">
        <f t="shared" si="234"/>
        <v/>
      </c>
      <c r="AJ996" s="28" t="str">
        <f t="shared" si="235"/>
        <v/>
      </c>
      <c r="AK996" s="29" t="str">
        <f t="shared" si="236"/>
        <v/>
      </c>
      <c r="AL996" s="25" t="str">
        <f t="shared" si="237"/>
        <v/>
      </c>
      <c r="AM996" s="24" t="str">
        <f t="shared" si="238"/>
        <v>非参评</v>
      </c>
      <c r="AN996" s="24" t="str">
        <f t="shared" si="239"/>
        <v>MOB1-</v>
      </c>
    </row>
    <row r="997" spans="1:40" ht="13.5" customHeight="1">
      <c r="A997" s="24" t="s">
        <v>144</v>
      </c>
      <c r="B997" s="24" t="s">
        <v>169</v>
      </c>
      <c r="C997" s="25">
        <v>808248</v>
      </c>
      <c r="D997" s="24" t="s">
        <v>1047</v>
      </c>
      <c r="E997" s="26">
        <v>46142.379861111098</v>
      </c>
      <c r="F997" s="26">
        <v>46142.379861111098</v>
      </c>
      <c r="G997" s="25">
        <v>12</v>
      </c>
      <c r="H997" s="25">
        <v>12</v>
      </c>
      <c r="I997" s="26">
        <v>46147.520138888904</v>
      </c>
      <c r="J997" s="27">
        <v>250</v>
      </c>
      <c r="K997" s="27">
        <v>251</v>
      </c>
      <c r="L997" s="27">
        <v>100</v>
      </c>
      <c r="M997" s="27">
        <v>10784</v>
      </c>
      <c r="N997" s="27">
        <v>8422</v>
      </c>
      <c r="O997" s="25">
        <v>2</v>
      </c>
      <c r="P997" s="27">
        <v>2</v>
      </c>
      <c r="Q997" s="27">
        <v>8000</v>
      </c>
      <c r="R997" s="27">
        <v>1000</v>
      </c>
      <c r="S997" s="27">
        <v>0</v>
      </c>
      <c r="T997" s="27">
        <v>0</v>
      </c>
      <c r="U997" s="27"/>
      <c r="V997" s="24"/>
      <c r="W997" s="27">
        <v>8000</v>
      </c>
      <c r="X997" s="24" t="str">
        <f>IF(OR(I997="",说明首页!$C$3-INT(I997)&gt;7),"是","否")</f>
        <v>否</v>
      </c>
      <c r="Y997" s="24" t="str">
        <f t="shared" si="225"/>
        <v>是</v>
      </c>
      <c r="Z997" s="24" t="str">
        <f t="shared" si="226"/>
        <v>否</v>
      </c>
      <c r="AA997" s="24" t="str">
        <f>IF(OR(I997="",说明首页!$C$3-INT(I997)&gt;=3),"是","否")</f>
        <v>否</v>
      </c>
      <c r="AB997" s="28">
        <f t="shared" si="227"/>
        <v>84.22</v>
      </c>
      <c r="AC997" s="29">
        <f t="shared" si="228"/>
        <v>0.8</v>
      </c>
      <c r="AD997" s="27">
        <f t="shared" si="229"/>
        <v>4000</v>
      </c>
      <c r="AE997" s="29">
        <f t="shared" si="230"/>
        <v>0.1</v>
      </c>
      <c r="AF997" s="29">
        <f t="shared" si="231"/>
        <v>70.183333333333337</v>
      </c>
      <c r="AG997" s="28" t="str">
        <f t="shared" si="232"/>
        <v/>
      </c>
      <c r="AH997" s="28" t="str">
        <f t="shared" si="233"/>
        <v/>
      </c>
      <c r="AI997" s="28" t="str">
        <f t="shared" si="234"/>
        <v/>
      </c>
      <c r="AJ997" s="28" t="str">
        <f t="shared" si="235"/>
        <v/>
      </c>
      <c r="AK997" s="29" t="str">
        <f t="shared" si="236"/>
        <v/>
      </c>
      <c r="AL997" s="25" t="str">
        <f t="shared" si="237"/>
        <v/>
      </c>
      <c r="AM997" s="24" t="str">
        <f t="shared" si="238"/>
        <v>非参评</v>
      </c>
      <c r="AN997" s="24" t="str">
        <f t="shared" si="239"/>
        <v>MOB1-</v>
      </c>
    </row>
    <row r="998" spans="1:40" ht="13.5" customHeight="1">
      <c r="A998" s="24" t="s">
        <v>144</v>
      </c>
      <c r="B998" s="24" t="s">
        <v>169</v>
      </c>
      <c r="C998" s="25">
        <v>808249</v>
      </c>
      <c r="D998" s="24" t="s">
        <v>473</v>
      </c>
      <c r="E998" s="26">
        <v>46142.3840277778</v>
      </c>
      <c r="F998" s="26">
        <v>46142.3840277778</v>
      </c>
      <c r="G998" s="25">
        <v>12</v>
      </c>
      <c r="H998" s="25">
        <v>12</v>
      </c>
      <c r="I998" s="26">
        <v>46142.757638888899</v>
      </c>
      <c r="J998" s="27">
        <v>92</v>
      </c>
      <c r="K998" s="27">
        <v>92</v>
      </c>
      <c r="L998" s="27">
        <v>50</v>
      </c>
      <c r="M998" s="27">
        <v>5348</v>
      </c>
      <c r="N998" s="27">
        <v>4785</v>
      </c>
      <c r="O998" s="25">
        <v>1</v>
      </c>
      <c r="P998" s="24"/>
      <c r="Q998" s="24"/>
      <c r="R998" s="24"/>
      <c r="S998" s="24"/>
      <c r="T998" s="24"/>
      <c r="U998" s="24"/>
      <c r="V998" s="24"/>
      <c r="W998" s="24"/>
      <c r="X998" s="24" t="str">
        <f>IF(OR(I998="",说明首页!$C$3-INT(I998)&gt;7),"是","否")</f>
        <v>否</v>
      </c>
      <c r="Y998" s="24" t="str">
        <f t="shared" si="225"/>
        <v>是</v>
      </c>
      <c r="Z998" s="24" t="str">
        <f t="shared" si="226"/>
        <v>否</v>
      </c>
      <c r="AA998" s="24" t="str">
        <f>IF(OR(I998="",说明首页!$C$3-INT(I998)&gt;=3),"是","否")</f>
        <v>否</v>
      </c>
      <c r="AB998" s="28">
        <f t="shared" si="227"/>
        <v>95.7</v>
      </c>
      <c r="AC998" s="29">
        <f t="shared" si="228"/>
        <v>0</v>
      </c>
      <c r="AD998" s="27">
        <f t="shared" si="229"/>
        <v>0</v>
      </c>
      <c r="AE998" s="29">
        <f t="shared" si="230"/>
        <v>0</v>
      </c>
      <c r="AF998" s="29">
        <f t="shared" si="231"/>
        <v>79.75</v>
      </c>
      <c r="AG998" s="28" t="str">
        <f t="shared" si="232"/>
        <v/>
      </c>
      <c r="AH998" s="28" t="str">
        <f t="shared" si="233"/>
        <v/>
      </c>
      <c r="AI998" s="28" t="str">
        <f t="shared" si="234"/>
        <v/>
      </c>
      <c r="AJ998" s="28" t="str">
        <f t="shared" si="235"/>
        <v/>
      </c>
      <c r="AK998" s="29" t="str">
        <f t="shared" si="236"/>
        <v/>
      </c>
      <c r="AL998" s="25" t="str">
        <f t="shared" si="237"/>
        <v/>
      </c>
      <c r="AM998" s="24" t="str">
        <f t="shared" si="238"/>
        <v>非参评</v>
      </c>
      <c r="AN998" s="24" t="str">
        <f t="shared" si="239"/>
        <v>MOB1-</v>
      </c>
    </row>
    <row r="999" spans="1:40" ht="13.5" customHeight="1">
      <c r="A999" s="24" t="s">
        <v>144</v>
      </c>
      <c r="B999" s="24" t="s">
        <v>169</v>
      </c>
      <c r="C999" s="25">
        <v>808250</v>
      </c>
      <c r="D999" s="24" t="s">
        <v>331</v>
      </c>
      <c r="E999" s="26">
        <v>46142.392361111102</v>
      </c>
      <c r="F999" s="26">
        <v>46142.392361111102</v>
      </c>
      <c r="G999" s="25">
        <v>12</v>
      </c>
      <c r="H999" s="25">
        <v>12</v>
      </c>
      <c r="I999" s="26">
        <v>46142.671527777798</v>
      </c>
      <c r="J999" s="27">
        <v>135</v>
      </c>
      <c r="K999" s="27">
        <v>135</v>
      </c>
      <c r="L999" s="27">
        <v>70</v>
      </c>
      <c r="M999" s="27">
        <v>5799</v>
      </c>
      <c r="N999" s="27">
        <v>4782</v>
      </c>
      <c r="O999" s="25">
        <v>1</v>
      </c>
      <c r="P999" s="27">
        <v>1</v>
      </c>
      <c r="Q999" s="27">
        <v>1000</v>
      </c>
      <c r="R999" s="27"/>
      <c r="S999" s="27">
        <v>0</v>
      </c>
      <c r="T999" s="27">
        <v>0</v>
      </c>
      <c r="U999" s="27"/>
      <c r="V999" s="24"/>
      <c r="W999" s="27">
        <v>1000</v>
      </c>
      <c r="X999" s="24" t="str">
        <f>IF(OR(I999="",说明首页!$C$3-INT(I999)&gt;7),"是","否")</f>
        <v>否</v>
      </c>
      <c r="Y999" s="24" t="str">
        <f t="shared" si="225"/>
        <v>是</v>
      </c>
      <c r="Z999" s="24" t="str">
        <f t="shared" si="226"/>
        <v>否</v>
      </c>
      <c r="AA999" s="24" t="str">
        <f>IF(OR(I999="",说明首页!$C$3-INT(I999)&gt;=3),"是","否")</f>
        <v>否</v>
      </c>
      <c r="AB999" s="28">
        <f t="shared" si="227"/>
        <v>68.314285714285717</v>
      </c>
      <c r="AC999" s="29">
        <f t="shared" si="228"/>
        <v>0.74074074074074081</v>
      </c>
      <c r="AD999" s="27">
        <f t="shared" si="229"/>
        <v>1000</v>
      </c>
      <c r="AE999" s="29">
        <f t="shared" si="230"/>
        <v>0</v>
      </c>
      <c r="AF999" s="29">
        <f t="shared" si="231"/>
        <v>79.7</v>
      </c>
      <c r="AG999" s="28" t="str">
        <f t="shared" si="232"/>
        <v/>
      </c>
      <c r="AH999" s="28" t="str">
        <f t="shared" si="233"/>
        <v/>
      </c>
      <c r="AI999" s="28" t="str">
        <f t="shared" si="234"/>
        <v/>
      </c>
      <c r="AJ999" s="28" t="str">
        <f t="shared" si="235"/>
        <v/>
      </c>
      <c r="AK999" s="29" t="str">
        <f t="shared" si="236"/>
        <v/>
      </c>
      <c r="AL999" s="25" t="str">
        <f t="shared" si="237"/>
        <v/>
      </c>
      <c r="AM999" s="24" t="str">
        <f t="shared" si="238"/>
        <v>非参评</v>
      </c>
      <c r="AN999" s="24" t="str">
        <f t="shared" si="239"/>
        <v>MOB1-</v>
      </c>
    </row>
    <row r="1000" spans="1:40" ht="13.5" customHeight="1">
      <c r="A1000" s="24" t="s">
        <v>144</v>
      </c>
      <c r="B1000" s="24" t="s">
        <v>147</v>
      </c>
      <c r="C1000" s="25">
        <v>808252</v>
      </c>
      <c r="D1000" s="24" t="s">
        <v>1046</v>
      </c>
      <c r="E1000" s="26">
        <v>46142.716666666704</v>
      </c>
      <c r="F1000" s="26">
        <v>46142.716666666704</v>
      </c>
      <c r="G1000" s="25">
        <v>12</v>
      </c>
      <c r="H1000" s="25">
        <v>12</v>
      </c>
      <c r="I1000" s="26">
        <v>46154.807638888902</v>
      </c>
      <c r="J1000" s="27">
        <v>295</v>
      </c>
      <c r="K1000" s="27">
        <v>300</v>
      </c>
      <c r="L1000" s="27">
        <v>85</v>
      </c>
      <c r="M1000" s="27">
        <v>8375</v>
      </c>
      <c r="N1000" s="27">
        <v>5519</v>
      </c>
      <c r="O1000" s="24">
        <v>1</v>
      </c>
      <c r="P1000" s="24">
        <v>1</v>
      </c>
      <c r="Q1000" s="24">
        <v>48100</v>
      </c>
      <c r="R1000" s="24">
        <v>48100</v>
      </c>
      <c r="S1000" s="24">
        <v>0</v>
      </c>
      <c r="T1000" s="24">
        <v>0</v>
      </c>
      <c r="U1000" s="24"/>
      <c r="V1000" s="24"/>
      <c r="W1000" s="24">
        <v>48100</v>
      </c>
      <c r="X1000" s="24" t="str">
        <f>IF(OR(I1000="",说明首页!$C$3-INT(I1000)&gt;7),"是","否")</f>
        <v>否</v>
      </c>
      <c r="Y1000" s="24" t="str">
        <f t="shared" si="225"/>
        <v>是</v>
      </c>
      <c r="Z1000" s="24" t="str">
        <f t="shared" si="226"/>
        <v>否</v>
      </c>
      <c r="AA1000" s="24" t="str">
        <f>IF(OR(I1000="",说明首页!$C$3-INT(I1000)&gt;=3),"是","否")</f>
        <v>否</v>
      </c>
      <c r="AB1000" s="28">
        <f t="shared" si="227"/>
        <v>64.929411764705875</v>
      </c>
      <c r="AC1000" s="29">
        <f t="shared" si="228"/>
        <v>0.33898305084745761</v>
      </c>
      <c r="AD1000" s="27">
        <f t="shared" si="229"/>
        <v>48100</v>
      </c>
      <c r="AE1000" s="29">
        <f t="shared" si="230"/>
        <v>4.8099999999999996</v>
      </c>
      <c r="AF1000" s="29">
        <f t="shared" si="231"/>
        <v>91.983333333333334</v>
      </c>
      <c r="AG1000" s="28" t="str">
        <f t="shared" si="232"/>
        <v/>
      </c>
      <c r="AH1000" s="28" t="str">
        <f t="shared" si="233"/>
        <v/>
      </c>
      <c r="AI1000" s="28" t="str">
        <f t="shared" si="234"/>
        <v/>
      </c>
      <c r="AJ1000" s="28" t="str">
        <f t="shared" si="235"/>
        <v/>
      </c>
      <c r="AK1000" s="29" t="str">
        <f t="shared" si="236"/>
        <v/>
      </c>
      <c r="AL1000" s="25" t="str">
        <f t="shared" si="237"/>
        <v/>
      </c>
      <c r="AM1000" s="24" t="str">
        <f t="shared" si="238"/>
        <v>非参评</v>
      </c>
      <c r="AN1000" s="24" t="str">
        <f t="shared" si="239"/>
        <v>MOB1-</v>
      </c>
    </row>
    <row r="1001" spans="1:40" ht="13.5" customHeight="1">
      <c r="A1001" s="24" t="s">
        <v>144</v>
      </c>
      <c r="B1001" s="24" t="s">
        <v>147</v>
      </c>
      <c r="C1001" s="25">
        <v>808253</v>
      </c>
      <c r="D1001" s="24" t="s">
        <v>323</v>
      </c>
      <c r="E1001" s="26">
        <v>46142.717361111099</v>
      </c>
      <c r="F1001" s="26">
        <v>46142.717361111099</v>
      </c>
      <c r="G1001" s="25">
        <v>12</v>
      </c>
      <c r="H1001" s="25">
        <v>12</v>
      </c>
      <c r="I1001" s="26">
        <v>46154.834027777797</v>
      </c>
      <c r="J1001" s="27">
        <v>295</v>
      </c>
      <c r="K1001" s="27">
        <v>304</v>
      </c>
      <c r="L1001" s="27">
        <v>122</v>
      </c>
      <c r="M1001" s="27">
        <v>9974</v>
      </c>
      <c r="N1001" s="27">
        <v>7314</v>
      </c>
      <c r="O1001" s="25">
        <v>2</v>
      </c>
      <c r="P1001" s="27">
        <v>1</v>
      </c>
      <c r="Q1001" s="27">
        <v>30000</v>
      </c>
      <c r="R1001" s="27"/>
      <c r="S1001" s="27">
        <v>0</v>
      </c>
      <c r="T1001" s="27">
        <v>0</v>
      </c>
      <c r="U1001" s="24"/>
      <c r="V1001" s="24"/>
      <c r="W1001" s="27">
        <v>30000</v>
      </c>
      <c r="X1001" s="24" t="str">
        <f>IF(OR(I1001="",说明首页!$C$3-INT(I1001)&gt;7),"是","否")</f>
        <v>否</v>
      </c>
      <c r="Y1001" s="24" t="str">
        <f t="shared" si="225"/>
        <v>是</v>
      </c>
      <c r="Z1001" s="24" t="str">
        <f t="shared" si="226"/>
        <v>否</v>
      </c>
      <c r="AA1001" s="24" t="str">
        <f>IF(OR(I1001="",说明首页!$C$3-INT(I1001)&gt;=3),"是","否")</f>
        <v>否</v>
      </c>
      <c r="AB1001" s="28">
        <f t="shared" si="227"/>
        <v>59.950819672131146</v>
      </c>
      <c r="AC1001" s="29">
        <f t="shared" si="228"/>
        <v>0.33898305084745761</v>
      </c>
      <c r="AD1001" s="27">
        <f t="shared" si="229"/>
        <v>30000</v>
      </c>
      <c r="AE1001" s="29">
        <f t="shared" si="230"/>
        <v>0</v>
      </c>
      <c r="AF1001" s="29">
        <f t="shared" si="231"/>
        <v>60.95</v>
      </c>
      <c r="AG1001" s="28" t="str">
        <f t="shared" si="232"/>
        <v/>
      </c>
      <c r="AH1001" s="28" t="str">
        <f t="shared" si="233"/>
        <v/>
      </c>
      <c r="AI1001" s="28" t="str">
        <f t="shared" si="234"/>
        <v/>
      </c>
      <c r="AJ1001" s="28" t="str">
        <f t="shared" si="235"/>
        <v/>
      </c>
      <c r="AK1001" s="29" t="str">
        <f t="shared" si="236"/>
        <v/>
      </c>
      <c r="AL1001" s="25" t="str">
        <f t="shared" si="237"/>
        <v/>
      </c>
      <c r="AM1001" s="24" t="str">
        <f t="shared" si="238"/>
        <v>非参评</v>
      </c>
      <c r="AN1001" s="24" t="str">
        <f t="shared" si="239"/>
        <v>MOB1-</v>
      </c>
    </row>
    <row r="1002" spans="1:40" ht="13.5" customHeight="1">
      <c r="A1002" s="24" t="s">
        <v>144</v>
      </c>
      <c r="B1002" s="24" t="s">
        <v>147</v>
      </c>
      <c r="C1002" s="25">
        <v>808259</v>
      </c>
      <c r="D1002" s="24" t="s">
        <v>478</v>
      </c>
      <c r="E1002" s="26">
        <v>46142.404166666704</v>
      </c>
      <c r="F1002" s="26">
        <v>46142.404166666704</v>
      </c>
      <c r="G1002" s="25">
        <v>12</v>
      </c>
      <c r="H1002" s="25">
        <v>12</v>
      </c>
      <c r="I1002" s="26">
        <v>46146.761805555601</v>
      </c>
      <c r="J1002" s="27">
        <v>141</v>
      </c>
      <c r="K1002" s="27">
        <v>155</v>
      </c>
      <c r="L1002" s="27">
        <v>58</v>
      </c>
      <c r="M1002" s="27">
        <v>5669</v>
      </c>
      <c r="N1002" s="27">
        <v>4206</v>
      </c>
      <c r="O1002" s="25">
        <v>2</v>
      </c>
      <c r="P1002" s="27"/>
      <c r="Q1002" s="27"/>
      <c r="R1002" s="27"/>
      <c r="S1002" s="27"/>
      <c r="T1002" s="27"/>
      <c r="U1002" s="24"/>
      <c r="V1002" s="24"/>
      <c r="W1002" s="27"/>
      <c r="X1002" s="24" t="str">
        <f>IF(OR(I1002="",说明首页!$C$3-INT(I1002)&gt;7),"是","否")</f>
        <v>否</v>
      </c>
      <c r="Y1002" s="24" t="str">
        <f t="shared" si="225"/>
        <v>是</v>
      </c>
      <c r="Z1002" s="24" t="str">
        <f t="shared" si="226"/>
        <v>否</v>
      </c>
      <c r="AA1002" s="24" t="str">
        <f>IF(OR(I1002="",说明首页!$C$3-INT(I1002)&gt;=3),"是","否")</f>
        <v>否</v>
      </c>
      <c r="AB1002" s="28">
        <f t="shared" si="227"/>
        <v>72.517241379310349</v>
      </c>
      <c r="AC1002" s="29">
        <f t="shared" si="228"/>
        <v>0</v>
      </c>
      <c r="AD1002" s="27">
        <f t="shared" si="229"/>
        <v>0</v>
      </c>
      <c r="AE1002" s="29">
        <f t="shared" si="230"/>
        <v>0</v>
      </c>
      <c r="AF1002" s="29">
        <f t="shared" si="231"/>
        <v>35.049999999999997</v>
      </c>
      <c r="AG1002" s="28" t="str">
        <f t="shared" si="232"/>
        <v/>
      </c>
      <c r="AH1002" s="28" t="str">
        <f t="shared" si="233"/>
        <v/>
      </c>
      <c r="AI1002" s="28" t="str">
        <f t="shared" si="234"/>
        <v/>
      </c>
      <c r="AJ1002" s="28" t="str">
        <f t="shared" si="235"/>
        <v/>
      </c>
      <c r="AK1002" s="29" t="str">
        <f t="shared" si="236"/>
        <v/>
      </c>
      <c r="AL1002" s="25" t="str">
        <f t="shared" si="237"/>
        <v/>
      </c>
      <c r="AM1002" s="24" t="str">
        <f t="shared" si="238"/>
        <v>非参评</v>
      </c>
      <c r="AN1002" s="24" t="str">
        <f t="shared" si="239"/>
        <v>MOB1-</v>
      </c>
    </row>
    <row r="1003" spans="1:40" ht="13.5" customHeight="1">
      <c r="A1003" s="24" t="s">
        <v>144</v>
      </c>
      <c r="B1003" s="24" t="s">
        <v>162</v>
      </c>
      <c r="C1003" s="25">
        <v>808279</v>
      </c>
      <c r="D1003" s="24" t="s">
        <v>649</v>
      </c>
      <c r="E1003" s="26">
        <v>46142.590972222199</v>
      </c>
      <c r="F1003" s="26">
        <v>46142.590972222199</v>
      </c>
      <c r="G1003" s="25">
        <v>12</v>
      </c>
      <c r="H1003" s="25">
        <v>12</v>
      </c>
      <c r="I1003" s="26">
        <v>46146.744444444397</v>
      </c>
      <c r="J1003" s="27">
        <v>191</v>
      </c>
      <c r="K1003" s="27">
        <v>197</v>
      </c>
      <c r="L1003" s="27">
        <v>41</v>
      </c>
      <c r="M1003" s="27">
        <v>5997</v>
      </c>
      <c r="N1003" s="27">
        <v>3917</v>
      </c>
      <c r="O1003" s="25">
        <v>2</v>
      </c>
      <c r="P1003" s="27">
        <v>2</v>
      </c>
      <c r="Q1003" s="27">
        <v>8500</v>
      </c>
      <c r="R1003" s="27">
        <v>8500</v>
      </c>
      <c r="S1003" s="27">
        <v>0</v>
      </c>
      <c r="T1003" s="27">
        <v>0</v>
      </c>
      <c r="U1003" s="27"/>
      <c r="V1003" s="24"/>
      <c r="W1003" s="27">
        <v>8500</v>
      </c>
      <c r="X1003" s="24" t="str">
        <f>IF(OR(I1003="",说明首页!$C$3-INT(I1003)&gt;7),"是","否")</f>
        <v>否</v>
      </c>
      <c r="Y1003" s="24" t="str">
        <f t="shared" si="225"/>
        <v>是</v>
      </c>
      <c r="Z1003" s="24" t="str">
        <f t="shared" si="226"/>
        <v>否</v>
      </c>
      <c r="AA1003" s="24" t="str">
        <f>IF(OR(I1003="",说明首页!$C$3-INT(I1003)&gt;=3),"是","否")</f>
        <v>否</v>
      </c>
      <c r="AB1003" s="28">
        <f t="shared" si="227"/>
        <v>95.536585365853654</v>
      </c>
      <c r="AC1003" s="29">
        <f t="shared" si="228"/>
        <v>1.0471204188481675</v>
      </c>
      <c r="AD1003" s="27">
        <f t="shared" si="229"/>
        <v>4250</v>
      </c>
      <c r="AE1003" s="29">
        <f t="shared" si="230"/>
        <v>0.85</v>
      </c>
      <c r="AF1003" s="29">
        <f t="shared" si="231"/>
        <v>32.641666666666666</v>
      </c>
      <c r="AG1003" s="28" t="str">
        <f t="shared" si="232"/>
        <v/>
      </c>
      <c r="AH1003" s="28" t="str">
        <f t="shared" si="233"/>
        <v/>
      </c>
      <c r="AI1003" s="28" t="str">
        <f t="shared" si="234"/>
        <v/>
      </c>
      <c r="AJ1003" s="28" t="str">
        <f t="shared" si="235"/>
        <v/>
      </c>
      <c r="AK1003" s="29" t="str">
        <f t="shared" si="236"/>
        <v/>
      </c>
      <c r="AL1003" s="25" t="str">
        <f t="shared" si="237"/>
        <v/>
      </c>
      <c r="AM1003" s="24" t="str">
        <f t="shared" si="238"/>
        <v>非参评</v>
      </c>
      <c r="AN1003" s="24" t="str">
        <f t="shared" si="239"/>
        <v>MOB1-</v>
      </c>
    </row>
    <row r="1004" spans="1:40" ht="13.5" customHeight="1">
      <c r="A1004" s="24" t="s">
        <v>144</v>
      </c>
      <c r="B1004" s="24" t="s">
        <v>160</v>
      </c>
      <c r="C1004" s="25">
        <v>808280</v>
      </c>
      <c r="D1004" s="24" t="s">
        <v>1077</v>
      </c>
      <c r="E1004" s="26">
        <v>46142.427777777797</v>
      </c>
      <c r="F1004" s="26">
        <v>46142.427777777797</v>
      </c>
      <c r="G1004" s="25">
        <v>12</v>
      </c>
      <c r="H1004" s="25">
        <v>12</v>
      </c>
      <c r="I1004" s="26">
        <v>46142.720833333296</v>
      </c>
      <c r="J1004" s="27">
        <v>41</v>
      </c>
      <c r="K1004" s="27">
        <v>41</v>
      </c>
      <c r="L1004" s="27">
        <v>18</v>
      </c>
      <c r="M1004" s="27">
        <v>1577</v>
      </c>
      <c r="N1004" s="27">
        <v>1208</v>
      </c>
      <c r="O1004" s="25"/>
      <c r="P1004" s="27"/>
      <c r="Q1004" s="27"/>
      <c r="R1004" s="27"/>
      <c r="S1004" s="27"/>
      <c r="T1004" s="27"/>
      <c r="U1004" s="27"/>
      <c r="V1004" s="27"/>
      <c r="W1004" s="27"/>
      <c r="X1004" s="24" t="str">
        <f>IF(OR(I1004="",说明首页!$C$3-INT(I1004)&gt;7),"是","否")</f>
        <v>否</v>
      </c>
      <c r="Y1004" s="24" t="str">
        <f t="shared" si="225"/>
        <v>是</v>
      </c>
      <c r="Z1004" s="24" t="str">
        <f t="shared" si="226"/>
        <v>否</v>
      </c>
      <c r="AA1004" s="24" t="str">
        <f>IF(OR(I1004="",说明首页!$C$3-INT(I1004)&gt;=3),"是","否")</f>
        <v>否</v>
      </c>
      <c r="AB1004" s="28">
        <f t="shared" si="227"/>
        <v>67.111111111111114</v>
      </c>
      <c r="AC1004" s="29">
        <f t="shared" si="228"/>
        <v>0</v>
      </c>
      <c r="AD1004" s="27">
        <f t="shared" si="229"/>
        <v>0</v>
      </c>
      <c r="AE1004" s="29">
        <f t="shared" si="230"/>
        <v>0</v>
      </c>
      <c r="AF1004" s="29">
        <f t="shared" si="231"/>
        <v>0</v>
      </c>
      <c r="AG1004" s="28" t="str">
        <f t="shared" si="232"/>
        <v/>
      </c>
      <c r="AH1004" s="28" t="str">
        <f t="shared" si="233"/>
        <v/>
      </c>
      <c r="AI1004" s="28" t="str">
        <f t="shared" si="234"/>
        <v/>
      </c>
      <c r="AJ1004" s="28" t="str">
        <f t="shared" si="235"/>
        <v/>
      </c>
      <c r="AK1004" s="29" t="str">
        <f t="shared" si="236"/>
        <v/>
      </c>
      <c r="AL1004" s="25" t="str">
        <f t="shared" si="237"/>
        <v/>
      </c>
      <c r="AM1004" s="24" t="str">
        <f t="shared" si="238"/>
        <v>非参评</v>
      </c>
      <c r="AN1004" s="24" t="str">
        <f t="shared" si="239"/>
        <v>MOB1-</v>
      </c>
    </row>
    <row r="1005" spans="1:40" ht="13.5" customHeight="1">
      <c r="A1005" s="24" t="s">
        <v>144</v>
      </c>
      <c r="B1005" s="24" t="s">
        <v>181</v>
      </c>
      <c r="C1005" s="25">
        <v>808299</v>
      </c>
      <c r="D1005" s="24" t="s">
        <v>875</v>
      </c>
      <c r="E1005" s="26">
        <v>46149.393750000003</v>
      </c>
      <c r="F1005" s="26">
        <v>46149.393750000003</v>
      </c>
      <c r="G1005" s="25">
        <v>5</v>
      </c>
      <c r="H1005" s="25">
        <v>5</v>
      </c>
      <c r="J1005" s="27">
        <v>3</v>
      </c>
      <c r="K1005" s="27">
        <v>4</v>
      </c>
      <c r="L1005" s="27">
        <v>0</v>
      </c>
      <c r="M1005" s="27">
        <v>58</v>
      </c>
      <c r="N1005" s="27"/>
      <c r="O1005" s="25"/>
      <c r="P1005" s="27"/>
      <c r="Q1005" s="27"/>
      <c r="R1005" s="27"/>
      <c r="S1005" s="27"/>
      <c r="T1005" s="27"/>
      <c r="U1005" s="24"/>
      <c r="V1005" s="24"/>
      <c r="W1005" s="27"/>
      <c r="X1005" s="24" t="str">
        <f>IF(OR(I1005="",说明首页!$C$3-INT(I1005)&gt;7),"是","否")</f>
        <v>是</v>
      </c>
      <c r="Y1005" s="24" t="str">
        <f t="shared" si="225"/>
        <v>是</v>
      </c>
      <c r="Z1005" s="24" t="str">
        <f t="shared" si="226"/>
        <v>否</v>
      </c>
      <c r="AA1005" s="24" t="str">
        <f>IF(OR(I1005="",说明首页!$C$3-INT(I1005)&gt;=3),"是","否")</f>
        <v>是</v>
      </c>
      <c r="AB1005" s="28">
        <f t="shared" si="227"/>
        <v>0</v>
      </c>
      <c r="AC1005" s="29">
        <f t="shared" si="228"/>
        <v>0</v>
      </c>
      <c r="AD1005" s="27">
        <f t="shared" si="229"/>
        <v>0</v>
      </c>
      <c r="AE1005" s="29">
        <f t="shared" si="230"/>
        <v>0</v>
      </c>
      <c r="AF1005" s="29">
        <f t="shared" si="231"/>
        <v>0</v>
      </c>
      <c r="AG1005" s="28" t="str">
        <f t="shared" si="232"/>
        <v/>
      </c>
      <c r="AH1005" s="28" t="str">
        <f t="shared" si="233"/>
        <v/>
      </c>
      <c r="AI1005" s="28" t="str">
        <f t="shared" si="234"/>
        <v/>
      </c>
      <c r="AJ1005" s="28" t="str">
        <f t="shared" si="235"/>
        <v/>
      </c>
      <c r="AK1005" s="29" t="str">
        <f t="shared" si="236"/>
        <v/>
      </c>
      <c r="AL1005" s="25" t="str">
        <f t="shared" si="237"/>
        <v/>
      </c>
      <c r="AM1005" s="24" t="str">
        <f t="shared" si="238"/>
        <v>非参评</v>
      </c>
      <c r="AN1005" s="24" t="str">
        <f t="shared" si="239"/>
        <v>MOB1-</v>
      </c>
    </row>
    <row r="1006" spans="1:40" ht="13.5" customHeight="1">
      <c r="A1006" s="24" t="s">
        <v>144</v>
      </c>
      <c r="B1006" s="24" t="s">
        <v>167</v>
      </c>
      <c r="C1006" s="25">
        <v>808311</v>
      </c>
      <c r="D1006" s="24" t="s">
        <v>668</v>
      </c>
      <c r="E1006" s="26">
        <v>46149.478472222203</v>
      </c>
      <c r="F1006" s="26">
        <v>46149.478472222203</v>
      </c>
      <c r="G1006" s="25">
        <v>5</v>
      </c>
      <c r="H1006" s="25">
        <v>5</v>
      </c>
      <c r="I1006" s="26">
        <v>46152.626388888901</v>
      </c>
      <c r="J1006" s="27">
        <v>2</v>
      </c>
      <c r="K1006" s="27">
        <v>4</v>
      </c>
      <c r="L1006" s="27">
        <v>1</v>
      </c>
      <c r="M1006" s="27">
        <v>63</v>
      </c>
      <c r="N1006" s="27">
        <v>33</v>
      </c>
      <c r="O1006" s="25"/>
      <c r="P1006" s="27"/>
      <c r="Q1006" s="27"/>
      <c r="R1006" s="27"/>
      <c r="S1006" s="27"/>
      <c r="T1006" s="27"/>
      <c r="U1006" s="24"/>
      <c r="V1006" s="24"/>
      <c r="W1006" s="27"/>
      <c r="X1006" s="24" t="str">
        <f>IF(OR(I1006="",说明首页!$C$3-INT(I1006)&gt;7),"是","否")</f>
        <v>否</v>
      </c>
      <c r="Y1006" s="24" t="str">
        <f t="shared" si="225"/>
        <v>是</v>
      </c>
      <c r="Z1006" s="24" t="str">
        <f t="shared" si="226"/>
        <v>否</v>
      </c>
      <c r="AA1006" s="24" t="str">
        <f>IF(OR(I1006="",说明首页!$C$3-INT(I1006)&gt;=3),"是","否")</f>
        <v>否</v>
      </c>
      <c r="AB1006" s="28">
        <f t="shared" si="227"/>
        <v>33</v>
      </c>
      <c r="AC1006" s="29">
        <f t="shared" si="228"/>
        <v>0</v>
      </c>
      <c r="AD1006" s="27">
        <f t="shared" si="229"/>
        <v>0</v>
      </c>
      <c r="AE1006" s="29">
        <f t="shared" si="230"/>
        <v>0</v>
      </c>
      <c r="AF1006" s="29">
        <f t="shared" si="231"/>
        <v>0</v>
      </c>
      <c r="AG1006" s="28" t="str">
        <f t="shared" si="232"/>
        <v/>
      </c>
      <c r="AH1006" s="28" t="str">
        <f t="shared" si="233"/>
        <v/>
      </c>
      <c r="AI1006" s="28" t="str">
        <f t="shared" si="234"/>
        <v/>
      </c>
      <c r="AJ1006" s="28" t="str">
        <f t="shared" si="235"/>
        <v/>
      </c>
      <c r="AK1006" s="29" t="str">
        <f t="shared" si="236"/>
        <v/>
      </c>
      <c r="AL1006" s="25" t="str">
        <f t="shared" si="237"/>
        <v/>
      </c>
      <c r="AM1006" s="24" t="str">
        <f t="shared" si="238"/>
        <v>非参评</v>
      </c>
      <c r="AN1006" s="24" t="str">
        <f t="shared" si="239"/>
        <v>MOB1-</v>
      </c>
    </row>
    <row r="1007" spans="1:40" ht="13.5" customHeight="1">
      <c r="A1007" s="24" t="s">
        <v>144</v>
      </c>
      <c r="B1007" s="24" t="s">
        <v>176</v>
      </c>
      <c r="C1007" s="25">
        <v>808320</v>
      </c>
      <c r="D1007" s="24" t="s">
        <v>1050</v>
      </c>
      <c r="E1007" s="26">
        <v>46148.617361111101</v>
      </c>
      <c r="F1007" s="26">
        <v>46148.617361111101</v>
      </c>
      <c r="G1007" s="25">
        <v>6</v>
      </c>
      <c r="H1007" s="25">
        <v>6</v>
      </c>
      <c r="I1007" s="26">
        <v>46151.7319444444</v>
      </c>
      <c r="J1007" s="27">
        <v>136</v>
      </c>
      <c r="K1007" s="27">
        <v>141</v>
      </c>
      <c r="L1007" s="27">
        <v>32</v>
      </c>
      <c r="M1007" s="27">
        <v>3396</v>
      </c>
      <c r="N1007" s="27">
        <v>2038</v>
      </c>
      <c r="O1007" s="25">
        <v>1</v>
      </c>
      <c r="P1007" s="24">
        <v>1</v>
      </c>
      <c r="Q1007" s="24">
        <v>9800</v>
      </c>
      <c r="R1007" s="24">
        <v>9800</v>
      </c>
      <c r="S1007" s="24">
        <v>0</v>
      </c>
      <c r="T1007" s="24">
        <v>0</v>
      </c>
      <c r="U1007" s="24"/>
      <c r="V1007" s="24"/>
      <c r="W1007" s="24">
        <v>9800</v>
      </c>
      <c r="X1007" s="24" t="str">
        <f>IF(OR(I1007="",说明首页!$C$3-INT(I1007)&gt;7),"是","否")</f>
        <v>否</v>
      </c>
      <c r="Y1007" s="24" t="str">
        <f t="shared" si="225"/>
        <v>是</v>
      </c>
      <c r="Z1007" s="24" t="str">
        <f t="shared" si="226"/>
        <v>否</v>
      </c>
      <c r="AA1007" s="24" t="str">
        <f>IF(OR(I1007="",说明首页!$C$3-INT(I1007)&gt;=3),"是","否")</f>
        <v>否</v>
      </c>
      <c r="AB1007" s="28">
        <f t="shared" si="227"/>
        <v>63.6875</v>
      </c>
      <c r="AC1007" s="29">
        <f t="shared" si="228"/>
        <v>0.73529411764705876</v>
      </c>
      <c r="AD1007" s="27">
        <f t="shared" si="229"/>
        <v>9800</v>
      </c>
      <c r="AE1007" s="29">
        <f t="shared" si="230"/>
        <v>0.98</v>
      </c>
      <c r="AF1007" s="29">
        <f t="shared" si="231"/>
        <v>33.966666666666669</v>
      </c>
      <c r="AG1007" s="28" t="str">
        <f t="shared" si="232"/>
        <v/>
      </c>
      <c r="AH1007" s="28" t="str">
        <f t="shared" si="233"/>
        <v/>
      </c>
      <c r="AI1007" s="28" t="str">
        <f t="shared" si="234"/>
        <v/>
      </c>
      <c r="AJ1007" s="28" t="str">
        <f t="shared" si="235"/>
        <v/>
      </c>
      <c r="AK1007" s="29" t="str">
        <f t="shared" si="236"/>
        <v/>
      </c>
      <c r="AL1007" s="25" t="str">
        <f t="shared" si="237"/>
        <v/>
      </c>
      <c r="AM1007" s="24" t="str">
        <f t="shared" si="238"/>
        <v>非参评</v>
      </c>
      <c r="AN1007" s="24" t="str">
        <f t="shared" si="239"/>
        <v>MOB1-</v>
      </c>
    </row>
    <row r="1008" spans="1:40" ht="13.5" customHeight="1">
      <c r="A1008" s="24" t="s">
        <v>144</v>
      </c>
      <c r="B1008" s="24" t="s">
        <v>152</v>
      </c>
      <c r="C1008" s="25">
        <v>808328</v>
      </c>
      <c r="D1008" s="24" t="s">
        <v>1123</v>
      </c>
      <c r="E1008" s="26">
        <v>46149.706250000003</v>
      </c>
      <c r="F1008" s="26">
        <v>46149.706250000003</v>
      </c>
      <c r="G1008" s="25">
        <v>5</v>
      </c>
      <c r="H1008" s="25">
        <v>5</v>
      </c>
      <c r="J1008" s="27">
        <v>1</v>
      </c>
      <c r="K1008" s="27">
        <v>1</v>
      </c>
      <c r="L1008" s="27">
        <v>0</v>
      </c>
      <c r="M1008" s="27">
        <v>24</v>
      </c>
      <c r="N1008" s="27"/>
      <c r="O1008" s="25"/>
      <c r="P1008" s="27"/>
      <c r="Q1008" s="27"/>
      <c r="R1008" s="27"/>
      <c r="S1008" s="27"/>
      <c r="T1008" s="27"/>
      <c r="U1008" s="24"/>
      <c r="V1008" s="24"/>
      <c r="W1008" s="27"/>
      <c r="X1008" s="24" t="str">
        <f>IF(OR(I1008="",说明首页!$C$3-INT(I1008)&gt;7),"是","否")</f>
        <v>是</v>
      </c>
      <c r="Y1008" s="24" t="str">
        <f t="shared" si="225"/>
        <v>是</v>
      </c>
      <c r="Z1008" s="24" t="str">
        <f t="shared" si="226"/>
        <v>否</v>
      </c>
      <c r="AA1008" s="24" t="str">
        <f>IF(OR(I1008="",说明首页!$C$3-INT(I1008)&gt;=3),"是","否")</f>
        <v>是</v>
      </c>
      <c r="AB1008" s="28">
        <f t="shared" si="227"/>
        <v>0</v>
      </c>
      <c r="AC1008" s="29">
        <f t="shared" si="228"/>
        <v>0</v>
      </c>
      <c r="AD1008" s="27">
        <f t="shared" si="229"/>
        <v>0</v>
      </c>
      <c r="AE1008" s="29">
        <f t="shared" si="230"/>
        <v>0</v>
      </c>
      <c r="AF1008" s="29">
        <f t="shared" si="231"/>
        <v>0</v>
      </c>
      <c r="AG1008" s="28" t="str">
        <f t="shared" si="232"/>
        <v/>
      </c>
      <c r="AH1008" s="28" t="str">
        <f t="shared" si="233"/>
        <v/>
      </c>
      <c r="AI1008" s="28" t="str">
        <f t="shared" si="234"/>
        <v/>
      </c>
      <c r="AJ1008" s="28" t="str">
        <f t="shared" si="235"/>
        <v/>
      </c>
      <c r="AK1008" s="29" t="str">
        <f t="shared" si="236"/>
        <v/>
      </c>
      <c r="AL1008" s="25" t="str">
        <f t="shared" si="237"/>
        <v/>
      </c>
      <c r="AM1008" s="24" t="str">
        <f t="shared" si="238"/>
        <v>非参评</v>
      </c>
      <c r="AN1008" s="24" t="str">
        <f t="shared" si="239"/>
        <v>MOB1-</v>
      </c>
    </row>
    <row r="1009" spans="1:40" ht="13.5" customHeight="1">
      <c r="A1009" s="24" t="s">
        <v>144</v>
      </c>
      <c r="B1009" s="24" t="s">
        <v>152</v>
      </c>
      <c r="C1009" s="25">
        <v>808331</v>
      </c>
      <c r="D1009" s="24" t="s">
        <v>1137</v>
      </c>
      <c r="E1009" s="26">
        <v>46150.3972222222</v>
      </c>
      <c r="F1009" s="26">
        <v>46150.3972222222</v>
      </c>
      <c r="G1009" s="25">
        <v>4</v>
      </c>
      <c r="H1009" s="25">
        <v>4</v>
      </c>
      <c r="I1009" s="26">
        <v>46154.771527777797</v>
      </c>
      <c r="J1009" s="27">
        <v>505</v>
      </c>
      <c r="K1009" s="27">
        <v>531</v>
      </c>
      <c r="L1009" s="27">
        <v>203</v>
      </c>
      <c r="M1009" s="27">
        <v>21634</v>
      </c>
      <c r="N1009" s="27">
        <v>16709</v>
      </c>
      <c r="O1009" s="25">
        <v>3</v>
      </c>
      <c r="P1009" s="27">
        <v>3</v>
      </c>
      <c r="Q1009" s="27">
        <v>101000</v>
      </c>
      <c r="R1009" s="27">
        <v>100000</v>
      </c>
      <c r="S1009" s="27">
        <v>0</v>
      </c>
      <c r="T1009" s="27">
        <v>0</v>
      </c>
      <c r="U1009" s="27"/>
      <c r="V1009" s="24"/>
      <c r="W1009" s="27">
        <v>101000</v>
      </c>
      <c r="X1009" s="24" t="str">
        <f>IF(OR(I1009="",说明首页!$C$3-INT(I1009)&gt;7),"是","否")</f>
        <v>否</v>
      </c>
      <c r="Y1009" s="24" t="str">
        <f t="shared" si="225"/>
        <v>是</v>
      </c>
      <c r="Z1009" s="24" t="str">
        <f t="shared" si="226"/>
        <v>否</v>
      </c>
      <c r="AA1009" s="24" t="str">
        <f>IF(OR(I1009="",说明首页!$C$3-INT(I1009)&gt;=3),"是","否")</f>
        <v>否</v>
      </c>
      <c r="AB1009" s="28">
        <f t="shared" si="227"/>
        <v>82.310344827586206</v>
      </c>
      <c r="AC1009" s="29">
        <f t="shared" si="228"/>
        <v>0.59405940594059403</v>
      </c>
      <c r="AD1009" s="27">
        <f t="shared" si="229"/>
        <v>33666.666666666664</v>
      </c>
      <c r="AE1009" s="29">
        <f t="shared" si="230"/>
        <v>10</v>
      </c>
      <c r="AF1009" s="29">
        <f t="shared" si="231"/>
        <v>92.827777777777783</v>
      </c>
      <c r="AG1009" s="28" t="str">
        <f t="shared" si="232"/>
        <v/>
      </c>
      <c r="AH1009" s="28" t="str">
        <f t="shared" si="233"/>
        <v/>
      </c>
      <c r="AI1009" s="28" t="str">
        <f t="shared" si="234"/>
        <v/>
      </c>
      <c r="AJ1009" s="28" t="str">
        <f t="shared" si="235"/>
        <v/>
      </c>
      <c r="AK1009" s="29" t="str">
        <f t="shared" si="236"/>
        <v/>
      </c>
      <c r="AL1009" s="25" t="str">
        <f t="shared" si="237"/>
        <v/>
      </c>
      <c r="AM1009" s="24" t="str">
        <f t="shared" si="238"/>
        <v>非参评</v>
      </c>
      <c r="AN1009" s="24" t="str">
        <f t="shared" si="239"/>
        <v>MOB1-</v>
      </c>
    </row>
    <row r="1010" spans="1:40" ht="13.5" customHeight="1">
      <c r="A1010" s="24" t="s">
        <v>144</v>
      </c>
      <c r="B1010" s="24" t="s">
        <v>152</v>
      </c>
      <c r="C1010" s="25">
        <v>808332</v>
      </c>
      <c r="D1010" s="24" t="s">
        <v>1124</v>
      </c>
      <c r="E1010" s="26">
        <v>46150.390277777798</v>
      </c>
      <c r="F1010" s="26">
        <v>46150.390277777798</v>
      </c>
      <c r="G1010" s="25">
        <v>4</v>
      </c>
      <c r="H1010" s="25">
        <v>4</v>
      </c>
      <c r="I1010" s="26">
        <v>46154.771527777797</v>
      </c>
      <c r="J1010" s="27">
        <v>695</v>
      </c>
      <c r="K1010" s="27">
        <v>815</v>
      </c>
      <c r="L1010" s="27">
        <v>268</v>
      </c>
      <c r="M1010" s="27">
        <v>25314</v>
      </c>
      <c r="N1010" s="27">
        <v>17331</v>
      </c>
      <c r="O1010" s="24">
        <v>4</v>
      </c>
      <c r="P1010" s="27">
        <v>1</v>
      </c>
      <c r="Q1010" s="27">
        <v>3200</v>
      </c>
      <c r="R1010" s="27"/>
      <c r="S1010" s="27">
        <v>1</v>
      </c>
      <c r="T1010" s="27">
        <v>1</v>
      </c>
      <c r="U1010" s="24">
        <v>12000</v>
      </c>
      <c r="V1010" s="24"/>
      <c r="W1010" s="27">
        <v>15200</v>
      </c>
      <c r="X1010" s="24" t="str">
        <f>IF(OR(I1010="",说明首页!$C$3-INT(I1010)&gt;7),"是","否")</f>
        <v>否</v>
      </c>
      <c r="Y1010" s="24" t="str">
        <f t="shared" si="225"/>
        <v>是</v>
      </c>
      <c r="Z1010" s="24" t="str">
        <f t="shared" si="226"/>
        <v>否</v>
      </c>
      <c r="AA1010" s="24" t="str">
        <f>IF(OR(I1010="",说明首页!$C$3-INT(I1010)&gt;=3),"是","否")</f>
        <v>否</v>
      </c>
      <c r="AB1010" s="28">
        <f t="shared" si="227"/>
        <v>64.667910447761187</v>
      </c>
      <c r="AC1010" s="29">
        <f t="shared" si="228"/>
        <v>0.14388489208633093</v>
      </c>
      <c r="AD1010" s="27">
        <f t="shared" si="229"/>
        <v>3200</v>
      </c>
      <c r="AE1010" s="29">
        <f t="shared" si="230"/>
        <v>0</v>
      </c>
      <c r="AF1010" s="29">
        <f t="shared" si="231"/>
        <v>72.212500000000006</v>
      </c>
      <c r="AG1010" s="28" t="str">
        <f t="shared" si="232"/>
        <v/>
      </c>
      <c r="AH1010" s="28" t="str">
        <f t="shared" si="233"/>
        <v/>
      </c>
      <c r="AI1010" s="28" t="str">
        <f t="shared" si="234"/>
        <v/>
      </c>
      <c r="AJ1010" s="28" t="str">
        <f t="shared" si="235"/>
        <v/>
      </c>
      <c r="AK1010" s="29" t="str">
        <f t="shared" si="236"/>
        <v/>
      </c>
      <c r="AL1010" s="25" t="str">
        <f t="shared" si="237"/>
        <v/>
      </c>
      <c r="AM1010" s="24" t="str">
        <f t="shared" si="238"/>
        <v>非参评</v>
      </c>
      <c r="AN1010" s="24" t="str">
        <f t="shared" si="239"/>
        <v>MOB1-</v>
      </c>
    </row>
    <row r="1011" spans="1:40" ht="13.5" customHeight="1">
      <c r="A1011" s="24" t="s">
        <v>144</v>
      </c>
      <c r="B1011" s="24" t="s">
        <v>152</v>
      </c>
      <c r="C1011" s="25">
        <v>808333</v>
      </c>
      <c r="D1011" s="24" t="s">
        <v>1120</v>
      </c>
      <c r="E1011" s="26">
        <v>46149.390277777798</v>
      </c>
      <c r="F1011" s="26">
        <v>46149.390277777798</v>
      </c>
      <c r="G1011" s="25">
        <v>5</v>
      </c>
      <c r="H1011" s="25">
        <v>5</v>
      </c>
      <c r="I1011" s="26">
        <v>46154.746527777803</v>
      </c>
      <c r="J1011" s="27">
        <v>546</v>
      </c>
      <c r="K1011" s="27">
        <v>645</v>
      </c>
      <c r="L1011" s="27">
        <v>322</v>
      </c>
      <c r="M1011" s="27">
        <v>36289</v>
      </c>
      <c r="N1011" s="27">
        <v>31000</v>
      </c>
      <c r="O1011" s="25">
        <v>5</v>
      </c>
      <c r="P1011" s="27">
        <v>3</v>
      </c>
      <c r="Q1011" s="27">
        <v>39400</v>
      </c>
      <c r="R1011" s="27">
        <v>24400</v>
      </c>
      <c r="S1011" s="27">
        <v>1</v>
      </c>
      <c r="T1011" s="27">
        <v>1</v>
      </c>
      <c r="U1011" s="27">
        <v>8000</v>
      </c>
      <c r="V1011" s="24"/>
      <c r="W1011" s="27">
        <v>47400</v>
      </c>
      <c r="X1011" s="24" t="str">
        <f>IF(OR(I1011="",说明首页!$C$3-INT(I1011)&gt;7),"是","否")</f>
        <v>否</v>
      </c>
      <c r="Y1011" s="24" t="str">
        <f t="shared" si="225"/>
        <v>是</v>
      </c>
      <c r="Z1011" s="24" t="str">
        <f t="shared" si="226"/>
        <v>否</v>
      </c>
      <c r="AA1011" s="24" t="str">
        <f>IF(OR(I1011="",说明首页!$C$3-INT(I1011)&gt;=3),"是","否")</f>
        <v>否</v>
      </c>
      <c r="AB1011" s="28">
        <f t="shared" si="227"/>
        <v>96.273291925465841</v>
      </c>
      <c r="AC1011" s="29">
        <f t="shared" si="228"/>
        <v>0.5494505494505495</v>
      </c>
      <c r="AD1011" s="27">
        <f t="shared" si="229"/>
        <v>13133.333333333334</v>
      </c>
      <c r="AE1011" s="29">
        <f t="shared" si="230"/>
        <v>2.44</v>
      </c>
      <c r="AF1011" s="29">
        <f t="shared" si="231"/>
        <v>103.33333333333333</v>
      </c>
      <c r="AG1011" s="28" t="str">
        <f t="shared" si="232"/>
        <v/>
      </c>
      <c r="AH1011" s="28" t="str">
        <f t="shared" si="233"/>
        <v/>
      </c>
      <c r="AI1011" s="28" t="str">
        <f t="shared" si="234"/>
        <v/>
      </c>
      <c r="AJ1011" s="28" t="str">
        <f t="shared" si="235"/>
        <v/>
      </c>
      <c r="AK1011" s="29" t="str">
        <f t="shared" si="236"/>
        <v/>
      </c>
      <c r="AL1011" s="25" t="str">
        <f t="shared" si="237"/>
        <v/>
      </c>
      <c r="AM1011" s="24" t="str">
        <f t="shared" si="238"/>
        <v>非参评</v>
      </c>
      <c r="AN1011" s="24" t="str">
        <f t="shared" si="239"/>
        <v>MOB1-</v>
      </c>
    </row>
    <row r="1012" spans="1:40" ht="13.5" customHeight="1">
      <c r="A1012" s="24" t="s">
        <v>144</v>
      </c>
      <c r="B1012" s="24" t="s">
        <v>169</v>
      </c>
      <c r="C1012" s="25">
        <v>808359</v>
      </c>
      <c r="D1012" s="24" t="s">
        <v>267</v>
      </c>
      <c r="E1012" s="26">
        <v>46148.786805555603</v>
      </c>
      <c r="F1012" s="26">
        <v>46148.786805555603</v>
      </c>
      <c r="G1012" s="25">
        <v>6</v>
      </c>
      <c r="H1012" s="25">
        <v>6</v>
      </c>
      <c r="I1012" s="26">
        <v>46154.805555555598</v>
      </c>
      <c r="J1012" s="27">
        <v>924</v>
      </c>
      <c r="K1012" s="27">
        <v>939</v>
      </c>
      <c r="L1012" s="27">
        <v>295</v>
      </c>
      <c r="M1012" s="27">
        <v>48917</v>
      </c>
      <c r="N1012" s="27">
        <v>40673</v>
      </c>
      <c r="O1012" s="25">
        <v>5</v>
      </c>
      <c r="P1012" s="27">
        <v>12</v>
      </c>
      <c r="Q1012" s="27">
        <v>301000</v>
      </c>
      <c r="R1012" s="27">
        <v>300500</v>
      </c>
      <c r="S1012" s="27">
        <v>0</v>
      </c>
      <c r="T1012" s="27">
        <v>0</v>
      </c>
      <c r="U1012" s="27"/>
      <c r="V1012" s="27"/>
      <c r="W1012" s="27">
        <v>301000</v>
      </c>
      <c r="X1012" s="24" t="str">
        <f>IF(OR(I1012="",说明首页!$C$3-INT(I1012)&gt;7),"是","否")</f>
        <v>否</v>
      </c>
      <c r="Y1012" s="24" t="str">
        <f t="shared" si="225"/>
        <v>是</v>
      </c>
      <c r="Z1012" s="24" t="str">
        <f t="shared" si="226"/>
        <v>否</v>
      </c>
      <c r="AA1012" s="24" t="str">
        <f>IF(OR(I1012="",说明首页!$C$3-INT(I1012)&gt;=3),"是","否")</f>
        <v>否</v>
      </c>
      <c r="AB1012" s="28">
        <f t="shared" si="227"/>
        <v>137.87457627118644</v>
      </c>
      <c r="AC1012" s="29">
        <f t="shared" si="228"/>
        <v>1.2987012987012987</v>
      </c>
      <c r="AD1012" s="27">
        <f t="shared" si="229"/>
        <v>25083.333333333332</v>
      </c>
      <c r="AE1012" s="29">
        <f t="shared" si="230"/>
        <v>30.05</v>
      </c>
      <c r="AF1012" s="29">
        <f t="shared" si="231"/>
        <v>135.57666666666668</v>
      </c>
      <c r="AG1012" s="28" t="str">
        <f t="shared" si="232"/>
        <v/>
      </c>
      <c r="AH1012" s="28" t="str">
        <f t="shared" si="233"/>
        <v/>
      </c>
      <c r="AI1012" s="28" t="str">
        <f t="shared" si="234"/>
        <v/>
      </c>
      <c r="AJ1012" s="28" t="str">
        <f t="shared" si="235"/>
        <v/>
      </c>
      <c r="AK1012" s="29" t="str">
        <f t="shared" si="236"/>
        <v/>
      </c>
      <c r="AL1012" s="25" t="str">
        <f t="shared" si="237"/>
        <v/>
      </c>
      <c r="AM1012" s="24" t="str">
        <f t="shared" si="238"/>
        <v>非参评</v>
      </c>
      <c r="AN1012" s="24" t="str">
        <f t="shared" si="239"/>
        <v>MOB1-</v>
      </c>
    </row>
    <row r="1013" spans="1:40" ht="13.5" customHeight="1">
      <c r="A1013" s="24" t="s">
        <v>144</v>
      </c>
      <c r="B1013" s="24" t="s">
        <v>169</v>
      </c>
      <c r="C1013" s="25">
        <v>808421</v>
      </c>
      <c r="D1013" s="24" t="s">
        <v>822</v>
      </c>
      <c r="E1013" s="26">
        <v>46150.597222222197</v>
      </c>
      <c r="F1013" s="26">
        <v>46150.597222222197</v>
      </c>
      <c r="G1013" s="25">
        <v>4</v>
      </c>
      <c r="H1013" s="25">
        <v>4</v>
      </c>
      <c r="I1013" s="26">
        <v>46154.762499999997</v>
      </c>
      <c r="J1013" s="27">
        <v>597</v>
      </c>
      <c r="K1013" s="27">
        <v>650</v>
      </c>
      <c r="L1013" s="27">
        <v>258</v>
      </c>
      <c r="M1013" s="27">
        <v>29636</v>
      </c>
      <c r="N1013" s="27">
        <v>23811</v>
      </c>
      <c r="O1013" s="24">
        <v>3</v>
      </c>
      <c r="P1013" s="24">
        <v>4</v>
      </c>
      <c r="Q1013" s="24">
        <v>77000</v>
      </c>
      <c r="R1013" s="24">
        <v>71000</v>
      </c>
      <c r="S1013" s="24">
        <v>0</v>
      </c>
      <c r="T1013" s="24">
        <v>0</v>
      </c>
      <c r="U1013" s="24"/>
      <c r="V1013" s="24"/>
      <c r="W1013" s="24">
        <v>77000</v>
      </c>
      <c r="X1013" s="24" t="str">
        <f>IF(OR(I1013="",说明首页!$C$3-INT(I1013)&gt;7),"是","否")</f>
        <v>否</v>
      </c>
      <c r="Y1013" s="24" t="str">
        <f t="shared" si="225"/>
        <v>是</v>
      </c>
      <c r="Z1013" s="24" t="str">
        <f t="shared" si="226"/>
        <v>否</v>
      </c>
      <c r="AA1013" s="24" t="str">
        <f>IF(OR(I1013="",说明首页!$C$3-INT(I1013)&gt;=3),"是","否")</f>
        <v>否</v>
      </c>
      <c r="AB1013" s="28">
        <f t="shared" si="227"/>
        <v>92.29069767441861</v>
      </c>
      <c r="AC1013" s="29">
        <f t="shared" si="228"/>
        <v>0.67001675041876052</v>
      </c>
      <c r="AD1013" s="27">
        <f t="shared" si="229"/>
        <v>19250</v>
      </c>
      <c r="AE1013" s="29">
        <f t="shared" si="230"/>
        <v>7.1</v>
      </c>
      <c r="AF1013" s="29">
        <f t="shared" si="231"/>
        <v>132.28333333333333</v>
      </c>
      <c r="AG1013" s="28" t="str">
        <f t="shared" si="232"/>
        <v/>
      </c>
      <c r="AH1013" s="28" t="str">
        <f t="shared" si="233"/>
        <v/>
      </c>
      <c r="AI1013" s="28" t="str">
        <f t="shared" si="234"/>
        <v/>
      </c>
      <c r="AJ1013" s="28" t="str">
        <f t="shared" si="235"/>
        <v/>
      </c>
      <c r="AK1013" s="29" t="str">
        <f t="shared" si="236"/>
        <v/>
      </c>
      <c r="AL1013" s="25" t="str">
        <f t="shared" si="237"/>
        <v/>
      </c>
      <c r="AM1013" s="24" t="str">
        <f t="shared" si="238"/>
        <v>非参评</v>
      </c>
      <c r="AN1013" s="24" t="str">
        <f t="shared" si="239"/>
        <v>MOB1-</v>
      </c>
    </row>
    <row r="1014" spans="1:40" ht="13.5" customHeight="1">
      <c r="A1014" s="24" t="s">
        <v>144</v>
      </c>
      <c r="B1014" s="24" t="s">
        <v>147</v>
      </c>
      <c r="C1014" s="25">
        <v>808422</v>
      </c>
      <c r="D1014" s="24" t="s">
        <v>553</v>
      </c>
      <c r="E1014" s="26">
        <v>46150.682638888902</v>
      </c>
      <c r="F1014" s="26">
        <v>46150.682638888902</v>
      </c>
      <c r="G1014" s="25">
        <v>4</v>
      </c>
      <c r="H1014" s="25">
        <v>4</v>
      </c>
      <c r="I1014" s="26">
        <v>46154.779166666704</v>
      </c>
      <c r="J1014" s="27">
        <v>137</v>
      </c>
      <c r="K1014" s="27">
        <v>137</v>
      </c>
      <c r="L1014" s="27">
        <v>48</v>
      </c>
      <c r="M1014" s="27">
        <v>3852</v>
      </c>
      <c r="N1014" s="27">
        <v>2495</v>
      </c>
      <c r="O1014" s="25">
        <v>1</v>
      </c>
      <c r="P1014" s="27"/>
      <c r="Q1014" s="27"/>
      <c r="R1014" s="27"/>
      <c r="S1014" s="27"/>
      <c r="T1014" s="27"/>
      <c r="U1014" s="24"/>
      <c r="V1014" s="24"/>
      <c r="W1014" s="27"/>
      <c r="X1014" s="24" t="str">
        <f>IF(OR(I1014="",说明首页!$C$3-INT(I1014)&gt;7),"是","否")</f>
        <v>否</v>
      </c>
      <c r="Y1014" s="24" t="str">
        <f t="shared" si="225"/>
        <v>是</v>
      </c>
      <c r="Z1014" s="24" t="str">
        <f t="shared" si="226"/>
        <v>否</v>
      </c>
      <c r="AA1014" s="24" t="str">
        <f>IF(OR(I1014="",说明首页!$C$3-INT(I1014)&gt;=3),"是","否")</f>
        <v>否</v>
      </c>
      <c r="AB1014" s="28">
        <f t="shared" si="227"/>
        <v>51.979166666666664</v>
      </c>
      <c r="AC1014" s="29">
        <f t="shared" si="228"/>
        <v>0</v>
      </c>
      <c r="AD1014" s="27">
        <f t="shared" si="229"/>
        <v>0</v>
      </c>
      <c r="AE1014" s="29">
        <f t="shared" si="230"/>
        <v>0</v>
      </c>
      <c r="AF1014" s="29">
        <f t="shared" si="231"/>
        <v>41.583333333333336</v>
      </c>
      <c r="AG1014" s="28" t="str">
        <f t="shared" si="232"/>
        <v/>
      </c>
      <c r="AH1014" s="28" t="str">
        <f t="shared" si="233"/>
        <v/>
      </c>
      <c r="AI1014" s="28" t="str">
        <f t="shared" si="234"/>
        <v/>
      </c>
      <c r="AJ1014" s="28" t="str">
        <f t="shared" si="235"/>
        <v/>
      </c>
      <c r="AK1014" s="29" t="str">
        <f t="shared" si="236"/>
        <v/>
      </c>
      <c r="AL1014" s="25" t="str">
        <f t="shared" si="237"/>
        <v/>
      </c>
      <c r="AM1014" s="24" t="str">
        <f t="shared" si="238"/>
        <v>非参评</v>
      </c>
      <c r="AN1014" s="24" t="str">
        <f t="shared" si="239"/>
        <v>MOB1-</v>
      </c>
    </row>
    <row r="1015" spans="1:40" ht="13.5" customHeight="1">
      <c r="A1015" s="24" t="s">
        <v>144</v>
      </c>
      <c r="B1015" s="24" t="s">
        <v>162</v>
      </c>
      <c r="C1015" s="25">
        <v>808424</v>
      </c>
      <c r="D1015" s="24" t="s">
        <v>410</v>
      </c>
      <c r="E1015" s="26">
        <v>46150.629861111098</v>
      </c>
      <c r="F1015" s="26">
        <v>46150.629861111098</v>
      </c>
      <c r="G1015" s="25">
        <v>4</v>
      </c>
      <c r="H1015" s="25">
        <v>4</v>
      </c>
      <c r="I1015" s="26">
        <v>46154.8</v>
      </c>
      <c r="J1015" s="27">
        <v>449</v>
      </c>
      <c r="K1015" s="27">
        <v>546</v>
      </c>
      <c r="L1015" s="27">
        <v>207</v>
      </c>
      <c r="M1015" s="27">
        <v>21844</v>
      </c>
      <c r="N1015" s="27">
        <v>16702</v>
      </c>
      <c r="O1015" s="25">
        <v>4</v>
      </c>
      <c r="P1015" s="27">
        <v>2</v>
      </c>
      <c r="Q1015" s="27">
        <v>19400</v>
      </c>
      <c r="R1015" s="27">
        <v>17400</v>
      </c>
      <c r="S1015" s="27">
        <v>1</v>
      </c>
      <c r="T1015" s="27">
        <v>1</v>
      </c>
      <c r="U1015" s="24">
        <v>2000</v>
      </c>
      <c r="V1015" s="24"/>
      <c r="W1015" s="27">
        <v>21400</v>
      </c>
      <c r="X1015" s="24" t="str">
        <f>IF(OR(I1015="",说明首页!$C$3-INT(I1015)&gt;7),"是","否")</f>
        <v>否</v>
      </c>
      <c r="Y1015" s="24" t="str">
        <f t="shared" si="225"/>
        <v>是</v>
      </c>
      <c r="Z1015" s="24" t="str">
        <f t="shared" si="226"/>
        <v>否</v>
      </c>
      <c r="AA1015" s="24" t="str">
        <f>IF(OR(I1015="",说明首页!$C$3-INT(I1015)&gt;=3),"是","否")</f>
        <v>否</v>
      </c>
      <c r="AB1015" s="28">
        <f t="shared" si="227"/>
        <v>80.685990338164245</v>
      </c>
      <c r="AC1015" s="29">
        <f t="shared" si="228"/>
        <v>0.44543429844097993</v>
      </c>
      <c r="AD1015" s="27">
        <f t="shared" si="229"/>
        <v>9700</v>
      </c>
      <c r="AE1015" s="29">
        <f t="shared" si="230"/>
        <v>1.74</v>
      </c>
      <c r="AF1015" s="29">
        <f t="shared" si="231"/>
        <v>69.591666666666669</v>
      </c>
      <c r="AG1015" s="28" t="str">
        <f t="shared" si="232"/>
        <v/>
      </c>
      <c r="AH1015" s="28" t="str">
        <f t="shared" si="233"/>
        <v/>
      </c>
      <c r="AI1015" s="28" t="str">
        <f t="shared" si="234"/>
        <v/>
      </c>
      <c r="AJ1015" s="28" t="str">
        <f t="shared" si="235"/>
        <v/>
      </c>
      <c r="AK1015" s="29" t="str">
        <f t="shared" si="236"/>
        <v/>
      </c>
      <c r="AL1015" s="25" t="str">
        <f t="shared" si="237"/>
        <v/>
      </c>
      <c r="AM1015" s="24" t="str">
        <f t="shared" si="238"/>
        <v>非参评</v>
      </c>
      <c r="AN1015" s="24" t="str">
        <f t="shared" si="239"/>
        <v>MOB1-</v>
      </c>
    </row>
    <row r="1016" spans="1:40" ht="13.5" customHeight="1">
      <c r="A1016" s="24" t="s">
        <v>144</v>
      </c>
      <c r="B1016" s="24" t="s">
        <v>145</v>
      </c>
      <c r="C1016" s="25">
        <v>808451</v>
      </c>
      <c r="D1016" s="24" t="s">
        <v>575</v>
      </c>
      <c r="E1016" s="26">
        <v>46153.622222222199</v>
      </c>
      <c r="F1016" s="26">
        <v>46153.622222222199</v>
      </c>
      <c r="G1016" s="25">
        <v>1</v>
      </c>
      <c r="H1016" s="25">
        <v>1</v>
      </c>
      <c r="I1016" s="26">
        <v>46154.796527777798</v>
      </c>
      <c r="J1016" s="27">
        <v>187</v>
      </c>
      <c r="K1016" s="27">
        <v>190</v>
      </c>
      <c r="L1016" s="27">
        <v>48</v>
      </c>
      <c r="M1016" s="27">
        <v>8370</v>
      </c>
      <c r="N1016" s="27">
        <v>6696</v>
      </c>
      <c r="O1016" s="24">
        <v>2</v>
      </c>
      <c r="P1016" s="24">
        <v>2</v>
      </c>
      <c r="Q1016" s="24">
        <v>76500</v>
      </c>
      <c r="R1016" s="24">
        <v>76500</v>
      </c>
      <c r="S1016" s="24">
        <v>0</v>
      </c>
      <c r="T1016" s="24">
        <v>0</v>
      </c>
      <c r="U1016" s="24"/>
      <c r="V1016" s="24"/>
      <c r="W1016" s="24">
        <v>76500</v>
      </c>
      <c r="X1016" s="24" t="str">
        <f>IF(OR(I1016="",说明首页!$C$3-INT(I1016)&gt;7),"是","否")</f>
        <v>否</v>
      </c>
      <c r="Y1016" s="24" t="str">
        <f t="shared" si="225"/>
        <v>是</v>
      </c>
      <c r="Z1016" s="24" t="str">
        <f t="shared" si="226"/>
        <v>否</v>
      </c>
      <c r="AA1016" s="24" t="str">
        <f>IF(OR(I1016="",说明首页!$C$3-INT(I1016)&gt;=3),"是","否")</f>
        <v>否</v>
      </c>
      <c r="AB1016" s="28">
        <f t="shared" si="227"/>
        <v>139.5</v>
      </c>
      <c r="AC1016" s="29">
        <f t="shared" si="228"/>
        <v>1.0695187165775399</v>
      </c>
      <c r="AD1016" s="27">
        <f t="shared" si="229"/>
        <v>38250</v>
      </c>
      <c r="AE1016" s="29">
        <f t="shared" si="230"/>
        <v>7.65</v>
      </c>
      <c r="AF1016" s="29">
        <f t="shared" si="231"/>
        <v>55.8</v>
      </c>
      <c r="AG1016" s="28" t="str">
        <f t="shared" si="232"/>
        <v/>
      </c>
      <c r="AH1016" s="28" t="str">
        <f t="shared" si="233"/>
        <v/>
      </c>
      <c r="AI1016" s="28" t="str">
        <f t="shared" si="234"/>
        <v/>
      </c>
      <c r="AJ1016" s="28" t="str">
        <f t="shared" si="235"/>
        <v/>
      </c>
      <c r="AK1016" s="29" t="str">
        <f t="shared" si="236"/>
        <v/>
      </c>
      <c r="AL1016" s="25" t="str">
        <f t="shared" si="237"/>
        <v/>
      </c>
      <c r="AM1016" s="24" t="str">
        <f t="shared" si="238"/>
        <v>非参评</v>
      </c>
      <c r="AN1016" s="24" t="str">
        <f t="shared" si="239"/>
        <v>MOB1-</v>
      </c>
    </row>
    <row r="1017" spans="1:40" ht="13.5" customHeight="1">
      <c r="A1017" s="24" t="s">
        <v>144</v>
      </c>
      <c r="B1017" s="24" t="s">
        <v>145</v>
      </c>
      <c r="C1017" s="25">
        <v>808452</v>
      </c>
      <c r="D1017" s="24" t="s">
        <v>885</v>
      </c>
      <c r="E1017" s="26">
        <v>46154.473611111098</v>
      </c>
      <c r="F1017" s="26">
        <v>46154.473611111098</v>
      </c>
      <c r="G1017" s="25">
        <v>0</v>
      </c>
      <c r="H1017" s="25">
        <v>0</v>
      </c>
      <c r="I1017" s="26">
        <v>46154.675000000003</v>
      </c>
      <c r="J1017" s="27">
        <v>45</v>
      </c>
      <c r="K1017" s="27">
        <v>45</v>
      </c>
      <c r="L1017" s="27">
        <v>11</v>
      </c>
      <c r="M1017" s="27">
        <v>1592</v>
      </c>
      <c r="N1017" s="27">
        <v>1149</v>
      </c>
      <c r="O1017" s="25"/>
      <c r="P1017" s="27"/>
      <c r="Q1017" s="27"/>
      <c r="R1017" s="27"/>
      <c r="S1017" s="27"/>
      <c r="T1017" s="27"/>
      <c r="U1017" s="24"/>
      <c r="V1017" s="24"/>
      <c r="W1017" s="27"/>
      <c r="X1017" s="24" t="str">
        <f>IF(OR(I1017="",说明首页!$C$3-INT(I1017)&gt;7),"是","否")</f>
        <v>否</v>
      </c>
      <c r="Y1017" s="24" t="str">
        <f t="shared" si="225"/>
        <v>是</v>
      </c>
      <c r="Z1017" s="24" t="str">
        <f t="shared" si="226"/>
        <v>否</v>
      </c>
      <c r="AA1017" s="24" t="str">
        <f>IF(OR(I1017="",说明首页!$C$3-INT(I1017)&gt;=3),"是","否")</f>
        <v>否</v>
      </c>
      <c r="AB1017" s="28">
        <f t="shared" si="227"/>
        <v>104.45454545454545</v>
      </c>
      <c r="AC1017" s="29">
        <f t="shared" si="228"/>
        <v>0</v>
      </c>
      <c r="AD1017" s="27">
        <f t="shared" si="229"/>
        <v>0</v>
      </c>
      <c r="AE1017" s="29">
        <f t="shared" si="230"/>
        <v>0</v>
      </c>
      <c r="AF1017" s="29">
        <f t="shared" si="231"/>
        <v>0</v>
      </c>
      <c r="AG1017" s="28" t="str">
        <f t="shared" si="232"/>
        <v/>
      </c>
      <c r="AH1017" s="28" t="str">
        <f t="shared" si="233"/>
        <v/>
      </c>
      <c r="AI1017" s="28" t="str">
        <f t="shared" si="234"/>
        <v/>
      </c>
      <c r="AJ1017" s="28" t="str">
        <f t="shared" si="235"/>
        <v/>
      </c>
      <c r="AK1017" s="29" t="str">
        <f t="shared" si="236"/>
        <v/>
      </c>
      <c r="AL1017" s="25" t="str">
        <f t="shared" si="237"/>
        <v/>
      </c>
      <c r="AM1017" s="24" t="str">
        <f t="shared" si="238"/>
        <v>非参评</v>
      </c>
      <c r="AN1017" s="24" t="str">
        <f t="shared" si="239"/>
        <v>MOB1-</v>
      </c>
    </row>
    <row r="1018" spans="1:40" ht="13.5" customHeight="1">
      <c r="A1018" s="24" t="s">
        <v>144</v>
      </c>
      <c r="B1018" s="24" t="s">
        <v>145</v>
      </c>
      <c r="C1018" s="25">
        <v>808453</v>
      </c>
      <c r="D1018" s="24" t="s">
        <v>871</v>
      </c>
      <c r="E1018" s="26">
        <v>46154.456250000003</v>
      </c>
      <c r="F1018" s="26">
        <v>46154.456250000003</v>
      </c>
      <c r="G1018" s="25">
        <v>0</v>
      </c>
      <c r="H1018" s="25">
        <v>0</v>
      </c>
      <c r="I1018" s="26">
        <v>46154.6743055556</v>
      </c>
      <c r="J1018" s="27">
        <v>73</v>
      </c>
      <c r="K1018" s="27">
        <v>73</v>
      </c>
      <c r="L1018" s="27">
        <v>16</v>
      </c>
      <c r="M1018" s="27">
        <v>2586</v>
      </c>
      <c r="N1018" s="27">
        <v>1808</v>
      </c>
      <c r="O1018" s="25">
        <v>1</v>
      </c>
      <c r="P1018" s="27"/>
      <c r="Q1018" s="27"/>
      <c r="R1018" s="24"/>
      <c r="S1018" s="27"/>
      <c r="T1018" s="27"/>
      <c r="U1018" s="27"/>
      <c r="V1018" s="24"/>
      <c r="W1018" s="27"/>
      <c r="X1018" s="24" t="str">
        <f>IF(OR(I1018="",说明首页!$C$3-INT(I1018)&gt;7),"是","否")</f>
        <v>否</v>
      </c>
      <c r="Y1018" s="24" t="str">
        <f t="shared" si="225"/>
        <v>是</v>
      </c>
      <c r="Z1018" s="24" t="str">
        <f t="shared" si="226"/>
        <v>否</v>
      </c>
      <c r="AA1018" s="24" t="str">
        <f>IF(OR(I1018="",说明首页!$C$3-INT(I1018)&gt;=3),"是","否")</f>
        <v>否</v>
      </c>
      <c r="AB1018" s="28">
        <f t="shared" si="227"/>
        <v>113</v>
      </c>
      <c r="AC1018" s="29">
        <f t="shared" si="228"/>
        <v>0</v>
      </c>
      <c r="AD1018" s="27">
        <f t="shared" si="229"/>
        <v>0</v>
      </c>
      <c r="AE1018" s="29">
        <f t="shared" si="230"/>
        <v>0</v>
      </c>
      <c r="AF1018" s="29">
        <f t="shared" si="231"/>
        <v>30.133333333333333</v>
      </c>
      <c r="AG1018" s="28" t="str">
        <f t="shared" si="232"/>
        <v/>
      </c>
      <c r="AH1018" s="28" t="str">
        <f t="shared" si="233"/>
        <v/>
      </c>
      <c r="AI1018" s="28" t="str">
        <f t="shared" si="234"/>
        <v/>
      </c>
      <c r="AJ1018" s="28" t="str">
        <f t="shared" si="235"/>
        <v/>
      </c>
      <c r="AK1018" s="29" t="str">
        <f t="shared" si="236"/>
        <v/>
      </c>
      <c r="AL1018" s="25" t="str">
        <f t="shared" si="237"/>
        <v/>
      </c>
      <c r="AM1018" s="24" t="str">
        <f t="shared" si="238"/>
        <v>非参评</v>
      </c>
      <c r="AN1018" s="24" t="str">
        <f t="shared" si="239"/>
        <v>MOB1-</v>
      </c>
    </row>
    <row r="1019" spans="1:40" ht="13.5" customHeight="1">
      <c r="A1019" s="24" t="s">
        <v>144</v>
      </c>
      <c r="B1019" s="24" t="s">
        <v>167</v>
      </c>
      <c r="C1019" s="25">
        <v>808472</v>
      </c>
      <c r="D1019" s="24" t="s">
        <v>718</v>
      </c>
      <c r="E1019" s="26">
        <v>46153.481249999997</v>
      </c>
      <c r="F1019" s="26">
        <v>46153.481249999997</v>
      </c>
      <c r="G1019" s="25">
        <v>1</v>
      </c>
      <c r="H1019" s="25">
        <v>1</v>
      </c>
      <c r="J1019" s="27">
        <v>0</v>
      </c>
      <c r="K1019" s="27">
        <v>0</v>
      </c>
      <c r="L1019" s="27">
        <v>0</v>
      </c>
      <c r="M1019" s="27"/>
      <c r="N1019" s="27"/>
      <c r="O1019" s="25"/>
      <c r="P1019" s="27"/>
      <c r="Q1019" s="27"/>
      <c r="R1019" s="27"/>
      <c r="S1019" s="27"/>
      <c r="T1019" s="27"/>
      <c r="U1019" s="27"/>
      <c r="V1019" s="24"/>
      <c r="W1019" s="27"/>
      <c r="X1019" s="24" t="str">
        <f>IF(OR(I1019="",说明首页!$C$3-INT(I1019)&gt;7),"是","否")</f>
        <v>是</v>
      </c>
      <c r="Y1019" s="24" t="str">
        <f t="shared" si="225"/>
        <v>是</v>
      </c>
      <c r="Z1019" s="24" t="str">
        <f t="shared" si="226"/>
        <v>否</v>
      </c>
      <c r="AA1019" s="24" t="str">
        <f>IF(OR(I1019="",说明首页!$C$3-INT(I1019)&gt;=3),"是","否")</f>
        <v>是</v>
      </c>
      <c r="AB1019" s="28">
        <f t="shared" si="227"/>
        <v>0</v>
      </c>
      <c r="AC1019" s="29">
        <f t="shared" si="228"/>
        <v>0</v>
      </c>
      <c r="AD1019" s="27">
        <f t="shared" si="229"/>
        <v>0</v>
      </c>
      <c r="AE1019" s="29">
        <f t="shared" si="230"/>
        <v>0</v>
      </c>
      <c r="AF1019" s="29">
        <f t="shared" si="231"/>
        <v>0</v>
      </c>
      <c r="AG1019" s="28" t="str">
        <f t="shared" si="232"/>
        <v/>
      </c>
      <c r="AH1019" s="28" t="str">
        <f t="shared" si="233"/>
        <v/>
      </c>
      <c r="AI1019" s="28" t="str">
        <f t="shared" si="234"/>
        <v/>
      </c>
      <c r="AJ1019" s="28" t="str">
        <f t="shared" si="235"/>
        <v/>
      </c>
      <c r="AK1019" s="29" t="str">
        <f t="shared" si="236"/>
        <v/>
      </c>
      <c r="AL1019" s="25" t="str">
        <f t="shared" si="237"/>
        <v/>
      </c>
      <c r="AM1019" s="24" t="str">
        <f t="shared" si="238"/>
        <v>非参评</v>
      </c>
      <c r="AN1019" s="24" t="str">
        <f t="shared" si="239"/>
        <v>MOB1-</v>
      </c>
    </row>
    <row r="1020" spans="1:40" ht="13.5" customHeight="1">
      <c r="A1020" s="24" t="s">
        <v>144</v>
      </c>
      <c r="B1020" s="24" t="s">
        <v>147</v>
      </c>
      <c r="C1020" s="25">
        <v>808560</v>
      </c>
      <c r="D1020" s="24" t="s">
        <v>280</v>
      </c>
      <c r="E1020" s="26">
        <v>46154.625</v>
      </c>
      <c r="F1020" s="26">
        <v>46154.625</v>
      </c>
      <c r="G1020" s="25">
        <v>0</v>
      </c>
      <c r="H1020" s="25">
        <v>0</v>
      </c>
      <c r="I1020" s="26">
        <v>46154.672916666699</v>
      </c>
      <c r="J1020" s="27">
        <v>27</v>
      </c>
      <c r="K1020" s="27">
        <v>27</v>
      </c>
      <c r="L1020" s="27">
        <v>13</v>
      </c>
      <c r="M1020" s="27">
        <v>2293</v>
      </c>
      <c r="N1020" s="27">
        <v>2042</v>
      </c>
      <c r="O1020" s="24">
        <v>1</v>
      </c>
      <c r="P1020" s="24"/>
      <c r="Q1020" s="24"/>
      <c r="R1020" s="24"/>
      <c r="S1020" s="24"/>
      <c r="T1020" s="24"/>
      <c r="U1020" s="24"/>
      <c r="V1020" s="24"/>
      <c r="W1020" s="24"/>
      <c r="X1020" s="24" t="str">
        <f>IF(OR(I1020="",说明首页!$C$3-INT(I1020)&gt;7),"是","否")</f>
        <v>否</v>
      </c>
      <c r="Y1020" s="24" t="str">
        <f t="shared" si="225"/>
        <v>是</v>
      </c>
      <c r="Z1020" s="24" t="str">
        <f t="shared" si="226"/>
        <v>否</v>
      </c>
      <c r="AA1020" s="24" t="str">
        <f>IF(OR(I1020="",说明首页!$C$3-INT(I1020)&gt;=3),"是","否")</f>
        <v>否</v>
      </c>
      <c r="AB1020" s="28">
        <f t="shared" si="227"/>
        <v>157.07692307692307</v>
      </c>
      <c r="AC1020" s="29">
        <f t="shared" si="228"/>
        <v>0</v>
      </c>
      <c r="AD1020" s="27">
        <f t="shared" si="229"/>
        <v>0</v>
      </c>
      <c r="AE1020" s="29">
        <f t="shared" si="230"/>
        <v>0</v>
      </c>
      <c r="AF1020" s="29">
        <f t="shared" si="231"/>
        <v>34.033333333333331</v>
      </c>
      <c r="AG1020" s="28" t="str">
        <f t="shared" si="232"/>
        <v/>
      </c>
      <c r="AH1020" s="28" t="str">
        <f t="shared" si="233"/>
        <v/>
      </c>
      <c r="AI1020" s="28" t="str">
        <f t="shared" si="234"/>
        <v/>
      </c>
      <c r="AJ1020" s="28" t="str">
        <f t="shared" si="235"/>
        <v/>
      </c>
      <c r="AK1020" s="29" t="str">
        <f t="shared" si="236"/>
        <v/>
      </c>
      <c r="AL1020" s="25" t="str">
        <f t="shared" si="237"/>
        <v/>
      </c>
      <c r="AM1020" s="24" t="str">
        <f t="shared" si="238"/>
        <v>非参评</v>
      </c>
      <c r="AN1020" s="24" t="str">
        <f t="shared" si="239"/>
        <v>MOB1-</v>
      </c>
    </row>
    <row r="1021" spans="1:40" ht="13.5" customHeight="1">
      <c r="A1021" s="24" t="s">
        <v>144</v>
      </c>
      <c r="B1021" s="24" t="s">
        <v>147</v>
      </c>
      <c r="C1021" s="25">
        <v>808561</v>
      </c>
      <c r="D1021" s="24" t="s">
        <v>537</v>
      </c>
      <c r="E1021" s="26">
        <v>46154.625</v>
      </c>
      <c r="F1021" s="26">
        <v>46154.625</v>
      </c>
      <c r="G1021" s="25">
        <v>0</v>
      </c>
      <c r="H1021" s="25">
        <v>0</v>
      </c>
      <c r="I1021" s="26">
        <v>46154.672222222202</v>
      </c>
      <c r="J1021" s="27">
        <v>26</v>
      </c>
      <c r="K1021" s="27">
        <v>26</v>
      </c>
      <c r="L1021" s="27">
        <v>10</v>
      </c>
      <c r="M1021" s="27">
        <v>1005</v>
      </c>
      <c r="N1021" s="27">
        <v>770</v>
      </c>
      <c r="O1021" s="25"/>
      <c r="P1021" s="27"/>
      <c r="Q1021" s="27"/>
      <c r="R1021" s="27"/>
      <c r="S1021" s="27"/>
      <c r="T1021" s="27"/>
      <c r="U1021" s="24"/>
      <c r="V1021" s="24"/>
      <c r="W1021" s="27"/>
      <c r="X1021" s="24" t="str">
        <f>IF(OR(I1021="",说明首页!$C$3-INT(I1021)&gt;7),"是","否")</f>
        <v>否</v>
      </c>
      <c r="Y1021" s="24" t="str">
        <f t="shared" si="225"/>
        <v>是</v>
      </c>
      <c r="Z1021" s="24" t="str">
        <f t="shared" si="226"/>
        <v>否</v>
      </c>
      <c r="AA1021" s="24" t="str">
        <f>IF(OR(I1021="",说明首页!$C$3-INT(I1021)&gt;=3),"是","否")</f>
        <v>否</v>
      </c>
      <c r="AB1021" s="28">
        <f t="shared" si="227"/>
        <v>77</v>
      </c>
      <c r="AC1021" s="29">
        <f t="shared" si="228"/>
        <v>0</v>
      </c>
      <c r="AD1021" s="27">
        <f t="shared" si="229"/>
        <v>0</v>
      </c>
      <c r="AE1021" s="29">
        <f t="shared" si="230"/>
        <v>0</v>
      </c>
      <c r="AF1021" s="29">
        <f t="shared" si="231"/>
        <v>0</v>
      </c>
      <c r="AG1021" s="28" t="str">
        <f t="shared" si="232"/>
        <v/>
      </c>
      <c r="AH1021" s="28" t="str">
        <f t="shared" si="233"/>
        <v/>
      </c>
      <c r="AI1021" s="28" t="str">
        <f t="shared" si="234"/>
        <v/>
      </c>
      <c r="AJ1021" s="28" t="str">
        <f t="shared" si="235"/>
        <v/>
      </c>
      <c r="AK1021" s="29" t="str">
        <f t="shared" si="236"/>
        <v/>
      </c>
      <c r="AL1021" s="25" t="str">
        <f t="shared" si="237"/>
        <v/>
      </c>
      <c r="AM1021" s="24" t="str">
        <f t="shared" si="238"/>
        <v>非参评</v>
      </c>
      <c r="AN1021" s="24" t="str">
        <f t="shared" si="239"/>
        <v>MOB1-</v>
      </c>
    </row>
    <row r="1022" spans="1:40" ht="13.5" customHeight="1">
      <c r="A1022" s="24" t="s">
        <v>144</v>
      </c>
      <c r="B1022" s="24" t="s">
        <v>147</v>
      </c>
      <c r="C1022" s="25">
        <v>808562</v>
      </c>
      <c r="D1022" s="24" t="s">
        <v>1080</v>
      </c>
      <c r="E1022" s="26">
        <v>46154.619444444397</v>
      </c>
      <c r="F1022" s="26">
        <v>46154.619444444397</v>
      </c>
      <c r="G1022" s="25">
        <v>0</v>
      </c>
      <c r="H1022" s="25">
        <v>0</v>
      </c>
      <c r="I1022" s="26">
        <v>46154.658333333296</v>
      </c>
      <c r="J1022" s="27">
        <v>34</v>
      </c>
      <c r="K1022" s="27">
        <v>34</v>
      </c>
      <c r="L1022" s="27">
        <v>8</v>
      </c>
      <c r="M1022" s="27">
        <v>1253</v>
      </c>
      <c r="N1022" s="27">
        <v>908</v>
      </c>
      <c r="O1022" s="24"/>
      <c r="P1022" s="24"/>
      <c r="Q1022" s="24"/>
      <c r="R1022" s="24"/>
      <c r="S1022" s="24"/>
      <c r="T1022" s="24"/>
      <c r="U1022" s="24"/>
      <c r="V1022" s="24"/>
      <c r="W1022" s="24"/>
      <c r="X1022" s="24" t="str">
        <f>IF(OR(I1022="",说明首页!$C$3-INT(I1022)&gt;7),"是","否")</f>
        <v>否</v>
      </c>
      <c r="Y1022" s="24" t="str">
        <f t="shared" si="225"/>
        <v>是</v>
      </c>
      <c r="Z1022" s="24" t="str">
        <f t="shared" si="226"/>
        <v>否</v>
      </c>
      <c r="AA1022" s="24" t="str">
        <f>IF(OR(I1022="",说明首页!$C$3-INT(I1022)&gt;=3),"是","否")</f>
        <v>否</v>
      </c>
      <c r="AB1022" s="28">
        <f t="shared" si="227"/>
        <v>113.5</v>
      </c>
      <c r="AC1022" s="29">
        <f t="shared" si="228"/>
        <v>0</v>
      </c>
      <c r="AD1022" s="27">
        <f t="shared" si="229"/>
        <v>0</v>
      </c>
      <c r="AE1022" s="29">
        <f t="shared" si="230"/>
        <v>0</v>
      </c>
      <c r="AF1022" s="29">
        <f t="shared" si="231"/>
        <v>0</v>
      </c>
      <c r="AG1022" s="28" t="str">
        <f t="shared" si="232"/>
        <v/>
      </c>
      <c r="AH1022" s="28" t="str">
        <f t="shared" si="233"/>
        <v/>
      </c>
      <c r="AI1022" s="28" t="str">
        <f t="shared" si="234"/>
        <v/>
      </c>
      <c r="AJ1022" s="28" t="str">
        <f t="shared" si="235"/>
        <v/>
      </c>
      <c r="AK1022" s="29" t="str">
        <f t="shared" si="236"/>
        <v/>
      </c>
      <c r="AL1022" s="25" t="str">
        <f t="shared" si="237"/>
        <v/>
      </c>
      <c r="AM1022" s="24" t="str">
        <f t="shared" si="238"/>
        <v>非参评</v>
      </c>
      <c r="AN1022" s="24" t="str">
        <f t="shared" si="239"/>
        <v>MOB1-</v>
      </c>
    </row>
  </sheetData>
  <sheetProtection formatCells="0" formatColumns="0" formatRows="0" insertColumns="0" insertRows="0" insertHyperlinks="0" deleteColumns="0" deleteRows="0" sort="0" autoFilter="0" pivotTables="0"/>
  <autoFilter ref="A1:AN1022" xr:uid="{00000000-0009-0000-0000-000001000000}">
    <sortState xmlns:xlrd2="http://schemas.microsoft.com/office/spreadsheetml/2017/richdata2" ref="A2:AN1022">
      <sortCondition ref="C1:C1022"/>
    </sortState>
  </autoFilter>
  <phoneticPr fontId="11" type="noConversion"/>
  <pageMargins left="0.75" right="0.75" top="1" bottom="1" header="0.511811023622047" footer="0.511811023622047"/>
  <pageSetup paperSize="9" orientation="portrait" horizontalDpi="300" verticalDpi="300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O1666"/>
  <sheetViews>
    <sheetView tabSelected="1" topLeftCell="V1" workbookViewId="0">
      <selection activeCell="AA987" sqref="AA987"/>
    </sheetView>
  </sheetViews>
  <sheetFormatPr baseColWidth="10" defaultColWidth="8.83203125" defaultRowHeight="14"/>
  <cols>
    <col min="1" max="1" width="8" style="1" customWidth="1"/>
    <col min="2" max="2" width="27.33203125" style="35" customWidth="1"/>
    <col min="3" max="4" width="8" style="1" customWidth="1"/>
    <col min="5" max="7" width="19" style="1" customWidth="1"/>
    <col min="8" max="8" width="12" style="1" customWidth="1"/>
    <col min="9" max="9" width="19" style="1" customWidth="1"/>
    <col min="10" max="11" width="10" style="1" customWidth="1"/>
    <col min="12" max="12" width="12" style="1" customWidth="1"/>
    <col min="13" max="14" width="15" style="1" customWidth="1"/>
    <col min="15" max="20" width="18" style="1" customWidth="1"/>
    <col min="21" max="21" width="15" style="1" customWidth="1"/>
    <col min="22" max="22" width="16" style="1" customWidth="1"/>
    <col min="23" max="23" width="15" style="1" customWidth="1"/>
    <col min="24" max="24" width="11" style="1" customWidth="1"/>
    <col min="25" max="25" width="13" style="1" customWidth="1"/>
    <col min="26" max="26" width="10" style="1" customWidth="1"/>
    <col min="27" max="27" width="14" style="1" customWidth="1"/>
    <col min="28" max="36" width="11" style="1" customWidth="1"/>
    <col min="37" max="39" width="10" style="1" customWidth="1"/>
    <col min="40" max="40" width="8" style="1" customWidth="1"/>
    <col min="41" max="41" width="12" style="1" customWidth="1"/>
    <col min="42" max="16384" width="8.83203125" style="1"/>
  </cols>
  <sheetData>
    <row r="1" spans="1:41" ht="37.5" customHeight="1">
      <c r="A1" s="18" t="s">
        <v>107</v>
      </c>
      <c r="B1" s="33" t="s">
        <v>108</v>
      </c>
      <c r="C1" s="18" t="s">
        <v>109</v>
      </c>
      <c r="D1" s="18" t="s">
        <v>110</v>
      </c>
      <c r="E1" s="18" t="s">
        <v>111</v>
      </c>
      <c r="F1" s="18" t="s">
        <v>112</v>
      </c>
      <c r="G1" s="18" t="s">
        <v>113</v>
      </c>
      <c r="H1" s="18" t="s">
        <v>114</v>
      </c>
      <c r="I1" s="18" t="s">
        <v>115</v>
      </c>
      <c r="J1" s="18" t="s">
        <v>116</v>
      </c>
      <c r="K1" s="18" t="s">
        <v>117</v>
      </c>
      <c r="L1" s="18" t="s">
        <v>118</v>
      </c>
      <c r="M1" s="18" t="s">
        <v>119</v>
      </c>
      <c r="N1" s="18" t="s">
        <v>120</v>
      </c>
      <c r="O1" s="18" t="s">
        <v>121</v>
      </c>
      <c r="P1" s="18" t="s">
        <v>122</v>
      </c>
      <c r="Q1" s="18" t="s">
        <v>123</v>
      </c>
      <c r="R1" s="18" t="s">
        <v>124</v>
      </c>
      <c r="S1" s="18" t="s">
        <v>125</v>
      </c>
      <c r="T1" s="18" t="s">
        <v>126</v>
      </c>
      <c r="U1" s="18" t="s">
        <v>127</v>
      </c>
      <c r="V1" s="18" t="s">
        <v>128</v>
      </c>
      <c r="W1" s="18" t="s">
        <v>129</v>
      </c>
      <c r="X1" s="19" t="s">
        <v>130</v>
      </c>
      <c r="Y1" s="19" t="s">
        <v>131</v>
      </c>
      <c r="Z1" s="19" t="s">
        <v>132</v>
      </c>
      <c r="AA1" s="19" t="s">
        <v>133</v>
      </c>
      <c r="AB1" s="20" t="s">
        <v>134</v>
      </c>
      <c r="AC1" s="20" t="s">
        <v>1163</v>
      </c>
      <c r="AD1" s="20" t="s">
        <v>1164</v>
      </c>
      <c r="AE1" s="20" t="s">
        <v>1165</v>
      </c>
      <c r="AF1" s="20" t="s">
        <v>47</v>
      </c>
      <c r="AG1" s="21" t="s">
        <v>138</v>
      </c>
      <c r="AH1" s="21" t="s">
        <v>1166</v>
      </c>
      <c r="AI1" s="21" t="s">
        <v>1167</v>
      </c>
      <c r="AJ1" s="21" t="s">
        <v>140</v>
      </c>
      <c r="AK1" s="21" t="s">
        <v>141</v>
      </c>
      <c r="AL1" s="22" t="s">
        <v>142</v>
      </c>
      <c r="AM1" s="22" t="s">
        <v>143</v>
      </c>
      <c r="AN1" s="22" t="s">
        <v>53</v>
      </c>
      <c r="AO1" s="23" t="s">
        <v>86</v>
      </c>
    </row>
    <row r="2" spans="1:41" ht="13.5" hidden="1" customHeight="1">
      <c r="A2" s="24" t="s">
        <v>1168</v>
      </c>
      <c r="B2" s="34" t="s">
        <v>147</v>
      </c>
      <c r="C2" s="25">
        <v>19152</v>
      </c>
      <c r="D2" s="24" t="s">
        <v>1645</v>
      </c>
      <c r="E2" s="26">
        <v>46098.59375</v>
      </c>
      <c r="F2" s="26">
        <v>46098.59375</v>
      </c>
      <c r="G2" s="25">
        <v>56</v>
      </c>
      <c r="H2" s="25">
        <v>56</v>
      </c>
      <c r="I2" s="26">
        <v>46154.786805555603</v>
      </c>
      <c r="J2" s="27">
        <v>3142</v>
      </c>
      <c r="K2" s="27">
        <v>3932</v>
      </c>
      <c r="L2" s="27">
        <v>1822</v>
      </c>
      <c r="M2" s="27">
        <v>216234</v>
      </c>
      <c r="N2" s="27">
        <v>187038</v>
      </c>
      <c r="O2" s="25">
        <v>21</v>
      </c>
      <c r="P2" s="27">
        <v>0</v>
      </c>
      <c r="Q2" s="24"/>
      <c r="R2" s="24"/>
      <c r="S2" s="27">
        <v>191</v>
      </c>
      <c r="T2" s="27">
        <v>286</v>
      </c>
      <c r="U2" s="27">
        <v>4711700</v>
      </c>
      <c r="V2" s="27">
        <v>1565800</v>
      </c>
      <c r="W2" s="27">
        <v>4711700</v>
      </c>
      <c r="X2" s="24" t="str">
        <f>IF(OR(I2="",说明首页!$C$3-INT(I2)&gt;7),"是","否")</f>
        <v>否</v>
      </c>
      <c r="Y2" s="24" t="str">
        <f t="shared" ref="Y2:Y65" si="0">IF(OR(O2="",O2&lt;22),"是","否")</f>
        <v>是</v>
      </c>
      <c r="Z2" s="24" t="str">
        <f t="shared" ref="Z2:Z65" si="1">IF(AND(X2="否",Y2="否"),"是","否")</f>
        <v>否</v>
      </c>
      <c r="AA2" s="24" t="str">
        <f>IF(OR(I2="",说明首页!$C$3-INT(I2)&gt;=3),"是","否")</f>
        <v>否</v>
      </c>
      <c r="AB2" s="28">
        <f t="shared" ref="AB2:AB65" si="2">IFERROR(IF(L2&gt;0,N2/L2,0),0)</f>
        <v>102.65532381997805</v>
      </c>
      <c r="AC2" s="29">
        <f t="shared" ref="AC2:AC65" si="3">IFERROR(IF(U2="",0,U2/10000),0)</f>
        <v>471.17</v>
      </c>
      <c r="AD2" s="27">
        <f t="shared" ref="AD2:AD65" si="4">IFERROR(IF(AND(T2&lt;&gt;"",T2&gt;0),U2/T2,0),0)</f>
        <v>16474.475524475525</v>
      </c>
      <c r="AE2" s="29">
        <f t="shared" ref="AE2:AE65" si="5">IFERROR(IF(V2="",0,V2/10000),0)</f>
        <v>156.58000000000001</v>
      </c>
      <c r="AF2" s="29">
        <f t="shared" ref="AF2:AF65" si="6">IFERROR(IF(O2&gt;0,N2/O2/60,0),0)</f>
        <v>148.44285714285715</v>
      </c>
      <c r="AG2" s="28" t="str">
        <f t="shared" ref="AG2:AG65" si="7">IF(Z2="是",COUNTIFS($Z$2:$Z$4721,"是",$AB$2:$AB$4721,"&lt;"&amp;AB2)/COUNTIF($Z$2:$Z$4721,"是")*100,"")</f>
        <v/>
      </c>
      <c r="AH2" s="28" t="str">
        <f t="shared" ref="AH2:AH65" si="8">IF(Z2="是",COUNTIFS($Z$2:$Z$4721,"是",$AC$2:$AC$4721,"&lt;"&amp;AC2)/COUNTIF($Z$2:$Z$4721,"是")*100,"")</f>
        <v/>
      </c>
      <c r="AI2" s="28" t="str">
        <f t="shared" ref="AI2:AI65" si="9">IF(Z2="是",COUNTIFS($Z$2:$Z$4721,"是",$AD$2:$AD$4721,"&lt;"&amp;AD2)/COUNTIF($Z$2:$Z$4721,"是")*100,"")</f>
        <v/>
      </c>
      <c r="AJ2" s="28" t="str">
        <f t="shared" ref="AJ2:AJ65" si="10">IF(Z2="是",COUNTIFS($Z$2:$Z$4721,"是",$AE$2:$AE$4721,"&lt;"&amp;AE2)/COUNTIF($Z$2:$Z$4721,"是")*100,"")</f>
        <v/>
      </c>
      <c r="AK2" s="28" t="str">
        <f t="shared" ref="AK2:AK65" si="11">IF(Z2="是",COUNTIFS($Z$2:$Z$4721,"是",$AF$2:$AF$4721,"&lt;"&amp;AF2)/COUNTIF($Z$2:$Z$4721,"是")*100,"")</f>
        <v/>
      </c>
      <c r="AL2" s="29" t="str">
        <f t="shared" ref="AL2:AL65" si="12">IF(Z2="是",ROUND(AG2*0.1+AH2*0.35+AI2*0.15+AJ2*0.15+AK2*0.25,2),"")</f>
        <v/>
      </c>
      <c r="AM2" s="25" t="str">
        <f t="shared" ref="AM2:AM65" si="13">IF(Z2="是",COUNTIFS($Z$2:$Z$4721,"是",$AL$2:$AL$4721,"&gt;"&amp;AL2)+1,"")</f>
        <v/>
      </c>
      <c r="AN2" s="24" t="str">
        <f t="shared" ref="AN2:AN65" si="14">IF(Z2&lt;&gt;"是","非参评",IF(AND(AM2&lt;=COUNTIF($Z$2:$Z$4721,"是")*0.2,AC2&gt;MEDIAN(IF($Z$2:$Z$4721="是",$AC$2:$AC$4721))),"S",IF(AM2&lt;=COUNTIF($Z$2:$Z$4721,"是")*0.5,"A",IF(AM2&lt;=COUNTIF($Z$2:$Z$4721,"是")*0.8,"B","C"))))</f>
        <v>非参评</v>
      </c>
      <c r="AO2" s="24" t="str">
        <f t="shared" ref="AO2:AO65" si="15">IF(G2="","无数据",IF(G2&lt;30,"MOB1-",IF(G2&lt;90,"MOB1-3",IF(G2&lt;180,"MOB3-6",IF(G2&lt;365,"MOB6-12","MOB12+")))))</f>
        <v>MOB1-3</v>
      </c>
    </row>
    <row r="3" spans="1:41" ht="13.5" hidden="1" customHeight="1">
      <c r="A3" s="24" t="s">
        <v>1168</v>
      </c>
      <c r="B3" s="34" t="s">
        <v>147</v>
      </c>
      <c r="C3" s="25">
        <v>601489</v>
      </c>
      <c r="D3" s="24" t="s">
        <v>460</v>
      </c>
      <c r="E3" s="26">
        <v>45127.407638888901</v>
      </c>
      <c r="F3" s="26">
        <v>45127.407638888901</v>
      </c>
      <c r="G3" s="25">
        <v>1027</v>
      </c>
      <c r="H3" s="25">
        <v>1027</v>
      </c>
      <c r="I3" s="26">
        <v>46154.684027777803</v>
      </c>
      <c r="J3" s="27">
        <v>145</v>
      </c>
      <c r="K3" s="27">
        <v>147</v>
      </c>
      <c r="L3" s="27">
        <v>74</v>
      </c>
      <c r="M3" s="27">
        <v>5845</v>
      </c>
      <c r="N3" s="27">
        <v>4720</v>
      </c>
      <c r="O3" s="25">
        <v>1</v>
      </c>
      <c r="P3" s="27">
        <v>0</v>
      </c>
      <c r="Q3" s="24"/>
      <c r="R3" s="24"/>
      <c r="S3" s="27">
        <v>1</v>
      </c>
      <c r="T3" s="27">
        <v>2</v>
      </c>
      <c r="U3" s="27">
        <v>3000</v>
      </c>
      <c r="V3" s="27"/>
      <c r="W3" s="27">
        <v>3000</v>
      </c>
      <c r="X3" s="24" t="str">
        <f>IF(OR(I3="",说明首页!$C$3-INT(I3)&gt;7),"是","否")</f>
        <v>否</v>
      </c>
      <c r="Y3" s="24" t="str">
        <f t="shared" si="0"/>
        <v>是</v>
      </c>
      <c r="Z3" s="24" t="str">
        <f t="shared" si="1"/>
        <v>否</v>
      </c>
      <c r="AA3" s="24" t="str">
        <f>IF(OR(I3="",说明首页!$C$3-INT(I3)&gt;=3),"是","否")</f>
        <v>否</v>
      </c>
      <c r="AB3" s="28">
        <f t="shared" si="2"/>
        <v>63.783783783783782</v>
      </c>
      <c r="AC3" s="29">
        <f t="shared" si="3"/>
        <v>0.3</v>
      </c>
      <c r="AD3" s="27">
        <f t="shared" si="4"/>
        <v>1500</v>
      </c>
      <c r="AE3" s="29">
        <f t="shared" si="5"/>
        <v>0</v>
      </c>
      <c r="AF3" s="29">
        <f t="shared" si="6"/>
        <v>78.666666666666671</v>
      </c>
      <c r="AG3" s="28" t="str">
        <f t="shared" si="7"/>
        <v/>
      </c>
      <c r="AH3" s="28" t="str">
        <f t="shared" si="8"/>
        <v/>
      </c>
      <c r="AI3" s="28" t="str">
        <f t="shared" si="9"/>
        <v/>
      </c>
      <c r="AJ3" s="28" t="str">
        <f t="shared" si="10"/>
        <v/>
      </c>
      <c r="AK3" s="28" t="str">
        <f t="shared" si="11"/>
        <v/>
      </c>
      <c r="AL3" s="29" t="str">
        <f t="shared" si="12"/>
        <v/>
      </c>
      <c r="AM3" s="25" t="str">
        <f t="shared" si="13"/>
        <v/>
      </c>
      <c r="AN3" s="24" t="str">
        <f t="shared" si="14"/>
        <v>非参评</v>
      </c>
      <c r="AO3" s="24" t="str">
        <f t="shared" si="15"/>
        <v>MOB12+</v>
      </c>
    </row>
    <row r="4" spans="1:41" ht="13.5" hidden="1" customHeight="1">
      <c r="A4" s="24" t="s">
        <v>1168</v>
      </c>
      <c r="B4" s="34" t="s">
        <v>145</v>
      </c>
      <c r="C4" s="25">
        <v>605334</v>
      </c>
      <c r="D4" s="24" t="s">
        <v>752</v>
      </c>
      <c r="E4" s="26">
        <v>46119.594444444403</v>
      </c>
      <c r="F4" s="26">
        <v>46119.594444444403</v>
      </c>
      <c r="G4" s="25">
        <v>35</v>
      </c>
      <c r="H4" s="25">
        <v>35</v>
      </c>
      <c r="I4" s="26">
        <v>46154.681944444397</v>
      </c>
      <c r="J4" s="27">
        <v>388</v>
      </c>
      <c r="K4" s="27">
        <v>466</v>
      </c>
      <c r="L4" s="27">
        <v>113</v>
      </c>
      <c r="M4" s="27">
        <v>15371</v>
      </c>
      <c r="N4" s="27">
        <v>10551</v>
      </c>
      <c r="O4" s="24">
        <v>1</v>
      </c>
      <c r="P4" s="24">
        <v>0</v>
      </c>
      <c r="Q4" s="24"/>
      <c r="R4" s="24"/>
      <c r="S4" s="24">
        <v>5</v>
      </c>
      <c r="T4" s="24">
        <v>12</v>
      </c>
      <c r="U4" s="24">
        <v>539200</v>
      </c>
      <c r="V4" s="24">
        <v>488700</v>
      </c>
      <c r="W4" s="24">
        <v>539200</v>
      </c>
      <c r="X4" s="24" t="str">
        <f>IF(OR(I4="",说明首页!$C$3-INT(I4)&gt;7),"是","否")</f>
        <v>否</v>
      </c>
      <c r="Y4" s="24" t="str">
        <f t="shared" si="0"/>
        <v>是</v>
      </c>
      <c r="Z4" s="24" t="str">
        <f t="shared" si="1"/>
        <v>否</v>
      </c>
      <c r="AA4" s="24" t="str">
        <f>IF(OR(I4="",说明首页!$C$3-INT(I4)&gt;=3),"是","否")</f>
        <v>否</v>
      </c>
      <c r="AB4" s="28">
        <f t="shared" si="2"/>
        <v>93.371681415929203</v>
      </c>
      <c r="AC4" s="29">
        <f t="shared" si="3"/>
        <v>53.92</v>
      </c>
      <c r="AD4" s="27">
        <f t="shared" si="4"/>
        <v>44933.333333333336</v>
      </c>
      <c r="AE4" s="29">
        <f t="shared" si="5"/>
        <v>48.87</v>
      </c>
      <c r="AF4" s="29">
        <f t="shared" si="6"/>
        <v>175.85</v>
      </c>
      <c r="AG4" s="28" t="str">
        <f t="shared" si="7"/>
        <v/>
      </c>
      <c r="AH4" s="28" t="str">
        <f t="shared" si="8"/>
        <v/>
      </c>
      <c r="AI4" s="28" t="str">
        <f t="shared" si="9"/>
        <v/>
      </c>
      <c r="AJ4" s="28" t="str">
        <f t="shared" si="10"/>
        <v/>
      </c>
      <c r="AK4" s="28" t="str">
        <f t="shared" si="11"/>
        <v/>
      </c>
      <c r="AL4" s="29" t="str">
        <f t="shared" si="12"/>
        <v/>
      </c>
      <c r="AM4" s="25" t="str">
        <f t="shared" si="13"/>
        <v/>
      </c>
      <c r="AN4" s="24" t="str">
        <f t="shared" si="14"/>
        <v>非参评</v>
      </c>
      <c r="AO4" s="24" t="str">
        <f t="shared" si="15"/>
        <v>MOB1-3</v>
      </c>
    </row>
    <row r="5" spans="1:41" ht="13.5" hidden="1" customHeight="1">
      <c r="A5" s="24" t="s">
        <v>1168</v>
      </c>
      <c r="B5" s="34" t="s">
        <v>150</v>
      </c>
      <c r="C5" s="25">
        <v>605420</v>
      </c>
      <c r="D5" s="24" t="s">
        <v>633</v>
      </c>
      <c r="E5" s="26">
        <v>44608.657638888901</v>
      </c>
      <c r="F5" s="26">
        <v>44608.657638888901</v>
      </c>
      <c r="G5" s="25">
        <v>1546</v>
      </c>
      <c r="H5" s="25">
        <v>1546</v>
      </c>
      <c r="I5" s="26">
        <v>46154.654861111099</v>
      </c>
      <c r="J5" s="27">
        <v>544</v>
      </c>
      <c r="K5" s="27">
        <v>556</v>
      </c>
      <c r="L5" s="27">
        <v>172</v>
      </c>
      <c r="M5" s="27">
        <v>18913</v>
      </c>
      <c r="N5" s="27">
        <v>12813</v>
      </c>
      <c r="O5" s="24"/>
      <c r="P5" s="27">
        <v>0</v>
      </c>
      <c r="Q5" s="24"/>
      <c r="R5" s="24"/>
      <c r="S5" s="27">
        <v>1</v>
      </c>
      <c r="T5" s="27">
        <v>2</v>
      </c>
      <c r="U5" s="27">
        <v>190600</v>
      </c>
      <c r="V5" s="27">
        <v>190600</v>
      </c>
      <c r="W5" s="27">
        <v>190600</v>
      </c>
      <c r="X5" s="24" t="str">
        <f>IF(OR(I5="",说明首页!$C$3-INT(I5)&gt;7),"是","否")</f>
        <v>否</v>
      </c>
      <c r="Y5" s="24" t="str">
        <f t="shared" si="0"/>
        <v>是</v>
      </c>
      <c r="Z5" s="24" t="str">
        <f t="shared" si="1"/>
        <v>否</v>
      </c>
      <c r="AA5" s="24" t="str">
        <f>IF(OR(I5="",说明首页!$C$3-INT(I5)&gt;=3),"是","否")</f>
        <v>否</v>
      </c>
      <c r="AB5" s="28">
        <f t="shared" si="2"/>
        <v>74.494186046511629</v>
      </c>
      <c r="AC5" s="29">
        <f t="shared" si="3"/>
        <v>19.059999999999999</v>
      </c>
      <c r="AD5" s="27">
        <f t="shared" si="4"/>
        <v>95300</v>
      </c>
      <c r="AE5" s="29">
        <f t="shared" si="5"/>
        <v>19.059999999999999</v>
      </c>
      <c r="AF5" s="29">
        <f t="shared" si="6"/>
        <v>0</v>
      </c>
      <c r="AG5" s="28" t="str">
        <f t="shared" si="7"/>
        <v/>
      </c>
      <c r="AH5" s="28" t="str">
        <f t="shared" si="8"/>
        <v/>
      </c>
      <c r="AI5" s="28" t="str">
        <f t="shared" si="9"/>
        <v/>
      </c>
      <c r="AJ5" s="28" t="str">
        <f t="shared" si="10"/>
        <v/>
      </c>
      <c r="AK5" s="28" t="str">
        <f t="shared" si="11"/>
        <v/>
      </c>
      <c r="AL5" s="29" t="str">
        <f t="shared" si="12"/>
        <v/>
      </c>
      <c r="AM5" s="25" t="str">
        <f t="shared" si="13"/>
        <v/>
      </c>
      <c r="AN5" s="24" t="str">
        <f t="shared" si="14"/>
        <v>非参评</v>
      </c>
      <c r="AO5" s="24" t="str">
        <f t="shared" si="15"/>
        <v>MOB12+</v>
      </c>
    </row>
    <row r="6" spans="1:41" ht="13.5" hidden="1" customHeight="1">
      <c r="A6" s="24" t="s">
        <v>1168</v>
      </c>
      <c r="B6" s="34" t="s">
        <v>145</v>
      </c>
      <c r="C6" s="25">
        <v>606024</v>
      </c>
      <c r="D6" s="24" t="s">
        <v>342</v>
      </c>
      <c r="E6" s="26">
        <v>45750.761805555601</v>
      </c>
      <c r="F6" s="26">
        <v>45750.761805555601</v>
      </c>
      <c r="G6" s="25">
        <v>404</v>
      </c>
      <c r="H6" s="25">
        <v>404</v>
      </c>
      <c r="I6" s="26">
        <v>46154.752083333296</v>
      </c>
      <c r="J6" s="27">
        <v>193</v>
      </c>
      <c r="K6" s="27">
        <v>290</v>
      </c>
      <c r="L6" s="27">
        <v>128</v>
      </c>
      <c r="M6" s="27">
        <v>15590</v>
      </c>
      <c r="N6" s="27">
        <v>13058</v>
      </c>
      <c r="O6" s="25">
        <v>1</v>
      </c>
      <c r="P6" s="27">
        <v>0</v>
      </c>
      <c r="Q6" s="24"/>
      <c r="R6" s="24"/>
      <c r="S6" s="27">
        <v>3</v>
      </c>
      <c r="T6" s="27">
        <v>7</v>
      </c>
      <c r="U6" s="27">
        <v>268500</v>
      </c>
      <c r="V6" s="27">
        <v>265500</v>
      </c>
      <c r="W6" s="27">
        <v>268500</v>
      </c>
      <c r="X6" s="24" t="str">
        <f>IF(OR(I6="",说明首页!$C$3-INT(I6)&gt;7),"是","否")</f>
        <v>否</v>
      </c>
      <c r="Y6" s="24" t="str">
        <f t="shared" si="0"/>
        <v>是</v>
      </c>
      <c r="Z6" s="24" t="str">
        <f t="shared" si="1"/>
        <v>否</v>
      </c>
      <c r="AA6" s="24" t="str">
        <f>IF(OR(I6="",说明首页!$C$3-INT(I6)&gt;=3),"是","否")</f>
        <v>否</v>
      </c>
      <c r="AB6" s="28">
        <f t="shared" si="2"/>
        <v>102.015625</v>
      </c>
      <c r="AC6" s="29">
        <f t="shared" si="3"/>
        <v>26.85</v>
      </c>
      <c r="AD6" s="27">
        <f t="shared" si="4"/>
        <v>38357.142857142855</v>
      </c>
      <c r="AE6" s="29">
        <f t="shared" si="5"/>
        <v>26.55</v>
      </c>
      <c r="AF6" s="29">
        <f t="shared" si="6"/>
        <v>217.63333333333333</v>
      </c>
      <c r="AG6" s="28" t="str">
        <f t="shared" si="7"/>
        <v/>
      </c>
      <c r="AH6" s="28" t="str">
        <f t="shared" si="8"/>
        <v/>
      </c>
      <c r="AI6" s="28" t="str">
        <f t="shared" si="9"/>
        <v/>
      </c>
      <c r="AJ6" s="28" t="str">
        <f t="shared" si="10"/>
        <v/>
      </c>
      <c r="AK6" s="28" t="str">
        <f t="shared" si="11"/>
        <v/>
      </c>
      <c r="AL6" s="29" t="str">
        <f t="shared" si="12"/>
        <v/>
      </c>
      <c r="AM6" s="25" t="str">
        <f t="shared" si="13"/>
        <v/>
      </c>
      <c r="AN6" s="24" t="str">
        <f t="shared" si="14"/>
        <v>非参评</v>
      </c>
      <c r="AO6" s="24" t="str">
        <f t="shared" si="15"/>
        <v>MOB12+</v>
      </c>
    </row>
    <row r="7" spans="1:41" ht="13.5" hidden="1" customHeight="1">
      <c r="A7" s="24" t="s">
        <v>1168</v>
      </c>
      <c r="B7" s="34" t="s">
        <v>145</v>
      </c>
      <c r="C7" s="25">
        <v>606240</v>
      </c>
      <c r="D7" s="24" t="s">
        <v>190</v>
      </c>
      <c r="E7" s="26">
        <v>44653.392361111102</v>
      </c>
      <c r="F7" s="26">
        <v>44653.392361111102</v>
      </c>
      <c r="G7" s="25">
        <v>1501</v>
      </c>
      <c r="H7" s="25">
        <v>1501</v>
      </c>
      <c r="I7" s="26">
        <v>46154.754166666702</v>
      </c>
      <c r="J7" s="27">
        <v>158</v>
      </c>
      <c r="K7" s="27">
        <v>216</v>
      </c>
      <c r="L7" s="27">
        <v>94</v>
      </c>
      <c r="M7" s="27">
        <v>11292</v>
      </c>
      <c r="N7" s="27">
        <v>9571</v>
      </c>
      <c r="O7" s="25"/>
      <c r="P7" s="27">
        <v>0</v>
      </c>
      <c r="Q7" s="24"/>
      <c r="R7" s="24"/>
      <c r="S7" s="27">
        <v>2</v>
      </c>
      <c r="T7" s="27">
        <v>4</v>
      </c>
      <c r="U7" s="27">
        <v>335200</v>
      </c>
      <c r="V7" s="27">
        <v>138000</v>
      </c>
      <c r="W7" s="27">
        <v>335200</v>
      </c>
      <c r="X7" s="24" t="str">
        <f>IF(OR(I7="",说明首页!$C$3-INT(I7)&gt;7),"是","否")</f>
        <v>否</v>
      </c>
      <c r="Y7" s="24" t="str">
        <f t="shared" si="0"/>
        <v>是</v>
      </c>
      <c r="Z7" s="24" t="str">
        <f t="shared" si="1"/>
        <v>否</v>
      </c>
      <c r="AA7" s="24" t="str">
        <f>IF(OR(I7="",说明首页!$C$3-INT(I7)&gt;=3),"是","否")</f>
        <v>否</v>
      </c>
      <c r="AB7" s="28">
        <f t="shared" si="2"/>
        <v>101.81914893617021</v>
      </c>
      <c r="AC7" s="29">
        <f t="shared" si="3"/>
        <v>33.520000000000003</v>
      </c>
      <c r="AD7" s="27">
        <f t="shared" si="4"/>
        <v>83800</v>
      </c>
      <c r="AE7" s="29">
        <f t="shared" si="5"/>
        <v>13.8</v>
      </c>
      <c r="AF7" s="29">
        <f t="shared" si="6"/>
        <v>0</v>
      </c>
      <c r="AG7" s="28" t="str">
        <f t="shared" si="7"/>
        <v/>
      </c>
      <c r="AH7" s="28" t="str">
        <f t="shared" si="8"/>
        <v/>
      </c>
      <c r="AI7" s="28" t="str">
        <f t="shared" si="9"/>
        <v/>
      </c>
      <c r="AJ7" s="28" t="str">
        <f t="shared" si="10"/>
        <v/>
      </c>
      <c r="AK7" s="28" t="str">
        <f t="shared" si="11"/>
        <v/>
      </c>
      <c r="AL7" s="29" t="str">
        <f t="shared" si="12"/>
        <v/>
      </c>
      <c r="AM7" s="25" t="str">
        <f t="shared" si="13"/>
        <v/>
      </c>
      <c r="AN7" s="24" t="str">
        <f t="shared" si="14"/>
        <v>非参评</v>
      </c>
      <c r="AO7" s="24" t="str">
        <f t="shared" si="15"/>
        <v>MOB12+</v>
      </c>
    </row>
    <row r="8" spans="1:41" ht="13.5" hidden="1" customHeight="1">
      <c r="A8" s="24" t="s">
        <v>1168</v>
      </c>
      <c r="B8" s="34" t="s">
        <v>145</v>
      </c>
      <c r="C8" s="25">
        <v>610581</v>
      </c>
      <c r="D8" s="24" t="s">
        <v>967</v>
      </c>
      <c r="E8" s="26">
        <v>46055.442361111098</v>
      </c>
      <c r="F8" s="26">
        <v>46055.442361111098</v>
      </c>
      <c r="G8" s="25">
        <v>99</v>
      </c>
      <c r="H8" s="25">
        <v>99</v>
      </c>
      <c r="I8" s="26">
        <v>46154.824305555601</v>
      </c>
      <c r="J8" s="27">
        <v>194</v>
      </c>
      <c r="K8" s="27">
        <v>296</v>
      </c>
      <c r="L8" s="27">
        <v>151</v>
      </c>
      <c r="M8" s="27">
        <v>16176</v>
      </c>
      <c r="N8" s="27">
        <v>14052</v>
      </c>
      <c r="O8" s="25"/>
      <c r="P8" s="27">
        <v>0</v>
      </c>
      <c r="Q8" s="24"/>
      <c r="R8" s="24"/>
      <c r="S8" s="27">
        <v>3</v>
      </c>
      <c r="T8" s="27">
        <v>6</v>
      </c>
      <c r="U8" s="27">
        <v>180000</v>
      </c>
      <c r="V8" s="27">
        <v>180000</v>
      </c>
      <c r="W8" s="27">
        <v>180000</v>
      </c>
      <c r="X8" s="24" t="str">
        <f>IF(OR(I8="",说明首页!$C$3-INT(I8)&gt;7),"是","否")</f>
        <v>否</v>
      </c>
      <c r="Y8" s="24" t="str">
        <f t="shared" si="0"/>
        <v>是</v>
      </c>
      <c r="Z8" s="24" t="str">
        <f t="shared" si="1"/>
        <v>否</v>
      </c>
      <c r="AA8" s="24" t="str">
        <f>IF(OR(I8="",说明首页!$C$3-INT(I8)&gt;=3),"是","否")</f>
        <v>否</v>
      </c>
      <c r="AB8" s="28">
        <f t="shared" si="2"/>
        <v>93.059602649006621</v>
      </c>
      <c r="AC8" s="29">
        <f t="shared" si="3"/>
        <v>18</v>
      </c>
      <c r="AD8" s="27">
        <f t="shared" si="4"/>
        <v>30000</v>
      </c>
      <c r="AE8" s="29">
        <f t="shared" si="5"/>
        <v>18</v>
      </c>
      <c r="AF8" s="29">
        <f t="shared" si="6"/>
        <v>0</v>
      </c>
      <c r="AG8" s="28" t="str">
        <f t="shared" si="7"/>
        <v/>
      </c>
      <c r="AH8" s="28" t="str">
        <f t="shared" si="8"/>
        <v/>
      </c>
      <c r="AI8" s="28" t="str">
        <f t="shared" si="9"/>
        <v/>
      </c>
      <c r="AJ8" s="28" t="str">
        <f t="shared" si="10"/>
        <v/>
      </c>
      <c r="AK8" s="28" t="str">
        <f t="shared" si="11"/>
        <v/>
      </c>
      <c r="AL8" s="29" t="str">
        <f t="shared" si="12"/>
        <v/>
      </c>
      <c r="AM8" s="25" t="str">
        <f t="shared" si="13"/>
        <v/>
      </c>
      <c r="AN8" s="24" t="str">
        <f t="shared" si="14"/>
        <v>非参评</v>
      </c>
      <c r="AO8" s="24" t="str">
        <f t="shared" si="15"/>
        <v>MOB3-6</v>
      </c>
    </row>
    <row r="9" spans="1:41" ht="13.5" hidden="1" customHeight="1">
      <c r="A9" s="24" t="s">
        <v>1168</v>
      </c>
      <c r="B9" s="34" t="s">
        <v>145</v>
      </c>
      <c r="C9" s="25">
        <v>612534</v>
      </c>
      <c r="D9" s="24" t="s">
        <v>470</v>
      </c>
      <c r="E9" s="26">
        <v>44698.386805555601</v>
      </c>
      <c r="F9" s="26">
        <v>44698.386805555601</v>
      </c>
      <c r="G9" s="25">
        <v>1456</v>
      </c>
      <c r="H9" s="25">
        <v>1456</v>
      </c>
      <c r="I9" s="26">
        <v>46154.758333333302</v>
      </c>
      <c r="J9" s="27">
        <v>143</v>
      </c>
      <c r="K9" s="27">
        <v>155</v>
      </c>
      <c r="L9" s="27">
        <v>65</v>
      </c>
      <c r="M9" s="27">
        <v>7973</v>
      </c>
      <c r="N9" s="27">
        <v>6630</v>
      </c>
      <c r="O9" s="25"/>
      <c r="P9" s="27">
        <v>0</v>
      </c>
      <c r="Q9" s="24"/>
      <c r="R9" s="24"/>
      <c r="S9" s="27">
        <v>1</v>
      </c>
      <c r="T9" s="27">
        <v>2</v>
      </c>
      <c r="U9" s="27">
        <v>4000</v>
      </c>
      <c r="V9" s="27"/>
      <c r="W9" s="27">
        <v>4000</v>
      </c>
      <c r="X9" s="24" t="str">
        <f>IF(OR(I9="",说明首页!$C$3-INT(I9)&gt;7),"是","否")</f>
        <v>否</v>
      </c>
      <c r="Y9" s="24" t="str">
        <f t="shared" si="0"/>
        <v>是</v>
      </c>
      <c r="Z9" s="24" t="str">
        <f t="shared" si="1"/>
        <v>否</v>
      </c>
      <c r="AA9" s="24" t="str">
        <f>IF(OR(I9="",说明首页!$C$3-INT(I9)&gt;=3),"是","否")</f>
        <v>否</v>
      </c>
      <c r="AB9" s="28">
        <f t="shared" si="2"/>
        <v>102</v>
      </c>
      <c r="AC9" s="29">
        <f t="shared" si="3"/>
        <v>0.4</v>
      </c>
      <c r="AD9" s="27">
        <f t="shared" si="4"/>
        <v>2000</v>
      </c>
      <c r="AE9" s="29">
        <f t="shared" si="5"/>
        <v>0</v>
      </c>
      <c r="AF9" s="29">
        <f t="shared" si="6"/>
        <v>0</v>
      </c>
      <c r="AG9" s="28" t="str">
        <f t="shared" si="7"/>
        <v/>
      </c>
      <c r="AH9" s="28" t="str">
        <f t="shared" si="8"/>
        <v/>
      </c>
      <c r="AI9" s="28" t="str">
        <f t="shared" si="9"/>
        <v/>
      </c>
      <c r="AJ9" s="28" t="str">
        <f t="shared" si="10"/>
        <v/>
      </c>
      <c r="AK9" s="28" t="str">
        <f t="shared" si="11"/>
        <v/>
      </c>
      <c r="AL9" s="29" t="str">
        <f t="shared" si="12"/>
        <v/>
      </c>
      <c r="AM9" s="25" t="str">
        <f t="shared" si="13"/>
        <v/>
      </c>
      <c r="AN9" s="24" t="str">
        <f t="shared" si="14"/>
        <v>非参评</v>
      </c>
      <c r="AO9" s="24" t="str">
        <f t="shared" si="15"/>
        <v>MOB12+</v>
      </c>
    </row>
    <row r="10" spans="1:41" ht="13.5" hidden="1" customHeight="1">
      <c r="A10" s="24" t="s">
        <v>1168</v>
      </c>
      <c r="B10" s="34" t="s">
        <v>145</v>
      </c>
      <c r="C10" s="25">
        <v>613955</v>
      </c>
      <c r="D10" s="24" t="s">
        <v>462</v>
      </c>
      <c r="E10" s="26">
        <v>45670.618055555598</v>
      </c>
      <c r="F10" s="26">
        <v>45670.618055555598</v>
      </c>
      <c r="G10" s="25">
        <v>484</v>
      </c>
      <c r="H10" s="25">
        <v>484</v>
      </c>
      <c r="I10" s="26">
        <v>46154.835416666698</v>
      </c>
      <c r="J10" s="27">
        <v>245</v>
      </c>
      <c r="K10" s="27">
        <v>349</v>
      </c>
      <c r="L10" s="27">
        <v>55</v>
      </c>
      <c r="M10" s="27">
        <v>9407</v>
      </c>
      <c r="N10" s="27">
        <v>5505</v>
      </c>
      <c r="O10" s="25"/>
      <c r="P10" s="27">
        <v>0</v>
      </c>
      <c r="Q10" s="24"/>
      <c r="R10" s="24"/>
      <c r="S10" s="27">
        <v>2</v>
      </c>
      <c r="T10" s="27">
        <v>4</v>
      </c>
      <c r="U10" s="27">
        <v>221200</v>
      </c>
      <c r="V10" s="27">
        <v>221200</v>
      </c>
      <c r="W10" s="27">
        <v>221200</v>
      </c>
      <c r="X10" s="24" t="str">
        <f>IF(OR(I10="",说明首页!$C$3-INT(I10)&gt;7),"是","否")</f>
        <v>否</v>
      </c>
      <c r="Y10" s="24" t="str">
        <f t="shared" si="0"/>
        <v>是</v>
      </c>
      <c r="Z10" s="24" t="str">
        <f t="shared" si="1"/>
        <v>否</v>
      </c>
      <c r="AA10" s="24" t="str">
        <f>IF(OR(I10="",说明首页!$C$3-INT(I10)&gt;=3),"是","否")</f>
        <v>否</v>
      </c>
      <c r="AB10" s="28">
        <f t="shared" si="2"/>
        <v>100.09090909090909</v>
      </c>
      <c r="AC10" s="29">
        <f t="shared" si="3"/>
        <v>22.12</v>
      </c>
      <c r="AD10" s="27">
        <f t="shared" si="4"/>
        <v>55300</v>
      </c>
      <c r="AE10" s="29">
        <f t="shared" si="5"/>
        <v>22.12</v>
      </c>
      <c r="AF10" s="29">
        <f t="shared" si="6"/>
        <v>0</v>
      </c>
      <c r="AG10" s="28" t="str">
        <f t="shared" si="7"/>
        <v/>
      </c>
      <c r="AH10" s="28" t="str">
        <f t="shared" si="8"/>
        <v/>
      </c>
      <c r="AI10" s="28" t="str">
        <f t="shared" si="9"/>
        <v/>
      </c>
      <c r="AJ10" s="28" t="str">
        <f t="shared" si="10"/>
        <v/>
      </c>
      <c r="AK10" s="28" t="str">
        <f t="shared" si="11"/>
        <v/>
      </c>
      <c r="AL10" s="29" t="str">
        <f t="shared" si="12"/>
        <v/>
      </c>
      <c r="AM10" s="25" t="str">
        <f t="shared" si="13"/>
        <v/>
      </c>
      <c r="AN10" s="24" t="str">
        <f t="shared" si="14"/>
        <v>非参评</v>
      </c>
      <c r="AO10" s="24" t="str">
        <f t="shared" si="15"/>
        <v>MOB12+</v>
      </c>
    </row>
    <row r="11" spans="1:41" ht="13.5" hidden="1" customHeight="1">
      <c r="A11" s="24" t="s">
        <v>1168</v>
      </c>
      <c r="B11" s="34" t="s">
        <v>145</v>
      </c>
      <c r="C11" s="25">
        <v>614318</v>
      </c>
      <c r="D11" s="24" t="s">
        <v>781</v>
      </c>
      <c r="E11" s="26">
        <v>46142.611111111102</v>
      </c>
      <c r="F11" s="26">
        <v>46142.611111111102</v>
      </c>
      <c r="G11" s="25">
        <v>12</v>
      </c>
      <c r="H11" s="25">
        <v>12</v>
      </c>
      <c r="I11" s="26">
        <v>46154.826388888898</v>
      </c>
      <c r="J11" s="27">
        <v>114</v>
      </c>
      <c r="K11" s="27">
        <v>126</v>
      </c>
      <c r="L11" s="27">
        <v>68</v>
      </c>
      <c r="M11" s="27">
        <v>5782</v>
      </c>
      <c r="N11" s="27">
        <v>4748</v>
      </c>
      <c r="O11" s="25">
        <v>1</v>
      </c>
      <c r="P11" s="27"/>
      <c r="Q11" s="24"/>
      <c r="R11" s="24"/>
      <c r="S11" s="27"/>
      <c r="T11" s="27"/>
      <c r="U11" s="27"/>
      <c r="V11" s="27"/>
      <c r="W11" s="27"/>
      <c r="X11" s="24" t="str">
        <f>IF(OR(I11="",说明首页!$C$3-INT(I11)&gt;7),"是","否")</f>
        <v>否</v>
      </c>
      <c r="Y11" s="24" t="str">
        <f t="shared" si="0"/>
        <v>是</v>
      </c>
      <c r="Z11" s="24" t="str">
        <f t="shared" si="1"/>
        <v>否</v>
      </c>
      <c r="AA11" s="24" t="str">
        <f>IF(OR(I11="",说明首页!$C$3-INT(I11)&gt;=3),"是","否")</f>
        <v>否</v>
      </c>
      <c r="AB11" s="28">
        <f t="shared" si="2"/>
        <v>69.82352941176471</v>
      </c>
      <c r="AC11" s="29">
        <f t="shared" si="3"/>
        <v>0</v>
      </c>
      <c r="AD11" s="27">
        <f t="shared" si="4"/>
        <v>0</v>
      </c>
      <c r="AE11" s="29">
        <f t="shared" si="5"/>
        <v>0</v>
      </c>
      <c r="AF11" s="29">
        <f t="shared" si="6"/>
        <v>79.13333333333334</v>
      </c>
      <c r="AG11" s="28" t="str">
        <f t="shared" si="7"/>
        <v/>
      </c>
      <c r="AH11" s="28" t="str">
        <f t="shared" si="8"/>
        <v/>
      </c>
      <c r="AI11" s="28" t="str">
        <f t="shared" si="9"/>
        <v/>
      </c>
      <c r="AJ11" s="28" t="str">
        <f t="shared" si="10"/>
        <v/>
      </c>
      <c r="AK11" s="28" t="str">
        <f t="shared" si="11"/>
        <v/>
      </c>
      <c r="AL11" s="29" t="str">
        <f t="shared" si="12"/>
        <v/>
      </c>
      <c r="AM11" s="25" t="str">
        <f t="shared" si="13"/>
        <v/>
      </c>
      <c r="AN11" s="24" t="str">
        <f t="shared" si="14"/>
        <v>非参评</v>
      </c>
      <c r="AO11" s="24" t="str">
        <f t="shared" si="15"/>
        <v>MOB1-</v>
      </c>
    </row>
    <row r="12" spans="1:41" ht="13.5" hidden="1" customHeight="1">
      <c r="A12" s="24" t="s">
        <v>1168</v>
      </c>
      <c r="B12" s="34" t="s">
        <v>145</v>
      </c>
      <c r="C12" s="25">
        <v>616102</v>
      </c>
      <c r="D12" s="24" t="s">
        <v>475</v>
      </c>
      <c r="E12" s="26">
        <v>44776.4597222222</v>
      </c>
      <c r="F12" s="26">
        <v>44776.4597222222</v>
      </c>
      <c r="G12" s="25">
        <v>1378</v>
      </c>
      <c r="H12" s="25">
        <v>1378</v>
      </c>
      <c r="I12" s="26">
        <v>46154.5180555556</v>
      </c>
      <c r="J12" s="27">
        <v>24</v>
      </c>
      <c r="K12" s="27">
        <v>26</v>
      </c>
      <c r="L12" s="27">
        <v>11</v>
      </c>
      <c r="M12" s="27">
        <v>2239</v>
      </c>
      <c r="N12" s="27">
        <v>2000</v>
      </c>
      <c r="O12" s="25">
        <v>1</v>
      </c>
      <c r="P12" s="27">
        <v>0</v>
      </c>
      <c r="Q12" s="24"/>
      <c r="R12" s="24"/>
      <c r="S12" s="27">
        <v>1</v>
      </c>
      <c r="T12" s="27">
        <v>1</v>
      </c>
      <c r="U12" s="27">
        <v>10000</v>
      </c>
      <c r="V12" s="27"/>
      <c r="W12" s="27">
        <v>10000</v>
      </c>
      <c r="X12" s="24" t="str">
        <f>IF(OR(I12="",说明首页!$C$3-INT(I12)&gt;7),"是","否")</f>
        <v>否</v>
      </c>
      <c r="Y12" s="24" t="str">
        <f t="shared" si="0"/>
        <v>是</v>
      </c>
      <c r="Z12" s="24" t="str">
        <f t="shared" si="1"/>
        <v>否</v>
      </c>
      <c r="AA12" s="24" t="str">
        <f>IF(OR(I12="",说明首页!$C$3-INT(I12)&gt;=3),"是","否")</f>
        <v>否</v>
      </c>
      <c r="AB12" s="28">
        <f t="shared" si="2"/>
        <v>181.81818181818181</v>
      </c>
      <c r="AC12" s="29">
        <f t="shared" si="3"/>
        <v>1</v>
      </c>
      <c r="AD12" s="27">
        <f t="shared" si="4"/>
        <v>10000</v>
      </c>
      <c r="AE12" s="29">
        <f t="shared" si="5"/>
        <v>0</v>
      </c>
      <c r="AF12" s="29">
        <f t="shared" si="6"/>
        <v>33.333333333333336</v>
      </c>
      <c r="AG12" s="28" t="str">
        <f t="shared" si="7"/>
        <v/>
      </c>
      <c r="AH12" s="28" t="str">
        <f t="shared" si="8"/>
        <v/>
      </c>
      <c r="AI12" s="28" t="str">
        <f t="shared" si="9"/>
        <v/>
      </c>
      <c r="AJ12" s="28" t="str">
        <f t="shared" si="10"/>
        <v/>
      </c>
      <c r="AK12" s="28" t="str">
        <f t="shared" si="11"/>
        <v/>
      </c>
      <c r="AL12" s="29" t="str">
        <f t="shared" si="12"/>
        <v/>
      </c>
      <c r="AM12" s="25" t="str">
        <f t="shared" si="13"/>
        <v/>
      </c>
      <c r="AN12" s="24" t="str">
        <f t="shared" si="14"/>
        <v>非参评</v>
      </c>
      <c r="AO12" s="24" t="str">
        <f t="shared" si="15"/>
        <v>MOB12+</v>
      </c>
    </row>
    <row r="13" spans="1:41" ht="13.5" hidden="1" customHeight="1">
      <c r="A13" s="24" t="s">
        <v>1168</v>
      </c>
      <c r="B13" s="34" t="s">
        <v>145</v>
      </c>
      <c r="C13" s="25">
        <v>619563</v>
      </c>
      <c r="D13" s="24" t="s">
        <v>220</v>
      </c>
      <c r="E13" s="26">
        <v>46092.390277777798</v>
      </c>
      <c r="F13" s="26">
        <v>46092.390277777798</v>
      </c>
      <c r="G13" s="25">
        <v>62</v>
      </c>
      <c r="H13" s="25">
        <v>62</v>
      </c>
      <c r="I13" s="26">
        <v>46154.743750000001</v>
      </c>
      <c r="J13" s="27">
        <v>300</v>
      </c>
      <c r="K13" s="27">
        <v>322</v>
      </c>
      <c r="L13" s="27">
        <v>128</v>
      </c>
      <c r="M13" s="27">
        <v>16443</v>
      </c>
      <c r="N13" s="27">
        <v>13626</v>
      </c>
      <c r="O13" s="24">
        <v>1</v>
      </c>
      <c r="P13" s="27">
        <v>0</v>
      </c>
      <c r="Q13" s="24"/>
      <c r="R13" s="24"/>
      <c r="S13" s="27">
        <v>2</v>
      </c>
      <c r="T13" s="27">
        <v>4</v>
      </c>
      <c r="U13" s="27">
        <v>90000</v>
      </c>
      <c r="V13" s="24">
        <v>90000</v>
      </c>
      <c r="W13" s="27">
        <v>90000</v>
      </c>
      <c r="X13" s="24" t="str">
        <f>IF(OR(I13="",说明首页!$C$3-INT(I13)&gt;7),"是","否")</f>
        <v>否</v>
      </c>
      <c r="Y13" s="24" t="str">
        <f t="shared" si="0"/>
        <v>是</v>
      </c>
      <c r="Z13" s="24" t="str">
        <f t="shared" si="1"/>
        <v>否</v>
      </c>
      <c r="AA13" s="24" t="str">
        <f>IF(OR(I13="",说明首页!$C$3-INT(I13)&gt;=3),"是","否")</f>
        <v>否</v>
      </c>
      <c r="AB13" s="28">
        <f t="shared" si="2"/>
        <v>106.453125</v>
      </c>
      <c r="AC13" s="29">
        <f t="shared" si="3"/>
        <v>9</v>
      </c>
      <c r="AD13" s="27">
        <f t="shared" si="4"/>
        <v>22500</v>
      </c>
      <c r="AE13" s="29">
        <f t="shared" si="5"/>
        <v>9</v>
      </c>
      <c r="AF13" s="29">
        <f t="shared" si="6"/>
        <v>227.1</v>
      </c>
      <c r="AG13" s="28" t="str">
        <f t="shared" si="7"/>
        <v/>
      </c>
      <c r="AH13" s="28" t="str">
        <f t="shared" si="8"/>
        <v/>
      </c>
      <c r="AI13" s="28" t="str">
        <f t="shared" si="9"/>
        <v/>
      </c>
      <c r="AJ13" s="28" t="str">
        <f t="shared" si="10"/>
        <v/>
      </c>
      <c r="AK13" s="28" t="str">
        <f t="shared" si="11"/>
        <v/>
      </c>
      <c r="AL13" s="29" t="str">
        <f t="shared" si="12"/>
        <v/>
      </c>
      <c r="AM13" s="25" t="str">
        <f t="shared" si="13"/>
        <v/>
      </c>
      <c r="AN13" s="24" t="str">
        <f t="shared" si="14"/>
        <v>非参评</v>
      </c>
      <c r="AO13" s="24" t="str">
        <f t="shared" si="15"/>
        <v>MOB1-3</v>
      </c>
    </row>
    <row r="14" spans="1:41" ht="13.5" hidden="1" customHeight="1">
      <c r="A14" s="24" t="s">
        <v>1168</v>
      </c>
      <c r="B14" s="34" t="s">
        <v>145</v>
      </c>
      <c r="C14" s="25">
        <v>621688</v>
      </c>
      <c r="D14" s="24" t="s">
        <v>714</v>
      </c>
      <c r="E14" s="26">
        <v>44329.383333333302</v>
      </c>
      <c r="F14" s="26">
        <v>44329.383333333302</v>
      </c>
      <c r="G14" s="25">
        <v>1825</v>
      </c>
      <c r="H14" s="25">
        <v>1825</v>
      </c>
      <c r="I14" s="26">
        <v>46154.743055555598</v>
      </c>
      <c r="J14" s="27">
        <v>240</v>
      </c>
      <c r="K14" s="27">
        <v>273</v>
      </c>
      <c r="L14" s="27">
        <v>65</v>
      </c>
      <c r="M14" s="27">
        <v>9169</v>
      </c>
      <c r="N14" s="27">
        <v>6024</v>
      </c>
      <c r="O14" s="25"/>
      <c r="P14" s="27">
        <v>0</v>
      </c>
      <c r="Q14" s="24"/>
      <c r="R14" s="24"/>
      <c r="S14" s="27">
        <v>2</v>
      </c>
      <c r="T14" s="27">
        <v>4</v>
      </c>
      <c r="U14" s="27">
        <v>52000</v>
      </c>
      <c r="V14" s="27"/>
      <c r="W14" s="27">
        <v>52000</v>
      </c>
      <c r="X14" s="24" t="str">
        <f>IF(OR(I14="",说明首页!$C$3-INT(I14)&gt;7),"是","否")</f>
        <v>否</v>
      </c>
      <c r="Y14" s="24" t="str">
        <f t="shared" si="0"/>
        <v>是</v>
      </c>
      <c r="Z14" s="24" t="str">
        <f t="shared" si="1"/>
        <v>否</v>
      </c>
      <c r="AA14" s="24" t="str">
        <f>IF(OR(I14="",说明首页!$C$3-INT(I14)&gt;=3),"是","否")</f>
        <v>否</v>
      </c>
      <c r="AB14" s="28">
        <f t="shared" si="2"/>
        <v>92.676923076923075</v>
      </c>
      <c r="AC14" s="29">
        <f t="shared" si="3"/>
        <v>5.2</v>
      </c>
      <c r="AD14" s="27">
        <f t="shared" si="4"/>
        <v>13000</v>
      </c>
      <c r="AE14" s="29">
        <f t="shared" si="5"/>
        <v>0</v>
      </c>
      <c r="AF14" s="29">
        <f t="shared" si="6"/>
        <v>0</v>
      </c>
      <c r="AG14" s="28" t="str">
        <f t="shared" si="7"/>
        <v/>
      </c>
      <c r="AH14" s="28" t="str">
        <f t="shared" si="8"/>
        <v/>
      </c>
      <c r="AI14" s="28" t="str">
        <f t="shared" si="9"/>
        <v/>
      </c>
      <c r="AJ14" s="28" t="str">
        <f t="shared" si="10"/>
        <v/>
      </c>
      <c r="AK14" s="28" t="str">
        <f t="shared" si="11"/>
        <v/>
      </c>
      <c r="AL14" s="29" t="str">
        <f t="shared" si="12"/>
        <v/>
      </c>
      <c r="AM14" s="25" t="str">
        <f t="shared" si="13"/>
        <v/>
      </c>
      <c r="AN14" s="24" t="str">
        <f t="shared" si="14"/>
        <v>非参评</v>
      </c>
      <c r="AO14" s="24" t="str">
        <f t="shared" si="15"/>
        <v>MOB12+</v>
      </c>
    </row>
    <row r="15" spans="1:41" ht="13.5" hidden="1" customHeight="1">
      <c r="A15" s="24" t="s">
        <v>1168</v>
      </c>
      <c r="B15" s="34" t="s">
        <v>162</v>
      </c>
      <c r="C15" s="25">
        <v>621792</v>
      </c>
      <c r="D15" s="24" t="s">
        <v>1640</v>
      </c>
      <c r="E15" s="26">
        <v>46115.4555555556</v>
      </c>
      <c r="F15" s="26">
        <v>46115.4555555556</v>
      </c>
      <c r="G15" s="25">
        <v>39</v>
      </c>
      <c r="H15" s="25">
        <v>39</v>
      </c>
      <c r="I15" s="26">
        <v>46154.770138888904</v>
      </c>
      <c r="J15" s="27">
        <v>1318</v>
      </c>
      <c r="K15" s="27">
        <v>1538</v>
      </c>
      <c r="L15" s="27">
        <v>774</v>
      </c>
      <c r="M15" s="27">
        <v>99431</v>
      </c>
      <c r="N15" s="27">
        <v>88168</v>
      </c>
      <c r="O15" s="25">
        <v>13</v>
      </c>
      <c r="P15" s="27">
        <v>0</v>
      </c>
      <c r="Q15" s="24"/>
      <c r="R15" s="24"/>
      <c r="S15" s="27">
        <v>75</v>
      </c>
      <c r="T15" s="27">
        <v>119</v>
      </c>
      <c r="U15" s="27">
        <v>2252600</v>
      </c>
      <c r="V15" s="27">
        <v>1012900</v>
      </c>
      <c r="W15" s="27">
        <v>2252600</v>
      </c>
      <c r="X15" s="24" t="str">
        <f>IF(OR(I15="",说明首页!$C$3-INT(I15)&gt;7),"是","否")</f>
        <v>否</v>
      </c>
      <c r="Y15" s="24" t="str">
        <f t="shared" si="0"/>
        <v>是</v>
      </c>
      <c r="Z15" s="24" t="str">
        <f t="shared" si="1"/>
        <v>否</v>
      </c>
      <c r="AA15" s="24" t="str">
        <f>IF(OR(I15="",说明首页!$C$3-INT(I15)&gt;=3),"是","否")</f>
        <v>否</v>
      </c>
      <c r="AB15" s="28">
        <f t="shared" si="2"/>
        <v>113.91214470284238</v>
      </c>
      <c r="AC15" s="29">
        <f t="shared" si="3"/>
        <v>225.26</v>
      </c>
      <c r="AD15" s="27">
        <f t="shared" si="4"/>
        <v>18929.411764705881</v>
      </c>
      <c r="AE15" s="29">
        <f t="shared" si="5"/>
        <v>101.29</v>
      </c>
      <c r="AF15" s="29">
        <f t="shared" si="6"/>
        <v>113.03589743589743</v>
      </c>
      <c r="AG15" s="28" t="str">
        <f t="shared" si="7"/>
        <v/>
      </c>
      <c r="AH15" s="28" t="str">
        <f t="shared" si="8"/>
        <v/>
      </c>
      <c r="AI15" s="28" t="str">
        <f t="shared" si="9"/>
        <v/>
      </c>
      <c r="AJ15" s="28" t="str">
        <f t="shared" si="10"/>
        <v/>
      </c>
      <c r="AK15" s="28" t="str">
        <f t="shared" si="11"/>
        <v/>
      </c>
      <c r="AL15" s="29" t="str">
        <f t="shared" si="12"/>
        <v/>
      </c>
      <c r="AM15" s="25" t="str">
        <f t="shared" si="13"/>
        <v/>
      </c>
      <c r="AN15" s="24" t="str">
        <f t="shared" si="14"/>
        <v>非参评</v>
      </c>
      <c r="AO15" s="24" t="str">
        <f t="shared" si="15"/>
        <v>MOB1-3</v>
      </c>
    </row>
    <row r="16" spans="1:41" ht="13.5" hidden="1" customHeight="1">
      <c r="A16" s="24" t="s">
        <v>1168</v>
      </c>
      <c r="B16" s="34" t="s">
        <v>158</v>
      </c>
      <c r="C16" s="25">
        <v>622436</v>
      </c>
      <c r="D16" s="24" t="s">
        <v>1411</v>
      </c>
      <c r="E16" s="26">
        <v>46039.565277777801</v>
      </c>
      <c r="F16" s="26">
        <v>46039.565277777801</v>
      </c>
      <c r="G16" s="25">
        <v>115</v>
      </c>
      <c r="H16" s="25">
        <v>115</v>
      </c>
      <c r="I16" s="26">
        <v>46154.781944444403</v>
      </c>
      <c r="J16" s="27">
        <v>2647</v>
      </c>
      <c r="K16" s="27">
        <v>4337</v>
      </c>
      <c r="L16" s="27">
        <v>1421</v>
      </c>
      <c r="M16" s="27">
        <v>208364</v>
      </c>
      <c r="N16" s="27">
        <v>164845</v>
      </c>
      <c r="O16" s="25">
        <v>26</v>
      </c>
      <c r="P16" s="27">
        <v>0</v>
      </c>
      <c r="Q16" s="24"/>
      <c r="R16" s="24"/>
      <c r="S16" s="27">
        <v>197</v>
      </c>
      <c r="T16" s="27">
        <v>309</v>
      </c>
      <c r="U16" s="27">
        <v>5501800</v>
      </c>
      <c r="V16" s="24">
        <v>2354600</v>
      </c>
      <c r="W16" s="27">
        <v>5501800</v>
      </c>
      <c r="X16" s="24" t="str">
        <f>IF(OR(I16="",说明首页!$C$3-INT(I16)&gt;7),"是","否")</f>
        <v>否</v>
      </c>
      <c r="Y16" s="24" t="str">
        <f t="shared" si="0"/>
        <v>否</v>
      </c>
      <c r="Z16" s="24" t="str">
        <f t="shared" si="1"/>
        <v>是</v>
      </c>
      <c r="AA16" s="24" t="str">
        <f>IF(OR(I16="",说明首页!$C$3-INT(I16)&gt;=3),"是","否")</f>
        <v>否</v>
      </c>
      <c r="AB16" s="28">
        <f t="shared" si="2"/>
        <v>116.00633356790992</v>
      </c>
      <c r="AC16" s="29">
        <f t="shared" si="3"/>
        <v>550.17999999999995</v>
      </c>
      <c r="AD16" s="27">
        <f t="shared" si="4"/>
        <v>17805.177993527508</v>
      </c>
      <c r="AE16" s="29">
        <f t="shared" si="5"/>
        <v>235.46</v>
      </c>
      <c r="AF16" s="29">
        <f t="shared" si="6"/>
        <v>105.6698717948718</v>
      </c>
      <c r="AG16" s="28">
        <f t="shared" si="7"/>
        <v>85.328836424957842</v>
      </c>
      <c r="AH16" s="28">
        <f t="shared" si="8"/>
        <v>22.428330522765599</v>
      </c>
      <c r="AI16" s="28">
        <f t="shared" si="9"/>
        <v>15.177065767284992</v>
      </c>
      <c r="AJ16" s="28">
        <f t="shared" si="10"/>
        <v>34.232715008431704</v>
      </c>
      <c r="AK16" s="28">
        <f t="shared" si="11"/>
        <v>10.286677908937605</v>
      </c>
      <c r="AL16" s="29">
        <f t="shared" si="12"/>
        <v>26.37</v>
      </c>
      <c r="AM16" s="25">
        <f t="shared" si="13"/>
        <v>482</v>
      </c>
      <c r="AN16" s="24" t="str">
        <f t="shared" si="14"/>
        <v>C</v>
      </c>
      <c r="AO16" s="24" t="str">
        <f t="shared" si="15"/>
        <v>MOB3-6</v>
      </c>
    </row>
    <row r="17" spans="1:41" ht="13.5" hidden="1" customHeight="1">
      <c r="A17" s="24" t="s">
        <v>1168</v>
      </c>
      <c r="B17" s="34" t="s">
        <v>169</v>
      </c>
      <c r="C17" s="25">
        <v>622670</v>
      </c>
      <c r="D17" s="24" t="s">
        <v>1943</v>
      </c>
      <c r="E17" s="26">
        <v>46133.670138888898</v>
      </c>
      <c r="F17" s="26">
        <v>46133.670138888898</v>
      </c>
      <c r="G17" s="25">
        <v>21</v>
      </c>
      <c r="H17" s="25">
        <v>21</v>
      </c>
      <c r="I17" s="26">
        <v>46135.754861111098</v>
      </c>
      <c r="J17" s="27">
        <v>70</v>
      </c>
      <c r="K17" s="27">
        <v>70</v>
      </c>
      <c r="L17" s="27">
        <v>39</v>
      </c>
      <c r="M17" s="27">
        <v>3797</v>
      </c>
      <c r="N17" s="27">
        <v>3332</v>
      </c>
      <c r="O17" s="25">
        <v>2</v>
      </c>
      <c r="P17" s="27">
        <v>0</v>
      </c>
      <c r="Q17" s="24"/>
      <c r="R17" s="24"/>
      <c r="S17" s="27">
        <v>1</v>
      </c>
      <c r="T17" s="27">
        <v>2</v>
      </c>
      <c r="U17" s="27">
        <v>44700</v>
      </c>
      <c r="V17" s="27"/>
      <c r="W17" s="27">
        <v>44700</v>
      </c>
      <c r="X17" s="24" t="str">
        <f>IF(OR(I17="",说明首页!$C$3-INT(I17)&gt;7),"是","否")</f>
        <v>否</v>
      </c>
      <c r="Y17" s="24" t="str">
        <f t="shared" si="0"/>
        <v>是</v>
      </c>
      <c r="Z17" s="24" t="str">
        <f t="shared" si="1"/>
        <v>否</v>
      </c>
      <c r="AA17" s="24" t="str">
        <f>IF(OR(I17="",说明首页!$C$3-INT(I17)&gt;=3),"是","否")</f>
        <v>否</v>
      </c>
      <c r="AB17" s="28">
        <f t="shared" si="2"/>
        <v>85.435897435897431</v>
      </c>
      <c r="AC17" s="29">
        <f t="shared" si="3"/>
        <v>4.47</v>
      </c>
      <c r="AD17" s="27">
        <f t="shared" si="4"/>
        <v>22350</v>
      </c>
      <c r="AE17" s="29">
        <f t="shared" si="5"/>
        <v>0</v>
      </c>
      <c r="AF17" s="29">
        <f t="shared" si="6"/>
        <v>27.766666666666666</v>
      </c>
      <c r="AG17" s="28" t="str">
        <f t="shared" si="7"/>
        <v/>
      </c>
      <c r="AH17" s="28" t="str">
        <f t="shared" si="8"/>
        <v/>
      </c>
      <c r="AI17" s="28" t="str">
        <f t="shared" si="9"/>
        <v/>
      </c>
      <c r="AJ17" s="28" t="str">
        <f t="shared" si="10"/>
        <v/>
      </c>
      <c r="AK17" s="28" t="str">
        <f t="shared" si="11"/>
        <v/>
      </c>
      <c r="AL17" s="29" t="str">
        <f t="shared" si="12"/>
        <v/>
      </c>
      <c r="AM17" s="25" t="str">
        <f t="shared" si="13"/>
        <v/>
      </c>
      <c r="AN17" s="24" t="str">
        <f t="shared" si="14"/>
        <v>非参评</v>
      </c>
      <c r="AO17" s="24" t="str">
        <f t="shared" si="15"/>
        <v>MOB1-</v>
      </c>
    </row>
    <row r="18" spans="1:41" ht="13.5" hidden="1" customHeight="1">
      <c r="A18" s="24" t="s">
        <v>1168</v>
      </c>
      <c r="B18" s="34" t="s">
        <v>169</v>
      </c>
      <c r="C18" s="25">
        <v>622693</v>
      </c>
      <c r="D18" s="24" t="s">
        <v>1555</v>
      </c>
      <c r="E18" s="26">
        <v>45630.46875</v>
      </c>
      <c r="F18" s="26">
        <v>45630.46875</v>
      </c>
      <c r="G18" s="25">
        <v>524</v>
      </c>
      <c r="H18" s="25">
        <v>524</v>
      </c>
      <c r="I18" s="26">
        <v>46135.709027777797</v>
      </c>
      <c r="J18" s="27">
        <v>119</v>
      </c>
      <c r="K18" s="27">
        <v>121</v>
      </c>
      <c r="L18" s="27">
        <v>70</v>
      </c>
      <c r="M18" s="27">
        <v>12684</v>
      </c>
      <c r="N18" s="27">
        <v>11830</v>
      </c>
      <c r="O18" s="25">
        <v>5</v>
      </c>
      <c r="P18" s="27">
        <v>0</v>
      </c>
      <c r="Q18" s="24"/>
      <c r="R18" s="24"/>
      <c r="S18" s="27">
        <v>5</v>
      </c>
      <c r="T18" s="27">
        <v>6</v>
      </c>
      <c r="U18" s="27">
        <v>68200</v>
      </c>
      <c r="V18" s="27"/>
      <c r="W18" s="27">
        <v>68200</v>
      </c>
      <c r="X18" s="24" t="str">
        <f>IF(OR(I18="",说明首页!$C$3-INT(I18)&gt;7),"是","否")</f>
        <v>否</v>
      </c>
      <c r="Y18" s="24" t="str">
        <f t="shared" si="0"/>
        <v>是</v>
      </c>
      <c r="Z18" s="24" t="str">
        <f t="shared" si="1"/>
        <v>否</v>
      </c>
      <c r="AA18" s="24" t="str">
        <f>IF(OR(I18="",说明首页!$C$3-INT(I18)&gt;=3),"是","否")</f>
        <v>否</v>
      </c>
      <c r="AB18" s="28">
        <f t="shared" si="2"/>
        <v>169</v>
      </c>
      <c r="AC18" s="29">
        <f t="shared" si="3"/>
        <v>6.82</v>
      </c>
      <c r="AD18" s="27">
        <f t="shared" si="4"/>
        <v>11366.666666666666</v>
      </c>
      <c r="AE18" s="29">
        <f t="shared" si="5"/>
        <v>0</v>
      </c>
      <c r="AF18" s="29">
        <f t="shared" si="6"/>
        <v>39.43333333333333</v>
      </c>
      <c r="AG18" s="28" t="str">
        <f t="shared" si="7"/>
        <v/>
      </c>
      <c r="AH18" s="28" t="str">
        <f t="shared" si="8"/>
        <v/>
      </c>
      <c r="AI18" s="28" t="str">
        <f t="shared" si="9"/>
        <v/>
      </c>
      <c r="AJ18" s="28" t="str">
        <f t="shared" si="10"/>
        <v/>
      </c>
      <c r="AK18" s="28" t="str">
        <f t="shared" si="11"/>
        <v/>
      </c>
      <c r="AL18" s="29" t="str">
        <f t="shared" si="12"/>
        <v/>
      </c>
      <c r="AM18" s="25" t="str">
        <f t="shared" si="13"/>
        <v/>
      </c>
      <c r="AN18" s="24" t="str">
        <f t="shared" si="14"/>
        <v>非参评</v>
      </c>
      <c r="AO18" s="24" t="str">
        <f t="shared" si="15"/>
        <v>MOB12+</v>
      </c>
    </row>
    <row r="19" spans="1:41" ht="13.5" hidden="1" customHeight="1">
      <c r="A19" s="24" t="s">
        <v>1168</v>
      </c>
      <c r="B19" s="34" t="s">
        <v>169</v>
      </c>
      <c r="C19" s="25">
        <v>622700</v>
      </c>
      <c r="D19" s="24" t="s">
        <v>1713</v>
      </c>
      <c r="E19" s="26">
        <v>45581.506944444402</v>
      </c>
      <c r="F19" s="26">
        <v>45581.506944444402</v>
      </c>
      <c r="G19" s="25">
        <v>573</v>
      </c>
      <c r="H19" s="25">
        <v>573</v>
      </c>
      <c r="I19" s="26">
        <v>46154.734027777798</v>
      </c>
      <c r="J19" s="27">
        <v>5518</v>
      </c>
      <c r="K19" s="27">
        <v>6118</v>
      </c>
      <c r="L19" s="27">
        <v>2549</v>
      </c>
      <c r="M19" s="27">
        <v>250556</v>
      </c>
      <c r="N19" s="27">
        <v>199059</v>
      </c>
      <c r="O19" s="24">
        <v>25</v>
      </c>
      <c r="P19" s="27">
        <v>0</v>
      </c>
      <c r="Q19" s="24"/>
      <c r="R19" s="24"/>
      <c r="S19" s="27">
        <v>348</v>
      </c>
      <c r="T19" s="27">
        <v>535</v>
      </c>
      <c r="U19" s="27">
        <v>9653900</v>
      </c>
      <c r="V19" s="27">
        <v>2605000</v>
      </c>
      <c r="W19" s="27">
        <v>9653900</v>
      </c>
      <c r="X19" s="24" t="str">
        <f>IF(OR(I19="",说明首页!$C$3-INT(I19)&gt;7),"是","否")</f>
        <v>否</v>
      </c>
      <c r="Y19" s="24" t="str">
        <f t="shared" si="0"/>
        <v>否</v>
      </c>
      <c r="Z19" s="24" t="str">
        <f t="shared" si="1"/>
        <v>是</v>
      </c>
      <c r="AA19" s="24" t="str">
        <f>IF(OR(I19="",说明首页!$C$3-INT(I19)&gt;=3),"是","否")</f>
        <v>否</v>
      </c>
      <c r="AB19" s="28">
        <f t="shared" si="2"/>
        <v>78.092977638289526</v>
      </c>
      <c r="AC19" s="29">
        <f t="shared" si="3"/>
        <v>965.39</v>
      </c>
      <c r="AD19" s="27">
        <f t="shared" si="4"/>
        <v>18044.672897196262</v>
      </c>
      <c r="AE19" s="29">
        <f t="shared" si="5"/>
        <v>260.5</v>
      </c>
      <c r="AF19" s="29">
        <f t="shared" si="6"/>
        <v>132.70599999999999</v>
      </c>
      <c r="AG19" s="28">
        <f t="shared" si="7"/>
        <v>20.573355817875211</v>
      </c>
      <c r="AH19" s="28">
        <f t="shared" si="8"/>
        <v>65.767284991568303</v>
      </c>
      <c r="AI19" s="28">
        <f t="shared" si="9"/>
        <v>16.020236087689714</v>
      </c>
      <c r="AJ19" s="28">
        <f t="shared" si="10"/>
        <v>40.303541315345697</v>
      </c>
      <c r="AK19" s="28">
        <f t="shared" si="11"/>
        <v>47.048903878583474</v>
      </c>
      <c r="AL19" s="29">
        <f t="shared" si="12"/>
        <v>45.29</v>
      </c>
      <c r="AM19" s="25">
        <f t="shared" si="13"/>
        <v>325</v>
      </c>
      <c r="AN19" s="24" t="str">
        <f t="shared" si="14"/>
        <v>B</v>
      </c>
      <c r="AO19" s="24" t="str">
        <f t="shared" si="15"/>
        <v>MOB12+</v>
      </c>
    </row>
    <row r="20" spans="1:41" ht="13.5" hidden="1" customHeight="1">
      <c r="A20" s="24" t="s">
        <v>1168</v>
      </c>
      <c r="B20" s="34" t="s">
        <v>169</v>
      </c>
      <c r="C20" s="25">
        <v>622713</v>
      </c>
      <c r="D20" s="24" t="s">
        <v>1221</v>
      </c>
      <c r="E20" s="26">
        <v>45776.378472222197</v>
      </c>
      <c r="F20" s="26">
        <v>45776.378472222197</v>
      </c>
      <c r="G20" s="25">
        <v>378</v>
      </c>
      <c r="H20" s="25">
        <v>378</v>
      </c>
      <c r="I20" s="26">
        <v>46154.747916666704</v>
      </c>
      <c r="J20" s="27">
        <v>4820</v>
      </c>
      <c r="K20" s="27">
        <v>5624</v>
      </c>
      <c r="L20" s="27">
        <v>2494</v>
      </c>
      <c r="M20" s="27">
        <v>269846</v>
      </c>
      <c r="N20" s="27">
        <v>227280</v>
      </c>
      <c r="O20" s="25">
        <v>25</v>
      </c>
      <c r="P20" s="27">
        <v>0</v>
      </c>
      <c r="Q20" s="24"/>
      <c r="R20" s="24"/>
      <c r="S20" s="27">
        <v>179</v>
      </c>
      <c r="T20" s="27">
        <v>296</v>
      </c>
      <c r="U20" s="27">
        <v>3808200</v>
      </c>
      <c r="V20" s="27">
        <v>526200</v>
      </c>
      <c r="W20" s="27">
        <v>3808200</v>
      </c>
      <c r="X20" s="24" t="str">
        <f>IF(OR(I20="",说明首页!$C$3-INT(I20)&gt;7),"是","否")</f>
        <v>否</v>
      </c>
      <c r="Y20" s="24" t="str">
        <f t="shared" si="0"/>
        <v>否</v>
      </c>
      <c r="Z20" s="24" t="str">
        <f t="shared" si="1"/>
        <v>是</v>
      </c>
      <c r="AA20" s="24" t="str">
        <f>IF(OR(I20="",说明首页!$C$3-INT(I20)&gt;=3),"是","否")</f>
        <v>否</v>
      </c>
      <c r="AB20" s="28">
        <f t="shared" si="2"/>
        <v>91.130713712910989</v>
      </c>
      <c r="AC20" s="29">
        <f t="shared" si="3"/>
        <v>380.82</v>
      </c>
      <c r="AD20" s="27">
        <f t="shared" si="4"/>
        <v>12865.54054054054</v>
      </c>
      <c r="AE20" s="29">
        <f t="shared" si="5"/>
        <v>52.62</v>
      </c>
      <c r="AF20" s="29">
        <f t="shared" si="6"/>
        <v>151.52000000000001</v>
      </c>
      <c r="AG20" s="28">
        <f t="shared" si="7"/>
        <v>50.252951096121414</v>
      </c>
      <c r="AH20" s="28">
        <f t="shared" si="8"/>
        <v>7.0826306913996637</v>
      </c>
      <c r="AI20" s="28">
        <f t="shared" si="9"/>
        <v>2.0236087689713322</v>
      </c>
      <c r="AJ20" s="28">
        <f t="shared" si="10"/>
        <v>2.6981450252951094</v>
      </c>
      <c r="AK20" s="28">
        <f t="shared" si="11"/>
        <v>75.716694772344013</v>
      </c>
      <c r="AL20" s="29">
        <f t="shared" si="12"/>
        <v>27.14</v>
      </c>
      <c r="AM20" s="25">
        <f t="shared" si="13"/>
        <v>476</v>
      </c>
      <c r="AN20" s="24" t="str">
        <f t="shared" si="14"/>
        <v>C</v>
      </c>
      <c r="AO20" s="24" t="str">
        <f t="shared" si="15"/>
        <v>MOB12+</v>
      </c>
    </row>
    <row r="21" spans="1:41" ht="13.5" hidden="1" customHeight="1">
      <c r="A21" s="24" t="s">
        <v>1168</v>
      </c>
      <c r="B21" s="34" t="s">
        <v>169</v>
      </c>
      <c r="C21" s="25">
        <v>622725</v>
      </c>
      <c r="D21" s="24" t="s">
        <v>1810</v>
      </c>
      <c r="E21" s="26">
        <v>44747.386111111096</v>
      </c>
      <c r="F21" s="26">
        <v>44747.386111111096</v>
      </c>
      <c r="G21" s="25">
        <v>1407</v>
      </c>
      <c r="H21" s="25">
        <v>1407</v>
      </c>
      <c r="I21" s="26">
        <v>46124.7368055556</v>
      </c>
      <c r="J21" s="27">
        <v>101</v>
      </c>
      <c r="K21" s="27">
        <v>101</v>
      </c>
      <c r="L21" s="27">
        <v>42</v>
      </c>
      <c r="M21" s="27">
        <v>4104</v>
      </c>
      <c r="N21" s="27">
        <v>3223</v>
      </c>
      <c r="O21" s="25">
        <v>1</v>
      </c>
      <c r="P21" s="27">
        <v>0</v>
      </c>
      <c r="Q21" s="24"/>
      <c r="R21" s="24"/>
      <c r="S21" s="27">
        <v>3</v>
      </c>
      <c r="T21" s="27">
        <v>3</v>
      </c>
      <c r="U21" s="27">
        <v>18400</v>
      </c>
      <c r="V21" s="27"/>
      <c r="W21" s="27">
        <v>18400</v>
      </c>
      <c r="X21" s="24" t="str">
        <f>IF(OR(I21="",说明首页!$C$3-INT(I21)&gt;7),"是","否")</f>
        <v>否</v>
      </c>
      <c r="Y21" s="24" t="str">
        <f t="shared" si="0"/>
        <v>是</v>
      </c>
      <c r="Z21" s="24" t="str">
        <f t="shared" si="1"/>
        <v>否</v>
      </c>
      <c r="AA21" s="24" t="str">
        <f>IF(OR(I21="",说明首页!$C$3-INT(I21)&gt;=3),"是","否")</f>
        <v>是</v>
      </c>
      <c r="AB21" s="28">
        <f t="shared" si="2"/>
        <v>76.738095238095241</v>
      </c>
      <c r="AC21" s="29">
        <f t="shared" si="3"/>
        <v>1.84</v>
      </c>
      <c r="AD21" s="27">
        <f t="shared" si="4"/>
        <v>6133.333333333333</v>
      </c>
      <c r="AE21" s="29">
        <f t="shared" si="5"/>
        <v>0</v>
      </c>
      <c r="AF21" s="29">
        <f t="shared" si="6"/>
        <v>53.716666666666669</v>
      </c>
      <c r="AG21" s="28" t="str">
        <f t="shared" si="7"/>
        <v/>
      </c>
      <c r="AH21" s="28" t="str">
        <f t="shared" si="8"/>
        <v/>
      </c>
      <c r="AI21" s="28" t="str">
        <f t="shared" si="9"/>
        <v/>
      </c>
      <c r="AJ21" s="28" t="str">
        <f t="shared" si="10"/>
        <v/>
      </c>
      <c r="AK21" s="28" t="str">
        <f t="shared" si="11"/>
        <v/>
      </c>
      <c r="AL21" s="29" t="str">
        <f t="shared" si="12"/>
        <v/>
      </c>
      <c r="AM21" s="25" t="str">
        <f t="shared" si="13"/>
        <v/>
      </c>
      <c r="AN21" s="24" t="str">
        <f t="shared" si="14"/>
        <v>非参评</v>
      </c>
      <c r="AO21" s="24" t="str">
        <f t="shared" si="15"/>
        <v>MOB12+</v>
      </c>
    </row>
    <row r="22" spans="1:41" ht="13.5" hidden="1" customHeight="1">
      <c r="A22" s="24" t="s">
        <v>1168</v>
      </c>
      <c r="B22" s="34" t="s">
        <v>169</v>
      </c>
      <c r="C22" s="25">
        <v>623431</v>
      </c>
      <c r="D22" s="24" t="s">
        <v>1712</v>
      </c>
      <c r="E22" s="26">
        <v>44330.383333333302</v>
      </c>
      <c r="F22" s="26">
        <v>44330.383333333302</v>
      </c>
      <c r="G22" s="25">
        <v>1824</v>
      </c>
      <c r="H22" s="25">
        <v>1824</v>
      </c>
      <c r="I22" s="26">
        <v>46154.733333333301</v>
      </c>
      <c r="J22" s="27">
        <v>5823</v>
      </c>
      <c r="K22" s="27">
        <v>6474</v>
      </c>
      <c r="L22" s="27">
        <v>2065</v>
      </c>
      <c r="M22" s="27">
        <v>257338</v>
      </c>
      <c r="N22" s="27">
        <v>191733</v>
      </c>
      <c r="O22" s="24">
        <v>27</v>
      </c>
      <c r="P22" s="27">
        <v>0</v>
      </c>
      <c r="Q22" s="24"/>
      <c r="R22" s="24"/>
      <c r="S22" s="27">
        <v>455</v>
      </c>
      <c r="T22" s="27">
        <v>743</v>
      </c>
      <c r="U22" s="27">
        <v>21500000</v>
      </c>
      <c r="V22" s="27">
        <v>11600000</v>
      </c>
      <c r="W22" s="27">
        <v>21500000</v>
      </c>
      <c r="X22" s="24" t="str">
        <f>IF(OR(I22="",说明首页!$C$3-INT(I22)&gt;7),"是","否")</f>
        <v>否</v>
      </c>
      <c r="Y22" s="24" t="str">
        <f t="shared" si="0"/>
        <v>否</v>
      </c>
      <c r="Z22" s="24" t="str">
        <f t="shared" si="1"/>
        <v>是</v>
      </c>
      <c r="AA22" s="24" t="str">
        <f>IF(OR(I22="",说明首页!$C$3-INT(I22)&gt;=3),"是","否")</f>
        <v>否</v>
      </c>
      <c r="AB22" s="28">
        <f t="shared" si="2"/>
        <v>92.848910411622271</v>
      </c>
      <c r="AC22" s="29">
        <f t="shared" si="3"/>
        <v>2150</v>
      </c>
      <c r="AD22" s="27">
        <f t="shared" si="4"/>
        <v>28936.742934051144</v>
      </c>
      <c r="AE22" s="29">
        <f t="shared" si="5"/>
        <v>1160</v>
      </c>
      <c r="AF22" s="29">
        <f t="shared" si="6"/>
        <v>118.35370370370372</v>
      </c>
      <c r="AG22" s="28">
        <f t="shared" si="7"/>
        <v>53.119730185497474</v>
      </c>
      <c r="AH22" s="28">
        <f t="shared" si="8"/>
        <v>97.807757166947724</v>
      </c>
      <c r="AI22" s="28">
        <f t="shared" si="9"/>
        <v>77.065767284991566</v>
      </c>
      <c r="AJ22" s="28">
        <f t="shared" si="10"/>
        <v>97.639123102866776</v>
      </c>
      <c r="AK22" s="28">
        <f t="shared" si="11"/>
        <v>21.247892074198987</v>
      </c>
      <c r="AL22" s="29">
        <f t="shared" si="12"/>
        <v>71.06</v>
      </c>
      <c r="AM22" s="25">
        <f t="shared" si="13"/>
        <v>136</v>
      </c>
      <c r="AN22" s="24" t="str">
        <f t="shared" si="14"/>
        <v>A</v>
      </c>
      <c r="AO22" s="24" t="str">
        <f t="shared" si="15"/>
        <v>MOB12+</v>
      </c>
    </row>
    <row r="23" spans="1:41" ht="13.5" hidden="1" customHeight="1">
      <c r="A23" s="24" t="s">
        <v>1168</v>
      </c>
      <c r="B23" s="34" t="s">
        <v>145</v>
      </c>
      <c r="C23" s="25">
        <v>626597</v>
      </c>
      <c r="D23" s="24" t="s">
        <v>164</v>
      </c>
      <c r="E23" s="26">
        <v>45929.4243055556</v>
      </c>
      <c r="F23" s="26">
        <v>45929.4243055556</v>
      </c>
      <c r="G23" s="25">
        <v>225</v>
      </c>
      <c r="H23" s="25">
        <v>225</v>
      </c>
      <c r="I23" s="26">
        <v>46154.520138888904</v>
      </c>
      <c r="J23" s="27">
        <v>239</v>
      </c>
      <c r="K23" s="27">
        <v>271</v>
      </c>
      <c r="L23" s="27">
        <v>109</v>
      </c>
      <c r="M23" s="27">
        <v>12432</v>
      </c>
      <c r="N23" s="27">
        <v>10045</v>
      </c>
      <c r="O23" s="25">
        <v>1</v>
      </c>
      <c r="P23" s="27">
        <v>0</v>
      </c>
      <c r="Q23" s="24"/>
      <c r="R23" s="24"/>
      <c r="S23" s="27">
        <v>4</v>
      </c>
      <c r="T23" s="27">
        <v>8</v>
      </c>
      <c r="U23" s="27">
        <v>600200</v>
      </c>
      <c r="V23" s="27">
        <v>471300</v>
      </c>
      <c r="W23" s="27">
        <v>600200</v>
      </c>
      <c r="X23" s="24" t="str">
        <f>IF(OR(I23="",说明首页!$C$3-INT(I23)&gt;7),"是","否")</f>
        <v>否</v>
      </c>
      <c r="Y23" s="24" t="str">
        <f t="shared" si="0"/>
        <v>是</v>
      </c>
      <c r="Z23" s="24" t="str">
        <f t="shared" si="1"/>
        <v>否</v>
      </c>
      <c r="AA23" s="24" t="str">
        <f>IF(OR(I23="",说明首页!$C$3-INT(I23)&gt;=3),"是","否")</f>
        <v>否</v>
      </c>
      <c r="AB23" s="28">
        <f t="shared" si="2"/>
        <v>92.155963302752298</v>
      </c>
      <c r="AC23" s="29">
        <f t="shared" si="3"/>
        <v>60.02</v>
      </c>
      <c r="AD23" s="27">
        <f t="shared" si="4"/>
        <v>75025</v>
      </c>
      <c r="AE23" s="29">
        <f t="shared" si="5"/>
        <v>47.13</v>
      </c>
      <c r="AF23" s="29">
        <f t="shared" si="6"/>
        <v>167.41666666666666</v>
      </c>
      <c r="AG23" s="28" t="str">
        <f t="shared" si="7"/>
        <v/>
      </c>
      <c r="AH23" s="28" t="str">
        <f t="shared" si="8"/>
        <v/>
      </c>
      <c r="AI23" s="28" t="str">
        <f t="shared" si="9"/>
        <v/>
      </c>
      <c r="AJ23" s="28" t="str">
        <f t="shared" si="10"/>
        <v/>
      </c>
      <c r="AK23" s="28" t="str">
        <f t="shared" si="11"/>
        <v/>
      </c>
      <c r="AL23" s="29" t="str">
        <f t="shared" si="12"/>
        <v/>
      </c>
      <c r="AM23" s="25" t="str">
        <f t="shared" si="13"/>
        <v/>
      </c>
      <c r="AN23" s="24" t="str">
        <f t="shared" si="14"/>
        <v>非参评</v>
      </c>
      <c r="AO23" s="24" t="str">
        <f t="shared" si="15"/>
        <v>MOB6-12</v>
      </c>
    </row>
    <row r="24" spans="1:41" ht="13.5" hidden="1" customHeight="1">
      <c r="A24" s="24" t="s">
        <v>1168</v>
      </c>
      <c r="B24" s="34" t="s">
        <v>169</v>
      </c>
      <c r="C24" s="25">
        <v>626616</v>
      </c>
      <c r="D24" s="24" t="s">
        <v>1515</v>
      </c>
      <c r="E24" s="26">
        <v>45239.511111111096</v>
      </c>
      <c r="F24" s="26">
        <v>45239.511111111096</v>
      </c>
      <c r="G24" s="25">
        <v>915</v>
      </c>
      <c r="H24" s="25">
        <v>915</v>
      </c>
      <c r="I24" s="26">
        <v>46154.734722222202</v>
      </c>
      <c r="J24" s="27">
        <v>5710</v>
      </c>
      <c r="K24" s="27">
        <v>6383</v>
      </c>
      <c r="L24" s="27">
        <v>2838</v>
      </c>
      <c r="M24" s="27">
        <v>258473</v>
      </c>
      <c r="N24" s="27">
        <v>210702</v>
      </c>
      <c r="O24" s="25">
        <v>26</v>
      </c>
      <c r="P24" s="27">
        <v>0</v>
      </c>
      <c r="Q24" s="24"/>
      <c r="R24" s="24"/>
      <c r="S24" s="27">
        <v>293</v>
      </c>
      <c r="T24" s="27">
        <v>456</v>
      </c>
      <c r="U24" s="27">
        <v>10700000</v>
      </c>
      <c r="V24" s="27">
        <v>4697000</v>
      </c>
      <c r="W24" s="27">
        <v>10700000</v>
      </c>
      <c r="X24" s="24" t="str">
        <f>IF(OR(I24="",说明首页!$C$3-INT(I24)&gt;7),"是","否")</f>
        <v>否</v>
      </c>
      <c r="Y24" s="24" t="str">
        <f t="shared" si="0"/>
        <v>否</v>
      </c>
      <c r="Z24" s="24" t="str">
        <f t="shared" si="1"/>
        <v>是</v>
      </c>
      <c r="AA24" s="24" t="str">
        <f>IF(OR(I24="",说明首页!$C$3-INT(I24)&gt;=3),"是","否")</f>
        <v>否</v>
      </c>
      <c r="AB24" s="28">
        <f t="shared" si="2"/>
        <v>74.243128964059196</v>
      </c>
      <c r="AC24" s="29">
        <f t="shared" si="3"/>
        <v>1070</v>
      </c>
      <c r="AD24" s="27">
        <f t="shared" si="4"/>
        <v>23464.912280701756</v>
      </c>
      <c r="AE24" s="29">
        <f t="shared" si="5"/>
        <v>469.7</v>
      </c>
      <c r="AF24" s="29">
        <f t="shared" si="6"/>
        <v>135.06538461538463</v>
      </c>
      <c r="AG24" s="28">
        <f t="shared" si="7"/>
        <v>12.478920741989882</v>
      </c>
      <c r="AH24" s="28">
        <f t="shared" si="8"/>
        <v>73.018549747048894</v>
      </c>
      <c r="AI24" s="28">
        <f t="shared" si="9"/>
        <v>45.699831365935914</v>
      </c>
      <c r="AJ24" s="28">
        <f t="shared" si="10"/>
        <v>73.524451939291737</v>
      </c>
      <c r="AK24" s="28">
        <f t="shared" si="11"/>
        <v>51.264755480607086</v>
      </c>
      <c r="AL24" s="29">
        <f t="shared" si="12"/>
        <v>57.5</v>
      </c>
      <c r="AM24" s="25">
        <f t="shared" si="13"/>
        <v>230</v>
      </c>
      <c r="AN24" s="24" t="str">
        <f t="shared" si="14"/>
        <v>A</v>
      </c>
      <c r="AO24" s="24" t="str">
        <f t="shared" si="15"/>
        <v>MOB12+</v>
      </c>
    </row>
    <row r="25" spans="1:41" ht="13.5" hidden="1" customHeight="1">
      <c r="A25" s="24" t="s">
        <v>1168</v>
      </c>
      <c r="B25" s="34" t="s">
        <v>150</v>
      </c>
      <c r="C25" s="25">
        <v>627204</v>
      </c>
      <c r="D25" s="24" t="s">
        <v>1017</v>
      </c>
      <c r="E25" s="26">
        <v>44608.663194444402</v>
      </c>
      <c r="F25" s="26">
        <v>44608.663194444402</v>
      </c>
      <c r="G25" s="25">
        <v>1546</v>
      </c>
      <c r="H25" s="25">
        <v>1546</v>
      </c>
      <c r="I25" s="26">
        <v>46138.431250000001</v>
      </c>
      <c r="J25" s="27">
        <v>20</v>
      </c>
      <c r="K25" s="27">
        <v>20</v>
      </c>
      <c r="L25" s="27">
        <v>15</v>
      </c>
      <c r="M25" s="27">
        <v>2043</v>
      </c>
      <c r="N25" s="27">
        <v>1957</v>
      </c>
      <c r="O25" s="25"/>
      <c r="P25" s="27"/>
      <c r="Q25" s="24"/>
      <c r="R25" s="24"/>
      <c r="S25" s="27"/>
      <c r="T25" s="27"/>
      <c r="U25" s="27"/>
      <c r="V25" s="27"/>
      <c r="W25" s="27"/>
      <c r="X25" s="24" t="str">
        <f>IF(OR(I25="",说明首页!$C$3-INT(I25)&gt;7),"是","否")</f>
        <v>否</v>
      </c>
      <c r="Y25" s="24" t="str">
        <f t="shared" si="0"/>
        <v>是</v>
      </c>
      <c r="Z25" s="24" t="str">
        <f t="shared" si="1"/>
        <v>否</v>
      </c>
      <c r="AA25" s="24" t="str">
        <f>IF(OR(I25="",说明首页!$C$3-INT(I25)&gt;=3),"是","否")</f>
        <v>否</v>
      </c>
      <c r="AB25" s="28">
        <f t="shared" si="2"/>
        <v>130.46666666666667</v>
      </c>
      <c r="AC25" s="29">
        <f t="shared" si="3"/>
        <v>0</v>
      </c>
      <c r="AD25" s="27">
        <f t="shared" si="4"/>
        <v>0</v>
      </c>
      <c r="AE25" s="29">
        <f t="shared" si="5"/>
        <v>0</v>
      </c>
      <c r="AF25" s="29">
        <f t="shared" si="6"/>
        <v>0</v>
      </c>
      <c r="AG25" s="28" t="str">
        <f t="shared" si="7"/>
        <v/>
      </c>
      <c r="AH25" s="28" t="str">
        <f t="shared" si="8"/>
        <v/>
      </c>
      <c r="AI25" s="28" t="str">
        <f t="shared" si="9"/>
        <v/>
      </c>
      <c r="AJ25" s="28" t="str">
        <f t="shared" si="10"/>
        <v/>
      </c>
      <c r="AK25" s="28" t="str">
        <f t="shared" si="11"/>
        <v/>
      </c>
      <c r="AL25" s="29" t="str">
        <f t="shared" si="12"/>
        <v/>
      </c>
      <c r="AM25" s="25" t="str">
        <f t="shared" si="13"/>
        <v/>
      </c>
      <c r="AN25" s="24" t="str">
        <f t="shared" si="14"/>
        <v>非参评</v>
      </c>
      <c r="AO25" s="24" t="str">
        <f t="shared" si="15"/>
        <v>MOB12+</v>
      </c>
    </row>
    <row r="26" spans="1:41" ht="13.5" hidden="1" customHeight="1">
      <c r="A26" s="24" t="s">
        <v>1168</v>
      </c>
      <c r="B26" s="34" t="s">
        <v>145</v>
      </c>
      <c r="C26" s="25">
        <v>627514</v>
      </c>
      <c r="D26" s="24" t="s">
        <v>1081</v>
      </c>
      <c r="E26" s="26">
        <v>45582.6381944444</v>
      </c>
      <c r="F26" s="26">
        <v>45582.6381944444</v>
      </c>
      <c r="G26" s="25">
        <v>572</v>
      </c>
      <c r="H26" s="25">
        <v>572</v>
      </c>
      <c r="I26" s="26">
        <v>46154.602083333302</v>
      </c>
      <c r="J26" s="27">
        <v>245</v>
      </c>
      <c r="K26" s="27">
        <v>257</v>
      </c>
      <c r="L26" s="27">
        <v>107</v>
      </c>
      <c r="M26" s="27">
        <v>15642</v>
      </c>
      <c r="N26" s="27">
        <v>13299</v>
      </c>
      <c r="O26" s="25">
        <v>2</v>
      </c>
      <c r="P26" s="27">
        <v>0</v>
      </c>
      <c r="Q26" s="24"/>
      <c r="R26" s="24"/>
      <c r="S26" s="27">
        <v>5</v>
      </c>
      <c r="T26" s="27">
        <v>9</v>
      </c>
      <c r="U26" s="27">
        <v>316700</v>
      </c>
      <c r="V26" s="27">
        <v>314700</v>
      </c>
      <c r="W26" s="27">
        <v>316700</v>
      </c>
      <c r="X26" s="24" t="str">
        <f>IF(OR(I26="",说明首页!$C$3-INT(I26)&gt;7),"是","否")</f>
        <v>否</v>
      </c>
      <c r="Y26" s="24" t="str">
        <f t="shared" si="0"/>
        <v>是</v>
      </c>
      <c r="Z26" s="24" t="str">
        <f t="shared" si="1"/>
        <v>否</v>
      </c>
      <c r="AA26" s="24" t="str">
        <f>IF(OR(I26="",说明首页!$C$3-INT(I26)&gt;=3),"是","否")</f>
        <v>否</v>
      </c>
      <c r="AB26" s="28">
        <f t="shared" si="2"/>
        <v>124.28971962616822</v>
      </c>
      <c r="AC26" s="29">
        <f t="shared" si="3"/>
        <v>31.67</v>
      </c>
      <c r="AD26" s="27">
        <f t="shared" si="4"/>
        <v>35188.888888888891</v>
      </c>
      <c r="AE26" s="29">
        <f t="shared" si="5"/>
        <v>31.47</v>
      </c>
      <c r="AF26" s="29">
        <f t="shared" si="6"/>
        <v>110.825</v>
      </c>
      <c r="AG26" s="28" t="str">
        <f t="shared" si="7"/>
        <v/>
      </c>
      <c r="AH26" s="28" t="str">
        <f t="shared" si="8"/>
        <v/>
      </c>
      <c r="AI26" s="28" t="str">
        <f t="shared" si="9"/>
        <v/>
      </c>
      <c r="AJ26" s="28" t="str">
        <f t="shared" si="10"/>
        <v/>
      </c>
      <c r="AK26" s="28" t="str">
        <f t="shared" si="11"/>
        <v/>
      </c>
      <c r="AL26" s="29" t="str">
        <f t="shared" si="12"/>
        <v/>
      </c>
      <c r="AM26" s="25" t="str">
        <f t="shared" si="13"/>
        <v/>
      </c>
      <c r="AN26" s="24" t="str">
        <f t="shared" si="14"/>
        <v>非参评</v>
      </c>
      <c r="AO26" s="24" t="str">
        <f t="shared" si="15"/>
        <v>MOB12+</v>
      </c>
    </row>
    <row r="27" spans="1:41" ht="13.5" hidden="1" customHeight="1">
      <c r="A27" s="24" t="s">
        <v>1168</v>
      </c>
      <c r="B27" s="34" t="s">
        <v>145</v>
      </c>
      <c r="C27" s="25">
        <v>628715</v>
      </c>
      <c r="D27" s="24" t="s">
        <v>198</v>
      </c>
      <c r="E27" s="26">
        <v>44776.411111111098</v>
      </c>
      <c r="F27" s="26">
        <v>44776.411111111098</v>
      </c>
      <c r="G27" s="25">
        <v>1378</v>
      </c>
      <c r="H27" s="25">
        <v>1378</v>
      </c>
      <c r="I27" s="26">
        <v>46141.6965277778</v>
      </c>
      <c r="J27" s="27">
        <v>87</v>
      </c>
      <c r="K27" s="27">
        <v>107</v>
      </c>
      <c r="L27" s="27">
        <v>31</v>
      </c>
      <c r="M27" s="27">
        <v>4349</v>
      </c>
      <c r="N27" s="27">
        <v>3284</v>
      </c>
      <c r="O27" s="25"/>
      <c r="P27" s="27">
        <v>0</v>
      </c>
      <c r="Q27" s="24"/>
      <c r="R27" s="24"/>
      <c r="S27" s="27">
        <v>1</v>
      </c>
      <c r="T27" s="27">
        <v>2</v>
      </c>
      <c r="U27" s="27">
        <v>200000</v>
      </c>
      <c r="V27" s="27">
        <v>200000</v>
      </c>
      <c r="W27" s="27">
        <v>200000</v>
      </c>
      <c r="X27" s="24" t="str">
        <f>IF(OR(I27="",说明首页!$C$3-INT(I27)&gt;7),"是","否")</f>
        <v>否</v>
      </c>
      <c r="Y27" s="24" t="str">
        <f t="shared" si="0"/>
        <v>是</v>
      </c>
      <c r="Z27" s="24" t="str">
        <f t="shared" si="1"/>
        <v>否</v>
      </c>
      <c r="AA27" s="24" t="str">
        <f>IF(OR(I27="",说明首页!$C$3-INT(I27)&gt;=3),"是","否")</f>
        <v>否</v>
      </c>
      <c r="AB27" s="28">
        <f t="shared" si="2"/>
        <v>105.93548387096774</v>
      </c>
      <c r="AC27" s="29">
        <f t="shared" si="3"/>
        <v>20</v>
      </c>
      <c r="AD27" s="27">
        <f t="shared" si="4"/>
        <v>100000</v>
      </c>
      <c r="AE27" s="29">
        <f t="shared" si="5"/>
        <v>20</v>
      </c>
      <c r="AF27" s="29">
        <f t="shared" si="6"/>
        <v>0</v>
      </c>
      <c r="AG27" s="28" t="str">
        <f t="shared" si="7"/>
        <v/>
      </c>
      <c r="AH27" s="28" t="str">
        <f t="shared" si="8"/>
        <v/>
      </c>
      <c r="AI27" s="28" t="str">
        <f t="shared" si="9"/>
        <v/>
      </c>
      <c r="AJ27" s="28" t="str">
        <f t="shared" si="10"/>
        <v/>
      </c>
      <c r="AK27" s="28" t="str">
        <f t="shared" si="11"/>
        <v/>
      </c>
      <c r="AL27" s="29" t="str">
        <f t="shared" si="12"/>
        <v/>
      </c>
      <c r="AM27" s="25" t="str">
        <f t="shared" si="13"/>
        <v/>
      </c>
      <c r="AN27" s="24" t="str">
        <f t="shared" si="14"/>
        <v>非参评</v>
      </c>
      <c r="AO27" s="24" t="str">
        <f t="shared" si="15"/>
        <v>MOB12+</v>
      </c>
    </row>
    <row r="28" spans="1:41" ht="13.5" hidden="1" customHeight="1">
      <c r="A28" s="24" t="s">
        <v>1168</v>
      </c>
      <c r="B28" s="34" t="s">
        <v>176</v>
      </c>
      <c r="C28" s="25">
        <v>629832</v>
      </c>
      <c r="D28" s="24" t="s">
        <v>1152</v>
      </c>
      <c r="E28" s="26">
        <v>44329.3840277778</v>
      </c>
      <c r="F28" s="26">
        <v>44329.3840277778</v>
      </c>
      <c r="G28" s="25">
        <v>1825</v>
      </c>
      <c r="H28" s="25">
        <v>1825</v>
      </c>
      <c r="I28" s="26">
        <v>46154.751388888901</v>
      </c>
      <c r="J28" s="27">
        <v>236</v>
      </c>
      <c r="K28" s="27">
        <v>395</v>
      </c>
      <c r="L28" s="27">
        <v>149</v>
      </c>
      <c r="M28" s="27">
        <v>15058</v>
      </c>
      <c r="N28" s="27">
        <v>11416</v>
      </c>
      <c r="O28" s="25">
        <v>1</v>
      </c>
      <c r="P28" s="27">
        <v>0</v>
      </c>
      <c r="Q28" s="24"/>
      <c r="R28" s="24"/>
      <c r="S28" s="27">
        <v>2</v>
      </c>
      <c r="T28" s="27">
        <v>6</v>
      </c>
      <c r="U28" s="27">
        <v>60000</v>
      </c>
      <c r="V28" s="27">
        <v>10000</v>
      </c>
      <c r="W28" s="27">
        <v>60000</v>
      </c>
      <c r="X28" s="24" t="str">
        <f>IF(OR(I28="",说明首页!$C$3-INT(I28)&gt;7),"是","否")</f>
        <v>否</v>
      </c>
      <c r="Y28" s="24" t="str">
        <f t="shared" si="0"/>
        <v>是</v>
      </c>
      <c r="Z28" s="24" t="str">
        <f t="shared" si="1"/>
        <v>否</v>
      </c>
      <c r="AA28" s="24" t="str">
        <f>IF(OR(I28="",说明首页!$C$3-INT(I28)&gt;=3),"是","否")</f>
        <v>否</v>
      </c>
      <c r="AB28" s="28">
        <f t="shared" si="2"/>
        <v>76.617449664429529</v>
      </c>
      <c r="AC28" s="29">
        <f t="shared" si="3"/>
        <v>6</v>
      </c>
      <c r="AD28" s="27">
        <f t="shared" si="4"/>
        <v>10000</v>
      </c>
      <c r="AE28" s="29">
        <f t="shared" si="5"/>
        <v>1</v>
      </c>
      <c r="AF28" s="29">
        <f t="shared" si="6"/>
        <v>190.26666666666668</v>
      </c>
      <c r="AG28" s="28" t="str">
        <f t="shared" si="7"/>
        <v/>
      </c>
      <c r="AH28" s="28" t="str">
        <f t="shared" si="8"/>
        <v/>
      </c>
      <c r="AI28" s="28" t="str">
        <f t="shared" si="9"/>
        <v/>
      </c>
      <c r="AJ28" s="28" t="str">
        <f t="shared" si="10"/>
        <v/>
      </c>
      <c r="AK28" s="28" t="str">
        <f t="shared" si="11"/>
        <v/>
      </c>
      <c r="AL28" s="29" t="str">
        <f t="shared" si="12"/>
        <v/>
      </c>
      <c r="AM28" s="25" t="str">
        <f t="shared" si="13"/>
        <v/>
      </c>
      <c r="AN28" s="24" t="str">
        <f t="shared" si="14"/>
        <v>非参评</v>
      </c>
      <c r="AO28" s="24" t="str">
        <f t="shared" si="15"/>
        <v>MOB12+</v>
      </c>
    </row>
    <row r="29" spans="1:41" ht="13.5" hidden="1" customHeight="1">
      <c r="A29" s="24" t="s">
        <v>1168</v>
      </c>
      <c r="B29" s="34" t="s">
        <v>147</v>
      </c>
      <c r="C29" s="25">
        <v>631289</v>
      </c>
      <c r="D29" s="24" t="s">
        <v>840</v>
      </c>
      <c r="E29" s="26">
        <v>46098.588888888902</v>
      </c>
      <c r="F29" s="26">
        <v>46098.588888888902</v>
      </c>
      <c r="G29" s="25">
        <v>56</v>
      </c>
      <c r="H29" s="25">
        <v>56</v>
      </c>
      <c r="I29" s="26">
        <v>46154.831250000003</v>
      </c>
      <c r="J29" s="27">
        <v>1157</v>
      </c>
      <c r="K29" s="27">
        <v>1371</v>
      </c>
      <c r="L29" s="27">
        <v>494</v>
      </c>
      <c r="M29" s="27">
        <v>47680</v>
      </c>
      <c r="N29" s="27">
        <v>36548</v>
      </c>
      <c r="O29" s="25">
        <v>11</v>
      </c>
      <c r="P29" s="27">
        <v>0</v>
      </c>
      <c r="Q29" s="24"/>
      <c r="R29" s="24"/>
      <c r="S29" s="27">
        <v>20</v>
      </c>
      <c r="T29" s="27">
        <v>37</v>
      </c>
      <c r="U29" s="27">
        <v>1229500</v>
      </c>
      <c r="V29" s="27">
        <v>607600</v>
      </c>
      <c r="W29" s="27">
        <v>1229500</v>
      </c>
      <c r="X29" s="24" t="str">
        <f>IF(OR(I29="",说明首页!$C$3-INT(I29)&gt;7),"是","否")</f>
        <v>否</v>
      </c>
      <c r="Y29" s="24" t="str">
        <f t="shared" si="0"/>
        <v>是</v>
      </c>
      <c r="Z29" s="24" t="str">
        <f t="shared" si="1"/>
        <v>否</v>
      </c>
      <c r="AA29" s="24" t="str">
        <f>IF(OR(I29="",说明首页!$C$3-INT(I29)&gt;=3),"是","否")</f>
        <v>否</v>
      </c>
      <c r="AB29" s="28">
        <f t="shared" si="2"/>
        <v>73.983805668016188</v>
      </c>
      <c r="AC29" s="29">
        <f t="shared" si="3"/>
        <v>122.95</v>
      </c>
      <c r="AD29" s="27">
        <f t="shared" si="4"/>
        <v>33229.729729729726</v>
      </c>
      <c r="AE29" s="29">
        <f t="shared" si="5"/>
        <v>60.76</v>
      </c>
      <c r="AF29" s="29">
        <f t="shared" si="6"/>
        <v>55.375757575757575</v>
      </c>
      <c r="AG29" s="28" t="str">
        <f t="shared" si="7"/>
        <v/>
      </c>
      <c r="AH29" s="28" t="str">
        <f t="shared" si="8"/>
        <v/>
      </c>
      <c r="AI29" s="28" t="str">
        <f t="shared" si="9"/>
        <v/>
      </c>
      <c r="AJ29" s="28" t="str">
        <f t="shared" si="10"/>
        <v/>
      </c>
      <c r="AK29" s="28" t="str">
        <f t="shared" si="11"/>
        <v/>
      </c>
      <c r="AL29" s="29" t="str">
        <f t="shared" si="12"/>
        <v/>
      </c>
      <c r="AM29" s="25" t="str">
        <f t="shared" si="13"/>
        <v/>
      </c>
      <c r="AN29" s="24" t="str">
        <f t="shared" si="14"/>
        <v>非参评</v>
      </c>
      <c r="AO29" s="24" t="str">
        <f t="shared" si="15"/>
        <v>MOB1-3</v>
      </c>
    </row>
    <row r="30" spans="1:41" ht="13.5" hidden="1" customHeight="1">
      <c r="A30" s="24" t="s">
        <v>1168</v>
      </c>
      <c r="B30" s="34" t="s">
        <v>160</v>
      </c>
      <c r="C30" s="25">
        <v>631319</v>
      </c>
      <c r="D30" s="24" t="s">
        <v>1162</v>
      </c>
      <c r="E30" s="26">
        <v>44329.378472222197</v>
      </c>
      <c r="F30" s="26">
        <v>44329.378472222197</v>
      </c>
      <c r="G30" s="25">
        <v>1825</v>
      </c>
      <c r="H30" s="25">
        <v>1825</v>
      </c>
      <c r="I30" s="26">
        <v>46154.7680555556</v>
      </c>
      <c r="J30" s="27">
        <v>641</v>
      </c>
      <c r="K30" s="27">
        <v>800</v>
      </c>
      <c r="L30" s="27">
        <v>287</v>
      </c>
      <c r="M30" s="27">
        <v>32985</v>
      </c>
      <c r="N30" s="27">
        <v>24698</v>
      </c>
      <c r="O30" s="25">
        <v>4</v>
      </c>
      <c r="P30" s="27">
        <v>0</v>
      </c>
      <c r="Q30" s="24"/>
      <c r="R30" s="24"/>
      <c r="S30" s="27">
        <v>9</v>
      </c>
      <c r="T30" s="27">
        <v>18</v>
      </c>
      <c r="U30" s="27">
        <v>892500</v>
      </c>
      <c r="V30" s="27">
        <v>892500</v>
      </c>
      <c r="W30" s="27">
        <v>892500</v>
      </c>
      <c r="X30" s="24" t="str">
        <f>IF(OR(I30="",说明首页!$C$3-INT(I30)&gt;7),"是","否")</f>
        <v>否</v>
      </c>
      <c r="Y30" s="24" t="str">
        <f t="shared" si="0"/>
        <v>是</v>
      </c>
      <c r="Z30" s="24" t="str">
        <f t="shared" si="1"/>
        <v>否</v>
      </c>
      <c r="AA30" s="24" t="str">
        <f>IF(OR(I30="",说明首页!$C$3-INT(I30)&gt;=3),"是","否")</f>
        <v>否</v>
      </c>
      <c r="AB30" s="28">
        <f t="shared" si="2"/>
        <v>86.055749128919857</v>
      </c>
      <c r="AC30" s="29">
        <f t="shared" si="3"/>
        <v>89.25</v>
      </c>
      <c r="AD30" s="27">
        <f t="shared" si="4"/>
        <v>49583.333333333336</v>
      </c>
      <c r="AE30" s="29">
        <f t="shared" si="5"/>
        <v>89.25</v>
      </c>
      <c r="AF30" s="29">
        <f t="shared" si="6"/>
        <v>102.90833333333333</v>
      </c>
      <c r="AG30" s="28" t="str">
        <f t="shared" si="7"/>
        <v/>
      </c>
      <c r="AH30" s="28" t="str">
        <f t="shared" si="8"/>
        <v/>
      </c>
      <c r="AI30" s="28" t="str">
        <f t="shared" si="9"/>
        <v/>
      </c>
      <c r="AJ30" s="28" t="str">
        <f t="shared" si="10"/>
        <v/>
      </c>
      <c r="AK30" s="28" t="str">
        <f t="shared" si="11"/>
        <v/>
      </c>
      <c r="AL30" s="29" t="str">
        <f t="shared" si="12"/>
        <v/>
      </c>
      <c r="AM30" s="25" t="str">
        <f t="shared" si="13"/>
        <v/>
      </c>
      <c r="AN30" s="24" t="str">
        <f t="shared" si="14"/>
        <v>非参评</v>
      </c>
      <c r="AO30" s="24" t="str">
        <f t="shared" si="15"/>
        <v>MOB12+</v>
      </c>
    </row>
    <row r="31" spans="1:41" ht="13.5" hidden="1" customHeight="1">
      <c r="A31" s="24" t="s">
        <v>1168</v>
      </c>
      <c r="B31" s="34" t="s">
        <v>169</v>
      </c>
      <c r="C31" s="25">
        <v>632153</v>
      </c>
      <c r="D31" s="24" t="s">
        <v>1450</v>
      </c>
      <c r="E31" s="26">
        <v>44329.390277777798</v>
      </c>
      <c r="F31" s="26">
        <v>44329.390277777798</v>
      </c>
      <c r="G31" s="25">
        <v>1825</v>
      </c>
      <c r="H31" s="25">
        <v>1825</v>
      </c>
      <c r="I31" s="26">
        <v>46154.742361111101</v>
      </c>
      <c r="J31" s="27">
        <v>4124</v>
      </c>
      <c r="K31" s="27">
        <v>4842</v>
      </c>
      <c r="L31" s="27">
        <v>2338</v>
      </c>
      <c r="M31" s="27">
        <v>240557</v>
      </c>
      <c r="N31" s="27">
        <v>205930</v>
      </c>
      <c r="O31" s="25">
        <v>24</v>
      </c>
      <c r="P31" s="27">
        <v>0</v>
      </c>
      <c r="Q31" s="24"/>
      <c r="R31" s="24"/>
      <c r="S31" s="27">
        <v>167</v>
      </c>
      <c r="T31" s="27">
        <v>269</v>
      </c>
      <c r="U31" s="27">
        <v>5844700</v>
      </c>
      <c r="V31" s="27">
        <v>1513800</v>
      </c>
      <c r="W31" s="27">
        <v>5844700</v>
      </c>
      <c r="X31" s="24" t="str">
        <f>IF(OR(I31="",说明首页!$C$3-INT(I31)&gt;7),"是","否")</f>
        <v>否</v>
      </c>
      <c r="Y31" s="24" t="str">
        <f t="shared" si="0"/>
        <v>否</v>
      </c>
      <c r="Z31" s="24" t="str">
        <f t="shared" si="1"/>
        <v>是</v>
      </c>
      <c r="AA31" s="24" t="str">
        <f>IF(OR(I31="",说明首页!$C$3-INT(I31)&gt;=3),"是","否")</f>
        <v>否</v>
      </c>
      <c r="AB31" s="28">
        <f t="shared" si="2"/>
        <v>88.079555175363552</v>
      </c>
      <c r="AC31" s="29">
        <f t="shared" si="3"/>
        <v>584.47</v>
      </c>
      <c r="AD31" s="27">
        <f t="shared" si="4"/>
        <v>21727.509293680298</v>
      </c>
      <c r="AE31" s="29">
        <f t="shared" si="5"/>
        <v>151.38</v>
      </c>
      <c r="AF31" s="29">
        <f t="shared" si="6"/>
        <v>143.00694444444443</v>
      </c>
      <c r="AG31" s="28">
        <f t="shared" si="7"/>
        <v>43.338954468802697</v>
      </c>
      <c r="AH31" s="28">
        <f t="shared" si="8"/>
        <v>25.801011804384487</v>
      </c>
      <c r="AI31" s="28">
        <f t="shared" si="9"/>
        <v>35.581787521079256</v>
      </c>
      <c r="AJ31" s="28">
        <f t="shared" si="10"/>
        <v>17.200674536256326</v>
      </c>
      <c r="AK31" s="28">
        <f t="shared" si="11"/>
        <v>64.418212478920751</v>
      </c>
      <c r="AL31" s="29">
        <f t="shared" si="12"/>
        <v>37.39</v>
      </c>
      <c r="AM31" s="25">
        <f t="shared" si="13"/>
        <v>394</v>
      </c>
      <c r="AN31" s="24" t="str">
        <f t="shared" si="14"/>
        <v>B</v>
      </c>
      <c r="AO31" s="24" t="str">
        <f t="shared" si="15"/>
        <v>MOB12+</v>
      </c>
    </row>
    <row r="32" spans="1:41" ht="13.5" hidden="1" customHeight="1">
      <c r="A32" s="24" t="s">
        <v>1168</v>
      </c>
      <c r="B32" s="34" t="s">
        <v>145</v>
      </c>
      <c r="C32" s="25">
        <v>632697</v>
      </c>
      <c r="D32" s="24" t="s">
        <v>994</v>
      </c>
      <c r="E32" s="26">
        <v>44826.459027777797</v>
      </c>
      <c r="F32" s="26">
        <v>44826.459027777797</v>
      </c>
      <c r="G32" s="25">
        <v>1328</v>
      </c>
      <c r="H32" s="25">
        <v>1328</v>
      </c>
      <c r="I32" s="26">
        <v>46154.629861111098</v>
      </c>
      <c r="J32" s="27">
        <v>158</v>
      </c>
      <c r="K32" s="27">
        <v>224</v>
      </c>
      <c r="L32" s="27">
        <v>93</v>
      </c>
      <c r="M32" s="27">
        <v>12525</v>
      </c>
      <c r="N32" s="27">
        <v>10494</v>
      </c>
      <c r="O32" s="25">
        <v>2</v>
      </c>
      <c r="P32" s="27">
        <v>0</v>
      </c>
      <c r="Q32" s="24"/>
      <c r="R32" s="24"/>
      <c r="S32" s="27">
        <v>3</v>
      </c>
      <c r="T32" s="27">
        <v>6</v>
      </c>
      <c r="U32" s="27">
        <v>447400</v>
      </c>
      <c r="V32" s="27">
        <v>447400</v>
      </c>
      <c r="W32" s="27">
        <v>447400</v>
      </c>
      <c r="X32" s="24" t="str">
        <f>IF(OR(I32="",说明首页!$C$3-INT(I32)&gt;7),"是","否")</f>
        <v>否</v>
      </c>
      <c r="Y32" s="24" t="str">
        <f t="shared" si="0"/>
        <v>是</v>
      </c>
      <c r="Z32" s="24" t="str">
        <f t="shared" si="1"/>
        <v>否</v>
      </c>
      <c r="AA32" s="24" t="str">
        <f>IF(OR(I32="",说明首页!$C$3-INT(I32)&gt;=3),"是","否")</f>
        <v>否</v>
      </c>
      <c r="AB32" s="28">
        <f t="shared" si="2"/>
        <v>112.83870967741936</v>
      </c>
      <c r="AC32" s="29">
        <f t="shared" si="3"/>
        <v>44.74</v>
      </c>
      <c r="AD32" s="27">
        <f t="shared" si="4"/>
        <v>74566.666666666672</v>
      </c>
      <c r="AE32" s="29">
        <f t="shared" si="5"/>
        <v>44.74</v>
      </c>
      <c r="AF32" s="29">
        <f t="shared" si="6"/>
        <v>87.45</v>
      </c>
      <c r="AG32" s="28" t="str">
        <f t="shared" si="7"/>
        <v/>
      </c>
      <c r="AH32" s="28" t="str">
        <f t="shared" si="8"/>
        <v/>
      </c>
      <c r="AI32" s="28" t="str">
        <f t="shared" si="9"/>
        <v/>
      </c>
      <c r="AJ32" s="28" t="str">
        <f t="shared" si="10"/>
        <v/>
      </c>
      <c r="AK32" s="28" t="str">
        <f t="shared" si="11"/>
        <v/>
      </c>
      <c r="AL32" s="29" t="str">
        <f t="shared" si="12"/>
        <v/>
      </c>
      <c r="AM32" s="25" t="str">
        <f t="shared" si="13"/>
        <v/>
      </c>
      <c r="AN32" s="24" t="str">
        <f t="shared" si="14"/>
        <v>非参评</v>
      </c>
      <c r="AO32" s="24" t="str">
        <f t="shared" si="15"/>
        <v>MOB12+</v>
      </c>
    </row>
    <row r="33" spans="1:41" ht="13.5" hidden="1" customHeight="1">
      <c r="A33" s="24" t="s">
        <v>1168</v>
      </c>
      <c r="B33" s="34" t="s">
        <v>158</v>
      </c>
      <c r="C33" s="25">
        <v>633621</v>
      </c>
      <c r="D33" s="24" t="s">
        <v>1832</v>
      </c>
      <c r="E33" s="26">
        <v>46038.452777777798</v>
      </c>
      <c r="F33" s="26">
        <v>46038.452777777798</v>
      </c>
      <c r="G33" s="25">
        <v>116</v>
      </c>
      <c r="H33" s="25">
        <v>116</v>
      </c>
      <c r="I33" s="26">
        <v>46154.802777777797</v>
      </c>
      <c r="J33" s="27">
        <v>599</v>
      </c>
      <c r="K33" s="27">
        <v>729</v>
      </c>
      <c r="L33" s="27">
        <v>392</v>
      </c>
      <c r="M33" s="27">
        <v>51487</v>
      </c>
      <c r="N33" s="27">
        <v>46880</v>
      </c>
      <c r="O33" s="25">
        <v>11</v>
      </c>
      <c r="P33" s="27">
        <v>0</v>
      </c>
      <c r="Q33" s="24"/>
      <c r="R33" s="24"/>
      <c r="S33" s="27">
        <v>23</v>
      </c>
      <c r="T33" s="27">
        <v>34</v>
      </c>
      <c r="U33" s="27">
        <v>347400</v>
      </c>
      <c r="V33" s="27">
        <v>35000</v>
      </c>
      <c r="W33" s="27">
        <v>347400</v>
      </c>
      <c r="X33" s="24" t="str">
        <f>IF(OR(I33="",说明首页!$C$3-INT(I33)&gt;7),"是","否")</f>
        <v>否</v>
      </c>
      <c r="Y33" s="24" t="str">
        <f t="shared" si="0"/>
        <v>是</v>
      </c>
      <c r="Z33" s="24" t="str">
        <f t="shared" si="1"/>
        <v>否</v>
      </c>
      <c r="AA33" s="24" t="str">
        <f>IF(OR(I33="",说明首页!$C$3-INT(I33)&gt;=3),"是","否")</f>
        <v>否</v>
      </c>
      <c r="AB33" s="28">
        <f t="shared" si="2"/>
        <v>119.59183673469387</v>
      </c>
      <c r="AC33" s="29">
        <f t="shared" si="3"/>
        <v>34.74</v>
      </c>
      <c r="AD33" s="27">
        <f t="shared" si="4"/>
        <v>10217.64705882353</v>
      </c>
      <c r="AE33" s="29">
        <f t="shared" si="5"/>
        <v>3.5</v>
      </c>
      <c r="AF33" s="29">
        <f t="shared" si="6"/>
        <v>71.030303030303031</v>
      </c>
      <c r="AG33" s="28" t="str">
        <f t="shared" si="7"/>
        <v/>
      </c>
      <c r="AH33" s="28" t="str">
        <f t="shared" si="8"/>
        <v/>
      </c>
      <c r="AI33" s="28" t="str">
        <f t="shared" si="9"/>
        <v/>
      </c>
      <c r="AJ33" s="28" t="str">
        <f t="shared" si="10"/>
        <v/>
      </c>
      <c r="AK33" s="28" t="str">
        <f t="shared" si="11"/>
        <v/>
      </c>
      <c r="AL33" s="29" t="str">
        <f t="shared" si="12"/>
        <v/>
      </c>
      <c r="AM33" s="25" t="str">
        <f t="shared" si="13"/>
        <v/>
      </c>
      <c r="AN33" s="24" t="str">
        <f t="shared" si="14"/>
        <v>非参评</v>
      </c>
      <c r="AO33" s="24" t="str">
        <f t="shared" si="15"/>
        <v>MOB3-6</v>
      </c>
    </row>
    <row r="34" spans="1:41" ht="13.5" hidden="1" customHeight="1">
      <c r="A34" s="24" t="s">
        <v>1168</v>
      </c>
      <c r="B34" s="34" t="s">
        <v>145</v>
      </c>
      <c r="C34" s="25">
        <v>633643</v>
      </c>
      <c r="D34" s="24" t="s">
        <v>434</v>
      </c>
      <c r="E34" s="26">
        <v>45944.409722222197</v>
      </c>
      <c r="F34" s="26">
        <v>45944.409722222197</v>
      </c>
      <c r="G34" s="25">
        <v>210</v>
      </c>
      <c r="H34" s="25">
        <v>210</v>
      </c>
      <c r="I34" s="26">
        <v>46154.681944444397</v>
      </c>
      <c r="J34" s="27">
        <v>165</v>
      </c>
      <c r="K34" s="27">
        <v>206</v>
      </c>
      <c r="L34" s="27">
        <v>72</v>
      </c>
      <c r="M34" s="27">
        <v>8666</v>
      </c>
      <c r="N34" s="27">
        <v>6618</v>
      </c>
      <c r="O34" s="25"/>
      <c r="P34" s="27"/>
      <c r="Q34" s="24"/>
      <c r="R34" s="24"/>
      <c r="S34" s="27"/>
      <c r="T34" s="27"/>
      <c r="U34" s="27"/>
      <c r="V34" s="27"/>
      <c r="W34" s="27"/>
      <c r="X34" s="24" t="str">
        <f>IF(OR(I34="",说明首页!$C$3-INT(I34)&gt;7),"是","否")</f>
        <v>否</v>
      </c>
      <c r="Y34" s="24" t="str">
        <f t="shared" si="0"/>
        <v>是</v>
      </c>
      <c r="Z34" s="24" t="str">
        <f t="shared" si="1"/>
        <v>否</v>
      </c>
      <c r="AA34" s="24" t="str">
        <f>IF(OR(I34="",说明首页!$C$3-INT(I34)&gt;=3),"是","否")</f>
        <v>否</v>
      </c>
      <c r="AB34" s="28">
        <f t="shared" si="2"/>
        <v>91.916666666666671</v>
      </c>
      <c r="AC34" s="29">
        <f t="shared" si="3"/>
        <v>0</v>
      </c>
      <c r="AD34" s="27">
        <f t="shared" si="4"/>
        <v>0</v>
      </c>
      <c r="AE34" s="29">
        <f t="shared" si="5"/>
        <v>0</v>
      </c>
      <c r="AF34" s="29">
        <f t="shared" si="6"/>
        <v>0</v>
      </c>
      <c r="AG34" s="28" t="str">
        <f t="shared" si="7"/>
        <v/>
      </c>
      <c r="AH34" s="28" t="str">
        <f t="shared" si="8"/>
        <v/>
      </c>
      <c r="AI34" s="28" t="str">
        <f t="shared" si="9"/>
        <v/>
      </c>
      <c r="AJ34" s="28" t="str">
        <f t="shared" si="10"/>
        <v/>
      </c>
      <c r="AK34" s="28" t="str">
        <f t="shared" si="11"/>
        <v/>
      </c>
      <c r="AL34" s="29" t="str">
        <f t="shared" si="12"/>
        <v/>
      </c>
      <c r="AM34" s="25" t="str">
        <f t="shared" si="13"/>
        <v/>
      </c>
      <c r="AN34" s="24" t="str">
        <f t="shared" si="14"/>
        <v>非参评</v>
      </c>
      <c r="AO34" s="24" t="str">
        <f t="shared" si="15"/>
        <v>MOB6-12</v>
      </c>
    </row>
    <row r="35" spans="1:41" ht="13.5" hidden="1" customHeight="1">
      <c r="A35" s="24" t="s">
        <v>1168</v>
      </c>
      <c r="B35" s="34" t="s">
        <v>145</v>
      </c>
      <c r="C35" s="25">
        <v>633950</v>
      </c>
      <c r="D35" s="24" t="s">
        <v>920</v>
      </c>
      <c r="E35" s="26">
        <v>45019.398611111101</v>
      </c>
      <c r="F35" s="26">
        <v>45019.398611111101</v>
      </c>
      <c r="G35" s="25">
        <v>1135</v>
      </c>
      <c r="H35" s="25">
        <v>1135</v>
      </c>
      <c r="I35" s="26">
        <v>46154.399305555598</v>
      </c>
      <c r="J35" s="27">
        <v>163</v>
      </c>
      <c r="K35" s="27">
        <v>193</v>
      </c>
      <c r="L35" s="27">
        <v>70</v>
      </c>
      <c r="M35" s="27">
        <v>8346</v>
      </c>
      <c r="N35" s="27">
        <v>6530</v>
      </c>
      <c r="O35" s="25">
        <v>1</v>
      </c>
      <c r="P35" s="27"/>
      <c r="Q35" s="24"/>
      <c r="R35" s="24"/>
      <c r="S35" s="27"/>
      <c r="T35" s="27"/>
      <c r="U35" s="27"/>
      <c r="V35" s="24"/>
      <c r="W35" s="27"/>
      <c r="X35" s="24" t="str">
        <f>IF(OR(I35="",说明首页!$C$3-INT(I35)&gt;7),"是","否")</f>
        <v>否</v>
      </c>
      <c r="Y35" s="24" t="str">
        <f t="shared" si="0"/>
        <v>是</v>
      </c>
      <c r="Z35" s="24" t="str">
        <f t="shared" si="1"/>
        <v>否</v>
      </c>
      <c r="AA35" s="24" t="str">
        <f>IF(OR(I35="",说明首页!$C$3-INT(I35)&gt;=3),"是","否")</f>
        <v>否</v>
      </c>
      <c r="AB35" s="28">
        <f t="shared" si="2"/>
        <v>93.285714285714292</v>
      </c>
      <c r="AC35" s="29">
        <f t="shared" si="3"/>
        <v>0</v>
      </c>
      <c r="AD35" s="27">
        <f t="shared" si="4"/>
        <v>0</v>
      </c>
      <c r="AE35" s="29">
        <f t="shared" si="5"/>
        <v>0</v>
      </c>
      <c r="AF35" s="29">
        <f t="shared" si="6"/>
        <v>108.83333333333333</v>
      </c>
      <c r="AG35" s="28" t="str">
        <f t="shared" si="7"/>
        <v/>
      </c>
      <c r="AH35" s="28" t="str">
        <f t="shared" si="8"/>
        <v/>
      </c>
      <c r="AI35" s="28" t="str">
        <f t="shared" si="9"/>
        <v/>
      </c>
      <c r="AJ35" s="28" t="str">
        <f t="shared" si="10"/>
        <v/>
      </c>
      <c r="AK35" s="28" t="str">
        <f t="shared" si="11"/>
        <v/>
      </c>
      <c r="AL35" s="29" t="str">
        <f t="shared" si="12"/>
        <v/>
      </c>
      <c r="AM35" s="25" t="str">
        <f t="shared" si="13"/>
        <v/>
      </c>
      <c r="AN35" s="24" t="str">
        <f t="shared" si="14"/>
        <v>非参评</v>
      </c>
      <c r="AO35" s="24" t="str">
        <f t="shared" si="15"/>
        <v>MOB12+</v>
      </c>
    </row>
    <row r="36" spans="1:41" ht="13.5" hidden="1" customHeight="1">
      <c r="A36" s="24" t="s">
        <v>1168</v>
      </c>
      <c r="B36" s="34" t="s">
        <v>145</v>
      </c>
      <c r="C36" s="25">
        <v>634540</v>
      </c>
      <c r="D36" s="24" t="s">
        <v>540</v>
      </c>
      <c r="E36" s="26">
        <v>46121.4284722222</v>
      </c>
      <c r="F36" s="26">
        <v>46121.4284722222</v>
      </c>
      <c r="G36" s="25">
        <v>33</v>
      </c>
      <c r="H36" s="25">
        <v>33</v>
      </c>
      <c r="I36" s="26">
        <v>46154.806250000001</v>
      </c>
      <c r="J36" s="27">
        <v>72</v>
      </c>
      <c r="K36" s="27">
        <v>103</v>
      </c>
      <c r="L36" s="27">
        <v>42</v>
      </c>
      <c r="M36" s="27">
        <v>6172</v>
      </c>
      <c r="N36" s="27">
        <v>5255</v>
      </c>
      <c r="O36" s="25"/>
      <c r="P36" s="27">
        <v>0</v>
      </c>
      <c r="Q36" s="24"/>
      <c r="R36" s="24"/>
      <c r="S36" s="27">
        <v>1</v>
      </c>
      <c r="T36" s="27">
        <v>2</v>
      </c>
      <c r="U36" s="27">
        <v>120000</v>
      </c>
      <c r="V36" s="27"/>
      <c r="W36" s="27">
        <v>120000</v>
      </c>
      <c r="X36" s="24" t="str">
        <f>IF(OR(I36="",说明首页!$C$3-INT(I36)&gt;7),"是","否")</f>
        <v>否</v>
      </c>
      <c r="Y36" s="24" t="str">
        <f t="shared" si="0"/>
        <v>是</v>
      </c>
      <c r="Z36" s="24" t="str">
        <f t="shared" si="1"/>
        <v>否</v>
      </c>
      <c r="AA36" s="24" t="str">
        <f>IF(OR(I36="",说明首页!$C$3-INT(I36)&gt;=3),"是","否")</f>
        <v>否</v>
      </c>
      <c r="AB36" s="28">
        <f t="shared" si="2"/>
        <v>125.11904761904762</v>
      </c>
      <c r="AC36" s="29">
        <f t="shared" si="3"/>
        <v>12</v>
      </c>
      <c r="AD36" s="27">
        <f t="shared" si="4"/>
        <v>60000</v>
      </c>
      <c r="AE36" s="29">
        <f t="shared" si="5"/>
        <v>0</v>
      </c>
      <c r="AF36" s="29">
        <f t="shared" si="6"/>
        <v>0</v>
      </c>
      <c r="AG36" s="28" t="str">
        <f t="shared" si="7"/>
        <v/>
      </c>
      <c r="AH36" s="28" t="str">
        <f t="shared" si="8"/>
        <v/>
      </c>
      <c r="AI36" s="28" t="str">
        <f t="shared" si="9"/>
        <v/>
      </c>
      <c r="AJ36" s="28" t="str">
        <f t="shared" si="10"/>
        <v/>
      </c>
      <c r="AK36" s="28" t="str">
        <f t="shared" si="11"/>
        <v/>
      </c>
      <c r="AL36" s="29" t="str">
        <f t="shared" si="12"/>
        <v/>
      </c>
      <c r="AM36" s="25" t="str">
        <f t="shared" si="13"/>
        <v/>
      </c>
      <c r="AN36" s="24" t="str">
        <f t="shared" si="14"/>
        <v>非参评</v>
      </c>
      <c r="AO36" s="24" t="str">
        <f t="shared" si="15"/>
        <v>MOB1-3</v>
      </c>
    </row>
    <row r="37" spans="1:41" ht="13.5" hidden="1" customHeight="1">
      <c r="A37" s="24" t="s">
        <v>1168</v>
      </c>
      <c r="B37" s="34" t="s">
        <v>160</v>
      </c>
      <c r="C37" s="25">
        <v>637980</v>
      </c>
      <c r="D37" s="24" t="s">
        <v>1958</v>
      </c>
      <c r="E37" s="26">
        <v>45002.431250000001</v>
      </c>
      <c r="F37" s="26">
        <v>45002.431250000001</v>
      </c>
      <c r="G37" s="25">
        <v>1152</v>
      </c>
      <c r="H37" s="25">
        <v>1152</v>
      </c>
      <c r="I37" s="26">
        <v>46150.484027777798</v>
      </c>
      <c r="J37" s="27">
        <v>15</v>
      </c>
      <c r="K37" s="27">
        <v>16</v>
      </c>
      <c r="L37" s="27">
        <v>12</v>
      </c>
      <c r="M37" s="27">
        <v>4954</v>
      </c>
      <c r="N37" s="27">
        <v>4910</v>
      </c>
      <c r="O37" s="25"/>
      <c r="P37" s="27"/>
      <c r="Q37" s="24"/>
      <c r="R37" s="24"/>
      <c r="S37" s="27"/>
      <c r="T37" s="27"/>
      <c r="U37" s="27"/>
      <c r="V37" s="27"/>
      <c r="W37" s="27"/>
      <c r="X37" s="24" t="str">
        <f>IF(OR(I37="",说明首页!$C$3-INT(I37)&gt;7),"是","否")</f>
        <v>否</v>
      </c>
      <c r="Y37" s="24" t="str">
        <f t="shared" si="0"/>
        <v>是</v>
      </c>
      <c r="Z37" s="24" t="str">
        <f t="shared" si="1"/>
        <v>否</v>
      </c>
      <c r="AA37" s="24" t="str">
        <f>IF(OR(I37="",说明首页!$C$3-INT(I37)&gt;=3),"是","否")</f>
        <v>否</v>
      </c>
      <c r="AB37" s="28">
        <f t="shared" si="2"/>
        <v>409.16666666666669</v>
      </c>
      <c r="AC37" s="29">
        <f t="shared" si="3"/>
        <v>0</v>
      </c>
      <c r="AD37" s="27">
        <f t="shared" si="4"/>
        <v>0</v>
      </c>
      <c r="AE37" s="29">
        <f t="shared" si="5"/>
        <v>0</v>
      </c>
      <c r="AF37" s="29">
        <f t="shared" si="6"/>
        <v>0</v>
      </c>
      <c r="AG37" s="28" t="str">
        <f t="shared" si="7"/>
        <v/>
      </c>
      <c r="AH37" s="28" t="str">
        <f t="shared" si="8"/>
        <v/>
      </c>
      <c r="AI37" s="28" t="str">
        <f t="shared" si="9"/>
        <v/>
      </c>
      <c r="AJ37" s="28" t="str">
        <f t="shared" si="10"/>
        <v/>
      </c>
      <c r="AK37" s="28" t="str">
        <f t="shared" si="11"/>
        <v/>
      </c>
      <c r="AL37" s="29" t="str">
        <f t="shared" si="12"/>
        <v/>
      </c>
      <c r="AM37" s="25" t="str">
        <f t="shared" si="13"/>
        <v/>
      </c>
      <c r="AN37" s="24" t="str">
        <f t="shared" si="14"/>
        <v>非参评</v>
      </c>
      <c r="AO37" s="24" t="str">
        <f t="shared" si="15"/>
        <v>MOB12+</v>
      </c>
    </row>
    <row r="38" spans="1:41" ht="13.5" hidden="1" customHeight="1">
      <c r="A38" s="24" t="s">
        <v>1168</v>
      </c>
      <c r="B38" s="34" t="s">
        <v>150</v>
      </c>
      <c r="C38" s="25">
        <v>638701</v>
      </c>
      <c r="D38" s="24" t="s">
        <v>1498</v>
      </c>
      <c r="E38" s="26">
        <v>44608.659722222197</v>
      </c>
      <c r="F38" s="26">
        <v>44608.659722222197</v>
      </c>
      <c r="G38" s="25">
        <v>1546</v>
      </c>
      <c r="H38" s="25">
        <v>1546</v>
      </c>
      <c r="I38" s="26">
        <v>46154.6472222222</v>
      </c>
      <c r="J38" s="27">
        <v>432</v>
      </c>
      <c r="K38" s="27">
        <v>435</v>
      </c>
      <c r="L38" s="27">
        <v>232</v>
      </c>
      <c r="M38" s="27">
        <v>37862</v>
      </c>
      <c r="N38" s="27">
        <v>34790</v>
      </c>
      <c r="O38" s="24">
        <v>19</v>
      </c>
      <c r="P38" s="27">
        <v>0</v>
      </c>
      <c r="Q38" s="24"/>
      <c r="R38" s="24"/>
      <c r="S38" s="27">
        <v>18</v>
      </c>
      <c r="T38" s="27">
        <v>32</v>
      </c>
      <c r="U38" s="27">
        <v>457500</v>
      </c>
      <c r="V38" s="27">
        <v>170900</v>
      </c>
      <c r="W38" s="27">
        <v>457500</v>
      </c>
      <c r="X38" s="24" t="str">
        <f>IF(OR(I38="",说明首页!$C$3-INT(I38)&gt;7),"是","否")</f>
        <v>否</v>
      </c>
      <c r="Y38" s="24" t="str">
        <f t="shared" si="0"/>
        <v>是</v>
      </c>
      <c r="Z38" s="24" t="str">
        <f t="shared" si="1"/>
        <v>否</v>
      </c>
      <c r="AA38" s="24" t="str">
        <f>IF(OR(I38="",说明首页!$C$3-INT(I38)&gt;=3),"是","否")</f>
        <v>否</v>
      </c>
      <c r="AB38" s="28">
        <f t="shared" si="2"/>
        <v>149.95689655172413</v>
      </c>
      <c r="AC38" s="29">
        <f t="shared" si="3"/>
        <v>45.75</v>
      </c>
      <c r="AD38" s="27">
        <f t="shared" si="4"/>
        <v>14296.875</v>
      </c>
      <c r="AE38" s="29">
        <f t="shared" si="5"/>
        <v>17.09</v>
      </c>
      <c r="AF38" s="29">
        <f t="shared" si="6"/>
        <v>30.51754385964912</v>
      </c>
      <c r="AG38" s="28" t="str">
        <f t="shared" si="7"/>
        <v/>
      </c>
      <c r="AH38" s="28" t="str">
        <f t="shared" si="8"/>
        <v/>
      </c>
      <c r="AI38" s="28" t="str">
        <f t="shared" si="9"/>
        <v/>
      </c>
      <c r="AJ38" s="28" t="str">
        <f t="shared" si="10"/>
        <v/>
      </c>
      <c r="AK38" s="28" t="str">
        <f t="shared" si="11"/>
        <v/>
      </c>
      <c r="AL38" s="29" t="str">
        <f t="shared" si="12"/>
        <v/>
      </c>
      <c r="AM38" s="25" t="str">
        <f t="shared" si="13"/>
        <v/>
      </c>
      <c r="AN38" s="24" t="str">
        <f t="shared" si="14"/>
        <v>非参评</v>
      </c>
      <c r="AO38" s="24" t="str">
        <f t="shared" si="15"/>
        <v>MOB12+</v>
      </c>
    </row>
    <row r="39" spans="1:41" ht="13.5" hidden="1" customHeight="1">
      <c r="A39" s="24" t="s">
        <v>1168</v>
      </c>
      <c r="B39" s="34" t="s">
        <v>147</v>
      </c>
      <c r="C39" s="25">
        <v>642061</v>
      </c>
      <c r="D39" s="24" t="s">
        <v>1203</v>
      </c>
      <c r="E39" s="26">
        <v>45118.784027777801</v>
      </c>
      <c r="F39" s="26">
        <v>45118.784027777801</v>
      </c>
      <c r="G39" s="25">
        <v>1036</v>
      </c>
      <c r="H39" s="25">
        <v>1036</v>
      </c>
      <c r="I39" s="26">
        <v>46154.792361111096</v>
      </c>
      <c r="J39" s="27">
        <v>3214</v>
      </c>
      <c r="K39" s="27">
        <v>4104</v>
      </c>
      <c r="L39" s="27">
        <v>1792</v>
      </c>
      <c r="M39" s="27">
        <v>209513</v>
      </c>
      <c r="N39" s="27">
        <v>179891</v>
      </c>
      <c r="O39" s="25">
        <v>22</v>
      </c>
      <c r="P39" s="27">
        <v>0</v>
      </c>
      <c r="Q39" s="24"/>
      <c r="R39" s="24"/>
      <c r="S39" s="27">
        <v>169</v>
      </c>
      <c r="T39" s="27">
        <v>257</v>
      </c>
      <c r="U39" s="27">
        <v>5606100</v>
      </c>
      <c r="V39" s="27">
        <v>2557600</v>
      </c>
      <c r="W39" s="27">
        <v>5606100</v>
      </c>
      <c r="X39" s="24" t="str">
        <f>IF(OR(I39="",说明首页!$C$3-INT(I39)&gt;7),"是","否")</f>
        <v>否</v>
      </c>
      <c r="Y39" s="24" t="str">
        <f t="shared" si="0"/>
        <v>否</v>
      </c>
      <c r="Z39" s="24" t="str">
        <f t="shared" si="1"/>
        <v>是</v>
      </c>
      <c r="AA39" s="24" t="str">
        <f>IF(OR(I39="",说明首页!$C$3-INT(I39)&gt;=3),"是","否")</f>
        <v>否</v>
      </c>
      <c r="AB39" s="28">
        <f t="shared" si="2"/>
        <v>100.38560267857143</v>
      </c>
      <c r="AC39" s="29">
        <f t="shared" si="3"/>
        <v>560.61</v>
      </c>
      <c r="AD39" s="27">
        <f t="shared" si="4"/>
        <v>21813.618677042803</v>
      </c>
      <c r="AE39" s="29">
        <f t="shared" si="5"/>
        <v>255.76</v>
      </c>
      <c r="AF39" s="29">
        <f t="shared" si="6"/>
        <v>136.28106060606061</v>
      </c>
      <c r="AG39" s="28">
        <f t="shared" si="7"/>
        <v>68.802698145025303</v>
      </c>
      <c r="AH39" s="28">
        <f t="shared" si="8"/>
        <v>24.283305227655987</v>
      </c>
      <c r="AI39" s="28">
        <f t="shared" si="9"/>
        <v>35.919055649241152</v>
      </c>
      <c r="AJ39" s="28">
        <f t="shared" si="10"/>
        <v>38.785834738617204</v>
      </c>
      <c r="AK39" s="28">
        <f t="shared" si="11"/>
        <v>53.962900505902191</v>
      </c>
      <c r="AL39" s="29">
        <f t="shared" si="12"/>
        <v>40.08</v>
      </c>
      <c r="AM39" s="25">
        <f t="shared" si="13"/>
        <v>374</v>
      </c>
      <c r="AN39" s="24" t="str">
        <f t="shared" si="14"/>
        <v>B</v>
      </c>
      <c r="AO39" s="24" t="str">
        <f t="shared" si="15"/>
        <v>MOB12+</v>
      </c>
    </row>
    <row r="40" spans="1:41" ht="13.5" hidden="1" customHeight="1">
      <c r="A40" s="24" t="s">
        <v>1168</v>
      </c>
      <c r="B40" s="34" t="s">
        <v>160</v>
      </c>
      <c r="C40" s="25">
        <v>642385</v>
      </c>
      <c r="D40" s="24" t="s">
        <v>807</v>
      </c>
      <c r="E40" s="26">
        <v>44329.375694444403</v>
      </c>
      <c r="F40" s="26">
        <v>44329.375694444403</v>
      </c>
      <c r="G40" s="25">
        <v>1825</v>
      </c>
      <c r="H40" s="25">
        <v>1825</v>
      </c>
      <c r="I40" s="26">
        <v>46154.782638888901</v>
      </c>
      <c r="J40" s="27">
        <v>320</v>
      </c>
      <c r="K40" s="27">
        <v>396</v>
      </c>
      <c r="L40" s="27">
        <v>164</v>
      </c>
      <c r="M40" s="27">
        <v>14056</v>
      </c>
      <c r="N40" s="27">
        <v>10330</v>
      </c>
      <c r="O40" s="24">
        <v>1</v>
      </c>
      <c r="P40" s="24">
        <v>0</v>
      </c>
      <c r="Q40" s="24"/>
      <c r="R40" s="24"/>
      <c r="S40" s="24">
        <v>3</v>
      </c>
      <c r="T40" s="24">
        <v>5</v>
      </c>
      <c r="U40" s="24">
        <v>497600</v>
      </c>
      <c r="V40" s="24">
        <v>147600</v>
      </c>
      <c r="W40" s="24">
        <v>497600</v>
      </c>
      <c r="X40" s="24" t="str">
        <f>IF(OR(I40="",说明首页!$C$3-INT(I40)&gt;7),"是","否")</f>
        <v>否</v>
      </c>
      <c r="Y40" s="24" t="str">
        <f t="shared" si="0"/>
        <v>是</v>
      </c>
      <c r="Z40" s="24" t="str">
        <f t="shared" si="1"/>
        <v>否</v>
      </c>
      <c r="AA40" s="24" t="str">
        <f>IF(OR(I40="",说明首页!$C$3-INT(I40)&gt;=3),"是","否")</f>
        <v>否</v>
      </c>
      <c r="AB40" s="28">
        <f t="shared" si="2"/>
        <v>62.987804878048777</v>
      </c>
      <c r="AC40" s="29">
        <f t="shared" si="3"/>
        <v>49.76</v>
      </c>
      <c r="AD40" s="27">
        <f t="shared" si="4"/>
        <v>99520</v>
      </c>
      <c r="AE40" s="29">
        <f t="shared" si="5"/>
        <v>14.76</v>
      </c>
      <c r="AF40" s="29">
        <f t="shared" si="6"/>
        <v>172.16666666666666</v>
      </c>
      <c r="AG40" s="28" t="str">
        <f t="shared" si="7"/>
        <v/>
      </c>
      <c r="AH40" s="28" t="str">
        <f t="shared" si="8"/>
        <v/>
      </c>
      <c r="AI40" s="28" t="str">
        <f t="shared" si="9"/>
        <v/>
      </c>
      <c r="AJ40" s="28" t="str">
        <f t="shared" si="10"/>
        <v/>
      </c>
      <c r="AK40" s="28" t="str">
        <f t="shared" si="11"/>
        <v/>
      </c>
      <c r="AL40" s="29" t="str">
        <f t="shared" si="12"/>
        <v/>
      </c>
      <c r="AM40" s="25" t="str">
        <f t="shared" si="13"/>
        <v/>
      </c>
      <c r="AN40" s="24" t="str">
        <f t="shared" si="14"/>
        <v>非参评</v>
      </c>
      <c r="AO40" s="24" t="str">
        <f t="shared" si="15"/>
        <v>MOB12+</v>
      </c>
    </row>
    <row r="41" spans="1:41" ht="13.5" hidden="1" customHeight="1">
      <c r="A41" s="24" t="s">
        <v>1168</v>
      </c>
      <c r="B41" s="34" t="s">
        <v>176</v>
      </c>
      <c r="C41" s="25">
        <v>643324</v>
      </c>
      <c r="D41" s="24" t="s">
        <v>213</v>
      </c>
      <c r="E41" s="26">
        <v>44329.3840277778</v>
      </c>
      <c r="F41" s="26">
        <v>44329.3840277778</v>
      </c>
      <c r="G41" s="25">
        <v>1825</v>
      </c>
      <c r="H41" s="25">
        <v>1825</v>
      </c>
      <c r="I41" s="26">
        <v>46154.737500000003</v>
      </c>
      <c r="J41" s="27">
        <v>256</v>
      </c>
      <c r="K41" s="27">
        <v>365</v>
      </c>
      <c r="L41" s="27">
        <v>128</v>
      </c>
      <c r="M41" s="27">
        <v>15265</v>
      </c>
      <c r="N41" s="27">
        <v>11817</v>
      </c>
      <c r="O41" s="25">
        <v>1</v>
      </c>
      <c r="P41" s="27">
        <v>0</v>
      </c>
      <c r="Q41" s="24"/>
      <c r="R41" s="24"/>
      <c r="S41" s="27">
        <v>3</v>
      </c>
      <c r="T41" s="27">
        <v>6</v>
      </c>
      <c r="U41" s="27">
        <v>148900</v>
      </c>
      <c r="V41" s="27">
        <v>118200</v>
      </c>
      <c r="W41" s="27">
        <v>148900</v>
      </c>
      <c r="X41" s="24" t="str">
        <f>IF(OR(I41="",说明首页!$C$3-INT(I41)&gt;7),"是","否")</f>
        <v>否</v>
      </c>
      <c r="Y41" s="24" t="str">
        <f t="shared" si="0"/>
        <v>是</v>
      </c>
      <c r="Z41" s="24" t="str">
        <f t="shared" si="1"/>
        <v>否</v>
      </c>
      <c r="AA41" s="24" t="str">
        <f>IF(OR(I41="",说明首页!$C$3-INT(I41)&gt;=3),"是","否")</f>
        <v>否</v>
      </c>
      <c r="AB41" s="28">
        <f t="shared" si="2"/>
        <v>92.3203125</v>
      </c>
      <c r="AC41" s="29">
        <f t="shared" si="3"/>
        <v>14.89</v>
      </c>
      <c r="AD41" s="27">
        <f t="shared" si="4"/>
        <v>24816.666666666668</v>
      </c>
      <c r="AE41" s="29">
        <f t="shared" si="5"/>
        <v>11.82</v>
      </c>
      <c r="AF41" s="29">
        <f t="shared" si="6"/>
        <v>196.95</v>
      </c>
      <c r="AG41" s="28" t="str">
        <f t="shared" si="7"/>
        <v/>
      </c>
      <c r="AH41" s="28" t="str">
        <f t="shared" si="8"/>
        <v/>
      </c>
      <c r="AI41" s="28" t="str">
        <f t="shared" si="9"/>
        <v/>
      </c>
      <c r="AJ41" s="28" t="str">
        <f t="shared" si="10"/>
        <v/>
      </c>
      <c r="AK41" s="28" t="str">
        <f t="shared" si="11"/>
        <v/>
      </c>
      <c r="AL41" s="29" t="str">
        <f t="shared" si="12"/>
        <v/>
      </c>
      <c r="AM41" s="25" t="str">
        <f t="shared" si="13"/>
        <v/>
      </c>
      <c r="AN41" s="24" t="str">
        <f t="shared" si="14"/>
        <v>非参评</v>
      </c>
      <c r="AO41" s="24" t="str">
        <f t="shared" si="15"/>
        <v>MOB12+</v>
      </c>
    </row>
    <row r="42" spans="1:41" ht="13.5" hidden="1" customHeight="1">
      <c r="A42" s="24" t="s">
        <v>1168</v>
      </c>
      <c r="B42" s="34" t="s">
        <v>145</v>
      </c>
      <c r="C42" s="25">
        <v>643657</v>
      </c>
      <c r="D42" s="24" t="s">
        <v>666</v>
      </c>
      <c r="E42" s="26">
        <v>44776.422916666699</v>
      </c>
      <c r="F42" s="26">
        <v>44776.422916666699</v>
      </c>
      <c r="G42" s="25">
        <v>1378</v>
      </c>
      <c r="H42" s="25">
        <v>1378</v>
      </c>
      <c r="I42" s="26">
        <v>46154.713194444397</v>
      </c>
      <c r="J42" s="27">
        <v>359</v>
      </c>
      <c r="K42" s="27">
        <v>507</v>
      </c>
      <c r="L42" s="27">
        <v>163</v>
      </c>
      <c r="M42" s="27">
        <v>22095</v>
      </c>
      <c r="N42" s="27">
        <v>17500</v>
      </c>
      <c r="O42" s="25">
        <v>3</v>
      </c>
      <c r="P42" s="27">
        <v>0</v>
      </c>
      <c r="Q42" s="24"/>
      <c r="R42" s="24"/>
      <c r="S42" s="27">
        <v>7</v>
      </c>
      <c r="T42" s="27">
        <v>13</v>
      </c>
      <c r="U42" s="27">
        <v>670600</v>
      </c>
      <c r="V42" s="24">
        <v>650600</v>
      </c>
      <c r="W42" s="27">
        <v>670600</v>
      </c>
      <c r="X42" s="24" t="str">
        <f>IF(OR(I42="",说明首页!$C$3-INT(I42)&gt;7),"是","否")</f>
        <v>否</v>
      </c>
      <c r="Y42" s="24" t="str">
        <f t="shared" si="0"/>
        <v>是</v>
      </c>
      <c r="Z42" s="24" t="str">
        <f t="shared" si="1"/>
        <v>否</v>
      </c>
      <c r="AA42" s="24" t="str">
        <f>IF(OR(I42="",说明首页!$C$3-INT(I42)&gt;=3),"是","否")</f>
        <v>否</v>
      </c>
      <c r="AB42" s="28">
        <f t="shared" si="2"/>
        <v>107.36196319018404</v>
      </c>
      <c r="AC42" s="29">
        <f t="shared" si="3"/>
        <v>67.06</v>
      </c>
      <c r="AD42" s="27">
        <f t="shared" si="4"/>
        <v>51584.615384615383</v>
      </c>
      <c r="AE42" s="29">
        <f t="shared" si="5"/>
        <v>65.06</v>
      </c>
      <c r="AF42" s="29">
        <f t="shared" si="6"/>
        <v>97.222222222222214</v>
      </c>
      <c r="AG42" s="28" t="str">
        <f t="shared" si="7"/>
        <v/>
      </c>
      <c r="AH42" s="28" t="str">
        <f t="shared" si="8"/>
        <v/>
      </c>
      <c r="AI42" s="28" t="str">
        <f t="shared" si="9"/>
        <v/>
      </c>
      <c r="AJ42" s="28" t="str">
        <f t="shared" si="10"/>
        <v/>
      </c>
      <c r="AK42" s="28" t="str">
        <f t="shared" si="11"/>
        <v/>
      </c>
      <c r="AL42" s="29" t="str">
        <f t="shared" si="12"/>
        <v/>
      </c>
      <c r="AM42" s="25" t="str">
        <f t="shared" si="13"/>
        <v/>
      </c>
      <c r="AN42" s="24" t="str">
        <f t="shared" si="14"/>
        <v>非参评</v>
      </c>
      <c r="AO42" s="24" t="str">
        <f t="shared" si="15"/>
        <v>MOB12+</v>
      </c>
    </row>
    <row r="43" spans="1:41" ht="13.5" hidden="1" customHeight="1">
      <c r="A43" s="24" t="s">
        <v>1168</v>
      </c>
      <c r="B43" s="34" t="s">
        <v>160</v>
      </c>
      <c r="C43" s="25">
        <v>646992</v>
      </c>
      <c r="D43" s="24" t="s">
        <v>669</v>
      </c>
      <c r="E43" s="26">
        <v>44329.378472222197</v>
      </c>
      <c r="F43" s="26">
        <v>44329.378472222197</v>
      </c>
      <c r="G43" s="25">
        <v>1825</v>
      </c>
      <c r="H43" s="25">
        <v>1825</v>
      </c>
      <c r="I43" s="26">
        <v>46146.626388888901</v>
      </c>
      <c r="J43" s="27">
        <v>182</v>
      </c>
      <c r="K43" s="27">
        <v>195</v>
      </c>
      <c r="L43" s="27">
        <v>89</v>
      </c>
      <c r="M43" s="27">
        <v>8279</v>
      </c>
      <c r="N43" s="27">
        <v>6726</v>
      </c>
      <c r="O43" s="25"/>
      <c r="P43" s="27">
        <v>0</v>
      </c>
      <c r="Q43" s="24"/>
      <c r="R43" s="24"/>
      <c r="S43" s="27">
        <v>3</v>
      </c>
      <c r="T43" s="27">
        <v>6</v>
      </c>
      <c r="U43" s="27">
        <v>72500</v>
      </c>
      <c r="V43" s="27">
        <v>72500</v>
      </c>
      <c r="W43" s="27">
        <v>72500</v>
      </c>
      <c r="X43" s="24" t="str">
        <f>IF(OR(I43="",说明首页!$C$3-INT(I43)&gt;7),"是","否")</f>
        <v>否</v>
      </c>
      <c r="Y43" s="24" t="str">
        <f t="shared" si="0"/>
        <v>是</v>
      </c>
      <c r="Z43" s="24" t="str">
        <f t="shared" si="1"/>
        <v>否</v>
      </c>
      <c r="AA43" s="24" t="str">
        <f>IF(OR(I43="",说明首页!$C$3-INT(I43)&gt;=3),"是","否")</f>
        <v>否</v>
      </c>
      <c r="AB43" s="28">
        <f t="shared" si="2"/>
        <v>75.573033707865164</v>
      </c>
      <c r="AC43" s="29">
        <f t="shared" si="3"/>
        <v>7.25</v>
      </c>
      <c r="AD43" s="27">
        <f t="shared" si="4"/>
        <v>12083.333333333334</v>
      </c>
      <c r="AE43" s="29">
        <f t="shared" si="5"/>
        <v>7.25</v>
      </c>
      <c r="AF43" s="29">
        <f t="shared" si="6"/>
        <v>0</v>
      </c>
      <c r="AG43" s="28" t="str">
        <f t="shared" si="7"/>
        <v/>
      </c>
      <c r="AH43" s="28" t="str">
        <f t="shared" si="8"/>
        <v/>
      </c>
      <c r="AI43" s="28" t="str">
        <f t="shared" si="9"/>
        <v/>
      </c>
      <c r="AJ43" s="28" t="str">
        <f t="shared" si="10"/>
        <v/>
      </c>
      <c r="AK43" s="28" t="str">
        <f t="shared" si="11"/>
        <v/>
      </c>
      <c r="AL43" s="29" t="str">
        <f t="shared" si="12"/>
        <v/>
      </c>
      <c r="AM43" s="25" t="str">
        <f t="shared" si="13"/>
        <v/>
      </c>
      <c r="AN43" s="24" t="str">
        <f t="shared" si="14"/>
        <v>非参评</v>
      </c>
      <c r="AO43" s="24" t="str">
        <f t="shared" si="15"/>
        <v>MOB12+</v>
      </c>
    </row>
    <row r="44" spans="1:41" ht="13.5" hidden="1" customHeight="1">
      <c r="A44" s="24" t="s">
        <v>1168</v>
      </c>
      <c r="B44" s="34" t="s">
        <v>158</v>
      </c>
      <c r="C44" s="25">
        <v>648785</v>
      </c>
      <c r="D44" s="24" t="s">
        <v>1575</v>
      </c>
      <c r="E44" s="26">
        <v>46038.451388888898</v>
      </c>
      <c r="F44" s="26">
        <v>46038.451388888898</v>
      </c>
      <c r="G44" s="25">
        <v>116</v>
      </c>
      <c r="H44" s="25">
        <v>116</v>
      </c>
      <c r="I44" s="26">
        <v>46125.7680555556</v>
      </c>
      <c r="J44" s="27">
        <v>132</v>
      </c>
      <c r="K44" s="27">
        <v>137</v>
      </c>
      <c r="L44" s="27">
        <v>61</v>
      </c>
      <c r="M44" s="27">
        <v>8206</v>
      </c>
      <c r="N44" s="27">
        <v>7134</v>
      </c>
      <c r="O44" s="25">
        <v>1</v>
      </c>
      <c r="P44" s="24">
        <v>0</v>
      </c>
      <c r="Q44" s="24"/>
      <c r="R44" s="24"/>
      <c r="S44" s="24">
        <v>30</v>
      </c>
      <c r="T44" s="24">
        <v>46</v>
      </c>
      <c r="U44" s="24">
        <v>650700</v>
      </c>
      <c r="V44" s="24">
        <v>315400</v>
      </c>
      <c r="W44" s="24">
        <v>650700</v>
      </c>
      <c r="X44" s="24" t="str">
        <f>IF(OR(I44="",说明首页!$C$3-INT(I44)&gt;7),"是","否")</f>
        <v>否</v>
      </c>
      <c r="Y44" s="24" t="str">
        <f t="shared" si="0"/>
        <v>是</v>
      </c>
      <c r="Z44" s="24" t="str">
        <f t="shared" si="1"/>
        <v>否</v>
      </c>
      <c r="AA44" s="24" t="str">
        <f>IF(OR(I44="",说明首页!$C$3-INT(I44)&gt;=3),"是","否")</f>
        <v>是</v>
      </c>
      <c r="AB44" s="28">
        <f t="shared" si="2"/>
        <v>116.95081967213115</v>
      </c>
      <c r="AC44" s="29">
        <f t="shared" si="3"/>
        <v>65.069999999999993</v>
      </c>
      <c r="AD44" s="27">
        <f t="shared" si="4"/>
        <v>14145.652173913044</v>
      </c>
      <c r="AE44" s="29">
        <f t="shared" si="5"/>
        <v>31.54</v>
      </c>
      <c r="AF44" s="29">
        <f t="shared" si="6"/>
        <v>118.9</v>
      </c>
      <c r="AG44" s="28" t="str">
        <f t="shared" si="7"/>
        <v/>
      </c>
      <c r="AH44" s="28" t="str">
        <f t="shared" si="8"/>
        <v/>
      </c>
      <c r="AI44" s="28" t="str">
        <f t="shared" si="9"/>
        <v/>
      </c>
      <c r="AJ44" s="28" t="str">
        <f t="shared" si="10"/>
        <v/>
      </c>
      <c r="AK44" s="28" t="str">
        <f t="shared" si="11"/>
        <v/>
      </c>
      <c r="AL44" s="29" t="str">
        <f t="shared" si="12"/>
        <v/>
      </c>
      <c r="AM44" s="25" t="str">
        <f t="shared" si="13"/>
        <v/>
      </c>
      <c r="AN44" s="24" t="str">
        <f t="shared" si="14"/>
        <v>非参评</v>
      </c>
      <c r="AO44" s="24" t="str">
        <f t="shared" si="15"/>
        <v>MOB3-6</v>
      </c>
    </row>
    <row r="45" spans="1:41" ht="13.5" hidden="1" customHeight="1">
      <c r="A45" s="24" t="s">
        <v>1168</v>
      </c>
      <c r="B45" s="34" t="s">
        <v>158</v>
      </c>
      <c r="C45" s="25">
        <v>649594</v>
      </c>
      <c r="D45" s="24" t="s">
        <v>1709</v>
      </c>
      <c r="E45" s="26">
        <v>46062.793749999997</v>
      </c>
      <c r="F45" s="26">
        <v>46062.793749999997</v>
      </c>
      <c r="G45" s="25">
        <v>92</v>
      </c>
      <c r="H45" s="25">
        <v>92</v>
      </c>
      <c r="I45" s="26">
        <v>46151.686111111099</v>
      </c>
      <c r="J45" s="27">
        <v>416</v>
      </c>
      <c r="K45" s="27">
        <v>418</v>
      </c>
      <c r="L45" s="27">
        <v>131</v>
      </c>
      <c r="M45" s="27">
        <v>16682</v>
      </c>
      <c r="N45" s="27">
        <v>12818</v>
      </c>
      <c r="O45" s="24">
        <v>4</v>
      </c>
      <c r="P45" s="24">
        <v>0</v>
      </c>
      <c r="Q45" s="24"/>
      <c r="R45" s="24"/>
      <c r="S45" s="24">
        <v>13</v>
      </c>
      <c r="T45" s="24">
        <v>16</v>
      </c>
      <c r="U45" s="24">
        <v>157400</v>
      </c>
      <c r="V45" s="24"/>
      <c r="W45" s="24">
        <v>157400</v>
      </c>
      <c r="X45" s="24" t="str">
        <f>IF(OR(I45="",说明首页!$C$3-INT(I45)&gt;7),"是","否")</f>
        <v>否</v>
      </c>
      <c r="Y45" s="24" t="str">
        <f t="shared" si="0"/>
        <v>是</v>
      </c>
      <c r="Z45" s="24" t="str">
        <f t="shared" si="1"/>
        <v>否</v>
      </c>
      <c r="AA45" s="24" t="str">
        <f>IF(OR(I45="",说明首页!$C$3-INT(I45)&gt;=3),"是","否")</f>
        <v>否</v>
      </c>
      <c r="AB45" s="28">
        <f t="shared" si="2"/>
        <v>97.847328244274806</v>
      </c>
      <c r="AC45" s="29">
        <f t="shared" si="3"/>
        <v>15.74</v>
      </c>
      <c r="AD45" s="27">
        <f t="shared" si="4"/>
        <v>9837.5</v>
      </c>
      <c r="AE45" s="29">
        <f t="shared" si="5"/>
        <v>0</v>
      </c>
      <c r="AF45" s="29">
        <f t="shared" si="6"/>
        <v>53.408333333333331</v>
      </c>
      <c r="AG45" s="28" t="str">
        <f t="shared" si="7"/>
        <v/>
      </c>
      <c r="AH45" s="28" t="str">
        <f t="shared" si="8"/>
        <v/>
      </c>
      <c r="AI45" s="28" t="str">
        <f t="shared" si="9"/>
        <v/>
      </c>
      <c r="AJ45" s="28" t="str">
        <f t="shared" si="10"/>
        <v/>
      </c>
      <c r="AK45" s="28" t="str">
        <f t="shared" si="11"/>
        <v/>
      </c>
      <c r="AL45" s="29" t="str">
        <f t="shared" si="12"/>
        <v/>
      </c>
      <c r="AM45" s="25" t="str">
        <f t="shared" si="13"/>
        <v/>
      </c>
      <c r="AN45" s="24" t="str">
        <f t="shared" si="14"/>
        <v>非参评</v>
      </c>
      <c r="AO45" s="24" t="str">
        <f t="shared" si="15"/>
        <v>MOB3-6</v>
      </c>
    </row>
    <row r="46" spans="1:41" ht="13.5" hidden="1" customHeight="1">
      <c r="A46" s="24" t="s">
        <v>1168</v>
      </c>
      <c r="B46" s="34" t="s">
        <v>147</v>
      </c>
      <c r="C46" s="25">
        <v>652258</v>
      </c>
      <c r="D46" s="24" t="s">
        <v>342</v>
      </c>
      <c r="E46" s="26">
        <v>44335.690277777801</v>
      </c>
      <c r="F46" s="26">
        <v>44335.690277777801</v>
      </c>
      <c r="G46" s="25">
        <v>1819</v>
      </c>
      <c r="H46" s="25">
        <v>1819</v>
      </c>
      <c r="I46" s="26">
        <v>46153.695138888899</v>
      </c>
      <c r="J46" s="27">
        <v>88</v>
      </c>
      <c r="K46" s="27">
        <v>88</v>
      </c>
      <c r="L46" s="27">
        <v>31</v>
      </c>
      <c r="M46" s="27">
        <v>6742</v>
      </c>
      <c r="N46" s="27">
        <v>5946</v>
      </c>
      <c r="O46" s="25">
        <v>1</v>
      </c>
      <c r="P46" s="27">
        <v>0</v>
      </c>
      <c r="Q46" s="24"/>
      <c r="R46" s="24"/>
      <c r="S46" s="27">
        <v>2</v>
      </c>
      <c r="T46" s="27">
        <v>3</v>
      </c>
      <c r="U46" s="27">
        <v>303000</v>
      </c>
      <c r="V46" s="27"/>
      <c r="W46" s="27">
        <v>303000</v>
      </c>
      <c r="X46" s="24" t="str">
        <f>IF(OR(I46="",说明首页!$C$3-INT(I46)&gt;7),"是","否")</f>
        <v>否</v>
      </c>
      <c r="Y46" s="24" t="str">
        <f t="shared" si="0"/>
        <v>是</v>
      </c>
      <c r="Z46" s="24" t="str">
        <f t="shared" si="1"/>
        <v>否</v>
      </c>
      <c r="AA46" s="24" t="str">
        <f>IF(OR(I46="",说明首页!$C$3-INT(I46)&gt;=3),"是","否")</f>
        <v>否</v>
      </c>
      <c r="AB46" s="28">
        <f t="shared" si="2"/>
        <v>191.80645161290323</v>
      </c>
      <c r="AC46" s="29">
        <f t="shared" si="3"/>
        <v>30.3</v>
      </c>
      <c r="AD46" s="27">
        <f t="shared" si="4"/>
        <v>101000</v>
      </c>
      <c r="AE46" s="29">
        <f t="shared" si="5"/>
        <v>0</v>
      </c>
      <c r="AF46" s="29">
        <f t="shared" si="6"/>
        <v>99.1</v>
      </c>
      <c r="AG46" s="28" t="str">
        <f t="shared" si="7"/>
        <v/>
      </c>
      <c r="AH46" s="28" t="str">
        <f t="shared" si="8"/>
        <v/>
      </c>
      <c r="AI46" s="28" t="str">
        <f t="shared" si="9"/>
        <v/>
      </c>
      <c r="AJ46" s="28" t="str">
        <f t="shared" si="10"/>
        <v/>
      </c>
      <c r="AK46" s="28" t="str">
        <f t="shared" si="11"/>
        <v/>
      </c>
      <c r="AL46" s="29" t="str">
        <f t="shared" si="12"/>
        <v/>
      </c>
      <c r="AM46" s="25" t="str">
        <f t="shared" si="13"/>
        <v/>
      </c>
      <c r="AN46" s="24" t="str">
        <f t="shared" si="14"/>
        <v>非参评</v>
      </c>
      <c r="AO46" s="24" t="str">
        <f t="shared" si="15"/>
        <v>MOB12+</v>
      </c>
    </row>
    <row r="47" spans="1:41" ht="13.5" hidden="1" customHeight="1">
      <c r="A47" s="24" t="s">
        <v>1168</v>
      </c>
      <c r="B47" s="34" t="s">
        <v>160</v>
      </c>
      <c r="C47" s="25">
        <v>654511</v>
      </c>
      <c r="D47" s="24" t="s">
        <v>357</v>
      </c>
      <c r="E47" s="26">
        <v>44381.378472222197</v>
      </c>
      <c r="F47" s="26">
        <v>44381.378472222197</v>
      </c>
      <c r="G47" s="25">
        <v>1773</v>
      </c>
      <c r="H47" s="25">
        <v>1773</v>
      </c>
      <c r="I47" s="26">
        <v>46154.658333333296</v>
      </c>
      <c r="J47" s="27">
        <v>20</v>
      </c>
      <c r="K47" s="27">
        <v>20</v>
      </c>
      <c r="L47" s="27">
        <v>8</v>
      </c>
      <c r="M47" s="27">
        <v>1255</v>
      </c>
      <c r="N47" s="27">
        <v>1114</v>
      </c>
      <c r="O47" s="25"/>
      <c r="P47" s="27"/>
      <c r="Q47" s="24"/>
      <c r="R47" s="24"/>
      <c r="S47" s="27"/>
      <c r="T47" s="27"/>
      <c r="U47" s="27"/>
      <c r="V47" s="27"/>
      <c r="W47" s="27"/>
      <c r="X47" s="24" t="str">
        <f>IF(OR(I47="",说明首页!$C$3-INT(I47)&gt;7),"是","否")</f>
        <v>否</v>
      </c>
      <c r="Y47" s="24" t="str">
        <f t="shared" si="0"/>
        <v>是</v>
      </c>
      <c r="Z47" s="24" t="str">
        <f t="shared" si="1"/>
        <v>否</v>
      </c>
      <c r="AA47" s="24" t="str">
        <f>IF(OR(I47="",说明首页!$C$3-INT(I47)&gt;=3),"是","否")</f>
        <v>否</v>
      </c>
      <c r="AB47" s="28">
        <f t="shared" si="2"/>
        <v>139.25</v>
      </c>
      <c r="AC47" s="29">
        <f t="shared" si="3"/>
        <v>0</v>
      </c>
      <c r="AD47" s="27">
        <f t="shared" si="4"/>
        <v>0</v>
      </c>
      <c r="AE47" s="29">
        <f t="shared" si="5"/>
        <v>0</v>
      </c>
      <c r="AF47" s="29">
        <f t="shared" si="6"/>
        <v>0</v>
      </c>
      <c r="AG47" s="28" t="str">
        <f t="shared" si="7"/>
        <v/>
      </c>
      <c r="AH47" s="28" t="str">
        <f t="shared" si="8"/>
        <v/>
      </c>
      <c r="AI47" s="28" t="str">
        <f t="shared" si="9"/>
        <v/>
      </c>
      <c r="AJ47" s="28" t="str">
        <f t="shared" si="10"/>
        <v/>
      </c>
      <c r="AK47" s="28" t="str">
        <f t="shared" si="11"/>
        <v/>
      </c>
      <c r="AL47" s="29" t="str">
        <f t="shared" si="12"/>
        <v/>
      </c>
      <c r="AM47" s="25" t="str">
        <f t="shared" si="13"/>
        <v/>
      </c>
      <c r="AN47" s="24" t="str">
        <f t="shared" si="14"/>
        <v>非参评</v>
      </c>
      <c r="AO47" s="24" t="str">
        <f t="shared" si="15"/>
        <v>MOB12+</v>
      </c>
    </row>
    <row r="48" spans="1:41" ht="13.5" hidden="1" customHeight="1">
      <c r="A48" s="24" t="s">
        <v>1168</v>
      </c>
      <c r="B48" s="34" t="s">
        <v>176</v>
      </c>
      <c r="C48" s="25">
        <v>659398</v>
      </c>
      <c r="D48" s="24" t="s">
        <v>793</v>
      </c>
      <c r="E48" s="26">
        <v>44411.416666666701</v>
      </c>
      <c r="F48" s="26">
        <v>44411.416666666701</v>
      </c>
      <c r="G48" s="25">
        <v>1743</v>
      </c>
      <c r="H48" s="25">
        <v>1743</v>
      </c>
      <c r="I48" s="26">
        <v>46154.849305555603</v>
      </c>
      <c r="J48" s="27">
        <v>188</v>
      </c>
      <c r="K48" s="27">
        <v>303</v>
      </c>
      <c r="L48" s="27">
        <v>170</v>
      </c>
      <c r="M48" s="27">
        <v>24142</v>
      </c>
      <c r="N48" s="27">
        <v>22208</v>
      </c>
      <c r="O48" s="25">
        <v>3</v>
      </c>
      <c r="P48" s="27">
        <v>0</v>
      </c>
      <c r="Q48" s="24"/>
      <c r="R48" s="24"/>
      <c r="S48" s="27">
        <v>7</v>
      </c>
      <c r="T48" s="27">
        <v>15</v>
      </c>
      <c r="U48" s="27">
        <v>931800</v>
      </c>
      <c r="V48" s="27">
        <v>707500</v>
      </c>
      <c r="W48" s="27">
        <v>931800</v>
      </c>
      <c r="X48" s="24" t="str">
        <f>IF(OR(I48="",说明首页!$C$3-INT(I48)&gt;7),"是","否")</f>
        <v>否</v>
      </c>
      <c r="Y48" s="24" t="str">
        <f t="shared" si="0"/>
        <v>是</v>
      </c>
      <c r="Z48" s="24" t="str">
        <f t="shared" si="1"/>
        <v>否</v>
      </c>
      <c r="AA48" s="24" t="str">
        <f>IF(OR(I48="",说明首页!$C$3-INT(I48)&gt;=3),"是","否")</f>
        <v>否</v>
      </c>
      <c r="AB48" s="28">
        <f t="shared" si="2"/>
        <v>130.63529411764705</v>
      </c>
      <c r="AC48" s="29">
        <f t="shared" si="3"/>
        <v>93.18</v>
      </c>
      <c r="AD48" s="27">
        <f t="shared" si="4"/>
        <v>62120</v>
      </c>
      <c r="AE48" s="29">
        <f t="shared" si="5"/>
        <v>70.75</v>
      </c>
      <c r="AF48" s="29">
        <f t="shared" si="6"/>
        <v>123.37777777777778</v>
      </c>
      <c r="AG48" s="28" t="str">
        <f t="shared" si="7"/>
        <v/>
      </c>
      <c r="AH48" s="28" t="str">
        <f t="shared" si="8"/>
        <v/>
      </c>
      <c r="AI48" s="28" t="str">
        <f t="shared" si="9"/>
        <v/>
      </c>
      <c r="AJ48" s="28" t="str">
        <f t="shared" si="10"/>
        <v/>
      </c>
      <c r="AK48" s="28" t="str">
        <f t="shared" si="11"/>
        <v/>
      </c>
      <c r="AL48" s="29" t="str">
        <f t="shared" si="12"/>
        <v/>
      </c>
      <c r="AM48" s="25" t="str">
        <f t="shared" si="13"/>
        <v/>
      </c>
      <c r="AN48" s="24" t="str">
        <f t="shared" si="14"/>
        <v>非参评</v>
      </c>
      <c r="AO48" s="24" t="str">
        <f t="shared" si="15"/>
        <v>MOB12+</v>
      </c>
    </row>
    <row r="49" spans="1:41" ht="13.5" hidden="1" customHeight="1">
      <c r="A49" s="24" t="s">
        <v>1168</v>
      </c>
      <c r="B49" s="34" t="s">
        <v>160</v>
      </c>
      <c r="C49" s="25">
        <v>659420</v>
      </c>
      <c r="D49" s="24" t="s">
        <v>813</v>
      </c>
      <c r="E49" s="26">
        <v>44365.377083333296</v>
      </c>
      <c r="F49" s="26">
        <v>44365.377083333296</v>
      </c>
      <c r="G49" s="25">
        <v>1789</v>
      </c>
      <c r="H49" s="25">
        <v>1789</v>
      </c>
      <c r="I49" s="26">
        <v>46119.625694444403</v>
      </c>
      <c r="J49" s="27">
        <v>8</v>
      </c>
      <c r="K49" s="27">
        <v>8</v>
      </c>
      <c r="L49" s="27">
        <v>0</v>
      </c>
      <c r="M49" s="27">
        <v>82</v>
      </c>
      <c r="N49" s="27"/>
      <c r="O49" s="25"/>
      <c r="P49" s="27"/>
      <c r="Q49" s="24"/>
      <c r="R49" s="24"/>
      <c r="S49" s="27"/>
      <c r="T49" s="27"/>
      <c r="U49" s="27"/>
      <c r="V49" s="27"/>
      <c r="W49" s="27"/>
      <c r="X49" s="24" t="str">
        <f>IF(OR(I49="",说明首页!$C$3-INT(I49)&gt;7),"是","否")</f>
        <v>是</v>
      </c>
      <c r="Y49" s="24" t="str">
        <f t="shared" si="0"/>
        <v>是</v>
      </c>
      <c r="Z49" s="24" t="str">
        <f t="shared" si="1"/>
        <v>否</v>
      </c>
      <c r="AA49" s="24" t="str">
        <f>IF(OR(I49="",说明首页!$C$3-INT(I49)&gt;=3),"是","否")</f>
        <v>是</v>
      </c>
      <c r="AB49" s="28">
        <f t="shared" si="2"/>
        <v>0</v>
      </c>
      <c r="AC49" s="29">
        <f t="shared" si="3"/>
        <v>0</v>
      </c>
      <c r="AD49" s="27">
        <f t="shared" si="4"/>
        <v>0</v>
      </c>
      <c r="AE49" s="29">
        <f t="shared" si="5"/>
        <v>0</v>
      </c>
      <c r="AF49" s="29">
        <f t="shared" si="6"/>
        <v>0</v>
      </c>
      <c r="AG49" s="28" t="str">
        <f t="shared" si="7"/>
        <v/>
      </c>
      <c r="AH49" s="28" t="str">
        <f t="shared" si="8"/>
        <v/>
      </c>
      <c r="AI49" s="28" t="str">
        <f t="shared" si="9"/>
        <v/>
      </c>
      <c r="AJ49" s="28" t="str">
        <f t="shared" si="10"/>
        <v/>
      </c>
      <c r="AK49" s="28" t="str">
        <f t="shared" si="11"/>
        <v/>
      </c>
      <c r="AL49" s="29" t="str">
        <f t="shared" si="12"/>
        <v/>
      </c>
      <c r="AM49" s="25" t="str">
        <f t="shared" si="13"/>
        <v/>
      </c>
      <c r="AN49" s="24" t="str">
        <f t="shared" si="14"/>
        <v>非参评</v>
      </c>
      <c r="AO49" s="24" t="str">
        <f t="shared" si="15"/>
        <v>MOB12+</v>
      </c>
    </row>
    <row r="50" spans="1:41" ht="13.5" hidden="1" customHeight="1">
      <c r="A50" s="24" t="s">
        <v>1168</v>
      </c>
      <c r="B50" s="34" t="s">
        <v>162</v>
      </c>
      <c r="C50" s="25">
        <v>661575</v>
      </c>
      <c r="D50" s="24" t="s">
        <v>1718</v>
      </c>
      <c r="E50" s="26">
        <v>44383.384722222203</v>
      </c>
      <c r="F50" s="26">
        <v>44383.384722222203</v>
      </c>
      <c r="G50" s="25">
        <v>1771</v>
      </c>
      <c r="H50" s="25">
        <v>1771</v>
      </c>
      <c r="I50" s="26">
        <v>46154.793055555601</v>
      </c>
      <c r="J50" s="27">
        <v>2659</v>
      </c>
      <c r="K50" s="27">
        <v>4407</v>
      </c>
      <c r="L50" s="27">
        <v>1412</v>
      </c>
      <c r="M50" s="27">
        <v>210975</v>
      </c>
      <c r="N50" s="27">
        <v>169746</v>
      </c>
      <c r="O50" s="25">
        <v>23</v>
      </c>
      <c r="P50" s="27">
        <v>0</v>
      </c>
      <c r="Q50" s="24"/>
      <c r="R50" s="24"/>
      <c r="S50" s="27">
        <v>220</v>
      </c>
      <c r="T50" s="27">
        <v>374</v>
      </c>
      <c r="U50" s="27">
        <v>16300000</v>
      </c>
      <c r="V50" s="27">
        <v>9836600</v>
      </c>
      <c r="W50" s="27">
        <v>16300000</v>
      </c>
      <c r="X50" s="24" t="str">
        <f>IF(OR(I50="",说明首页!$C$3-INT(I50)&gt;7),"是","否")</f>
        <v>否</v>
      </c>
      <c r="Y50" s="24" t="str">
        <f t="shared" si="0"/>
        <v>否</v>
      </c>
      <c r="Z50" s="24" t="str">
        <f t="shared" si="1"/>
        <v>是</v>
      </c>
      <c r="AA50" s="24" t="str">
        <f>IF(OR(I50="",说明首页!$C$3-INT(I50)&gt;=3),"是","否")</f>
        <v>否</v>
      </c>
      <c r="AB50" s="28">
        <f t="shared" si="2"/>
        <v>120.21671388101983</v>
      </c>
      <c r="AC50" s="29">
        <f t="shared" si="3"/>
        <v>1630</v>
      </c>
      <c r="AD50" s="27">
        <f t="shared" si="4"/>
        <v>43582.88770053476</v>
      </c>
      <c r="AE50" s="29">
        <f t="shared" si="5"/>
        <v>983.66</v>
      </c>
      <c r="AF50" s="29">
        <f t="shared" si="6"/>
        <v>123.00434782608696</v>
      </c>
      <c r="AG50" s="28">
        <f t="shared" si="7"/>
        <v>88.701517706576723</v>
      </c>
      <c r="AH50" s="28">
        <f t="shared" si="8"/>
        <v>93.591905564924119</v>
      </c>
      <c r="AI50" s="28">
        <f t="shared" si="9"/>
        <v>98.650927487352448</v>
      </c>
      <c r="AJ50" s="28">
        <f t="shared" si="10"/>
        <v>95.784148397976381</v>
      </c>
      <c r="AK50" s="28">
        <f t="shared" si="11"/>
        <v>29.173693086003372</v>
      </c>
      <c r="AL50" s="29">
        <f t="shared" si="12"/>
        <v>78.09</v>
      </c>
      <c r="AM50" s="25">
        <f t="shared" si="13"/>
        <v>86</v>
      </c>
      <c r="AN50" s="24" t="str">
        <f t="shared" si="14"/>
        <v>S</v>
      </c>
      <c r="AO50" s="24" t="str">
        <f t="shared" si="15"/>
        <v>MOB12+</v>
      </c>
    </row>
    <row r="51" spans="1:41" ht="13.5" hidden="1" customHeight="1">
      <c r="A51" s="24" t="s">
        <v>1168</v>
      </c>
      <c r="B51" s="34" t="s">
        <v>162</v>
      </c>
      <c r="C51" s="25">
        <v>664123</v>
      </c>
      <c r="D51" s="24" t="s">
        <v>1907</v>
      </c>
      <c r="E51" s="26">
        <v>44392.3972222222</v>
      </c>
      <c r="F51" s="26">
        <v>44392.3972222222</v>
      </c>
      <c r="G51" s="25">
        <v>1762</v>
      </c>
      <c r="H51" s="25">
        <v>1762</v>
      </c>
      <c r="I51" s="26">
        <v>46154.863194444399</v>
      </c>
      <c r="J51" s="27">
        <v>3791</v>
      </c>
      <c r="K51" s="27">
        <v>6144</v>
      </c>
      <c r="L51" s="27">
        <v>2268</v>
      </c>
      <c r="M51" s="27">
        <v>277299</v>
      </c>
      <c r="N51" s="27">
        <v>223536</v>
      </c>
      <c r="O51" s="25">
        <v>25</v>
      </c>
      <c r="P51" s="27">
        <v>0</v>
      </c>
      <c r="Q51" s="24"/>
      <c r="R51" s="24"/>
      <c r="S51" s="27">
        <v>284</v>
      </c>
      <c r="T51" s="27">
        <v>456</v>
      </c>
      <c r="U51" s="27">
        <v>12000000</v>
      </c>
      <c r="V51" s="27">
        <v>4018200</v>
      </c>
      <c r="W51" s="27">
        <v>12000000</v>
      </c>
      <c r="X51" s="24" t="str">
        <f>IF(OR(I51="",说明首页!$C$3-INT(I51)&gt;7),"是","否")</f>
        <v>否</v>
      </c>
      <c r="Y51" s="24" t="str">
        <f t="shared" si="0"/>
        <v>否</v>
      </c>
      <c r="Z51" s="24" t="str">
        <f t="shared" si="1"/>
        <v>是</v>
      </c>
      <c r="AA51" s="24" t="str">
        <f>IF(OR(I51="",说明首页!$C$3-INT(I51)&gt;=3),"是","否")</f>
        <v>否</v>
      </c>
      <c r="AB51" s="28">
        <f t="shared" si="2"/>
        <v>98.560846560846556</v>
      </c>
      <c r="AC51" s="29">
        <f t="shared" si="3"/>
        <v>1200</v>
      </c>
      <c r="AD51" s="27">
        <f t="shared" si="4"/>
        <v>26315.78947368421</v>
      </c>
      <c r="AE51" s="29">
        <f t="shared" si="5"/>
        <v>401.82</v>
      </c>
      <c r="AF51" s="29">
        <f t="shared" si="6"/>
        <v>149.024</v>
      </c>
      <c r="AG51" s="28">
        <f t="shared" si="7"/>
        <v>64.418212478920751</v>
      </c>
      <c r="AH51" s="28">
        <f t="shared" si="8"/>
        <v>79.089376053962894</v>
      </c>
      <c r="AI51" s="28">
        <f t="shared" si="9"/>
        <v>65.26138279932546</v>
      </c>
      <c r="AJ51" s="28">
        <f t="shared" si="10"/>
        <v>64.755480607082632</v>
      </c>
      <c r="AK51" s="28">
        <f t="shared" si="11"/>
        <v>72.681281618887013</v>
      </c>
      <c r="AL51" s="29">
        <f t="shared" si="12"/>
        <v>71.8</v>
      </c>
      <c r="AM51" s="25">
        <f t="shared" si="13"/>
        <v>133</v>
      </c>
      <c r="AN51" s="24" t="str">
        <f t="shared" si="14"/>
        <v>A</v>
      </c>
      <c r="AO51" s="24" t="str">
        <f t="shared" si="15"/>
        <v>MOB12+</v>
      </c>
    </row>
    <row r="52" spans="1:41" ht="13.5" hidden="1" customHeight="1">
      <c r="A52" s="24" t="s">
        <v>1168</v>
      </c>
      <c r="B52" s="34" t="s">
        <v>150</v>
      </c>
      <c r="C52" s="25">
        <v>668100</v>
      </c>
      <c r="D52" s="24" t="s">
        <v>359</v>
      </c>
      <c r="E52" s="26">
        <v>44414.421527777798</v>
      </c>
      <c r="F52" s="26">
        <v>44414.421527777798</v>
      </c>
      <c r="G52" s="25">
        <v>1740</v>
      </c>
      <c r="H52" s="25">
        <v>1740</v>
      </c>
      <c r="I52" s="26">
        <v>46154.659722222197</v>
      </c>
      <c r="J52" s="27">
        <v>557</v>
      </c>
      <c r="K52" s="27">
        <v>676</v>
      </c>
      <c r="L52" s="27">
        <v>206</v>
      </c>
      <c r="M52" s="27">
        <v>24902</v>
      </c>
      <c r="N52" s="27">
        <v>18298</v>
      </c>
      <c r="O52" s="24">
        <v>2</v>
      </c>
      <c r="P52" s="24">
        <v>0</v>
      </c>
      <c r="Q52" s="24"/>
      <c r="R52" s="24"/>
      <c r="S52" s="24">
        <v>1</v>
      </c>
      <c r="T52" s="24">
        <v>3</v>
      </c>
      <c r="U52" s="24">
        <v>70000</v>
      </c>
      <c r="V52" s="24">
        <v>50000</v>
      </c>
      <c r="W52" s="24">
        <v>70000</v>
      </c>
      <c r="X52" s="24" t="str">
        <f>IF(OR(I52="",说明首页!$C$3-INT(I52)&gt;7),"是","否")</f>
        <v>否</v>
      </c>
      <c r="Y52" s="24" t="str">
        <f t="shared" si="0"/>
        <v>是</v>
      </c>
      <c r="Z52" s="24" t="str">
        <f t="shared" si="1"/>
        <v>否</v>
      </c>
      <c r="AA52" s="24" t="str">
        <f>IF(OR(I52="",说明首页!$C$3-INT(I52)&gt;=3),"是","否")</f>
        <v>否</v>
      </c>
      <c r="AB52" s="28">
        <f t="shared" si="2"/>
        <v>88.825242718446603</v>
      </c>
      <c r="AC52" s="29">
        <f t="shared" si="3"/>
        <v>7</v>
      </c>
      <c r="AD52" s="27">
        <f t="shared" si="4"/>
        <v>23333.333333333332</v>
      </c>
      <c r="AE52" s="29">
        <f t="shared" si="5"/>
        <v>5</v>
      </c>
      <c r="AF52" s="29">
        <f t="shared" si="6"/>
        <v>152.48333333333332</v>
      </c>
      <c r="AG52" s="28" t="str">
        <f t="shared" si="7"/>
        <v/>
      </c>
      <c r="AH52" s="28" t="str">
        <f t="shared" si="8"/>
        <v/>
      </c>
      <c r="AI52" s="28" t="str">
        <f t="shared" si="9"/>
        <v/>
      </c>
      <c r="AJ52" s="28" t="str">
        <f t="shared" si="10"/>
        <v/>
      </c>
      <c r="AK52" s="28" t="str">
        <f t="shared" si="11"/>
        <v/>
      </c>
      <c r="AL52" s="29" t="str">
        <f t="shared" si="12"/>
        <v/>
      </c>
      <c r="AM52" s="25" t="str">
        <f t="shared" si="13"/>
        <v/>
      </c>
      <c r="AN52" s="24" t="str">
        <f t="shared" si="14"/>
        <v>非参评</v>
      </c>
      <c r="AO52" s="24" t="str">
        <f t="shared" si="15"/>
        <v>MOB12+</v>
      </c>
    </row>
    <row r="53" spans="1:41" ht="13.5" hidden="1" customHeight="1">
      <c r="A53" s="24" t="s">
        <v>1168</v>
      </c>
      <c r="B53" s="34" t="s">
        <v>145</v>
      </c>
      <c r="C53" s="25">
        <v>668249</v>
      </c>
      <c r="D53" s="24" t="s">
        <v>854</v>
      </c>
      <c r="E53" s="26">
        <v>44414.394444444399</v>
      </c>
      <c r="F53" s="26">
        <v>44414.394444444399</v>
      </c>
      <c r="G53" s="25">
        <v>1740</v>
      </c>
      <c r="H53" s="25">
        <v>1740</v>
      </c>
      <c r="I53" s="26">
        <v>46150.7631944444</v>
      </c>
      <c r="J53" s="27">
        <v>135</v>
      </c>
      <c r="K53" s="27">
        <v>171</v>
      </c>
      <c r="L53" s="27">
        <v>58</v>
      </c>
      <c r="M53" s="27">
        <v>8855</v>
      </c>
      <c r="N53" s="27">
        <v>7215</v>
      </c>
      <c r="O53" s="24"/>
      <c r="P53" s="24">
        <v>0</v>
      </c>
      <c r="Q53" s="24"/>
      <c r="R53" s="24"/>
      <c r="S53" s="24">
        <v>3</v>
      </c>
      <c r="T53" s="24">
        <v>6</v>
      </c>
      <c r="U53" s="24">
        <v>254000</v>
      </c>
      <c r="V53" s="24">
        <v>164000</v>
      </c>
      <c r="W53" s="24">
        <v>254000</v>
      </c>
      <c r="X53" s="24" t="str">
        <f>IF(OR(I53="",说明首页!$C$3-INT(I53)&gt;7),"是","否")</f>
        <v>否</v>
      </c>
      <c r="Y53" s="24" t="str">
        <f t="shared" si="0"/>
        <v>是</v>
      </c>
      <c r="Z53" s="24" t="str">
        <f t="shared" si="1"/>
        <v>否</v>
      </c>
      <c r="AA53" s="24" t="str">
        <f>IF(OR(I53="",说明首页!$C$3-INT(I53)&gt;=3),"是","否")</f>
        <v>否</v>
      </c>
      <c r="AB53" s="28">
        <f t="shared" si="2"/>
        <v>124.39655172413794</v>
      </c>
      <c r="AC53" s="29">
        <f t="shared" si="3"/>
        <v>25.4</v>
      </c>
      <c r="AD53" s="27">
        <f t="shared" si="4"/>
        <v>42333.333333333336</v>
      </c>
      <c r="AE53" s="29">
        <f t="shared" si="5"/>
        <v>16.399999999999999</v>
      </c>
      <c r="AF53" s="29">
        <f t="shared" si="6"/>
        <v>0</v>
      </c>
      <c r="AG53" s="28" t="str">
        <f t="shared" si="7"/>
        <v/>
      </c>
      <c r="AH53" s="28" t="str">
        <f t="shared" si="8"/>
        <v/>
      </c>
      <c r="AI53" s="28" t="str">
        <f t="shared" si="9"/>
        <v/>
      </c>
      <c r="AJ53" s="28" t="str">
        <f t="shared" si="10"/>
        <v/>
      </c>
      <c r="AK53" s="28" t="str">
        <f t="shared" si="11"/>
        <v/>
      </c>
      <c r="AL53" s="29" t="str">
        <f t="shared" si="12"/>
        <v/>
      </c>
      <c r="AM53" s="25" t="str">
        <f t="shared" si="13"/>
        <v/>
      </c>
      <c r="AN53" s="24" t="str">
        <f t="shared" si="14"/>
        <v>非参评</v>
      </c>
      <c r="AO53" s="24" t="str">
        <f t="shared" si="15"/>
        <v>MOB12+</v>
      </c>
    </row>
    <row r="54" spans="1:41" ht="13.5" hidden="1" customHeight="1">
      <c r="A54" s="24" t="s">
        <v>1168</v>
      </c>
      <c r="B54" s="34" t="s">
        <v>176</v>
      </c>
      <c r="C54" s="25">
        <v>669265</v>
      </c>
      <c r="D54" s="24" t="s">
        <v>183</v>
      </c>
      <c r="E54" s="26">
        <v>44420.404166666704</v>
      </c>
      <c r="F54" s="26">
        <v>44420.404166666704</v>
      </c>
      <c r="G54" s="25">
        <v>1734</v>
      </c>
      <c r="H54" s="25">
        <v>1734</v>
      </c>
      <c r="I54" s="26">
        <v>46154.771527777797</v>
      </c>
      <c r="J54" s="27">
        <v>248</v>
      </c>
      <c r="K54" s="27">
        <v>437</v>
      </c>
      <c r="L54" s="27">
        <v>208</v>
      </c>
      <c r="M54" s="27">
        <v>26594</v>
      </c>
      <c r="N54" s="27">
        <v>23258</v>
      </c>
      <c r="O54" s="25">
        <v>4</v>
      </c>
      <c r="P54" s="27">
        <v>0</v>
      </c>
      <c r="Q54" s="24"/>
      <c r="R54" s="24"/>
      <c r="S54" s="27">
        <v>7</v>
      </c>
      <c r="T54" s="27">
        <v>16</v>
      </c>
      <c r="U54" s="27">
        <v>666000</v>
      </c>
      <c r="V54" s="27">
        <v>664000</v>
      </c>
      <c r="W54" s="27">
        <v>666000</v>
      </c>
      <c r="X54" s="24" t="str">
        <f>IF(OR(I54="",说明首页!$C$3-INT(I54)&gt;7),"是","否")</f>
        <v>否</v>
      </c>
      <c r="Y54" s="24" t="str">
        <f t="shared" si="0"/>
        <v>是</v>
      </c>
      <c r="Z54" s="24" t="str">
        <f t="shared" si="1"/>
        <v>否</v>
      </c>
      <c r="AA54" s="24" t="str">
        <f>IF(OR(I54="",说明首页!$C$3-INT(I54)&gt;=3),"是","否")</f>
        <v>否</v>
      </c>
      <c r="AB54" s="28">
        <f t="shared" si="2"/>
        <v>111.81730769230769</v>
      </c>
      <c r="AC54" s="29">
        <f t="shared" si="3"/>
        <v>66.599999999999994</v>
      </c>
      <c r="AD54" s="27">
        <f t="shared" si="4"/>
        <v>41625</v>
      </c>
      <c r="AE54" s="29">
        <f t="shared" si="5"/>
        <v>66.400000000000006</v>
      </c>
      <c r="AF54" s="29">
        <f t="shared" si="6"/>
        <v>96.908333333333331</v>
      </c>
      <c r="AG54" s="28" t="str">
        <f t="shared" si="7"/>
        <v/>
      </c>
      <c r="AH54" s="28" t="str">
        <f t="shared" si="8"/>
        <v/>
      </c>
      <c r="AI54" s="28" t="str">
        <f t="shared" si="9"/>
        <v/>
      </c>
      <c r="AJ54" s="28" t="str">
        <f t="shared" si="10"/>
        <v/>
      </c>
      <c r="AK54" s="28" t="str">
        <f t="shared" si="11"/>
        <v/>
      </c>
      <c r="AL54" s="29" t="str">
        <f t="shared" si="12"/>
        <v/>
      </c>
      <c r="AM54" s="25" t="str">
        <f t="shared" si="13"/>
        <v/>
      </c>
      <c r="AN54" s="24" t="str">
        <f t="shared" si="14"/>
        <v>非参评</v>
      </c>
      <c r="AO54" s="24" t="str">
        <f t="shared" si="15"/>
        <v>MOB12+</v>
      </c>
    </row>
    <row r="55" spans="1:41" ht="13.5" hidden="1" customHeight="1">
      <c r="A55" s="24" t="s">
        <v>1168</v>
      </c>
      <c r="B55" s="34" t="s">
        <v>147</v>
      </c>
      <c r="C55" s="25">
        <v>669284</v>
      </c>
      <c r="D55" s="24" t="s">
        <v>393</v>
      </c>
      <c r="E55" s="26">
        <v>45444.693749999999</v>
      </c>
      <c r="F55" s="26">
        <v>45444.693749999999</v>
      </c>
      <c r="G55" s="25">
        <v>710</v>
      </c>
      <c r="H55" s="25">
        <v>710</v>
      </c>
      <c r="I55" s="26">
        <v>46154.682638888902</v>
      </c>
      <c r="J55" s="27">
        <v>650</v>
      </c>
      <c r="K55" s="27">
        <v>1045</v>
      </c>
      <c r="L55" s="27">
        <v>397</v>
      </c>
      <c r="M55" s="27">
        <v>35135</v>
      </c>
      <c r="N55" s="27">
        <v>26372</v>
      </c>
      <c r="O55" s="25">
        <v>4</v>
      </c>
      <c r="P55" s="27">
        <v>0</v>
      </c>
      <c r="Q55" s="24"/>
      <c r="R55" s="24"/>
      <c r="S55" s="27">
        <v>6</v>
      </c>
      <c r="T55" s="27">
        <v>12</v>
      </c>
      <c r="U55" s="27">
        <v>697200</v>
      </c>
      <c r="V55" s="27">
        <v>461200</v>
      </c>
      <c r="W55" s="27">
        <v>697200</v>
      </c>
      <c r="X55" s="24" t="str">
        <f>IF(OR(I55="",说明首页!$C$3-INT(I55)&gt;7),"是","否")</f>
        <v>否</v>
      </c>
      <c r="Y55" s="24" t="str">
        <f t="shared" si="0"/>
        <v>是</v>
      </c>
      <c r="Z55" s="24" t="str">
        <f t="shared" si="1"/>
        <v>否</v>
      </c>
      <c r="AA55" s="24" t="str">
        <f>IF(OR(I55="",说明首页!$C$3-INT(I55)&gt;=3),"是","否")</f>
        <v>否</v>
      </c>
      <c r="AB55" s="28">
        <f t="shared" si="2"/>
        <v>66.428211586901767</v>
      </c>
      <c r="AC55" s="29">
        <f t="shared" si="3"/>
        <v>69.72</v>
      </c>
      <c r="AD55" s="27">
        <f t="shared" si="4"/>
        <v>58100</v>
      </c>
      <c r="AE55" s="29">
        <f t="shared" si="5"/>
        <v>46.12</v>
      </c>
      <c r="AF55" s="29">
        <f t="shared" si="6"/>
        <v>109.88333333333334</v>
      </c>
      <c r="AG55" s="28" t="str">
        <f t="shared" si="7"/>
        <v/>
      </c>
      <c r="AH55" s="28" t="str">
        <f t="shared" si="8"/>
        <v/>
      </c>
      <c r="AI55" s="28" t="str">
        <f t="shared" si="9"/>
        <v/>
      </c>
      <c r="AJ55" s="28" t="str">
        <f t="shared" si="10"/>
        <v/>
      </c>
      <c r="AK55" s="28" t="str">
        <f t="shared" si="11"/>
        <v/>
      </c>
      <c r="AL55" s="29" t="str">
        <f t="shared" si="12"/>
        <v/>
      </c>
      <c r="AM55" s="25" t="str">
        <f t="shared" si="13"/>
        <v/>
      </c>
      <c r="AN55" s="24" t="str">
        <f t="shared" si="14"/>
        <v>非参评</v>
      </c>
      <c r="AO55" s="24" t="str">
        <f t="shared" si="15"/>
        <v>MOB12+</v>
      </c>
    </row>
    <row r="56" spans="1:41" ht="13.5" hidden="1" customHeight="1">
      <c r="A56" s="24" t="s">
        <v>1168</v>
      </c>
      <c r="B56" s="34" t="s">
        <v>169</v>
      </c>
      <c r="C56" s="25">
        <v>670006</v>
      </c>
      <c r="D56" s="24" t="s">
        <v>1296</v>
      </c>
      <c r="E56" s="26">
        <v>44425.65625</v>
      </c>
      <c r="F56" s="26">
        <v>44425.65625</v>
      </c>
      <c r="G56" s="25">
        <v>1729</v>
      </c>
      <c r="H56" s="25">
        <v>1729</v>
      </c>
      <c r="I56" s="26">
        <v>46154.750694444403</v>
      </c>
      <c r="J56" s="27">
        <v>5000</v>
      </c>
      <c r="K56" s="27">
        <v>5518</v>
      </c>
      <c r="L56" s="27">
        <v>2294</v>
      </c>
      <c r="M56" s="27">
        <v>230848</v>
      </c>
      <c r="N56" s="27">
        <v>188050</v>
      </c>
      <c r="O56" s="25">
        <v>25</v>
      </c>
      <c r="P56" s="27">
        <v>0</v>
      </c>
      <c r="Q56" s="24"/>
      <c r="R56" s="24"/>
      <c r="S56" s="27">
        <v>242</v>
      </c>
      <c r="T56" s="27">
        <v>359</v>
      </c>
      <c r="U56" s="27">
        <v>7484000</v>
      </c>
      <c r="V56" s="27">
        <v>3846200</v>
      </c>
      <c r="W56" s="27">
        <v>7484000</v>
      </c>
      <c r="X56" s="24" t="str">
        <f>IF(OR(I56="",说明首页!$C$3-INT(I56)&gt;7),"是","否")</f>
        <v>否</v>
      </c>
      <c r="Y56" s="24" t="str">
        <f t="shared" si="0"/>
        <v>否</v>
      </c>
      <c r="Z56" s="24" t="str">
        <f t="shared" si="1"/>
        <v>是</v>
      </c>
      <c r="AA56" s="24" t="str">
        <f>IF(OR(I56="",说明首页!$C$3-INT(I56)&gt;=3),"是","否")</f>
        <v>否</v>
      </c>
      <c r="AB56" s="28">
        <f t="shared" si="2"/>
        <v>81.97471665213601</v>
      </c>
      <c r="AC56" s="29">
        <f t="shared" si="3"/>
        <v>748.4</v>
      </c>
      <c r="AD56" s="27">
        <f t="shared" si="4"/>
        <v>20846.796657381616</v>
      </c>
      <c r="AE56" s="29">
        <f t="shared" si="5"/>
        <v>384.62</v>
      </c>
      <c r="AF56" s="29">
        <f t="shared" si="6"/>
        <v>125.36666666666666</v>
      </c>
      <c r="AG56" s="28">
        <f t="shared" si="7"/>
        <v>28.667790893760543</v>
      </c>
      <c r="AH56" s="28">
        <f t="shared" si="8"/>
        <v>43.001686340640809</v>
      </c>
      <c r="AI56" s="28">
        <f t="shared" si="9"/>
        <v>31.02866779089376</v>
      </c>
      <c r="AJ56" s="28">
        <f t="shared" si="10"/>
        <v>62.22596964586846</v>
      </c>
      <c r="AK56" s="28">
        <f t="shared" si="11"/>
        <v>32.715008431703204</v>
      </c>
      <c r="AL56" s="29">
        <f t="shared" si="12"/>
        <v>40.08</v>
      </c>
      <c r="AM56" s="25">
        <f t="shared" si="13"/>
        <v>374</v>
      </c>
      <c r="AN56" s="24" t="str">
        <f t="shared" si="14"/>
        <v>B</v>
      </c>
      <c r="AO56" s="24" t="str">
        <f t="shared" si="15"/>
        <v>MOB12+</v>
      </c>
    </row>
    <row r="57" spans="1:41" ht="13.5" hidden="1" customHeight="1">
      <c r="A57" s="24" t="s">
        <v>1168</v>
      </c>
      <c r="B57" s="34" t="s">
        <v>169</v>
      </c>
      <c r="C57" s="25">
        <v>671504</v>
      </c>
      <c r="D57" s="24" t="s">
        <v>643</v>
      </c>
      <c r="E57" s="26">
        <v>46125.6652777778</v>
      </c>
      <c r="F57" s="26">
        <v>46125.6652777778</v>
      </c>
      <c r="G57" s="25">
        <v>29</v>
      </c>
      <c r="H57" s="25">
        <v>29</v>
      </c>
      <c r="I57" s="26">
        <v>46136.764583333301</v>
      </c>
      <c r="J57" s="27">
        <v>47</v>
      </c>
      <c r="K57" s="27">
        <v>96</v>
      </c>
      <c r="L57" s="27">
        <v>42</v>
      </c>
      <c r="M57" s="27">
        <v>3622</v>
      </c>
      <c r="N57" s="27">
        <v>2888</v>
      </c>
      <c r="O57" s="25"/>
      <c r="P57" s="27">
        <v>0</v>
      </c>
      <c r="Q57" s="24"/>
      <c r="R57" s="24"/>
      <c r="S57" s="27">
        <v>2</v>
      </c>
      <c r="T57" s="27">
        <v>4</v>
      </c>
      <c r="U57" s="27">
        <v>102500</v>
      </c>
      <c r="V57" s="27">
        <v>100000</v>
      </c>
      <c r="W57" s="27">
        <v>102500</v>
      </c>
      <c r="X57" s="24" t="str">
        <f>IF(OR(I57="",说明首页!$C$3-INT(I57)&gt;7),"是","否")</f>
        <v>否</v>
      </c>
      <c r="Y57" s="24" t="str">
        <f t="shared" si="0"/>
        <v>是</v>
      </c>
      <c r="Z57" s="24" t="str">
        <f t="shared" si="1"/>
        <v>否</v>
      </c>
      <c r="AA57" s="24" t="str">
        <f>IF(OR(I57="",说明首页!$C$3-INT(I57)&gt;=3),"是","否")</f>
        <v>否</v>
      </c>
      <c r="AB57" s="28">
        <f t="shared" si="2"/>
        <v>68.761904761904759</v>
      </c>
      <c r="AC57" s="29">
        <f t="shared" si="3"/>
        <v>10.25</v>
      </c>
      <c r="AD57" s="27">
        <f t="shared" si="4"/>
        <v>25625</v>
      </c>
      <c r="AE57" s="29">
        <f t="shared" si="5"/>
        <v>10</v>
      </c>
      <c r="AF57" s="29">
        <f t="shared" si="6"/>
        <v>0</v>
      </c>
      <c r="AG57" s="28" t="str">
        <f t="shared" si="7"/>
        <v/>
      </c>
      <c r="AH57" s="28" t="str">
        <f t="shared" si="8"/>
        <v/>
      </c>
      <c r="AI57" s="28" t="str">
        <f t="shared" si="9"/>
        <v/>
      </c>
      <c r="AJ57" s="28" t="str">
        <f t="shared" si="10"/>
        <v/>
      </c>
      <c r="AK57" s="28" t="str">
        <f t="shared" si="11"/>
        <v/>
      </c>
      <c r="AL57" s="29" t="str">
        <f t="shared" si="12"/>
        <v/>
      </c>
      <c r="AM57" s="25" t="str">
        <f t="shared" si="13"/>
        <v/>
      </c>
      <c r="AN57" s="24" t="str">
        <f t="shared" si="14"/>
        <v>非参评</v>
      </c>
      <c r="AO57" s="24" t="str">
        <f t="shared" si="15"/>
        <v>MOB1-</v>
      </c>
    </row>
    <row r="58" spans="1:41" ht="13.5" hidden="1" customHeight="1">
      <c r="A58" s="24" t="s">
        <v>1168</v>
      </c>
      <c r="B58" s="34" t="s">
        <v>160</v>
      </c>
      <c r="C58" s="25">
        <v>672769</v>
      </c>
      <c r="D58" s="24" t="s">
        <v>481</v>
      </c>
      <c r="E58" s="26">
        <v>45261.460416666698</v>
      </c>
      <c r="F58" s="26">
        <v>45261.460416666698</v>
      </c>
      <c r="G58" s="25">
        <v>893</v>
      </c>
      <c r="H58" s="25">
        <v>893</v>
      </c>
      <c r="I58" s="26">
        <v>46154.658333333296</v>
      </c>
      <c r="J58" s="27">
        <v>247</v>
      </c>
      <c r="K58" s="27">
        <v>284</v>
      </c>
      <c r="L58" s="27">
        <v>91</v>
      </c>
      <c r="M58" s="27">
        <v>8614</v>
      </c>
      <c r="N58" s="27">
        <v>5726</v>
      </c>
      <c r="O58" s="24">
        <v>1</v>
      </c>
      <c r="P58" s="24">
        <v>0</v>
      </c>
      <c r="Q58" s="24"/>
      <c r="R58" s="24"/>
      <c r="S58" s="24">
        <v>1</v>
      </c>
      <c r="T58" s="24">
        <v>1</v>
      </c>
      <c r="U58" s="24">
        <v>1200</v>
      </c>
      <c r="V58" s="24">
        <v>1200</v>
      </c>
      <c r="W58" s="24">
        <v>1200</v>
      </c>
      <c r="X58" s="24" t="str">
        <f>IF(OR(I58="",说明首页!$C$3-INT(I58)&gt;7),"是","否")</f>
        <v>否</v>
      </c>
      <c r="Y58" s="24" t="str">
        <f t="shared" si="0"/>
        <v>是</v>
      </c>
      <c r="Z58" s="24" t="str">
        <f t="shared" si="1"/>
        <v>否</v>
      </c>
      <c r="AA58" s="24" t="str">
        <f>IF(OR(I58="",说明首页!$C$3-INT(I58)&gt;=3),"是","否")</f>
        <v>否</v>
      </c>
      <c r="AB58" s="28">
        <f t="shared" si="2"/>
        <v>62.92307692307692</v>
      </c>
      <c r="AC58" s="29">
        <f t="shared" si="3"/>
        <v>0.12</v>
      </c>
      <c r="AD58" s="27">
        <f t="shared" si="4"/>
        <v>1200</v>
      </c>
      <c r="AE58" s="29">
        <f t="shared" si="5"/>
        <v>0.12</v>
      </c>
      <c r="AF58" s="29">
        <f t="shared" si="6"/>
        <v>95.433333333333337</v>
      </c>
      <c r="AG58" s="28" t="str">
        <f t="shared" si="7"/>
        <v/>
      </c>
      <c r="AH58" s="28" t="str">
        <f t="shared" si="8"/>
        <v/>
      </c>
      <c r="AI58" s="28" t="str">
        <f t="shared" si="9"/>
        <v/>
      </c>
      <c r="AJ58" s="28" t="str">
        <f t="shared" si="10"/>
        <v/>
      </c>
      <c r="AK58" s="28" t="str">
        <f t="shared" si="11"/>
        <v/>
      </c>
      <c r="AL58" s="29" t="str">
        <f t="shared" si="12"/>
        <v/>
      </c>
      <c r="AM58" s="25" t="str">
        <f t="shared" si="13"/>
        <v/>
      </c>
      <c r="AN58" s="24" t="str">
        <f t="shared" si="14"/>
        <v>非参评</v>
      </c>
      <c r="AO58" s="24" t="str">
        <f t="shared" si="15"/>
        <v>MOB12+</v>
      </c>
    </row>
    <row r="59" spans="1:41" ht="13.5" hidden="1" customHeight="1">
      <c r="A59" s="24" t="s">
        <v>1168</v>
      </c>
      <c r="B59" s="34" t="s">
        <v>160</v>
      </c>
      <c r="C59" s="25">
        <v>674561</v>
      </c>
      <c r="D59" s="24" t="s">
        <v>570</v>
      </c>
      <c r="E59" s="26">
        <v>44847.774305555598</v>
      </c>
      <c r="F59" s="26">
        <v>44847.774305555598</v>
      </c>
      <c r="G59" s="25">
        <v>1307</v>
      </c>
      <c r="H59" s="25">
        <v>1307</v>
      </c>
      <c r="I59" s="26">
        <v>46140.505555555603</v>
      </c>
      <c r="J59" s="27">
        <v>77</v>
      </c>
      <c r="K59" s="27">
        <v>77</v>
      </c>
      <c r="L59" s="27">
        <v>22</v>
      </c>
      <c r="M59" s="27">
        <v>5537</v>
      </c>
      <c r="N59" s="27">
        <v>4830</v>
      </c>
      <c r="O59" s="25">
        <v>1</v>
      </c>
      <c r="P59" s="27">
        <v>0</v>
      </c>
      <c r="Q59" s="24"/>
      <c r="R59" s="24"/>
      <c r="S59" s="27">
        <v>7</v>
      </c>
      <c r="T59" s="27">
        <v>11</v>
      </c>
      <c r="U59" s="27">
        <v>78700</v>
      </c>
      <c r="V59" s="27"/>
      <c r="W59" s="27">
        <v>78700</v>
      </c>
      <c r="X59" s="24" t="str">
        <f>IF(OR(I59="",说明首页!$C$3-INT(I59)&gt;7),"是","否")</f>
        <v>否</v>
      </c>
      <c r="Y59" s="24" t="str">
        <f t="shared" si="0"/>
        <v>是</v>
      </c>
      <c r="Z59" s="24" t="str">
        <f t="shared" si="1"/>
        <v>否</v>
      </c>
      <c r="AA59" s="24" t="str">
        <f>IF(OR(I59="",说明首页!$C$3-INT(I59)&gt;=3),"是","否")</f>
        <v>否</v>
      </c>
      <c r="AB59" s="28">
        <f t="shared" si="2"/>
        <v>219.54545454545453</v>
      </c>
      <c r="AC59" s="29">
        <f t="shared" si="3"/>
        <v>7.87</v>
      </c>
      <c r="AD59" s="27">
        <f t="shared" si="4"/>
        <v>7154.545454545455</v>
      </c>
      <c r="AE59" s="29">
        <f t="shared" si="5"/>
        <v>0</v>
      </c>
      <c r="AF59" s="29">
        <f t="shared" si="6"/>
        <v>80.5</v>
      </c>
      <c r="AG59" s="28" t="str">
        <f t="shared" si="7"/>
        <v/>
      </c>
      <c r="AH59" s="28" t="str">
        <f t="shared" si="8"/>
        <v/>
      </c>
      <c r="AI59" s="28" t="str">
        <f t="shared" si="9"/>
        <v/>
      </c>
      <c r="AJ59" s="28" t="str">
        <f t="shared" si="10"/>
        <v/>
      </c>
      <c r="AK59" s="28" t="str">
        <f t="shared" si="11"/>
        <v/>
      </c>
      <c r="AL59" s="29" t="str">
        <f t="shared" si="12"/>
        <v/>
      </c>
      <c r="AM59" s="25" t="str">
        <f t="shared" si="13"/>
        <v/>
      </c>
      <c r="AN59" s="24" t="str">
        <f t="shared" si="14"/>
        <v>非参评</v>
      </c>
      <c r="AO59" s="24" t="str">
        <f t="shared" si="15"/>
        <v>MOB12+</v>
      </c>
    </row>
    <row r="60" spans="1:41" ht="13.5" hidden="1" customHeight="1">
      <c r="A60" s="24" t="s">
        <v>1168</v>
      </c>
      <c r="B60" s="34" t="s">
        <v>160</v>
      </c>
      <c r="C60" s="25">
        <v>674564</v>
      </c>
      <c r="D60" s="24" t="s">
        <v>1041</v>
      </c>
      <c r="E60" s="26">
        <v>45008.381249999999</v>
      </c>
      <c r="F60" s="26">
        <v>45008.381249999999</v>
      </c>
      <c r="G60" s="25">
        <v>1146</v>
      </c>
      <c r="H60" s="25">
        <v>1146</v>
      </c>
      <c r="I60" s="26">
        <v>46154.659722222197</v>
      </c>
      <c r="J60" s="27">
        <v>420</v>
      </c>
      <c r="K60" s="27">
        <v>580</v>
      </c>
      <c r="L60" s="27">
        <v>221</v>
      </c>
      <c r="M60" s="27">
        <v>21693</v>
      </c>
      <c r="N60" s="27">
        <v>16231</v>
      </c>
      <c r="O60" s="25">
        <v>2</v>
      </c>
      <c r="P60" s="27">
        <v>0</v>
      </c>
      <c r="Q60" s="24"/>
      <c r="R60" s="24"/>
      <c r="S60" s="27">
        <v>6</v>
      </c>
      <c r="T60" s="27">
        <v>12</v>
      </c>
      <c r="U60" s="27">
        <v>397000</v>
      </c>
      <c r="V60" s="27">
        <v>397000</v>
      </c>
      <c r="W60" s="27">
        <v>397000</v>
      </c>
      <c r="X60" s="24" t="str">
        <f>IF(OR(I60="",说明首页!$C$3-INT(I60)&gt;7),"是","否")</f>
        <v>否</v>
      </c>
      <c r="Y60" s="24" t="str">
        <f t="shared" si="0"/>
        <v>是</v>
      </c>
      <c r="Z60" s="24" t="str">
        <f t="shared" si="1"/>
        <v>否</v>
      </c>
      <c r="AA60" s="24" t="str">
        <f>IF(OR(I60="",说明首页!$C$3-INT(I60)&gt;=3),"是","否")</f>
        <v>否</v>
      </c>
      <c r="AB60" s="28">
        <f t="shared" si="2"/>
        <v>73.443438914027155</v>
      </c>
      <c r="AC60" s="29">
        <f t="shared" si="3"/>
        <v>39.700000000000003</v>
      </c>
      <c r="AD60" s="27">
        <f t="shared" si="4"/>
        <v>33083.333333333336</v>
      </c>
      <c r="AE60" s="29">
        <f t="shared" si="5"/>
        <v>39.700000000000003</v>
      </c>
      <c r="AF60" s="29">
        <f t="shared" si="6"/>
        <v>135.25833333333333</v>
      </c>
      <c r="AG60" s="28" t="str">
        <f t="shared" si="7"/>
        <v/>
      </c>
      <c r="AH60" s="28" t="str">
        <f t="shared" si="8"/>
        <v/>
      </c>
      <c r="AI60" s="28" t="str">
        <f t="shared" si="9"/>
        <v/>
      </c>
      <c r="AJ60" s="28" t="str">
        <f t="shared" si="10"/>
        <v/>
      </c>
      <c r="AK60" s="28" t="str">
        <f t="shared" si="11"/>
        <v/>
      </c>
      <c r="AL60" s="29" t="str">
        <f t="shared" si="12"/>
        <v/>
      </c>
      <c r="AM60" s="25" t="str">
        <f t="shared" si="13"/>
        <v/>
      </c>
      <c r="AN60" s="24" t="str">
        <f t="shared" si="14"/>
        <v>非参评</v>
      </c>
      <c r="AO60" s="24" t="str">
        <f t="shared" si="15"/>
        <v>MOB12+</v>
      </c>
    </row>
    <row r="61" spans="1:41" ht="13.5" hidden="1" customHeight="1">
      <c r="A61" s="24" t="s">
        <v>1168</v>
      </c>
      <c r="B61" s="34" t="s">
        <v>160</v>
      </c>
      <c r="C61" s="25">
        <v>674568</v>
      </c>
      <c r="D61" s="24" t="s">
        <v>1831</v>
      </c>
      <c r="E61" s="26">
        <v>44825.734722222202</v>
      </c>
      <c r="F61" s="26">
        <v>44825.734722222202</v>
      </c>
      <c r="G61" s="25">
        <v>1329</v>
      </c>
      <c r="H61" s="25">
        <v>1329</v>
      </c>
      <c r="I61" s="26">
        <v>46154.769444444399</v>
      </c>
      <c r="J61" s="27">
        <v>4063</v>
      </c>
      <c r="K61" s="27">
        <v>4521</v>
      </c>
      <c r="L61" s="27">
        <v>2128</v>
      </c>
      <c r="M61" s="27">
        <v>220078</v>
      </c>
      <c r="N61" s="27">
        <v>184890</v>
      </c>
      <c r="O61" s="25">
        <v>25</v>
      </c>
      <c r="P61" s="27">
        <v>0</v>
      </c>
      <c r="Q61" s="24"/>
      <c r="R61" s="24"/>
      <c r="S61" s="27">
        <v>200</v>
      </c>
      <c r="T61" s="27">
        <v>295</v>
      </c>
      <c r="U61" s="27">
        <v>7597500</v>
      </c>
      <c r="V61" s="27">
        <v>2888900</v>
      </c>
      <c r="W61" s="27">
        <v>7597500</v>
      </c>
      <c r="X61" s="24" t="str">
        <f>IF(OR(I61="",说明首页!$C$3-INT(I61)&gt;7),"是","否")</f>
        <v>否</v>
      </c>
      <c r="Y61" s="24" t="str">
        <f t="shared" si="0"/>
        <v>否</v>
      </c>
      <c r="Z61" s="24" t="str">
        <f t="shared" si="1"/>
        <v>是</v>
      </c>
      <c r="AA61" s="24" t="str">
        <f>IF(OR(I61="",说明首页!$C$3-INT(I61)&gt;=3),"是","否")</f>
        <v>否</v>
      </c>
      <c r="AB61" s="28">
        <f t="shared" si="2"/>
        <v>86.884398496240607</v>
      </c>
      <c r="AC61" s="29">
        <f t="shared" si="3"/>
        <v>759.75</v>
      </c>
      <c r="AD61" s="27">
        <f t="shared" si="4"/>
        <v>25754.237288135595</v>
      </c>
      <c r="AE61" s="29">
        <f t="shared" si="5"/>
        <v>288.89</v>
      </c>
      <c r="AF61" s="29">
        <f t="shared" si="6"/>
        <v>123.26</v>
      </c>
      <c r="AG61" s="28">
        <f t="shared" si="7"/>
        <v>39.629005059021921</v>
      </c>
      <c r="AH61" s="28">
        <f t="shared" si="8"/>
        <v>44.68802698145025</v>
      </c>
      <c r="AI61" s="28">
        <f t="shared" si="9"/>
        <v>61.045531197301848</v>
      </c>
      <c r="AJ61" s="28">
        <f t="shared" si="10"/>
        <v>45.699831365935914</v>
      </c>
      <c r="AK61" s="28">
        <f t="shared" si="11"/>
        <v>29.342327150084319</v>
      </c>
      <c r="AL61" s="29">
        <f t="shared" si="12"/>
        <v>42.95</v>
      </c>
      <c r="AM61" s="25">
        <f t="shared" si="13"/>
        <v>346</v>
      </c>
      <c r="AN61" s="24" t="str">
        <f t="shared" si="14"/>
        <v>B</v>
      </c>
      <c r="AO61" s="24" t="str">
        <f t="shared" si="15"/>
        <v>MOB12+</v>
      </c>
    </row>
    <row r="62" spans="1:41" ht="13.5" hidden="1" customHeight="1">
      <c r="A62" s="24" t="s">
        <v>1168</v>
      </c>
      <c r="B62" s="34" t="s">
        <v>145</v>
      </c>
      <c r="C62" s="25">
        <v>674812</v>
      </c>
      <c r="D62" s="24" t="s">
        <v>975</v>
      </c>
      <c r="E62" s="26">
        <v>44465.402083333298</v>
      </c>
      <c r="F62" s="26">
        <v>44465.402083333298</v>
      </c>
      <c r="G62" s="25">
        <v>1689</v>
      </c>
      <c r="H62" s="25">
        <v>1689</v>
      </c>
      <c r="I62" s="26">
        <v>46154.679861111101</v>
      </c>
      <c r="J62" s="27">
        <v>250</v>
      </c>
      <c r="K62" s="27">
        <v>323</v>
      </c>
      <c r="L62" s="27">
        <v>95</v>
      </c>
      <c r="M62" s="27">
        <v>12538</v>
      </c>
      <c r="N62" s="27">
        <v>9322</v>
      </c>
      <c r="O62" s="24"/>
      <c r="P62" s="27">
        <v>0</v>
      </c>
      <c r="Q62" s="24"/>
      <c r="R62" s="24"/>
      <c r="S62" s="27">
        <v>1</v>
      </c>
      <c r="T62" s="27">
        <v>2</v>
      </c>
      <c r="U62" s="27">
        <v>70000</v>
      </c>
      <c r="V62" s="24">
        <v>70000</v>
      </c>
      <c r="W62" s="27">
        <v>70000</v>
      </c>
      <c r="X62" s="24" t="str">
        <f>IF(OR(I62="",说明首页!$C$3-INT(I62)&gt;7),"是","否")</f>
        <v>否</v>
      </c>
      <c r="Y62" s="24" t="str">
        <f t="shared" si="0"/>
        <v>是</v>
      </c>
      <c r="Z62" s="24" t="str">
        <f t="shared" si="1"/>
        <v>否</v>
      </c>
      <c r="AA62" s="24" t="str">
        <f>IF(OR(I62="",说明首页!$C$3-INT(I62)&gt;=3),"是","否")</f>
        <v>否</v>
      </c>
      <c r="AB62" s="28">
        <f t="shared" si="2"/>
        <v>98.126315789473679</v>
      </c>
      <c r="AC62" s="29">
        <f t="shared" si="3"/>
        <v>7</v>
      </c>
      <c r="AD62" s="27">
        <f t="shared" si="4"/>
        <v>35000</v>
      </c>
      <c r="AE62" s="29">
        <f t="shared" si="5"/>
        <v>7</v>
      </c>
      <c r="AF62" s="29">
        <f t="shared" si="6"/>
        <v>0</v>
      </c>
      <c r="AG62" s="28" t="str">
        <f t="shared" si="7"/>
        <v/>
      </c>
      <c r="AH62" s="28" t="str">
        <f t="shared" si="8"/>
        <v/>
      </c>
      <c r="AI62" s="28" t="str">
        <f t="shared" si="9"/>
        <v/>
      </c>
      <c r="AJ62" s="28" t="str">
        <f t="shared" si="10"/>
        <v/>
      </c>
      <c r="AK62" s="28" t="str">
        <f t="shared" si="11"/>
        <v/>
      </c>
      <c r="AL62" s="29" t="str">
        <f t="shared" si="12"/>
        <v/>
      </c>
      <c r="AM62" s="25" t="str">
        <f t="shared" si="13"/>
        <v/>
      </c>
      <c r="AN62" s="24" t="str">
        <f t="shared" si="14"/>
        <v>非参评</v>
      </c>
      <c r="AO62" s="24" t="str">
        <f t="shared" si="15"/>
        <v>MOB12+</v>
      </c>
    </row>
    <row r="63" spans="1:41" ht="13.5" hidden="1" customHeight="1">
      <c r="A63" s="24" t="s">
        <v>1168</v>
      </c>
      <c r="B63" s="34" t="s">
        <v>145</v>
      </c>
      <c r="C63" s="25">
        <v>678168</v>
      </c>
      <c r="D63" s="24" t="s">
        <v>219</v>
      </c>
      <c r="E63" s="26">
        <v>44484.407638888901</v>
      </c>
      <c r="F63" s="26">
        <v>44484.407638888901</v>
      </c>
      <c r="G63" s="25">
        <v>1670</v>
      </c>
      <c r="H63" s="25">
        <v>1670</v>
      </c>
      <c r="I63" s="26">
        <v>46151.488888888904</v>
      </c>
      <c r="J63" s="27">
        <v>11</v>
      </c>
      <c r="K63" s="27">
        <v>11</v>
      </c>
      <c r="L63" s="27">
        <v>1</v>
      </c>
      <c r="M63" s="27">
        <v>198</v>
      </c>
      <c r="N63" s="27">
        <v>42</v>
      </c>
      <c r="O63" s="25"/>
      <c r="P63" s="27"/>
      <c r="Q63" s="24"/>
      <c r="R63" s="24"/>
      <c r="S63" s="27"/>
      <c r="T63" s="27"/>
      <c r="U63" s="27"/>
      <c r="V63" s="27"/>
      <c r="W63" s="27"/>
      <c r="X63" s="24" t="str">
        <f>IF(OR(I63="",说明首页!$C$3-INT(I63)&gt;7),"是","否")</f>
        <v>否</v>
      </c>
      <c r="Y63" s="24" t="str">
        <f t="shared" si="0"/>
        <v>是</v>
      </c>
      <c r="Z63" s="24" t="str">
        <f t="shared" si="1"/>
        <v>否</v>
      </c>
      <c r="AA63" s="24" t="str">
        <f>IF(OR(I63="",说明首页!$C$3-INT(I63)&gt;=3),"是","否")</f>
        <v>否</v>
      </c>
      <c r="AB63" s="28">
        <f t="shared" si="2"/>
        <v>42</v>
      </c>
      <c r="AC63" s="29">
        <f t="shared" si="3"/>
        <v>0</v>
      </c>
      <c r="AD63" s="27">
        <f t="shared" si="4"/>
        <v>0</v>
      </c>
      <c r="AE63" s="29">
        <f t="shared" si="5"/>
        <v>0</v>
      </c>
      <c r="AF63" s="29">
        <f t="shared" si="6"/>
        <v>0</v>
      </c>
      <c r="AG63" s="28" t="str">
        <f t="shared" si="7"/>
        <v/>
      </c>
      <c r="AH63" s="28" t="str">
        <f t="shared" si="8"/>
        <v/>
      </c>
      <c r="AI63" s="28" t="str">
        <f t="shared" si="9"/>
        <v/>
      </c>
      <c r="AJ63" s="28" t="str">
        <f t="shared" si="10"/>
        <v/>
      </c>
      <c r="AK63" s="28" t="str">
        <f t="shared" si="11"/>
        <v/>
      </c>
      <c r="AL63" s="29" t="str">
        <f t="shared" si="12"/>
        <v/>
      </c>
      <c r="AM63" s="25" t="str">
        <f t="shared" si="13"/>
        <v/>
      </c>
      <c r="AN63" s="24" t="str">
        <f t="shared" si="14"/>
        <v>非参评</v>
      </c>
      <c r="AO63" s="24" t="str">
        <f t="shared" si="15"/>
        <v>MOB12+</v>
      </c>
    </row>
    <row r="64" spans="1:41" ht="13.5" hidden="1" customHeight="1">
      <c r="A64" s="24" t="s">
        <v>1168</v>
      </c>
      <c r="B64" s="34" t="s">
        <v>145</v>
      </c>
      <c r="C64" s="25">
        <v>680706</v>
      </c>
      <c r="D64" s="24" t="s">
        <v>298</v>
      </c>
      <c r="E64" s="26">
        <v>44496.402083333298</v>
      </c>
      <c r="F64" s="26">
        <v>44496.402083333298</v>
      </c>
      <c r="G64" s="25">
        <v>1658</v>
      </c>
      <c r="H64" s="25">
        <v>1658</v>
      </c>
      <c r="I64" s="26">
        <v>46153.656944444403</v>
      </c>
      <c r="J64" s="27">
        <v>295</v>
      </c>
      <c r="K64" s="27">
        <v>462</v>
      </c>
      <c r="L64" s="27">
        <v>128</v>
      </c>
      <c r="M64" s="27">
        <v>18523</v>
      </c>
      <c r="N64" s="27">
        <v>13597</v>
      </c>
      <c r="O64" s="25">
        <v>1</v>
      </c>
      <c r="P64" s="27">
        <v>0</v>
      </c>
      <c r="Q64" s="24"/>
      <c r="R64" s="24"/>
      <c r="S64" s="27">
        <v>4</v>
      </c>
      <c r="T64" s="27">
        <v>8</v>
      </c>
      <c r="U64" s="27">
        <v>231400</v>
      </c>
      <c r="V64" s="27">
        <v>130400</v>
      </c>
      <c r="W64" s="27">
        <v>231400</v>
      </c>
      <c r="X64" s="24" t="str">
        <f>IF(OR(I64="",说明首页!$C$3-INT(I64)&gt;7),"是","否")</f>
        <v>否</v>
      </c>
      <c r="Y64" s="24" t="str">
        <f t="shared" si="0"/>
        <v>是</v>
      </c>
      <c r="Z64" s="24" t="str">
        <f t="shared" si="1"/>
        <v>否</v>
      </c>
      <c r="AA64" s="24" t="str">
        <f>IF(OR(I64="",说明首页!$C$3-INT(I64)&gt;=3),"是","否")</f>
        <v>否</v>
      </c>
      <c r="AB64" s="28">
        <f t="shared" si="2"/>
        <v>106.2265625</v>
      </c>
      <c r="AC64" s="29">
        <f t="shared" si="3"/>
        <v>23.14</v>
      </c>
      <c r="AD64" s="27">
        <f t="shared" si="4"/>
        <v>28925</v>
      </c>
      <c r="AE64" s="29">
        <f t="shared" si="5"/>
        <v>13.04</v>
      </c>
      <c r="AF64" s="29">
        <f t="shared" si="6"/>
        <v>226.61666666666667</v>
      </c>
      <c r="AG64" s="28" t="str">
        <f t="shared" si="7"/>
        <v/>
      </c>
      <c r="AH64" s="28" t="str">
        <f t="shared" si="8"/>
        <v/>
      </c>
      <c r="AI64" s="28" t="str">
        <f t="shared" si="9"/>
        <v/>
      </c>
      <c r="AJ64" s="28" t="str">
        <f t="shared" si="10"/>
        <v/>
      </c>
      <c r="AK64" s="28" t="str">
        <f t="shared" si="11"/>
        <v/>
      </c>
      <c r="AL64" s="29" t="str">
        <f t="shared" si="12"/>
        <v/>
      </c>
      <c r="AM64" s="25" t="str">
        <f t="shared" si="13"/>
        <v/>
      </c>
      <c r="AN64" s="24" t="str">
        <f t="shared" si="14"/>
        <v>非参评</v>
      </c>
      <c r="AO64" s="24" t="str">
        <f t="shared" si="15"/>
        <v>MOB12+</v>
      </c>
    </row>
    <row r="65" spans="1:41" ht="13.5" hidden="1" customHeight="1">
      <c r="A65" s="24" t="s">
        <v>1168</v>
      </c>
      <c r="B65" s="34" t="s">
        <v>152</v>
      </c>
      <c r="C65" s="25">
        <v>683023</v>
      </c>
      <c r="D65" s="24" t="s">
        <v>153</v>
      </c>
      <c r="E65" s="26">
        <v>44512.429861111101</v>
      </c>
      <c r="F65" s="26">
        <v>44512.429861111101</v>
      </c>
      <c r="G65" s="25">
        <v>1642</v>
      </c>
      <c r="H65" s="25">
        <v>1642</v>
      </c>
      <c r="I65" s="26">
        <v>46141.586805555598</v>
      </c>
      <c r="J65" s="27">
        <v>66</v>
      </c>
      <c r="K65" s="27">
        <v>66</v>
      </c>
      <c r="L65" s="27">
        <v>13</v>
      </c>
      <c r="M65" s="27">
        <v>1277</v>
      </c>
      <c r="N65" s="27">
        <v>783</v>
      </c>
      <c r="O65" s="25"/>
      <c r="P65" s="24"/>
      <c r="Q65" s="24"/>
      <c r="R65" s="24"/>
      <c r="S65" s="24"/>
      <c r="T65" s="24"/>
      <c r="U65" s="24"/>
      <c r="V65" s="24"/>
      <c r="W65" s="24"/>
      <c r="X65" s="24" t="str">
        <f>IF(OR(I65="",说明首页!$C$3-INT(I65)&gt;7),"是","否")</f>
        <v>否</v>
      </c>
      <c r="Y65" s="24" t="str">
        <f t="shared" si="0"/>
        <v>是</v>
      </c>
      <c r="Z65" s="24" t="str">
        <f t="shared" si="1"/>
        <v>否</v>
      </c>
      <c r="AA65" s="24" t="str">
        <f>IF(OR(I65="",说明首页!$C$3-INT(I65)&gt;=3),"是","否")</f>
        <v>否</v>
      </c>
      <c r="AB65" s="28">
        <f t="shared" si="2"/>
        <v>60.230769230769234</v>
      </c>
      <c r="AC65" s="29">
        <f t="shared" si="3"/>
        <v>0</v>
      </c>
      <c r="AD65" s="27">
        <f t="shared" si="4"/>
        <v>0</v>
      </c>
      <c r="AE65" s="29">
        <f t="shared" si="5"/>
        <v>0</v>
      </c>
      <c r="AF65" s="29">
        <f t="shared" si="6"/>
        <v>0</v>
      </c>
      <c r="AG65" s="28" t="str">
        <f t="shared" si="7"/>
        <v/>
      </c>
      <c r="AH65" s="28" t="str">
        <f t="shared" si="8"/>
        <v/>
      </c>
      <c r="AI65" s="28" t="str">
        <f t="shared" si="9"/>
        <v/>
      </c>
      <c r="AJ65" s="28" t="str">
        <f t="shared" si="10"/>
        <v/>
      </c>
      <c r="AK65" s="28" t="str">
        <f t="shared" si="11"/>
        <v/>
      </c>
      <c r="AL65" s="29" t="str">
        <f t="shared" si="12"/>
        <v/>
      </c>
      <c r="AM65" s="25" t="str">
        <f t="shared" si="13"/>
        <v/>
      </c>
      <c r="AN65" s="24" t="str">
        <f t="shared" si="14"/>
        <v>非参评</v>
      </c>
      <c r="AO65" s="24" t="str">
        <f t="shared" si="15"/>
        <v>MOB12+</v>
      </c>
    </row>
    <row r="66" spans="1:41" ht="13.5" hidden="1" customHeight="1">
      <c r="A66" s="24" t="s">
        <v>1168</v>
      </c>
      <c r="B66" s="34" t="s">
        <v>176</v>
      </c>
      <c r="C66" s="25">
        <v>685370</v>
      </c>
      <c r="D66" s="24" t="s">
        <v>471</v>
      </c>
      <c r="E66" s="26">
        <v>44526.412499999999</v>
      </c>
      <c r="F66" s="26">
        <v>44526.412499999999</v>
      </c>
      <c r="G66" s="25">
        <v>1628</v>
      </c>
      <c r="H66" s="25">
        <v>1628</v>
      </c>
      <c r="I66" s="26">
        <v>46154.720138888901</v>
      </c>
      <c r="J66" s="27">
        <v>191</v>
      </c>
      <c r="K66" s="27">
        <v>290</v>
      </c>
      <c r="L66" s="27">
        <v>108</v>
      </c>
      <c r="M66" s="27">
        <v>11602</v>
      </c>
      <c r="N66" s="27">
        <v>8927</v>
      </c>
      <c r="O66" s="25"/>
      <c r="P66" s="27">
        <v>0</v>
      </c>
      <c r="Q66" s="24"/>
      <c r="R66" s="24"/>
      <c r="S66" s="27">
        <v>1</v>
      </c>
      <c r="T66" s="27">
        <v>1</v>
      </c>
      <c r="U66" s="27">
        <v>95500</v>
      </c>
      <c r="V66" s="27">
        <v>95500</v>
      </c>
      <c r="W66" s="27">
        <v>95500</v>
      </c>
      <c r="X66" s="24" t="str">
        <f>IF(OR(I66="",说明首页!$C$3-INT(I66)&gt;7),"是","否")</f>
        <v>否</v>
      </c>
      <c r="Y66" s="24" t="str">
        <f t="shared" ref="Y66:Y129" si="16">IF(OR(O66="",O66&lt;22),"是","否")</f>
        <v>是</v>
      </c>
      <c r="Z66" s="24" t="str">
        <f t="shared" ref="Z66:Z129" si="17">IF(AND(X66="否",Y66="否"),"是","否")</f>
        <v>否</v>
      </c>
      <c r="AA66" s="24" t="str">
        <f>IF(OR(I66="",说明首页!$C$3-INT(I66)&gt;=3),"是","否")</f>
        <v>否</v>
      </c>
      <c r="AB66" s="28">
        <f t="shared" ref="AB66:AB129" si="18">IFERROR(IF(L66&gt;0,N66/L66,0),0)</f>
        <v>82.657407407407405</v>
      </c>
      <c r="AC66" s="29">
        <f t="shared" ref="AC66:AC129" si="19">IFERROR(IF(U66="",0,U66/10000),0)</f>
        <v>9.5500000000000007</v>
      </c>
      <c r="AD66" s="27">
        <f t="shared" ref="AD66:AD129" si="20">IFERROR(IF(AND(T66&lt;&gt;"",T66&gt;0),U66/T66,0),0)</f>
        <v>95500</v>
      </c>
      <c r="AE66" s="29">
        <f t="shared" ref="AE66:AE129" si="21">IFERROR(IF(V66="",0,V66/10000),0)</f>
        <v>9.5500000000000007</v>
      </c>
      <c r="AF66" s="29">
        <f t="shared" ref="AF66:AF129" si="22">IFERROR(IF(O66&gt;0,N66/O66/60,0),0)</f>
        <v>0</v>
      </c>
      <c r="AG66" s="28" t="str">
        <f t="shared" ref="AG66:AG129" si="23">IF(Z66="是",COUNTIFS($Z$2:$Z$4721,"是",$AB$2:$AB$4721,"&lt;"&amp;AB66)/COUNTIF($Z$2:$Z$4721,"是")*100,"")</f>
        <v/>
      </c>
      <c r="AH66" s="28" t="str">
        <f t="shared" ref="AH66:AH129" si="24">IF(Z66="是",COUNTIFS($Z$2:$Z$4721,"是",$AC$2:$AC$4721,"&lt;"&amp;AC66)/COUNTIF($Z$2:$Z$4721,"是")*100,"")</f>
        <v/>
      </c>
      <c r="AI66" s="28" t="str">
        <f t="shared" ref="AI66:AI129" si="25">IF(Z66="是",COUNTIFS($Z$2:$Z$4721,"是",$AD$2:$AD$4721,"&lt;"&amp;AD66)/COUNTIF($Z$2:$Z$4721,"是")*100,"")</f>
        <v/>
      </c>
      <c r="AJ66" s="28" t="str">
        <f t="shared" ref="AJ66:AJ129" si="26">IF(Z66="是",COUNTIFS($Z$2:$Z$4721,"是",$AE$2:$AE$4721,"&lt;"&amp;AE66)/COUNTIF($Z$2:$Z$4721,"是")*100,"")</f>
        <v/>
      </c>
      <c r="AK66" s="28" t="str">
        <f t="shared" ref="AK66:AK129" si="27">IF(Z66="是",COUNTIFS($Z$2:$Z$4721,"是",$AF$2:$AF$4721,"&lt;"&amp;AF66)/COUNTIF($Z$2:$Z$4721,"是")*100,"")</f>
        <v/>
      </c>
      <c r="AL66" s="29" t="str">
        <f t="shared" ref="AL66:AL129" si="28">IF(Z66="是",ROUND(AG66*0.1+AH66*0.35+AI66*0.15+AJ66*0.15+AK66*0.25,2),"")</f>
        <v/>
      </c>
      <c r="AM66" s="25" t="str">
        <f t="shared" ref="AM66:AM129" si="29">IF(Z66="是",COUNTIFS($Z$2:$Z$4721,"是",$AL$2:$AL$4721,"&gt;"&amp;AL66)+1,"")</f>
        <v/>
      </c>
      <c r="AN66" s="24" t="str">
        <f t="shared" ref="AN66:AN129" si="30">IF(Z66&lt;&gt;"是","非参评",IF(AND(AM66&lt;=COUNTIF($Z$2:$Z$4721,"是")*0.2,AC66&gt;MEDIAN(IF($Z$2:$Z$4721="是",$AC$2:$AC$4721))),"S",IF(AM66&lt;=COUNTIF($Z$2:$Z$4721,"是")*0.5,"A",IF(AM66&lt;=COUNTIF($Z$2:$Z$4721,"是")*0.8,"B","C"))))</f>
        <v>非参评</v>
      </c>
      <c r="AO66" s="24" t="str">
        <f t="shared" ref="AO66:AO129" si="31">IF(G66="","无数据",IF(G66&lt;30,"MOB1-",IF(G66&lt;90,"MOB1-3",IF(G66&lt;180,"MOB3-6",IF(G66&lt;365,"MOB6-12","MOB12+")))))</f>
        <v>MOB12+</v>
      </c>
    </row>
    <row r="67" spans="1:41" ht="13.5" hidden="1" customHeight="1">
      <c r="A67" s="24" t="s">
        <v>1168</v>
      </c>
      <c r="B67" s="34" t="s">
        <v>145</v>
      </c>
      <c r="C67" s="25">
        <v>690086</v>
      </c>
      <c r="D67" s="24" t="s">
        <v>802</v>
      </c>
      <c r="E67" s="26">
        <v>44554.426388888904</v>
      </c>
      <c r="F67" s="26">
        <v>44554.426388888904</v>
      </c>
      <c r="G67" s="25">
        <v>1600</v>
      </c>
      <c r="H67" s="25">
        <v>1600</v>
      </c>
      <c r="I67" s="26">
        <v>46154.599305555603</v>
      </c>
      <c r="J67" s="27">
        <v>54</v>
      </c>
      <c r="K67" s="27">
        <v>54</v>
      </c>
      <c r="L67" s="27">
        <v>21</v>
      </c>
      <c r="M67" s="27">
        <v>3132</v>
      </c>
      <c r="N67" s="27">
        <v>2587</v>
      </c>
      <c r="O67" s="25">
        <v>1</v>
      </c>
      <c r="P67" s="27">
        <v>0</v>
      </c>
      <c r="Q67" s="24"/>
      <c r="R67" s="24"/>
      <c r="S67" s="27">
        <v>4</v>
      </c>
      <c r="T67" s="27">
        <v>7</v>
      </c>
      <c r="U67" s="27">
        <v>43800</v>
      </c>
      <c r="V67" s="27">
        <v>33800</v>
      </c>
      <c r="W67" s="27">
        <v>43800</v>
      </c>
      <c r="X67" s="24" t="str">
        <f>IF(OR(I67="",说明首页!$C$3-INT(I67)&gt;7),"是","否")</f>
        <v>否</v>
      </c>
      <c r="Y67" s="24" t="str">
        <f t="shared" si="16"/>
        <v>是</v>
      </c>
      <c r="Z67" s="24" t="str">
        <f t="shared" si="17"/>
        <v>否</v>
      </c>
      <c r="AA67" s="24" t="str">
        <f>IF(OR(I67="",说明首页!$C$3-INT(I67)&gt;=3),"是","否")</f>
        <v>否</v>
      </c>
      <c r="AB67" s="28">
        <f t="shared" si="18"/>
        <v>123.19047619047619</v>
      </c>
      <c r="AC67" s="29">
        <f t="shared" si="19"/>
        <v>4.38</v>
      </c>
      <c r="AD67" s="27">
        <f t="shared" si="20"/>
        <v>6257.1428571428569</v>
      </c>
      <c r="AE67" s="29">
        <f t="shared" si="21"/>
        <v>3.38</v>
      </c>
      <c r="AF67" s="29">
        <f t="shared" si="22"/>
        <v>43.116666666666667</v>
      </c>
      <c r="AG67" s="28" t="str">
        <f t="shared" si="23"/>
        <v/>
      </c>
      <c r="AH67" s="28" t="str">
        <f t="shared" si="24"/>
        <v/>
      </c>
      <c r="AI67" s="28" t="str">
        <f t="shared" si="25"/>
        <v/>
      </c>
      <c r="AJ67" s="28" t="str">
        <f t="shared" si="26"/>
        <v/>
      </c>
      <c r="AK67" s="28" t="str">
        <f t="shared" si="27"/>
        <v/>
      </c>
      <c r="AL67" s="29" t="str">
        <f t="shared" si="28"/>
        <v/>
      </c>
      <c r="AM67" s="25" t="str">
        <f t="shared" si="29"/>
        <v/>
      </c>
      <c r="AN67" s="24" t="str">
        <f t="shared" si="30"/>
        <v>非参评</v>
      </c>
      <c r="AO67" s="24" t="str">
        <f t="shared" si="31"/>
        <v>MOB12+</v>
      </c>
    </row>
    <row r="68" spans="1:41" ht="13.5" hidden="1" customHeight="1">
      <c r="A68" s="24" t="s">
        <v>1168</v>
      </c>
      <c r="B68" s="34" t="s">
        <v>152</v>
      </c>
      <c r="C68" s="25">
        <v>690679</v>
      </c>
      <c r="D68" s="24" t="s">
        <v>157</v>
      </c>
      <c r="E68" s="26">
        <v>44563.410416666702</v>
      </c>
      <c r="F68" s="26">
        <v>44563.410416666702</v>
      </c>
      <c r="G68" s="25">
        <v>1591</v>
      </c>
      <c r="H68" s="25">
        <v>1591</v>
      </c>
      <c r="I68" s="26">
        <v>46141.760416666701</v>
      </c>
      <c r="J68" s="27">
        <v>30</v>
      </c>
      <c r="K68" s="27">
        <v>30</v>
      </c>
      <c r="L68" s="27">
        <v>9</v>
      </c>
      <c r="M68" s="27">
        <v>1366</v>
      </c>
      <c r="N68" s="27">
        <v>1004</v>
      </c>
      <c r="O68" s="24"/>
      <c r="P68" s="27"/>
      <c r="Q68" s="24"/>
      <c r="R68" s="24"/>
      <c r="S68" s="27"/>
      <c r="T68" s="27"/>
      <c r="U68" s="27"/>
      <c r="V68" s="24"/>
      <c r="W68" s="27"/>
      <c r="X68" s="24" t="str">
        <f>IF(OR(I68="",说明首页!$C$3-INT(I68)&gt;7),"是","否")</f>
        <v>否</v>
      </c>
      <c r="Y68" s="24" t="str">
        <f t="shared" si="16"/>
        <v>是</v>
      </c>
      <c r="Z68" s="24" t="str">
        <f t="shared" si="17"/>
        <v>否</v>
      </c>
      <c r="AA68" s="24" t="str">
        <f>IF(OR(I68="",说明首页!$C$3-INT(I68)&gt;=3),"是","否")</f>
        <v>否</v>
      </c>
      <c r="AB68" s="28">
        <f t="shared" si="18"/>
        <v>111.55555555555556</v>
      </c>
      <c r="AC68" s="29">
        <f t="shared" si="19"/>
        <v>0</v>
      </c>
      <c r="AD68" s="27">
        <f t="shared" si="20"/>
        <v>0</v>
      </c>
      <c r="AE68" s="29">
        <f t="shared" si="21"/>
        <v>0</v>
      </c>
      <c r="AF68" s="29">
        <f t="shared" si="22"/>
        <v>0</v>
      </c>
      <c r="AG68" s="28" t="str">
        <f t="shared" si="23"/>
        <v/>
      </c>
      <c r="AH68" s="28" t="str">
        <f t="shared" si="24"/>
        <v/>
      </c>
      <c r="AI68" s="28" t="str">
        <f t="shared" si="25"/>
        <v/>
      </c>
      <c r="AJ68" s="28" t="str">
        <f t="shared" si="26"/>
        <v/>
      </c>
      <c r="AK68" s="28" t="str">
        <f t="shared" si="27"/>
        <v/>
      </c>
      <c r="AL68" s="29" t="str">
        <f t="shared" si="28"/>
        <v/>
      </c>
      <c r="AM68" s="25" t="str">
        <f t="shared" si="29"/>
        <v/>
      </c>
      <c r="AN68" s="24" t="str">
        <f t="shared" si="30"/>
        <v>非参评</v>
      </c>
      <c r="AO68" s="24" t="str">
        <f t="shared" si="31"/>
        <v>MOB12+</v>
      </c>
    </row>
    <row r="69" spans="1:41" ht="13.5" hidden="1" customHeight="1">
      <c r="A69" s="24" t="s">
        <v>1168</v>
      </c>
      <c r="B69" s="34" t="s">
        <v>160</v>
      </c>
      <c r="C69" s="25">
        <v>693187</v>
      </c>
      <c r="D69" s="24" t="s">
        <v>1172</v>
      </c>
      <c r="E69" s="26">
        <v>44608.379861111098</v>
      </c>
      <c r="F69" s="26">
        <v>44608.379861111098</v>
      </c>
      <c r="G69" s="25">
        <v>1546</v>
      </c>
      <c r="H69" s="25">
        <v>1546</v>
      </c>
      <c r="I69" s="26">
        <v>46154.7902777778</v>
      </c>
      <c r="J69" s="27">
        <v>3946</v>
      </c>
      <c r="K69" s="27">
        <v>4386</v>
      </c>
      <c r="L69" s="27">
        <v>2288</v>
      </c>
      <c r="M69" s="27">
        <v>204122</v>
      </c>
      <c r="N69" s="27">
        <v>172318</v>
      </c>
      <c r="O69" s="24">
        <v>27</v>
      </c>
      <c r="P69" s="27">
        <v>0</v>
      </c>
      <c r="Q69" s="24"/>
      <c r="R69" s="24"/>
      <c r="S69" s="27">
        <v>185</v>
      </c>
      <c r="T69" s="27">
        <v>271</v>
      </c>
      <c r="U69" s="27">
        <v>6020200</v>
      </c>
      <c r="V69" s="27">
        <v>2917900</v>
      </c>
      <c r="W69" s="27">
        <v>6020200</v>
      </c>
      <c r="X69" s="24" t="str">
        <f>IF(OR(I69="",说明首页!$C$3-INT(I69)&gt;7),"是","否")</f>
        <v>否</v>
      </c>
      <c r="Y69" s="24" t="str">
        <f t="shared" si="16"/>
        <v>否</v>
      </c>
      <c r="Z69" s="24" t="str">
        <f t="shared" si="17"/>
        <v>是</v>
      </c>
      <c r="AA69" s="24" t="str">
        <f>IF(OR(I69="",说明首页!$C$3-INT(I69)&gt;=3),"是","否")</f>
        <v>否</v>
      </c>
      <c r="AB69" s="28">
        <f t="shared" si="18"/>
        <v>75.313811188811187</v>
      </c>
      <c r="AC69" s="29">
        <f t="shared" si="19"/>
        <v>602.02</v>
      </c>
      <c r="AD69" s="27">
        <f t="shared" si="20"/>
        <v>22214.760147601475</v>
      </c>
      <c r="AE69" s="29">
        <f t="shared" si="21"/>
        <v>291.79000000000002</v>
      </c>
      <c r="AF69" s="29">
        <f t="shared" si="22"/>
        <v>106.36913580246913</v>
      </c>
      <c r="AG69" s="28">
        <f t="shared" si="23"/>
        <v>15.51433389544688</v>
      </c>
      <c r="AH69" s="28">
        <f t="shared" si="24"/>
        <v>28.667790893760543</v>
      </c>
      <c r="AI69" s="28">
        <f t="shared" si="25"/>
        <v>38.279932546374368</v>
      </c>
      <c r="AJ69" s="28">
        <f t="shared" si="26"/>
        <v>46.711635750421586</v>
      </c>
      <c r="AK69" s="28">
        <f t="shared" si="27"/>
        <v>10.961214165261383</v>
      </c>
      <c r="AL69" s="29">
        <f t="shared" si="28"/>
        <v>27.07</v>
      </c>
      <c r="AM69" s="25">
        <f t="shared" si="29"/>
        <v>477</v>
      </c>
      <c r="AN69" s="24" t="str">
        <f t="shared" si="30"/>
        <v>C</v>
      </c>
      <c r="AO69" s="24" t="str">
        <f t="shared" si="31"/>
        <v>MOB12+</v>
      </c>
    </row>
    <row r="70" spans="1:41" ht="13.5" hidden="1" customHeight="1">
      <c r="A70" s="24" t="s">
        <v>1168</v>
      </c>
      <c r="B70" s="34" t="s">
        <v>176</v>
      </c>
      <c r="C70" s="24">
        <v>693647</v>
      </c>
      <c r="D70" s="24" t="s">
        <v>424</v>
      </c>
      <c r="E70" s="24">
        <v>44700.380555555603</v>
      </c>
      <c r="F70" s="24">
        <v>44700.380555555603</v>
      </c>
      <c r="G70" s="24">
        <v>1454</v>
      </c>
      <c r="H70" s="24">
        <v>1454</v>
      </c>
      <c r="I70" s="24">
        <v>46154.797222222202</v>
      </c>
      <c r="J70" s="24">
        <v>253</v>
      </c>
      <c r="K70" s="24">
        <v>466</v>
      </c>
      <c r="L70" s="24">
        <v>192</v>
      </c>
      <c r="M70" s="24">
        <v>13066</v>
      </c>
      <c r="N70" s="24">
        <v>9404</v>
      </c>
      <c r="O70" s="24"/>
      <c r="P70" s="24">
        <v>0</v>
      </c>
      <c r="Q70" s="24"/>
      <c r="R70" s="24"/>
      <c r="S70" s="24">
        <v>3</v>
      </c>
      <c r="T70" s="24">
        <v>6</v>
      </c>
      <c r="U70" s="24">
        <v>16500</v>
      </c>
      <c r="V70" s="24"/>
      <c r="W70" s="24">
        <v>16500</v>
      </c>
      <c r="X70" s="24" t="str">
        <f>IF(OR(I70="",说明首页!$C$3-INT(I70)&gt;7),"是","否")</f>
        <v>否</v>
      </c>
      <c r="Y70" s="24" t="str">
        <f t="shared" si="16"/>
        <v>是</v>
      </c>
      <c r="Z70" s="24" t="str">
        <f t="shared" si="17"/>
        <v>否</v>
      </c>
      <c r="AA70" s="24" t="str">
        <f>IF(OR(I70="",说明首页!$C$3-INT(I70)&gt;=3),"是","否")</f>
        <v>否</v>
      </c>
      <c r="AB70" s="28">
        <f t="shared" si="18"/>
        <v>48.979166666666664</v>
      </c>
      <c r="AC70" s="29">
        <f t="shared" si="19"/>
        <v>1.65</v>
      </c>
      <c r="AD70" s="27">
        <f t="shared" si="20"/>
        <v>2750</v>
      </c>
      <c r="AE70" s="29">
        <f t="shared" si="21"/>
        <v>0</v>
      </c>
      <c r="AF70" s="29">
        <f t="shared" si="22"/>
        <v>0</v>
      </c>
      <c r="AG70" s="28" t="str">
        <f t="shared" si="23"/>
        <v/>
      </c>
      <c r="AH70" s="28" t="str">
        <f t="shared" si="24"/>
        <v/>
      </c>
      <c r="AI70" s="28" t="str">
        <f t="shared" si="25"/>
        <v/>
      </c>
      <c r="AJ70" s="28" t="str">
        <f t="shared" si="26"/>
        <v/>
      </c>
      <c r="AK70" s="28" t="str">
        <f t="shared" si="27"/>
        <v/>
      </c>
      <c r="AL70" s="29" t="str">
        <f t="shared" si="28"/>
        <v/>
      </c>
      <c r="AM70" s="25" t="str">
        <f t="shared" si="29"/>
        <v/>
      </c>
      <c r="AN70" s="24" t="str">
        <f t="shared" si="30"/>
        <v>非参评</v>
      </c>
      <c r="AO70" s="24" t="str">
        <f t="shared" si="31"/>
        <v>MOB12+</v>
      </c>
    </row>
    <row r="71" spans="1:41" ht="13.5" hidden="1" customHeight="1">
      <c r="A71" s="24" t="s">
        <v>1168</v>
      </c>
      <c r="B71" s="34" t="s">
        <v>145</v>
      </c>
      <c r="C71" s="25">
        <v>694031</v>
      </c>
      <c r="D71" s="24" t="s">
        <v>674</v>
      </c>
      <c r="E71" s="26">
        <v>44615.413888888899</v>
      </c>
      <c r="F71" s="26">
        <v>44615.413888888899</v>
      </c>
      <c r="G71" s="25">
        <v>1539</v>
      </c>
      <c r="H71" s="25">
        <v>1539</v>
      </c>
      <c r="I71" s="26">
        <v>46154.7368055556</v>
      </c>
      <c r="J71" s="27">
        <v>309</v>
      </c>
      <c r="K71" s="27">
        <v>409</v>
      </c>
      <c r="L71" s="27">
        <v>154</v>
      </c>
      <c r="M71" s="27">
        <v>23738</v>
      </c>
      <c r="N71" s="27">
        <v>19835</v>
      </c>
      <c r="O71" s="25">
        <v>3</v>
      </c>
      <c r="P71" s="27">
        <v>0</v>
      </c>
      <c r="Q71" s="24"/>
      <c r="R71" s="24"/>
      <c r="S71" s="27">
        <v>4</v>
      </c>
      <c r="T71" s="27">
        <v>8</v>
      </c>
      <c r="U71" s="27">
        <v>481000</v>
      </c>
      <c r="V71" s="27">
        <v>481000</v>
      </c>
      <c r="W71" s="27">
        <v>481000</v>
      </c>
      <c r="X71" s="24" t="str">
        <f>IF(OR(I71="",说明首页!$C$3-INT(I71)&gt;7),"是","否")</f>
        <v>否</v>
      </c>
      <c r="Y71" s="24" t="str">
        <f t="shared" si="16"/>
        <v>是</v>
      </c>
      <c r="Z71" s="24" t="str">
        <f t="shared" si="17"/>
        <v>否</v>
      </c>
      <c r="AA71" s="24" t="str">
        <f>IF(OR(I71="",说明首页!$C$3-INT(I71)&gt;=3),"是","否")</f>
        <v>否</v>
      </c>
      <c r="AB71" s="28">
        <f t="shared" si="18"/>
        <v>128.7987012987013</v>
      </c>
      <c r="AC71" s="29">
        <f t="shared" si="19"/>
        <v>48.1</v>
      </c>
      <c r="AD71" s="27">
        <f t="shared" si="20"/>
        <v>60125</v>
      </c>
      <c r="AE71" s="29">
        <f t="shared" si="21"/>
        <v>48.1</v>
      </c>
      <c r="AF71" s="29">
        <f t="shared" si="22"/>
        <v>110.19444444444444</v>
      </c>
      <c r="AG71" s="28" t="str">
        <f t="shared" si="23"/>
        <v/>
      </c>
      <c r="AH71" s="28" t="str">
        <f t="shared" si="24"/>
        <v/>
      </c>
      <c r="AI71" s="28" t="str">
        <f t="shared" si="25"/>
        <v/>
      </c>
      <c r="AJ71" s="28" t="str">
        <f t="shared" si="26"/>
        <v/>
      </c>
      <c r="AK71" s="28" t="str">
        <f t="shared" si="27"/>
        <v/>
      </c>
      <c r="AL71" s="29" t="str">
        <f t="shared" si="28"/>
        <v/>
      </c>
      <c r="AM71" s="25" t="str">
        <f t="shared" si="29"/>
        <v/>
      </c>
      <c r="AN71" s="24" t="str">
        <f t="shared" si="30"/>
        <v>非参评</v>
      </c>
      <c r="AO71" s="24" t="str">
        <f t="shared" si="31"/>
        <v>MOB12+</v>
      </c>
    </row>
    <row r="72" spans="1:41" ht="13.5" hidden="1" customHeight="1">
      <c r="A72" s="24" t="s">
        <v>1168</v>
      </c>
      <c r="B72" s="34" t="s">
        <v>145</v>
      </c>
      <c r="C72" s="25">
        <v>694915</v>
      </c>
      <c r="D72" s="24" t="s">
        <v>1071</v>
      </c>
      <c r="E72" s="26">
        <v>44621.431250000001</v>
      </c>
      <c r="F72" s="26">
        <v>44621.431250000001</v>
      </c>
      <c r="G72" s="25">
        <v>1533</v>
      </c>
      <c r="H72" s="25">
        <v>1533</v>
      </c>
      <c r="I72" s="26">
        <v>46154.754166666702</v>
      </c>
      <c r="J72" s="27">
        <v>288</v>
      </c>
      <c r="K72" s="27">
        <v>424</v>
      </c>
      <c r="L72" s="27">
        <v>136</v>
      </c>
      <c r="M72" s="27">
        <v>12734</v>
      </c>
      <c r="N72" s="27">
        <v>8150</v>
      </c>
      <c r="O72" s="25"/>
      <c r="P72" s="27">
        <v>0</v>
      </c>
      <c r="Q72" s="24"/>
      <c r="R72" s="24"/>
      <c r="S72" s="27">
        <v>2</v>
      </c>
      <c r="T72" s="27">
        <v>4</v>
      </c>
      <c r="U72" s="27">
        <v>56000</v>
      </c>
      <c r="V72" s="27">
        <v>48000</v>
      </c>
      <c r="W72" s="27">
        <v>56000</v>
      </c>
      <c r="X72" s="24" t="str">
        <f>IF(OR(I72="",说明首页!$C$3-INT(I72)&gt;7),"是","否")</f>
        <v>否</v>
      </c>
      <c r="Y72" s="24" t="str">
        <f t="shared" si="16"/>
        <v>是</v>
      </c>
      <c r="Z72" s="24" t="str">
        <f t="shared" si="17"/>
        <v>否</v>
      </c>
      <c r="AA72" s="24" t="str">
        <f>IF(OR(I72="",说明首页!$C$3-INT(I72)&gt;=3),"是","否")</f>
        <v>否</v>
      </c>
      <c r="AB72" s="28">
        <f t="shared" si="18"/>
        <v>59.926470588235297</v>
      </c>
      <c r="AC72" s="29">
        <f t="shared" si="19"/>
        <v>5.6</v>
      </c>
      <c r="AD72" s="27">
        <f t="shared" si="20"/>
        <v>14000</v>
      </c>
      <c r="AE72" s="29">
        <f t="shared" si="21"/>
        <v>4.8</v>
      </c>
      <c r="AF72" s="29">
        <f t="shared" si="22"/>
        <v>0</v>
      </c>
      <c r="AG72" s="28" t="str">
        <f t="shared" si="23"/>
        <v/>
      </c>
      <c r="AH72" s="28" t="str">
        <f t="shared" si="24"/>
        <v/>
      </c>
      <c r="AI72" s="28" t="str">
        <f t="shared" si="25"/>
        <v/>
      </c>
      <c r="AJ72" s="28" t="str">
        <f t="shared" si="26"/>
        <v/>
      </c>
      <c r="AK72" s="28" t="str">
        <f t="shared" si="27"/>
        <v/>
      </c>
      <c r="AL72" s="29" t="str">
        <f t="shared" si="28"/>
        <v/>
      </c>
      <c r="AM72" s="25" t="str">
        <f t="shared" si="29"/>
        <v/>
      </c>
      <c r="AN72" s="24" t="str">
        <f t="shared" si="30"/>
        <v>非参评</v>
      </c>
      <c r="AO72" s="24" t="str">
        <f t="shared" si="31"/>
        <v>MOB12+</v>
      </c>
    </row>
    <row r="73" spans="1:41" ht="13.5" hidden="1" customHeight="1">
      <c r="A73" s="24" t="s">
        <v>1168</v>
      </c>
      <c r="B73" s="34" t="s">
        <v>145</v>
      </c>
      <c r="C73" s="25">
        <v>694920</v>
      </c>
      <c r="D73" s="24" t="s">
        <v>370</v>
      </c>
      <c r="E73" s="26">
        <v>44621.427777777797</v>
      </c>
      <c r="F73" s="26">
        <v>44621.427777777797</v>
      </c>
      <c r="G73" s="25">
        <v>1533</v>
      </c>
      <c r="H73" s="25">
        <v>1533</v>
      </c>
      <c r="I73" s="26">
        <v>46154.688888888901</v>
      </c>
      <c r="J73" s="27">
        <v>175</v>
      </c>
      <c r="K73" s="27">
        <v>221</v>
      </c>
      <c r="L73" s="27">
        <v>69</v>
      </c>
      <c r="M73" s="27">
        <v>13670</v>
      </c>
      <c r="N73" s="27">
        <v>11576</v>
      </c>
      <c r="O73" s="25">
        <v>1</v>
      </c>
      <c r="P73" s="27">
        <v>0</v>
      </c>
      <c r="Q73" s="24"/>
      <c r="R73" s="24"/>
      <c r="S73" s="27">
        <v>5</v>
      </c>
      <c r="T73" s="27">
        <v>10</v>
      </c>
      <c r="U73" s="27">
        <v>590900</v>
      </c>
      <c r="V73" s="27">
        <v>590900</v>
      </c>
      <c r="W73" s="27">
        <v>590900</v>
      </c>
      <c r="X73" s="24" t="str">
        <f>IF(OR(I73="",说明首页!$C$3-INT(I73)&gt;7),"是","否")</f>
        <v>否</v>
      </c>
      <c r="Y73" s="24" t="str">
        <f t="shared" si="16"/>
        <v>是</v>
      </c>
      <c r="Z73" s="24" t="str">
        <f t="shared" si="17"/>
        <v>否</v>
      </c>
      <c r="AA73" s="24" t="str">
        <f>IF(OR(I73="",说明首页!$C$3-INT(I73)&gt;=3),"是","否")</f>
        <v>否</v>
      </c>
      <c r="AB73" s="28">
        <f t="shared" si="18"/>
        <v>167.768115942029</v>
      </c>
      <c r="AC73" s="29">
        <f t="shared" si="19"/>
        <v>59.09</v>
      </c>
      <c r="AD73" s="27">
        <f t="shared" si="20"/>
        <v>59090</v>
      </c>
      <c r="AE73" s="29">
        <f t="shared" si="21"/>
        <v>59.09</v>
      </c>
      <c r="AF73" s="29">
        <f t="shared" si="22"/>
        <v>192.93333333333334</v>
      </c>
      <c r="AG73" s="28" t="str">
        <f t="shared" si="23"/>
        <v/>
      </c>
      <c r="AH73" s="28" t="str">
        <f t="shared" si="24"/>
        <v/>
      </c>
      <c r="AI73" s="28" t="str">
        <f t="shared" si="25"/>
        <v/>
      </c>
      <c r="AJ73" s="28" t="str">
        <f t="shared" si="26"/>
        <v/>
      </c>
      <c r="AK73" s="28" t="str">
        <f t="shared" si="27"/>
        <v/>
      </c>
      <c r="AL73" s="29" t="str">
        <f t="shared" si="28"/>
        <v/>
      </c>
      <c r="AM73" s="25" t="str">
        <f t="shared" si="29"/>
        <v/>
      </c>
      <c r="AN73" s="24" t="str">
        <f t="shared" si="30"/>
        <v>非参评</v>
      </c>
      <c r="AO73" s="24" t="str">
        <f t="shared" si="31"/>
        <v>MOB12+</v>
      </c>
    </row>
    <row r="74" spans="1:41" ht="13.5" hidden="1" customHeight="1">
      <c r="A74" s="24" t="s">
        <v>1168</v>
      </c>
      <c r="B74" s="34" t="s">
        <v>145</v>
      </c>
      <c r="C74" s="25">
        <v>694922</v>
      </c>
      <c r="D74" s="24" t="s">
        <v>955</v>
      </c>
      <c r="E74" s="26">
        <v>44621.430555555598</v>
      </c>
      <c r="F74" s="26">
        <v>44621.430555555598</v>
      </c>
      <c r="G74" s="25">
        <v>1533</v>
      </c>
      <c r="H74" s="25">
        <v>1533</v>
      </c>
      <c r="I74" s="26">
        <v>46154.735416666699</v>
      </c>
      <c r="J74" s="27">
        <v>279</v>
      </c>
      <c r="K74" s="27">
        <v>336</v>
      </c>
      <c r="L74" s="27">
        <v>100</v>
      </c>
      <c r="M74" s="27">
        <v>14839</v>
      </c>
      <c r="N74" s="27">
        <v>11201</v>
      </c>
      <c r="O74" s="25">
        <v>3</v>
      </c>
      <c r="P74" s="27">
        <v>0</v>
      </c>
      <c r="Q74" s="24"/>
      <c r="R74" s="24"/>
      <c r="S74" s="27">
        <v>5</v>
      </c>
      <c r="T74" s="27">
        <v>9</v>
      </c>
      <c r="U74" s="27">
        <v>198000</v>
      </c>
      <c r="V74" s="27">
        <v>188000</v>
      </c>
      <c r="W74" s="27">
        <v>198000</v>
      </c>
      <c r="X74" s="24" t="str">
        <f>IF(OR(I74="",说明首页!$C$3-INT(I74)&gt;7),"是","否")</f>
        <v>否</v>
      </c>
      <c r="Y74" s="24" t="str">
        <f t="shared" si="16"/>
        <v>是</v>
      </c>
      <c r="Z74" s="24" t="str">
        <f t="shared" si="17"/>
        <v>否</v>
      </c>
      <c r="AA74" s="24" t="str">
        <f>IF(OR(I74="",说明首页!$C$3-INT(I74)&gt;=3),"是","否")</f>
        <v>否</v>
      </c>
      <c r="AB74" s="28">
        <f t="shared" si="18"/>
        <v>112.01</v>
      </c>
      <c r="AC74" s="29">
        <f t="shared" si="19"/>
        <v>19.8</v>
      </c>
      <c r="AD74" s="27">
        <f t="shared" si="20"/>
        <v>22000</v>
      </c>
      <c r="AE74" s="29">
        <f t="shared" si="21"/>
        <v>18.8</v>
      </c>
      <c r="AF74" s="29">
        <f t="shared" si="22"/>
        <v>62.227777777777774</v>
      </c>
      <c r="AG74" s="28" t="str">
        <f t="shared" si="23"/>
        <v/>
      </c>
      <c r="AH74" s="28" t="str">
        <f t="shared" si="24"/>
        <v/>
      </c>
      <c r="AI74" s="28" t="str">
        <f t="shared" si="25"/>
        <v/>
      </c>
      <c r="AJ74" s="28" t="str">
        <f t="shared" si="26"/>
        <v/>
      </c>
      <c r="AK74" s="28" t="str">
        <f t="shared" si="27"/>
        <v/>
      </c>
      <c r="AL74" s="29" t="str">
        <f t="shared" si="28"/>
        <v/>
      </c>
      <c r="AM74" s="25" t="str">
        <f t="shared" si="29"/>
        <v/>
      </c>
      <c r="AN74" s="24" t="str">
        <f t="shared" si="30"/>
        <v>非参评</v>
      </c>
      <c r="AO74" s="24" t="str">
        <f t="shared" si="31"/>
        <v>MOB12+</v>
      </c>
    </row>
    <row r="75" spans="1:41" ht="13.5" hidden="1" customHeight="1">
      <c r="A75" s="24" t="s">
        <v>1168</v>
      </c>
      <c r="B75" s="34" t="s">
        <v>152</v>
      </c>
      <c r="C75" s="25">
        <v>696136</v>
      </c>
      <c r="D75" s="24" t="s">
        <v>175</v>
      </c>
      <c r="E75" s="26">
        <v>44687.3930555556</v>
      </c>
      <c r="F75" s="26">
        <v>44687.3930555556</v>
      </c>
      <c r="G75" s="25">
        <v>1467</v>
      </c>
      <c r="H75" s="25">
        <v>1467</v>
      </c>
      <c r="I75" s="26">
        <v>46145.750694444403</v>
      </c>
      <c r="J75" s="27">
        <v>61</v>
      </c>
      <c r="K75" s="27">
        <v>62</v>
      </c>
      <c r="L75" s="27">
        <v>20</v>
      </c>
      <c r="M75" s="27">
        <v>2188</v>
      </c>
      <c r="N75" s="27">
        <v>1626</v>
      </c>
      <c r="O75" s="25"/>
      <c r="P75" s="27"/>
      <c r="Q75" s="24"/>
      <c r="R75" s="24"/>
      <c r="S75" s="27"/>
      <c r="T75" s="27"/>
      <c r="U75" s="27"/>
      <c r="V75" s="27"/>
      <c r="W75" s="27"/>
      <c r="X75" s="24" t="str">
        <f>IF(OR(I75="",说明首页!$C$3-INT(I75)&gt;7),"是","否")</f>
        <v>否</v>
      </c>
      <c r="Y75" s="24" t="str">
        <f t="shared" si="16"/>
        <v>是</v>
      </c>
      <c r="Z75" s="24" t="str">
        <f t="shared" si="17"/>
        <v>否</v>
      </c>
      <c r="AA75" s="24" t="str">
        <f>IF(OR(I75="",说明首页!$C$3-INT(I75)&gt;=3),"是","否")</f>
        <v>否</v>
      </c>
      <c r="AB75" s="28">
        <f t="shared" si="18"/>
        <v>81.3</v>
      </c>
      <c r="AC75" s="29">
        <f t="shared" si="19"/>
        <v>0</v>
      </c>
      <c r="AD75" s="27">
        <f t="shared" si="20"/>
        <v>0</v>
      </c>
      <c r="AE75" s="29">
        <f t="shared" si="21"/>
        <v>0</v>
      </c>
      <c r="AF75" s="29">
        <f t="shared" si="22"/>
        <v>0</v>
      </c>
      <c r="AG75" s="28" t="str">
        <f t="shared" si="23"/>
        <v/>
      </c>
      <c r="AH75" s="28" t="str">
        <f t="shared" si="24"/>
        <v/>
      </c>
      <c r="AI75" s="28" t="str">
        <f t="shared" si="25"/>
        <v/>
      </c>
      <c r="AJ75" s="28" t="str">
        <f t="shared" si="26"/>
        <v/>
      </c>
      <c r="AK75" s="28" t="str">
        <f t="shared" si="27"/>
        <v/>
      </c>
      <c r="AL75" s="29" t="str">
        <f t="shared" si="28"/>
        <v/>
      </c>
      <c r="AM75" s="25" t="str">
        <f t="shared" si="29"/>
        <v/>
      </c>
      <c r="AN75" s="24" t="str">
        <f t="shared" si="30"/>
        <v>非参评</v>
      </c>
      <c r="AO75" s="24" t="str">
        <f t="shared" si="31"/>
        <v>MOB12+</v>
      </c>
    </row>
    <row r="76" spans="1:41" ht="13.5" hidden="1" customHeight="1">
      <c r="A76" s="24" t="s">
        <v>1168</v>
      </c>
      <c r="B76" s="34" t="s">
        <v>176</v>
      </c>
      <c r="C76" s="25">
        <v>696182</v>
      </c>
      <c r="D76" s="24" t="s">
        <v>1533</v>
      </c>
      <c r="E76" s="26">
        <v>44630.388888888898</v>
      </c>
      <c r="F76" s="26">
        <v>44630.388888888898</v>
      </c>
      <c r="G76" s="25">
        <v>1524</v>
      </c>
      <c r="H76" s="25">
        <v>1524</v>
      </c>
      <c r="I76" s="26">
        <v>46154.754861111098</v>
      </c>
      <c r="J76" s="27">
        <v>2818</v>
      </c>
      <c r="K76" s="27">
        <v>3807</v>
      </c>
      <c r="L76" s="27">
        <v>1918</v>
      </c>
      <c r="M76" s="27">
        <v>198187</v>
      </c>
      <c r="N76" s="27">
        <v>169686</v>
      </c>
      <c r="O76" s="24">
        <v>23</v>
      </c>
      <c r="P76" s="24">
        <v>0</v>
      </c>
      <c r="Q76" s="24"/>
      <c r="R76" s="24"/>
      <c r="S76" s="24">
        <v>151</v>
      </c>
      <c r="T76" s="24">
        <v>252</v>
      </c>
      <c r="U76" s="24">
        <v>6583000</v>
      </c>
      <c r="V76" s="24">
        <v>2737000</v>
      </c>
      <c r="W76" s="24">
        <v>6583000</v>
      </c>
      <c r="X76" s="24" t="str">
        <f>IF(OR(I76="",说明首页!$C$3-INT(I76)&gt;7),"是","否")</f>
        <v>否</v>
      </c>
      <c r="Y76" s="24" t="str">
        <f t="shared" si="16"/>
        <v>否</v>
      </c>
      <c r="Z76" s="24" t="str">
        <f t="shared" si="17"/>
        <v>是</v>
      </c>
      <c r="AA76" s="24" t="str">
        <f>IF(OR(I76="",说明首页!$C$3-INT(I76)&gt;=3),"是","否")</f>
        <v>否</v>
      </c>
      <c r="AB76" s="28">
        <f t="shared" si="18"/>
        <v>88.47028154327424</v>
      </c>
      <c r="AC76" s="29">
        <f t="shared" si="19"/>
        <v>658.3</v>
      </c>
      <c r="AD76" s="27">
        <f t="shared" si="20"/>
        <v>26123.015873015873</v>
      </c>
      <c r="AE76" s="29">
        <f t="shared" si="21"/>
        <v>273.7</v>
      </c>
      <c r="AF76" s="29">
        <f t="shared" si="22"/>
        <v>122.96086956521738</v>
      </c>
      <c r="AG76" s="28">
        <f t="shared" si="23"/>
        <v>44.013490725126474</v>
      </c>
      <c r="AH76" s="28">
        <f t="shared" si="24"/>
        <v>33.052276559865092</v>
      </c>
      <c r="AI76" s="28">
        <f t="shared" si="25"/>
        <v>63.912310286677908</v>
      </c>
      <c r="AJ76" s="28">
        <f t="shared" si="26"/>
        <v>41.652613827993257</v>
      </c>
      <c r="AK76" s="28">
        <f t="shared" si="27"/>
        <v>29.005059021922431</v>
      </c>
      <c r="AL76" s="29">
        <f t="shared" si="28"/>
        <v>39.06</v>
      </c>
      <c r="AM76" s="25">
        <f t="shared" si="29"/>
        <v>380</v>
      </c>
      <c r="AN76" s="24" t="str">
        <f t="shared" si="30"/>
        <v>B</v>
      </c>
      <c r="AO76" s="24" t="str">
        <f t="shared" si="31"/>
        <v>MOB12+</v>
      </c>
    </row>
    <row r="77" spans="1:41" ht="13.5" hidden="1" customHeight="1">
      <c r="A77" s="24" t="s">
        <v>1168</v>
      </c>
      <c r="B77" s="34" t="s">
        <v>145</v>
      </c>
      <c r="C77" s="25">
        <v>696399</v>
      </c>
      <c r="D77" s="24" t="s">
        <v>1023</v>
      </c>
      <c r="E77" s="26">
        <v>45712.391666666699</v>
      </c>
      <c r="F77" s="26">
        <v>45712.391666666699</v>
      </c>
      <c r="G77" s="25">
        <v>442</v>
      </c>
      <c r="H77" s="25">
        <v>442</v>
      </c>
      <c r="I77" s="26">
        <v>46153.766666666699</v>
      </c>
      <c r="J77" s="27">
        <v>124</v>
      </c>
      <c r="K77" s="27">
        <v>141</v>
      </c>
      <c r="L77" s="27">
        <v>50</v>
      </c>
      <c r="M77" s="27">
        <v>5870</v>
      </c>
      <c r="N77" s="27">
        <v>4369</v>
      </c>
      <c r="O77" s="25"/>
      <c r="P77" s="27">
        <v>0</v>
      </c>
      <c r="Q77" s="24"/>
      <c r="R77" s="24"/>
      <c r="S77" s="27">
        <v>1</v>
      </c>
      <c r="T77" s="27">
        <v>2</v>
      </c>
      <c r="U77" s="27">
        <v>94300</v>
      </c>
      <c r="V77" s="27">
        <v>94300</v>
      </c>
      <c r="W77" s="27">
        <v>94300</v>
      </c>
      <c r="X77" s="24" t="str">
        <f>IF(OR(I77="",说明首页!$C$3-INT(I77)&gt;7),"是","否")</f>
        <v>否</v>
      </c>
      <c r="Y77" s="24" t="str">
        <f t="shared" si="16"/>
        <v>是</v>
      </c>
      <c r="Z77" s="24" t="str">
        <f t="shared" si="17"/>
        <v>否</v>
      </c>
      <c r="AA77" s="24" t="str">
        <f>IF(OR(I77="",说明首页!$C$3-INT(I77)&gt;=3),"是","否")</f>
        <v>否</v>
      </c>
      <c r="AB77" s="28">
        <f t="shared" si="18"/>
        <v>87.38</v>
      </c>
      <c r="AC77" s="29">
        <f t="shared" si="19"/>
        <v>9.43</v>
      </c>
      <c r="AD77" s="27">
        <f t="shared" si="20"/>
        <v>47150</v>
      </c>
      <c r="AE77" s="29">
        <f t="shared" si="21"/>
        <v>9.43</v>
      </c>
      <c r="AF77" s="29">
        <f t="shared" si="22"/>
        <v>0</v>
      </c>
      <c r="AG77" s="28" t="str">
        <f t="shared" si="23"/>
        <v/>
      </c>
      <c r="AH77" s="28" t="str">
        <f t="shared" si="24"/>
        <v/>
      </c>
      <c r="AI77" s="28" t="str">
        <f t="shared" si="25"/>
        <v/>
      </c>
      <c r="AJ77" s="28" t="str">
        <f t="shared" si="26"/>
        <v/>
      </c>
      <c r="AK77" s="28" t="str">
        <f t="shared" si="27"/>
        <v/>
      </c>
      <c r="AL77" s="29" t="str">
        <f t="shared" si="28"/>
        <v/>
      </c>
      <c r="AM77" s="25" t="str">
        <f t="shared" si="29"/>
        <v/>
      </c>
      <c r="AN77" s="24" t="str">
        <f t="shared" si="30"/>
        <v>非参评</v>
      </c>
      <c r="AO77" s="24" t="str">
        <f t="shared" si="31"/>
        <v>MOB12+</v>
      </c>
    </row>
    <row r="78" spans="1:41" ht="13.5" hidden="1" customHeight="1">
      <c r="A78" s="24" t="s">
        <v>1168</v>
      </c>
      <c r="B78" s="34" t="s">
        <v>150</v>
      </c>
      <c r="C78" s="25">
        <v>696633</v>
      </c>
      <c r="D78" s="24" t="s">
        <v>997</v>
      </c>
      <c r="E78" s="26">
        <v>44636.420833333301</v>
      </c>
      <c r="F78" s="26">
        <v>44636.420833333301</v>
      </c>
      <c r="G78" s="25">
        <v>1518</v>
      </c>
      <c r="H78" s="25">
        <v>1518</v>
      </c>
      <c r="I78" s="26">
        <v>46154.659027777801</v>
      </c>
      <c r="J78" s="27">
        <v>374</v>
      </c>
      <c r="K78" s="27">
        <v>393</v>
      </c>
      <c r="L78" s="27">
        <v>143</v>
      </c>
      <c r="M78" s="27">
        <v>13001</v>
      </c>
      <c r="N78" s="27">
        <v>9727</v>
      </c>
      <c r="O78" s="25"/>
      <c r="P78" s="27">
        <v>0</v>
      </c>
      <c r="Q78" s="24"/>
      <c r="R78" s="24"/>
      <c r="S78" s="27">
        <v>1</v>
      </c>
      <c r="T78" s="27">
        <v>2</v>
      </c>
      <c r="U78" s="27">
        <v>30000</v>
      </c>
      <c r="V78" s="27"/>
      <c r="W78" s="27">
        <v>30000</v>
      </c>
      <c r="X78" s="24" t="str">
        <f>IF(OR(I78="",说明首页!$C$3-INT(I78)&gt;7),"是","否")</f>
        <v>否</v>
      </c>
      <c r="Y78" s="24" t="str">
        <f t="shared" si="16"/>
        <v>是</v>
      </c>
      <c r="Z78" s="24" t="str">
        <f t="shared" si="17"/>
        <v>否</v>
      </c>
      <c r="AA78" s="24" t="str">
        <f>IF(OR(I78="",说明首页!$C$3-INT(I78)&gt;=3),"是","否")</f>
        <v>否</v>
      </c>
      <c r="AB78" s="28">
        <f t="shared" si="18"/>
        <v>68.020979020979027</v>
      </c>
      <c r="AC78" s="29">
        <f t="shared" si="19"/>
        <v>3</v>
      </c>
      <c r="AD78" s="27">
        <f t="shared" si="20"/>
        <v>15000</v>
      </c>
      <c r="AE78" s="29">
        <f t="shared" si="21"/>
        <v>0</v>
      </c>
      <c r="AF78" s="29">
        <f t="shared" si="22"/>
        <v>0</v>
      </c>
      <c r="AG78" s="28" t="str">
        <f t="shared" si="23"/>
        <v/>
      </c>
      <c r="AH78" s="28" t="str">
        <f t="shared" si="24"/>
        <v/>
      </c>
      <c r="AI78" s="28" t="str">
        <f t="shared" si="25"/>
        <v/>
      </c>
      <c r="AJ78" s="28" t="str">
        <f t="shared" si="26"/>
        <v/>
      </c>
      <c r="AK78" s="28" t="str">
        <f t="shared" si="27"/>
        <v/>
      </c>
      <c r="AL78" s="29" t="str">
        <f t="shared" si="28"/>
        <v/>
      </c>
      <c r="AM78" s="25" t="str">
        <f t="shared" si="29"/>
        <v/>
      </c>
      <c r="AN78" s="24" t="str">
        <f t="shared" si="30"/>
        <v>非参评</v>
      </c>
      <c r="AO78" s="24" t="str">
        <f t="shared" si="31"/>
        <v>MOB12+</v>
      </c>
    </row>
    <row r="79" spans="1:41" ht="13.5" hidden="1" customHeight="1">
      <c r="A79" s="24" t="s">
        <v>1168</v>
      </c>
      <c r="B79" s="34" t="s">
        <v>169</v>
      </c>
      <c r="C79" s="25">
        <v>696673</v>
      </c>
      <c r="D79" s="24" t="s">
        <v>1444</v>
      </c>
      <c r="E79" s="26">
        <v>45581.516666666699</v>
      </c>
      <c r="F79" s="26">
        <v>45581.516666666699</v>
      </c>
      <c r="G79" s="25">
        <v>573</v>
      </c>
      <c r="H79" s="25">
        <v>573</v>
      </c>
      <c r="I79" s="26">
        <v>46154.734027777798</v>
      </c>
      <c r="J79" s="27">
        <v>5408</v>
      </c>
      <c r="K79" s="27">
        <v>5970</v>
      </c>
      <c r="L79" s="27">
        <v>1938</v>
      </c>
      <c r="M79" s="27">
        <v>216864</v>
      </c>
      <c r="N79" s="27">
        <v>154921</v>
      </c>
      <c r="O79" s="25">
        <v>23</v>
      </c>
      <c r="P79" s="27">
        <v>0</v>
      </c>
      <c r="Q79" s="24"/>
      <c r="R79" s="24"/>
      <c r="S79" s="27">
        <v>309</v>
      </c>
      <c r="T79" s="27">
        <v>454</v>
      </c>
      <c r="U79" s="27">
        <v>13000000</v>
      </c>
      <c r="V79" s="27">
        <v>6979100</v>
      </c>
      <c r="W79" s="27">
        <v>13000000</v>
      </c>
      <c r="X79" s="24" t="str">
        <f>IF(OR(I79="",说明首页!$C$3-INT(I79)&gt;7),"是","否")</f>
        <v>否</v>
      </c>
      <c r="Y79" s="24" t="str">
        <f t="shared" si="16"/>
        <v>否</v>
      </c>
      <c r="Z79" s="24" t="str">
        <f t="shared" si="17"/>
        <v>是</v>
      </c>
      <c r="AA79" s="24" t="str">
        <f>IF(OR(I79="",说明首页!$C$3-INT(I79)&gt;=3),"是","否")</f>
        <v>否</v>
      </c>
      <c r="AB79" s="28">
        <f t="shared" si="18"/>
        <v>79.938596491228068</v>
      </c>
      <c r="AC79" s="29">
        <f t="shared" si="19"/>
        <v>1300</v>
      </c>
      <c r="AD79" s="27">
        <f t="shared" si="20"/>
        <v>28634.361233480176</v>
      </c>
      <c r="AE79" s="29">
        <f t="shared" si="21"/>
        <v>697.91</v>
      </c>
      <c r="AF79" s="29">
        <f t="shared" si="22"/>
        <v>112.26159420289855</v>
      </c>
      <c r="AG79" s="28">
        <f t="shared" si="23"/>
        <v>23.946037099494095</v>
      </c>
      <c r="AH79" s="28">
        <f t="shared" si="24"/>
        <v>83.473861720067461</v>
      </c>
      <c r="AI79" s="28">
        <f t="shared" si="25"/>
        <v>75.379426644182118</v>
      </c>
      <c r="AJ79" s="28">
        <f t="shared" si="26"/>
        <v>86.846543001686342</v>
      </c>
      <c r="AK79" s="28">
        <f t="shared" si="27"/>
        <v>16.188870151770658</v>
      </c>
      <c r="AL79" s="29">
        <f t="shared" si="28"/>
        <v>59.99</v>
      </c>
      <c r="AM79" s="25">
        <f t="shared" si="29"/>
        <v>213</v>
      </c>
      <c r="AN79" s="24" t="str">
        <f t="shared" si="30"/>
        <v>A</v>
      </c>
      <c r="AO79" s="24" t="str">
        <f t="shared" si="31"/>
        <v>MOB12+</v>
      </c>
    </row>
    <row r="80" spans="1:41" ht="13.5" hidden="1" customHeight="1">
      <c r="A80" s="24" t="s">
        <v>1168</v>
      </c>
      <c r="B80" s="34" t="s">
        <v>150</v>
      </c>
      <c r="C80" s="25">
        <v>696849</v>
      </c>
      <c r="D80" s="24" t="s">
        <v>630</v>
      </c>
      <c r="E80" s="26">
        <v>44637.707638888904</v>
      </c>
      <c r="F80" s="26">
        <v>44637.707638888904</v>
      </c>
      <c r="G80" s="25">
        <v>1517</v>
      </c>
      <c r="H80" s="25">
        <v>1517</v>
      </c>
      <c r="I80" s="26">
        <v>46154.704166666699</v>
      </c>
      <c r="J80" s="27">
        <v>643</v>
      </c>
      <c r="K80" s="27">
        <v>711</v>
      </c>
      <c r="L80" s="27">
        <v>247</v>
      </c>
      <c r="M80" s="27">
        <v>23580</v>
      </c>
      <c r="N80" s="27">
        <v>15903</v>
      </c>
      <c r="O80" s="25">
        <v>2</v>
      </c>
      <c r="P80" s="27">
        <v>0</v>
      </c>
      <c r="Q80" s="24"/>
      <c r="R80" s="24"/>
      <c r="S80" s="27">
        <v>6</v>
      </c>
      <c r="T80" s="27">
        <v>13</v>
      </c>
      <c r="U80" s="27">
        <v>340000</v>
      </c>
      <c r="V80" s="27"/>
      <c r="W80" s="27">
        <v>340000</v>
      </c>
      <c r="X80" s="24" t="str">
        <f>IF(OR(I80="",说明首页!$C$3-INT(I80)&gt;7),"是","否")</f>
        <v>否</v>
      </c>
      <c r="Y80" s="24" t="str">
        <f t="shared" si="16"/>
        <v>是</v>
      </c>
      <c r="Z80" s="24" t="str">
        <f t="shared" si="17"/>
        <v>否</v>
      </c>
      <c r="AA80" s="24" t="str">
        <f>IF(OR(I80="",说明首页!$C$3-INT(I80)&gt;=3),"是","否")</f>
        <v>否</v>
      </c>
      <c r="AB80" s="28">
        <f t="shared" si="18"/>
        <v>64.384615384615387</v>
      </c>
      <c r="AC80" s="29">
        <f t="shared" si="19"/>
        <v>34</v>
      </c>
      <c r="AD80" s="27">
        <f t="shared" si="20"/>
        <v>26153.846153846152</v>
      </c>
      <c r="AE80" s="29">
        <f t="shared" si="21"/>
        <v>0</v>
      </c>
      <c r="AF80" s="29">
        <f t="shared" si="22"/>
        <v>132.52500000000001</v>
      </c>
      <c r="AG80" s="28" t="str">
        <f t="shared" si="23"/>
        <v/>
      </c>
      <c r="AH80" s="28" t="str">
        <f t="shared" si="24"/>
        <v/>
      </c>
      <c r="AI80" s="28" t="str">
        <f t="shared" si="25"/>
        <v/>
      </c>
      <c r="AJ80" s="28" t="str">
        <f t="shared" si="26"/>
        <v/>
      </c>
      <c r="AK80" s="28" t="str">
        <f t="shared" si="27"/>
        <v/>
      </c>
      <c r="AL80" s="29" t="str">
        <f t="shared" si="28"/>
        <v/>
      </c>
      <c r="AM80" s="25" t="str">
        <f t="shared" si="29"/>
        <v/>
      </c>
      <c r="AN80" s="24" t="str">
        <f t="shared" si="30"/>
        <v>非参评</v>
      </c>
      <c r="AO80" s="24" t="str">
        <f t="shared" si="31"/>
        <v>MOB12+</v>
      </c>
    </row>
    <row r="81" spans="1:41" ht="13.5" hidden="1" customHeight="1">
      <c r="A81" s="24" t="s">
        <v>1168</v>
      </c>
      <c r="B81" s="34" t="s">
        <v>145</v>
      </c>
      <c r="C81" s="25">
        <v>697020</v>
      </c>
      <c r="D81" s="24" t="s">
        <v>1148</v>
      </c>
      <c r="E81" s="26">
        <v>44638.3972222222</v>
      </c>
      <c r="F81" s="26">
        <v>44638.3972222222</v>
      </c>
      <c r="G81" s="25">
        <v>1516</v>
      </c>
      <c r="H81" s="25">
        <v>1516</v>
      </c>
      <c r="I81" s="26">
        <v>46154.807638888902</v>
      </c>
      <c r="J81" s="27">
        <v>146</v>
      </c>
      <c r="K81" s="27">
        <v>175</v>
      </c>
      <c r="L81" s="27">
        <v>77</v>
      </c>
      <c r="M81" s="27">
        <v>9874</v>
      </c>
      <c r="N81" s="27">
        <v>8762</v>
      </c>
      <c r="O81" s="25"/>
      <c r="P81" s="27">
        <v>0</v>
      </c>
      <c r="Q81" s="24"/>
      <c r="R81" s="24"/>
      <c r="S81" s="27">
        <v>3</v>
      </c>
      <c r="T81" s="27">
        <v>6</v>
      </c>
      <c r="U81" s="27">
        <v>405000</v>
      </c>
      <c r="V81" s="27">
        <v>180000</v>
      </c>
      <c r="W81" s="27">
        <v>405000</v>
      </c>
      <c r="X81" s="24" t="str">
        <f>IF(OR(I81="",说明首页!$C$3-INT(I81)&gt;7),"是","否")</f>
        <v>否</v>
      </c>
      <c r="Y81" s="24" t="str">
        <f t="shared" si="16"/>
        <v>是</v>
      </c>
      <c r="Z81" s="24" t="str">
        <f t="shared" si="17"/>
        <v>否</v>
      </c>
      <c r="AA81" s="24" t="str">
        <f>IF(OR(I81="",说明首页!$C$3-INT(I81)&gt;=3),"是","否")</f>
        <v>否</v>
      </c>
      <c r="AB81" s="28">
        <f t="shared" si="18"/>
        <v>113.79220779220779</v>
      </c>
      <c r="AC81" s="29">
        <f t="shared" si="19"/>
        <v>40.5</v>
      </c>
      <c r="AD81" s="27">
        <f t="shared" si="20"/>
        <v>67500</v>
      </c>
      <c r="AE81" s="29">
        <f t="shared" si="21"/>
        <v>18</v>
      </c>
      <c r="AF81" s="29">
        <f t="shared" si="22"/>
        <v>0</v>
      </c>
      <c r="AG81" s="28" t="str">
        <f t="shared" si="23"/>
        <v/>
      </c>
      <c r="AH81" s="28" t="str">
        <f t="shared" si="24"/>
        <v/>
      </c>
      <c r="AI81" s="28" t="str">
        <f t="shared" si="25"/>
        <v/>
      </c>
      <c r="AJ81" s="28" t="str">
        <f t="shared" si="26"/>
        <v/>
      </c>
      <c r="AK81" s="28" t="str">
        <f t="shared" si="27"/>
        <v/>
      </c>
      <c r="AL81" s="29" t="str">
        <f t="shared" si="28"/>
        <v/>
      </c>
      <c r="AM81" s="25" t="str">
        <f t="shared" si="29"/>
        <v/>
      </c>
      <c r="AN81" s="24" t="str">
        <f t="shared" si="30"/>
        <v>非参评</v>
      </c>
      <c r="AO81" s="24" t="str">
        <f t="shared" si="31"/>
        <v>MOB12+</v>
      </c>
    </row>
    <row r="82" spans="1:41" ht="13.5" hidden="1" customHeight="1">
      <c r="A82" s="24" t="s">
        <v>1168</v>
      </c>
      <c r="B82" s="34" t="s">
        <v>150</v>
      </c>
      <c r="C82" s="25">
        <v>697631</v>
      </c>
      <c r="D82" s="24" t="s">
        <v>1140</v>
      </c>
      <c r="E82" s="26">
        <v>44648.411805555603</v>
      </c>
      <c r="F82" s="26">
        <v>44648.411805555603</v>
      </c>
      <c r="G82" s="25">
        <v>1506</v>
      </c>
      <c r="H82" s="25">
        <v>1506</v>
      </c>
      <c r="I82" s="26">
        <v>46154.655555555597</v>
      </c>
      <c r="J82" s="27">
        <v>576</v>
      </c>
      <c r="K82" s="27">
        <v>586</v>
      </c>
      <c r="L82" s="27">
        <v>120</v>
      </c>
      <c r="M82" s="27">
        <v>13300</v>
      </c>
      <c r="N82" s="27">
        <v>8412</v>
      </c>
      <c r="O82" s="25"/>
      <c r="P82" s="27">
        <v>0</v>
      </c>
      <c r="Q82" s="24"/>
      <c r="R82" s="24"/>
      <c r="S82" s="27">
        <v>2</v>
      </c>
      <c r="T82" s="27">
        <v>4</v>
      </c>
      <c r="U82" s="27">
        <v>2000</v>
      </c>
      <c r="V82" s="27"/>
      <c r="W82" s="27">
        <v>2000</v>
      </c>
      <c r="X82" s="24" t="str">
        <f>IF(OR(I82="",说明首页!$C$3-INT(I82)&gt;7),"是","否")</f>
        <v>否</v>
      </c>
      <c r="Y82" s="24" t="str">
        <f t="shared" si="16"/>
        <v>是</v>
      </c>
      <c r="Z82" s="24" t="str">
        <f t="shared" si="17"/>
        <v>否</v>
      </c>
      <c r="AA82" s="24" t="str">
        <f>IF(OR(I82="",说明首页!$C$3-INT(I82)&gt;=3),"是","否")</f>
        <v>否</v>
      </c>
      <c r="AB82" s="28">
        <f t="shared" si="18"/>
        <v>70.099999999999994</v>
      </c>
      <c r="AC82" s="29">
        <f t="shared" si="19"/>
        <v>0.2</v>
      </c>
      <c r="AD82" s="27">
        <f t="shared" si="20"/>
        <v>500</v>
      </c>
      <c r="AE82" s="29">
        <f t="shared" si="21"/>
        <v>0</v>
      </c>
      <c r="AF82" s="29">
        <f t="shared" si="22"/>
        <v>0</v>
      </c>
      <c r="AG82" s="28" t="str">
        <f t="shared" si="23"/>
        <v/>
      </c>
      <c r="AH82" s="28" t="str">
        <f t="shared" si="24"/>
        <v/>
      </c>
      <c r="AI82" s="28" t="str">
        <f t="shared" si="25"/>
        <v/>
      </c>
      <c r="AJ82" s="28" t="str">
        <f t="shared" si="26"/>
        <v/>
      </c>
      <c r="AK82" s="28" t="str">
        <f t="shared" si="27"/>
        <v/>
      </c>
      <c r="AL82" s="29" t="str">
        <f t="shared" si="28"/>
        <v/>
      </c>
      <c r="AM82" s="25" t="str">
        <f t="shared" si="29"/>
        <v/>
      </c>
      <c r="AN82" s="24" t="str">
        <f t="shared" si="30"/>
        <v>非参评</v>
      </c>
      <c r="AO82" s="24" t="str">
        <f t="shared" si="31"/>
        <v>MOB12+</v>
      </c>
    </row>
    <row r="83" spans="1:41" ht="13.5" hidden="1" customHeight="1">
      <c r="A83" s="24" t="s">
        <v>1168</v>
      </c>
      <c r="B83" s="34" t="s">
        <v>150</v>
      </c>
      <c r="C83" s="25">
        <v>697640</v>
      </c>
      <c r="D83" s="24" t="s">
        <v>876</v>
      </c>
      <c r="E83" s="26">
        <v>44648.411805555603</v>
      </c>
      <c r="F83" s="26">
        <v>44648.411805555603</v>
      </c>
      <c r="G83" s="25">
        <v>1506</v>
      </c>
      <c r="H83" s="25">
        <v>1506</v>
      </c>
      <c r="I83" s="26">
        <v>46154.65</v>
      </c>
      <c r="J83" s="27">
        <v>335</v>
      </c>
      <c r="K83" s="27">
        <v>364</v>
      </c>
      <c r="L83" s="27">
        <v>49</v>
      </c>
      <c r="M83" s="27">
        <v>10257</v>
      </c>
      <c r="N83" s="27">
        <v>6751</v>
      </c>
      <c r="O83" s="24"/>
      <c r="P83" s="24">
        <v>0</v>
      </c>
      <c r="Q83" s="24"/>
      <c r="R83" s="24"/>
      <c r="S83" s="24">
        <v>6</v>
      </c>
      <c r="T83" s="24">
        <v>10</v>
      </c>
      <c r="U83" s="24">
        <v>284600</v>
      </c>
      <c r="V83" s="24">
        <v>70500</v>
      </c>
      <c r="W83" s="24">
        <v>284600</v>
      </c>
      <c r="X83" s="24" t="str">
        <f>IF(OR(I83="",说明首页!$C$3-INT(I83)&gt;7),"是","否")</f>
        <v>否</v>
      </c>
      <c r="Y83" s="24" t="str">
        <f t="shared" si="16"/>
        <v>是</v>
      </c>
      <c r="Z83" s="24" t="str">
        <f t="shared" si="17"/>
        <v>否</v>
      </c>
      <c r="AA83" s="24" t="str">
        <f>IF(OR(I83="",说明首页!$C$3-INT(I83)&gt;=3),"是","否")</f>
        <v>否</v>
      </c>
      <c r="AB83" s="28">
        <f t="shared" si="18"/>
        <v>137.77551020408163</v>
      </c>
      <c r="AC83" s="29">
        <f t="shared" si="19"/>
        <v>28.46</v>
      </c>
      <c r="AD83" s="27">
        <f t="shared" si="20"/>
        <v>28460</v>
      </c>
      <c r="AE83" s="29">
        <f t="shared" si="21"/>
        <v>7.05</v>
      </c>
      <c r="AF83" s="29">
        <f t="shared" si="22"/>
        <v>0</v>
      </c>
      <c r="AG83" s="28" t="str">
        <f t="shared" si="23"/>
        <v/>
      </c>
      <c r="AH83" s="28" t="str">
        <f t="shared" si="24"/>
        <v/>
      </c>
      <c r="AI83" s="28" t="str">
        <f t="shared" si="25"/>
        <v/>
      </c>
      <c r="AJ83" s="28" t="str">
        <f t="shared" si="26"/>
        <v/>
      </c>
      <c r="AK83" s="28" t="str">
        <f t="shared" si="27"/>
        <v/>
      </c>
      <c r="AL83" s="29" t="str">
        <f t="shared" si="28"/>
        <v/>
      </c>
      <c r="AM83" s="25" t="str">
        <f t="shared" si="29"/>
        <v/>
      </c>
      <c r="AN83" s="24" t="str">
        <f t="shared" si="30"/>
        <v>非参评</v>
      </c>
      <c r="AO83" s="24" t="str">
        <f t="shared" si="31"/>
        <v>MOB12+</v>
      </c>
    </row>
    <row r="84" spans="1:41" ht="13.5" hidden="1" customHeight="1">
      <c r="A84" s="24" t="s">
        <v>1168</v>
      </c>
      <c r="B84" s="34" t="s">
        <v>150</v>
      </c>
      <c r="C84" s="25">
        <v>697647</v>
      </c>
      <c r="D84" s="24" t="s">
        <v>1922</v>
      </c>
      <c r="E84" s="26">
        <v>44648.411805555603</v>
      </c>
      <c r="F84" s="26">
        <v>44648.411805555603</v>
      </c>
      <c r="G84" s="25">
        <v>1506</v>
      </c>
      <c r="H84" s="25">
        <v>1506</v>
      </c>
      <c r="I84" s="26">
        <v>46154.725694444402</v>
      </c>
      <c r="J84" s="27">
        <v>91</v>
      </c>
      <c r="K84" s="27">
        <v>96</v>
      </c>
      <c r="L84" s="27">
        <v>81</v>
      </c>
      <c r="M84" s="27">
        <v>29473</v>
      </c>
      <c r="N84" s="27">
        <v>29239</v>
      </c>
      <c r="O84" s="24">
        <v>9</v>
      </c>
      <c r="P84" s="24">
        <v>0</v>
      </c>
      <c r="Q84" s="24"/>
      <c r="R84" s="24"/>
      <c r="S84" s="24">
        <v>1</v>
      </c>
      <c r="T84" s="24">
        <v>2</v>
      </c>
      <c r="U84" s="24">
        <v>1700</v>
      </c>
      <c r="V84" s="24"/>
      <c r="W84" s="24">
        <v>1700</v>
      </c>
      <c r="X84" s="24" t="str">
        <f>IF(OR(I84="",说明首页!$C$3-INT(I84)&gt;7),"是","否")</f>
        <v>否</v>
      </c>
      <c r="Y84" s="24" t="str">
        <f t="shared" si="16"/>
        <v>是</v>
      </c>
      <c r="Z84" s="24" t="str">
        <f t="shared" si="17"/>
        <v>否</v>
      </c>
      <c r="AA84" s="24" t="str">
        <f>IF(OR(I84="",说明首页!$C$3-INT(I84)&gt;=3),"是","否")</f>
        <v>否</v>
      </c>
      <c r="AB84" s="28">
        <f t="shared" si="18"/>
        <v>360.97530864197529</v>
      </c>
      <c r="AC84" s="29">
        <f t="shared" si="19"/>
        <v>0.17</v>
      </c>
      <c r="AD84" s="27">
        <f t="shared" si="20"/>
        <v>850</v>
      </c>
      <c r="AE84" s="29">
        <f t="shared" si="21"/>
        <v>0</v>
      </c>
      <c r="AF84" s="29">
        <f t="shared" si="22"/>
        <v>54.146296296296299</v>
      </c>
      <c r="AG84" s="28" t="str">
        <f t="shared" si="23"/>
        <v/>
      </c>
      <c r="AH84" s="28" t="str">
        <f t="shared" si="24"/>
        <v/>
      </c>
      <c r="AI84" s="28" t="str">
        <f t="shared" si="25"/>
        <v/>
      </c>
      <c r="AJ84" s="28" t="str">
        <f t="shared" si="26"/>
        <v/>
      </c>
      <c r="AK84" s="28" t="str">
        <f t="shared" si="27"/>
        <v/>
      </c>
      <c r="AL84" s="29" t="str">
        <f t="shared" si="28"/>
        <v/>
      </c>
      <c r="AM84" s="25" t="str">
        <f t="shared" si="29"/>
        <v/>
      </c>
      <c r="AN84" s="24" t="str">
        <f t="shared" si="30"/>
        <v>非参评</v>
      </c>
      <c r="AO84" s="24" t="str">
        <f t="shared" si="31"/>
        <v>MOB12+</v>
      </c>
    </row>
    <row r="85" spans="1:41" ht="13.5" hidden="1" customHeight="1">
      <c r="A85" s="24" t="s">
        <v>1168</v>
      </c>
      <c r="B85" s="34" t="s">
        <v>147</v>
      </c>
      <c r="C85" s="25">
        <v>697780</v>
      </c>
      <c r="D85" s="24" t="s">
        <v>1049</v>
      </c>
      <c r="E85" s="26">
        <v>45096.604861111096</v>
      </c>
      <c r="F85" s="26">
        <v>45096.604861111096</v>
      </c>
      <c r="G85" s="25">
        <v>1058</v>
      </c>
      <c r="H85" s="25">
        <v>1058</v>
      </c>
      <c r="I85" s="26">
        <v>46152.684722222199</v>
      </c>
      <c r="J85" s="27">
        <v>493</v>
      </c>
      <c r="K85" s="27">
        <v>637</v>
      </c>
      <c r="L85" s="27">
        <v>246</v>
      </c>
      <c r="M85" s="27">
        <v>31223</v>
      </c>
      <c r="N85" s="27">
        <v>25319</v>
      </c>
      <c r="O85" s="25">
        <v>9</v>
      </c>
      <c r="P85" s="27">
        <v>0</v>
      </c>
      <c r="Q85" s="24"/>
      <c r="R85" s="24"/>
      <c r="S85" s="27">
        <v>8</v>
      </c>
      <c r="T85" s="27">
        <v>15</v>
      </c>
      <c r="U85" s="27">
        <v>932700</v>
      </c>
      <c r="V85" s="27">
        <v>723700</v>
      </c>
      <c r="W85" s="27">
        <v>932700</v>
      </c>
      <c r="X85" s="24" t="str">
        <f>IF(OR(I85="",说明首页!$C$3-INT(I85)&gt;7),"是","否")</f>
        <v>否</v>
      </c>
      <c r="Y85" s="24" t="str">
        <f t="shared" si="16"/>
        <v>是</v>
      </c>
      <c r="Z85" s="24" t="str">
        <f t="shared" si="17"/>
        <v>否</v>
      </c>
      <c r="AA85" s="24" t="str">
        <f>IF(OR(I85="",说明首页!$C$3-INT(I85)&gt;=3),"是","否")</f>
        <v>否</v>
      </c>
      <c r="AB85" s="28">
        <f t="shared" si="18"/>
        <v>102.92276422764228</v>
      </c>
      <c r="AC85" s="29">
        <f t="shared" si="19"/>
        <v>93.27</v>
      </c>
      <c r="AD85" s="27">
        <f t="shared" si="20"/>
        <v>62180</v>
      </c>
      <c r="AE85" s="29">
        <f t="shared" si="21"/>
        <v>72.37</v>
      </c>
      <c r="AF85" s="29">
        <f t="shared" si="22"/>
        <v>46.88703703703704</v>
      </c>
      <c r="AG85" s="28" t="str">
        <f t="shared" si="23"/>
        <v/>
      </c>
      <c r="AH85" s="28" t="str">
        <f t="shared" si="24"/>
        <v/>
      </c>
      <c r="AI85" s="28" t="str">
        <f t="shared" si="25"/>
        <v/>
      </c>
      <c r="AJ85" s="28" t="str">
        <f t="shared" si="26"/>
        <v/>
      </c>
      <c r="AK85" s="28" t="str">
        <f t="shared" si="27"/>
        <v/>
      </c>
      <c r="AL85" s="29" t="str">
        <f t="shared" si="28"/>
        <v/>
      </c>
      <c r="AM85" s="25" t="str">
        <f t="shared" si="29"/>
        <v/>
      </c>
      <c r="AN85" s="24" t="str">
        <f t="shared" si="30"/>
        <v>非参评</v>
      </c>
      <c r="AO85" s="24" t="str">
        <f t="shared" si="31"/>
        <v>MOB12+</v>
      </c>
    </row>
    <row r="86" spans="1:41" ht="13.5" hidden="1" customHeight="1">
      <c r="A86" s="24" t="s">
        <v>1168</v>
      </c>
      <c r="B86" s="34" t="s">
        <v>147</v>
      </c>
      <c r="C86" s="25">
        <v>698411</v>
      </c>
      <c r="D86" s="24" t="s">
        <v>1062</v>
      </c>
      <c r="E86" s="26">
        <v>45278.751388888901</v>
      </c>
      <c r="F86" s="26">
        <v>45278.751388888901</v>
      </c>
      <c r="G86" s="25">
        <v>876</v>
      </c>
      <c r="H86" s="25">
        <v>876</v>
      </c>
      <c r="I86" s="26">
        <v>46154.71875</v>
      </c>
      <c r="J86" s="27">
        <v>898</v>
      </c>
      <c r="K86" s="27">
        <v>1305</v>
      </c>
      <c r="L86" s="27">
        <v>485</v>
      </c>
      <c r="M86" s="27">
        <v>58315</v>
      </c>
      <c r="N86" s="27">
        <v>47372</v>
      </c>
      <c r="O86" s="25">
        <v>15</v>
      </c>
      <c r="P86" s="27">
        <v>0</v>
      </c>
      <c r="Q86" s="24"/>
      <c r="R86" s="24"/>
      <c r="S86" s="27">
        <v>11</v>
      </c>
      <c r="T86" s="27">
        <v>22</v>
      </c>
      <c r="U86" s="27">
        <v>1438600</v>
      </c>
      <c r="V86" s="27">
        <v>1252100</v>
      </c>
      <c r="W86" s="27">
        <v>1438600</v>
      </c>
      <c r="X86" s="24" t="str">
        <f>IF(OR(I86="",说明首页!$C$3-INT(I86)&gt;7),"是","否")</f>
        <v>否</v>
      </c>
      <c r="Y86" s="24" t="str">
        <f t="shared" si="16"/>
        <v>是</v>
      </c>
      <c r="Z86" s="24" t="str">
        <f t="shared" si="17"/>
        <v>否</v>
      </c>
      <c r="AA86" s="24" t="str">
        <f>IF(OR(I86="",说明首页!$C$3-INT(I86)&gt;=3),"是","否")</f>
        <v>否</v>
      </c>
      <c r="AB86" s="28">
        <f t="shared" si="18"/>
        <v>97.674226804123705</v>
      </c>
      <c r="AC86" s="29">
        <f t="shared" si="19"/>
        <v>143.86000000000001</v>
      </c>
      <c r="AD86" s="27">
        <f t="shared" si="20"/>
        <v>65390.909090909088</v>
      </c>
      <c r="AE86" s="29">
        <f t="shared" si="21"/>
        <v>125.21</v>
      </c>
      <c r="AF86" s="29">
        <f t="shared" si="22"/>
        <v>52.635555555555555</v>
      </c>
      <c r="AG86" s="28" t="str">
        <f t="shared" si="23"/>
        <v/>
      </c>
      <c r="AH86" s="28" t="str">
        <f t="shared" si="24"/>
        <v/>
      </c>
      <c r="AI86" s="28" t="str">
        <f t="shared" si="25"/>
        <v/>
      </c>
      <c r="AJ86" s="28" t="str">
        <f t="shared" si="26"/>
        <v/>
      </c>
      <c r="AK86" s="28" t="str">
        <f t="shared" si="27"/>
        <v/>
      </c>
      <c r="AL86" s="29" t="str">
        <f t="shared" si="28"/>
        <v/>
      </c>
      <c r="AM86" s="25" t="str">
        <f t="shared" si="29"/>
        <v/>
      </c>
      <c r="AN86" s="24" t="str">
        <f t="shared" si="30"/>
        <v>非参评</v>
      </c>
      <c r="AO86" s="24" t="str">
        <f t="shared" si="31"/>
        <v>MOB12+</v>
      </c>
    </row>
    <row r="87" spans="1:41" ht="13.5" hidden="1" customHeight="1">
      <c r="A87" s="24" t="s">
        <v>1168</v>
      </c>
      <c r="B87" s="34" t="s">
        <v>160</v>
      </c>
      <c r="C87" s="25">
        <v>698812</v>
      </c>
      <c r="D87" s="24" t="s">
        <v>1814</v>
      </c>
      <c r="E87" s="26">
        <v>44664.386111111096</v>
      </c>
      <c r="F87" s="26">
        <v>44664.386111111096</v>
      </c>
      <c r="G87" s="25">
        <v>1490</v>
      </c>
      <c r="H87" s="25">
        <v>1490</v>
      </c>
      <c r="I87" s="26">
        <v>46151.633333333302</v>
      </c>
      <c r="J87" s="27">
        <v>69</v>
      </c>
      <c r="K87" s="27">
        <v>71</v>
      </c>
      <c r="L87" s="27">
        <v>35</v>
      </c>
      <c r="M87" s="27">
        <v>6699</v>
      </c>
      <c r="N87" s="27">
        <v>6118</v>
      </c>
      <c r="O87" s="24">
        <v>1</v>
      </c>
      <c r="P87" s="27"/>
      <c r="Q87" s="24"/>
      <c r="R87" s="24"/>
      <c r="S87" s="27"/>
      <c r="T87" s="27"/>
      <c r="U87" s="27"/>
      <c r="V87" s="27"/>
      <c r="W87" s="27"/>
      <c r="X87" s="24" t="str">
        <f>IF(OR(I87="",说明首页!$C$3-INT(I87)&gt;7),"是","否")</f>
        <v>否</v>
      </c>
      <c r="Y87" s="24" t="str">
        <f t="shared" si="16"/>
        <v>是</v>
      </c>
      <c r="Z87" s="24" t="str">
        <f t="shared" si="17"/>
        <v>否</v>
      </c>
      <c r="AA87" s="24" t="str">
        <f>IF(OR(I87="",说明首页!$C$3-INT(I87)&gt;=3),"是","否")</f>
        <v>否</v>
      </c>
      <c r="AB87" s="28">
        <f t="shared" si="18"/>
        <v>174.8</v>
      </c>
      <c r="AC87" s="29">
        <f t="shared" si="19"/>
        <v>0</v>
      </c>
      <c r="AD87" s="27">
        <f t="shared" si="20"/>
        <v>0</v>
      </c>
      <c r="AE87" s="29">
        <f t="shared" si="21"/>
        <v>0</v>
      </c>
      <c r="AF87" s="29">
        <f t="shared" si="22"/>
        <v>101.96666666666667</v>
      </c>
      <c r="AG87" s="28" t="str">
        <f t="shared" si="23"/>
        <v/>
      </c>
      <c r="AH87" s="28" t="str">
        <f t="shared" si="24"/>
        <v/>
      </c>
      <c r="AI87" s="28" t="str">
        <f t="shared" si="25"/>
        <v/>
      </c>
      <c r="AJ87" s="28" t="str">
        <f t="shared" si="26"/>
        <v/>
      </c>
      <c r="AK87" s="28" t="str">
        <f t="shared" si="27"/>
        <v/>
      </c>
      <c r="AL87" s="29" t="str">
        <f t="shared" si="28"/>
        <v/>
      </c>
      <c r="AM87" s="25" t="str">
        <f t="shared" si="29"/>
        <v/>
      </c>
      <c r="AN87" s="24" t="str">
        <f t="shared" si="30"/>
        <v>非参评</v>
      </c>
      <c r="AO87" s="24" t="str">
        <f t="shared" si="31"/>
        <v>MOB12+</v>
      </c>
    </row>
    <row r="88" spans="1:41" ht="13.5" hidden="1" customHeight="1">
      <c r="A88" s="24" t="s">
        <v>1168</v>
      </c>
      <c r="B88" s="34" t="s">
        <v>145</v>
      </c>
      <c r="C88" s="25">
        <v>700998</v>
      </c>
      <c r="D88" s="24" t="s">
        <v>604</v>
      </c>
      <c r="E88" s="26">
        <v>44681.399305555598</v>
      </c>
      <c r="F88" s="26">
        <v>44681.399305555598</v>
      </c>
      <c r="G88" s="25">
        <v>1473</v>
      </c>
      <c r="H88" s="25">
        <v>1473</v>
      </c>
      <c r="I88" s="26">
        <v>46058.6430555556</v>
      </c>
      <c r="J88" s="27">
        <v>2</v>
      </c>
      <c r="K88" s="27">
        <v>2</v>
      </c>
      <c r="L88" s="27">
        <v>0</v>
      </c>
      <c r="M88" s="27">
        <v>12</v>
      </c>
      <c r="N88" s="27"/>
      <c r="O88" s="24"/>
      <c r="P88" s="24"/>
      <c r="Q88" s="24"/>
      <c r="R88" s="24"/>
      <c r="S88" s="24"/>
      <c r="T88" s="24"/>
      <c r="U88" s="24"/>
      <c r="V88" s="24"/>
      <c r="W88" s="24"/>
      <c r="X88" s="24" t="str">
        <f>IF(OR(I88="",说明首页!$C$3-INT(I88)&gt;7),"是","否")</f>
        <v>是</v>
      </c>
      <c r="Y88" s="24" t="str">
        <f t="shared" si="16"/>
        <v>是</v>
      </c>
      <c r="Z88" s="24" t="str">
        <f t="shared" si="17"/>
        <v>否</v>
      </c>
      <c r="AA88" s="24" t="str">
        <f>IF(OR(I88="",说明首页!$C$3-INT(I88)&gt;=3),"是","否")</f>
        <v>是</v>
      </c>
      <c r="AB88" s="28">
        <f t="shared" si="18"/>
        <v>0</v>
      </c>
      <c r="AC88" s="29">
        <f t="shared" si="19"/>
        <v>0</v>
      </c>
      <c r="AD88" s="27">
        <f t="shared" si="20"/>
        <v>0</v>
      </c>
      <c r="AE88" s="29">
        <f t="shared" si="21"/>
        <v>0</v>
      </c>
      <c r="AF88" s="29">
        <f t="shared" si="22"/>
        <v>0</v>
      </c>
      <c r="AG88" s="28" t="str">
        <f t="shared" si="23"/>
        <v/>
      </c>
      <c r="AH88" s="28" t="str">
        <f t="shared" si="24"/>
        <v/>
      </c>
      <c r="AI88" s="28" t="str">
        <f t="shared" si="25"/>
        <v/>
      </c>
      <c r="AJ88" s="28" t="str">
        <f t="shared" si="26"/>
        <v/>
      </c>
      <c r="AK88" s="28" t="str">
        <f t="shared" si="27"/>
        <v/>
      </c>
      <c r="AL88" s="29" t="str">
        <f t="shared" si="28"/>
        <v/>
      </c>
      <c r="AM88" s="25" t="str">
        <f t="shared" si="29"/>
        <v/>
      </c>
      <c r="AN88" s="24" t="str">
        <f t="shared" si="30"/>
        <v>非参评</v>
      </c>
      <c r="AO88" s="24" t="str">
        <f t="shared" si="31"/>
        <v>MOB12+</v>
      </c>
    </row>
    <row r="89" spans="1:41" ht="13.5" hidden="1" customHeight="1">
      <c r="A89" s="24" t="s">
        <v>1168</v>
      </c>
      <c r="B89" s="34" t="s">
        <v>145</v>
      </c>
      <c r="C89" s="25">
        <v>700999</v>
      </c>
      <c r="D89" s="24" t="s">
        <v>449</v>
      </c>
      <c r="E89" s="26">
        <v>44681.429166666698</v>
      </c>
      <c r="F89" s="26">
        <v>44681.429166666698</v>
      </c>
      <c r="G89" s="25">
        <v>1473</v>
      </c>
      <c r="H89" s="25">
        <v>1473</v>
      </c>
      <c r="I89" s="26">
        <v>46154.828472222202</v>
      </c>
      <c r="J89" s="27">
        <v>369</v>
      </c>
      <c r="K89" s="27">
        <v>432</v>
      </c>
      <c r="L89" s="27">
        <v>182</v>
      </c>
      <c r="M89" s="27">
        <v>22666</v>
      </c>
      <c r="N89" s="27">
        <v>18810</v>
      </c>
      <c r="O89" s="25">
        <v>3</v>
      </c>
      <c r="P89" s="27">
        <v>0</v>
      </c>
      <c r="Q89" s="24"/>
      <c r="R89" s="24"/>
      <c r="S89" s="27">
        <v>8</v>
      </c>
      <c r="T89" s="27">
        <v>15</v>
      </c>
      <c r="U89" s="27">
        <v>985500</v>
      </c>
      <c r="V89" s="27">
        <v>202300</v>
      </c>
      <c r="W89" s="27">
        <v>985500</v>
      </c>
      <c r="X89" s="24" t="str">
        <f>IF(OR(I89="",说明首页!$C$3-INT(I89)&gt;7),"是","否")</f>
        <v>否</v>
      </c>
      <c r="Y89" s="24" t="str">
        <f t="shared" si="16"/>
        <v>是</v>
      </c>
      <c r="Z89" s="24" t="str">
        <f t="shared" si="17"/>
        <v>否</v>
      </c>
      <c r="AA89" s="24" t="str">
        <f>IF(OR(I89="",说明首页!$C$3-INT(I89)&gt;=3),"是","否")</f>
        <v>否</v>
      </c>
      <c r="AB89" s="28">
        <f t="shared" si="18"/>
        <v>103.35164835164835</v>
      </c>
      <c r="AC89" s="29">
        <f t="shared" si="19"/>
        <v>98.55</v>
      </c>
      <c r="AD89" s="27">
        <f t="shared" si="20"/>
        <v>65700</v>
      </c>
      <c r="AE89" s="29">
        <f t="shared" si="21"/>
        <v>20.23</v>
      </c>
      <c r="AF89" s="29">
        <f t="shared" si="22"/>
        <v>104.5</v>
      </c>
      <c r="AG89" s="28" t="str">
        <f t="shared" si="23"/>
        <v/>
      </c>
      <c r="AH89" s="28" t="str">
        <f t="shared" si="24"/>
        <v/>
      </c>
      <c r="AI89" s="28" t="str">
        <f t="shared" si="25"/>
        <v/>
      </c>
      <c r="AJ89" s="28" t="str">
        <f t="shared" si="26"/>
        <v/>
      </c>
      <c r="AK89" s="28" t="str">
        <f t="shared" si="27"/>
        <v/>
      </c>
      <c r="AL89" s="29" t="str">
        <f t="shared" si="28"/>
        <v/>
      </c>
      <c r="AM89" s="25" t="str">
        <f t="shared" si="29"/>
        <v/>
      </c>
      <c r="AN89" s="24" t="str">
        <f t="shared" si="30"/>
        <v>非参评</v>
      </c>
      <c r="AO89" s="24" t="str">
        <f t="shared" si="31"/>
        <v>MOB12+</v>
      </c>
    </row>
    <row r="90" spans="1:41" ht="13.5" hidden="1" customHeight="1">
      <c r="A90" s="24" t="s">
        <v>1168</v>
      </c>
      <c r="B90" s="34" t="s">
        <v>160</v>
      </c>
      <c r="C90" s="25">
        <v>702480</v>
      </c>
      <c r="D90" s="24" t="s">
        <v>1920</v>
      </c>
      <c r="E90" s="26">
        <v>44695.402777777803</v>
      </c>
      <c r="F90" s="26">
        <v>44695.402777777803</v>
      </c>
      <c r="G90" s="25">
        <v>1459</v>
      </c>
      <c r="H90" s="25">
        <v>1459</v>
      </c>
      <c r="I90" s="26">
        <v>46141.411111111098</v>
      </c>
      <c r="J90" s="27">
        <v>3</v>
      </c>
      <c r="K90" s="27">
        <v>4</v>
      </c>
      <c r="L90" s="27">
        <v>2</v>
      </c>
      <c r="M90" s="27">
        <v>1139</v>
      </c>
      <c r="N90" s="27">
        <v>1131</v>
      </c>
      <c r="O90" s="24"/>
      <c r="P90" s="27"/>
      <c r="Q90" s="24"/>
      <c r="R90" s="24"/>
      <c r="S90" s="27"/>
      <c r="T90" s="27"/>
      <c r="U90" s="27"/>
      <c r="V90" s="27"/>
      <c r="W90" s="27"/>
      <c r="X90" s="24" t="str">
        <f>IF(OR(I90="",说明首页!$C$3-INT(I90)&gt;7),"是","否")</f>
        <v>否</v>
      </c>
      <c r="Y90" s="24" t="str">
        <f t="shared" si="16"/>
        <v>是</v>
      </c>
      <c r="Z90" s="24" t="str">
        <f t="shared" si="17"/>
        <v>否</v>
      </c>
      <c r="AA90" s="24" t="str">
        <f>IF(OR(I90="",说明首页!$C$3-INT(I90)&gt;=3),"是","否")</f>
        <v>否</v>
      </c>
      <c r="AB90" s="28">
        <f t="shared" si="18"/>
        <v>565.5</v>
      </c>
      <c r="AC90" s="29">
        <f t="shared" si="19"/>
        <v>0</v>
      </c>
      <c r="AD90" s="27">
        <f t="shared" si="20"/>
        <v>0</v>
      </c>
      <c r="AE90" s="29">
        <f t="shared" si="21"/>
        <v>0</v>
      </c>
      <c r="AF90" s="29">
        <f t="shared" si="22"/>
        <v>0</v>
      </c>
      <c r="AG90" s="28" t="str">
        <f t="shared" si="23"/>
        <v/>
      </c>
      <c r="AH90" s="28" t="str">
        <f t="shared" si="24"/>
        <v/>
      </c>
      <c r="AI90" s="28" t="str">
        <f t="shared" si="25"/>
        <v/>
      </c>
      <c r="AJ90" s="28" t="str">
        <f t="shared" si="26"/>
        <v/>
      </c>
      <c r="AK90" s="28" t="str">
        <f t="shared" si="27"/>
        <v/>
      </c>
      <c r="AL90" s="29" t="str">
        <f t="shared" si="28"/>
        <v/>
      </c>
      <c r="AM90" s="25" t="str">
        <f t="shared" si="29"/>
        <v/>
      </c>
      <c r="AN90" s="24" t="str">
        <f t="shared" si="30"/>
        <v>非参评</v>
      </c>
      <c r="AO90" s="24" t="str">
        <f t="shared" si="31"/>
        <v>MOB12+</v>
      </c>
    </row>
    <row r="91" spans="1:41" ht="13.5" hidden="1" customHeight="1">
      <c r="A91" s="24" t="s">
        <v>1168</v>
      </c>
      <c r="B91" s="34" t="s">
        <v>169</v>
      </c>
      <c r="C91" s="25">
        <v>702658</v>
      </c>
      <c r="D91" s="24" t="s">
        <v>1290</v>
      </c>
      <c r="E91" s="26">
        <v>44698.490277777797</v>
      </c>
      <c r="F91" s="26">
        <v>44698.490277777797</v>
      </c>
      <c r="G91" s="25">
        <v>1456</v>
      </c>
      <c r="H91" s="25">
        <v>1456</v>
      </c>
      <c r="I91" s="26">
        <v>46154.751388888901</v>
      </c>
      <c r="J91" s="27">
        <v>3426</v>
      </c>
      <c r="K91" s="27">
        <v>4316</v>
      </c>
      <c r="L91" s="27">
        <v>2085</v>
      </c>
      <c r="M91" s="27">
        <v>203802</v>
      </c>
      <c r="N91" s="27">
        <v>169147</v>
      </c>
      <c r="O91" s="24">
        <v>23</v>
      </c>
      <c r="P91" s="27">
        <v>0</v>
      </c>
      <c r="Q91" s="24"/>
      <c r="R91" s="24"/>
      <c r="S91" s="27">
        <v>234</v>
      </c>
      <c r="T91" s="27">
        <v>342</v>
      </c>
      <c r="U91" s="27">
        <v>8150500</v>
      </c>
      <c r="V91" s="27">
        <v>2417900</v>
      </c>
      <c r="W91" s="27">
        <v>8150500</v>
      </c>
      <c r="X91" s="24" t="str">
        <f>IF(OR(I91="",说明首页!$C$3-INT(I91)&gt;7),"是","否")</f>
        <v>否</v>
      </c>
      <c r="Y91" s="24" t="str">
        <f t="shared" si="16"/>
        <v>否</v>
      </c>
      <c r="Z91" s="24" t="str">
        <f t="shared" si="17"/>
        <v>是</v>
      </c>
      <c r="AA91" s="24" t="str">
        <f>IF(OR(I91="",说明首页!$C$3-INT(I91)&gt;=3),"是","否")</f>
        <v>否</v>
      </c>
      <c r="AB91" s="28">
        <f t="shared" si="18"/>
        <v>81.125659472422058</v>
      </c>
      <c r="AC91" s="29">
        <f t="shared" si="19"/>
        <v>815.05</v>
      </c>
      <c r="AD91" s="27">
        <f t="shared" si="20"/>
        <v>23831.871345029238</v>
      </c>
      <c r="AE91" s="29">
        <f t="shared" si="21"/>
        <v>241.79</v>
      </c>
      <c r="AF91" s="29">
        <f t="shared" si="22"/>
        <v>122.57028985507246</v>
      </c>
      <c r="AG91" s="28">
        <f t="shared" si="23"/>
        <v>26.475548060708263</v>
      </c>
      <c r="AH91" s="28">
        <f t="shared" si="24"/>
        <v>51.602023608768974</v>
      </c>
      <c r="AI91" s="28">
        <f t="shared" si="25"/>
        <v>48.060708263069138</v>
      </c>
      <c r="AJ91" s="28">
        <f t="shared" si="26"/>
        <v>36.087689713322092</v>
      </c>
      <c r="AK91" s="28">
        <f t="shared" si="27"/>
        <v>27.318718381112983</v>
      </c>
      <c r="AL91" s="29">
        <f t="shared" si="28"/>
        <v>40.159999999999997</v>
      </c>
      <c r="AM91" s="25">
        <f t="shared" si="29"/>
        <v>372</v>
      </c>
      <c r="AN91" s="24" t="str">
        <f t="shared" si="30"/>
        <v>B</v>
      </c>
      <c r="AO91" s="24" t="str">
        <f t="shared" si="31"/>
        <v>MOB12+</v>
      </c>
    </row>
    <row r="92" spans="1:41" ht="13.5" hidden="1" customHeight="1">
      <c r="A92" s="24" t="s">
        <v>1168</v>
      </c>
      <c r="B92" s="34" t="s">
        <v>150</v>
      </c>
      <c r="C92" s="25">
        <v>703065</v>
      </c>
      <c r="D92" s="24" t="s">
        <v>474</v>
      </c>
      <c r="E92" s="26">
        <v>44699.394444444399</v>
      </c>
      <c r="F92" s="26">
        <v>44699.394444444399</v>
      </c>
      <c r="G92" s="25">
        <v>1455</v>
      </c>
      <c r="H92" s="25">
        <v>1455</v>
      </c>
      <c r="I92" s="26">
        <v>46154.661805555603</v>
      </c>
      <c r="J92" s="27">
        <v>276</v>
      </c>
      <c r="K92" s="27">
        <v>316</v>
      </c>
      <c r="L92" s="27">
        <v>138</v>
      </c>
      <c r="M92" s="27">
        <v>14881</v>
      </c>
      <c r="N92" s="27">
        <v>12162</v>
      </c>
      <c r="O92" s="25"/>
      <c r="P92" s="27">
        <v>0</v>
      </c>
      <c r="Q92" s="24"/>
      <c r="R92" s="24"/>
      <c r="S92" s="27">
        <v>1</v>
      </c>
      <c r="T92" s="27">
        <v>1</v>
      </c>
      <c r="U92" s="27">
        <v>50000</v>
      </c>
      <c r="V92" s="27">
        <v>50000</v>
      </c>
      <c r="W92" s="27">
        <v>50000</v>
      </c>
      <c r="X92" s="24" t="str">
        <f>IF(OR(I92="",说明首页!$C$3-INT(I92)&gt;7),"是","否")</f>
        <v>否</v>
      </c>
      <c r="Y92" s="24" t="str">
        <f t="shared" si="16"/>
        <v>是</v>
      </c>
      <c r="Z92" s="24" t="str">
        <f t="shared" si="17"/>
        <v>否</v>
      </c>
      <c r="AA92" s="24" t="str">
        <f>IF(OR(I92="",说明首页!$C$3-INT(I92)&gt;=3),"是","否")</f>
        <v>否</v>
      </c>
      <c r="AB92" s="28">
        <f t="shared" si="18"/>
        <v>88.130434782608702</v>
      </c>
      <c r="AC92" s="29">
        <f t="shared" si="19"/>
        <v>5</v>
      </c>
      <c r="AD92" s="27">
        <f t="shared" si="20"/>
        <v>50000</v>
      </c>
      <c r="AE92" s="29">
        <f t="shared" si="21"/>
        <v>5</v>
      </c>
      <c r="AF92" s="29">
        <f t="shared" si="22"/>
        <v>0</v>
      </c>
      <c r="AG92" s="28" t="str">
        <f t="shared" si="23"/>
        <v/>
      </c>
      <c r="AH92" s="28" t="str">
        <f t="shared" si="24"/>
        <v/>
      </c>
      <c r="AI92" s="28" t="str">
        <f t="shared" si="25"/>
        <v/>
      </c>
      <c r="AJ92" s="28" t="str">
        <f t="shared" si="26"/>
        <v/>
      </c>
      <c r="AK92" s="28" t="str">
        <f t="shared" si="27"/>
        <v/>
      </c>
      <c r="AL92" s="29" t="str">
        <f t="shared" si="28"/>
        <v/>
      </c>
      <c r="AM92" s="25" t="str">
        <f t="shared" si="29"/>
        <v/>
      </c>
      <c r="AN92" s="24" t="str">
        <f t="shared" si="30"/>
        <v>非参评</v>
      </c>
      <c r="AO92" s="24" t="str">
        <f t="shared" si="31"/>
        <v>MOB12+</v>
      </c>
    </row>
    <row r="93" spans="1:41" ht="13.5" hidden="1" customHeight="1">
      <c r="A93" s="24" t="s">
        <v>1168</v>
      </c>
      <c r="B93" s="34" t="s">
        <v>150</v>
      </c>
      <c r="C93" s="25">
        <v>703066</v>
      </c>
      <c r="D93" s="24" t="s">
        <v>1485</v>
      </c>
      <c r="E93" s="26">
        <v>44699.4</v>
      </c>
      <c r="F93" s="26">
        <v>44699.4</v>
      </c>
      <c r="G93" s="25">
        <v>1455</v>
      </c>
      <c r="H93" s="25">
        <v>1455</v>
      </c>
      <c r="I93" s="26">
        <v>46153.833333333299</v>
      </c>
      <c r="J93" s="27">
        <v>5123</v>
      </c>
      <c r="K93" s="27">
        <v>5667</v>
      </c>
      <c r="L93" s="27">
        <v>2953</v>
      </c>
      <c r="M93" s="27">
        <v>307045</v>
      </c>
      <c r="N93" s="27">
        <v>264971</v>
      </c>
      <c r="O93" s="25">
        <v>26</v>
      </c>
      <c r="P93" s="27">
        <v>0</v>
      </c>
      <c r="Q93" s="24"/>
      <c r="R93" s="24"/>
      <c r="S93" s="27">
        <v>244</v>
      </c>
      <c r="T93" s="27">
        <v>388</v>
      </c>
      <c r="U93" s="27">
        <v>12000000</v>
      </c>
      <c r="V93" s="27">
        <v>6755000</v>
      </c>
      <c r="W93" s="27">
        <v>12000000</v>
      </c>
      <c r="X93" s="24" t="str">
        <f>IF(OR(I93="",说明首页!$C$3-INT(I93)&gt;7),"是","否")</f>
        <v>否</v>
      </c>
      <c r="Y93" s="24" t="str">
        <f t="shared" si="16"/>
        <v>否</v>
      </c>
      <c r="Z93" s="24" t="str">
        <f t="shared" si="17"/>
        <v>是</v>
      </c>
      <c r="AA93" s="24" t="str">
        <f>IF(OR(I93="",说明首页!$C$3-INT(I93)&gt;=3),"是","否")</f>
        <v>否</v>
      </c>
      <c r="AB93" s="28">
        <f t="shared" si="18"/>
        <v>89.729427700643413</v>
      </c>
      <c r="AC93" s="29">
        <f t="shared" si="19"/>
        <v>1200</v>
      </c>
      <c r="AD93" s="27">
        <f t="shared" si="20"/>
        <v>30927.835051546394</v>
      </c>
      <c r="AE93" s="29">
        <f t="shared" si="21"/>
        <v>675.5</v>
      </c>
      <c r="AF93" s="29">
        <f t="shared" si="22"/>
        <v>169.85320512820513</v>
      </c>
      <c r="AG93" s="28">
        <f t="shared" si="23"/>
        <v>47.217537942664414</v>
      </c>
      <c r="AH93" s="28">
        <f t="shared" si="24"/>
        <v>79.089376053962894</v>
      </c>
      <c r="AI93" s="28">
        <f t="shared" si="25"/>
        <v>83.642495784148394</v>
      </c>
      <c r="AJ93" s="28">
        <f t="shared" si="26"/>
        <v>85.328836424957842</v>
      </c>
      <c r="AK93" s="28">
        <f t="shared" si="27"/>
        <v>90.050590219224276</v>
      </c>
      <c r="AL93" s="29">
        <f t="shared" si="28"/>
        <v>80.260000000000005</v>
      </c>
      <c r="AM93" s="25">
        <f t="shared" si="29"/>
        <v>70</v>
      </c>
      <c r="AN93" s="24" t="str">
        <f t="shared" si="30"/>
        <v>S</v>
      </c>
      <c r="AO93" s="24" t="str">
        <f t="shared" si="31"/>
        <v>MOB12+</v>
      </c>
    </row>
    <row r="94" spans="1:41" ht="13.5" hidden="1" customHeight="1">
      <c r="A94" s="24" t="s">
        <v>1168</v>
      </c>
      <c r="B94" s="34" t="s">
        <v>147</v>
      </c>
      <c r="C94" s="25">
        <v>703204</v>
      </c>
      <c r="D94" s="24" t="s">
        <v>1103</v>
      </c>
      <c r="E94" s="26">
        <v>44707.570833333302</v>
      </c>
      <c r="F94" s="26">
        <v>44707.570833333302</v>
      </c>
      <c r="G94" s="25">
        <v>1447</v>
      </c>
      <c r="H94" s="25">
        <v>1447</v>
      </c>
      <c r="I94" s="26">
        <v>46154.762499999997</v>
      </c>
      <c r="J94" s="27">
        <v>709</v>
      </c>
      <c r="K94" s="27">
        <v>1044</v>
      </c>
      <c r="L94" s="27">
        <v>380</v>
      </c>
      <c r="M94" s="27">
        <v>35606</v>
      </c>
      <c r="N94" s="27">
        <v>25978</v>
      </c>
      <c r="O94" s="24">
        <v>7</v>
      </c>
      <c r="P94" s="24">
        <v>0</v>
      </c>
      <c r="Q94" s="24"/>
      <c r="R94" s="24"/>
      <c r="S94" s="24">
        <v>4</v>
      </c>
      <c r="T94" s="24">
        <v>8</v>
      </c>
      <c r="U94" s="24">
        <v>480200</v>
      </c>
      <c r="V94" s="24">
        <v>280200</v>
      </c>
      <c r="W94" s="24">
        <v>480200</v>
      </c>
      <c r="X94" s="24" t="str">
        <f>IF(OR(I94="",说明首页!$C$3-INT(I94)&gt;7),"是","否")</f>
        <v>否</v>
      </c>
      <c r="Y94" s="24" t="str">
        <f t="shared" si="16"/>
        <v>是</v>
      </c>
      <c r="Z94" s="24" t="str">
        <f t="shared" si="17"/>
        <v>否</v>
      </c>
      <c r="AA94" s="24" t="str">
        <f>IF(OR(I94="",说明首页!$C$3-INT(I94)&gt;=3),"是","否")</f>
        <v>否</v>
      </c>
      <c r="AB94" s="28">
        <f t="shared" si="18"/>
        <v>68.363157894736844</v>
      </c>
      <c r="AC94" s="29">
        <f t="shared" si="19"/>
        <v>48.02</v>
      </c>
      <c r="AD94" s="27">
        <f t="shared" si="20"/>
        <v>60025</v>
      </c>
      <c r="AE94" s="29">
        <f t="shared" si="21"/>
        <v>28.02</v>
      </c>
      <c r="AF94" s="29">
        <f t="shared" si="22"/>
        <v>61.852380952380955</v>
      </c>
      <c r="AG94" s="28" t="str">
        <f t="shared" si="23"/>
        <v/>
      </c>
      <c r="AH94" s="28" t="str">
        <f t="shared" si="24"/>
        <v/>
      </c>
      <c r="AI94" s="28" t="str">
        <f t="shared" si="25"/>
        <v/>
      </c>
      <c r="AJ94" s="28" t="str">
        <f t="shared" si="26"/>
        <v/>
      </c>
      <c r="AK94" s="28" t="str">
        <f t="shared" si="27"/>
        <v/>
      </c>
      <c r="AL94" s="29" t="str">
        <f t="shared" si="28"/>
        <v/>
      </c>
      <c r="AM94" s="25" t="str">
        <f t="shared" si="29"/>
        <v/>
      </c>
      <c r="AN94" s="24" t="str">
        <f t="shared" si="30"/>
        <v>非参评</v>
      </c>
      <c r="AO94" s="24" t="str">
        <f t="shared" si="31"/>
        <v>MOB12+</v>
      </c>
    </row>
    <row r="95" spans="1:41" ht="13.5" hidden="1" customHeight="1">
      <c r="A95" s="24" t="s">
        <v>1168</v>
      </c>
      <c r="B95" s="34" t="s">
        <v>160</v>
      </c>
      <c r="C95" s="25">
        <v>703223</v>
      </c>
      <c r="D95" s="24" t="s">
        <v>1982</v>
      </c>
      <c r="E95" s="26">
        <v>44702.465277777803</v>
      </c>
      <c r="F95" s="26">
        <v>44702.465277777803</v>
      </c>
      <c r="G95" s="25">
        <v>1452</v>
      </c>
      <c r="H95" s="25">
        <v>1452</v>
      </c>
      <c r="I95" s="26">
        <v>46154.767361111102</v>
      </c>
      <c r="J95" s="27">
        <v>277</v>
      </c>
      <c r="K95" s="27">
        <v>293</v>
      </c>
      <c r="L95" s="27">
        <v>151</v>
      </c>
      <c r="M95" s="27">
        <v>17350</v>
      </c>
      <c r="N95" s="27">
        <v>15343</v>
      </c>
      <c r="O95" s="25">
        <v>2</v>
      </c>
      <c r="P95" s="27">
        <v>0</v>
      </c>
      <c r="Q95" s="24"/>
      <c r="R95" s="24"/>
      <c r="S95" s="27">
        <v>5</v>
      </c>
      <c r="T95" s="27">
        <v>7</v>
      </c>
      <c r="U95" s="27">
        <v>415500</v>
      </c>
      <c r="V95" s="27">
        <v>385800</v>
      </c>
      <c r="W95" s="27">
        <v>415500</v>
      </c>
      <c r="X95" s="24" t="str">
        <f>IF(OR(I95="",说明首页!$C$3-INT(I95)&gt;7),"是","否")</f>
        <v>否</v>
      </c>
      <c r="Y95" s="24" t="str">
        <f t="shared" si="16"/>
        <v>是</v>
      </c>
      <c r="Z95" s="24" t="str">
        <f t="shared" si="17"/>
        <v>否</v>
      </c>
      <c r="AA95" s="24" t="str">
        <f>IF(OR(I95="",说明首页!$C$3-INT(I95)&gt;=3),"是","否")</f>
        <v>否</v>
      </c>
      <c r="AB95" s="28">
        <f t="shared" si="18"/>
        <v>101.6092715231788</v>
      </c>
      <c r="AC95" s="29">
        <f t="shared" si="19"/>
        <v>41.55</v>
      </c>
      <c r="AD95" s="27">
        <f t="shared" si="20"/>
        <v>59357.142857142855</v>
      </c>
      <c r="AE95" s="29">
        <f t="shared" si="21"/>
        <v>38.58</v>
      </c>
      <c r="AF95" s="29">
        <f t="shared" si="22"/>
        <v>127.85833333333333</v>
      </c>
      <c r="AG95" s="28" t="str">
        <f t="shared" si="23"/>
        <v/>
      </c>
      <c r="AH95" s="28" t="str">
        <f t="shared" si="24"/>
        <v/>
      </c>
      <c r="AI95" s="28" t="str">
        <f t="shared" si="25"/>
        <v/>
      </c>
      <c r="AJ95" s="28" t="str">
        <f t="shared" si="26"/>
        <v/>
      </c>
      <c r="AK95" s="28" t="str">
        <f t="shared" si="27"/>
        <v/>
      </c>
      <c r="AL95" s="29" t="str">
        <f t="shared" si="28"/>
        <v/>
      </c>
      <c r="AM95" s="25" t="str">
        <f t="shared" si="29"/>
        <v/>
      </c>
      <c r="AN95" s="24" t="str">
        <f t="shared" si="30"/>
        <v>非参评</v>
      </c>
      <c r="AO95" s="24" t="str">
        <f t="shared" si="31"/>
        <v>MOB12+</v>
      </c>
    </row>
    <row r="96" spans="1:41" ht="13.5" hidden="1" customHeight="1">
      <c r="A96" s="24" t="s">
        <v>1168</v>
      </c>
      <c r="B96" s="34" t="s">
        <v>160</v>
      </c>
      <c r="C96" s="25">
        <v>703227</v>
      </c>
      <c r="D96" s="24" t="s">
        <v>855</v>
      </c>
      <c r="E96" s="26">
        <v>44704.396527777797</v>
      </c>
      <c r="F96" s="26">
        <v>44704.396527777797</v>
      </c>
      <c r="G96" s="25">
        <v>1450</v>
      </c>
      <c r="H96" s="25">
        <v>1450</v>
      </c>
      <c r="I96" s="26">
        <v>46148.680555555598</v>
      </c>
      <c r="J96" s="27">
        <v>243</v>
      </c>
      <c r="K96" s="27">
        <v>305</v>
      </c>
      <c r="L96" s="27">
        <v>113</v>
      </c>
      <c r="M96" s="27">
        <v>10671</v>
      </c>
      <c r="N96" s="27">
        <v>7803</v>
      </c>
      <c r="O96" s="25"/>
      <c r="P96" s="27">
        <v>0</v>
      </c>
      <c r="Q96" s="24"/>
      <c r="R96" s="24"/>
      <c r="S96" s="27">
        <v>2</v>
      </c>
      <c r="T96" s="27">
        <v>4</v>
      </c>
      <c r="U96" s="27">
        <v>251600</v>
      </c>
      <c r="V96" s="27">
        <v>251600</v>
      </c>
      <c r="W96" s="27">
        <v>251600</v>
      </c>
      <c r="X96" s="24" t="str">
        <f>IF(OR(I96="",说明首页!$C$3-INT(I96)&gt;7),"是","否")</f>
        <v>否</v>
      </c>
      <c r="Y96" s="24" t="str">
        <f t="shared" si="16"/>
        <v>是</v>
      </c>
      <c r="Z96" s="24" t="str">
        <f t="shared" si="17"/>
        <v>否</v>
      </c>
      <c r="AA96" s="24" t="str">
        <f>IF(OR(I96="",说明首页!$C$3-INT(I96)&gt;=3),"是","否")</f>
        <v>否</v>
      </c>
      <c r="AB96" s="28">
        <f t="shared" si="18"/>
        <v>69.053097345132741</v>
      </c>
      <c r="AC96" s="29">
        <f t="shared" si="19"/>
        <v>25.16</v>
      </c>
      <c r="AD96" s="27">
        <f t="shared" si="20"/>
        <v>62900</v>
      </c>
      <c r="AE96" s="29">
        <f t="shared" si="21"/>
        <v>25.16</v>
      </c>
      <c r="AF96" s="29">
        <f t="shared" si="22"/>
        <v>0</v>
      </c>
      <c r="AG96" s="28" t="str">
        <f t="shared" si="23"/>
        <v/>
      </c>
      <c r="AH96" s="28" t="str">
        <f t="shared" si="24"/>
        <v/>
      </c>
      <c r="AI96" s="28" t="str">
        <f t="shared" si="25"/>
        <v/>
      </c>
      <c r="AJ96" s="28" t="str">
        <f t="shared" si="26"/>
        <v/>
      </c>
      <c r="AK96" s="28" t="str">
        <f t="shared" si="27"/>
        <v/>
      </c>
      <c r="AL96" s="29" t="str">
        <f t="shared" si="28"/>
        <v/>
      </c>
      <c r="AM96" s="25" t="str">
        <f t="shared" si="29"/>
        <v/>
      </c>
      <c r="AN96" s="24" t="str">
        <f t="shared" si="30"/>
        <v>非参评</v>
      </c>
      <c r="AO96" s="24" t="str">
        <f t="shared" si="31"/>
        <v>MOB12+</v>
      </c>
    </row>
    <row r="97" spans="1:41" ht="13.5" hidden="1" customHeight="1">
      <c r="A97" s="24" t="s">
        <v>1168</v>
      </c>
      <c r="B97" s="34" t="s">
        <v>147</v>
      </c>
      <c r="C97" s="25">
        <v>704665</v>
      </c>
      <c r="D97" s="24" t="s">
        <v>444</v>
      </c>
      <c r="E97" s="26">
        <v>44721.577083333301</v>
      </c>
      <c r="F97" s="26">
        <v>44721.577083333301</v>
      </c>
      <c r="G97" s="25">
        <v>1433</v>
      </c>
      <c r="H97" s="25">
        <v>1433</v>
      </c>
      <c r="I97" s="26">
        <v>46154.686805555597</v>
      </c>
      <c r="J97" s="27">
        <v>482</v>
      </c>
      <c r="K97" s="27">
        <v>567</v>
      </c>
      <c r="L97" s="27">
        <v>295</v>
      </c>
      <c r="M97" s="27">
        <v>25004</v>
      </c>
      <c r="N97" s="27">
        <v>20850</v>
      </c>
      <c r="O97" s="25">
        <v>3</v>
      </c>
      <c r="P97" s="27">
        <v>0</v>
      </c>
      <c r="Q97" s="24"/>
      <c r="R97" s="24"/>
      <c r="S97" s="27">
        <v>6</v>
      </c>
      <c r="T97" s="27">
        <v>12</v>
      </c>
      <c r="U97" s="27">
        <v>722300</v>
      </c>
      <c r="V97" s="27">
        <v>530500</v>
      </c>
      <c r="W97" s="27">
        <v>722300</v>
      </c>
      <c r="X97" s="24" t="str">
        <f>IF(OR(I97="",说明首页!$C$3-INT(I97)&gt;7),"是","否")</f>
        <v>否</v>
      </c>
      <c r="Y97" s="24" t="str">
        <f t="shared" si="16"/>
        <v>是</v>
      </c>
      <c r="Z97" s="24" t="str">
        <f t="shared" si="17"/>
        <v>否</v>
      </c>
      <c r="AA97" s="24" t="str">
        <f>IF(OR(I97="",说明首页!$C$3-INT(I97)&gt;=3),"是","否")</f>
        <v>否</v>
      </c>
      <c r="AB97" s="28">
        <f t="shared" si="18"/>
        <v>70.677966101694921</v>
      </c>
      <c r="AC97" s="29">
        <f t="shared" si="19"/>
        <v>72.23</v>
      </c>
      <c r="AD97" s="27">
        <f t="shared" si="20"/>
        <v>60191.666666666664</v>
      </c>
      <c r="AE97" s="29">
        <f t="shared" si="21"/>
        <v>53.05</v>
      </c>
      <c r="AF97" s="29">
        <f t="shared" si="22"/>
        <v>115.83333333333333</v>
      </c>
      <c r="AG97" s="28" t="str">
        <f t="shared" si="23"/>
        <v/>
      </c>
      <c r="AH97" s="28" t="str">
        <f t="shared" si="24"/>
        <v/>
      </c>
      <c r="AI97" s="28" t="str">
        <f t="shared" si="25"/>
        <v/>
      </c>
      <c r="AJ97" s="28" t="str">
        <f t="shared" si="26"/>
        <v/>
      </c>
      <c r="AK97" s="28" t="str">
        <f t="shared" si="27"/>
        <v/>
      </c>
      <c r="AL97" s="29" t="str">
        <f t="shared" si="28"/>
        <v/>
      </c>
      <c r="AM97" s="25" t="str">
        <f t="shared" si="29"/>
        <v/>
      </c>
      <c r="AN97" s="24" t="str">
        <f t="shared" si="30"/>
        <v>非参评</v>
      </c>
      <c r="AO97" s="24" t="str">
        <f t="shared" si="31"/>
        <v>MOB12+</v>
      </c>
    </row>
    <row r="98" spans="1:41" ht="13.5" hidden="1" customHeight="1">
      <c r="A98" s="24" t="s">
        <v>1168</v>
      </c>
      <c r="B98" s="34" t="s">
        <v>160</v>
      </c>
      <c r="C98" s="25">
        <v>705137</v>
      </c>
      <c r="D98" s="24" t="s">
        <v>1065</v>
      </c>
      <c r="E98" s="26">
        <v>44729.404166666704</v>
      </c>
      <c r="F98" s="26">
        <v>44729.404166666704</v>
      </c>
      <c r="G98" s="25">
        <v>1425</v>
      </c>
      <c r="H98" s="25">
        <v>1425</v>
      </c>
      <c r="I98" s="26">
        <v>46154.7680555556</v>
      </c>
      <c r="J98" s="27">
        <v>4420</v>
      </c>
      <c r="K98" s="27">
        <v>6280</v>
      </c>
      <c r="L98" s="27">
        <v>2538</v>
      </c>
      <c r="M98" s="27">
        <v>225650</v>
      </c>
      <c r="N98" s="27">
        <v>168411</v>
      </c>
      <c r="O98" s="25">
        <v>24</v>
      </c>
      <c r="P98" s="27">
        <v>0</v>
      </c>
      <c r="Q98" s="24"/>
      <c r="R98" s="24"/>
      <c r="S98" s="27">
        <v>225</v>
      </c>
      <c r="T98" s="27">
        <v>346</v>
      </c>
      <c r="U98" s="27">
        <v>8844200</v>
      </c>
      <c r="V98" s="27">
        <v>3473200</v>
      </c>
      <c r="W98" s="27">
        <v>8844200</v>
      </c>
      <c r="X98" s="24" t="str">
        <f>IF(OR(I98="",说明首页!$C$3-INT(I98)&gt;7),"是","否")</f>
        <v>否</v>
      </c>
      <c r="Y98" s="24" t="str">
        <f t="shared" si="16"/>
        <v>否</v>
      </c>
      <c r="Z98" s="24" t="str">
        <f t="shared" si="17"/>
        <v>是</v>
      </c>
      <c r="AA98" s="24" t="str">
        <f>IF(OR(I98="",说明首页!$C$3-INT(I98)&gt;=3),"是","否")</f>
        <v>否</v>
      </c>
      <c r="AB98" s="28">
        <f t="shared" si="18"/>
        <v>66.355791962174948</v>
      </c>
      <c r="AC98" s="29">
        <f t="shared" si="19"/>
        <v>884.42</v>
      </c>
      <c r="AD98" s="27">
        <f t="shared" si="20"/>
        <v>25561.271676300577</v>
      </c>
      <c r="AE98" s="29">
        <f t="shared" si="21"/>
        <v>347.32</v>
      </c>
      <c r="AF98" s="29">
        <f t="shared" si="22"/>
        <v>116.95208333333333</v>
      </c>
      <c r="AG98" s="28">
        <f t="shared" si="23"/>
        <v>2.6981450252951094</v>
      </c>
      <c r="AH98" s="28">
        <f t="shared" si="24"/>
        <v>59.021922428330519</v>
      </c>
      <c r="AI98" s="28">
        <f t="shared" si="25"/>
        <v>60.033726812816191</v>
      </c>
      <c r="AJ98" s="28">
        <f t="shared" si="26"/>
        <v>56.323777403035415</v>
      </c>
      <c r="AK98" s="28">
        <f t="shared" si="27"/>
        <v>20.404721753794266</v>
      </c>
      <c r="AL98" s="29">
        <f t="shared" si="28"/>
        <v>43.48</v>
      </c>
      <c r="AM98" s="25">
        <f t="shared" si="29"/>
        <v>340</v>
      </c>
      <c r="AN98" s="24" t="str">
        <f t="shared" si="30"/>
        <v>B</v>
      </c>
      <c r="AO98" s="24" t="str">
        <f t="shared" si="31"/>
        <v>MOB12+</v>
      </c>
    </row>
    <row r="99" spans="1:41" ht="13.5" hidden="1" customHeight="1">
      <c r="A99" s="24" t="s">
        <v>1168</v>
      </c>
      <c r="B99" s="34" t="s">
        <v>145</v>
      </c>
      <c r="C99" s="25">
        <v>706619</v>
      </c>
      <c r="D99" s="24" t="s">
        <v>659</v>
      </c>
      <c r="E99" s="26">
        <v>44728.402777777803</v>
      </c>
      <c r="F99" s="26">
        <v>44728.402777777803</v>
      </c>
      <c r="G99" s="25">
        <v>1426</v>
      </c>
      <c r="H99" s="25">
        <v>1426</v>
      </c>
      <c r="I99" s="26">
        <v>46154.713194444397</v>
      </c>
      <c r="J99" s="27">
        <v>253</v>
      </c>
      <c r="K99" s="27">
        <v>262</v>
      </c>
      <c r="L99" s="27">
        <v>75</v>
      </c>
      <c r="M99" s="27">
        <v>9436</v>
      </c>
      <c r="N99" s="27">
        <v>6544</v>
      </c>
      <c r="O99" s="25"/>
      <c r="P99" s="27">
        <v>0</v>
      </c>
      <c r="Q99" s="24"/>
      <c r="R99" s="24"/>
      <c r="S99" s="27">
        <v>2</v>
      </c>
      <c r="T99" s="27">
        <v>4</v>
      </c>
      <c r="U99" s="27">
        <v>214400</v>
      </c>
      <c r="V99" s="27">
        <v>214400</v>
      </c>
      <c r="W99" s="27">
        <v>214400</v>
      </c>
      <c r="X99" s="24" t="str">
        <f>IF(OR(I99="",说明首页!$C$3-INT(I99)&gt;7),"是","否")</f>
        <v>否</v>
      </c>
      <c r="Y99" s="24" t="str">
        <f t="shared" si="16"/>
        <v>是</v>
      </c>
      <c r="Z99" s="24" t="str">
        <f t="shared" si="17"/>
        <v>否</v>
      </c>
      <c r="AA99" s="24" t="str">
        <f>IF(OR(I99="",说明首页!$C$3-INT(I99)&gt;=3),"是","否")</f>
        <v>否</v>
      </c>
      <c r="AB99" s="28">
        <f t="shared" si="18"/>
        <v>87.25333333333333</v>
      </c>
      <c r="AC99" s="29">
        <f t="shared" si="19"/>
        <v>21.44</v>
      </c>
      <c r="AD99" s="27">
        <f t="shared" si="20"/>
        <v>53600</v>
      </c>
      <c r="AE99" s="29">
        <f t="shared" si="21"/>
        <v>21.44</v>
      </c>
      <c r="AF99" s="29">
        <f t="shared" si="22"/>
        <v>0</v>
      </c>
      <c r="AG99" s="28" t="str">
        <f t="shared" si="23"/>
        <v/>
      </c>
      <c r="AH99" s="28" t="str">
        <f t="shared" si="24"/>
        <v/>
      </c>
      <c r="AI99" s="28" t="str">
        <f t="shared" si="25"/>
        <v/>
      </c>
      <c r="AJ99" s="28" t="str">
        <f t="shared" si="26"/>
        <v/>
      </c>
      <c r="AK99" s="28" t="str">
        <f t="shared" si="27"/>
        <v/>
      </c>
      <c r="AL99" s="29" t="str">
        <f t="shared" si="28"/>
        <v/>
      </c>
      <c r="AM99" s="25" t="str">
        <f t="shared" si="29"/>
        <v/>
      </c>
      <c r="AN99" s="24" t="str">
        <f t="shared" si="30"/>
        <v>非参评</v>
      </c>
      <c r="AO99" s="24" t="str">
        <f t="shared" si="31"/>
        <v>MOB12+</v>
      </c>
    </row>
    <row r="100" spans="1:41" ht="13.5" hidden="1" customHeight="1">
      <c r="A100" s="24" t="s">
        <v>1168</v>
      </c>
      <c r="B100" s="34" t="s">
        <v>150</v>
      </c>
      <c r="C100" s="25">
        <v>706750</v>
      </c>
      <c r="D100" s="24" t="s">
        <v>841</v>
      </c>
      <c r="E100" s="26">
        <v>44732.440277777801</v>
      </c>
      <c r="F100" s="26">
        <v>44732.440277777801</v>
      </c>
      <c r="G100" s="25">
        <v>1422</v>
      </c>
      <c r="H100" s="25">
        <v>1422</v>
      </c>
      <c r="I100" s="26">
        <v>46154.653472222199</v>
      </c>
      <c r="J100" s="27">
        <v>532</v>
      </c>
      <c r="K100" s="27">
        <v>676</v>
      </c>
      <c r="L100" s="27">
        <v>263</v>
      </c>
      <c r="M100" s="27">
        <v>32748</v>
      </c>
      <c r="N100" s="27">
        <v>26698</v>
      </c>
      <c r="O100" s="25">
        <v>7</v>
      </c>
      <c r="P100" s="27">
        <v>0</v>
      </c>
      <c r="Q100" s="24"/>
      <c r="R100" s="24"/>
      <c r="S100" s="27">
        <v>8</v>
      </c>
      <c r="T100" s="27">
        <v>15</v>
      </c>
      <c r="U100" s="27">
        <v>752900</v>
      </c>
      <c r="V100" s="27">
        <v>751900</v>
      </c>
      <c r="W100" s="27">
        <v>752900</v>
      </c>
      <c r="X100" s="24" t="str">
        <f>IF(OR(I100="",说明首页!$C$3-INT(I100)&gt;7),"是","否")</f>
        <v>否</v>
      </c>
      <c r="Y100" s="24" t="str">
        <f t="shared" si="16"/>
        <v>是</v>
      </c>
      <c r="Z100" s="24" t="str">
        <f t="shared" si="17"/>
        <v>否</v>
      </c>
      <c r="AA100" s="24" t="str">
        <f>IF(OR(I100="",说明首页!$C$3-INT(I100)&gt;=3),"是","否")</f>
        <v>否</v>
      </c>
      <c r="AB100" s="28">
        <f t="shared" si="18"/>
        <v>101.51330798479087</v>
      </c>
      <c r="AC100" s="29">
        <f t="shared" si="19"/>
        <v>75.290000000000006</v>
      </c>
      <c r="AD100" s="27">
        <f t="shared" si="20"/>
        <v>50193.333333333336</v>
      </c>
      <c r="AE100" s="29">
        <f t="shared" si="21"/>
        <v>75.19</v>
      </c>
      <c r="AF100" s="29">
        <f t="shared" si="22"/>
        <v>63.56666666666667</v>
      </c>
      <c r="AG100" s="28" t="str">
        <f t="shared" si="23"/>
        <v/>
      </c>
      <c r="AH100" s="28" t="str">
        <f t="shared" si="24"/>
        <v/>
      </c>
      <c r="AI100" s="28" t="str">
        <f t="shared" si="25"/>
        <v/>
      </c>
      <c r="AJ100" s="28" t="str">
        <f t="shared" si="26"/>
        <v/>
      </c>
      <c r="AK100" s="28" t="str">
        <f t="shared" si="27"/>
        <v/>
      </c>
      <c r="AL100" s="29" t="str">
        <f t="shared" si="28"/>
        <v/>
      </c>
      <c r="AM100" s="25" t="str">
        <f t="shared" si="29"/>
        <v/>
      </c>
      <c r="AN100" s="24" t="str">
        <f t="shared" si="30"/>
        <v>非参评</v>
      </c>
      <c r="AO100" s="24" t="str">
        <f t="shared" si="31"/>
        <v>MOB12+</v>
      </c>
    </row>
    <row r="101" spans="1:41" ht="13.5" hidden="1" customHeight="1">
      <c r="A101" s="24" t="s">
        <v>1168</v>
      </c>
      <c r="B101" s="34" t="s">
        <v>162</v>
      </c>
      <c r="C101" s="25">
        <v>707617</v>
      </c>
      <c r="D101" s="24" t="s">
        <v>1869</v>
      </c>
      <c r="E101" s="26">
        <v>44734.381944444402</v>
      </c>
      <c r="F101" s="26">
        <v>44734.381944444402</v>
      </c>
      <c r="G101" s="25">
        <v>1420</v>
      </c>
      <c r="H101" s="25">
        <v>1420</v>
      </c>
      <c r="I101" s="26">
        <v>46154.6069444444</v>
      </c>
      <c r="J101" s="27">
        <v>41</v>
      </c>
      <c r="K101" s="27">
        <v>51</v>
      </c>
      <c r="L101" s="27">
        <v>39</v>
      </c>
      <c r="M101" s="27">
        <v>13665</v>
      </c>
      <c r="N101" s="27">
        <v>13530</v>
      </c>
      <c r="O101" s="25"/>
      <c r="P101" s="27"/>
      <c r="Q101" s="24"/>
      <c r="R101" s="24"/>
      <c r="S101" s="27"/>
      <c r="T101" s="27"/>
      <c r="U101" s="27"/>
      <c r="V101" s="27"/>
      <c r="W101" s="27"/>
      <c r="X101" s="24" t="str">
        <f>IF(OR(I101="",说明首页!$C$3-INT(I101)&gt;7),"是","否")</f>
        <v>否</v>
      </c>
      <c r="Y101" s="24" t="str">
        <f t="shared" si="16"/>
        <v>是</v>
      </c>
      <c r="Z101" s="24" t="str">
        <f t="shared" si="17"/>
        <v>否</v>
      </c>
      <c r="AA101" s="24" t="str">
        <f>IF(OR(I101="",说明首页!$C$3-INT(I101)&gt;=3),"是","否")</f>
        <v>否</v>
      </c>
      <c r="AB101" s="28">
        <f t="shared" si="18"/>
        <v>346.92307692307691</v>
      </c>
      <c r="AC101" s="29">
        <f t="shared" si="19"/>
        <v>0</v>
      </c>
      <c r="AD101" s="27">
        <f t="shared" si="20"/>
        <v>0</v>
      </c>
      <c r="AE101" s="29">
        <f t="shared" si="21"/>
        <v>0</v>
      </c>
      <c r="AF101" s="29">
        <f t="shared" si="22"/>
        <v>0</v>
      </c>
      <c r="AG101" s="28" t="str">
        <f t="shared" si="23"/>
        <v/>
      </c>
      <c r="AH101" s="28" t="str">
        <f t="shared" si="24"/>
        <v/>
      </c>
      <c r="AI101" s="28" t="str">
        <f t="shared" si="25"/>
        <v/>
      </c>
      <c r="AJ101" s="28" t="str">
        <f t="shared" si="26"/>
        <v/>
      </c>
      <c r="AK101" s="28" t="str">
        <f t="shared" si="27"/>
        <v/>
      </c>
      <c r="AL101" s="29" t="str">
        <f t="shared" si="28"/>
        <v/>
      </c>
      <c r="AM101" s="25" t="str">
        <f t="shared" si="29"/>
        <v/>
      </c>
      <c r="AN101" s="24" t="str">
        <f t="shared" si="30"/>
        <v>非参评</v>
      </c>
      <c r="AO101" s="24" t="str">
        <f t="shared" si="31"/>
        <v>MOB12+</v>
      </c>
    </row>
    <row r="102" spans="1:41" ht="13.5" hidden="1" customHeight="1">
      <c r="A102" s="24" t="s">
        <v>1168</v>
      </c>
      <c r="B102" s="34" t="s">
        <v>152</v>
      </c>
      <c r="C102" s="25">
        <v>708050</v>
      </c>
      <c r="D102" s="24" t="s">
        <v>1186</v>
      </c>
      <c r="E102" s="26">
        <v>44739.395138888904</v>
      </c>
      <c r="F102" s="26">
        <v>44739.395138888904</v>
      </c>
      <c r="G102" s="25">
        <v>1415</v>
      </c>
      <c r="H102" s="25">
        <v>1415</v>
      </c>
      <c r="I102" s="26">
        <v>46154.716666666704</v>
      </c>
      <c r="J102" s="27">
        <v>4</v>
      </c>
      <c r="K102" s="27">
        <v>5</v>
      </c>
      <c r="L102" s="27">
        <v>5</v>
      </c>
      <c r="M102" s="27">
        <v>1963</v>
      </c>
      <c r="N102" s="27">
        <v>1963</v>
      </c>
      <c r="O102" s="25"/>
      <c r="P102" s="27"/>
      <c r="Q102" s="24"/>
      <c r="R102" s="24"/>
      <c r="S102" s="27"/>
      <c r="T102" s="27"/>
      <c r="U102" s="27"/>
      <c r="V102" s="27"/>
      <c r="W102" s="27"/>
      <c r="X102" s="24" t="str">
        <f>IF(OR(I102="",说明首页!$C$3-INT(I102)&gt;7),"是","否")</f>
        <v>否</v>
      </c>
      <c r="Y102" s="24" t="str">
        <f t="shared" si="16"/>
        <v>是</v>
      </c>
      <c r="Z102" s="24" t="str">
        <f t="shared" si="17"/>
        <v>否</v>
      </c>
      <c r="AA102" s="24" t="str">
        <f>IF(OR(I102="",说明首页!$C$3-INT(I102)&gt;=3),"是","否")</f>
        <v>否</v>
      </c>
      <c r="AB102" s="28">
        <f t="shared" si="18"/>
        <v>392.6</v>
      </c>
      <c r="AC102" s="29">
        <f t="shared" si="19"/>
        <v>0</v>
      </c>
      <c r="AD102" s="27">
        <f t="shared" si="20"/>
        <v>0</v>
      </c>
      <c r="AE102" s="29">
        <f t="shared" si="21"/>
        <v>0</v>
      </c>
      <c r="AF102" s="29">
        <f t="shared" si="22"/>
        <v>0</v>
      </c>
      <c r="AG102" s="28" t="str">
        <f t="shared" si="23"/>
        <v/>
      </c>
      <c r="AH102" s="28" t="str">
        <f t="shared" si="24"/>
        <v/>
      </c>
      <c r="AI102" s="28" t="str">
        <f t="shared" si="25"/>
        <v/>
      </c>
      <c r="AJ102" s="28" t="str">
        <f t="shared" si="26"/>
        <v/>
      </c>
      <c r="AK102" s="28" t="str">
        <f t="shared" si="27"/>
        <v/>
      </c>
      <c r="AL102" s="29" t="str">
        <f t="shared" si="28"/>
        <v/>
      </c>
      <c r="AM102" s="25" t="str">
        <f t="shared" si="29"/>
        <v/>
      </c>
      <c r="AN102" s="24" t="str">
        <f t="shared" si="30"/>
        <v>非参评</v>
      </c>
      <c r="AO102" s="24" t="str">
        <f t="shared" si="31"/>
        <v>MOB12+</v>
      </c>
    </row>
    <row r="103" spans="1:41" ht="13.5" hidden="1" customHeight="1">
      <c r="A103" s="24" t="s">
        <v>1168</v>
      </c>
      <c r="B103" s="34" t="s">
        <v>152</v>
      </c>
      <c r="C103" s="25">
        <v>708054</v>
      </c>
      <c r="D103" s="24" t="s">
        <v>184</v>
      </c>
      <c r="E103" s="26">
        <v>44739.395138888904</v>
      </c>
      <c r="F103" s="26">
        <v>44739.395138888904</v>
      </c>
      <c r="G103" s="25">
        <v>1415</v>
      </c>
      <c r="H103" s="25">
        <v>1415</v>
      </c>
      <c r="I103" s="26">
        <v>46145.426388888904</v>
      </c>
      <c r="J103" s="27">
        <v>69</v>
      </c>
      <c r="K103" s="27">
        <v>72</v>
      </c>
      <c r="L103" s="27">
        <v>31</v>
      </c>
      <c r="M103" s="27">
        <v>2586</v>
      </c>
      <c r="N103" s="27">
        <v>1961</v>
      </c>
      <c r="O103" s="24">
        <v>1</v>
      </c>
      <c r="P103" s="27">
        <v>0</v>
      </c>
      <c r="Q103" s="24"/>
      <c r="R103" s="24"/>
      <c r="S103" s="27">
        <v>1</v>
      </c>
      <c r="T103" s="27">
        <v>2</v>
      </c>
      <c r="U103" s="27">
        <v>1000</v>
      </c>
      <c r="V103" s="24"/>
      <c r="W103" s="27">
        <v>1000</v>
      </c>
      <c r="X103" s="24" t="str">
        <f>IF(OR(I103="",说明首页!$C$3-INT(I103)&gt;7),"是","否")</f>
        <v>否</v>
      </c>
      <c r="Y103" s="24" t="str">
        <f t="shared" si="16"/>
        <v>是</v>
      </c>
      <c r="Z103" s="24" t="str">
        <f t="shared" si="17"/>
        <v>否</v>
      </c>
      <c r="AA103" s="24" t="str">
        <f>IF(OR(I103="",说明首页!$C$3-INT(I103)&gt;=3),"是","否")</f>
        <v>否</v>
      </c>
      <c r="AB103" s="28">
        <f t="shared" si="18"/>
        <v>63.258064516129032</v>
      </c>
      <c r="AC103" s="29">
        <f t="shared" si="19"/>
        <v>0.1</v>
      </c>
      <c r="AD103" s="27">
        <f t="shared" si="20"/>
        <v>500</v>
      </c>
      <c r="AE103" s="29">
        <f t="shared" si="21"/>
        <v>0</v>
      </c>
      <c r="AF103" s="29">
        <f t="shared" si="22"/>
        <v>32.68333333333333</v>
      </c>
      <c r="AG103" s="28" t="str">
        <f t="shared" si="23"/>
        <v/>
      </c>
      <c r="AH103" s="28" t="str">
        <f t="shared" si="24"/>
        <v/>
      </c>
      <c r="AI103" s="28" t="str">
        <f t="shared" si="25"/>
        <v/>
      </c>
      <c r="AJ103" s="28" t="str">
        <f t="shared" si="26"/>
        <v/>
      </c>
      <c r="AK103" s="28" t="str">
        <f t="shared" si="27"/>
        <v/>
      </c>
      <c r="AL103" s="29" t="str">
        <f t="shared" si="28"/>
        <v/>
      </c>
      <c r="AM103" s="25" t="str">
        <f t="shared" si="29"/>
        <v/>
      </c>
      <c r="AN103" s="24" t="str">
        <f t="shared" si="30"/>
        <v>非参评</v>
      </c>
      <c r="AO103" s="24" t="str">
        <f t="shared" si="31"/>
        <v>MOB12+</v>
      </c>
    </row>
    <row r="104" spans="1:41" ht="13.5" hidden="1" customHeight="1">
      <c r="A104" s="24" t="s">
        <v>1168</v>
      </c>
      <c r="B104" s="34" t="s">
        <v>150</v>
      </c>
      <c r="C104" s="25">
        <v>708616</v>
      </c>
      <c r="D104" s="24" t="s">
        <v>199</v>
      </c>
      <c r="E104" s="26">
        <v>44739.427777777797</v>
      </c>
      <c r="F104" s="26">
        <v>44739.427777777797</v>
      </c>
      <c r="G104" s="25">
        <v>1415</v>
      </c>
      <c r="H104" s="25">
        <v>1415</v>
      </c>
      <c r="I104" s="26">
        <v>46154.659027777801</v>
      </c>
      <c r="J104" s="27">
        <v>479</v>
      </c>
      <c r="K104" s="27">
        <v>491</v>
      </c>
      <c r="L104" s="27">
        <v>146</v>
      </c>
      <c r="M104" s="27">
        <v>17404</v>
      </c>
      <c r="N104" s="27">
        <v>12408</v>
      </c>
      <c r="O104" s="25">
        <v>1</v>
      </c>
      <c r="P104" s="27">
        <v>0</v>
      </c>
      <c r="Q104" s="24"/>
      <c r="R104" s="24"/>
      <c r="S104" s="27">
        <v>2</v>
      </c>
      <c r="T104" s="27">
        <v>4</v>
      </c>
      <c r="U104" s="27">
        <v>230000</v>
      </c>
      <c r="V104" s="27">
        <v>230000</v>
      </c>
      <c r="W104" s="27">
        <v>230000</v>
      </c>
      <c r="X104" s="24" t="str">
        <f>IF(OR(I104="",说明首页!$C$3-INT(I104)&gt;7),"是","否")</f>
        <v>否</v>
      </c>
      <c r="Y104" s="24" t="str">
        <f t="shared" si="16"/>
        <v>是</v>
      </c>
      <c r="Z104" s="24" t="str">
        <f t="shared" si="17"/>
        <v>否</v>
      </c>
      <c r="AA104" s="24" t="str">
        <f>IF(OR(I104="",说明首页!$C$3-INT(I104)&gt;=3),"是","否")</f>
        <v>否</v>
      </c>
      <c r="AB104" s="28">
        <f t="shared" si="18"/>
        <v>84.986301369863014</v>
      </c>
      <c r="AC104" s="29">
        <f t="shared" si="19"/>
        <v>23</v>
      </c>
      <c r="AD104" s="27">
        <f t="shared" si="20"/>
        <v>57500</v>
      </c>
      <c r="AE104" s="29">
        <f t="shared" si="21"/>
        <v>23</v>
      </c>
      <c r="AF104" s="29">
        <f t="shared" si="22"/>
        <v>206.8</v>
      </c>
      <c r="AG104" s="28" t="str">
        <f t="shared" si="23"/>
        <v/>
      </c>
      <c r="AH104" s="28" t="str">
        <f t="shared" si="24"/>
        <v/>
      </c>
      <c r="AI104" s="28" t="str">
        <f t="shared" si="25"/>
        <v/>
      </c>
      <c r="AJ104" s="28" t="str">
        <f t="shared" si="26"/>
        <v/>
      </c>
      <c r="AK104" s="28" t="str">
        <f t="shared" si="27"/>
        <v/>
      </c>
      <c r="AL104" s="29" t="str">
        <f t="shared" si="28"/>
        <v/>
      </c>
      <c r="AM104" s="25" t="str">
        <f t="shared" si="29"/>
        <v/>
      </c>
      <c r="AN104" s="24" t="str">
        <f t="shared" si="30"/>
        <v>非参评</v>
      </c>
      <c r="AO104" s="24" t="str">
        <f t="shared" si="31"/>
        <v>MOB12+</v>
      </c>
    </row>
    <row r="105" spans="1:41" ht="13.5" hidden="1" customHeight="1">
      <c r="A105" s="24" t="s">
        <v>1168</v>
      </c>
      <c r="B105" s="34" t="s">
        <v>150</v>
      </c>
      <c r="C105" s="25">
        <v>708666</v>
      </c>
      <c r="D105" s="24" t="s">
        <v>342</v>
      </c>
      <c r="E105" s="26">
        <v>44740.418055555601</v>
      </c>
      <c r="F105" s="26">
        <v>44740.418055555601</v>
      </c>
      <c r="G105" s="25">
        <v>1414</v>
      </c>
      <c r="H105" s="25">
        <v>1414</v>
      </c>
      <c r="I105" s="26">
        <v>46154.659722222197</v>
      </c>
      <c r="J105" s="27">
        <v>608</v>
      </c>
      <c r="K105" s="27">
        <v>697</v>
      </c>
      <c r="L105" s="27">
        <v>226</v>
      </c>
      <c r="M105" s="27">
        <v>27478</v>
      </c>
      <c r="N105" s="27">
        <v>20778</v>
      </c>
      <c r="O105" s="25">
        <v>5</v>
      </c>
      <c r="P105" s="27">
        <v>0</v>
      </c>
      <c r="Q105" s="24"/>
      <c r="R105" s="24"/>
      <c r="S105" s="27">
        <v>6</v>
      </c>
      <c r="T105" s="27">
        <v>13</v>
      </c>
      <c r="U105" s="27">
        <v>368000</v>
      </c>
      <c r="V105" s="27">
        <v>200000</v>
      </c>
      <c r="W105" s="27">
        <v>368000</v>
      </c>
      <c r="X105" s="24" t="str">
        <f>IF(OR(I105="",说明首页!$C$3-INT(I105)&gt;7),"是","否")</f>
        <v>否</v>
      </c>
      <c r="Y105" s="24" t="str">
        <f t="shared" si="16"/>
        <v>是</v>
      </c>
      <c r="Z105" s="24" t="str">
        <f t="shared" si="17"/>
        <v>否</v>
      </c>
      <c r="AA105" s="24" t="str">
        <f>IF(OR(I105="",说明首页!$C$3-INT(I105)&gt;=3),"是","否")</f>
        <v>否</v>
      </c>
      <c r="AB105" s="28">
        <f t="shared" si="18"/>
        <v>91.938053097345133</v>
      </c>
      <c r="AC105" s="29">
        <f t="shared" si="19"/>
        <v>36.799999999999997</v>
      </c>
      <c r="AD105" s="27">
        <f t="shared" si="20"/>
        <v>28307.692307692309</v>
      </c>
      <c r="AE105" s="29">
        <f t="shared" si="21"/>
        <v>20</v>
      </c>
      <c r="AF105" s="29">
        <f t="shared" si="22"/>
        <v>69.260000000000005</v>
      </c>
      <c r="AG105" s="28" t="str">
        <f t="shared" si="23"/>
        <v/>
      </c>
      <c r="AH105" s="28" t="str">
        <f t="shared" si="24"/>
        <v/>
      </c>
      <c r="AI105" s="28" t="str">
        <f t="shared" si="25"/>
        <v/>
      </c>
      <c r="AJ105" s="28" t="str">
        <f t="shared" si="26"/>
        <v/>
      </c>
      <c r="AK105" s="28" t="str">
        <f t="shared" si="27"/>
        <v/>
      </c>
      <c r="AL105" s="29" t="str">
        <f t="shared" si="28"/>
        <v/>
      </c>
      <c r="AM105" s="25" t="str">
        <f t="shared" si="29"/>
        <v/>
      </c>
      <c r="AN105" s="24" t="str">
        <f t="shared" si="30"/>
        <v>非参评</v>
      </c>
      <c r="AO105" s="24" t="str">
        <f t="shared" si="31"/>
        <v>MOB12+</v>
      </c>
    </row>
    <row r="106" spans="1:41" ht="13.5" hidden="1" customHeight="1">
      <c r="A106" s="24" t="s">
        <v>1168</v>
      </c>
      <c r="B106" s="34" t="s">
        <v>150</v>
      </c>
      <c r="C106" s="25">
        <v>708669</v>
      </c>
      <c r="D106" s="24" t="s">
        <v>447</v>
      </c>
      <c r="E106" s="26">
        <v>44740.422222222202</v>
      </c>
      <c r="F106" s="26">
        <v>44740.422222222202</v>
      </c>
      <c r="G106" s="25">
        <v>1414</v>
      </c>
      <c r="H106" s="25">
        <v>1414</v>
      </c>
      <c r="I106" s="26">
        <v>46154.645833333299</v>
      </c>
      <c r="J106" s="27">
        <v>655</v>
      </c>
      <c r="K106" s="27">
        <v>718</v>
      </c>
      <c r="L106" s="27">
        <v>183</v>
      </c>
      <c r="M106" s="27">
        <v>21987</v>
      </c>
      <c r="N106" s="27">
        <v>13459</v>
      </c>
      <c r="O106" s="25">
        <v>1</v>
      </c>
      <c r="P106" s="27">
        <v>0</v>
      </c>
      <c r="Q106" s="24"/>
      <c r="R106" s="24"/>
      <c r="S106" s="27">
        <v>1</v>
      </c>
      <c r="T106" s="27">
        <v>1</v>
      </c>
      <c r="U106" s="27">
        <v>9900</v>
      </c>
      <c r="V106" s="27">
        <v>9900</v>
      </c>
      <c r="W106" s="27">
        <v>9900</v>
      </c>
      <c r="X106" s="24" t="str">
        <f>IF(OR(I106="",说明首页!$C$3-INT(I106)&gt;7),"是","否")</f>
        <v>否</v>
      </c>
      <c r="Y106" s="24" t="str">
        <f t="shared" si="16"/>
        <v>是</v>
      </c>
      <c r="Z106" s="24" t="str">
        <f t="shared" si="17"/>
        <v>否</v>
      </c>
      <c r="AA106" s="24" t="str">
        <f>IF(OR(I106="",说明首页!$C$3-INT(I106)&gt;=3),"是","否")</f>
        <v>否</v>
      </c>
      <c r="AB106" s="28">
        <f t="shared" si="18"/>
        <v>73.546448087431699</v>
      </c>
      <c r="AC106" s="29">
        <f t="shared" si="19"/>
        <v>0.99</v>
      </c>
      <c r="AD106" s="27">
        <f t="shared" si="20"/>
        <v>9900</v>
      </c>
      <c r="AE106" s="29">
        <f t="shared" si="21"/>
        <v>0.99</v>
      </c>
      <c r="AF106" s="29">
        <f t="shared" si="22"/>
        <v>224.31666666666666</v>
      </c>
      <c r="AG106" s="28" t="str">
        <f t="shared" si="23"/>
        <v/>
      </c>
      <c r="AH106" s="28" t="str">
        <f t="shared" si="24"/>
        <v/>
      </c>
      <c r="AI106" s="28" t="str">
        <f t="shared" si="25"/>
        <v/>
      </c>
      <c r="AJ106" s="28" t="str">
        <f t="shared" si="26"/>
        <v/>
      </c>
      <c r="AK106" s="28" t="str">
        <f t="shared" si="27"/>
        <v/>
      </c>
      <c r="AL106" s="29" t="str">
        <f t="shared" si="28"/>
        <v/>
      </c>
      <c r="AM106" s="25" t="str">
        <f t="shared" si="29"/>
        <v/>
      </c>
      <c r="AN106" s="24" t="str">
        <f t="shared" si="30"/>
        <v>非参评</v>
      </c>
      <c r="AO106" s="24" t="str">
        <f t="shared" si="31"/>
        <v>MOB12+</v>
      </c>
    </row>
    <row r="107" spans="1:41" ht="13.5" hidden="1" customHeight="1">
      <c r="A107" s="24" t="s">
        <v>1168</v>
      </c>
      <c r="B107" s="34" t="s">
        <v>176</v>
      </c>
      <c r="C107" s="25">
        <v>712321</v>
      </c>
      <c r="D107" s="24" t="s">
        <v>847</v>
      </c>
      <c r="E107" s="26">
        <v>45719.630555555603</v>
      </c>
      <c r="F107" s="26">
        <v>45719.630555555603</v>
      </c>
      <c r="G107" s="25">
        <v>435</v>
      </c>
      <c r="H107" s="25">
        <v>435</v>
      </c>
      <c r="I107" s="26">
        <v>46154.750694444403</v>
      </c>
      <c r="J107" s="27">
        <v>239</v>
      </c>
      <c r="K107" s="27">
        <v>343</v>
      </c>
      <c r="L107" s="27">
        <v>121</v>
      </c>
      <c r="M107" s="27">
        <v>13860</v>
      </c>
      <c r="N107" s="27">
        <v>10640</v>
      </c>
      <c r="O107" s="25">
        <v>1</v>
      </c>
      <c r="P107" s="27">
        <v>0</v>
      </c>
      <c r="Q107" s="24"/>
      <c r="R107" s="24"/>
      <c r="S107" s="27">
        <v>6</v>
      </c>
      <c r="T107" s="27">
        <v>12</v>
      </c>
      <c r="U107" s="27">
        <v>483700</v>
      </c>
      <c r="V107" s="27">
        <v>425700</v>
      </c>
      <c r="W107" s="27">
        <v>483700</v>
      </c>
      <c r="X107" s="24" t="str">
        <f>IF(OR(I107="",说明首页!$C$3-INT(I107)&gt;7),"是","否")</f>
        <v>否</v>
      </c>
      <c r="Y107" s="24" t="str">
        <f t="shared" si="16"/>
        <v>是</v>
      </c>
      <c r="Z107" s="24" t="str">
        <f t="shared" si="17"/>
        <v>否</v>
      </c>
      <c r="AA107" s="24" t="str">
        <f>IF(OR(I107="",说明首页!$C$3-INT(I107)&gt;=3),"是","否")</f>
        <v>否</v>
      </c>
      <c r="AB107" s="28">
        <f t="shared" si="18"/>
        <v>87.933884297520663</v>
      </c>
      <c r="AC107" s="29">
        <f t="shared" si="19"/>
        <v>48.37</v>
      </c>
      <c r="AD107" s="27">
        <f t="shared" si="20"/>
        <v>40308.333333333336</v>
      </c>
      <c r="AE107" s="29">
        <f t="shared" si="21"/>
        <v>42.57</v>
      </c>
      <c r="AF107" s="29">
        <f t="shared" si="22"/>
        <v>177.33333333333334</v>
      </c>
      <c r="AG107" s="28" t="str">
        <f t="shared" si="23"/>
        <v/>
      </c>
      <c r="AH107" s="28" t="str">
        <f t="shared" si="24"/>
        <v/>
      </c>
      <c r="AI107" s="28" t="str">
        <f t="shared" si="25"/>
        <v/>
      </c>
      <c r="AJ107" s="28" t="str">
        <f t="shared" si="26"/>
        <v/>
      </c>
      <c r="AK107" s="28" t="str">
        <f t="shared" si="27"/>
        <v/>
      </c>
      <c r="AL107" s="29" t="str">
        <f t="shared" si="28"/>
        <v/>
      </c>
      <c r="AM107" s="25" t="str">
        <f t="shared" si="29"/>
        <v/>
      </c>
      <c r="AN107" s="24" t="str">
        <f t="shared" si="30"/>
        <v>非参评</v>
      </c>
      <c r="AO107" s="24" t="str">
        <f t="shared" si="31"/>
        <v>MOB12+</v>
      </c>
    </row>
    <row r="108" spans="1:41" ht="13.5" hidden="1" customHeight="1">
      <c r="A108" s="24" t="s">
        <v>1168</v>
      </c>
      <c r="B108" s="34" t="s">
        <v>150</v>
      </c>
      <c r="C108" s="25">
        <v>712843</v>
      </c>
      <c r="D108" s="24" t="s">
        <v>347</v>
      </c>
      <c r="E108" s="26">
        <v>44760.461805555598</v>
      </c>
      <c r="F108" s="26">
        <v>44760.461805555598</v>
      </c>
      <c r="G108" s="25">
        <v>1394</v>
      </c>
      <c r="H108" s="25">
        <v>1394</v>
      </c>
      <c r="I108" s="26">
        <v>46154.661111111098</v>
      </c>
      <c r="J108" s="27">
        <v>404</v>
      </c>
      <c r="K108" s="27">
        <v>426</v>
      </c>
      <c r="L108" s="27">
        <v>150</v>
      </c>
      <c r="M108" s="27">
        <v>17567</v>
      </c>
      <c r="N108" s="27">
        <v>13619</v>
      </c>
      <c r="O108" s="25">
        <v>1</v>
      </c>
      <c r="P108" s="27">
        <v>0</v>
      </c>
      <c r="Q108" s="24"/>
      <c r="R108" s="24"/>
      <c r="S108" s="27">
        <v>4</v>
      </c>
      <c r="T108" s="27">
        <v>8</v>
      </c>
      <c r="U108" s="27">
        <v>275000</v>
      </c>
      <c r="V108" s="27">
        <v>275000</v>
      </c>
      <c r="W108" s="27">
        <v>275000</v>
      </c>
      <c r="X108" s="24" t="str">
        <f>IF(OR(I108="",说明首页!$C$3-INT(I108)&gt;7),"是","否")</f>
        <v>否</v>
      </c>
      <c r="Y108" s="24" t="str">
        <f t="shared" si="16"/>
        <v>是</v>
      </c>
      <c r="Z108" s="24" t="str">
        <f t="shared" si="17"/>
        <v>否</v>
      </c>
      <c r="AA108" s="24" t="str">
        <f>IF(OR(I108="",说明首页!$C$3-INT(I108)&gt;=3),"是","否")</f>
        <v>否</v>
      </c>
      <c r="AB108" s="28">
        <f t="shared" si="18"/>
        <v>90.793333333333337</v>
      </c>
      <c r="AC108" s="29">
        <f t="shared" si="19"/>
        <v>27.5</v>
      </c>
      <c r="AD108" s="27">
        <f t="shared" si="20"/>
        <v>34375</v>
      </c>
      <c r="AE108" s="29">
        <f t="shared" si="21"/>
        <v>27.5</v>
      </c>
      <c r="AF108" s="29">
        <f t="shared" si="22"/>
        <v>226.98333333333332</v>
      </c>
      <c r="AG108" s="28" t="str">
        <f t="shared" si="23"/>
        <v/>
      </c>
      <c r="AH108" s="28" t="str">
        <f t="shared" si="24"/>
        <v/>
      </c>
      <c r="AI108" s="28" t="str">
        <f t="shared" si="25"/>
        <v/>
      </c>
      <c r="AJ108" s="28" t="str">
        <f t="shared" si="26"/>
        <v/>
      </c>
      <c r="AK108" s="28" t="str">
        <f t="shared" si="27"/>
        <v/>
      </c>
      <c r="AL108" s="29" t="str">
        <f t="shared" si="28"/>
        <v/>
      </c>
      <c r="AM108" s="25" t="str">
        <f t="shared" si="29"/>
        <v/>
      </c>
      <c r="AN108" s="24" t="str">
        <f t="shared" si="30"/>
        <v>非参评</v>
      </c>
      <c r="AO108" s="24" t="str">
        <f t="shared" si="31"/>
        <v>MOB12+</v>
      </c>
    </row>
    <row r="109" spans="1:41" ht="13.5" hidden="1" customHeight="1">
      <c r="A109" s="24" t="s">
        <v>1168</v>
      </c>
      <c r="B109" s="34" t="s">
        <v>162</v>
      </c>
      <c r="C109" s="25">
        <v>714591</v>
      </c>
      <c r="D109" s="24" t="s">
        <v>1520</v>
      </c>
      <c r="E109" s="26">
        <v>44782.405555555597</v>
      </c>
      <c r="F109" s="26">
        <v>44782.405555555597</v>
      </c>
      <c r="G109" s="25">
        <v>1372</v>
      </c>
      <c r="H109" s="25">
        <v>1372</v>
      </c>
      <c r="I109" s="26">
        <v>46154.787499999999</v>
      </c>
      <c r="J109" s="27">
        <v>3346</v>
      </c>
      <c r="K109" s="27">
        <v>4860</v>
      </c>
      <c r="L109" s="27">
        <v>1640</v>
      </c>
      <c r="M109" s="27">
        <v>232489</v>
      </c>
      <c r="N109" s="27">
        <v>188637</v>
      </c>
      <c r="O109" s="24">
        <v>28</v>
      </c>
      <c r="P109" s="24">
        <v>0</v>
      </c>
      <c r="Q109" s="24"/>
      <c r="R109" s="24"/>
      <c r="S109" s="24">
        <v>508</v>
      </c>
      <c r="T109" s="24">
        <v>862</v>
      </c>
      <c r="U109" s="24">
        <v>27400000</v>
      </c>
      <c r="V109" s="24">
        <v>8719400</v>
      </c>
      <c r="W109" s="24">
        <v>27400000</v>
      </c>
      <c r="X109" s="24" t="str">
        <f>IF(OR(I109="",说明首页!$C$3-INT(I109)&gt;7),"是","否")</f>
        <v>否</v>
      </c>
      <c r="Y109" s="24" t="str">
        <f t="shared" si="16"/>
        <v>否</v>
      </c>
      <c r="Z109" s="24" t="str">
        <f t="shared" si="17"/>
        <v>是</v>
      </c>
      <c r="AA109" s="24" t="str">
        <f>IF(OR(I109="",说明首页!$C$3-INT(I109)&gt;=3),"是","否")</f>
        <v>否</v>
      </c>
      <c r="AB109" s="28">
        <f t="shared" si="18"/>
        <v>115.02256097560975</v>
      </c>
      <c r="AC109" s="29">
        <f t="shared" si="19"/>
        <v>2740</v>
      </c>
      <c r="AD109" s="27">
        <f t="shared" si="20"/>
        <v>31786.542923433874</v>
      </c>
      <c r="AE109" s="29">
        <f t="shared" si="21"/>
        <v>871.94</v>
      </c>
      <c r="AF109" s="29">
        <f t="shared" si="22"/>
        <v>112.28392857142858</v>
      </c>
      <c r="AG109" s="28">
        <f t="shared" si="23"/>
        <v>84.654300168634066</v>
      </c>
      <c r="AH109" s="28">
        <f t="shared" si="24"/>
        <v>99.325463743676224</v>
      </c>
      <c r="AI109" s="28">
        <f t="shared" si="25"/>
        <v>86.509274873524461</v>
      </c>
      <c r="AJ109" s="28">
        <f t="shared" si="26"/>
        <v>93.254637436762224</v>
      </c>
      <c r="AK109" s="28">
        <f t="shared" si="27"/>
        <v>16.357504215851602</v>
      </c>
      <c r="AL109" s="29">
        <f t="shared" si="28"/>
        <v>74.28</v>
      </c>
      <c r="AM109" s="25">
        <f t="shared" si="29"/>
        <v>110</v>
      </c>
      <c r="AN109" s="24" t="str">
        <f t="shared" si="30"/>
        <v>S</v>
      </c>
      <c r="AO109" s="24" t="str">
        <f t="shared" si="31"/>
        <v>MOB12+</v>
      </c>
    </row>
    <row r="110" spans="1:41" ht="13.5" hidden="1" customHeight="1">
      <c r="A110" s="24" t="s">
        <v>1168</v>
      </c>
      <c r="B110" s="34" t="s">
        <v>150</v>
      </c>
      <c r="C110" s="25">
        <v>714820</v>
      </c>
      <c r="D110" s="24" t="s">
        <v>1248</v>
      </c>
      <c r="E110" s="26">
        <v>44784.443055555603</v>
      </c>
      <c r="F110" s="26">
        <v>44784.443055555603</v>
      </c>
      <c r="G110" s="25">
        <v>1370</v>
      </c>
      <c r="H110" s="25">
        <v>1370</v>
      </c>
      <c r="I110" s="26">
        <v>46154.482638888898</v>
      </c>
      <c r="J110" s="27">
        <v>249</v>
      </c>
      <c r="K110" s="27">
        <v>251</v>
      </c>
      <c r="L110" s="27">
        <v>132</v>
      </c>
      <c r="M110" s="27">
        <v>27591</v>
      </c>
      <c r="N110" s="27">
        <v>26092</v>
      </c>
      <c r="O110" s="25">
        <v>12</v>
      </c>
      <c r="P110" s="27">
        <v>0</v>
      </c>
      <c r="Q110" s="24"/>
      <c r="R110" s="24"/>
      <c r="S110" s="27">
        <v>9</v>
      </c>
      <c r="T110" s="27">
        <v>13</v>
      </c>
      <c r="U110" s="27">
        <v>545200</v>
      </c>
      <c r="V110" s="27">
        <v>241400</v>
      </c>
      <c r="W110" s="27">
        <v>545200</v>
      </c>
      <c r="X110" s="24" t="str">
        <f>IF(OR(I110="",说明首页!$C$3-INT(I110)&gt;7),"是","否")</f>
        <v>否</v>
      </c>
      <c r="Y110" s="24" t="str">
        <f t="shared" si="16"/>
        <v>是</v>
      </c>
      <c r="Z110" s="24" t="str">
        <f t="shared" si="17"/>
        <v>否</v>
      </c>
      <c r="AA110" s="24" t="str">
        <f>IF(OR(I110="",说明首页!$C$3-INT(I110)&gt;=3),"是","否")</f>
        <v>否</v>
      </c>
      <c r="AB110" s="28">
        <f t="shared" si="18"/>
        <v>197.66666666666666</v>
      </c>
      <c r="AC110" s="29">
        <f t="shared" si="19"/>
        <v>54.52</v>
      </c>
      <c r="AD110" s="27">
        <f t="shared" si="20"/>
        <v>41938.461538461539</v>
      </c>
      <c r="AE110" s="29">
        <f t="shared" si="21"/>
        <v>24.14</v>
      </c>
      <c r="AF110" s="29">
        <f t="shared" si="22"/>
        <v>36.238888888888894</v>
      </c>
      <c r="AG110" s="28" t="str">
        <f t="shared" si="23"/>
        <v/>
      </c>
      <c r="AH110" s="28" t="str">
        <f t="shared" si="24"/>
        <v/>
      </c>
      <c r="AI110" s="28" t="str">
        <f t="shared" si="25"/>
        <v/>
      </c>
      <c r="AJ110" s="28" t="str">
        <f t="shared" si="26"/>
        <v/>
      </c>
      <c r="AK110" s="28" t="str">
        <f t="shared" si="27"/>
        <v/>
      </c>
      <c r="AL110" s="29" t="str">
        <f t="shared" si="28"/>
        <v/>
      </c>
      <c r="AM110" s="25" t="str">
        <f t="shared" si="29"/>
        <v/>
      </c>
      <c r="AN110" s="24" t="str">
        <f t="shared" si="30"/>
        <v>非参评</v>
      </c>
      <c r="AO110" s="24" t="str">
        <f t="shared" si="31"/>
        <v>MOB12+</v>
      </c>
    </row>
    <row r="111" spans="1:41" ht="13.5" hidden="1" customHeight="1">
      <c r="A111" s="24" t="s">
        <v>1168</v>
      </c>
      <c r="B111" s="34" t="s">
        <v>147</v>
      </c>
      <c r="C111" s="25">
        <v>715600</v>
      </c>
      <c r="D111" s="24" t="s">
        <v>1175</v>
      </c>
      <c r="E111" s="26">
        <v>44792.519444444399</v>
      </c>
      <c r="F111" s="26">
        <v>44792.519444444399</v>
      </c>
      <c r="G111" s="25">
        <v>1362</v>
      </c>
      <c r="H111" s="25">
        <v>1362</v>
      </c>
      <c r="I111" s="26">
        <v>46154.796527777798</v>
      </c>
      <c r="J111" s="27">
        <v>4445</v>
      </c>
      <c r="K111" s="27">
        <v>6212</v>
      </c>
      <c r="L111" s="27">
        <v>2992</v>
      </c>
      <c r="M111" s="27">
        <v>302843</v>
      </c>
      <c r="N111" s="27">
        <v>254207</v>
      </c>
      <c r="O111" s="25">
        <v>26</v>
      </c>
      <c r="P111" s="27">
        <v>0</v>
      </c>
      <c r="Q111" s="24"/>
      <c r="R111" s="24"/>
      <c r="S111" s="27">
        <v>246</v>
      </c>
      <c r="T111" s="27">
        <v>355</v>
      </c>
      <c r="U111" s="27">
        <v>7053800</v>
      </c>
      <c r="V111" s="27">
        <v>1616100</v>
      </c>
      <c r="W111" s="27">
        <v>7053800</v>
      </c>
      <c r="X111" s="24" t="str">
        <f>IF(OR(I111="",说明首页!$C$3-INT(I111)&gt;7),"是","否")</f>
        <v>否</v>
      </c>
      <c r="Y111" s="24" t="str">
        <f t="shared" si="16"/>
        <v>否</v>
      </c>
      <c r="Z111" s="24" t="str">
        <f t="shared" si="17"/>
        <v>是</v>
      </c>
      <c r="AA111" s="24" t="str">
        <f>IF(OR(I111="",说明首页!$C$3-INT(I111)&gt;=3),"是","否")</f>
        <v>否</v>
      </c>
      <c r="AB111" s="28">
        <f t="shared" si="18"/>
        <v>84.962232620320862</v>
      </c>
      <c r="AC111" s="29">
        <f t="shared" si="19"/>
        <v>705.38</v>
      </c>
      <c r="AD111" s="27">
        <f t="shared" si="20"/>
        <v>19869.859154929578</v>
      </c>
      <c r="AE111" s="29">
        <f t="shared" si="21"/>
        <v>161.61000000000001</v>
      </c>
      <c r="AF111" s="29">
        <f t="shared" si="22"/>
        <v>162.95320512820516</v>
      </c>
      <c r="AG111" s="28">
        <f t="shared" si="23"/>
        <v>34.401349072512652</v>
      </c>
      <c r="AH111" s="28">
        <f t="shared" si="24"/>
        <v>38.448566610455309</v>
      </c>
      <c r="AI111" s="28">
        <f t="shared" si="25"/>
        <v>26.306913996627319</v>
      </c>
      <c r="AJ111" s="28">
        <f t="shared" si="26"/>
        <v>19.73018549747049</v>
      </c>
      <c r="AK111" s="28">
        <f t="shared" si="27"/>
        <v>85.49747048903879</v>
      </c>
      <c r="AL111" s="29">
        <f t="shared" si="28"/>
        <v>45.18</v>
      </c>
      <c r="AM111" s="25">
        <f t="shared" si="29"/>
        <v>327</v>
      </c>
      <c r="AN111" s="24" t="str">
        <f t="shared" si="30"/>
        <v>B</v>
      </c>
      <c r="AO111" s="24" t="str">
        <f t="shared" si="31"/>
        <v>MOB12+</v>
      </c>
    </row>
    <row r="112" spans="1:41" ht="13.5" hidden="1" customHeight="1">
      <c r="A112" s="24" t="s">
        <v>1168</v>
      </c>
      <c r="B112" s="34" t="s">
        <v>147</v>
      </c>
      <c r="C112" s="25">
        <v>715607</v>
      </c>
      <c r="D112" s="24" t="s">
        <v>1118</v>
      </c>
      <c r="E112" s="26">
        <v>44792.622222222199</v>
      </c>
      <c r="F112" s="26">
        <v>44792.622222222199</v>
      </c>
      <c r="G112" s="25">
        <v>1362</v>
      </c>
      <c r="H112" s="25">
        <v>1362</v>
      </c>
      <c r="I112" s="26">
        <v>46154.6875</v>
      </c>
      <c r="J112" s="27">
        <v>919</v>
      </c>
      <c r="K112" s="27">
        <v>1471</v>
      </c>
      <c r="L112" s="27">
        <v>524</v>
      </c>
      <c r="M112" s="27">
        <v>49252</v>
      </c>
      <c r="N112" s="27">
        <v>35726</v>
      </c>
      <c r="O112" s="25">
        <v>14</v>
      </c>
      <c r="P112" s="27">
        <v>0</v>
      </c>
      <c r="Q112" s="24"/>
      <c r="R112" s="24"/>
      <c r="S112" s="27">
        <v>9</v>
      </c>
      <c r="T112" s="27">
        <v>16</v>
      </c>
      <c r="U112" s="27">
        <v>574600</v>
      </c>
      <c r="V112" s="27">
        <v>322000</v>
      </c>
      <c r="W112" s="27">
        <v>574600</v>
      </c>
      <c r="X112" s="24" t="str">
        <f>IF(OR(I112="",说明首页!$C$3-INT(I112)&gt;7),"是","否")</f>
        <v>否</v>
      </c>
      <c r="Y112" s="24" t="str">
        <f t="shared" si="16"/>
        <v>是</v>
      </c>
      <c r="Z112" s="24" t="str">
        <f t="shared" si="17"/>
        <v>否</v>
      </c>
      <c r="AA112" s="24" t="str">
        <f>IF(OR(I112="",说明首页!$C$3-INT(I112)&gt;=3),"是","否")</f>
        <v>否</v>
      </c>
      <c r="AB112" s="28">
        <f t="shared" si="18"/>
        <v>68.179389312977094</v>
      </c>
      <c r="AC112" s="29">
        <f t="shared" si="19"/>
        <v>57.46</v>
      </c>
      <c r="AD112" s="27">
        <f t="shared" si="20"/>
        <v>35912.5</v>
      </c>
      <c r="AE112" s="29">
        <f t="shared" si="21"/>
        <v>32.200000000000003</v>
      </c>
      <c r="AF112" s="29">
        <f t="shared" si="22"/>
        <v>42.530952380952378</v>
      </c>
      <c r="AG112" s="28" t="str">
        <f t="shared" si="23"/>
        <v/>
      </c>
      <c r="AH112" s="28" t="str">
        <f t="shared" si="24"/>
        <v/>
      </c>
      <c r="AI112" s="28" t="str">
        <f t="shared" si="25"/>
        <v/>
      </c>
      <c r="AJ112" s="28" t="str">
        <f t="shared" si="26"/>
        <v/>
      </c>
      <c r="AK112" s="28" t="str">
        <f t="shared" si="27"/>
        <v/>
      </c>
      <c r="AL112" s="29" t="str">
        <f t="shared" si="28"/>
        <v/>
      </c>
      <c r="AM112" s="25" t="str">
        <f t="shared" si="29"/>
        <v/>
      </c>
      <c r="AN112" s="24" t="str">
        <f t="shared" si="30"/>
        <v>非参评</v>
      </c>
      <c r="AO112" s="24" t="str">
        <f t="shared" si="31"/>
        <v>MOB12+</v>
      </c>
    </row>
    <row r="113" spans="1:41" ht="13.5" hidden="1" customHeight="1">
      <c r="A113" s="24" t="s">
        <v>1168</v>
      </c>
      <c r="B113" s="34" t="s">
        <v>147</v>
      </c>
      <c r="C113" s="25">
        <v>715613</v>
      </c>
      <c r="D113" s="24" t="s">
        <v>513</v>
      </c>
      <c r="E113" s="26">
        <v>44792.622916666704</v>
      </c>
      <c r="F113" s="26">
        <v>44792.622916666704</v>
      </c>
      <c r="G113" s="25">
        <v>1362</v>
      </c>
      <c r="H113" s="25">
        <v>1362</v>
      </c>
      <c r="I113" s="26">
        <v>46154.6743055556</v>
      </c>
      <c r="J113" s="27">
        <v>674</v>
      </c>
      <c r="K113" s="27">
        <v>904</v>
      </c>
      <c r="L113" s="27">
        <v>360</v>
      </c>
      <c r="M113" s="27">
        <v>34384</v>
      </c>
      <c r="N113" s="27">
        <v>25743</v>
      </c>
      <c r="O113" s="25">
        <v>7</v>
      </c>
      <c r="P113" s="27">
        <v>0</v>
      </c>
      <c r="Q113" s="24"/>
      <c r="R113" s="24"/>
      <c r="S113" s="27">
        <v>7</v>
      </c>
      <c r="T113" s="27">
        <v>15</v>
      </c>
      <c r="U113" s="27">
        <v>594300</v>
      </c>
      <c r="V113" s="27">
        <v>504300</v>
      </c>
      <c r="W113" s="27">
        <v>594300</v>
      </c>
      <c r="X113" s="24" t="str">
        <f>IF(OR(I113="",说明首页!$C$3-INT(I113)&gt;7),"是","否")</f>
        <v>否</v>
      </c>
      <c r="Y113" s="24" t="str">
        <f t="shared" si="16"/>
        <v>是</v>
      </c>
      <c r="Z113" s="24" t="str">
        <f t="shared" si="17"/>
        <v>否</v>
      </c>
      <c r="AA113" s="24" t="str">
        <f>IF(OR(I113="",说明首页!$C$3-INT(I113)&gt;=3),"是","否")</f>
        <v>否</v>
      </c>
      <c r="AB113" s="28">
        <f t="shared" si="18"/>
        <v>71.50833333333334</v>
      </c>
      <c r="AC113" s="29">
        <f t="shared" si="19"/>
        <v>59.43</v>
      </c>
      <c r="AD113" s="27">
        <f t="shared" si="20"/>
        <v>39620</v>
      </c>
      <c r="AE113" s="29">
        <f t="shared" si="21"/>
        <v>50.43</v>
      </c>
      <c r="AF113" s="29">
        <f t="shared" si="22"/>
        <v>61.292857142857137</v>
      </c>
      <c r="AG113" s="28" t="str">
        <f t="shared" si="23"/>
        <v/>
      </c>
      <c r="AH113" s="28" t="str">
        <f t="shared" si="24"/>
        <v/>
      </c>
      <c r="AI113" s="28" t="str">
        <f t="shared" si="25"/>
        <v/>
      </c>
      <c r="AJ113" s="28" t="str">
        <f t="shared" si="26"/>
        <v/>
      </c>
      <c r="AK113" s="28" t="str">
        <f t="shared" si="27"/>
        <v/>
      </c>
      <c r="AL113" s="29" t="str">
        <f t="shared" si="28"/>
        <v/>
      </c>
      <c r="AM113" s="25" t="str">
        <f t="shared" si="29"/>
        <v/>
      </c>
      <c r="AN113" s="24" t="str">
        <f t="shared" si="30"/>
        <v>非参评</v>
      </c>
      <c r="AO113" s="24" t="str">
        <f t="shared" si="31"/>
        <v>MOB12+</v>
      </c>
    </row>
    <row r="114" spans="1:41" ht="13.5" hidden="1" customHeight="1">
      <c r="A114" s="24" t="s">
        <v>1168</v>
      </c>
      <c r="B114" s="34" t="s">
        <v>147</v>
      </c>
      <c r="C114" s="25">
        <v>715614</v>
      </c>
      <c r="D114" s="24" t="s">
        <v>1096</v>
      </c>
      <c r="E114" s="26">
        <v>44792.5180555556</v>
      </c>
      <c r="F114" s="26">
        <v>44792.5180555556</v>
      </c>
      <c r="G114" s="25">
        <v>1362</v>
      </c>
      <c r="H114" s="25">
        <v>1362</v>
      </c>
      <c r="I114" s="26">
        <v>46154.699305555601</v>
      </c>
      <c r="J114" s="27">
        <v>884</v>
      </c>
      <c r="K114" s="27">
        <v>1336</v>
      </c>
      <c r="L114" s="27">
        <v>520</v>
      </c>
      <c r="M114" s="27">
        <v>49130</v>
      </c>
      <c r="N114" s="27">
        <v>36233</v>
      </c>
      <c r="O114" s="24">
        <v>10</v>
      </c>
      <c r="P114" s="24">
        <v>0</v>
      </c>
      <c r="Q114" s="24"/>
      <c r="R114" s="24"/>
      <c r="S114" s="24">
        <v>8</v>
      </c>
      <c r="T114" s="24">
        <v>16</v>
      </c>
      <c r="U114" s="24">
        <v>666800</v>
      </c>
      <c r="V114" s="24">
        <v>666800</v>
      </c>
      <c r="W114" s="24">
        <v>666800</v>
      </c>
      <c r="X114" s="24" t="str">
        <f>IF(OR(I114="",说明首页!$C$3-INT(I114)&gt;7),"是","否")</f>
        <v>否</v>
      </c>
      <c r="Y114" s="24" t="str">
        <f t="shared" si="16"/>
        <v>是</v>
      </c>
      <c r="Z114" s="24" t="str">
        <f t="shared" si="17"/>
        <v>否</v>
      </c>
      <c r="AA114" s="24" t="str">
        <f>IF(OR(I114="",说明首页!$C$3-INT(I114)&gt;=3),"是","否")</f>
        <v>否</v>
      </c>
      <c r="AB114" s="28">
        <f t="shared" si="18"/>
        <v>69.678846153846152</v>
      </c>
      <c r="AC114" s="29">
        <f t="shared" si="19"/>
        <v>66.680000000000007</v>
      </c>
      <c r="AD114" s="27">
        <f t="shared" si="20"/>
        <v>41675</v>
      </c>
      <c r="AE114" s="29">
        <f t="shared" si="21"/>
        <v>66.680000000000007</v>
      </c>
      <c r="AF114" s="29">
        <f t="shared" si="22"/>
        <v>60.388333333333335</v>
      </c>
      <c r="AG114" s="28" t="str">
        <f t="shared" si="23"/>
        <v/>
      </c>
      <c r="AH114" s="28" t="str">
        <f t="shared" si="24"/>
        <v/>
      </c>
      <c r="AI114" s="28" t="str">
        <f t="shared" si="25"/>
        <v/>
      </c>
      <c r="AJ114" s="28" t="str">
        <f t="shared" si="26"/>
        <v/>
      </c>
      <c r="AK114" s="28" t="str">
        <f t="shared" si="27"/>
        <v/>
      </c>
      <c r="AL114" s="29" t="str">
        <f t="shared" si="28"/>
        <v/>
      </c>
      <c r="AM114" s="25" t="str">
        <f t="shared" si="29"/>
        <v/>
      </c>
      <c r="AN114" s="24" t="str">
        <f t="shared" si="30"/>
        <v>非参评</v>
      </c>
      <c r="AO114" s="24" t="str">
        <f t="shared" si="31"/>
        <v>MOB12+</v>
      </c>
    </row>
    <row r="115" spans="1:41" ht="13.5" hidden="1" customHeight="1">
      <c r="A115" s="24" t="s">
        <v>1168</v>
      </c>
      <c r="B115" s="34" t="s">
        <v>176</v>
      </c>
      <c r="C115" s="25">
        <v>715682</v>
      </c>
      <c r="D115" s="24" t="s">
        <v>706</v>
      </c>
      <c r="E115" s="26">
        <v>45379.463194444397</v>
      </c>
      <c r="F115" s="26">
        <v>45379.463194444397</v>
      </c>
      <c r="G115" s="25">
        <v>775</v>
      </c>
      <c r="H115" s="25">
        <v>775</v>
      </c>
      <c r="I115" s="26">
        <v>46146.730555555601</v>
      </c>
      <c r="J115" s="27">
        <v>4</v>
      </c>
      <c r="K115" s="27">
        <v>4</v>
      </c>
      <c r="L115" s="27">
        <v>2</v>
      </c>
      <c r="M115" s="27">
        <v>275</v>
      </c>
      <c r="N115" s="27">
        <v>240</v>
      </c>
      <c r="O115" s="25"/>
      <c r="P115" s="27">
        <v>0</v>
      </c>
      <c r="Q115" s="24"/>
      <c r="R115" s="24"/>
      <c r="S115" s="27">
        <v>1</v>
      </c>
      <c r="T115" s="27">
        <v>2</v>
      </c>
      <c r="U115" s="27">
        <v>15000</v>
      </c>
      <c r="V115" s="27"/>
      <c r="W115" s="27">
        <v>15000</v>
      </c>
      <c r="X115" s="24" t="str">
        <f>IF(OR(I115="",说明首页!$C$3-INT(I115)&gt;7),"是","否")</f>
        <v>否</v>
      </c>
      <c r="Y115" s="24" t="str">
        <f t="shared" si="16"/>
        <v>是</v>
      </c>
      <c r="Z115" s="24" t="str">
        <f t="shared" si="17"/>
        <v>否</v>
      </c>
      <c r="AA115" s="24" t="str">
        <f>IF(OR(I115="",说明首页!$C$3-INT(I115)&gt;=3),"是","否")</f>
        <v>否</v>
      </c>
      <c r="AB115" s="28">
        <f t="shared" si="18"/>
        <v>120</v>
      </c>
      <c r="AC115" s="29">
        <f t="shared" si="19"/>
        <v>1.5</v>
      </c>
      <c r="AD115" s="27">
        <f t="shared" si="20"/>
        <v>7500</v>
      </c>
      <c r="AE115" s="29">
        <f t="shared" si="21"/>
        <v>0</v>
      </c>
      <c r="AF115" s="29">
        <f t="shared" si="22"/>
        <v>0</v>
      </c>
      <c r="AG115" s="28" t="str">
        <f t="shared" si="23"/>
        <v/>
      </c>
      <c r="AH115" s="28" t="str">
        <f t="shared" si="24"/>
        <v/>
      </c>
      <c r="AI115" s="28" t="str">
        <f t="shared" si="25"/>
        <v/>
      </c>
      <c r="AJ115" s="28" t="str">
        <f t="shared" si="26"/>
        <v/>
      </c>
      <c r="AK115" s="28" t="str">
        <f t="shared" si="27"/>
        <v/>
      </c>
      <c r="AL115" s="29" t="str">
        <f t="shared" si="28"/>
        <v/>
      </c>
      <c r="AM115" s="25" t="str">
        <f t="shared" si="29"/>
        <v/>
      </c>
      <c r="AN115" s="24" t="str">
        <f t="shared" si="30"/>
        <v>非参评</v>
      </c>
      <c r="AO115" s="24" t="str">
        <f t="shared" si="31"/>
        <v>MOB12+</v>
      </c>
    </row>
    <row r="116" spans="1:41" ht="13.5" hidden="1" customHeight="1">
      <c r="A116" s="24" t="s">
        <v>1168</v>
      </c>
      <c r="B116" s="34" t="s">
        <v>147</v>
      </c>
      <c r="C116" s="25">
        <v>715859</v>
      </c>
      <c r="D116" s="24" t="s">
        <v>1883</v>
      </c>
      <c r="E116" s="26">
        <v>44799.385416666701</v>
      </c>
      <c r="F116" s="26">
        <v>44799.385416666701</v>
      </c>
      <c r="G116" s="25">
        <v>1355</v>
      </c>
      <c r="H116" s="25">
        <v>1355</v>
      </c>
      <c r="I116" s="26">
        <v>46154.758333333302</v>
      </c>
      <c r="J116" s="27">
        <v>3294</v>
      </c>
      <c r="K116" s="27">
        <v>4423</v>
      </c>
      <c r="L116" s="27">
        <v>2318</v>
      </c>
      <c r="M116" s="27">
        <v>237169</v>
      </c>
      <c r="N116" s="27">
        <v>204066</v>
      </c>
      <c r="O116" s="25">
        <v>23</v>
      </c>
      <c r="P116" s="27">
        <v>0</v>
      </c>
      <c r="Q116" s="24"/>
      <c r="R116" s="24"/>
      <c r="S116" s="27">
        <v>195</v>
      </c>
      <c r="T116" s="27">
        <v>318</v>
      </c>
      <c r="U116" s="27">
        <v>9176500</v>
      </c>
      <c r="V116" s="27">
        <v>3672600</v>
      </c>
      <c r="W116" s="27">
        <v>9176500</v>
      </c>
      <c r="X116" s="24" t="str">
        <f>IF(OR(I116="",说明首页!$C$3-INT(I116)&gt;7),"是","否")</f>
        <v>否</v>
      </c>
      <c r="Y116" s="24" t="str">
        <f t="shared" si="16"/>
        <v>否</v>
      </c>
      <c r="Z116" s="24" t="str">
        <f t="shared" si="17"/>
        <v>是</v>
      </c>
      <c r="AA116" s="24" t="str">
        <f>IF(OR(I116="",说明首页!$C$3-INT(I116)&gt;=3),"是","否")</f>
        <v>否</v>
      </c>
      <c r="AB116" s="28">
        <f t="shared" si="18"/>
        <v>88.035375323554788</v>
      </c>
      <c r="AC116" s="29">
        <f t="shared" si="19"/>
        <v>917.65</v>
      </c>
      <c r="AD116" s="27">
        <f t="shared" si="20"/>
        <v>28856.918238993712</v>
      </c>
      <c r="AE116" s="29">
        <f t="shared" si="21"/>
        <v>367.26</v>
      </c>
      <c r="AF116" s="29">
        <f t="shared" si="22"/>
        <v>147.87391304347827</v>
      </c>
      <c r="AG116" s="28">
        <f t="shared" si="23"/>
        <v>43.001686340640809</v>
      </c>
      <c r="AH116" s="28">
        <f t="shared" si="24"/>
        <v>62.394603709949415</v>
      </c>
      <c r="AI116" s="28">
        <f t="shared" si="25"/>
        <v>76.391231028667789</v>
      </c>
      <c r="AJ116" s="28">
        <f t="shared" si="26"/>
        <v>59.190556492411474</v>
      </c>
      <c r="AK116" s="28">
        <f t="shared" si="27"/>
        <v>70.826306913996632</v>
      </c>
      <c r="AL116" s="29">
        <f t="shared" si="28"/>
        <v>64.180000000000007</v>
      </c>
      <c r="AM116" s="25">
        <f t="shared" si="29"/>
        <v>180</v>
      </c>
      <c r="AN116" s="24" t="str">
        <f t="shared" si="30"/>
        <v>A</v>
      </c>
      <c r="AO116" s="24" t="str">
        <f t="shared" si="31"/>
        <v>MOB12+</v>
      </c>
    </row>
    <row r="117" spans="1:41" ht="13.5" hidden="1" customHeight="1">
      <c r="A117" s="24" t="s">
        <v>1168</v>
      </c>
      <c r="B117" s="34" t="s">
        <v>150</v>
      </c>
      <c r="C117" s="25">
        <v>715884</v>
      </c>
      <c r="D117" s="24" t="s">
        <v>685</v>
      </c>
      <c r="E117" s="26">
        <v>44798.587500000001</v>
      </c>
      <c r="F117" s="26">
        <v>44798.587500000001</v>
      </c>
      <c r="G117" s="25">
        <v>1356</v>
      </c>
      <c r="H117" s="25">
        <v>1356</v>
      </c>
      <c r="I117" s="26">
        <v>46154.658333333296</v>
      </c>
      <c r="J117" s="27">
        <v>371</v>
      </c>
      <c r="K117" s="27">
        <v>422</v>
      </c>
      <c r="L117" s="27">
        <v>170</v>
      </c>
      <c r="M117" s="27">
        <v>21639</v>
      </c>
      <c r="N117" s="27">
        <v>17627</v>
      </c>
      <c r="O117" s="24">
        <v>2</v>
      </c>
      <c r="P117" s="27">
        <v>0</v>
      </c>
      <c r="Q117" s="24"/>
      <c r="R117" s="24"/>
      <c r="S117" s="27">
        <v>6</v>
      </c>
      <c r="T117" s="27">
        <v>12</v>
      </c>
      <c r="U117" s="27">
        <v>399600</v>
      </c>
      <c r="V117" s="24">
        <v>399600</v>
      </c>
      <c r="W117" s="27">
        <v>399600</v>
      </c>
      <c r="X117" s="24" t="str">
        <f>IF(OR(I117="",说明首页!$C$3-INT(I117)&gt;7),"是","否")</f>
        <v>否</v>
      </c>
      <c r="Y117" s="24" t="str">
        <f t="shared" si="16"/>
        <v>是</v>
      </c>
      <c r="Z117" s="24" t="str">
        <f t="shared" si="17"/>
        <v>否</v>
      </c>
      <c r="AA117" s="24" t="str">
        <f>IF(OR(I117="",说明首页!$C$3-INT(I117)&gt;=3),"是","否")</f>
        <v>否</v>
      </c>
      <c r="AB117" s="28">
        <f t="shared" si="18"/>
        <v>103.68823529411765</v>
      </c>
      <c r="AC117" s="29">
        <f t="shared" si="19"/>
        <v>39.96</v>
      </c>
      <c r="AD117" s="27">
        <f t="shared" si="20"/>
        <v>33300</v>
      </c>
      <c r="AE117" s="29">
        <f t="shared" si="21"/>
        <v>39.96</v>
      </c>
      <c r="AF117" s="29">
        <f t="shared" si="22"/>
        <v>146.89166666666668</v>
      </c>
      <c r="AG117" s="28" t="str">
        <f t="shared" si="23"/>
        <v/>
      </c>
      <c r="AH117" s="28" t="str">
        <f t="shared" si="24"/>
        <v/>
      </c>
      <c r="AI117" s="28" t="str">
        <f t="shared" si="25"/>
        <v/>
      </c>
      <c r="AJ117" s="28" t="str">
        <f t="shared" si="26"/>
        <v/>
      </c>
      <c r="AK117" s="28" t="str">
        <f t="shared" si="27"/>
        <v/>
      </c>
      <c r="AL117" s="29" t="str">
        <f t="shared" si="28"/>
        <v/>
      </c>
      <c r="AM117" s="25" t="str">
        <f t="shared" si="29"/>
        <v/>
      </c>
      <c r="AN117" s="24" t="str">
        <f t="shared" si="30"/>
        <v>非参评</v>
      </c>
      <c r="AO117" s="24" t="str">
        <f t="shared" si="31"/>
        <v>MOB12+</v>
      </c>
    </row>
    <row r="118" spans="1:41" ht="13.5" hidden="1" customHeight="1">
      <c r="A118" s="24" t="s">
        <v>1168</v>
      </c>
      <c r="B118" s="34" t="s">
        <v>176</v>
      </c>
      <c r="C118" s="25">
        <v>716962</v>
      </c>
      <c r="D118" s="24" t="s">
        <v>1534</v>
      </c>
      <c r="E118" s="26">
        <v>45422.429861111101</v>
      </c>
      <c r="F118" s="26">
        <v>45422.429861111101</v>
      </c>
      <c r="G118" s="25">
        <v>732</v>
      </c>
      <c r="H118" s="25">
        <v>732</v>
      </c>
      <c r="I118" s="26">
        <v>46148.590972222199</v>
      </c>
      <c r="J118" s="27">
        <v>2</v>
      </c>
      <c r="K118" s="27">
        <v>2</v>
      </c>
      <c r="L118" s="27">
        <v>2</v>
      </c>
      <c r="M118" s="27">
        <v>757</v>
      </c>
      <c r="N118" s="27">
        <v>757</v>
      </c>
      <c r="O118" s="25"/>
      <c r="P118" s="27"/>
      <c r="Q118" s="24"/>
      <c r="R118" s="24"/>
      <c r="S118" s="27"/>
      <c r="T118" s="27"/>
      <c r="U118" s="27"/>
      <c r="V118" s="27"/>
      <c r="W118" s="27"/>
      <c r="X118" s="24" t="str">
        <f>IF(OR(I118="",说明首页!$C$3-INT(I118)&gt;7),"是","否")</f>
        <v>否</v>
      </c>
      <c r="Y118" s="24" t="str">
        <f t="shared" si="16"/>
        <v>是</v>
      </c>
      <c r="Z118" s="24" t="str">
        <f t="shared" si="17"/>
        <v>否</v>
      </c>
      <c r="AA118" s="24" t="str">
        <f>IF(OR(I118="",说明首页!$C$3-INT(I118)&gt;=3),"是","否")</f>
        <v>否</v>
      </c>
      <c r="AB118" s="28">
        <f t="shared" si="18"/>
        <v>378.5</v>
      </c>
      <c r="AC118" s="29">
        <f t="shared" si="19"/>
        <v>0</v>
      </c>
      <c r="AD118" s="27">
        <f t="shared" si="20"/>
        <v>0</v>
      </c>
      <c r="AE118" s="29">
        <f t="shared" si="21"/>
        <v>0</v>
      </c>
      <c r="AF118" s="29">
        <f t="shared" si="22"/>
        <v>0</v>
      </c>
      <c r="AG118" s="28" t="str">
        <f t="shared" si="23"/>
        <v/>
      </c>
      <c r="AH118" s="28" t="str">
        <f t="shared" si="24"/>
        <v/>
      </c>
      <c r="AI118" s="28" t="str">
        <f t="shared" si="25"/>
        <v/>
      </c>
      <c r="AJ118" s="28" t="str">
        <f t="shared" si="26"/>
        <v/>
      </c>
      <c r="AK118" s="28" t="str">
        <f t="shared" si="27"/>
        <v/>
      </c>
      <c r="AL118" s="29" t="str">
        <f t="shared" si="28"/>
        <v/>
      </c>
      <c r="AM118" s="25" t="str">
        <f t="shared" si="29"/>
        <v/>
      </c>
      <c r="AN118" s="24" t="str">
        <f t="shared" si="30"/>
        <v>非参评</v>
      </c>
      <c r="AO118" s="24" t="str">
        <f t="shared" si="31"/>
        <v>MOB12+</v>
      </c>
    </row>
    <row r="119" spans="1:41" ht="13.5" hidden="1" customHeight="1">
      <c r="A119" s="24" t="s">
        <v>1168</v>
      </c>
      <c r="B119" s="34" t="s">
        <v>150</v>
      </c>
      <c r="C119" s="25">
        <v>717035</v>
      </c>
      <c r="D119" s="24" t="s">
        <v>958</v>
      </c>
      <c r="E119" s="26">
        <v>45040.395833333299</v>
      </c>
      <c r="F119" s="26">
        <v>45040.395833333299</v>
      </c>
      <c r="G119" s="25">
        <v>1114</v>
      </c>
      <c r="H119" s="25">
        <v>1114</v>
      </c>
      <c r="I119" s="26">
        <v>46154.660416666702</v>
      </c>
      <c r="J119" s="27">
        <v>695</v>
      </c>
      <c r="K119" s="27">
        <v>740</v>
      </c>
      <c r="L119" s="27">
        <v>142</v>
      </c>
      <c r="M119" s="27">
        <v>22791</v>
      </c>
      <c r="N119" s="27">
        <v>14960</v>
      </c>
      <c r="O119" s="24">
        <v>2</v>
      </c>
      <c r="P119" s="27">
        <v>0</v>
      </c>
      <c r="Q119" s="24"/>
      <c r="R119" s="24"/>
      <c r="S119" s="27">
        <v>6</v>
      </c>
      <c r="T119" s="27">
        <v>10</v>
      </c>
      <c r="U119" s="27">
        <v>351800</v>
      </c>
      <c r="V119" s="27">
        <v>213300</v>
      </c>
      <c r="W119" s="27">
        <v>351800</v>
      </c>
      <c r="X119" s="24" t="str">
        <f>IF(OR(I119="",说明首页!$C$3-INT(I119)&gt;7),"是","否")</f>
        <v>否</v>
      </c>
      <c r="Y119" s="24" t="str">
        <f t="shared" si="16"/>
        <v>是</v>
      </c>
      <c r="Z119" s="24" t="str">
        <f t="shared" si="17"/>
        <v>否</v>
      </c>
      <c r="AA119" s="24" t="str">
        <f>IF(OR(I119="",说明首页!$C$3-INT(I119)&gt;=3),"是","否")</f>
        <v>否</v>
      </c>
      <c r="AB119" s="28">
        <f t="shared" si="18"/>
        <v>105.35211267605634</v>
      </c>
      <c r="AC119" s="29">
        <f t="shared" si="19"/>
        <v>35.18</v>
      </c>
      <c r="AD119" s="27">
        <f t="shared" si="20"/>
        <v>35180</v>
      </c>
      <c r="AE119" s="29">
        <f t="shared" si="21"/>
        <v>21.33</v>
      </c>
      <c r="AF119" s="29">
        <f t="shared" si="22"/>
        <v>124.66666666666667</v>
      </c>
      <c r="AG119" s="28" t="str">
        <f t="shared" si="23"/>
        <v/>
      </c>
      <c r="AH119" s="28" t="str">
        <f t="shared" si="24"/>
        <v/>
      </c>
      <c r="AI119" s="28" t="str">
        <f t="shared" si="25"/>
        <v/>
      </c>
      <c r="AJ119" s="28" t="str">
        <f t="shared" si="26"/>
        <v/>
      </c>
      <c r="AK119" s="28" t="str">
        <f t="shared" si="27"/>
        <v/>
      </c>
      <c r="AL119" s="29" t="str">
        <f t="shared" si="28"/>
        <v/>
      </c>
      <c r="AM119" s="25" t="str">
        <f t="shared" si="29"/>
        <v/>
      </c>
      <c r="AN119" s="24" t="str">
        <f t="shared" si="30"/>
        <v>非参评</v>
      </c>
      <c r="AO119" s="24" t="str">
        <f t="shared" si="31"/>
        <v>MOB12+</v>
      </c>
    </row>
    <row r="120" spans="1:41" ht="13.5" hidden="1" customHeight="1">
      <c r="A120" s="24" t="s">
        <v>1168</v>
      </c>
      <c r="B120" s="34" t="s">
        <v>150</v>
      </c>
      <c r="C120" s="25">
        <v>717233</v>
      </c>
      <c r="D120" s="24" t="s">
        <v>377</v>
      </c>
      <c r="E120" s="26">
        <v>44813.399305555598</v>
      </c>
      <c r="F120" s="26">
        <v>44813.399305555598</v>
      </c>
      <c r="G120" s="25">
        <v>1341</v>
      </c>
      <c r="H120" s="25">
        <v>1341</v>
      </c>
      <c r="I120" s="26">
        <v>46154.65</v>
      </c>
      <c r="J120" s="27">
        <v>59</v>
      </c>
      <c r="K120" s="27">
        <v>59</v>
      </c>
      <c r="L120" s="27">
        <v>19</v>
      </c>
      <c r="M120" s="27">
        <v>2116</v>
      </c>
      <c r="N120" s="27">
        <v>1565</v>
      </c>
      <c r="O120" s="25"/>
      <c r="P120" s="27"/>
      <c r="Q120" s="24"/>
      <c r="R120" s="24"/>
      <c r="S120" s="27"/>
      <c r="T120" s="27"/>
      <c r="U120" s="27"/>
      <c r="V120" s="27"/>
      <c r="W120" s="27"/>
      <c r="X120" s="24" t="str">
        <f>IF(OR(I120="",说明首页!$C$3-INT(I120)&gt;7),"是","否")</f>
        <v>否</v>
      </c>
      <c r="Y120" s="24" t="str">
        <f t="shared" si="16"/>
        <v>是</v>
      </c>
      <c r="Z120" s="24" t="str">
        <f t="shared" si="17"/>
        <v>否</v>
      </c>
      <c r="AA120" s="24" t="str">
        <f>IF(OR(I120="",说明首页!$C$3-INT(I120)&gt;=3),"是","否")</f>
        <v>否</v>
      </c>
      <c r="AB120" s="28">
        <f t="shared" si="18"/>
        <v>82.368421052631575</v>
      </c>
      <c r="AC120" s="29">
        <f t="shared" si="19"/>
        <v>0</v>
      </c>
      <c r="AD120" s="27">
        <f t="shared" si="20"/>
        <v>0</v>
      </c>
      <c r="AE120" s="29">
        <f t="shared" si="21"/>
        <v>0</v>
      </c>
      <c r="AF120" s="29">
        <f t="shared" si="22"/>
        <v>0</v>
      </c>
      <c r="AG120" s="28" t="str">
        <f t="shared" si="23"/>
        <v/>
      </c>
      <c r="AH120" s="28" t="str">
        <f t="shared" si="24"/>
        <v/>
      </c>
      <c r="AI120" s="28" t="str">
        <f t="shared" si="25"/>
        <v/>
      </c>
      <c r="AJ120" s="28" t="str">
        <f t="shared" si="26"/>
        <v/>
      </c>
      <c r="AK120" s="28" t="str">
        <f t="shared" si="27"/>
        <v/>
      </c>
      <c r="AL120" s="29" t="str">
        <f t="shared" si="28"/>
        <v/>
      </c>
      <c r="AM120" s="25" t="str">
        <f t="shared" si="29"/>
        <v/>
      </c>
      <c r="AN120" s="24" t="str">
        <f t="shared" si="30"/>
        <v>非参评</v>
      </c>
      <c r="AO120" s="24" t="str">
        <f t="shared" si="31"/>
        <v>MOB12+</v>
      </c>
    </row>
    <row r="121" spans="1:41" ht="13.5" hidden="1" customHeight="1">
      <c r="A121" s="24" t="s">
        <v>1168</v>
      </c>
      <c r="B121" s="34" t="s">
        <v>150</v>
      </c>
      <c r="C121" s="25">
        <v>717234</v>
      </c>
      <c r="D121" s="24" t="s">
        <v>1008</v>
      </c>
      <c r="E121" s="26">
        <v>44813.407638888901</v>
      </c>
      <c r="F121" s="26">
        <v>44813.407638888901</v>
      </c>
      <c r="G121" s="25">
        <v>1341</v>
      </c>
      <c r="H121" s="25">
        <v>1341</v>
      </c>
      <c r="I121" s="26">
        <v>46126.611111111102</v>
      </c>
      <c r="J121" s="27">
        <v>17</v>
      </c>
      <c r="K121" s="27">
        <v>17</v>
      </c>
      <c r="L121" s="27">
        <v>8</v>
      </c>
      <c r="M121" s="27">
        <v>629</v>
      </c>
      <c r="N121" s="27">
        <v>492</v>
      </c>
      <c r="O121" s="25"/>
      <c r="P121" s="27"/>
      <c r="Q121" s="24"/>
      <c r="R121" s="24"/>
      <c r="S121" s="27"/>
      <c r="T121" s="27"/>
      <c r="U121" s="27"/>
      <c r="V121" s="27"/>
      <c r="W121" s="27"/>
      <c r="X121" s="24" t="str">
        <f>IF(OR(I121="",说明首页!$C$3-INT(I121)&gt;7),"是","否")</f>
        <v>否</v>
      </c>
      <c r="Y121" s="24" t="str">
        <f t="shared" si="16"/>
        <v>是</v>
      </c>
      <c r="Z121" s="24" t="str">
        <f t="shared" si="17"/>
        <v>否</v>
      </c>
      <c r="AA121" s="24" t="str">
        <f>IF(OR(I121="",说明首页!$C$3-INT(I121)&gt;=3),"是","否")</f>
        <v>是</v>
      </c>
      <c r="AB121" s="28">
        <f t="shared" si="18"/>
        <v>61.5</v>
      </c>
      <c r="AC121" s="29">
        <f t="shared" si="19"/>
        <v>0</v>
      </c>
      <c r="AD121" s="27">
        <f t="shared" si="20"/>
        <v>0</v>
      </c>
      <c r="AE121" s="29">
        <f t="shared" si="21"/>
        <v>0</v>
      </c>
      <c r="AF121" s="29">
        <f t="shared" si="22"/>
        <v>0</v>
      </c>
      <c r="AG121" s="28" t="str">
        <f t="shared" si="23"/>
        <v/>
      </c>
      <c r="AH121" s="28" t="str">
        <f t="shared" si="24"/>
        <v/>
      </c>
      <c r="AI121" s="28" t="str">
        <f t="shared" si="25"/>
        <v/>
      </c>
      <c r="AJ121" s="28" t="str">
        <f t="shared" si="26"/>
        <v/>
      </c>
      <c r="AK121" s="28" t="str">
        <f t="shared" si="27"/>
        <v/>
      </c>
      <c r="AL121" s="29" t="str">
        <f t="shared" si="28"/>
        <v/>
      </c>
      <c r="AM121" s="25" t="str">
        <f t="shared" si="29"/>
        <v/>
      </c>
      <c r="AN121" s="24" t="str">
        <f t="shared" si="30"/>
        <v>非参评</v>
      </c>
      <c r="AO121" s="24" t="str">
        <f t="shared" si="31"/>
        <v>MOB12+</v>
      </c>
    </row>
    <row r="122" spans="1:41" ht="13.5" hidden="1" customHeight="1">
      <c r="A122" s="24" t="s">
        <v>1168</v>
      </c>
      <c r="B122" s="34" t="s">
        <v>150</v>
      </c>
      <c r="C122" s="25">
        <v>717238</v>
      </c>
      <c r="D122" s="24" t="s">
        <v>961</v>
      </c>
      <c r="E122" s="26">
        <v>44812.6784722222</v>
      </c>
      <c r="F122" s="26">
        <v>44812.6784722222</v>
      </c>
      <c r="G122" s="25">
        <v>1342</v>
      </c>
      <c r="H122" s="25">
        <v>1342</v>
      </c>
      <c r="I122" s="26">
        <v>46153.585416666698</v>
      </c>
      <c r="J122" s="27">
        <v>751</v>
      </c>
      <c r="K122" s="27">
        <v>871</v>
      </c>
      <c r="L122" s="27">
        <v>201</v>
      </c>
      <c r="M122" s="27">
        <v>25743</v>
      </c>
      <c r="N122" s="27">
        <v>16516</v>
      </c>
      <c r="O122" s="25">
        <v>3</v>
      </c>
      <c r="P122" s="27">
        <v>0</v>
      </c>
      <c r="Q122" s="24"/>
      <c r="R122" s="24"/>
      <c r="S122" s="27">
        <v>2</v>
      </c>
      <c r="T122" s="27">
        <v>3</v>
      </c>
      <c r="U122" s="27">
        <v>245800</v>
      </c>
      <c r="V122" s="27">
        <v>160000</v>
      </c>
      <c r="W122" s="27">
        <v>245800</v>
      </c>
      <c r="X122" s="24" t="str">
        <f>IF(OR(I122="",说明首页!$C$3-INT(I122)&gt;7),"是","否")</f>
        <v>否</v>
      </c>
      <c r="Y122" s="24" t="str">
        <f t="shared" si="16"/>
        <v>是</v>
      </c>
      <c r="Z122" s="24" t="str">
        <f t="shared" si="17"/>
        <v>否</v>
      </c>
      <c r="AA122" s="24" t="str">
        <f>IF(OR(I122="",说明首页!$C$3-INT(I122)&gt;=3),"是","否")</f>
        <v>否</v>
      </c>
      <c r="AB122" s="28">
        <f t="shared" si="18"/>
        <v>82.169154228855717</v>
      </c>
      <c r="AC122" s="29">
        <f t="shared" si="19"/>
        <v>24.58</v>
      </c>
      <c r="AD122" s="27">
        <f t="shared" si="20"/>
        <v>81933.333333333328</v>
      </c>
      <c r="AE122" s="29">
        <f t="shared" si="21"/>
        <v>16</v>
      </c>
      <c r="AF122" s="29">
        <f t="shared" si="22"/>
        <v>91.755555555555546</v>
      </c>
      <c r="AG122" s="28" t="str">
        <f t="shared" si="23"/>
        <v/>
      </c>
      <c r="AH122" s="28" t="str">
        <f t="shared" si="24"/>
        <v/>
      </c>
      <c r="AI122" s="28" t="str">
        <f t="shared" si="25"/>
        <v/>
      </c>
      <c r="AJ122" s="28" t="str">
        <f t="shared" si="26"/>
        <v/>
      </c>
      <c r="AK122" s="28" t="str">
        <f t="shared" si="27"/>
        <v/>
      </c>
      <c r="AL122" s="29" t="str">
        <f t="shared" si="28"/>
        <v/>
      </c>
      <c r="AM122" s="25" t="str">
        <f t="shared" si="29"/>
        <v/>
      </c>
      <c r="AN122" s="24" t="str">
        <f t="shared" si="30"/>
        <v>非参评</v>
      </c>
      <c r="AO122" s="24" t="str">
        <f t="shared" si="31"/>
        <v>MOB12+</v>
      </c>
    </row>
    <row r="123" spans="1:41" ht="13.5" hidden="1" customHeight="1">
      <c r="A123" s="24" t="s">
        <v>1168</v>
      </c>
      <c r="B123" s="34" t="s">
        <v>150</v>
      </c>
      <c r="C123" s="25">
        <v>717239</v>
      </c>
      <c r="D123" s="24" t="s">
        <v>972</v>
      </c>
      <c r="E123" s="26">
        <v>44812.677777777797</v>
      </c>
      <c r="F123" s="26">
        <v>44812.677777777797</v>
      </c>
      <c r="G123" s="25">
        <v>1342</v>
      </c>
      <c r="H123" s="25">
        <v>1342</v>
      </c>
      <c r="I123" s="26">
        <v>46151.657638888901</v>
      </c>
      <c r="J123" s="27">
        <v>40</v>
      </c>
      <c r="K123" s="27">
        <v>40</v>
      </c>
      <c r="L123" s="27">
        <v>19</v>
      </c>
      <c r="M123" s="27">
        <v>2580</v>
      </c>
      <c r="N123" s="27">
        <v>2163</v>
      </c>
      <c r="O123" s="25"/>
      <c r="P123" s="24">
        <v>0</v>
      </c>
      <c r="Q123" s="24"/>
      <c r="R123" s="24"/>
      <c r="S123" s="24">
        <v>1</v>
      </c>
      <c r="T123" s="24">
        <v>2</v>
      </c>
      <c r="U123" s="24">
        <v>12000</v>
      </c>
      <c r="V123" s="24">
        <v>12000</v>
      </c>
      <c r="W123" s="24">
        <v>12000</v>
      </c>
      <c r="X123" s="24" t="str">
        <f>IF(OR(I123="",说明首页!$C$3-INT(I123)&gt;7),"是","否")</f>
        <v>否</v>
      </c>
      <c r="Y123" s="24" t="str">
        <f t="shared" si="16"/>
        <v>是</v>
      </c>
      <c r="Z123" s="24" t="str">
        <f t="shared" si="17"/>
        <v>否</v>
      </c>
      <c r="AA123" s="24" t="str">
        <f>IF(OR(I123="",说明首页!$C$3-INT(I123)&gt;=3),"是","否")</f>
        <v>否</v>
      </c>
      <c r="AB123" s="28">
        <f t="shared" si="18"/>
        <v>113.84210526315789</v>
      </c>
      <c r="AC123" s="29">
        <f t="shared" si="19"/>
        <v>1.2</v>
      </c>
      <c r="AD123" s="27">
        <f t="shared" si="20"/>
        <v>6000</v>
      </c>
      <c r="AE123" s="29">
        <f t="shared" si="21"/>
        <v>1.2</v>
      </c>
      <c r="AF123" s="29">
        <f t="shared" si="22"/>
        <v>0</v>
      </c>
      <c r="AG123" s="28" t="str">
        <f t="shared" si="23"/>
        <v/>
      </c>
      <c r="AH123" s="28" t="str">
        <f t="shared" si="24"/>
        <v/>
      </c>
      <c r="AI123" s="28" t="str">
        <f t="shared" si="25"/>
        <v/>
      </c>
      <c r="AJ123" s="28" t="str">
        <f t="shared" si="26"/>
        <v/>
      </c>
      <c r="AK123" s="28" t="str">
        <f t="shared" si="27"/>
        <v/>
      </c>
      <c r="AL123" s="29" t="str">
        <f t="shared" si="28"/>
        <v/>
      </c>
      <c r="AM123" s="25" t="str">
        <f t="shared" si="29"/>
        <v/>
      </c>
      <c r="AN123" s="24" t="str">
        <f t="shared" si="30"/>
        <v>非参评</v>
      </c>
      <c r="AO123" s="24" t="str">
        <f t="shared" si="31"/>
        <v>MOB12+</v>
      </c>
    </row>
    <row r="124" spans="1:41" ht="13.5" hidden="1" customHeight="1">
      <c r="A124" s="24" t="s">
        <v>1168</v>
      </c>
      <c r="B124" s="34" t="s">
        <v>145</v>
      </c>
      <c r="C124" s="25">
        <v>718055</v>
      </c>
      <c r="D124" s="24" t="s">
        <v>640</v>
      </c>
      <c r="E124" s="26">
        <v>44821.422222222202</v>
      </c>
      <c r="F124" s="26">
        <v>44821.422222222202</v>
      </c>
      <c r="G124" s="25">
        <v>1333</v>
      </c>
      <c r="H124" s="25">
        <v>1333</v>
      </c>
      <c r="I124" s="26">
        <v>46153.683333333298</v>
      </c>
      <c r="J124" s="27">
        <v>289</v>
      </c>
      <c r="K124" s="27">
        <v>317</v>
      </c>
      <c r="L124" s="27">
        <v>91</v>
      </c>
      <c r="M124" s="27">
        <v>14366</v>
      </c>
      <c r="N124" s="27">
        <v>11512</v>
      </c>
      <c r="O124" s="25">
        <v>1</v>
      </c>
      <c r="P124" s="27">
        <v>0</v>
      </c>
      <c r="Q124" s="24"/>
      <c r="R124" s="24"/>
      <c r="S124" s="27">
        <v>5</v>
      </c>
      <c r="T124" s="27">
        <v>10</v>
      </c>
      <c r="U124" s="27">
        <v>503400</v>
      </c>
      <c r="V124" s="27">
        <v>503400</v>
      </c>
      <c r="W124" s="27">
        <v>503400</v>
      </c>
      <c r="X124" s="24" t="str">
        <f>IF(OR(I124="",说明首页!$C$3-INT(I124)&gt;7),"是","否")</f>
        <v>否</v>
      </c>
      <c r="Y124" s="24" t="str">
        <f t="shared" si="16"/>
        <v>是</v>
      </c>
      <c r="Z124" s="24" t="str">
        <f t="shared" si="17"/>
        <v>否</v>
      </c>
      <c r="AA124" s="24" t="str">
        <f>IF(OR(I124="",说明首页!$C$3-INT(I124)&gt;=3),"是","否")</f>
        <v>否</v>
      </c>
      <c r="AB124" s="28">
        <f t="shared" si="18"/>
        <v>126.50549450549451</v>
      </c>
      <c r="AC124" s="29">
        <f t="shared" si="19"/>
        <v>50.34</v>
      </c>
      <c r="AD124" s="27">
        <f t="shared" si="20"/>
        <v>50340</v>
      </c>
      <c r="AE124" s="29">
        <f t="shared" si="21"/>
        <v>50.34</v>
      </c>
      <c r="AF124" s="29">
        <f t="shared" si="22"/>
        <v>191.86666666666667</v>
      </c>
      <c r="AG124" s="28" t="str">
        <f t="shared" si="23"/>
        <v/>
      </c>
      <c r="AH124" s="28" t="str">
        <f t="shared" si="24"/>
        <v/>
      </c>
      <c r="AI124" s="28" t="str">
        <f t="shared" si="25"/>
        <v/>
      </c>
      <c r="AJ124" s="28" t="str">
        <f t="shared" si="26"/>
        <v/>
      </c>
      <c r="AK124" s="28" t="str">
        <f t="shared" si="27"/>
        <v/>
      </c>
      <c r="AL124" s="29" t="str">
        <f t="shared" si="28"/>
        <v/>
      </c>
      <c r="AM124" s="25" t="str">
        <f t="shared" si="29"/>
        <v/>
      </c>
      <c r="AN124" s="24" t="str">
        <f t="shared" si="30"/>
        <v>非参评</v>
      </c>
      <c r="AO124" s="24" t="str">
        <f t="shared" si="31"/>
        <v>MOB12+</v>
      </c>
    </row>
    <row r="125" spans="1:41" ht="13.5" hidden="1" customHeight="1">
      <c r="A125" s="24" t="s">
        <v>1168</v>
      </c>
      <c r="B125" s="34" t="s">
        <v>160</v>
      </c>
      <c r="C125" s="25">
        <v>718855</v>
      </c>
      <c r="D125" s="24" t="s">
        <v>1367</v>
      </c>
      <c r="E125" s="26">
        <v>44824.391666666699</v>
      </c>
      <c r="F125" s="26">
        <v>44824.391666666699</v>
      </c>
      <c r="G125" s="25">
        <v>1330</v>
      </c>
      <c r="H125" s="25">
        <v>1330</v>
      </c>
      <c r="I125" s="26">
        <v>46154.746527777803</v>
      </c>
      <c r="J125" s="27">
        <v>444</v>
      </c>
      <c r="K125" s="27">
        <v>467</v>
      </c>
      <c r="L125" s="27">
        <v>227</v>
      </c>
      <c r="M125" s="27">
        <v>29668</v>
      </c>
      <c r="N125" s="27">
        <v>26498</v>
      </c>
      <c r="O125" s="25">
        <v>4</v>
      </c>
      <c r="P125" s="27">
        <v>0</v>
      </c>
      <c r="Q125" s="24"/>
      <c r="R125" s="24"/>
      <c r="S125" s="27">
        <v>15</v>
      </c>
      <c r="T125" s="27">
        <v>22</v>
      </c>
      <c r="U125" s="27">
        <v>107500</v>
      </c>
      <c r="V125" s="27">
        <v>44000</v>
      </c>
      <c r="W125" s="27">
        <v>107500</v>
      </c>
      <c r="X125" s="24" t="str">
        <f>IF(OR(I125="",说明首页!$C$3-INT(I125)&gt;7),"是","否")</f>
        <v>否</v>
      </c>
      <c r="Y125" s="24" t="str">
        <f t="shared" si="16"/>
        <v>是</v>
      </c>
      <c r="Z125" s="24" t="str">
        <f t="shared" si="17"/>
        <v>否</v>
      </c>
      <c r="AA125" s="24" t="str">
        <f>IF(OR(I125="",说明首页!$C$3-INT(I125)&gt;=3),"是","否")</f>
        <v>否</v>
      </c>
      <c r="AB125" s="28">
        <f t="shared" si="18"/>
        <v>116.73127753303964</v>
      </c>
      <c r="AC125" s="29">
        <f t="shared" si="19"/>
        <v>10.75</v>
      </c>
      <c r="AD125" s="27">
        <f t="shared" si="20"/>
        <v>4886.363636363636</v>
      </c>
      <c r="AE125" s="29">
        <f t="shared" si="21"/>
        <v>4.4000000000000004</v>
      </c>
      <c r="AF125" s="29">
        <f t="shared" si="22"/>
        <v>110.40833333333333</v>
      </c>
      <c r="AG125" s="28" t="str">
        <f t="shared" si="23"/>
        <v/>
      </c>
      <c r="AH125" s="28" t="str">
        <f t="shared" si="24"/>
        <v/>
      </c>
      <c r="AI125" s="28" t="str">
        <f t="shared" si="25"/>
        <v/>
      </c>
      <c r="AJ125" s="28" t="str">
        <f t="shared" si="26"/>
        <v/>
      </c>
      <c r="AK125" s="28" t="str">
        <f t="shared" si="27"/>
        <v/>
      </c>
      <c r="AL125" s="29" t="str">
        <f t="shared" si="28"/>
        <v/>
      </c>
      <c r="AM125" s="25" t="str">
        <f t="shared" si="29"/>
        <v/>
      </c>
      <c r="AN125" s="24" t="str">
        <f t="shared" si="30"/>
        <v>非参评</v>
      </c>
      <c r="AO125" s="24" t="str">
        <f t="shared" si="31"/>
        <v>MOB12+</v>
      </c>
    </row>
    <row r="126" spans="1:41" ht="13.5" hidden="1" customHeight="1">
      <c r="A126" s="24" t="s">
        <v>1168</v>
      </c>
      <c r="B126" s="34" t="s">
        <v>176</v>
      </c>
      <c r="C126" s="25">
        <v>718904</v>
      </c>
      <c r="D126" s="24" t="s">
        <v>838</v>
      </c>
      <c r="E126" s="26">
        <v>46129.586111111101</v>
      </c>
      <c r="F126" s="26">
        <v>46129.586111111101</v>
      </c>
      <c r="G126" s="25">
        <v>25</v>
      </c>
      <c r="H126" s="25">
        <v>25</v>
      </c>
      <c r="I126" s="26">
        <v>46141.408333333296</v>
      </c>
      <c r="J126" s="27">
        <v>120</v>
      </c>
      <c r="K126" s="27">
        <v>156</v>
      </c>
      <c r="L126" s="27">
        <v>40</v>
      </c>
      <c r="M126" s="27">
        <v>3602</v>
      </c>
      <c r="N126" s="27">
        <v>1906</v>
      </c>
      <c r="O126" s="24"/>
      <c r="P126" s="27">
        <v>0</v>
      </c>
      <c r="Q126" s="24"/>
      <c r="R126" s="24"/>
      <c r="S126" s="27">
        <v>1</v>
      </c>
      <c r="T126" s="27">
        <v>2</v>
      </c>
      <c r="U126" s="27">
        <v>7700</v>
      </c>
      <c r="V126" s="24"/>
      <c r="W126" s="27">
        <v>7700</v>
      </c>
      <c r="X126" s="24" t="str">
        <f>IF(OR(I126="",说明首页!$C$3-INT(I126)&gt;7),"是","否")</f>
        <v>否</v>
      </c>
      <c r="Y126" s="24" t="str">
        <f t="shared" si="16"/>
        <v>是</v>
      </c>
      <c r="Z126" s="24" t="str">
        <f t="shared" si="17"/>
        <v>否</v>
      </c>
      <c r="AA126" s="24" t="str">
        <f>IF(OR(I126="",说明首页!$C$3-INT(I126)&gt;=3),"是","否")</f>
        <v>否</v>
      </c>
      <c r="AB126" s="28">
        <f t="shared" si="18"/>
        <v>47.65</v>
      </c>
      <c r="AC126" s="29">
        <f t="shared" si="19"/>
        <v>0.77</v>
      </c>
      <c r="AD126" s="27">
        <f t="shared" si="20"/>
        <v>3850</v>
      </c>
      <c r="AE126" s="29">
        <f t="shared" si="21"/>
        <v>0</v>
      </c>
      <c r="AF126" s="29">
        <f t="shared" si="22"/>
        <v>0</v>
      </c>
      <c r="AG126" s="28" t="str">
        <f t="shared" si="23"/>
        <v/>
      </c>
      <c r="AH126" s="28" t="str">
        <f t="shared" si="24"/>
        <v/>
      </c>
      <c r="AI126" s="28" t="str">
        <f t="shared" si="25"/>
        <v/>
      </c>
      <c r="AJ126" s="28" t="str">
        <f t="shared" si="26"/>
        <v/>
      </c>
      <c r="AK126" s="28" t="str">
        <f t="shared" si="27"/>
        <v/>
      </c>
      <c r="AL126" s="29" t="str">
        <f t="shared" si="28"/>
        <v/>
      </c>
      <c r="AM126" s="25" t="str">
        <f t="shared" si="29"/>
        <v/>
      </c>
      <c r="AN126" s="24" t="str">
        <f t="shared" si="30"/>
        <v>非参评</v>
      </c>
      <c r="AO126" s="24" t="str">
        <f t="shared" si="31"/>
        <v>MOB1-</v>
      </c>
    </row>
    <row r="127" spans="1:41" ht="13.5" hidden="1" customHeight="1">
      <c r="A127" s="24" t="s">
        <v>1168</v>
      </c>
      <c r="B127" s="34" t="s">
        <v>150</v>
      </c>
      <c r="C127" s="25">
        <v>719292</v>
      </c>
      <c r="D127" s="24" t="s">
        <v>1136</v>
      </c>
      <c r="E127" s="26">
        <v>44827.582638888904</v>
      </c>
      <c r="F127" s="26">
        <v>44827.582638888904</v>
      </c>
      <c r="G127" s="25">
        <v>1327</v>
      </c>
      <c r="H127" s="25">
        <v>1327</v>
      </c>
      <c r="I127" s="26">
        <v>46154.702083333301</v>
      </c>
      <c r="J127" s="27">
        <v>466</v>
      </c>
      <c r="K127" s="27">
        <v>509</v>
      </c>
      <c r="L127" s="27">
        <v>152</v>
      </c>
      <c r="M127" s="27">
        <v>23945</v>
      </c>
      <c r="N127" s="27">
        <v>18214</v>
      </c>
      <c r="O127" s="25">
        <v>1</v>
      </c>
      <c r="P127" s="27">
        <v>0</v>
      </c>
      <c r="Q127" s="24"/>
      <c r="R127" s="24"/>
      <c r="S127" s="27">
        <v>3</v>
      </c>
      <c r="T127" s="27">
        <v>6</v>
      </c>
      <c r="U127" s="27">
        <v>280400</v>
      </c>
      <c r="V127" s="27">
        <v>180400</v>
      </c>
      <c r="W127" s="27">
        <v>280400</v>
      </c>
      <c r="X127" s="24" t="str">
        <f>IF(OR(I127="",说明首页!$C$3-INT(I127)&gt;7),"是","否")</f>
        <v>否</v>
      </c>
      <c r="Y127" s="24" t="str">
        <f t="shared" si="16"/>
        <v>是</v>
      </c>
      <c r="Z127" s="24" t="str">
        <f t="shared" si="17"/>
        <v>否</v>
      </c>
      <c r="AA127" s="24" t="str">
        <f>IF(OR(I127="",说明首页!$C$3-INT(I127)&gt;=3),"是","否")</f>
        <v>否</v>
      </c>
      <c r="AB127" s="28">
        <f t="shared" si="18"/>
        <v>119.82894736842105</v>
      </c>
      <c r="AC127" s="29">
        <f t="shared" si="19"/>
        <v>28.04</v>
      </c>
      <c r="AD127" s="27">
        <f t="shared" si="20"/>
        <v>46733.333333333336</v>
      </c>
      <c r="AE127" s="29">
        <f t="shared" si="21"/>
        <v>18.04</v>
      </c>
      <c r="AF127" s="29">
        <f t="shared" si="22"/>
        <v>303.56666666666666</v>
      </c>
      <c r="AG127" s="28" t="str">
        <f t="shared" si="23"/>
        <v/>
      </c>
      <c r="AH127" s="28" t="str">
        <f t="shared" si="24"/>
        <v/>
      </c>
      <c r="AI127" s="28" t="str">
        <f t="shared" si="25"/>
        <v/>
      </c>
      <c r="AJ127" s="28" t="str">
        <f t="shared" si="26"/>
        <v/>
      </c>
      <c r="AK127" s="28" t="str">
        <f t="shared" si="27"/>
        <v/>
      </c>
      <c r="AL127" s="29" t="str">
        <f t="shared" si="28"/>
        <v/>
      </c>
      <c r="AM127" s="25" t="str">
        <f t="shared" si="29"/>
        <v/>
      </c>
      <c r="AN127" s="24" t="str">
        <f t="shared" si="30"/>
        <v>非参评</v>
      </c>
      <c r="AO127" s="24" t="str">
        <f t="shared" si="31"/>
        <v>MOB12+</v>
      </c>
    </row>
    <row r="128" spans="1:41" ht="13.5" hidden="1" customHeight="1">
      <c r="A128" s="24" t="s">
        <v>1168</v>
      </c>
      <c r="B128" s="34" t="s">
        <v>150</v>
      </c>
      <c r="C128" s="25">
        <v>719305</v>
      </c>
      <c r="D128" s="24" t="s">
        <v>1579</v>
      </c>
      <c r="E128" s="26">
        <v>44827.464583333298</v>
      </c>
      <c r="F128" s="26">
        <v>44827.464583333298</v>
      </c>
      <c r="G128" s="25">
        <v>1327</v>
      </c>
      <c r="H128" s="25">
        <v>1327</v>
      </c>
      <c r="I128" s="26">
        <v>46154.824305555601</v>
      </c>
      <c r="J128" s="27">
        <v>5879</v>
      </c>
      <c r="K128" s="27">
        <v>6106</v>
      </c>
      <c r="L128" s="27">
        <v>2118</v>
      </c>
      <c r="M128" s="27">
        <v>249398</v>
      </c>
      <c r="N128" s="27">
        <v>192391</v>
      </c>
      <c r="O128" s="25">
        <v>25</v>
      </c>
      <c r="P128" s="27">
        <v>0</v>
      </c>
      <c r="Q128" s="24"/>
      <c r="R128" s="24"/>
      <c r="S128" s="27">
        <v>195</v>
      </c>
      <c r="T128" s="27">
        <v>289</v>
      </c>
      <c r="U128" s="27">
        <v>6254700</v>
      </c>
      <c r="V128" s="27">
        <v>1805200</v>
      </c>
      <c r="W128" s="27">
        <v>6254700</v>
      </c>
      <c r="X128" s="24" t="str">
        <f>IF(OR(I128="",说明首页!$C$3-INT(I128)&gt;7),"是","否")</f>
        <v>否</v>
      </c>
      <c r="Y128" s="24" t="str">
        <f t="shared" si="16"/>
        <v>否</v>
      </c>
      <c r="Z128" s="24" t="str">
        <f t="shared" si="17"/>
        <v>是</v>
      </c>
      <c r="AA128" s="24" t="str">
        <f>IF(OR(I128="",说明首页!$C$3-INT(I128)&gt;=3),"是","否")</f>
        <v>否</v>
      </c>
      <c r="AB128" s="28">
        <f t="shared" si="18"/>
        <v>90.83616619452313</v>
      </c>
      <c r="AC128" s="29">
        <f t="shared" si="19"/>
        <v>625.47</v>
      </c>
      <c r="AD128" s="27">
        <f t="shared" si="20"/>
        <v>21642.560553633219</v>
      </c>
      <c r="AE128" s="29">
        <f t="shared" si="21"/>
        <v>180.52</v>
      </c>
      <c r="AF128" s="29">
        <f t="shared" si="22"/>
        <v>128.26066666666668</v>
      </c>
      <c r="AG128" s="28">
        <f t="shared" si="23"/>
        <v>49.24114671163575</v>
      </c>
      <c r="AH128" s="28">
        <f t="shared" si="24"/>
        <v>31.02866779089376</v>
      </c>
      <c r="AI128" s="28">
        <f t="shared" si="25"/>
        <v>34.90725126475548</v>
      </c>
      <c r="AJ128" s="28">
        <f t="shared" si="26"/>
        <v>23.946037099494095</v>
      </c>
      <c r="AK128" s="28">
        <f t="shared" si="27"/>
        <v>37.268128161888704</v>
      </c>
      <c r="AL128" s="29">
        <f t="shared" si="28"/>
        <v>33.93</v>
      </c>
      <c r="AM128" s="25">
        <f t="shared" si="29"/>
        <v>417</v>
      </c>
      <c r="AN128" s="24" t="str">
        <f t="shared" si="30"/>
        <v>B</v>
      </c>
      <c r="AO128" s="24" t="str">
        <f t="shared" si="31"/>
        <v>MOB12+</v>
      </c>
    </row>
    <row r="129" spans="1:41" ht="13.5" hidden="1" customHeight="1">
      <c r="A129" s="24" t="s">
        <v>1168</v>
      </c>
      <c r="B129" s="34" t="s">
        <v>150</v>
      </c>
      <c r="C129" s="25">
        <v>719309</v>
      </c>
      <c r="D129" s="24" t="s">
        <v>1766</v>
      </c>
      <c r="E129" s="26">
        <v>44827.443749999999</v>
      </c>
      <c r="F129" s="26">
        <v>44827.443749999999</v>
      </c>
      <c r="G129" s="25">
        <v>1327</v>
      </c>
      <c r="H129" s="25">
        <v>1327</v>
      </c>
      <c r="I129" s="26">
        <v>46154.788888888899</v>
      </c>
      <c r="J129" s="27">
        <v>5691</v>
      </c>
      <c r="K129" s="27">
        <v>6074</v>
      </c>
      <c r="L129" s="27">
        <v>3023</v>
      </c>
      <c r="M129" s="27">
        <v>267428</v>
      </c>
      <c r="N129" s="27">
        <v>219740</v>
      </c>
      <c r="O129" s="25">
        <v>25</v>
      </c>
      <c r="P129" s="27">
        <v>0</v>
      </c>
      <c r="Q129" s="24"/>
      <c r="R129" s="24"/>
      <c r="S129" s="27">
        <v>288</v>
      </c>
      <c r="T129" s="27">
        <v>456</v>
      </c>
      <c r="U129" s="27">
        <v>10500000</v>
      </c>
      <c r="V129" s="27">
        <v>4535200</v>
      </c>
      <c r="W129" s="27">
        <v>10500000</v>
      </c>
      <c r="X129" s="24" t="str">
        <f>IF(OR(I129="",说明首页!$C$3-INT(I129)&gt;7),"是","否")</f>
        <v>否</v>
      </c>
      <c r="Y129" s="24" t="str">
        <f t="shared" si="16"/>
        <v>否</v>
      </c>
      <c r="Z129" s="24" t="str">
        <f t="shared" si="17"/>
        <v>是</v>
      </c>
      <c r="AA129" s="24" t="str">
        <f>IF(OR(I129="",说明首页!$C$3-INT(I129)&gt;=3),"是","否")</f>
        <v>否</v>
      </c>
      <c r="AB129" s="28">
        <f t="shared" si="18"/>
        <v>72.689381409196159</v>
      </c>
      <c r="AC129" s="29">
        <f t="shared" si="19"/>
        <v>1050</v>
      </c>
      <c r="AD129" s="27">
        <f t="shared" si="20"/>
        <v>23026.315789473683</v>
      </c>
      <c r="AE129" s="29">
        <f t="shared" si="21"/>
        <v>453.52</v>
      </c>
      <c r="AF129" s="29">
        <f t="shared" si="22"/>
        <v>146.49333333333334</v>
      </c>
      <c r="AG129" s="28">
        <f t="shared" si="23"/>
        <v>9.9494097807757171</v>
      </c>
      <c r="AH129" s="28">
        <f t="shared" si="24"/>
        <v>71.838111298482303</v>
      </c>
      <c r="AI129" s="28">
        <f t="shared" si="25"/>
        <v>43.17032040472175</v>
      </c>
      <c r="AJ129" s="28">
        <f t="shared" si="26"/>
        <v>72.344013490725118</v>
      </c>
      <c r="AK129" s="28">
        <f t="shared" si="27"/>
        <v>68.971332209106237</v>
      </c>
      <c r="AL129" s="29">
        <f t="shared" si="28"/>
        <v>60.71</v>
      </c>
      <c r="AM129" s="25">
        <f t="shared" si="29"/>
        <v>208</v>
      </c>
      <c r="AN129" s="24" t="str">
        <f t="shared" si="30"/>
        <v>A</v>
      </c>
      <c r="AO129" s="24" t="str">
        <f t="shared" si="31"/>
        <v>MOB12+</v>
      </c>
    </row>
    <row r="130" spans="1:41" ht="13.5" hidden="1" customHeight="1">
      <c r="A130" s="24" t="s">
        <v>1168</v>
      </c>
      <c r="B130" s="34" t="s">
        <v>150</v>
      </c>
      <c r="C130" s="25">
        <v>720508</v>
      </c>
      <c r="D130" s="24" t="s">
        <v>281</v>
      </c>
      <c r="E130" s="26">
        <v>44839.384722222203</v>
      </c>
      <c r="F130" s="26">
        <v>44839.384722222203</v>
      </c>
      <c r="G130" s="25">
        <v>1315</v>
      </c>
      <c r="H130" s="25">
        <v>1315</v>
      </c>
      <c r="I130" s="26">
        <v>46154.661805555603</v>
      </c>
      <c r="J130" s="27">
        <v>507</v>
      </c>
      <c r="K130" s="27">
        <v>548</v>
      </c>
      <c r="L130" s="27">
        <v>141</v>
      </c>
      <c r="M130" s="27">
        <v>22031</v>
      </c>
      <c r="N130" s="27">
        <v>15386</v>
      </c>
      <c r="O130" s="25"/>
      <c r="P130" s="27">
        <v>0</v>
      </c>
      <c r="Q130" s="24"/>
      <c r="R130" s="24"/>
      <c r="S130" s="27">
        <v>4</v>
      </c>
      <c r="T130" s="27">
        <v>9</v>
      </c>
      <c r="U130" s="27">
        <v>219300</v>
      </c>
      <c r="V130" s="27">
        <v>129300</v>
      </c>
      <c r="W130" s="27">
        <v>219300</v>
      </c>
      <c r="X130" s="24" t="str">
        <f>IF(OR(I130="",说明首页!$C$3-INT(I130)&gt;7),"是","否")</f>
        <v>否</v>
      </c>
      <c r="Y130" s="24" t="str">
        <f t="shared" ref="Y130:Y193" si="32">IF(OR(O130="",O130&lt;22),"是","否")</f>
        <v>是</v>
      </c>
      <c r="Z130" s="24" t="str">
        <f t="shared" ref="Z130:Z193" si="33">IF(AND(X130="否",Y130="否"),"是","否")</f>
        <v>否</v>
      </c>
      <c r="AA130" s="24" t="str">
        <f>IF(OR(I130="",说明首页!$C$3-INT(I130)&gt;=3),"是","否")</f>
        <v>否</v>
      </c>
      <c r="AB130" s="28">
        <f t="shared" ref="AB130:AB193" si="34">IFERROR(IF(L130&gt;0,N130/L130,0),0)</f>
        <v>109.12056737588652</v>
      </c>
      <c r="AC130" s="29">
        <f t="shared" ref="AC130:AC193" si="35">IFERROR(IF(U130="",0,U130/10000),0)</f>
        <v>21.93</v>
      </c>
      <c r="AD130" s="27">
        <f t="shared" ref="AD130:AD193" si="36">IFERROR(IF(AND(T130&lt;&gt;"",T130&gt;0),U130/T130,0),0)</f>
        <v>24366.666666666668</v>
      </c>
      <c r="AE130" s="29">
        <f t="shared" ref="AE130:AE193" si="37">IFERROR(IF(V130="",0,V130/10000),0)</f>
        <v>12.93</v>
      </c>
      <c r="AF130" s="29">
        <f t="shared" ref="AF130:AF193" si="38">IFERROR(IF(O130&gt;0,N130/O130/60,0),0)</f>
        <v>0</v>
      </c>
      <c r="AG130" s="28" t="str">
        <f t="shared" ref="AG130:AG193" si="39">IF(Z130="是",COUNTIFS($Z$2:$Z$4721,"是",$AB$2:$AB$4721,"&lt;"&amp;AB130)/COUNTIF($Z$2:$Z$4721,"是")*100,"")</f>
        <v/>
      </c>
      <c r="AH130" s="28" t="str">
        <f t="shared" ref="AH130:AH193" si="40">IF(Z130="是",COUNTIFS($Z$2:$Z$4721,"是",$AC$2:$AC$4721,"&lt;"&amp;AC130)/COUNTIF($Z$2:$Z$4721,"是")*100,"")</f>
        <v/>
      </c>
      <c r="AI130" s="28" t="str">
        <f t="shared" ref="AI130:AI193" si="41">IF(Z130="是",COUNTIFS($Z$2:$Z$4721,"是",$AD$2:$AD$4721,"&lt;"&amp;AD130)/COUNTIF($Z$2:$Z$4721,"是")*100,"")</f>
        <v/>
      </c>
      <c r="AJ130" s="28" t="str">
        <f t="shared" ref="AJ130:AJ193" si="42">IF(Z130="是",COUNTIFS($Z$2:$Z$4721,"是",$AE$2:$AE$4721,"&lt;"&amp;AE130)/COUNTIF($Z$2:$Z$4721,"是")*100,"")</f>
        <v/>
      </c>
      <c r="AK130" s="28" t="str">
        <f t="shared" ref="AK130:AK193" si="43">IF(Z130="是",COUNTIFS($Z$2:$Z$4721,"是",$AF$2:$AF$4721,"&lt;"&amp;AF130)/COUNTIF($Z$2:$Z$4721,"是")*100,"")</f>
        <v/>
      </c>
      <c r="AL130" s="29" t="str">
        <f t="shared" ref="AL130:AL193" si="44">IF(Z130="是",ROUND(AG130*0.1+AH130*0.35+AI130*0.15+AJ130*0.15+AK130*0.25,2),"")</f>
        <v/>
      </c>
      <c r="AM130" s="25" t="str">
        <f t="shared" ref="AM130:AM193" si="45">IF(Z130="是",COUNTIFS($Z$2:$Z$4721,"是",$AL$2:$AL$4721,"&gt;"&amp;AL130)+1,"")</f>
        <v/>
      </c>
      <c r="AN130" s="24" t="str">
        <f t="shared" ref="AN130:AN193" si="46">IF(Z130&lt;&gt;"是","非参评",IF(AND(AM130&lt;=COUNTIF($Z$2:$Z$4721,"是")*0.2,AC130&gt;MEDIAN(IF($Z$2:$Z$4721="是",$AC$2:$AC$4721))),"S",IF(AM130&lt;=COUNTIF($Z$2:$Z$4721,"是")*0.5,"A",IF(AM130&lt;=COUNTIF($Z$2:$Z$4721,"是")*0.8,"B","C"))))</f>
        <v>非参评</v>
      </c>
      <c r="AO130" s="24" t="str">
        <f t="shared" ref="AO130:AO193" si="47">IF(G130="","无数据",IF(G130&lt;30,"MOB1-",IF(G130&lt;90,"MOB1-3",IF(G130&lt;180,"MOB3-6",IF(G130&lt;365,"MOB6-12","MOB12+")))))</f>
        <v>MOB12+</v>
      </c>
    </row>
    <row r="131" spans="1:41" ht="13.5" hidden="1" customHeight="1">
      <c r="A131" s="24" t="s">
        <v>1168</v>
      </c>
      <c r="B131" s="34" t="s">
        <v>150</v>
      </c>
      <c r="C131" s="25">
        <v>720510</v>
      </c>
      <c r="D131" s="24" t="s">
        <v>246</v>
      </c>
      <c r="E131" s="26">
        <v>44838.568055555603</v>
      </c>
      <c r="F131" s="26">
        <v>44838.568055555603</v>
      </c>
      <c r="G131" s="25">
        <v>1316</v>
      </c>
      <c r="H131" s="25">
        <v>1316</v>
      </c>
      <c r="I131" s="26">
        <v>46154.661805555603</v>
      </c>
      <c r="J131" s="27">
        <v>616</v>
      </c>
      <c r="K131" s="27">
        <v>671</v>
      </c>
      <c r="L131" s="27">
        <v>150</v>
      </c>
      <c r="M131" s="27">
        <v>23517</v>
      </c>
      <c r="N131" s="27">
        <v>15678</v>
      </c>
      <c r="O131" s="25">
        <v>1</v>
      </c>
      <c r="P131" s="27">
        <v>0</v>
      </c>
      <c r="Q131" s="24"/>
      <c r="R131" s="24"/>
      <c r="S131" s="27">
        <v>3</v>
      </c>
      <c r="T131" s="27">
        <v>6</v>
      </c>
      <c r="U131" s="27">
        <v>111300</v>
      </c>
      <c r="V131" s="27">
        <v>111300</v>
      </c>
      <c r="W131" s="27">
        <v>111300</v>
      </c>
      <c r="X131" s="24" t="str">
        <f>IF(OR(I131="",说明首页!$C$3-INT(I131)&gt;7),"是","否")</f>
        <v>否</v>
      </c>
      <c r="Y131" s="24" t="str">
        <f t="shared" si="32"/>
        <v>是</v>
      </c>
      <c r="Z131" s="24" t="str">
        <f t="shared" si="33"/>
        <v>否</v>
      </c>
      <c r="AA131" s="24" t="str">
        <f>IF(OR(I131="",说明首页!$C$3-INT(I131)&gt;=3),"是","否")</f>
        <v>否</v>
      </c>
      <c r="AB131" s="28">
        <f t="shared" si="34"/>
        <v>104.52</v>
      </c>
      <c r="AC131" s="29">
        <f t="shared" si="35"/>
        <v>11.13</v>
      </c>
      <c r="AD131" s="27">
        <f t="shared" si="36"/>
        <v>18550</v>
      </c>
      <c r="AE131" s="29">
        <f t="shared" si="37"/>
        <v>11.13</v>
      </c>
      <c r="AF131" s="29">
        <f t="shared" si="38"/>
        <v>261.3</v>
      </c>
      <c r="AG131" s="28" t="str">
        <f t="shared" si="39"/>
        <v/>
      </c>
      <c r="AH131" s="28" t="str">
        <f t="shared" si="40"/>
        <v/>
      </c>
      <c r="AI131" s="28" t="str">
        <f t="shared" si="41"/>
        <v/>
      </c>
      <c r="AJ131" s="28" t="str">
        <f t="shared" si="42"/>
        <v/>
      </c>
      <c r="AK131" s="28" t="str">
        <f t="shared" si="43"/>
        <v/>
      </c>
      <c r="AL131" s="29" t="str">
        <f t="shared" si="44"/>
        <v/>
      </c>
      <c r="AM131" s="25" t="str">
        <f t="shared" si="45"/>
        <v/>
      </c>
      <c r="AN131" s="24" t="str">
        <f t="shared" si="46"/>
        <v>非参评</v>
      </c>
      <c r="AO131" s="24" t="str">
        <f t="shared" si="47"/>
        <v>MOB12+</v>
      </c>
    </row>
    <row r="132" spans="1:41" ht="13.5" hidden="1" customHeight="1">
      <c r="A132" s="24" t="s">
        <v>1168</v>
      </c>
      <c r="B132" s="34" t="s">
        <v>162</v>
      </c>
      <c r="C132" s="25">
        <v>720532</v>
      </c>
      <c r="D132" s="24" t="s">
        <v>1298</v>
      </c>
      <c r="E132" s="26">
        <v>44842.380555555603</v>
      </c>
      <c r="F132" s="26">
        <v>44842.380555555603</v>
      </c>
      <c r="G132" s="25">
        <v>1312</v>
      </c>
      <c r="H132" s="25">
        <v>1312</v>
      </c>
      <c r="I132" s="26">
        <v>46154.855555555601</v>
      </c>
      <c r="J132" s="27">
        <v>1336</v>
      </c>
      <c r="K132" s="27">
        <v>1510</v>
      </c>
      <c r="L132" s="27">
        <v>657</v>
      </c>
      <c r="M132" s="27">
        <v>82093</v>
      </c>
      <c r="N132" s="27">
        <v>69548</v>
      </c>
      <c r="O132" s="25">
        <v>10</v>
      </c>
      <c r="P132" s="27">
        <v>0</v>
      </c>
      <c r="Q132" s="24"/>
      <c r="R132" s="24"/>
      <c r="S132" s="27">
        <v>54</v>
      </c>
      <c r="T132" s="27">
        <v>77</v>
      </c>
      <c r="U132" s="27">
        <v>1569700</v>
      </c>
      <c r="V132" s="27">
        <v>462300</v>
      </c>
      <c r="W132" s="27">
        <v>1569700</v>
      </c>
      <c r="X132" s="24" t="str">
        <f>IF(OR(I132="",说明首页!$C$3-INT(I132)&gt;7),"是","否")</f>
        <v>否</v>
      </c>
      <c r="Y132" s="24" t="str">
        <f t="shared" si="32"/>
        <v>是</v>
      </c>
      <c r="Z132" s="24" t="str">
        <f t="shared" si="33"/>
        <v>否</v>
      </c>
      <c r="AA132" s="24" t="str">
        <f>IF(OR(I132="",说明首页!$C$3-INT(I132)&gt;=3),"是","否")</f>
        <v>否</v>
      </c>
      <c r="AB132" s="28">
        <f t="shared" si="34"/>
        <v>105.85692541856925</v>
      </c>
      <c r="AC132" s="29">
        <f t="shared" si="35"/>
        <v>156.97</v>
      </c>
      <c r="AD132" s="27">
        <f t="shared" si="36"/>
        <v>20385.714285714286</v>
      </c>
      <c r="AE132" s="29">
        <f t="shared" si="37"/>
        <v>46.23</v>
      </c>
      <c r="AF132" s="29">
        <f t="shared" si="38"/>
        <v>115.91333333333334</v>
      </c>
      <c r="AG132" s="28" t="str">
        <f t="shared" si="39"/>
        <v/>
      </c>
      <c r="AH132" s="28" t="str">
        <f t="shared" si="40"/>
        <v/>
      </c>
      <c r="AI132" s="28" t="str">
        <f t="shared" si="41"/>
        <v/>
      </c>
      <c r="AJ132" s="28" t="str">
        <f t="shared" si="42"/>
        <v/>
      </c>
      <c r="AK132" s="28" t="str">
        <f t="shared" si="43"/>
        <v/>
      </c>
      <c r="AL132" s="29" t="str">
        <f t="shared" si="44"/>
        <v/>
      </c>
      <c r="AM132" s="25" t="str">
        <f t="shared" si="45"/>
        <v/>
      </c>
      <c r="AN132" s="24" t="str">
        <f t="shared" si="46"/>
        <v>非参评</v>
      </c>
      <c r="AO132" s="24" t="str">
        <f t="shared" si="47"/>
        <v>MOB12+</v>
      </c>
    </row>
    <row r="133" spans="1:41" ht="13.5" hidden="1" customHeight="1">
      <c r="A133" s="24" t="s">
        <v>1168</v>
      </c>
      <c r="B133" s="34" t="s">
        <v>145</v>
      </c>
      <c r="C133" s="25">
        <v>721740</v>
      </c>
      <c r="D133" s="24" t="s">
        <v>339</v>
      </c>
      <c r="E133" s="26">
        <v>44859.392361111102</v>
      </c>
      <c r="F133" s="26">
        <v>44859.392361111102</v>
      </c>
      <c r="G133" s="25">
        <v>1295</v>
      </c>
      <c r="H133" s="25">
        <v>1295</v>
      </c>
      <c r="I133" s="26">
        <v>46154.610416666699</v>
      </c>
      <c r="J133" s="27">
        <v>21</v>
      </c>
      <c r="K133" s="27">
        <v>21</v>
      </c>
      <c r="L133" s="27">
        <v>10</v>
      </c>
      <c r="M133" s="27">
        <v>936</v>
      </c>
      <c r="N133" s="27">
        <v>739</v>
      </c>
      <c r="O133" s="25"/>
      <c r="P133" s="27"/>
      <c r="Q133" s="24"/>
      <c r="R133" s="24"/>
      <c r="S133" s="27"/>
      <c r="T133" s="27"/>
      <c r="U133" s="27"/>
      <c r="V133" s="27"/>
      <c r="W133" s="27"/>
      <c r="X133" s="24" t="str">
        <f>IF(OR(I133="",说明首页!$C$3-INT(I133)&gt;7),"是","否")</f>
        <v>否</v>
      </c>
      <c r="Y133" s="24" t="str">
        <f t="shared" si="32"/>
        <v>是</v>
      </c>
      <c r="Z133" s="24" t="str">
        <f t="shared" si="33"/>
        <v>否</v>
      </c>
      <c r="AA133" s="24" t="str">
        <f>IF(OR(I133="",说明首页!$C$3-INT(I133)&gt;=3),"是","否")</f>
        <v>否</v>
      </c>
      <c r="AB133" s="28">
        <f t="shared" si="34"/>
        <v>73.900000000000006</v>
      </c>
      <c r="AC133" s="29">
        <f t="shared" si="35"/>
        <v>0</v>
      </c>
      <c r="AD133" s="27">
        <f t="shared" si="36"/>
        <v>0</v>
      </c>
      <c r="AE133" s="29">
        <f t="shared" si="37"/>
        <v>0</v>
      </c>
      <c r="AF133" s="29">
        <f t="shared" si="38"/>
        <v>0</v>
      </c>
      <c r="AG133" s="28" t="str">
        <f t="shared" si="39"/>
        <v/>
      </c>
      <c r="AH133" s="28" t="str">
        <f t="shared" si="40"/>
        <v/>
      </c>
      <c r="AI133" s="28" t="str">
        <f t="shared" si="41"/>
        <v/>
      </c>
      <c r="AJ133" s="28" t="str">
        <f t="shared" si="42"/>
        <v/>
      </c>
      <c r="AK133" s="28" t="str">
        <f t="shared" si="43"/>
        <v/>
      </c>
      <c r="AL133" s="29" t="str">
        <f t="shared" si="44"/>
        <v/>
      </c>
      <c r="AM133" s="25" t="str">
        <f t="shared" si="45"/>
        <v/>
      </c>
      <c r="AN133" s="24" t="str">
        <f t="shared" si="46"/>
        <v>非参评</v>
      </c>
      <c r="AO133" s="24" t="str">
        <f t="shared" si="47"/>
        <v>MOB12+</v>
      </c>
    </row>
    <row r="134" spans="1:41" ht="13.5" hidden="1" customHeight="1">
      <c r="A134" s="24" t="s">
        <v>1168</v>
      </c>
      <c r="B134" s="34" t="s">
        <v>145</v>
      </c>
      <c r="C134" s="25">
        <v>721742</v>
      </c>
      <c r="D134" s="24" t="s">
        <v>524</v>
      </c>
      <c r="E134" s="26">
        <v>44859.392361111102</v>
      </c>
      <c r="F134" s="26">
        <v>44859.392361111102</v>
      </c>
      <c r="G134" s="25">
        <v>1295</v>
      </c>
      <c r="H134" s="25">
        <v>1295</v>
      </c>
      <c r="I134" s="26">
        <v>46154.754166666702</v>
      </c>
      <c r="J134" s="27">
        <v>139</v>
      </c>
      <c r="K134" s="27">
        <v>144</v>
      </c>
      <c r="L134" s="27">
        <v>61</v>
      </c>
      <c r="M134" s="27">
        <v>5258</v>
      </c>
      <c r="N134" s="27">
        <v>3916</v>
      </c>
      <c r="O134" s="25"/>
      <c r="P134" s="27"/>
      <c r="Q134" s="24"/>
      <c r="R134" s="24"/>
      <c r="S134" s="27"/>
      <c r="T134" s="27"/>
      <c r="U134" s="27"/>
      <c r="V134" s="24"/>
      <c r="W134" s="27"/>
      <c r="X134" s="24" t="str">
        <f>IF(OR(I134="",说明首页!$C$3-INT(I134)&gt;7),"是","否")</f>
        <v>否</v>
      </c>
      <c r="Y134" s="24" t="str">
        <f t="shared" si="32"/>
        <v>是</v>
      </c>
      <c r="Z134" s="24" t="str">
        <f t="shared" si="33"/>
        <v>否</v>
      </c>
      <c r="AA134" s="24" t="str">
        <f>IF(OR(I134="",说明首页!$C$3-INT(I134)&gt;=3),"是","否")</f>
        <v>否</v>
      </c>
      <c r="AB134" s="28">
        <f t="shared" si="34"/>
        <v>64.196721311475414</v>
      </c>
      <c r="AC134" s="29">
        <f t="shared" si="35"/>
        <v>0</v>
      </c>
      <c r="AD134" s="27">
        <f t="shared" si="36"/>
        <v>0</v>
      </c>
      <c r="AE134" s="29">
        <f t="shared" si="37"/>
        <v>0</v>
      </c>
      <c r="AF134" s="29">
        <f t="shared" si="38"/>
        <v>0</v>
      </c>
      <c r="AG134" s="28" t="str">
        <f t="shared" si="39"/>
        <v/>
      </c>
      <c r="AH134" s="28" t="str">
        <f t="shared" si="40"/>
        <v/>
      </c>
      <c r="AI134" s="28" t="str">
        <f t="shared" si="41"/>
        <v/>
      </c>
      <c r="AJ134" s="28" t="str">
        <f t="shared" si="42"/>
        <v/>
      </c>
      <c r="AK134" s="28" t="str">
        <f t="shared" si="43"/>
        <v/>
      </c>
      <c r="AL134" s="29" t="str">
        <f t="shared" si="44"/>
        <v/>
      </c>
      <c r="AM134" s="25" t="str">
        <f t="shared" si="45"/>
        <v/>
      </c>
      <c r="AN134" s="24" t="str">
        <f t="shared" si="46"/>
        <v>非参评</v>
      </c>
      <c r="AO134" s="24" t="str">
        <f t="shared" si="47"/>
        <v>MOB12+</v>
      </c>
    </row>
    <row r="135" spans="1:41" ht="13.5" hidden="1" customHeight="1">
      <c r="A135" s="24" t="s">
        <v>1168</v>
      </c>
      <c r="B135" s="34" t="s">
        <v>162</v>
      </c>
      <c r="C135" s="25">
        <v>721990</v>
      </c>
      <c r="D135" s="24" t="s">
        <v>1263</v>
      </c>
      <c r="E135" s="26">
        <v>44859.440277777801</v>
      </c>
      <c r="F135" s="26">
        <v>44859.440277777801</v>
      </c>
      <c r="G135" s="25">
        <v>1295</v>
      </c>
      <c r="H135" s="25">
        <v>1295</v>
      </c>
      <c r="I135" s="26">
        <v>46154.852083333302</v>
      </c>
      <c r="J135" s="27">
        <v>4609</v>
      </c>
      <c r="K135" s="27">
        <v>7995</v>
      </c>
      <c r="L135" s="27">
        <v>2786</v>
      </c>
      <c r="M135" s="27">
        <v>278176</v>
      </c>
      <c r="N135" s="27">
        <v>196852</v>
      </c>
      <c r="O135" s="25">
        <v>27</v>
      </c>
      <c r="P135" s="27">
        <v>0</v>
      </c>
      <c r="Q135" s="24"/>
      <c r="R135" s="24"/>
      <c r="S135" s="27">
        <v>278</v>
      </c>
      <c r="T135" s="27">
        <v>431</v>
      </c>
      <c r="U135" s="27">
        <v>9541500</v>
      </c>
      <c r="V135" s="27">
        <v>1451600</v>
      </c>
      <c r="W135" s="27">
        <v>9541500</v>
      </c>
      <c r="X135" s="24" t="str">
        <f>IF(OR(I135="",说明首页!$C$3-INT(I135)&gt;7),"是","否")</f>
        <v>否</v>
      </c>
      <c r="Y135" s="24" t="str">
        <f t="shared" si="32"/>
        <v>否</v>
      </c>
      <c r="Z135" s="24" t="str">
        <f t="shared" si="33"/>
        <v>是</v>
      </c>
      <c r="AA135" s="24" t="str">
        <f>IF(OR(I135="",说明首页!$C$3-INT(I135)&gt;=3),"是","否")</f>
        <v>否</v>
      </c>
      <c r="AB135" s="28">
        <f t="shared" si="34"/>
        <v>70.657573582196704</v>
      </c>
      <c r="AC135" s="29">
        <f t="shared" si="35"/>
        <v>954.15</v>
      </c>
      <c r="AD135" s="27">
        <f t="shared" si="36"/>
        <v>22138.051044083528</v>
      </c>
      <c r="AE135" s="29">
        <f t="shared" si="37"/>
        <v>145.16</v>
      </c>
      <c r="AF135" s="29">
        <f t="shared" si="38"/>
        <v>121.51358024691358</v>
      </c>
      <c r="AG135" s="28">
        <f t="shared" si="39"/>
        <v>7.2512647554806078</v>
      </c>
      <c r="AH135" s="28">
        <f t="shared" si="40"/>
        <v>65.092748735244527</v>
      </c>
      <c r="AI135" s="28">
        <f t="shared" si="41"/>
        <v>37.605396290050592</v>
      </c>
      <c r="AJ135" s="28">
        <f t="shared" si="42"/>
        <v>16.357504215851602</v>
      </c>
      <c r="AK135" s="28">
        <f t="shared" si="43"/>
        <v>25.126475548060707</v>
      </c>
      <c r="AL135" s="29">
        <f t="shared" si="44"/>
        <v>37.880000000000003</v>
      </c>
      <c r="AM135" s="25">
        <f t="shared" si="45"/>
        <v>388</v>
      </c>
      <c r="AN135" s="24" t="str">
        <f t="shared" si="46"/>
        <v>B</v>
      </c>
      <c r="AO135" s="24" t="str">
        <f t="shared" si="47"/>
        <v>MOB12+</v>
      </c>
    </row>
    <row r="136" spans="1:41" ht="13.5" hidden="1" customHeight="1">
      <c r="A136" s="24" t="s">
        <v>1168</v>
      </c>
      <c r="B136" s="34" t="s">
        <v>160</v>
      </c>
      <c r="C136" s="25">
        <v>722809</v>
      </c>
      <c r="D136" s="24" t="s">
        <v>1735</v>
      </c>
      <c r="E136" s="26">
        <v>44861.501388888901</v>
      </c>
      <c r="F136" s="26">
        <v>44861.501388888901</v>
      </c>
      <c r="G136" s="25">
        <v>1293</v>
      </c>
      <c r="H136" s="25">
        <v>1293</v>
      </c>
      <c r="I136" s="26">
        <v>46154.777083333298</v>
      </c>
      <c r="J136" s="27">
        <v>3673</v>
      </c>
      <c r="K136" s="27">
        <v>4286</v>
      </c>
      <c r="L136" s="27">
        <v>1876</v>
      </c>
      <c r="M136" s="27">
        <v>178198</v>
      </c>
      <c r="N136" s="27">
        <v>140743</v>
      </c>
      <c r="O136" s="25">
        <v>23</v>
      </c>
      <c r="P136" s="27">
        <v>0</v>
      </c>
      <c r="Q136" s="24"/>
      <c r="R136" s="24"/>
      <c r="S136" s="27">
        <v>195</v>
      </c>
      <c r="T136" s="27">
        <v>291</v>
      </c>
      <c r="U136" s="27">
        <v>6984400</v>
      </c>
      <c r="V136" s="27">
        <v>1842000</v>
      </c>
      <c r="W136" s="27">
        <v>6984400</v>
      </c>
      <c r="X136" s="24" t="str">
        <f>IF(OR(I136="",说明首页!$C$3-INT(I136)&gt;7),"是","否")</f>
        <v>否</v>
      </c>
      <c r="Y136" s="24" t="str">
        <f t="shared" si="32"/>
        <v>否</v>
      </c>
      <c r="Z136" s="24" t="str">
        <f t="shared" si="33"/>
        <v>是</v>
      </c>
      <c r="AA136" s="24" t="str">
        <f>IF(OR(I136="",说明首页!$C$3-INT(I136)&gt;=3),"是","否")</f>
        <v>否</v>
      </c>
      <c r="AB136" s="28">
        <f t="shared" si="34"/>
        <v>75.022921108742011</v>
      </c>
      <c r="AC136" s="29">
        <f t="shared" si="35"/>
        <v>698.44</v>
      </c>
      <c r="AD136" s="27">
        <f t="shared" si="36"/>
        <v>24001.374570446736</v>
      </c>
      <c r="AE136" s="29">
        <f t="shared" si="37"/>
        <v>184.2</v>
      </c>
      <c r="AF136" s="29">
        <f t="shared" si="38"/>
        <v>101.98768115942029</v>
      </c>
      <c r="AG136" s="28">
        <f t="shared" si="39"/>
        <v>14.67116357504216</v>
      </c>
      <c r="AH136" s="28">
        <f t="shared" si="40"/>
        <v>37.099494097807757</v>
      </c>
      <c r="AI136" s="28">
        <f t="shared" si="41"/>
        <v>49.747048903878586</v>
      </c>
      <c r="AJ136" s="28">
        <f t="shared" si="42"/>
        <v>24.620573355817875</v>
      </c>
      <c r="AK136" s="28">
        <f t="shared" si="43"/>
        <v>6.9139966273187179</v>
      </c>
      <c r="AL136" s="29">
        <f t="shared" si="44"/>
        <v>27.34</v>
      </c>
      <c r="AM136" s="25">
        <f t="shared" si="45"/>
        <v>472</v>
      </c>
      <c r="AN136" s="24" t="str">
        <f t="shared" si="46"/>
        <v>B</v>
      </c>
      <c r="AO136" s="24" t="str">
        <f t="shared" si="47"/>
        <v>MOB12+</v>
      </c>
    </row>
    <row r="137" spans="1:41" ht="13.5" hidden="1" customHeight="1">
      <c r="A137" s="24" t="s">
        <v>1168</v>
      </c>
      <c r="B137" s="34" t="s">
        <v>176</v>
      </c>
      <c r="C137" s="25">
        <v>724015</v>
      </c>
      <c r="D137" s="24" t="s">
        <v>239</v>
      </c>
      <c r="E137" s="26">
        <v>44869.401388888902</v>
      </c>
      <c r="F137" s="26">
        <v>44869.401388888902</v>
      </c>
      <c r="G137" s="25">
        <v>1285</v>
      </c>
      <c r="H137" s="25">
        <v>1285</v>
      </c>
      <c r="I137" s="26">
        <v>46154.711805555598</v>
      </c>
      <c r="J137" s="27">
        <v>257</v>
      </c>
      <c r="K137" s="27">
        <v>434</v>
      </c>
      <c r="L137" s="27">
        <v>181</v>
      </c>
      <c r="M137" s="27">
        <v>17934</v>
      </c>
      <c r="N137" s="27">
        <v>14381</v>
      </c>
      <c r="O137" s="25">
        <v>3</v>
      </c>
      <c r="P137" s="27">
        <v>0</v>
      </c>
      <c r="Q137" s="24"/>
      <c r="R137" s="24"/>
      <c r="S137" s="27">
        <v>3</v>
      </c>
      <c r="T137" s="27">
        <v>6</v>
      </c>
      <c r="U137" s="27">
        <v>94000</v>
      </c>
      <c r="V137" s="24">
        <v>90000</v>
      </c>
      <c r="W137" s="27">
        <v>94000</v>
      </c>
      <c r="X137" s="24" t="str">
        <f>IF(OR(I137="",说明首页!$C$3-INT(I137)&gt;7),"是","否")</f>
        <v>否</v>
      </c>
      <c r="Y137" s="24" t="str">
        <f t="shared" si="32"/>
        <v>是</v>
      </c>
      <c r="Z137" s="24" t="str">
        <f t="shared" si="33"/>
        <v>否</v>
      </c>
      <c r="AA137" s="24" t="str">
        <f>IF(OR(I137="",说明首页!$C$3-INT(I137)&gt;=3),"是","否")</f>
        <v>否</v>
      </c>
      <c r="AB137" s="28">
        <f t="shared" si="34"/>
        <v>79.453038674033152</v>
      </c>
      <c r="AC137" s="29">
        <f t="shared" si="35"/>
        <v>9.4</v>
      </c>
      <c r="AD137" s="27">
        <f t="shared" si="36"/>
        <v>15666.666666666666</v>
      </c>
      <c r="AE137" s="29">
        <f t="shared" si="37"/>
        <v>9</v>
      </c>
      <c r="AF137" s="29">
        <f t="shared" si="38"/>
        <v>79.894444444444446</v>
      </c>
      <c r="AG137" s="28" t="str">
        <f t="shared" si="39"/>
        <v/>
      </c>
      <c r="AH137" s="28" t="str">
        <f t="shared" si="40"/>
        <v/>
      </c>
      <c r="AI137" s="28" t="str">
        <f t="shared" si="41"/>
        <v/>
      </c>
      <c r="AJ137" s="28" t="str">
        <f t="shared" si="42"/>
        <v/>
      </c>
      <c r="AK137" s="28" t="str">
        <f t="shared" si="43"/>
        <v/>
      </c>
      <c r="AL137" s="29" t="str">
        <f t="shared" si="44"/>
        <v/>
      </c>
      <c r="AM137" s="25" t="str">
        <f t="shared" si="45"/>
        <v/>
      </c>
      <c r="AN137" s="24" t="str">
        <f t="shared" si="46"/>
        <v>非参评</v>
      </c>
      <c r="AO137" s="24" t="str">
        <f t="shared" si="47"/>
        <v>MOB12+</v>
      </c>
    </row>
    <row r="138" spans="1:41" ht="13.5" hidden="1" customHeight="1">
      <c r="A138" s="24" t="s">
        <v>1168</v>
      </c>
      <c r="B138" s="34" t="s">
        <v>145</v>
      </c>
      <c r="C138" s="25">
        <v>724287</v>
      </c>
      <c r="D138" s="24" t="s">
        <v>566</v>
      </c>
      <c r="E138" s="26">
        <v>44870.834027777797</v>
      </c>
      <c r="F138" s="26">
        <v>44870.834027777797</v>
      </c>
      <c r="G138" s="25">
        <v>1284</v>
      </c>
      <c r="H138" s="25">
        <v>1284</v>
      </c>
      <c r="I138" s="26">
        <v>46154.672222222202</v>
      </c>
      <c r="J138" s="27">
        <v>279</v>
      </c>
      <c r="K138" s="27">
        <v>332</v>
      </c>
      <c r="L138" s="27">
        <v>114</v>
      </c>
      <c r="M138" s="27">
        <v>13117</v>
      </c>
      <c r="N138" s="27">
        <v>10298</v>
      </c>
      <c r="O138" s="25">
        <v>1</v>
      </c>
      <c r="P138" s="27">
        <v>0</v>
      </c>
      <c r="Q138" s="24"/>
      <c r="R138" s="24"/>
      <c r="S138" s="27">
        <v>3</v>
      </c>
      <c r="T138" s="27">
        <v>6</v>
      </c>
      <c r="U138" s="27">
        <v>117600</v>
      </c>
      <c r="V138" s="27">
        <v>57600</v>
      </c>
      <c r="W138" s="27">
        <v>117600</v>
      </c>
      <c r="X138" s="24" t="str">
        <f>IF(OR(I138="",说明首页!$C$3-INT(I138)&gt;7),"是","否")</f>
        <v>否</v>
      </c>
      <c r="Y138" s="24" t="str">
        <f t="shared" si="32"/>
        <v>是</v>
      </c>
      <c r="Z138" s="24" t="str">
        <f t="shared" si="33"/>
        <v>否</v>
      </c>
      <c r="AA138" s="24" t="str">
        <f>IF(OR(I138="",说明首页!$C$3-INT(I138)&gt;=3),"是","否")</f>
        <v>否</v>
      </c>
      <c r="AB138" s="28">
        <f t="shared" si="34"/>
        <v>90.333333333333329</v>
      </c>
      <c r="AC138" s="29">
        <f t="shared" si="35"/>
        <v>11.76</v>
      </c>
      <c r="AD138" s="27">
        <f t="shared" si="36"/>
        <v>19600</v>
      </c>
      <c r="AE138" s="29">
        <f t="shared" si="37"/>
        <v>5.76</v>
      </c>
      <c r="AF138" s="29">
        <f t="shared" si="38"/>
        <v>171.63333333333333</v>
      </c>
      <c r="AG138" s="28" t="str">
        <f t="shared" si="39"/>
        <v/>
      </c>
      <c r="AH138" s="28" t="str">
        <f t="shared" si="40"/>
        <v/>
      </c>
      <c r="AI138" s="28" t="str">
        <f t="shared" si="41"/>
        <v/>
      </c>
      <c r="AJ138" s="28" t="str">
        <f t="shared" si="42"/>
        <v/>
      </c>
      <c r="AK138" s="28" t="str">
        <f t="shared" si="43"/>
        <v/>
      </c>
      <c r="AL138" s="29" t="str">
        <f t="shared" si="44"/>
        <v/>
      </c>
      <c r="AM138" s="25" t="str">
        <f t="shared" si="45"/>
        <v/>
      </c>
      <c r="AN138" s="24" t="str">
        <f t="shared" si="46"/>
        <v>非参评</v>
      </c>
      <c r="AO138" s="24" t="str">
        <f t="shared" si="47"/>
        <v>MOB12+</v>
      </c>
    </row>
    <row r="139" spans="1:41" ht="13.5" hidden="1" customHeight="1">
      <c r="A139" s="24" t="s">
        <v>1168</v>
      </c>
      <c r="B139" s="34" t="s">
        <v>145</v>
      </c>
      <c r="C139" s="25">
        <v>724288</v>
      </c>
      <c r="D139" s="24" t="s">
        <v>1160</v>
      </c>
      <c r="E139" s="26">
        <v>44872.407638888901</v>
      </c>
      <c r="F139" s="26">
        <v>44872.407638888901</v>
      </c>
      <c r="G139" s="25">
        <v>1282</v>
      </c>
      <c r="H139" s="25">
        <v>1282</v>
      </c>
      <c r="I139" s="26">
        <v>46154.642361111102</v>
      </c>
      <c r="J139" s="27">
        <v>176</v>
      </c>
      <c r="K139" s="27">
        <v>198</v>
      </c>
      <c r="L139" s="27">
        <v>65</v>
      </c>
      <c r="M139" s="27">
        <v>6502</v>
      </c>
      <c r="N139" s="27">
        <v>4441</v>
      </c>
      <c r="O139" s="24"/>
      <c r="P139" s="27">
        <v>0</v>
      </c>
      <c r="Q139" s="24"/>
      <c r="R139" s="24"/>
      <c r="S139" s="27">
        <v>1</v>
      </c>
      <c r="T139" s="27">
        <v>3</v>
      </c>
      <c r="U139" s="27">
        <v>14000</v>
      </c>
      <c r="V139" s="27">
        <v>14000</v>
      </c>
      <c r="W139" s="27">
        <v>14000</v>
      </c>
      <c r="X139" s="24" t="str">
        <f>IF(OR(I139="",说明首页!$C$3-INT(I139)&gt;7),"是","否")</f>
        <v>否</v>
      </c>
      <c r="Y139" s="24" t="str">
        <f t="shared" si="32"/>
        <v>是</v>
      </c>
      <c r="Z139" s="24" t="str">
        <f t="shared" si="33"/>
        <v>否</v>
      </c>
      <c r="AA139" s="24" t="str">
        <f>IF(OR(I139="",说明首页!$C$3-INT(I139)&gt;=3),"是","否")</f>
        <v>否</v>
      </c>
      <c r="AB139" s="28">
        <f t="shared" si="34"/>
        <v>68.323076923076925</v>
      </c>
      <c r="AC139" s="29">
        <f t="shared" si="35"/>
        <v>1.4</v>
      </c>
      <c r="AD139" s="27">
        <f t="shared" si="36"/>
        <v>4666.666666666667</v>
      </c>
      <c r="AE139" s="29">
        <f t="shared" si="37"/>
        <v>1.4</v>
      </c>
      <c r="AF139" s="29">
        <f t="shared" si="38"/>
        <v>0</v>
      </c>
      <c r="AG139" s="28" t="str">
        <f t="shared" si="39"/>
        <v/>
      </c>
      <c r="AH139" s="28" t="str">
        <f t="shared" si="40"/>
        <v/>
      </c>
      <c r="AI139" s="28" t="str">
        <f t="shared" si="41"/>
        <v/>
      </c>
      <c r="AJ139" s="28" t="str">
        <f t="shared" si="42"/>
        <v/>
      </c>
      <c r="AK139" s="28" t="str">
        <f t="shared" si="43"/>
        <v/>
      </c>
      <c r="AL139" s="29" t="str">
        <f t="shared" si="44"/>
        <v/>
      </c>
      <c r="AM139" s="25" t="str">
        <f t="shared" si="45"/>
        <v/>
      </c>
      <c r="AN139" s="24" t="str">
        <f t="shared" si="46"/>
        <v>非参评</v>
      </c>
      <c r="AO139" s="24" t="str">
        <f t="shared" si="47"/>
        <v>MOB12+</v>
      </c>
    </row>
    <row r="140" spans="1:41" ht="13.5" hidden="1" customHeight="1">
      <c r="A140" s="24" t="s">
        <v>1168</v>
      </c>
      <c r="B140" s="34" t="s">
        <v>160</v>
      </c>
      <c r="C140" s="25">
        <v>724711</v>
      </c>
      <c r="D140" s="24" t="s">
        <v>1024</v>
      </c>
      <c r="E140" s="26">
        <v>44875.6</v>
      </c>
      <c r="F140" s="26">
        <v>44875.6</v>
      </c>
      <c r="G140" s="25">
        <v>1279</v>
      </c>
      <c r="H140" s="25">
        <v>1279</v>
      </c>
      <c r="I140" s="26">
        <v>46136.738194444399</v>
      </c>
      <c r="J140" s="27">
        <v>129</v>
      </c>
      <c r="K140" s="27">
        <v>141</v>
      </c>
      <c r="L140" s="27">
        <v>56</v>
      </c>
      <c r="M140" s="27">
        <v>4460</v>
      </c>
      <c r="N140" s="27">
        <v>2967</v>
      </c>
      <c r="O140" s="25"/>
      <c r="P140" s="27"/>
      <c r="Q140" s="24"/>
      <c r="R140" s="24"/>
      <c r="S140" s="27"/>
      <c r="T140" s="27"/>
      <c r="U140" s="27"/>
      <c r="V140" s="24"/>
      <c r="W140" s="27"/>
      <c r="X140" s="24" t="str">
        <f>IF(OR(I140="",说明首页!$C$3-INT(I140)&gt;7),"是","否")</f>
        <v>否</v>
      </c>
      <c r="Y140" s="24" t="str">
        <f t="shared" si="32"/>
        <v>是</v>
      </c>
      <c r="Z140" s="24" t="str">
        <f t="shared" si="33"/>
        <v>否</v>
      </c>
      <c r="AA140" s="24" t="str">
        <f>IF(OR(I140="",说明首页!$C$3-INT(I140)&gt;=3),"是","否")</f>
        <v>否</v>
      </c>
      <c r="AB140" s="28">
        <f t="shared" si="34"/>
        <v>52.982142857142854</v>
      </c>
      <c r="AC140" s="29">
        <f t="shared" si="35"/>
        <v>0</v>
      </c>
      <c r="AD140" s="27">
        <f t="shared" si="36"/>
        <v>0</v>
      </c>
      <c r="AE140" s="29">
        <f t="shared" si="37"/>
        <v>0</v>
      </c>
      <c r="AF140" s="29">
        <f t="shared" si="38"/>
        <v>0</v>
      </c>
      <c r="AG140" s="28" t="str">
        <f t="shared" si="39"/>
        <v/>
      </c>
      <c r="AH140" s="28" t="str">
        <f t="shared" si="40"/>
        <v/>
      </c>
      <c r="AI140" s="28" t="str">
        <f t="shared" si="41"/>
        <v/>
      </c>
      <c r="AJ140" s="28" t="str">
        <f t="shared" si="42"/>
        <v/>
      </c>
      <c r="AK140" s="28" t="str">
        <f t="shared" si="43"/>
        <v/>
      </c>
      <c r="AL140" s="29" t="str">
        <f t="shared" si="44"/>
        <v/>
      </c>
      <c r="AM140" s="25" t="str">
        <f t="shared" si="45"/>
        <v/>
      </c>
      <c r="AN140" s="24" t="str">
        <f t="shared" si="46"/>
        <v>非参评</v>
      </c>
      <c r="AO140" s="24" t="str">
        <f t="shared" si="47"/>
        <v>MOB12+</v>
      </c>
    </row>
    <row r="141" spans="1:41" ht="13.5" hidden="1" customHeight="1">
      <c r="A141" s="24" t="s">
        <v>1168</v>
      </c>
      <c r="B141" s="34" t="s">
        <v>169</v>
      </c>
      <c r="C141" s="25">
        <v>725438</v>
      </c>
      <c r="D141" s="24" t="s">
        <v>1389</v>
      </c>
      <c r="E141" s="26">
        <v>45581.591666666704</v>
      </c>
      <c r="F141" s="26">
        <v>45581.591666666704</v>
      </c>
      <c r="G141" s="25">
        <v>573</v>
      </c>
      <c r="H141" s="25">
        <v>573</v>
      </c>
      <c r="I141" s="26">
        <v>46152.744444444397</v>
      </c>
      <c r="J141" s="27">
        <v>5665</v>
      </c>
      <c r="K141" s="27">
        <v>6067</v>
      </c>
      <c r="L141" s="27">
        <v>2281</v>
      </c>
      <c r="M141" s="27">
        <v>239306</v>
      </c>
      <c r="N141" s="27">
        <v>187280</v>
      </c>
      <c r="O141" s="25">
        <v>25</v>
      </c>
      <c r="P141" s="27">
        <v>0</v>
      </c>
      <c r="Q141" s="24"/>
      <c r="R141" s="24"/>
      <c r="S141" s="27">
        <v>243</v>
      </c>
      <c r="T141" s="27">
        <v>378</v>
      </c>
      <c r="U141" s="27">
        <v>7151000</v>
      </c>
      <c r="V141" s="27">
        <v>935600</v>
      </c>
      <c r="W141" s="27">
        <v>7151000</v>
      </c>
      <c r="X141" s="24" t="str">
        <f>IF(OR(I141="",说明首页!$C$3-INT(I141)&gt;7),"是","否")</f>
        <v>否</v>
      </c>
      <c r="Y141" s="24" t="str">
        <f t="shared" si="32"/>
        <v>否</v>
      </c>
      <c r="Z141" s="24" t="str">
        <f t="shared" si="33"/>
        <v>是</v>
      </c>
      <c r="AA141" s="24" t="str">
        <f>IF(OR(I141="",说明首页!$C$3-INT(I141)&gt;=3),"是","否")</f>
        <v>否</v>
      </c>
      <c r="AB141" s="28">
        <f t="shared" si="34"/>
        <v>82.104340201665934</v>
      </c>
      <c r="AC141" s="29">
        <f t="shared" si="35"/>
        <v>715.1</v>
      </c>
      <c r="AD141" s="27">
        <f t="shared" si="36"/>
        <v>18917.989417989418</v>
      </c>
      <c r="AE141" s="29">
        <f t="shared" si="37"/>
        <v>93.56</v>
      </c>
      <c r="AF141" s="29">
        <f t="shared" si="38"/>
        <v>124.85333333333332</v>
      </c>
      <c r="AG141" s="28">
        <f t="shared" si="39"/>
        <v>29.173693086003372</v>
      </c>
      <c r="AH141" s="28">
        <f t="shared" si="40"/>
        <v>39.629005059021921</v>
      </c>
      <c r="AI141" s="28">
        <f t="shared" si="41"/>
        <v>20.236087689713322</v>
      </c>
      <c r="AJ141" s="28">
        <f t="shared" si="42"/>
        <v>6.9139966273187179</v>
      </c>
      <c r="AK141" s="28">
        <f t="shared" si="43"/>
        <v>32.209106239460375</v>
      </c>
      <c r="AL141" s="29">
        <f t="shared" si="44"/>
        <v>28.91</v>
      </c>
      <c r="AM141" s="25">
        <f t="shared" si="45"/>
        <v>457</v>
      </c>
      <c r="AN141" s="24" t="str">
        <f t="shared" si="46"/>
        <v>B</v>
      </c>
      <c r="AO141" s="24" t="str">
        <f t="shared" si="47"/>
        <v>MOB12+</v>
      </c>
    </row>
    <row r="142" spans="1:41" ht="13.5" hidden="1" customHeight="1">
      <c r="A142" s="24" t="s">
        <v>1168</v>
      </c>
      <c r="B142" s="34" t="s">
        <v>169</v>
      </c>
      <c r="C142" s="25">
        <v>726901</v>
      </c>
      <c r="D142" s="24" t="s">
        <v>1228</v>
      </c>
      <c r="E142" s="26">
        <v>44894.708333333299</v>
      </c>
      <c r="F142" s="26">
        <v>44894.708333333299</v>
      </c>
      <c r="G142" s="25">
        <v>1260</v>
      </c>
      <c r="H142" s="25">
        <v>1260</v>
      </c>
      <c r="I142" s="26">
        <v>46124.741666666698</v>
      </c>
      <c r="J142" s="27">
        <v>103</v>
      </c>
      <c r="K142" s="27">
        <v>103</v>
      </c>
      <c r="L142" s="27">
        <v>43</v>
      </c>
      <c r="M142" s="27">
        <v>4995</v>
      </c>
      <c r="N142" s="27">
        <v>4015</v>
      </c>
      <c r="O142" s="25">
        <v>1</v>
      </c>
      <c r="P142" s="27">
        <v>0</v>
      </c>
      <c r="Q142" s="24"/>
      <c r="R142" s="24"/>
      <c r="S142" s="27">
        <v>48</v>
      </c>
      <c r="T142" s="27">
        <v>63</v>
      </c>
      <c r="U142" s="27">
        <v>974600</v>
      </c>
      <c r="V142" s="27">
        <v>158700</v>
      </c>
      <c r="W142" s="27">
        <v>974600</v>
      </c>
      <c r="X142" s="24" t="str">
        <f>IF(OR(I142="",说明首页!$C$3-INT(I142)&gt;7),"是","否")</f>
        <v>否</v>
      </c>
      <c r="Y142" s="24" t="str">
        <f t="shared" si="32"/>
        <v>是</v>
      </c>
      <c r="Z142" s="24" t="str">
        <f t="shared" si="33"/>
        <v>否</v>
      </c>
      <c r="AA142" s="24" t="str">
        <f>IF(OR(I142="",说明首页!$C$3-INT(I142)&gt;=3),"是","否")</f>
        <v>是</v>
      </c>
      <c r="AB142" s="28">
        <f t="shared" si="34"/>
        <v>93.372093023255815</v>
      </c>
      <c r="AC142" s="29">
        <f t="shared" si="35"/>
        <v>97.46</v>
      </c>
      <c r="AD142" s="27">
        <f t="shared" si="36"/>
        <v>15469.84126984127</v>
      </c>
      <c r="AE142" s="29">
        <f t="shared" si="37"/>
        <v>15.87</v>
      </c>
      <c r="AF142" s="29">
        <f t="shared" si="38"/>
        <v>66.916666666666671</v>
      </c>
      <c r="AG142" s="28" t="str">
        <f t="shared" si="39"/>
        <v/>
      </c>
      <c r="AH142" s="28" t="str">
        <f t="shared" si="40"/>
        <v/>
      </c>
      <c r="AI142" s="28" t="str">
        <f t="shared" si="41"/>
        <v/>
      </c>
      <c r="AJ142" s="28" t="str">
        <f t="shared" si="42"/>
        <v/>
      </c>
      <c r="AK142" s="28" t="str">
        <f t="shared" si="43"/>
        <v/>
      </c>
      <c r="AL142" s="29" t="str">
        <f t="shared" si="44"/>
        <v/>
      </c>
      <c r="AM142" s="25" t="str">
        <f t="shared" si="45"/>
        <v/>
      </c>
      <c r="AN142" s="24" t="str">
        <f t="shared" si="46"/>
        <v>非参评</v>
      </c>
      <c r="AO142" s="24" t="str">
        <f t="shared" si="47"/>
        <v>MOB12+</v>
      </c>
    </row>
    <row r="143" spans="1:41" ht="13.5" hidden="1" customHeight="1">
      <c r="A143" s="24" t="s">
        <v>1168</v>
      </c>
      <c r="B143" s="34" t="s">
        <v>150</v>
      </c>
      <c r="C143" s="25">
        <v>727346</v>
      </c>
      <c r="D143" s="24" t="s">
        <v>415</v>
      </c>
      <c r="E143" s="26">
        <v>44888.677777777797</v>
      </c>
      <c r="F143" s="26">
        <v>44888.677777777797</v>
      </c>
      <c r="G143" s="25">
        <v>1266</v>
      </c>
      <c r="H143" s="25">
        <v>1266</v>
      </c>
      <c r="I143" s="26">
        <v>46154.660416666702</v>
      </c>
      <c r="J143" s="27">
        <v>25</v>
      </c>
      <c r="K143" s="27">
        <v>25</v>
      </c>
      <c r="L143" s="27">
        <v>4</v>
      </c>
      <c r="M143" s="27">
        <v>539</v>
      </c>
      <c r="N143" s="27">
        <v>204</v>
      </c>
      <c r="O143" s="25"/>
      <c r="P143" s="27"/>
      <c r="Q143" s="24"/>
      <c r="R143" s="24"/>
      <c r="S143" s="27"/>
      <c r="T143" s="27"/>
      <c r="U143" s="27"/>
      <c r="V143" s="27"/>
      <c r="W143" s="27"/>
      <c r="X143" s="24" t="str">
        <f>IF(OR(I143="",说明首页!$C$3-INT(I143)&gt;7),"是","否")</f>
        <v>否</v>
      </c>
      <c r="Y143" s="24" t="str">
        <f t="shared" si="32"/>
        <v>是</v>
      </c>
      <c r="Z143" s="24" t="str">
        <f t="shared" si="33"/>
        <v>否</v>
      </c>
      <c r="AA143" s="24" t="str">
        <f>IF(OR(I143="",说明首页!$C$3-INT(I143)&gt;=3),"是","否")</f>
        <v>否</v>
      </c>
      <c r="AB143" s="28">
        <f t="shared" si="34"/>
        <v>51</v>
      </c>
      <c r="AC143" s="29">
        <f t="shared" si="35"/>
        <v>0</v>
      </c>
      <c r="AD143" s="27">
        <f t="shared" si="36"/>
        <v>0</v>
      </c>
      <c r="AE143" s="29">
        <f t="shared" si="37"/>
        <v>0</v>
      </c>
      <c r="AF143" s="29">
        <f t="shared" si="38"/>
        <v>0</v>
      </c>
      <c r="AG143" s="28" t="str">
        <f t="shared" si="39"/>
        <v/>
      </c>
      <c r="AH143" s="28" t="str">
        <f t="shared" si="40"/>
        <v/>
      </c>
      <c r="AI143" s="28" t="str">
        <f t="shared" si="41"/>
        <v/>
      </c>
      <c r="AJ143" s="28" t="str">
        <f t="shared" si="42"/>
        <v/>
      </c>
      <c r="AK143" s="28" t="str">
        <f t="shared" si="43"/>
        <v/>
      </c>
      <c r="AL143" s="29" t="str">
        <f t="shared" si="44"/>
        <v/>
      </c>
      <c r="AM143" s="25" t="str">
        <f t="shared" si="45"/>
        <v/>
      </c>
      <c r="AN143" s="24" t="str">
        <f t="shared" si="46"/>
        <v>非参评</v>
      </c>
      <c r="AO143" s="24" t="str">
        <f t="shared" si="47"/>
        <v>MOB12+</v>
      </c>
    </row>
    <row r="144" spans="1:41" ht="13.5" hidden="1" customHeight="1">
      <c r="A144" s="24" t="s">
        <v>1168</v>
      </c>
      <c r="B144" s="34" t="s">
        <v>176</v>
      </c>
      <c r="C144" s="25">
        <v>728398</v>
      </c>
      <c r="D144" s="24" t="s">
        <v>1155</v>
      </c>
      <c r="E144" s="26">
        <v>44897.590972222199</v>
      </c>
      <c r="F144" s="26">
        <v>44897.590972222199</v>
      </c>
      <c r="G144" s="25">
        <v>1257</v>
      </c>
      <c r="H144" s="25">
        <v>1257</v>
      </c>
      <c r="I144" s="26">
        <v>46153.7319444444</v>
      </c>
      <c r="J144" s="27">
        <v>216</v>
      </c>
      <c r="K144" s="27">
        <v>319</v>
      </c>
      <c r="L144" s="27">
        <v>113</v>
      </c>
      <c r="M144" s="27">
        <v>12029</v>
      </c>
      <c r="N144" s="27">
        <v>9297</v>
      </c>
      <c r="O144" s="25"/>
      <c r="P144" s="27">
        <v>0</v>
      </c>
      <c r="Q144" s="24"/>
      <c r="R144" s="24"/>
      <c r="S144" s="27">
        <v>4</v>
      </c>
      <c r="T144" s="27">
        <v>8</v>
      </c>
      <c r="U144" s="27">
        <v>368200</v>
      </c>
      <c r="V144" s="27">
        <v>123000</v>
      </c>
      <c r="W144" s="27">
        <v>368200</v>
      </c>
      <c r="X144" s="24" t="str">
        <f>IF(OR(I144="",说明首页!$C$3-INT(I144)&gt;7),"是","否")</f>
        <v>否</v>
      </c>
      <c r="Y144" s="24" t="str">
        <f t="shared" si="32"/>
        <v>是</v>
      </c>
      <c r="Z144" s="24" t="str">
        <f t="shared" si="33"/>
        <v>否</v>
      </c>
      <c r="AA144" s="24" t="str">
        <f>IF(OR(I144="",说明首页!$C$3-INT(I144)&gt;=3),"是","否")</f>
        <v>否</v>
      </c>
      <c r="AB144" s="28">
        <f t="shared" si="34"/>
        <v>82.274336283185846</v>
      </c>
      <c r="AC144" s="29">
        <f t="shared" si="35"/>
        <v>36.82</v>
      </c>
      <c r="AD144" s="27">
        <f t="shared" si="36"/>
        <v>46025</v>
      </c>
      <c r="AE144" s="29">
        <f t="shared" si="37"/>
        <v>12.3</v>
      </c>
      <c r="AF144" s="29">
        <f t="shared" si="38"/>
        <v>0</v>
      </c>
      <c r="AG144" s="28" t="str">
        <f t="shared" si="39"/>
        <v/>
      </c>
      <c r="AH144" s="28" t="str">
        <f t="shared" si="40"/>
        <v/>
      </c>
      <c r="AI144" s="28" t="str">
        <f t="shared" si="41"/>
        <v/>
      </c>
      <c r="AJ144" s="28" t="str">
        <f t="shared" si="42"/>
        <v/>
      </c>
      <c r="AK144" s="28" t="str">
        <f t="shared" si="43"/>
        <v/>
      </c>
      <c r="AL144" s="29" t="str">
        <f t="shared" si="44"/>
        <v/>
      </c>
      <c r="AM144" s="25" t="str">
        <f t="shared" si="45"/>
        <v/>
      </c>
      <c r="AN144" s="24" t="str">
        <f t="shared" si="46"/>
        <v>非参评</v>
      </c>
      <c r="AO144" s="24" t="str">
        <f t="shared" si="47"/>
        <v>MOB12+</v>
      </c>
    </row>
    <row r="145" spans="1:41" ht="13.5" hidden="1" customHeight="1">
      <c r="A145" s="24" t="s">
        <v>1168</v>
      </c>
      <c r="B145" s="34" t="s">
        <v>169</v>
      </c>
      <c r="C145" s="25">
        <v>728745</v>
      </c>
      <c r="D145" s="24" t="s">
        <v>1903</v>
      </c>
      <c r="E145" s="26">
        <v>44903.4555555556</v>
      </c>
      <c r="F145" s="26">
        <v>44903.4555555556</v>
      </c>
      <c r="G145" s="25">
        <v>1251</v>
      </c>
      <c r="H145" s="25">
        <v>1251</v>
      </c>
      <c r="I145" s="26">
        <v>46154.734027777798</v>
      </c>
      <c r="J145" s="27">
        <v>5616</v>
      </c>
      <c r="K145" s="27">
        <v>6657</v>
      </c>
      <c r="L145" s="27">
        <v>2648</v>
      </c>
      <c r="M145" s="27">
        <v>235107</v>
      </c>
      <c r="N145" s="27">
        <v>175120</v>
      </c>
      <c r="O145" s="25">
        <v>26</v>
      </c>
      <c r="P145" s="27">
        <v>0</v>
      </c>
      <c r="Q145" s="24"/>
      <c r="R145" s="24"/>
      <c r="S145" s="27">
        <v>384</v>
      </c>
      <c r="T145" s="27">
        <v>633</v>
      </c>
      <c r="U145" s="27">
        <v>12500000</v>
      </c>
      <c r="V145" s="27">
        <v>2920900</v>
      </c>
      <c r="W145" s="27">
        <v>12500000</v>
      </c>
      <c r="X145" s="24" t="str">
        <f>IF(OR(I145="",说明首页!$C$3-INT(I145)&gt;7),"是","否")</f>
        <v>否</v>
      </c>
      <c r="Y145" s="24" t="str">
        <f t="shared" si="32"/>
        <v>否</v>
      </c>
      <c r="Z145" s="24" t="str">
        <f t="shared" si="33"/>
        <v>是</v>
      </c>
      <c r="AA145" s="24" t="str">
        <f>IF(OR(I145="",说明首页!$C$3-INT(I145)&gt;=3),"是","否")</f>
        <v>否</v>
      </c>
      <c r="AB145" s="28">
        <f t="shared" si="34"/>
        <v>66.13293051359517</v>
      </c>
      <c r="AC145" s="29">
        <f t="shared" si="35"/>
        <v>1250</v>
      </c>
      <c r="AD145" s="27">
        <f t="shared" si="36"/>
        <v>19747.235387045814</v>
      </c>
      <c r="AE145" s="29">
        <f t="shared" si="37"/>
        <v>292.08999999999997</v>
      </c>
      <c r="AF145" s="29">
        <f t="shared" si="38"/>
        <v>112.25641025641025</v>
      </c>
      <c r="AG145" s="28">
        <f t="shared" si="39"/>
        <v>2.5295109612141653</v>
      </c>
      <c r="AH145" s="28">
        <f t="shared" si="40"/>
        <v>81.112984822934237</v>
      </c>
      <c r="AI145" s="28">
        <f t="shared" si="41"/>
        <v>25.801011804384487</v>
      </c>
      <c r="AJ145" s="28">
        <f t="shared" si="42"/>
        <v>46.880269814502526</v>
      </c>
      <c r="AK145" s="28">
        <f t="shared" si="43"/>
        <v>16.020236087689714</v>
      </c>
      <c r="AL145" s="29">
        <f t="shared" si="44"/>
        <v>43.55</v>
      </c>
      <c r="AM145" s="25">
        <f t="shared" si="45"/>
        <v>339</v>
      </c>
      <c r="AN145" s="24" t="str">
        <f t="shared" si="46"/>
        <v>B</v>
      </c>
      <c r="AO145" s="24" t="str">
        <f t="shared" si="47"/>
        <v>MOB12+</v>
      </c>
    </row>
    <row r="146" spans="1:41" ht="13.5" hidden="1" customHeight="1">
      <c r="A146" s="24" t="s">
        <v>1168</v>
      </c>
      <c r="B146" s="34" t="s">
        <v>145</v>
      </c>
      <c r="C146" s="25">
        <v>729527</v>
      </c>
      <c r="D146" s="24" t="s">
        <v>748</v>
      </c>
      <c r="E146" s="26">
        <v>45016.645833333299</v>
      </c>
      <c r="F146" s="26">
        <v>45016.645833333299</v>
      </c>
      <c r="G146" s="25">
        <v>1138</v>
      </c>
      <c r="H146" s="25">
        <v>1138</v>
      </c>
      <c r="I146" s="26">
        <v>46154.756944444402</v>
      </c>
      <c r="J146" s="27">
        <v>228</v>
      </c>
      <c r="K146" s="27">
        <v>258</v>
      </c>
      <c r="L146" s="27">
        <v>114</v>
      </c>
      <c r="M146" s="27">
        <v>10618</v>
      </c>
      <c r="N146" s="27">
        <v>8419</v>
      </c>
      <c r="O146" s="25"/>
      <c r="P146" s="27">
        <v>0</v>
      </c>
      <c r="Q146" s="24"/>
      <c r="R146" s="24"/>
      <c r="S146" s="27">
        <v>3</v>
      </c>
      <c r="T146" s="27">
        <v>6</v>
      </c>
      <c r="U146" s="27">
        <v>363000</v>
      </c>
      <c r="V146" s="27">
        <v>42000</v>
      </c>
      <c r="W146" s="27">
        <v>363000</v>
      </c>
      <c r="X146" s="24" t="str">
        <f>IF(OR(I146="",说明首页!$C$3-INT(I146)&gt;7),"是","否")</f>
        <v>否</v>
      </c>
      <c r="Y146" s="24" t="str">
        <f t="shared" si="32"/>
        <v>是</v>
      </c>
      <c r="Z146" s="24" t="str">
        <f t="shared" si="33"/>
        <v>否</v>
      </c>
      <c r="AA146" s="24" t="str">
        <f>IF(OR(I146="",说明首页!$C$3-INT(I146)&gt;=3),"是","否")</f>
        <v>否</v>
      </c>
      <c r="AB146" s="28">
        <f t="shared" si="34"/>
        <v>73.850877192982452</v>
      </c>
      <c r="AC146" s="29">
        <f t="shared" si="35"/>
        <v>36.299999999999997</v>
      </c>
      <c r="AD146" s="27">
        <f t="shared" si="36"/>
        <v>60500</v>
      </c>
      <c r="AE146" s="29">
        <f t="shared" si="37"/>
        <v>4.2</v>
      </c>
      <c r="AF146" s="29">
        <f t="shared" si="38"/>
        <v>0</v>
      </c>
      <c r="AG146" s="28" t="str">
        <f t="shared" si="39"/>
        <v/>
      </c>
      <c r="AH146" s="28" t="str">
        <f t="shared" si="40"/>
        <v/>
      </c>
      <c r="AI146" s="28" t="str">
        <f t="shared" si="41"/>
        <v/>
      </c>
      <c r="AJ146" s="28" t="str">
        <f t="shared" si="42"/>
        <v/>
      </c>
      <c r="AK146" s="28" t="str">
        <f t="shared" si="43"/>
        <v/>
      </c>
      <c r="AL146" s="29" t="str">
        <f t="shared" si="44"/>
        <v/>
      </c>
      <c r="AM146" s="25" t="str">
        <f t="shared" si="45"/>
        <v/>
      </c>
      <c r="AN146" s="24" t="str">
        <f t="shared" si="46"/>
        <v>非参评</v>
      </c>
      <c r="AO146" s="24" t="str">
        <f t="shared" si="47"/>
        <v>MOB12+</v>
      </c>
    </row>
    <row r="147" spans="1:41" ht="13.5" hidden="1" customHeight="1">
      <c r="A147" s="24" t="s">
        <v>1168</v>
      </c>
      <c r="B147" s="34" t="s">
        <v>150</v>
      </c>
      <c r="C147" s="25">
        <v>730299</v>
      </c>
      <c r="D147" s="24" t="s">
        <v>390</v>
      </c>
      <c r="E147" s="26">
        <v>44910.645833333299</v>
      </c>
      <c r="F147" s="26">
        <v>44910.645833333299</v>
      </c>
      <c r="G147" s="25">
        <v>1244</v>
      </c>
      <c r="H147" s="25">
        <v>1244</v>
      </c>
      <c r="I147" s="26">
        <v>46151.626388888901</v>
      </c>
      <c r="J147" s="27">
        <v>42</v>
      </c>
      <c r="K147" s="27">
        <v>42</v>
      </c>
      <c r="L147" s="27">
        <v>25</v>
      </c>
      <c r="M147" s="27">
        <v>3564</v>
      </c>
      <c r="N147" s="27">
        <v>3268</v>
      </c>
      <c r="O147" s="25"/>
      <c r="P147" s="27">
        <v>0</v>
      </c>
      <c r="Q147" s="24"/>
      <c r="R147" s="24"/>
      <c r="S147" s="27">
        <v>1</v>
      </c>
      <c r="T147" s="27">
        <v>2</v>
      </c>
      <c r="U147" s="27">
        <v>16000</v>
      </c>
      <c r="V147" s="27">
        <v>16000</v>
      </c>
      <c r="W147" s="27">
        <v>16000</v>
      </c>
      <c r="X147" s="24" t="str">
        <f>IF(OR(I147="",说明首页!$C$3-INT(I147)&gt;7),"是","否")</f>
        <v>否</v>
      </c>
      <c r="Y147" s="24" t="str">
        <f t="shared" si="32"/>
        <v>是</v>
      </c>
      <c r="Z147" s="24" t="str">
        <f t="shared" si="33"/>
        <v>否</v>
      </c>
      <c r="AA147" s="24" t="str">
        <f>IF(OR(I147="",说明首页!$C$3-INT(I147)&gt;=3),"是","否")</f>
        <v>否</v>
      </c>
      <c r="AB147" s="28">
        <f t="shared" si="34"/>
        <v>130.72</v>
      </c>
      <c r="AC147" s="29">
        <f t="shared" si="35"/>
        <v>1.6</v>
      </c>
      <c r="AD147" s="27">
        <f t="shared" si="36"/>
        <v>8000</v>
      </c>
      <c r="AE147" s="29">
        <f t="shared" si="37"/>
        <v>1.6</v>
      </c>
      <c r="AF147" s="29">
        <f t="shared" si="38"/>
        <v>0</v>
      </c>
      <c r="AG147" s="28" t="str">
        <f t="shared" si="39"/>
        <v/>
      </c>
      <c r="AH147" s="28" t="str">
        <f t="shared" si="40"/>
        <v/>
      </c>
      <c r="AI147" s="28" t="str">
        <f t="shared" si="41"/>
        <v/>
      </c>
      <c r="AJ147" s="28" t="str">
        <f t="shared" si="42"/>
        <v/>
      </c>
      <c r="AK147" s="28" t="str">
        <f t="shared" si="43"/>
        <v/>
      </c>
      <c r="AL147" s="29" t="str">
        <f t="shared" si="44"/>
        <v/>
      </c>
      <c r="AM147" s="25" t="str">
        <f t="shared" si="45"/>
        <v/>
      </c>
      <c r="AN147" s="24" t="str">
        <f t="shared" si="46"/>
        <v>非参评</v>
      </c>
      <c r="AO147" s="24" t="str">
        <f t="shared" si="47"/>
        <v>MOB12+</v>
      </c>
    </row>
    <row r="148" spans="1:41" ht="13.5" hidden="1" customHeight="1">
      <c r="A148" s="24" t="s">
        <v>1168</v>
      </c>
      <c r="B148" s="34" t="s">
        <v>176</v>
      </c>
      <c r="C148" s="25">
        <v>730339</v>
      </c>
      <c r="D148" s="24" t="s">
        <v>477</v>
      </c>
      <c r="E148" s="26">
        <v>44910.434722222199</v>
      </c>
      <c r="F148" s="26">
        <v>44910.434722222199</v>
      </c>
      <c r="G148" s="25">
        <v>1244</v>
      </c>
      <c r="H148" s="25">
        <v>1244</v>
      </c>
      <c r="I148" s="26">
        <v>46154.688194444403</v>
      </c>
      <c r="J148" s="27">
        <v>261</v>
      </c>
      <c r="K148" s="27">
        <v>448</v>
      </c>
      <c r="L148" s="27">
        <v>140</v>
      </c>
      <c r="M148" s="27">
        <v>15973</v>
      </c>
      <c r="N148" s="27">
        <v>11761</v>
      </c>
      <c r="O148" s="25">
        <v>1</v>
      </c>
      <c r="P148" s="27">
        <v>0</v>
      </c>
      <c r="Q148" s="24"/>
      <c r="R148" s="24"/>
      <c r="S148" s="27">
        <v>6</v>
      </c>
      <c r="T148" s="27">
        <v>11</v>
      </c>
      <c r="U148" s="27">
        <v>319900</v>
      </c>
      <c r="V148" s="27">
        <v>270300</v>
      </c>
      <c r="W148" s="27">
        <v>319900</v>
      </c>
      <c r="X148" s="24" t="str">
        <f>IF(OR(I148="",说明首页!$C$3-INT(I148)&gt;7),"是","否")</f>
        <v>否</v>
      </c>
      <c r="Y148" s="24" t="str">
        <f t="shared" si="32"/>
        <v>是</v>
      </c>
      <c r="Z148" s="24" t="str">
        <f t="shared" si="33"/>
        <v>否</v>
      </c>
      <c r="AA148" s="24" t="str">
        <f>IF(OR(I148="",说明首页!$C$3-INT(I148)&gt;=3),"是","否")</f>
        <v>否</v>
      </c>
      <c r="AB148" s="28">
        <f t="shared" si="34"/>
        <v>84.007142857142853</v>
      </c>
      <c r="AC148" s="29">
        <f t="shared" si="35"/>
        <v>31.99</v>
      </c>
      <c r="AD148" s="27">
        <f t="shared" si="36"/>
        <v>29081.81818181818</v>
      </c>
      <c r="AE148" s="29">
        <f t="shared" si="37"/>
        <v>27.03</v>
      </c>
      <c r="AF148" s="29">
        <f t="shared" si="38"/>
        <v>196.01666666666668</v>
      </c>
      <c r="AG148" s="28" t="str">
        <f t="shared" si="39"/>
        <v/>
      </c>
      <c r="AH148" s="28" t="str">
        <f t="shared" si="40"/>
        <v/>
      </c>
      <c r="AI148" s="28" t="str">
        <f t="shared" si="41"/>
        <v/>
      </c>
      <c r="AJ148" s="28" t="str">
        <f t="shared" si="42"/>
        <v/>
      </c>
      <c r="AK148" s="28" t="str">
        <f t="shared" si="43"/>
        <v/>
      </c>
      <c r="AL148" s="29" t="str">
        <f t="shared" si="44"/>
        <v/>
      </c>
      <c r="AM148" s="25" t="str">
        <f t="shared" si="45"/>
        <v/>
      </c>
      <c r="AN148" s="24" t="str">
        <f t="shared" si="46"/>
        <v>非参评</v>
      </c>
      <c r="AO148" s="24" t="str">
        <f t="shared" si="47"/>
        <v>MOB12+</v>
      </c>
    </row>
    <row r="149" spans="1:41" ht="13.5" hidden="1" customHeight="1">
      <c r="A149" s="24" t="s">
        <v>1168</v>
      </c>
      <c r="B149" s="34" t="s">
        <v>176</v>
      </c>
      <c r="C149" s="25">
        <v>730966</v>
      </c>
      <c r="D149" s="24" t="s">
        <v>324</v>
      </c>
      <c r="E149" s="26">
        <v>44930.388888888898</v>
      </c>
      <c r="F149" s="26">
        <v>44930.388888888898</v>
      </c>
      <c r="G149" s="25">
        <v>1224</v>
      </c>
      <c r="H149" s="25">
        <v>1224</v>
      </c>
      <c r="I149" s="26">
        <v>46154.820833333302</v>
      </c>
      <c r="J149" s="27">
        <v>202</v>
      </c>
      <c r="K149" s="27">
        <v>299</v>
      </c>
      <c r="L149" s="27">
        <v>125</v>
      </c>
      <c r="M149" s="27">
        <v>11684</v>
      </c>
      <c r="N149" s="27">
        <v>9301</v>
      </c>
      <c r="O149" s="25">
        <v>1</v>
      </c>
      <c r="P149" s="27">
        <v>0</v>
      </c>
      <c r="Q149" s="24"/>
      <c r="R149" s="24"/>
      <c r="S149" s="27">
        <v>3</v>
      </c>
      <c r="T149" s="27">
        <v>4</v>
      </c>
      <c r="U149" s="27">
        <v>238500</v>
      </c>
      <c r="V149" s="27">
        <v>171000</v>
      </c>
      <c r="W149" s="27">
        <v>238500</v>
      </c>
      <c r="X149" s="24" t="str">
        <f>IF(OR(I149="",说明首页!$C$3-INT(I149)&gt;7),"是","否")</f>
        <v>否</v>
      </c>
      <c r="Y149" s="24" t="str">
        <f t="shared" si="32"/>
        <v>是</v>
      </c>
      <c r="Z149" s="24" t="str">
        <f t="shared" si="33"/>
        <v>否</v>
      </c>
      <c r="AA149" s="24" t="str">
        <f>IF(OR(I149="",说明首页!$C$3-INT(I149)&gt;=3),"是","否")</f>
        <v>否</v>
      </c>
      <c r="AB149" s="28">
        <f t="shared" si="34"/>
        <v>74.408000000000001</v>
      </c>
      <c r="AC149" s="29">
        <f t="shared" si="35"/>
        <v>23.85</v>
      </c>
      <c r="AD149" s="27">
        <f t="shared" si="36"/>
        <v>59625</v>
      </c>
      <c r="AE149" s="29">
        <f t="shared" si="37"/>
        <v>17.100000000000001</v>
      </c>
      <c r="AF149" s="29">
        <f t="shared" si="38"/>
        <v>155.01666666666668</v>
      </c>
      <c r="AG149" s="28" t="str">
        <f t="shared" si="39"/>
        <v/>
      </c>
      <c r="AH149" s="28" t="str">
        <f t="shared" si="40"/>
        <v/>
      </c>
      <c r="AI149" s="28" t="str">
        <f t="shared" si="41"/>
        <v/>
      </c>
      <c r="AJ149" s="28" t="str">
        <f t="shared" si="42"/>
        <v/>
      </c>
      <c r="AK149" s="28" t="str">
        <f t="shared" si="43"/>
        <v/>
      </c>
      <c r="AL149" s="29" t="str">
        <f t="shared" si="44"/>
        <v/>
      </c>
      <c r="AM149" s="25" t="str">
        <f t="shared" si="45"/>
        <v/>
      </c>
      <c r="AN149" s="24" t="str">
        <f t="shared" si="46"/>
        <v>非参评</v>
      </c>
      <c r="AO149" s="24" t="str">
        <f t="shared" si="47"/>
        <v>MOB12+</v>
      </c>
    </row>
    <row r="150" spans="1:41" ht="13.5" hidden="1" customHeight="1">
      <c r="A150" s="24" t="s">
        <v>1168</v>
      </c>
      <c r="B150" s="34" t="s">
        <v>152</v>
      </c>
      <c r="C150" s="25">
        <v>731010</v>
      </c>
      <c r="D150" s="24" t="s">
        <v>230</v>
      </c>
      <c r="E150" s="26">
        <v>44930.565972222197</v>
      </c>
      <c r="F150" s="26">
        <v>44930.565972222197</v>
      </c>
      <c r="G150" s="25">
        <v>1224</v>
      </c>
      <c r="H150" s="25">
        <v>1224</v>
      </c>
      <c r="I150" s="26">
        <v>46154.738888888904</v>
      </c>
      <c r="J150" s="27">
        <v>85</v>
      </c>
      <c r="K150" s="27">
        <v>92</v>
      </c>
      <c r="L150" s="27">
        <v>38</v>
      </c>
      <c r="M150" s="27">
        <v>3052</v>
      </c>
      <c r="N150" s="27">
        <v>2266</v>
      </c>
      <c r="O150" s="25"/>
      <c r="P150" s="27"/>
      <c r="Q150" s="24"/>
      <c r="R150" s="24"/>
      <c r="S150" s="27"/>
      <c r="T150" s="27"/>
      <c r="U150" s="27"/>
      <c r="V150" s="27"/>
      <c r="W150" s="27"/>
      <c r="X150" s="24" t="str">
        <f>IF(OR(I150="",说明首页!$C$3-INT(I150)&gt;7),"是","否")</f>
        <v>否</v>
      </c>
      <c r="Y150" s="24" t="str">
        <f t="shared" si="32"/>
        <v>是</v>
      </c>
      <c r="Z150" s="24" t="str">
        <f t="shared" si="33"/>
        <v>否</v>
      </c>
      <c r="AA150" s="24" t="str">
        <f>IF(OR(I150="",说明首页!$C$3-INT(I150)&gt;=3),"是","否")</f>
        <v>否</v>
      </c>
      <c r="AB150" s="28">
        <f t="shared" si="34"/>
        <v>59.631578947368418</v>
      </c>
      <c r="AC150" s="29">
        <f t="shared" si="35"/>
        <v>0</v>
      </c>
      <c r="AD150" s="27">
        <f t="shared" si="36"/>
        <v>0</v>
      </c>
      <c r="AE150" s="29">
        <f t="shared" si="37"/>
        <v>0</v>
      </c>
      <c r="AF150" s="29">
        <f t="shared" si="38"/>
        <v>0</v>
      </c>
      <c r="AG150" s="28" t="str">
        <f t="shared" si="39"/>
        <v/>
      </c>
      <c r="AH150" s="28" t="str">
        <f t="shared" si="40"/>
        <v/>
      </c>
      <c r="AI150" s="28" t="str">
        <f t="shared" si="41"/>
        <v/>
      </c>
      <c r="AJ150" s="28" t="str">
        <f t="shared" si="42"/>
        <v/>
      </c>
      <c r="AK150" s="28" t="str">
        <f t="shared" si="43"/>
        <v/>
      </c>
      <c r="AL150" s="29" t="str">
        <f t="shared" si="44"/>
        <v/>
      </c>
      <c r="AM150" s="25" t="str">
        <f t="shared" si="45"/>
        <v/>
      </c>
      <c r="AN150" s="24" t="str">
        <f t="shared" si="46"/>
        <v>非参评</v>
      </c>
      <c r="AO150" s="24" t="str">
        <f t="shared" si="47"/>
        <v>MOB12+</v>
      </c>
    </row>
    <row r="151" spans="1:41" ht="13.5" hidden="1" customHeight="1">
      <c r="A151" s="24" t="s">
        <v>1168</v>
      </c>
      <c r="B151" s="34" t="s">
        <v>152</v>
      </c>
      <c r="C151" s="25">
        <v>731014</v>
      </c>
      <c r="D151" s="24" t="s">
        <v>218</v>
      </c>
      <c r="E151" s="26">
        <v>44930.563888888901</v>
      </c>
      <c r="F151" s="26">
        <v>44930.563888888901</v>
      </c>
      <c r="G151" s="25">
        <v>1224</v>
      </c>
      <c r="H151" s="25">
        <v>1224</v>
      </c>
      <c r="I151" s="26">
        <v>46149.3930555556</v>
      </c>
      <c r="J151" s="27">
        <v>17</v>
      </c>
      <c r="K151" s="27">
        <v>18</v>
      </c>
      <c r="L151" s="27">
        <v>7</v>
      </c>
      <c r="M151" s="27">
        <v>682</v>
      </c>
      <c r="N151" s="27">
        <v>493</v>
      </c>
      <c r="O151" s="25"/>
      <c r="P151" s="27">
        <v>0</v>
      </c>
      <c r="Q151" s="24"/>
      <c r="R151" s="24"/>
      <c r="S151" s="27">
        <v>1</v>
      </c>
      <c r="T151" s="27">
        <v>2</v>
      </c>
      <c r="U151" s="27">
        <v>40000</v>
      </c>
      <c r="V151" s="27"/>
      <c r="W151" s="27">
        <v>40000</v>
      </c>
      <c r="X151" s="24" t="str">
        <f>IF(OR(I151="",说明首页!$C$3-INT(I151)&gt;7),"是","否")</f>
        <v>否</v>
      </c>
      <c r="Y151" s="24" t="str">
        <f t="shared" si="32"/>
        <v>是</v>
      </c>
      <c r="Z151" s="24" t="str">
        <f t="shared" si="33"/>
        <v>否</v>
      </c>
      <c r="AA151" s="24" t="str">
        <f>IF(OR(I151="",说明首页!$C$3-INT(I151)&gt;=3),"是","否")</f>
        <v>否</v>
      </c>
      <c r="AB151" s="28">
        <f t="shared" si="34"/>
        <v>70.428571428571431</v>
      </c>
      <c r="AC151" s="29">
        <f t="shared" si="35"/>
        <v>4</v>
      </c>
      <c r="AD151" s="27">
        <f t="shared" si="36"/>
        <v>20000</v>
      </c>
      <c r="AE151" s="29">
        <f t="shared" si="37"/>
        <v>0</v>
      </c>
      <c r="AF151" s="29">
        <f t="shared" si="38"/>
        <v>0</v>
      </c>
      <c r="AG151" s="28" t="str">
        <f t="shared" si="39"/>
        <v/>
      </c>
      <c r="AH151" s="28" t="str">
        <f t="shared" si="40"/>
        <v/>
      </c>
      <c r="AI151" s="28" t="str">
        <f t="shared" si="41"/>
        <v/>
      </c>
      <c r="AJ151" s="28" t="str">
        <f t="shared" si="42"/>
        <v/>
      </c>
      <c r="AK151" s="28" t="str">
        <f t="shared" si="43"/>
        <v/>
      </c>
      <c r="AL151" s="29" t="str">
        <f t="shared" si="44"/>
        <v/>
      </c>
      <c r="AM151" s="25" t="str">
        <f t="shared" si="45"/>
        <v/>
      </c>
      <c r="AN151" s="24" t="str">
        <f t="shared" si="46"/>
        <v>非参评</v>
      </c>
      <c r="AO151" s="24" t="str">
        <f t="shared" si="47"/>
        <v>MOB12+</v>
      </c>
    </row>
    <row r="152" spans="1:41" ht="13.5" hidden="1" customHeight="1">
      <c r="A152" s="24" t="s">
        <v>1168</v>
      </c>
      <c r="B152" s="34" t="s">
        <v>147</v>
      </c>
      <c r="C152" s="25">
        <v>731079</v>
      </c>
      <c r="D152" s="24" t="s">
        <v>381</v>
      </c>
      <c r="E152" s="26">
        <v>45232.510416666701</v>
      </c>
      <c r="F152" s="26">
        <v>45232.510416666701</v>
      </c>
      <c r="G152" s="25">
        <v>922</v>
      </c>
      <c r="H152" s="25">
        <v>922</v>
      </c>
      <c r="I152" s="26">
        <v>46154.708333333299</v>
      </c>
      <c r="J152" s="27">
        <v>823</v>
      </c>
      <c r="K152" s="27">
        <v>1159</v>
      </c>
      <c r="L152" s="27">
        <v>431</v>
      </c>
      <c r="M152" s="27">
        <v>37827</v>
      </c>
      <c r="N152" s="27">
        <v>27511</v>
      </c>
      <c r="O152" s="25">
        <v>8</v>
      </c>
      <c r="P152" s="27">
        <v>0</v>
      </c>
      <c r="Q152" s="24"/>
      <c r="R152" s="24"/>
      <c r="S152" s="27">
        <v>5</v>
      </c>
      <c r="T152" s="27">
        <v>10</v>
      </c>
      <c r="U152" s="27">
        <v>479200</v>
      </c>
      <c r="V152" s="27">
        <v>320000</v>
      </c>
      <c r="W152" s="27">
        <v>479200</v>
      </c>
      <c r="X152" s="24" t="str">
        <f>IF(OR(I152="",说明首页!$C$3-INT(I152)&gt;7),"是","否")</f>
        <v>否</v>
      </c>
      <c r="Y152" s="24" t="str">
        <f t="shared" si="32"/>
        <v>是</v>
      </c>
      <c r="Z152" s="24" t="str">
        <f t="shared" si="33"/>
        <v>否</v>
      </c>
      <c r="AA152" s="24" t="str">
        <f>IF(OR(I152="",说明首页!$C$3-INT(I152)&gt;=3),"是","否")</f>
        <v>否</v>
      </c>
      <c r="AB152" s="28">
        <f t="shared" si="34"/>
        <v>63.830626450116007</v>
      </c>
      <c r="AC152" s="29">
        <f t="shared" si="35"/>
        <v>47.92</v>
      </c>
      <c r="AD152" s="27">
        <f t="shared" si="36"/>
        <v>47920</v>
      </c>
      <c r="AE152" s="29">
        <f t="shared" si="37"/>
        <v>32</v>
      </c>
      <c r="AF152" s="29">
        <f t="shared" si="38"/>
        <v>57.314583333333331</v>
      </c>
      <c r="AG152" s="28" t="str">
        <f t="shared" si="39"/>
        <v/>
      </c>
      <c r="AH152" s="28" t="str">
        <f t="shared" si="40"/>
        <v/>
      </c>
      <c r="AI152" s="28" t="str">
        <f t="shared" si="41"/>
        <v/>
      </c>
      <c r="AJ152" s="28" t="str">
        <f t="shared" si="42"/>
        <v/>
      </c>
      <c r="AK152" s="28" t="str">
        <f t="shared" si="43"/>
        <v/>
      </c>
      <c r="AL152" s="29" t="str">
        <f t="shared" si="44"/>
        <v/>
      </c>
      <c r="AM152" s="25" t="str">
        <f t="shared" si="45"/>
        <v/>
      </c>
      <c r="AN152" s="24" t="str">
        <f t="shared" si="46"/>
        <v>非参评</v>
      </c>
      <c r="AO152" s="24" t="str">
        <f t="shared" si="47"/>
        <v>MOB12+</v>
      </c>
    </row>
    <row r="153" spans="1:41" ht="13.5" hidden="1" customHeight="1">
      <c r="A153" s="24" t="s">
        <v>1168</v>
      </c>
      <c r="B153" s="34" t="s">
        <v>147</v>
      </c>
      <c r="C153" s="25">
        <v>731080</v>
      </c>
      <c r="D153" s="24" t="s">
        <v>364</v>
      </c>
      <c r="E153" s="26">
        <v>45232.491666666698</v>
      </c>
      <c r="F153" s="26">
        <v>45232.491666666698</v>
      </c>
      <c r="G153" s="25">
        <v>922</v>
      </c>
      <c r="H153" s="25">
        <v>922</v>
      </c>
      <c r="I153" s="26">
        <v>46154.683333333298</v>
      </c>
      <c r="J153" s="27">
        <v>827</v>
      </c>
      <c r="K153" s="27">
        <v>1285</v>
      </c>
      <c r="L153" s="27">
        <v>486</v>
      </c>
      <c r="M153" s="27">
        <v>47795</v>
      </c>
      <c r="N153" s="27">
        <v>36496</v>
      </c>
      <c r="O153" s="24">
        <v>14</v>
      </c>
      <c r="P153" s="24">
        <v>0</v>
      </c>
      <c r="Q153" s="24"/>
      <c r="R153" s="24"/>
      <c r="S153" s="24">
        <v>7</v>
      </c>
      <c r="T153" s="24">
        <v>14</v>
      </c>
      <c r="U153" s="24">
        <v>1105000</v>
      </c>
      <c r="V153" s="24">
        <v>1105000</v>
      </c>
      <c r="W153" s="24">
        <v>1105000</v>
      </c>
      <c r="X153" s="24" t="str">
        <f>IF(OR(I153="",说明首页!$C$3-INT(I153)&gt;7),"是","否")</f>
        <v>否</v>
      </c>
      <c r="Y153" s="24" t="str">
        <f t="shared" si="32"/>
        <v>是</v>
      </c>
      <c r="Z153" s="24" t="str">
        <f t="shared" si="33"/>
        <v>否</v>
      </c>
      <c r="AA153" s="24" t="str">
        <f>IF(OR(I153="",说明首页!$C$3-INT(I153)&gt;=3),"是","否")</f>
        <v>否</v>
      </c>
      <c r="AB153" s="28">
        <f t="shared" si="34"/>
        <v>75.094650205761312</v>
      </c>
      <c r="AC153" s="29">
        <f t="shared" si="35"/>
        <v>110.5</v>
      </c>
      <c r="AD153" s="27">
        <f t="shared" si="36"/>
        <v>78928.571428571435</v>
      </c>
      <c r="AE153" s="29">
        <f t="shared" si="37"/>
        <v>110.5</v>
      </c>
      <c r="AF153" s="29">
        <f t="shared" si="38"/>
        <v>43.447619047619042</v>
      </c>
      <c r="AG153" s="28" t="str">
        <f t="shared" si="39"/>
        <v/>
      </c>
      <c r="AH153" s="28" t="str">
        <f t="shared" si="40"/>
        <v/>
      </c>
      <c r="AI153" s="28" t="str">
        <f t="shared" si="41"/>
        <v/>
      </c>
      <c r="AJ153" s="28" t="str">
        <f t="shared" si="42"/>
        <v/>
      </c>
      <c r="AK153" s="28" t="str">
        <f t="shared" si="43"/>
        <v/>
      </c>
      <c r="AL153" s="29" t="str">
        <f t="shared" si="44"/>
        <v/>
      </c>
      <c r="AM153" s="25" t="str">
        <f t="shared" si="45"/>
        <v/>
      </c>
      <c r="AN153" s="24" t="str">
        <f t="shared" si="46"/>
        <v>非参评</v>
      </c>
      <c r="AO153" s="24" t="str">
        <f t="shared" si="47"/>
        <v>MOB12+</v>
      </c>
    </row>
    <row r="154" spans="1:41" ht="13.5" hidden="1" customHeight="1">
      <c r="A154" s="24" t="s">
        <v>1168</v>
      </c>
      <c r="B154" s="34" t="s">
        <v>150</v>
      </c>
      <c r="C154" s="25">
        <v>731086</v>
      </c>
      <c r="D154" s="24" t="s">
        <v>178</v>
      </c>
      <c r="E154" s="26">
        <v>44931.413194444402</v>
      </c>
      <c r="F154" s="26">
        <v>44931.413194444402</v>
      </c>
      <c r="G154" s="25">
        <v>1223</v>
      </c>
      <c r="H154" s="25">
        <v>1223</v>
      </c>
      <c r="I154" s="26">
        <v>46154.872222222199</v>
      </c>
      <c r="J154" s="27">
        <v>595</v>
      </c>
      <c r="K154" s="27">
        <v>685</v>
      </c>
      <c r="L154" s="27">
        <v>168</v>
      </c>
      <c r="M154" s="27">
        <v>31280</v>
      </c>
      <c r="N154" s="27">
        <v>23930</v>
      </c>
      <c r="O154" s="25">
        <v>4</v>
      </c>
      <c r="P154" s="27">
        <v>0</v>
      </c>
      <c r="Q154" s="24"/>
      <c r="R154" s="24"/>
      <c r="S154" s="27">
        <v>13</v>
      </c>
      <c r="T154" s="27">
        <v>25</v>
      </c>
      <c r="U154" s="27">
        <v>1310000</v>
      </c>
      <c r="V154" s="27">
        <v>1118900</v>
      </c>
      <c r="W154" s="27">
        <v>1310000</v>
      </c>
      <c r="X154" s="24" t="str">
        <f>IF(OR(I154="",说明首页!$C$3-INT(I154)&gt;7),"是","否")</f>
        <v>否</v>
      </c>
      <c r="Y154" s="24" t="str">
        <f t="shared" si="32"/>
        <v>是</v>
      </c>
      <c r="Z154" s="24" t="str">
        <f t="shared" si="33"/>
        <v>否</v>
      </c>
      <c r="AA154" s="24" t="str">
        <f>IF(OR(I154="",说明首页!$C$3-INT(I154)&gt;=3),"是","否")</f>
        <v>否</v>
      </c>
      <c r="AB154" s="28">
        <f t="shared" si="34"/>
        <v>142.4404761904762</v>
      </c>
      <c r="AC154" s="29">
        <f t="shared" si="35"/>
        <v>131</v>
      </c>
      <c r="AD154" s="27">
        <f t="shared" si="36"/>
        <v>52400</v>
      </c>
      <c r="AE154" s="29">
        <f t="shared" si="37"/>
        <v>111.89</v>
      </c>
      <c r="AF154" s="29">
        <f t="shared" si="38"/>
        <v>99.708333333333329</v>
      </c>
      <c r="AG154" s="28" t="str">
        <f t="shared" si="39"/>
        <v/>
      </c>
      <c r="AH154" s="28" t="str">
        <f t="shared" si="40"/>
        <v/>
      </c>
      <c r="AI154" s="28" t="str">
        <f t="shared" si="41"/>
        <v/>
      </c>
      <c r="AJ154" s="28" t="str">
        <f t="shared" si="42"/>
        <v/>
      </c>
      <c r="AK154" s="28" t="str">
        <f t="shared" si="43"/>
        <v/>
      </c>
      <c r="AL154" s="29" t="str">
        <f t="shared" si="44"/>
        <v/>
      </c>
      <c r="AM154" s="25" t="str">
        <f t="shared" si="45"/>
        <v/>
      </c>
      <c r="AN154" s="24" t="str">
        <f t="shared" si="46"/>
        <v>非参评</v>
      </c>
      <c r="AO154" s="24" t="str">
        <f t="shared" si="47"/>
        <v>MOB12+</v>
      </c>
    </row>
    <row r="155" spans="1:41" ht="13.5" hidden="1" customHeight="1">
      <c r="A155" s="24" t="s">
        <v>1168</v>
      </c>
      <c r="B155" s="34" t="s">
        <v>150</v>
      </c>
      <c r="C155" s="25">
        <v>731090</v>
      </c>
      <c r="D155" s="24" t="s">
        <v>350</v>
      </c>
      <c r="E155" s="26">
        <v>44931.402777777803</v>
      </c>
      <c r="F155" s="26">
        <v>44931.402777777803</v>
      </c>
      <c r="G155" s="25">
        <v>1223</v>
      </c>
      <c r="H155" s="25">
        <v>1223</v>
      </c>
      <c r="I155" s="26">
        <v>46153.590972222199</v>
      </c>
      <c r="J155" s="27">
        <v>54</v>
      </c>
      <c r="K155" s="27">
        <v>54</v>
      </c>
      <c r="L155" s="27">
        <v>28</v>
      </c>
      <c r="M155" s="27">
        <v>4193</v>
      </c>
      <c r="N155" s="27">
        <v>3816</v>
      </c>
      <c r="O155" s="25"/>
      <c r="P155" s="27">
        <v>0</v>
      </c>
      <c r="Q155" s="24"/>
      <c r="R155" s="24"/>
      <c r="S155" s="27">
        <v>1</v>
      </c>
      <c r="T155" s="27">
        <v>2</v>
      </c>
      <c r="U155" s="27">
        <v>50000</v>
      </c>
      <c r="V155" s="27">
        <v>50000</v>
      </c>
      <c r="W155" s="27">
        <v>50000</v>
      </c>
      <c r="X155" s="24" t="str">
        <f>IF(OR(I155="",说明首页!$C$3-INT(I155)&gt;7),"是","否")</f>
        <v>否</v>
      </c>
      <c r="Y155" s="24" t="str">
        <f t="shared" si="32"/>
        <v>是</v>
      </c>
      <c r="Z155" s="24" t="str">
        <f t="shared" si="33"/>
        <v>否</v>
      </c>
      <c r="AA155" s="24" t="str">
        <f>IF(OR(I155="",说明首页!$C$3-INT(I155)&gt;=3),"是","否")</f>
        <v>否</v>
      </c>
      <c r="AB155" s="28">
        <f t="shared" si="34"/>
        <v>136.28571428571428</v>
      </c>
      <c r="AC155" s="29">
        <f t="shared" si="35"/>
        <v>5</v>
      </c>
      <c r="AD155" s="27">
        <f t="shared" si="36"/>
        <v>25000</v>
      </c>
      <c r="AE155" s="29">
        <f t="shared" si="37"/>
        <v>5</v>
      </c>
      <c r="AF155" s="29">
        <f t="shared" si="38"/>
        <v>0</v>
      </c>
      <c r="AG155" s="28" t="str">
        <f t="shared" si="39"/>
        <v/>
      </c>
      <c r="AH155" s="28" t="str">
        <f t="shared" si="40"/>
        <v/>
      </c>
      <c r="AI155" s="28" t="str">
        <f t="shared" si="41"/>
        <v/>
      </c>
      <c r="AJ155" s="28" t="str">
        <f t="shared" si="42"/>
        <v/>
      </c>
      <c r="AK155" s="28" t="str">
        <f t="shared" si="43"/>
        <v/>
      </c>
      <c r="AL155" s="29" t="str">
        <f t="shared" si="44"/>
        <v/>
      </c>
      <c r="AM155" s="25" t="str">
        <f t="shared" si="45"/>
        <v/>
      </c>
      <c r="AN155" s="24" t="str">
        <f t="shared" si="46"/>
        <v>非参评</v>
      </c>
      <c r="AO155" s="24" t="str">
        <f t="shared" si="47"/>
        <v>MOB12+</v>
      </c>
    </row>
    <row r="156" spans="1:41" ht="13.5" hidden="1" customHeight="1">
      <c r="A156" s="24" t="s">
        <v>1168</v>
      </c>
      <c r="B156" s="34" t="s">
        <v>150</v>
      </c>
      <c r="C156" s="25">
        <v>731091</v>
      </c>
      <c r="D156" s="24" t="s">
        <v>212</v>
      </c>
      <c r="E156" s="26">
        <v>44931.413194444402</v>
      </c>
      <c r="F156" s="26">
        <v>44931.413194444402</v>
      </c>
      <c r="G156" s="25">
        <v>1223</v>
      </c>
      <c r="H156" s="25">
        <v>1223</v>
      </c>
      <c r="I156" s="26">
        <v>46154.661805555603</v>
      </c>
      <c r="J156" s="27">
        <v>640</v>
      </c>
      <c r="K156" s="27">
        <v>726</v>
      </c>
      <c r="L156" s="27">
        <v>172</v>
      </c>
      <c r="M156" s="27">
        <v>20220</v>
      </c>
      <c r="N156" s="27">
        <v>12039</v>
      </c>
      <c r="O156" s="25">
        <v>1</v>
      </c>
      <c r="P156" s="27">
        <v>0</v>
      </c>
      <c r="Q156" s="24"/>
      <c r="R156" s="24"/>
      <c r="S156" s="27">
        <v>2</v>
      </c>
      <c r="T156" s="27">
        <v>5</v>
      </c>
      <c r="U156" s="27">
        <v>98000</v>
      </c>
      <c r="V156" s="27">
        <v>26000</v>
      </c>
      <c r="W156" s="27">
        <v>98000</v>
      </c>
      <c r="X156" s="24" t="str">
        <f>IF(OR(I156="",说明首页!$C$3-INT(I156)&gt;7),"是","否")</f>
        <v>否</v>
      </c>
      <c r="Y156" s="24" t="str">
        <f t="shared" si="32"/>
        <v>是</v>
      </c>
      <c r="Z156" s="24" t="str">
        <f t="shared" si="33"/>
        <v>否</v>
      </c>
      <c r="AA156" s="24" t="str">
        <f>IF(OR(I156="",说明首页!$C$3-INT(I156)&gt;=3),"是","否")</f>
        <v>否</v>
      </c>
      <c r="AB156" s="28">
        <f t="shared" si="34"/>
        <v>69.994186046511629</v>
      </c>
      <c r="AC156" s="29">
        <f t="shared" si="35"/>
        <v>9.8000000000000007</v>
      </c>
      <c r="AD156" s="27">
        <f t="shared" si="36"/>
        <v>19600</v>
      </c>
      <c r="AE156" s="29">
        <f t="shared" si="37"/>
        <v>2.6</v>
      </c>
      <c r="AF156" s="29">
        <f t="shared" si="38"/>
        <v>200.65</v>
      </c>
      <c r="AG156" s="28" t="str">
        <f t="shared" si="39"/>
        <v/>
      </c>
      <c r="AH156" s="28" t="str">
        <f t="shared" si="40"/>
        <v/>
      </c>
      <c r="AI156" s="28" t="str">
        <f t="shared" si="41"/>
        <v/>
      </c>
      <c r="AJ156" s="28" t="str">
        <f t="shared" si="42"/>
        <v/>
      </c>
      <c r="AK156" s="28" t="str">
        <f t="shared" si="43"/>
        <v/>
      </c>
      <c r="AL156" s="29" t="str">
        <f t="shared" si="44"/>
        <v/>
      </c>
      <c r="AM156" s="25" t="str">
        <f t="shared" si="45"/>
        <v/>
      </c>
      <c r="AN156" s="24" t="str">
        <f t="shared" si="46"/>
        <v>非参评</v>
      </c>
      <c r="AO156" s="24" t="str">
        <f t="shared" si="47"/>
        <v>MOB12+</v>
      </c>
    </row>
    <row r="157" spans="1:41" ht="13.5" hidden="1" customHeight="1">
      <c r="A157" s="24" t="s">
        <v>1168</v>
      </c>
      <c r="B157" s="34" t="s">
        <v>145</v>
      </c>
      <c r="C157" s="25">
        <v>731554</v>
      </c>
      <c r="D157" s="24" t="s">
        <v>768</v>
      </c>
      <c r="E157" s="26">
        <v>44935.456250000003</v>
      </c>
      <c r="F157" s="26">
        <v>44935.456250000003</v>
      </c>
      <c r="G157" s="25">
        <v>1219</v>
      </c>
      <c r="H157" s="25">
        <v>1219</v>
      </c>
      <c r="I157" s="26">
        <v>46153.820138888899</v>
      </c>
      <c r="J157" s="27">
        <v>353</v>
      </c>
      <c r="K157" s="27">
        <v>500</v>
      </c>
      <c r="L157" s="27">
        <v>142</v>
      </c>
      <c r="M157" s="27">
        <v>20458</v>
      </c>
      <c r="N157" s="27">
        <v>15654</v>
      </c>
      <c r="O157" s="25">
        <v>2</v>
      </c>
      <c r="P157" s="27">
        <v>0</v>
      </c>
      <c r="Q157" s="24"/>
      <c r="R157" s="24"/>
      <c r="S157" s="27">
        <v>8</v>
      </c>
      <c r="T157" s="27">
        <v>13</v>
      </c>
      <c r="U157" s="27">
        <v>1232700</v>
      </c>
      <c r="V157" s="27">
        <v>622700</v>
      </c>
      <c r="W157" s="27">
        <v>1232700</v>
      </c>
      <c r="X157" s="24" t="str">
        <f>IF(OR(I157="",说明首页!$C$3-INT(I157)&gt;7),"是","否")</f>
        <v>否</v>
      </c>
      <c r="Y157" s="24" t="str">
        <f t="shared" si="32"/>
        <v>是</v>
      </c>
      <c r="Z157" s="24" t="str">
        <f t="shared" si="33"/>
        <v>否</v>
      </c>
      <c r="AA157" s="24" t="str">
        <f>IF(OR(I157="",说明首页!$C$3-INT(I157)&gt;=3),"是","否")</f>
        <v>否</v>
      </c>
      <c r="AB157" s="28">
        <f t="shared" si="34"/>
        <v>110.2394366197183</v>
      </c>
      <c r="AC157" s="29">
        <f t="shared" si="35"/>
        <v>123.27</v>
      </c>
      <c r="AD157" s="27">
        <f t="shared" si="36"/>
        <v>94823.076923076922</v>
      </c>
      <c r="AE157" s="29">
        <f t="shared" si="37"/>
        <v>62.27</v>
      </c>
      <c r="AF157" s="29">
        <f t="shared" si="38"/>
        <v>130.44999999999999</v>
      </c>
      <c r="AG157" s="28" t="str">
        <f t="shared" si="39"/>
        <v/>
      </c>
      <c r="AH157" s="28" t="str">
        <f t="shared" si="40"/>
        <v/>
      </c>
      <c r="AI157" s="28" t="str">
        <f t="shared" si="41"/>
        <v/>
      </c>
      <c r="AJ157" s="28" t="str">
        <f t="shared" si="42"/>
        <v/>
      </c>
      <c r="AK157" s="28" t="str">
        <f t="shared" si="43"/>
        <v/>
      </c>
      <c r="AL157" s="29" t="str">
        <f t="shared" si="44"/>
        <v/>
      </c>
      <c r="AM157" s="25" t="str">
        <f t="shared" si="45"/>
        <v/>
      </c>
      <c r="AN157" s="24" t="str">
        <f t="shared" si="46"/>
        <v>非参评</v>
      </c>
      <c r="AO157" s="24" t="str">
        <f t="shared" si="47"/>
        <v>MOB12+</v>
      </c>
    </row>
    <row r="158" spans="1:41" ht="13.5" hidden="1" customHeight="1">
      <c r="A158" s="24" t="s">
        <v>1168</v>
      </c>
      <c r="B158" s="34" t="s">
        <v>145</v>
      </c>
      <c r="C158" s="25">
        <v>731556</v>
      </c>
      <c r="D158" s="24" t="s">
        <v>435</v>
      </c>
      <c r="E158" s="26">
        <v>44935.808333333298</v>
      </c>
      <c r="F158" s="26">
        <v>44935.808333333298</v>
      </c>
      <c r="G158" s="25">
        <v>1219</v>
      </c>
      <c r="H158" s="25">
        <v>1219</v>
      </c>
      <c r="I158" s="26">
        <v>46154.589583333298</v>
      </c>
      <c r="J158" s="27">
        <v>90</v>
      </c>
      <c r="K158" s="27">
        <v>92</v>
      </c>
      <c r="L158" s="27">
        <v>35</v>
      </c>
      <c r="M158" s="27">
        <v>3767</v>
      </c>
      <c r="N158" s="27">
        <v>2957</v>
      </c>
      <c r="O158" s="25"/>
      <c r="P158" s="27">
        <v>0</v>
      </c>
      <c r="Q158" s="24"/>
      <c r="R158" s="24"/>
      <c r="S158" s="27">
        <v>1</v>
      </c>
      <c r="T158" s="27">
        <v>2</v>
      </c>
      <c r="U158" s="27">
        <v>52000</v>
      </c>
      <c r="V158" s="27">
        <v>52000</v>
      </c>
      <c r="W158" s="27">
        <v>52000</v>
      </c>
      <c r="X158" s="24" t="str">
        <f>IF(OR(I158="",说明首页!$C$3-INT(I158)&gt;7),"是","否")</f>
        <v>否</v>
      </c>
      <c r="Y158" s="24" t="str">
        <f t="shared" si="32"/>
        <v>是</v>
      </c>
      <c r="Z158" s="24" t="str">
        <f t="shared" si="33"/>
        <v>否</v>
      </c>
      <c r="AA158" s="24" t="str">
        <f>IF(OR(I158="",说明首页!$C$3-INT(I158)&gt;=3),"是","否")</f>
        <v>否</v>
      </c>
      <c r="AB158" s="28">
        <f t="shared" si="34"/>
        <v>84.48571428571428</v>
      </c>
      <c r="AC158" s="29">
        <f t="shared" si="35"/>
        <v>5.2</v>
      </c>
      <c r="AD158" s="27">
        <f t="shared" si="36"/>
        <v>26000</v>
      </c>
      <c r="AE158" s="29">
        <f t="shared" si="37"/>
        <v>5.2</v>
      </c>
      <c r="AF158" s="29">
        <f t="shared" si="38"/>
        <v>0</v>
      </c>
      <c r="AG158" s="28" t="str">
        <f t="shared" si="39"/>
        <v/>
      </c>
      <c r="AH158" s="28" t="str">
        <f t="shared" si="40"/>
        <v/>
      </c>
      <c r="AI158" s="28" t="str">
        <f t="shared" si="41"/>
        <v/>
      </c>
      <c r="AJ158" s="28" t="str">
        <f t="shared" si="42"/>
        <v/>
      </c>
      <c r="AK158" s="28" t="str">
        <f t="shared" si="43"/>
        <v/>
      </c>
      <c r="AL158" s="29" t="str">
        <f t="shared" si="44"/>
        <v/>
      </c>
      <c r="AM158" s="25" t="str">
        <f t="shared" si="45"/>
        <v/>
      </c>
      <c r="AN158" s="24" t="str">
        <f t="shared" si="46"/>
        <v>非参评</v>
      </c>
      <c r="AO158" s="24" t="str">
        <f t="shared" si="47"/>
        <v>MOB12+</v>
      </c>
    </row>
    <row r="159" spans="1:41" ht="13.5" hidden="1" customHeight="1">
      <c r="A159" s="24" t="s">
        <v>1168</v>
      </c>
      <c r="B159" s="34" t="s">
        <v>150</v>
      </c>
      <c r="C159" s="25">
        <v>732164</v>
      </c>
      <c r="D159" s="24" t="s">
        <v>803</v>
      </c>
      <c r="E159" s="26">
        <v>44942.413888888899</v>
      </c>
      <c r="F159" s="26">
        <v>44942.413888888899</v>
      </c>
      <c r="G159" s="25">
        <v>1212</v>
      </c>
      <c r="H159" s="25">
        <v>1212</v>
      </c>
      <c r="I159" s="26">
        <v>46152.651388888902</v>
      </c>
      <c r="J159" s="27">
        <v>694</v>
      </c>
      <c r="K159" s="27">
        <v>806</v>
      </c>
      <c r="L159" s="27">
        <v>276</v>
      </c>
      <c r="M159" s="27">
        <v>31995</v>
      </c>
      <c r="N159" s="27">
        <v>24518</v>
      </c>
      <c r="O159" s="24">
        <v>4</v>
      </c>
      <c r="P159" s="24">
        <v>0</v>
      </c>
      <c r="Q159" s="24"/>
      <c r="R159" s="24"/>
      <c r="S159" s="24">
        <v>3</v>
      </c>
      <c r="T159" s="24">
        <v>6</v>
      </c>
      <c r="U159" s="24">
        <v>290800</v>
      </c>
      <c r="V159" s="24">
        <v>290800</v>
      </c>
      <c r="W159" s="24">
        <v>290800</v>
      </c>
      <c r="X159" s="24" t="str">
        <f>IF(OR(I159="",说明首页!$C$3-INT(I159)&gt;7),"是","否")</f>
        <v>否</v>
      </c>
      <c r="Y159" s="24" t="str">
        <f t="shared" si="32"/>
        <v>是</v>
      </c>
      <c r="Z159" s="24" t="str">
        <f t="shared" si="33"/>
        <v>否</v>
      </c>
      <c r="AA159" s="24" t="str">
        <f>IF(OR(I159="",说明首页!$C$3-INT(I159)&gt;=3),"是","否")</f>
        <v>否</v>
      </c>
      <c r="AB159" s="28">
        <f t="shared" si="34"/>
        <v>88.833333333333329</v>
      </c>
      <c r="AC159" s="29">
        <f t="shared" si="35"/>
        <v>29.08</v>
      </c>
      <c r="AD159" s="27">
        <f t="shared" si="36"/>
        <v>48466.666666666664</v>
      </c>
      <c r="AE159" s="29">
        <f t="shared" si="37"/>
        <v>29.08</v>
      </c>
      <c r="AF159" s="29">
        <f t="shared" si="38"/>
        <v>102.15833333333333</v>
      </c>
      <c r="AG159" s="28" t="str">
        <f t="shared" si="39"/>
        <v/>
      </c>
      <c r="AH159" s="28" t="str">
        <f t="shared" si="40"/>
        <v/>
      </c>
      <c r="AI159" s="28" t="str">
        <f t="shared" si="41"/>
        <v/>
      </c>
      <c r="AJ159" s="28" t="str">
        <f t="shared" si="42"/>
        <v/>
      </c>
      <c r="AK159" s="28" t="str">
        <f t="shared" si="43"/>
        <v/>
      </c>
      <c r="AL159" s="29" t="str">
        <f t="shared" si="44"/>
        <v/>
      </c>
      <c r="AM159" s="25" t="str">
        <f t="shared" si="45"/>
        <v/>
      </c>
      <c r="AN159" s="24" t="str">
        <f t="shared" si="46"/>
        <v>非参评</v>
      </c>
      <c r="AO159" s="24" t="str">
        <f t="shared" si="47"/>
        <v>MOB12+</v>
      </c>
    </row>
    <row r="160" spans="1:41" ht="13.5" hidden="1" customHeight="1">
      <c r="A160" s="24" t="s">
        <v>1168</v>
      </c>
      <c r="B160" s="34" t="s">
        <v>150</v>
      </c>
      <c r="C160" s="25">
        <v>732466</v>
      </c>
      <c r="D160" s="24" t="s">
        <v>627</v>
      </c>
      <c r="E160" s="26">
        <v>44963.399305555598</v>
      </c>
      <c r="F160" s="26">
        <v>44963.399305555598</v>
      </c>
      <c r="G160" s="25">
        <v>1191</v>
      </c>
      <c r="H160" s="25">
        <v>1191</v>
      </c>
      <c r="I160" s="26">
        <v>46154.65625</v>
      </c>
      <c r="J160" s="27">
        <v>478</v>
      </c>
      <c r="K160" s="27">
        <v>489</v>
      </c>
      <c r="L160" s="27">
        <v>120</v>
      </c>
      <c r="M160" s="27">
        <v>16269</v>
      </c>
      <c r="N160" s="27">
        <v>10725</v>
      </c>
      <c r="O160" s="25"/>
      <c r="P160" s="27">
        <v>0</v>
      </c>
      <c r="Q160" s="24"/>
      <c r="R160" s="24"/>
      <c r="S160" s="27">
        <v>2</v>
      </c>
      <c r="T160" s="27">
        <v>4</v>
      </c>
      <c r="U160" s="27">
        <v>260000</v>
      </c>
      <c r="V160" s="27">
        <v>260000</v>
      </c>
      <c r="W160" s="27">
        <v>260000</v>
      </c>
      <c r="X160" s="24" t="str">
        <f>IF(OR(I160="",说明首页!$C$3-INT(I160)&gt;7),"是","否")</f>
        <v>否</v>
      </c>
      <c r="Y160" s="24" t="str">
        <f t="shared" si="32"/>
        <v>是</v>
      </c>
      <c r="Z160" s="24" t="str">
        <f t="shared" si="33"/>
        <v>否</v>
      </c>
      <c r="AA160" s="24" t="str">
        <f>IF(OR(I160="",说明首页!$C$3-INT(I160)&gt;=3),"是","否")</f>
        <v>否</v>
      </c>
      <c r="AB160" s="28">
        <f t="shared" si="34"/>
        <v>89.375</v>
      </c>
      <c r="AC160" s="29">
        <f t="shared" si="35"/>
        <v>26</v>
      </c>
      <c r="AD160" s="27">
        <f t="shared" si="36"/>
        <v>65000</v>
      </c>
      <c r="AE160" s="29">
        <f t="shared" si="37"/>
        <v>26</v>
      </c>
      <c r="AF160" s="29">
        <f t="shared" si="38"/>
        <v>0</v>
      </c>
      <c r="AG160" s="28" t="str">
        <f t="shared" si="39"/>
        <v/>
      </c>
      <c r="AH160" s="28" t="str">
        <f t="shared" si="40"/>
        <v/>
      </c>
      <c r="AI160" s="28" t="str">
        <f t="shared" si="41"/>
        <v/>
      </c>
      <c r="AJ160" s="28" t="str">
        <f t="shared" si="42"/>
        <v/>
      </c>
      <c r="AK160" s="28" t="str">
        <f t="shared" si="43"/>
        <v/>
      </c>
      <c r="AL160" s="29" t="str">
        <f t="shared" si="44"/>
        <v/>
      </c>
      <c r="AM160" s="25" t="str">
        <f t="shared" si="45"/>
        <v/>
      </c>
      <c r="AN160" s="24" t="str">
        <f t="shared" si="46"/>
        <v>非参评</v>
      </c>
      <c r="AO160" s="24" t="str">
        <f t="shared" si="47"/>
        <v>MOB12+</v>
      </c>
    </row>
    <row r="161" spans="1:41" ht="13.5" hidden="1" customHeight="1">
      <c r="A161" s="24" t="s">
        <v>1168</v>
      </c>
      <c r="B161" s="34" t="s">
        <v>150</v>
      </c>
      <c r="C161" s="25">
        <v>732468</v>
      </c>
      <c r="D161" s="24" t="s">
        <v>916</v>
      </c>
      <c r="E161" s="26">
        <v>44963.396527777797</v>
      </c>
      <c r="F161" s="26">
        <v>44963.396527777797</v>
      </c>
      <c r="G161" s="25">
        <v>1191</v>
      </c>
      <c r="H161" s="25">
        <v>1191</v>
      </c>
      <c r="I161" s="26">
        <v>46154.800694444399</v>
      </c>
      <c r="J161" s="27">
        <v>673</v>
      </c>
      <c r="K161" s="27">
        <v>863</v>
      </c>
      <c r="L161" s="27">
        <v>248</v>
      </c>
      <c r="M161" s="27">
        <v>33345</v>
      </c>
      <c r="N161" s="27">
        <v>24245</v>
      </c>
      <c r="O161" s="25">
        <v>3</v>
      </c>
      <c r="P161" s="27">
        <v>0</v>
      </c>
      <c r="Q161" s="24"/>
      <c r="R161" s="24"/>
      <c r="S161" s="27">
        <v>6</v>
      </c>
      <c r="T161" s="27">
        <v>13</v>
      </c>
      <c r="U161" s="27">
        <v>182800</v>
      </c>
      <c r="V161" s="27">
        <v>178800</v>
      </c>
      <c r="W161" s="27">
        <v>182800</v>
      </c>
      <c r="X161" s="24" t="str">
        <f>IF(OR(I161="",说明首页!$C$3-INT(I161)&gt;7),"是","否")</f>
        <v>否</v>
      </c>
      <c r="Y161" s="24" t="str">
        <f t="shared" si="32"/>
        <v>是</v>
      </c>
      <c r="Z161" s="24" t="str">
        <f t="shared" si="33"/>
        <v>否</v>
      </c>
      <c r="AA161" s="24" t="str">
        <f>IF(OR(I161="",说明首页!$C$3-INT(I161)&gt;=3),"是","否")</f>
        <v>否</v>
      </c>
      <c r="AB161" s="28">
        <f t="shared" si="34"/>
        <v>97.762096774193552</v>
      </c>
      <c r="AC161" s="29">
        <f t="shared" si="35"/>
        <v>18.28</v>
      </c>
      <c r="AD161" s="27">
        <f t="shared" si="36"/>
        <v>14061.538461538461</v>
      </c>
      <c r="AE161" s="29">
        <f t="shared" si="37"/>
        <v>17.88</v>
      </c>
      <c r="AF161" s="29">
        <f t="shared" si="38"/>
        <v>134.69444444444446</v>
      </c>
      <c r="AG161" s="28" t="str">
        <f t="shared" si="39"/>
        <v/>
      </c>
      <c r="AH161" s="28" t="str">
        <f t="shared" si="40"/>
        <v/>
      </c>
      <c r="AI161" s="28" t="str">
        <f t="shared" si="41"/>
        <v/>
      </c>
      <c r="AJ161" s="28" t="str">
        <f t="shared" si="42"/>
        <v/>
      </c>
      <c r="AK161" s="28" t="str">
        <f t="shared" si="43"/>
        <v/>
      </c>
      <c r="AL161" s="29" t="str">
        <f t="shared" si="44"/>
        <v/>
      </c>
      <c r="AM161" s="25" t="str">
        <f t="shared" si="45"/>
        <v/>
      </c>
      <c r="AN161" s="24" t="str">
        <f t="shared" si="46"/>
        <v>非参评</v>
      </c>
      <c r="AO161" s="24" t="str">
        <f t="shared" si="47"/>
        <v>MOB12+</v>
      </c>
    </row>
    <row r="162" spans="1:41" ht="13.5" hidden="1" customHeight="1">
      <c r="A162" s="24" t="s">
        <v>1168</v>
      </c>
      <c r="B162" s="34" t="s">
        <v>150</v>
      </c>
      <c r="C162" s="25">
        <v>732470</v>
      </c>
      <c r="D162" s="24" t="s">
        <v>351</v>
      </c>
      <c r="E162" s="26">
        <v>44963.4284722222</v>
      </c>
      <c r="F162" s="26">
        <v>44963.4284722222</v>
      </c>
      <c r="G162" s="25">
        <v>1191</v>
      </c>
      <c r="H162" s="25">
        <v>1191</v>
      </c>
      <c r="I162" s="26">
        <v>46154.645833333299</v>
      </c>
      <c r="J162" s="27">
        <v>436</v>
      </c>
      <c r="K162" s="27">
        <v>457</v>
      </c>
      <c r="L162" s="27">
        <v>121</v>
      </c>
      <c r="M162" s="27">
        <v>15861</v>
      </c>
      <c r="N162" s="27">
        <v>10830</v>
      </c>
      <c r="O162" s="25">
        <v>1</v>
      </c>
      <c r="P162" s="27">
        <v>0</v>
      </c>
      <c r="Q162" s="24"/>
      <c r="R162" s="24"/>
      <c r="S162" s="27">
        <v>4</v>
      </c>
      <c r="T162" s="27">
        <v>7</v>
      </c>
      <c r="U162" s="27">
        <v>248900</v>
      </c>
      <c r="V162" s="27">
        <v>238900</v>
      </c>
      <c r="W162" s="27">
        <v>248900</v>
      </c>
      <c r="X162" s="24" t="str">
        <f>IF(OR(I162="",说明首页!$C$3-INT(I162)&gt;7),"是","否")</f>
        <v>否</v>
      </c>
      <c r="Y162" s="24" t="str">
        <f t="shared" si="32"/>
        <v>是</v>
      </c>
      <c r="Z162" s="24" t="str">
        <f t="shared" si="33"/>
        <v>否</v>
      </c>
      <c r="AA162" s="24" t="str">
        <f>IF(OR(I162="",说明首页!$C$3-INT(I162)&gt;=3),"是","否")</f>
        <v>否</v>
      </c>
      <c r="AB162" s="28">
        <f t="shared" si="34"/>
        <v>89.504132231404952</v>
      </c>
      <c r="AC162" s="29">
        <f t="shared" si="35"/>
        <v>24.89</v>
      </c>
      <c r="AD162" s="27">
        <f t="shared" si="36"/>
        <v>35557.142857142855</v>
      </c>
      <c r="AE162" s="29">
        <f t="shared" si="37"/>
        <v>23.89</v>
      </c>
      <c r="AF162" s="29">
        <f t="shared" si="38"/>
        <v>180.5</v>
      </c>
      <c r="AG162" s="28" t="str">
        <f t="shared" si="39"/>
        <v/>
      </c>
      <c r="AH162" s="28" t="str">
        <f t="shared" si="40"/>
        <v/>
      </c>
      <c r="AI162" s="28" t="str">
        <f t="shared" si="41"/>
        <v/>
      </c>
      <c r="AJ162" s="28" t="str">
        <f t="shared" si="42"/>
        <v/>
      </c>
      <c r="AK162" s="28" t="str">
        <f t="shared" si="43"/>
        <v/>
      </c>
      <c r="AL162" s="29" t="str">
        <f t="shared" si="44"/>
        <v/>
      </c>
      <c r="AM162" s="25" t="str">
        <f t="shared" si="45"/>
        <v/>
      </c>
      <c r="AN162" s="24" t="str">
        <f t="shared" si="46"/>
        <v>非参评</v>
      </c>
      <c r="AO162" s="24" t="str">
        <f t="shared" si="47"/>
        <v>MOB12+</v>
      </c>
    </row>
    <row r="163" spans="1:41" ht="13.5" hidden="1" customHeight="1">
      <c r="A163" s="24" t="s">
        <v>1168</v>
      </c>
      <c r="B163" s="34" t="s">
        <v>162</v>
      </c>
      <c r="C163" s="25">
        <v>732567</v>
      </c>
      <c r="D163" s="24" t="s">
        <v>849</v>
      </c>
      <c r="E163" s="26">
        <v>44965.40625</v>
      </c>
      <c r="F163" s="26">
        <v>44965.40625</v>
      </c>
      <c r="G163" s="25">
        <v>1189</v>
      </c>
      <c r="H163" s="25">
        <v>1189</v>
      </c>
      <c r="I163" s="26">
        <v>46152.600694444402</v>
      </c>
      <c r="J163" s="27">
        <v>3</v>
      </c>
      <c r="K163" s="27">
        <v>3</v>
      </c>
      <c r="L163" s="27">
        <v>2</v>
      </c>
      <c r="M163" s="27">
        <v>176</v>
      </c>
      <c r="N163" s="27">
        <v>164</v>
      </c>
      <c r="O163" s="25"/>
      <c r="P163" s="27"/>
      <c r="Q163" s="24"/>
      <c r="R163" s="24"/>
      <c r="S163" s="27"/>
      <c r="T163" s="27"/>
      <c r="U163" s="27"/>
      <c r="V163" s="27"/>
      <c r="W163" s="27"/>
      <c r="X163" s="24" t="str">
        <f>IF(OR(I163="",说明首页!$C$3-INT(I163)&gt;7),"是","否")</f>
        <v>否</v>
      </c>
      <c r="Y163" s="24" t="str">
        <f t="shared" si="32"/>
        <v>是</v>
      </c>
      <c r="Z163" s="24" t="str">
        <f t="shared" si="33"/>
        <v>否</v>
      </c>
      <c r="AA163" s="24" t="str">
        <f>IF(OR(I163="",说明首页!$C$3-INT(I163)&gt;=3),"是","否")</f>
        <v>否</v>
      </c>
      <c r="AB163" s="28">
        <f t="shared" si="34"/>
        <v>82</v>
      </c>
      <c r="AC163" s="29">
        <f t="shared" si="35"/>
        <v>0</v>
      </c>
      <c r="AD163" s="27">
        <f t="shared" si="36"/>
        <v>0</v>
      </c>
      <c r="AE163" s="29">
        <f t="shared" si="37"/>
        <v>0</v>
      </c>
      <c r="AF163" s="29">
        <f t="shared" si="38"/>
        <v>0</v>
      </c>
      <c r="AG163" s="28" t="str">
        <f t="shared" si="39"/>
        <v/>
      </c>
      <c r="AH163" s="28" t="str">
        <f t="shared" si="40"/>
        <v/>
      </c>
      <c r="AI163" s="28" t="str">
        <f t="shared" si="41"/>
        <v/>
      </c>
      <c r="AJ163" s="28" t="str">
        <f t="shared" si="42"/>
        <v/>
      </c>
      <c r="AK163" s="28" t="str">
        <f t="shared" si="43"/>
        <v/>
      </c>
      <c r="AL163" s="29" t="str">
        <f t="shared" si="44"/>
        <v/>
      </c>
      <c r="AM163" s="25" t="str">
        <f t="shared" si="45"/>
        <v/>
      </c>
      <c r="AN163" s="24" t="str">
        <f t="shared" si="46"/>
        <v>非参评</v>
      </c>
      <c r="AO163" s="24" t="str">
        <f t="shared" si="47"/>
        <v>MOB12+</v>
      </c>
    </row>
    <row r="164" spans="1:41" ht="13.5" hidden="1" customHeight="1">
      <c r="A164" s="24" t="s">
        <v>1168</v>
      </c>
      <c r="B164" s="34" t="s">
        <v>150</v>
      </c>
      <c r="C164" s="25">
        <v>732704</v>
      </c>
      <c r="D164" s="24" t="s">
        <v>232</v>
      </c>
      <c r="E164" s="26">
        <v>44967.641666666699</v>
      </c>
      <c r="F164" s="26">
        <v>44967.641666666699</v>
      </c>
      <c r="G164" s="25">
        <v>1187</v>
      </c>
      <c r="H164" s="25">
        <v>1187</v>
      </c>
      <c r="I164" s="26">
        <v>46153.589583333298</v>
      </c>
      <c r="J164" s="27">
        <v>474</v>
      </c>
      <c r="K164" s="27">
        <v>516</v>
      </c>
      <c r="L164" s="27">
        <v>150</v>
      </c>
      <c r="M164" s="27">
        <v>21317</v>
      </c>
      <c r="N164" s="27">
        <v>15345</v>
      </c>
      <c r="O164" s="25">
        <v>1</v>
      </c>
      <c r="P164" s="27">
        <v>0</v>
      </c>
      <c r="Q164" s="24"/>
      <c r="R164" s="24"/>
      <c r="S164" s="27">
        <v>4</v>
      </c>
      <c r="T164" s="27">
        <v>8</v>
      </c>
      <c r="U164" s="27">
        <v>45000</v>
      </c>
      <c r="V164" s="27">
        <v>41000</v>
      </c>
      <c r="W164" s="27">
        <v>45000</v>
      </c>
      <c r="X164" s="24" t="str">
        <f>IF(OR(I164="",说明首页!$C$3-INT(I164)&gt;7),"是","否")</f>
        <v>否</v>
      </c>
      <c r="Y164" s="24" t="str">
        <f t="shared" si="32"/>
        <v>是</v>
      </c>
      <c r="Z164" s="24" t="str">
        <f t="shared" si="33"/>
        <v>否</v>
      </c>
      <c r="AA164" s="24" t="str">
        <f>IF(OR(I164="",说明首页!$C$3-INT(I164)&gt;=3),"是","否")</f>
        <v>否</v>
      </c>
      <c r="AB164" s="28">
        <f t="shared" si="34"/>
        <v>102.3</v>
      </c>
      <c r="AC164" s="29">
        <f t="shared" si="35"/>
        <v>4.5</v>
      </c>
      <c r="AD164" s="27">
        <f t="shared" si="36"/>
        <v>5625</v>
      </c>
      <c r="AE164" s="29">
        <f t="shared" si="37"/>
        <v>4.0999999999999996</v>
      </c>
      <c r="AF164" s="29">
        <f t="shared" si="38"/>
        <v>255.75</v>
      </c>
      <c r="AG164" s="28" t="str">
        <f t="shared" si="39"/>
        <v/>
      </c>
      <c r="AH164" s="28" t="str">
        <f t="shared" si="40"/>
        <v/>
      </c>
      <c r="AI164" s="28" t="str">
        <f t="shared" si="41"/>
        <v/>
      </c>
      <c r="AJ164" s="28" t="str">
        <f t="shared" si="42"/>
        <v/>
      </c>
      <c r="AK164" s="28" t="str">
        <f t="shared" si="43"/>
        <v/>
      </c>
      <c r="AL164" s="29" t="str">
        <f t="shared" si="44"/>
        <v/>
      </c>
      <c r="AM164" s="25" t="str">
        <f t="shared" si="45"/>
        <v/>
      </c>
      <c r="AN164" s="24" t="str">
        <f t="shared" si="46"/>
        <v>非参评</v>
      </c>
      <c r="AO164" s="24" t="str">
        <f t="shared" si="47"/>
        <v>MOB12+</v>
      </c>
    </row>
    <row r="165" spans="1:41" ht="13.5" hidden="1" customHeight="1">
      <c r="A165" s="24" t="s">
        <v>1168</v>
      </c>
      <c r="B165" s="34" t="s">
        <v>150</v>
      </c>
      <c r="C165" s="25">
        <v>732706</v>
      </c>
      <c r="D165" s="24" t="s">
        <v>845</v>
      </c>
      <c r="E165" s="26">
        <v>44967.653472222199</v>
      </c>
      <c r="F165" s="26">
        <v>44967.653472222199</v>
      </c>
      <c r="G165" s="25">
        <v>1187</v>
      </c>
      <c r="H165" s="25">
        <v>1187</v>
      </c>
      <c r="I165" s="26">
        <v>46154.661805555603</v>
      </c>
      <c r="J165" s="27">
        <v>627</v>
      </c>
      <c r="K165" s="27">
        <v>669</v>
      </c>
      <c r="L165" s="27">
        <v>140</v>
      </c>
      <c r="M165" s="27">
        <v>15999</v>
      </c>
      <c r="N165" s="27">
        <v>9491</v>
      </c>
      <c r="O165" s="25"/>
      <c r="P165" s="27">
        <v>0</v>
      </c>
      <c r="Q165" s="24"/>
      <c r="R165" s="24"/>
      <c r="S165" s="27">
        <v>2</v>
      </c>
      <c r="T165" s="27">
        <v>4</v>
      </c>
      <c r="U165" s="27">
        <v>4500</v>
      </c>
      <c r="V165" s="27"/>
      <c r="W165" s="27">
        <v>4500</v>
      </c>
      <c r="X165" s="24" t="str">
        <f>IF(OR(I165="",说明首页!$C$3-INT(I165)&gt;7),"是","否")</f>
        <v>否</v>
      </c>
      <c r="Y165" s="24" t="str">
        <f t="shared" si="32"/>
        <v>是</v>
      </c>
      <c r="Z165" s="24" t="str">
        <f t="shared" si="33"/>
        <v>否</v>
      </c>
      <c r="AA165" s="24" t="str">
        <f>IF(OR(I165="",说明首页!$C$3-INT(I165)&gt;=3),"是","否")</f>
        <v>否</v>
      </c>
      <c r="AB165" s="28">
        <f t="shared" si="34"/>
        <v>67.792857142857144</v>
      </c>
      <c r="AC165" s="29">
        <f t="shared" si="35"/>
        <v>0.45</v>
      </c>
      <c r="AD165" s="27">
        <f t="shared" si="36"/>
        <v>1125</v>
      </c>
      <c r="AE165" s="29">
        <f t="shared" si="37"/>
        <v>0</v>
      </c>
      <c r="AF165" s="29">
        <f t="shared" si="38"/>
        <v>0</v>
      </c>
      <c r="AG165" s="28" t="str">
        <f t="shared" si="39"/>
        <v/>
      </c>
      <c r="AH165" s="28" t="str">
        <f t="shared" si="40"/>
        <v/>
      </c>
      <c r="AI165" s="28" t="str">
        <f t="shared" si="41"/>
        <v/>
      </c>
      <c r="AJ165" s="28" t="str">
        <f t="shared" si="42"/>
        <v/>
      </c>
      <c r="AK165" s="28" t="str">
        <f t="shared" si="43"/>
        <v/>
      </c>
      <c r="AL165" s="29" t="str">
        <f t="shared" si="44"/>
        <v/>
      </c>
      <c r="AM165" s="25" t="str">
        <f t="shared" si="45"/>
        <v/>
      </c>
      <c r="AN165" s="24" t="str">
        <f t="shared" si="46"/>
        <v>非参评</v>
      </c>
      <c r="AO165" s="24" t="str">
        <f t="shared" si="47"/>
        <v>MOB12+</v>
      </c>
    </row>
    <row r="166" spans="1:41" ht="13.5" hidden="1" customHeight="1">
      <c r="A166" s="24" t="s">
        <v>1168</v>
      </c>
      <c r="B166" s="34" t="s">
        <v>150</v>
      </c>
      <c r="C166" s="25">
        <v>732716</v>
      </c>
      <c r="D166" s="24" t="s">
        <v>1241</v>
      </c>
      <c r="E166" s="26">
        <v>44967.626388888901</v>
      </c>
      <c r="F166" s="26">
        <v>44967.626388888901</v>
      </c>
      <c r="G166" s="25">
        <v>1187</v>
      </c>
      <c r="H166" s="25">
        <v>1187</v>
      </c>
      <c r="I166" s="26">
        <v>46154.820833333302</v>
      </c>
      <c r="J166" s="27">
        <v>7118</v>
      </c>
      <c r="K166" s="27">
        <v>7526</v>
      </c>
      <c r="L166" s="27">
        <v>2739</v>
      </c>
      <c r="M166" s="27">
        <v>306421</v>
      </c>
      <c r="N166" s="27">
        <v>238067</v>
      </c>
      <c r="O166" s="24">
        <v>25</v>
      </c>
      <c r="P166" s="24">
        <v>0</v>
      </c>
      <c r="Q166" s="24"/>
      <c r="R166" s="24"/>
      <c r="S166" s="24">
        <v>366</v>
      </c>
      <c r="T166" s="24">
        <v>537</v>
      </c>
      <c r="U166" s="24">
        <v>13100000</v>
      </c>
      <c r="V166" s="24">
        <v>4997600</v>
      </c>
      <c r="W166" s="24">
        <v>13100000</v>
      </c>
      <c r="X166" s="24" t="str">
        <f>IF(OR(I166="",说明首页!$C$3-INT(I166)&gt;7),"是","否")</f>
        <v>否</v>
      </c>
      <c r="Y166" s="24" t="str">
        <f t="shared" si="32"/>
        <v>否</v>
      </c>
      <c r="Z166" s="24" t="str">
        <f t="shared" si="33"/>
        <v>是</v>
      </c>
      <c r="AA166" s="24" t="str">
        <f>IF(OR(I166="",说明首页!$C$3-INT(I166)&gt;=3),"是","否")</f>
        <v>否</v>
      </c>
      <c r="AB166" s="28">
        <f t="shared" si="34"/>
        <v>86.917488134355608</v>
      </c>
      <c r="AC166" s="29">
        <f t="shared" si="35"/>
        <v>1310</v>
      </c>
      <c r="AD166" s="27">
        <f t="shared" si="36"/>
        <v>24394.785847299812</v>
      </c>
      <c r="AE166" s="29">
        <f t="shared" si="37"/>
        <v>499.76</v>
      </c>
      <c r="AF166" s="29">
        <f t="shared" si="38"/>
        <v>158.71133333333333</v>
      </c>
      <c r="AG166" s="28">
        <f t="shared" si="39"/>
        <v>39.966273187183809</v>
      </c>
      <c r="AH166" s="28">
        <f t="shared" si="40"/>
        <v>83.811129848229342</v>
      </c>
      <c r="AI166" s="28">
        <f t="shared" si="41"/>
        <v>52.445193929173698</v>
      </c>
      <c r="AJ166" s="28">
        <f t="shared" si="42"/>
        <v>76.053962900505894</v>
      </c>
      <c r="AK166" s="28">
        <f t="shared" si="43"/>
        <v>81.618887015177066</v>
      </c>
      <c r="AL166" s="29">
        <f t="shared" si="44"/>
        <v>73.010000000000005</v>
      </c>
      <c r="AM166" s="25">
        <f t="shared" si="45"/>
        <v>119</v>
      </c>
      <c r="AN166" s="24" t="str">
        <f t="shared" si="46"/>
        <v>A</v>
      </c>
      <c r="AO166" s="24" t="str">
        <f t="shared" si="47"/>
        <v>MOB12+</v>
      </c>
    </row>
    <row r="167" spans="1:41" ht="13.5" hidden="1" customHeight="1">
      <c r="A167" s="24" t="s">
        <v>1168</v>
      </c>
      <c r="B167" s="34" t="s">
        <v>150</v>
      </c>
      <c r="C167" s="25">
        <v>732717</v>
      </c>
      <c r="D167" s="24" t="s">
        <v>887</v>
      </c>
      <c r="E167" s="26">
        <v>44967.6784722222</v>
      </c>
      <c r="F167" s="26">
        <v>44967.6784722222</v>
      </c>
      <c r="G167" s="25">
        <v>1187</v>
      </c>
      <c r="H167" s="25">
        <v>1187</v>
      </c>
      <c r="I167" s="26">
        <v>46154.660416666702</v>
      </c>
      <c r="J167" s="27">
        <v>440</v>
      </c>
      <c r="K167" s="27">
        <v>479</v>
      </c>
      <c r="L167" s="27">
        <v>178</v>
      </c>
      <c r="M167" s="27">
        <v>20151</v>
      </c>
      <c r="N167" s="27">
        <v>15451</v>
      </c>
      <c r="O167" s="25">
        <v>1</v>
      </c>
      <c r="P167" s="27">
        <v>0</v>
      </c>
      <c r="Q167" s="24"/>
      <c r="R167" s="24"/>
      <c r="S167" s="27">
        <v>6</v>
      </c>
      <c r="T167" s="27">
        <v>11</v>
      </c>
      <c r="U167" s="27">
        <v>304100</v>
      </c>
      <c r="V167" s="27">
        <v>248100</v>
      </c>
      <c r="W167" s="27">
        <v>304100</v>
      </c>
      <c r="X167" s="24" t="str">
        <f>IF(OR(I167="",说明首页!$C$3-INT(I167)&gt;7),"是","否")</f>
        <v>否</v>
      </c>
      <c r="Y167" s="24" t="str">
        <f t="shared" si="32"/>
        <v>是</v>
      </c>
      <c r="Z167" s="24" t="str">
        <f t="shared" si="33"/>
        <v>否</v>
      </c>
      <c r="AA167" s="24" t="str">
        <f>IF(OR(I167="",说明首页!$C$3-INT(I167)&gt;=3),"是","否")</f>
        <v>否</v>
      </c>
      <c r="AB167" s="28">
        <f t="shared" si="34"/>
        <v>86.803370786516851</v>
      </c>
      <c r="AC167" s="29">
        <f t="shared" si="35"/>
        <v>30.41</v>
      </c>
      <c r="AD167" s="27">
        <f t="shared" si="36"/>
        <v>27645.454545454544</v>
      </c>
      <c r="AE167" s="29">
        <f t="shared" si="37"/>
        <v>24.81</v>
      </c>
      <c r="AF167" s="29">
        <f t="shared" si="38"/>
        <v>257.51666666666665</v>
      </c>
      <c r="AG167" s="28" t="str">
        <f t="shared" si="39"/>
        <v/>
      </c>
      <c r="AH167" s="28" t="str">
        <f t="shared" si="40"/>
        <v/>
      </c>
      <c r="AI167" s="28" t="str">
        <f t="shared" si="41"/>
        <v/>
      </c>
      <c r="AJ167" s="28" t="str">
        <f t="shared" si="42"/>
        <v/>
      </c>
      <c r="AK167" s="28" t="str">
        <f t="shared" si="43"/>
        <v/>
      </c>
      <c r="AL167" s="29" t="str">
        <f t="shared" si="44"/>
        <v/>
      </c>
      <c r="AM167" s="25" t="str">
        <f t="shared" si="45"/>
        <v/>
      </c>
      <c r="AN167" s="24" t="str">
        <f t="shared" si="46"/>
        <v>非参评</v>
      </c>
      <c r="AO167" s="24" t="str">
        <f t="shared" si="47"/>
        <v>MOB12+</v>
      </c>
    </row>
    <row r="168" spans="1:41" ht="13.5" hidden="1" customHeight="1">
      <c r="A168" s="24" t="s">
        <v>1168</v>
      </c>
      <c r="B168" s="34" t="s">
        <v>150</v>
      </c>
      <c r="C168" s="25">
        <v>732720</v>
      </c>
      <c r="D168" s="24" t="s">
        <v>709</v>
      </c>
      <c r="E168" s="26">
        <v>44967.654166666704</v>
      </c>
      <c r="F168" s="26">
        <v>44967.654166666704</v>
      </c>
      <c r="G168" s="25">
        <v>1187</v>
      </c>
      <c r="H168" s="25">
        <v>1187</v>
      </c>
      <c r="I168" s="26">
        <v>46151.663888888899</v>
      </c>
      <c r="J168" s="27">
        <v>410</v>
      </c>
      <c r="K168" s="27">
        <v>435</v>
      </c>
      <c r="L168" s="27">
        <v>110</v>
      </c>
      <c r="M168" s="27">
        <v>17481</v>
      </c>
      <c r="N168" s="27">
        <v>13096</v>
      </c>
      <c r="O168" s="24">
        <v>1</v>
      </c>
      <c r="P168" s="24">
        <v>0</v>
      </c>
      <c r="Q168" s="24"/>
      <c r="R168" s="24"/>
      <c r="S168" s="24">
        <v>8</v>
      </c>
      <c r="T168" s="24">
        <v>15</v>
      </c>
      <c r="U168" s="24">
        <v>763800</v>
      </c>
      <c r="V168" s="24">
        <v>763800</v>
      </c>
      <c r="W168" s="24">
        <v>763800</v>
      </c>
      <c r="X168" s="24" t="str">
        <f>IF(OR(I168="",说明首页!$C$3-INT(I168)&gt;7),"是","否")</f>
        <v>否</v>
      </c>
      <c r="Y168" s="24" t="str">
        <f t="shared" si="32"/>
        <v>是</v>
      </c>
      <c r="Z168" s="24" t="str">
        <f t="shared" si="33"/>
        <v>否</v>
      </c>
      <c r="AA168" s="24" t="str">
        <f>IF(OR(I168="",说明首页!$C$3-INT(I168)&gt;=3),"是","否")</f>
        <v>否</v>
      </c>
      <c r="AB168" s="28">
        <f t="shared" si="34"/>
        <v>119.05454545454545</v>
      </c>
      <c r="AC168" s="29">
        <f t="shared" si="35"/>
        <v>76.38</v>
      </c>
      <c r="AD168" s="27">
        <f t="shared" si="36"/>
        <v>50920</v>
      </c>
      <c r="AE168" s="29">
        <f t="shared" si="37"/>
        <v>76.38</v>
      </c>
      <c r="AF168" s="29">
        <f t="shared" si="38"/>
        <v>218.26666666666668</v>
      </c>
      <c r="AG168" s="28" t="str">
        <f t="shared" si="39"/>
        <v/>
      </c>
      <c r="AH168" s="28" t="str">
        <f t="shared" si="40"/>
        <v/>
      </c>
      <c r="AI168" s="28" t="str">
        <f t="shared" si="41"/>
        <v/>
      </c>
      <c r="AJ168" s="28" t="str">
        <f t="shared" si="42"/>
        <v/>
      </c>
      <c r="AK168" s="28" t="str">
        <f t="shared" si="43"/>
        <v/>
      </c>
      <c r="AL168" s="29" t="str">
        <f t="shared" si="44"/>
        <v/>
      </c>
      <c r="AM168" s="25" t="str">
        <f t="shared" si="45"/>
        <v/>
      </c>
      <c r="AN168" s="24" t="str">
        <f t="shared" si="46"/>
        <v>非参评</v>
      </c>
      <c r="AO168" s="24" t="str">
        <f t="shared" si="47"/>
        <v>MOB12+</v>
      </c>
    </row>
    <row r="169" spans="1:41" ht="13.5" hidden="1" customHeight="1">
      <c r="A169" s="24" t="s">
        <v>1168</v>
      </c>
      <c r="B169" s="34" t="s">
        <v>150</v>
      </c>
      <c r="C169" s="25">
        <v>732722</v>
      </c>
      <c r="D169" s="24" t="s">
        <v>1122</v>
      </c>
      <c r="E169" s="26">
        <v>44967.679861111101</v>
      </c>
      <c r="F169" s="26">
        <v>44967.679861111101</v>
      </c>
      <c r="G169" s="25">
        <v>1187</v>
      </c>
      <c r="H169" s="25">
        <v>1187</v>
      </c>
      <c r="I169" s="26">
        <v>46154.789583333302</v>
      </c>
      <c r="J169" s="27">
        <v>507</v>
      </c>
      <c r="K169" s="27">
        <v>555</v>
      </c>
      <c r="L169" s="27">
        <v>223</v>
      </c>
      <c r="M169" s="27">
        <v>20835</v>
      </c>
      <c r="N169" s="27">
        <v>15593</v>
      </c>
      <c r="O169" s="25"/>
      <c r="P169" s="27">
        <v>0</v>
      </c>
      <c r="Q169" s="24"/>
      <c r="R169" s="24"/>
      <c r="S169" s="27">
        <v>4</v>
      </c>
      <c r="T169" s="27">
        <v>8</v>
      </c>
      <c r="U169" s="27">
        <v>232000</v>
      </c>
      <c r="V169" s="27">
        <v>90000</v>
      </c>
      <c r="W169" s="27">
        <v>232000</v>
      </c>
      <c r="X169" s="24" t="str">
        <f>IF(OR(I169="",说明首页!$C$3-INT(I169)&gt;7),"是","否")</f>
        <v>否</v>
      </c>
      <c r="Y169" s="24" t="str">
        <f t="shared" si="32"/>
        <v>是</v>
      </c>
      <c r="Z169" s="24" t="str">
        <f t="shared" si="33"/>
        <v>否</v>
      </c>
      <c r="AA169" s="24" t="str">
        <f>IF(OR(I169="",说明首页!$C$3-INT(I169)&gt;=3),"是","否")</f>
        <v>否</v>
      </c>
      <c r="AB169" s="28">
        <f t="shared" si="34"/>
        <v>69.923766816143498</v>
      </c>
      <c r="AC169" s="29">
        <f t="shared" si="35"/>
        <v>23.2</v>
      </c>
      <c r="AD169" s="27">
        <f t="shared" si="36"/>
        <v>29000</v>
      </c>
      <c r="AE169" s="29">
        <f t="shared" si="37"/>
        <v>9</v>
      </c>
      <c r="AF169" s="29">
        <f t="shared" si="38"/>
        <v>0</v>
      </c>
      <c r="AG169" s="28" t="str">
        <f t="shared" si="39"/>
        <v/>
      </c>
      <c r="AH169" s="28" t="str">
        <f t="shared" si="40"/>
        <v/>
      </c>
      <c r="AI169" s="28" t="str">
        <f t="shared" si="41"/>
        <v/>
      </c>
      <c r="AJ169" s="28" t="str">
        <f t="shared" si="42"/>
        <v/>
      </c>
      <c r="AK169" s="28" t="str">
        <f t="shared" si="43"/>
        <v/>
      </c>
      <c r="AL169" s="29" t="str">
        <f t="shared" si="44"/>
        <v/>
      </c>
      <c r="AM169" s="25" t="str">
        <f t="shared" si="45"/>
        <v/>
      </c>
      <c r="AN169" s="24" t="str">
        <f t="shared" si="46"/>
        <v>非参评</v>
      </c>
      <c r="AO169" s="24" t="str">
        <f t="shared" si="47"/>
        <v>MOB12+</v>
      </c>
    </row>
    <row r="170" spans="1:41" ht="13.5" hidden="1" customHeight="1">
      <c r="A170" s="24" t="s">
        <v>1168</v>
      </c>
      <c r="B170" s="34" t="s">
        <v>150</v>
      </c>
      <c r="C170" s="25">
        <v>732725</v>
      </c>
      <c r="D170" s="24" t="s">
        <v>266</v>
      </c>
      <c r="E170" s="26">
        <v>44967.637499999997</v>
      </c>
      <c r="F170" s="26">
        <v>44967.637499999997</v>
      </c>
      <c r="G170" s="25">
        <v>1187</v>
      </c>
      <c r="H170" s="25">
        <v>1187</v>
      </c>
      <c r="I170" s="26">
        <v>46154.648611111101</v>
      </c>
      <c r="J170" s="27">
        <v>546</v>
      </c>
      <c r="K170" s="27">
        <v>641</v>
      </c>
      <c r="L170" s="27">
        <v>213</v>
      </c>
      <c r="M170" s="27">
        <v>20384</v>
      </c>
      <c r="N170" s="27">
        <v>14120</v>
      </c>
      <c r="O170" s="25"/>
      <c r="P170" s="27">
        <v>0</v>
      </c>
      <c r="Q170" s="24"/>
      <c r="R170" s="24"/>
      <c r="S170" s="27">
        <v>3</v>
      </c>
      <c r="T170" s="27">
        <v>6</v>
      </c>
      <c r="U170" s="27">
        <v>142900</v>
      </c>
      <c r="V170" s="27">
        <v>141900</v>
      </c>
      <c r="W170" s="27">
        <v>142900</v>
      </c>
      <c r="X170" s="24" t="str">
        <f>IF(OR(I170="",说明首页!$C$3-INT(I170)&gt;7),"是","否")</f>
        <v>否</v>
      </c>
      <c r="Y170" s="24" t="str">
        <f t="shared" si="32"/>
        <v>是</v>
      </c>
      <c r="Z170" s="24" t="str">
        <f t="shared" si="33"/>
        <v>否</v>
      </c>
      <c r="AA170" s="24" t="str">
        <f>IF(OR(I170="",说明首页!$C$3-INT(I170)&gt;=3),"是","否")</f>
        <v>否</v>
      </c>
      <c r="AB170" s="28">
        <f t="shared" si="34"/>
        <v>66.291079812206576</v>
      </c>
      <c r="AC170" s="29">
        <f t="shared" si="35"/>
        <v>14.29</v>
      </c>
      <c r="AD170" s="27">
        <f t="shared" si="36"/>
        <v>23816.666666666668</v>
      </c>
      <c r="AE170" s="29">
        <f t="shared" si="37"/>
        <v>14.19</v>
      </c>
      <c r="AF170" s="29">
        <f t="shared" si="38"/>
        <v>0</v>
      </c>
      <c r="AG170" s="28" t="str">
        <f t="shared" si="39"/>
        <v/>
      </c>
      <c r="AH170" s="28" t="str">
        <f t="shared" si="40"/>
        <v/>
      </c>
      <c r="AI170" s="28" t="str">
        <f t="shared" si="41"/>
        <v/>
      </c>
      <c r="AJ170" s="28" t="str">
        <f t="shared" si="42"/>
        <v/>
      </c>
      <c r="AK170" s="28" t="str">
        <f t="shared" si="43"/>
        <v/>
      </c>
      <c r="AL170" s="29" t="str">
        <f t="shared" si="44"/>
        <v/>
      </c>
      <c r="AM170" s="25" t="str">
        <f t="shared" si="45"/>
        <v/>
      </c>
      <c r="AN170" s="24" t="str">
        <f t="shared" si="46"/>
        <v>非参评</v>
      </c>
      <c r="AO170" s="24" t="str">
        <f t="shared" si="47"/>
        <v>MOB12+</v>
      </c>
    </row>
    <row r="171" spans="1:41" ht="13.5" hidden="1" customHeight="1">
      <c r="A171" s="24" t="s">
        <v>1168</v>
      </c>
      <c r="B171" s="34" t="s">
        <v>150</v>
      </c>
      <c r="C171" s="25">
        <v>732730</v>
      </c>
      <c r="D171" s="24" t="s">
        <v>843</v>
      </c>
      <c r="E171" s="26">
        <v>44967.609722222202</v>
      </c>
      <c r="F171" s="26">
        <v>44967.609722222202</v>
      </c>
      <c r="G171" s="25">
        <v>1187</v>
      </c>
      <c r="H171" s="25">
        <v>1187</v>
      </c>
      <c r="I171" s="26">
        <v>46138.433333333298</v>
      </c>
      <c r="J171" s="27">
        <v>15</v>
      </c>
      <c r="K171" s="27">
        <v>15</v>
      </c>
      <c r="L171" s="27">
        <v>6</v>
      </c>
      <c r="M171" s="27">
        <v>654</v>
      </c>
      <c r="N171" s="27">
        <v>460</v>
      </c>
      <c r="O171" s="25"/>
      <c r="P171" s="27"/>
      <c r="Q171" s="24"/>
      <c r="R171" s="24"/>
      <c r="S171" s="27"/>
      <c r="T171" s="27"/>
      <c r="U171" s="27"/>
      <c r="V171" s="27"/>
      <c r="W171" s="27"/>
      <c r="X171" s="24" t="str">
        <f>IF(OR(I171="",说明首页!$C$3-INT(I171)&gt;7),"是","否")</f>
        <v>否</v>
      </c>
      <c r="Y171" s="24" t="str">
        <f t="shared" si="32"/>
        <v>是</v>
      </c>
      <c r="Z171" s="24" t="str">
        <f t="shared" si="33"/>
        <v>否</v>
      </c>
      <c r="AA171" s="24" t="str">
        <f>IF(OR(I171="",说明首页!$C$3-INT(I171)&gt;=3),"是","否")</f>
        <v>否</v>
      </c>
      <c r="AB171" s="28">
        <f t="shared" si="34"/>
        <v>76.666666666666671</v>
      </c>
      <c r="AC171" s="29">
        <f t="shared" si="35"/>
        <v>0</v>
      </c>
      <c r="AD171" s="27">
        <f t="shared" si="36"/>
        <v>0</v>
      </c>
      <c r="AE171" s="29">
        <f t="shared" si="37"/>
        <v>0</v>
      </c>
      <c r="AF171" s="29">
        <f t="shared" si="38"/>
        <v>0</v>
      </c>
      <c r="AG171" s="28" t="str">
        <f t="shared" si="39"/>
        <v/>
      </c>
      <c r="AH171" s="28" t="str">
        <f t="shared" si="40"/>
        <v/>
      </c>
      <c r="AI171" s="28" t="str">
        <f t="shared" si="41"/>
        <v/>
      </c>
      <c r="AJ171" s="28" t="str">
        <f t="shared" si="42"/>
        <v/>
      </c>
      <c r="AK171" s="28" t="str">
        <f t="shared" si="43"/>
        <v/>
      </c>
      <c r="AL171" s="29" t="str">
        <f t="shared" si="44"/>
        <v/>
      </c>
      <c r="AM171" s="25" t="str">
        <f t="shared" si="45"/>
        <v/>
      </c>
      <c r="AN171" s="24" t="str">
        <f t="shared" si="46"/>
        <v>非参评</v>
      </c>
      <c r="AO171" s="24" t="str">
        <f t="shared" si="47"/>
        <v>MOB12+</v>
      </c>
    </row>
    <row r="172" spans="1:41" ht="13.5" hidden="1" customHeight="1">
      <c r="A172" s="24" t="s">
        <v>1168</v>
      </c>
      <c r="B172" s="34" t="s">
        <v>150</v>
      </c>
      <c r="C172" s="25">
        <v>733300</v>
      </c>
      <c r="D172" s="24" t="s">
        <v>384</v>
      </c>
      <c r="E172" s="26">
        <v>44974.6</v>
      </c>
      <c r="F172" s="26">
        <v>44974.6</v>
      </c>
      <c r="G172" s="25">
        <v>1180</v>
      </c>
      <c r="H172" s="25">
        <v>1180</v>
      </c>
      <c r="I172" s="26">
        <v>46154.660416666702</v>
      </c>
      <c r="J172" s="27">
        <v>545</v>
      </c>
      <c r="K172" s="27">
        <v>591</v>
      </c>
      <c r="L172" s="27">
        <v>181</v>
      </c>
      <c r="M172" s="27">
        <v>22097</v>
      </c>
      <c r="N172" s="27">
        <v>16066</v>
      </c>
      <c r="O172" s="25">
        <v>2</v>
      </c>
      <c r="P172" s="27">
        <v>0</v>
      </c>
      <c r="Q172" s="24"/>
      <c r="R172" s="24"/>
      <c r="S172" s="27">
        <v>3</v>
      </c>
      <c r="T172" s="27">
        <v>8</v>
      </c>
      <c r="U172" s="27">
        <v>251100</v>
      </c>
      <c r="V172" s="27">
        <v>97700</v>
      </c>
      <c r="W172" s="27">
        <v>251100</v>
      </c>
      <c r="X172" s="24" t="str">
        <f>IF(OR(I172="",说明首页!$C$3-INT(I172)&gt;7),"是","否")</f>
        <v>否</v>
      </c>
      <c r="Y172" s="24" t="str">
        <f t="shared" si="32"/>
        <v>是</v>
      </c>
      <c r="Z172" s="24" t="str">
        <f t="shared" si="33"/>
        <v>否</v>
      </c>
      <c r="AA172" s="24" t="str">
        <f>IF(OR(I172="",说明首页!$C$3-INT(I172)&gt;=3),"是","否")</f>
        <v>否</v>
      </c>
      <c r="AB172" s="28">
        <f t="shared" si="34"/>
        <v>88.762430939226519</v>
      </c>
      <c r="AC172" s="29">
        <f t="shared" si="35"/>
        <v>25.11</v>
      </c>
      <c r="AD172" s="27">
        <f t="shared" si="36"/>
        <v>31387.5</v>
      </c>
      <c r="AE172" s="29">
        <f t="shared" si="37"/>
        <v>9.77</v>
      </c>
      <c r="AF172" s="29">
        <f t="shared" si="38"/>
        <v>133.88333333333333</v>
      </c>
      <c r="AG172" s="28" t="str">
        <f t="shared" si="39"/>
        <v/>
      </c>
      <c r="AH172" s="28" t="str">
        <f t="shared" si="40"/>
        <v/>
      </c>
      <c r="AI172" s="28" t="str">
        <f t="shared" si="41"/>
        <v/>
      </c>
      <c r="AJ172" s="28" t="str">
        <f t="shared" si="42"/>
        <v/>
      </c>
      <c r="AK172" s="28" t="str">
        <f t="shared" si="43"/>
        <v/>
      </c>
      <c r="AL172" s="29" t="str">
        <f t="shared" si="44"/>
        <v/>
      </c>
      <c r="AM172" s="25" t="str">
        <f t="shared" si="45"/>
        <v/>
      </c>
      <c r="AN172" s="24" t="str">
        <f t="shared" si="46"/>
        <v>非参评</v>
      </c>
      <c r="AO172" s="24" t="str">
        <f t="shared" si="47"/>
        <v>MOB12+</v>
      </c>
    </row>
    <row r="173" spans="1:41" ht="13.5" hidden="1" customHeight="1">
      <c r="A173" s="24" t="s">
        <v>1168</v>
      </c>
      <c r="B173" s="34" t="s">
        <v>147</v>
      </c>
      <c r="C173" s="25">
        <v>734287</v>
      </c>
      <c r="D173" s="24" t="s">
        <v>733</v>
      </c>
      <c r="E173" s="26">
        <v>44992.477083333302</v>
      </c>
      <c r="F173" s="26">
        <v>44992.477083333302</v>
      </c>
      <c r="G173" s="25">
        <v>1162</v>
      </c>
      <c r="H173" s="25">
        <v>1162</v>
      </c>
      <c r="I173" s="26">
        <v>46154.679861111101</v>
      </c>
      <c r="J173" s="27">
        <v>326</v>
      </c>
      <c r="K173" s="27">
        <v>339</v>
      </c>
      <c r="L173" s="27">
        <v>109</v>
      </c>
      <c r="M173" s="27">
        <v>10652</v>
      </c>
      <c r="N173" s="27">
        <v>7155</v>
      </c>
      <c r="O173" s="25"/>
      <c r="P173" s="27">
        <v>0</v>
      </c>
      <c r="Q173" s="24"/>
      <c r="R173" s="24"/>
      <c r="S173" s="27">
        <v>1</v>
      </c>
      <c r="T173" s="27">
        <v>3</v>
      </c>
      <c r="U173" s="27">
        <v>32000</v>
      </c>
      <c r="V173" s="27">
        <v>32000</v>
      </c>
      <c r="W173" s="27">
        <v>32000</v>
      </c>
      <c r="X173" s="24" t="str">
        <f>IF(OR(I173="",说明首页!$C$3-INT(I173)&gt;7),"是","否")</f>
        <v>否</v>
      </c>
      <c r="Y173" s="24" t="str">
        <f t="shared" si="32"/>
        <v>是</v>
      </c>
      <c r="Z173" s="24" t="str">
        <f t="shared" si="33"/>
        <v>否</v>
      </c>
      <c r="AA173" s="24" t="str">
        <f>IF(OR(I173="",说明首页!$C$3-INT(I173)&gt;=3),"是","否")</f>
        <v>否</v>
      </c>
      <c r="AB173" s="28">
        <f t="shared" si="34"/>
        <v>65.642201834862391</v>
      </c>
      <c r="AC173" s="29">
        <f t="shared" si="35"/>
        <v>3.2</v>
      </c>
      <c r="AD173" s="27">
        <f t="shared" si="36"/>
        <v>10666.666666666666</v>
      </c>
      <c r="AE173" s="29">
        <f t="shared" si="37"/>
        <v>3.2</v>
      </c>
      <c r="AF173" s="29">
        <f t="shared" si="38"/>
        <v>0</v>
      </c>
      <c r="AG173" s="28" t="str">
        <f t="shared" si="39"/>
        <v/>
      </c>
      <c r="AH173" s="28" t="str">
        <f t="shared" si="40"/>
        <v/>
      </c>
      <c r="AI173" s="28" t="str">
        <f t="shared" si="41"/>
        <v/>
      </c>
      <c r="AJ173" s="28" t="str">
        <f t="shared" si="42"/>
        <v/>
      </c>
      <c r="AK173" s="28" t="str">
        <f t="shared" si="43"/>
        <v/>
      </c>
      <c r="AL173" s="29" t="str">
        <f t="shared" si="44"/>
        <v/>
      </c>
      <c r="AM173" s="25" t="str">
        <f t="shared" si="45"/>
        <v/>
      </c>
      <c r="AN173" s="24" t="str">
        <f t="shared" si="46"/>
        <v>非参评</v>
      </c>
      <c r="AO173" s="24" t="str">
        <f t="shared" si="47"/>
        <v>MOB12+</v>
      </c>
    </row>
    <row r="174" spans="1:41" ht="13.5" hidden="1" customHeight="1">
      <c r="A174" s="24" t="s">
        <v>1168</v>
      </c>
      <c r="B174" s="34" t="s">
        <v>176</v>
      </c>
      <c r="C174" s="25">
        <v>734756</v>
      </c>
      <c r="D174" s="24" t="s">
        <v>342</v>
      </c>
      <c r="E174" s="26">
        <v>45007.5847222222</v>
      </c>
      <c r="F174" s="26">
        <v>45007.5847222222</v>
      </c>
      <c r="G174" s="25">
        <v>1147</v>
      </c>
      <c r="H174" s="25">
        <v>1147</v>
      </c>
      <c r="I174" s="26">
        <v>46154.7902777778</v>
      </c>
      <c r="J174" s="27">
        <v>222</v>
      </c>
      <c r="K174" s="27">
        <v>398</v>
      </c>
      <c r="L174" s="27">
        <v>113</v>
      </c>
      <c r="M174" s="27">
        <v>12979</v>
      </c>
      <c r="N174" s="27">
        <v>9361</v>
      </c>
      <c r="O174" s="25"/>
      <c r="P174" s="27">
        <v>0</v>
      </c>
      <c r="Q174" s="24"/>
      <c r="R174" s="24"/>
      <c r="S174" s="27">
        <v>2</v>
      </c>
      <c r="T174" s="27">
        <v>4</v>
      </c>
      <c r="U174" s="27">
        <v>134900</v>
      </c>
      <c r="V174" s="24">
        <v>69100</v>
      </c>
      <c r="W174" s="27">
        <v>134900</v>
      </c>
      <c r="X174" s="24" t="str">
        <f>IF(OR(I174="",说明首页!$C$3-INT(I174)&gt;7),"是","否")</f>
        <v>否</v>
      </c>
      <c r="Y174" s="24" t="str">
        <f t="shared" si="32"/>
        <v>是</v>
      </c>
      <c r="Z174" s="24" t="str">
        <f t="shared" si="33"/>
        <v>否</v>
      </c>
      <c r="AA174" s="24" t="str">
        <f>IF(OR(I174="",说明首页!$C$3-INT(I174)&gt;=3),"是","否")</f>
        <v>否</v>
      </c>
      <c r="AB174" s="28">
        <f t="shared" si="34"/>
        <v>82.840707964601776</v>
      </c>
      <c r="AC174" s="29">
        <f t="shared" si="35"/>
        <v>13.49</v>
      </c>
      <c r="AD174" s="27">
        <f t="shared" si="36"/>
        <v>33725</v>
      </c>
      <c r="AE174" s="29">
        <f t="shared" si="37"/>
        <v>6.91</v>
      </c>
      <c r="AF174" s="29">
        <f t="shared" si="38"/>
        <v>0</v>
      </c>
      <c r="AG174" s="28" t="str">
        <f t="shared" si="39"/>
        <v/>
      </c>
      <c r="AH174" s="28" t="str">
        <f t="shared" si="40"/>
        <v/>
      </c>
      <c r="AI174" s="28" t="str">
        <f t="shared" si="41"/>
        <v/>
      </c>
      <c r="AJ174" s="28" t="str">
        <f t="shared" si="42"/>
        <v/>
      </c>
      <c r="AK174" s="28" t="str">
        <f t="shared" si="43"/>
        <v/>
      </c>
      <c r="AL174" s="29" t="str">
        <f t="shared" si="44"/>
        <v/>
      </c>
      <c r="AM174" s="25" t="str">
        <f t="shared" si="45"/>
        <v/>
      </c>
      <c r="AN174" s="24" t="str">
        <f t="shared" si="46"/>
        <v>非参评</v>
      </c>
      <c r="AO174" s="24" t="str">
        <f t="shared" si="47"/>
        <v>MOB12+</v>
      </c>
    </row>
    <row r="175" spans="1:41" ht="13.5" hidden="1" customHeight="1">
      <c r="A175" s="24" t="s">
        <v>1168</v>
      </c>
      <c r="B175" s="34" t="s">
        <v>160</v>
      </c>
      <c r="C175" s="25">
        <v>734856</v>
      </c>
      <c r="D175" s="24" t="s">
        <v>399</v>
      </c>
      <c r="E175" s="26">
        <v>45008.407638888901</v>
      </c>
      <c r="F175" s="26">
        <v>45008.407638888901</v>
      </c>
      <c r="G175" s="25">
        <v>1146</v>
      </c>
      <c r="H175" s="25">
        <v>1146</v>
      </c>
      <c r="I175" s="26">
        <v>46154.659722222197</v>
      </c>
      <c r="J175" s="27">
        <v>301</v>
      </c>
      <c r="K175" s="27">
        <v>368</v>
      </c>
      <c r="L175" s="27">
        <v>146</v>
      </c>
      <c r="M175" s="27">
        <v>12304</v>
      </c>
      <c r="N175" s="27">
        <v>8764</v>
      </c>
      <c r="O175" s="25"/>
      <c r="P175" s="27">
        <v>0</v>
      </c>
      <c r="Q175" s="24"/>
      <c r="R175" s="24"/>
      <c r="S175" s="27">
        <v>1</v>
      </c>
      <c r="T175" s="27">
        <v>1</v>
      </c>
      <c r="U175" s="27">
        <v>1000</v>
      </c>
      <c r="V175" s="27">
        <v>1000</v>
      </c>
      <c r="W175" s="27">
        <v>1000</v>
      </c>
      <c r="X175" s="24" t="str">
        <f>IF(OR(I175="",说明首页!$C$3-INT(I175)&gt;7),"是","否")</f>
        <v>否</v>
      </c>
      <c r="Y175" s="24" t="str">
        <f t="shared" si="32"/>
        <v>是</v>
      </c>
      <c r="Z175" s="24" t="str">
        <f t="shared" si="33"/>
        <v>否</v>
      </c>
      <c r="AA175" s="24" t="str">
        <f>IF(OR(I175="",说明首页!$C$3-INT(I175)&gt;=3),"是","否")</f>
        <v>否</v>
      </c>
      <c r="AB175" s="28">
        <f t="shared" si="34"/>
        <v>60.027397260273972</v>
      </c>
      <c r="AC175" s="29">
        <f t="shared" si="35"/>
        <v>0.1</v>
      </c>
      <c r="AD175" s="27">
        <f t="shared" si="36"/>
        <v>1000</v>
      </c>
      <c r="AE175" s="29">
        <f t="shared" si="37"/>
        <v>0.1</v>
      </c>
      <c r="AF175" s="29">
        <f t="shared" si="38"/>
        <v>0</v>
      </c>
      <c r="AG175" s="28" t="str">
        <f t="shared" si="39"/>
        <v/>
      </c>
      <c r="AH175" s="28" t="str">
        <f t="shared" si="40"/>
        <v/>
      </c>
      <c r="AI175" s="28" t="str">
        <f t="shared" si="41"/>
        <v/>
      </c>
      <c r="AJ175" s="28" t="str">
        <f t="shared" si="42"/>
        <v/>
      </c>
      <c r="AK175" s="28" t="str">
        <f t="shared" si="43"/>
        <v/>
      </c>
      <c r="AL175" s="29" t="str">
        <f t="shared" si="44"/>
        <v/>
      </c>
      <c r="AM175" s="25" t="str">
        <f t="shared" si="45"/>
        <v/>
      </c>
      <c r="AN175" s="24" t="str">
        <f t="shared" si="46"/>
        <v>非参评</v>
      </c>
      <c r="AO175" s="24" t="str">
        <f t="shared" si="47"/>
        <v>MOB12+</v>
      </c>
    </row>
    <row r="176" spans="1:41" ht="13.5" hidden="1" customHeight="1">
      <c r="A176" s="24" t="s">
        <v>1168</v>
      </c>
      <c r="B176" s="34" t="s">
        <v>160</v>
      </c>
      <c r="C176" s="25">
        <v>734858</v>
      </c>
      <c r="D176" s="24" t="s">
        <v>950</v>
      </c>
      <c r="E176" s="26">
        <v>45008.386111111096</v>
      </c>
      <c r="F176" s="26">
        <v>45008.386111111096</v>
      </c>
      <c r="G176" s="25">
        <v>1146</v>
      </c>
      <c r="H176" s="25">
        <v>1146</v>
      </c>
      <c r="I176" s="26">
        <v>46154.659027777801</v>
      </c>
      <c r="J176" s="27">
        <v>340</v>
      </c>
      <c r="K176" s="27">
        <v>366</v>
      </c>
      <c r="L176" s="27">
        <v>159</v>
      </c>
      <c r="M176" s="27">
        <v>13181</v>
      </c>
      <c r="N176" s="27">
        <v>9960</v>
      </c>
      <c r="O176" s="25"/>
      <c r="P176" s="27">
        <v>0</v>
      </c>
      <c r="Q176" s="24"/>
      <c r="R176" s="24"/>
      <c r="S176" s="27">
        <v>1</v>
      </c>
      <c r="T176" s="27">
        <v>2</v>
      </c>
      <c r="U176" s="27">
        <v>6300</v>
      </c>
      <c r="V176" s="27"/>
      <c r="W176" s="27">
        <v>6300</v>
      </c>
      <c r="X176" s="24" t="str">
        <f>IF(OR(I176="",说明首页!$C$3-INT(I176)&gt;7),"是","否")</f>
        <v>否</v>
      </c>
      <c r="Y176" s="24" t="str">
        <f t="shared" si="32"/>
        <v>是</v>
      </c>
      <c r="Z176" s="24" t="str">
        <f t="shared" si="33"/>
        <v>否</v>
      </c>
      <c r="AA176" s="24" t="str">
        <f>IF(OR(I176="",说明首页!$C$3-INT(I176)&gt;=3),"是","否")</f>
        <v>否</v>
      </c>
      <c r="AB176" s="28">
        <f t="shared" si="34"/>
        <v>62.641509433962263</v>
      </c>
      <c r="AC176" s="29">
        <f t="shared" si="35"/>
        <v>0.63</v>
      </c>
      <c r="AD176" s="27">
        <f t="shared" si="36"/>
        <v>3150</v>
      </c>
      <c r="AE176" s="29">
        <f t="shared" si="37"/>
        <v>0</v>
      </c>
      <c r="AF176" s="29">
        <f t="shared" si="38"/>
        <v>0</v>
      </c>
      <c r="AG176" s="28" t="str">
        <f t="shared" si="39"/>
        <v/>
      </c>
      <c r="AH176" s="28" t="str">
        <f t="shared" si="40"/>
        <v/>
      </c>
      <c r="AI176" s="28" t="str">
        <f t="shared" si="41"/>
        <v/>
      </c>
      <c r="AJ176" s="28" t="str">
        <f t="shared" si="42"/>
        <v/>
      </c>
      <c r="AK176" s="28" t="str">
        <f t="shared" si="43"/>
        <v/>
      </c>
      <c r="AL176" s="29" t="str">
        <f t="shared" si="44"/>
        <v/>
      </c>
      <c r="AM176" s="25" t="str">
        <f t="shared" si="45"/>
        <v/>
      </c>
      <c r="AN176" s="24" t="str">
        <f t="shared" si="46"/>
        <v>非参评</v>
      </c>
      <c r="AO176" s="24" t="str">
        <f t="shared" si="47"/>
        <v>MOB12+</v>
      </c>
    </row>
    <row r="177" spans="1:41" ht="13.5" hidden="1" customHeight="1">
      <c r="A177" s="24" t="s">
        <v>1168</v>
      </c>
      <c r="B177" s="34" t="s">
        <v>150</v>
      </c>
      <c r="C177" s="25">
        <v>735076</v>
      </c>
      <c r="D177" s="24" t="s">
        <v>678</v>
      </c>
      <c r="E177" s="26">
        <v>45014.461111111101</v>
      </c>
      <c r="F177" s="26">
        <v>45014.461111111101</v>
      </c>
      <c r="G177" s="25">
        <v>1140</v>
      </c>
      <c r="H177" s="25">
        <v>1140</v>
      </c>
      <c r="I177" s="26">
        <v>46134.628472222197</v>
      </c>
      <c r="J177" s="27">
        <v>12</v>
      </c>
      <c r="K177" s="27">
        <v>12</v>
      </c>
      <c r="L177" s="27">
        <v>9</v>
      </c>
      <c r="M177" s="27">
        <v>749</v>
      </c>
      <c r="N177" s="27">
        <v>699</v>
      </c>
      <c r="O177" s="25"/>
      <c r="P177" s="27"/>
      <c r="Q177" s="24"/>
      <c r="R177" s="24"/>
      <c r="S177" s="27"/>
      <c r="T177" s="27"/>
      <c r="U177" s="27"/>
      <c r="V177" s="24"/>
      <c r="W177" s="27"/>
      <c r="X177" s="24" t="str">
        <f>IF(OR(I177="",说明首页!$C$3-INT(I177)&gt;7),"是","否")</f>
        <v>否</v>
      </c>
      <c r="Y177" s="24" t="str">
        <f t="shared" si="32"/>
        <v>是</v>
      </c>
      <c r="Z177" s="24" t="str">
        <f t="shared" si="33"/>
        <v>否</v>
      </c>
      <c r="AA177" s="24" t="str">
        <f>IF(OR(I177="",说明首页!$C$3-INT(I177)&gt;=3),"是","否")</f>
        <v>否</v>
      </c>
      <c r="AB177" s="28">
        <f t="shared" si="34"/>
        <v>77.666666666666671</v>
      </c>
      <c r="AC177" s="29">
        <f t="shared" si="35"/>
        <v>0</v>
      </c>
      <c r="AD177" s="27">
        <f t="shared" si="36"/>
        <v>0</v>
      </c>
      <c r="AE177" s="29">
        <f t="shared" si="37"/>
        <v>0</v>
      </c>
      <c r="AF177" s="29">
        <f t="shared" si="38"/>
        <v>0</v>
      </c>
      <c r="AG177" s="28" t="str">
        <f t="shared" si="39"/>
        <v/>
      </c>
      <c r="AH177" s="28" t="str">
        <f t="shared" si="40"/>
        <v/>
      </c>
      <c r="AI177" s="28" t="str">
        <f t="shared" si="41"/>
        <v/>
      </c>
      <c r="AJ177" s="28" t="str">
        <f t="shared" si="42"/>
        <v/>
      </c>
      <c r="AK177" s="28" t="str">
        <f t="shared" si="43"/>
        <v/>
      </c>
      <c r="AL177" s="29" t="str">
        <f t="shared" si="44"/>
        <v/>
      </c>
      <c r="AM177" s="25" t="str">
        <f t="shared" si="45"/>
        <v/>
      </c>
      <c r="AN177" s="24" t="str">
        <f t="shared" si="46"/>
        <v>非参评</v>
      </c>
      <c r="AO177" s="24" t="str">
        <f t="shared" si="47"/>
        <v>MOB12+</v>
      </c>
    </row>
    <row r="178" spans="1:41" ht="13.5" hidden="1" customHeight="1">
      <c r="A178" s="24" t="s">
        <v>1168</v>
      </c>
      <c r="B178" s="34" t="s">
        <v>150</v>
      </c>
      <c r="C178" s="25">
        <v>735649</v>
      </c>
      <c r="D178" s="24" t="s">
        <v>1281</v>
      </c>
      <c r="E178" s="26">
        <v>45027.603472222203</v>
      </c>
      <c r="F178" s="26">
        <v>45027.603472222203</v>
      </c>
      <c r="G178" s="25">
        <v>1127</v>
      </c>
      <c r="H178" s="25">
        <v>1127</v>
      </c>
      <c r="I178" s="26">
        <v>46154.703472222202</v>
      </c>
      <c r="J178" s="27">
        <v>203</v>
      </c>
      <c r="K178" s="27">
        <v>225</v>
      </c>
      <c r="L178" s="27">
        <v>158</v>
      </c>
      <c r="M178" s="27">
        <v>72078</v>
      </c>
      <c r="N178" s="27">
        <v>71131</v>
      </c>
      <c r="O178" s="25">
        <v>22</v>
      </c>
      <c r="P178" s="27">
        <v>0</v>
      </c>
      <c r="Q178" s="24"/>
      <c r="R178" s="24"/>
      <c r="S178" s="27">
        <v>8</v>
      </c>
      <c r="T178" s="27">
        <v>17</v>
      </c>
      <c r="U178" s="27">
        <v>674000</v>
      </c>
      <c r="V178" s="27">
        <v>431000</v>
      </c>
      <c r="W178" s="27">
        <v>674000</v>
      </c>
      <c r="X178" s="24" t="str">
        <f>IF(OR(I178="",说明首页!$C$3-INT(I178)&gt;7),"是","否")</f>
        <v>否</v>
      </c>
      <c r="Y178" s="24" t="str">
        <f t="shared" si="32"/>
        <v>否</v>
      </c>
      <c r="Z178" s="24" t="str">
        <f t="shared" si="33"/>
        <v>是</v>
      </c>
      <c r="AA178" s="24" t="str">
        <f>IF(OR(I178="",说明首页!$C$3-INT(I178)&gt;=3),"是","否")</f>
        <v>否</v>
      </c>
      <c r="AB178" s="28">
        <f t="shared" si="34"/>
        <v>450.19620253164555</v>
      </c>
      <c r="AC178" s="29">
        <f t="shared" si="35"/>
        <v>67.400000000000006</v>
      </c>
      <c r="AD178" s="27">
        <f t="shared" si="36"/>
        <v>39647.058823529413</v>
      </c>
      <c r="AE178" s="29">
        <f t="shared" si="37"/>
        <v>43.1</v>
      </c>
      <c r="AF178" s="29">
        <f t="shared" si="38"/>
        <v>53.887121212121208</v>
      </c>
      <c r="AG178" s="28">
        <f t="shared" si="39"/>
        <v>99.831365935919052</v>
      </c>
      <c r="AH178" s="28">
        <f t="shared" si="40"/>
        <v>0</v>
      </c>
      <c r="AI178" s="28">
        <f t="shared" si="41"/>
        <v>97.470489038785828</v>
      </c>
      <c r="AJ178" s="28">
        <f t="shared" si="42"/>
        <v>1.3490725126475547</v>
      </c>
      <c r="AK178" s="28">
        <f t="shared" si="43"/>
        <v>0.33726812816188867</v>
      </c>
      <c r="AL178" s="29">
        <f t="shared" si="44"/>
        <v>24.89</v>
      </c>
      <c r="AM178" s="25">
        <f t="shared" si="45"/>
        <v>491</v>
      </c>
      <c r="AN178" s="24" t="str">
        <f t="shared" si="46"/>
        <v>C</v>
      </c>
      <c r="AO178" s="24" t="str">
        <f t="shared" si="47"/>
        <v>MOB12+</v>
      </c>
    </row>
    <row r="179" spans="1:41" ht="13.5" hidden="1" customHeight="1">
      <c r="A179" s="24" t="s">
        <v>1168</v>
      </c>
      <c r="B179" s="34" t="s">
        <v>150</v>
      </c>
      <c r="C179" s="25">
        <v>735650</v>
      </c>
      <c r="D179" s="24" t="s">
        <v>423</v>
      </c>
      <c r="E179" s="26">
        <v>45027.601388888899</v>
      </c>
      <c r="F179" s="26">
        <v>45027.601388888899</v>
      </c>
      <c r="G179" s="25">
        <v>1127</v>
      </c>
      <c r="H179" s="25">
        <v>1127</v>
      </c>
      <c r="I179" s="26">
        <v>46154.660416666702</v>
      </c>
      <c r="J179" s="27">
        <v>572</v>
      </c>
      <c r="K179" s="27">
        <v>607</v>
      </c>
      <c r="L179" s="27">
        <v>148</v>
      </c>
      <c r="M179" s="27">
        <v>21800</v>
      </c>
      <c r="N179" s="27">
        <v>15357</v>
      </c>
      <c r="O179" s="25">
        <v>2</v>
      </c>
      <c r="P179" s="27">
        <v>0</v>
      </c>
      <c r="Q179" s="24"/>
      <c r="R179" s="24"/>
      <c r="S179" s="27">
        <v>7</v>
      </c>
      <c r="T179" s="27">
        <v>14</v>
      </c>
      <c r="U179" s="27">
        <v>881900</v>
      </c>
      <c r="V179" s="27">
        <v>693300</v>
      </c>
      <c r="W179" s="27">
        <v>881900</v>
      </c>
      <c r="X179" s="24" t="str">
        <f>IF(OR(I179="",说明首页!$C$3-INT(I179)&gt;7),"是","否")</f>
        <v>否</v>
      </c>
      <c r="Y179" s="24" t="str">
        <f t="shared" si="32"/>
        <v>是</v>
      </c>
      <c r="Z179" s="24" t="str">
        <f t="shared" si="33"/>
        <v>否</v>
      </c>
      <c r="AA179" s="24" t="str">
        <f>IF(OR(I179="",说明首页!$C$3-INT(I179)&gt;=3),"是","否")</f>
        <v>否</v>
      </c>
      <c r="AB179" s="28">
        <f t="shared" si="34"/>
        <v>103.76351351351352</v>
      </c>
      <c r="AC179" s="29">
        <f t="shared" si="35"/>
        <v>88.19</v>
      </c>
      <c r="AD179" s="27">
        <f t="shared" si="36"/>
        <v>62992.857142857145</v>
      </c>
      <c r="AE179" s="29">
        <f t="shared" si="37"/>
        <v>69.33</v>
      </c>
      <c r="AF179" s="29">
        <f t="shared" si="38"/>
        <v>127.97499999999999</v>
      </c>
      <c r="AG179" s="28" t="str">
        <f t="shared" si="39"/>
        <v/>
      </c>
      <c r="AH179" s="28" t="str">
        <f t="shared" si="40"/>
        <v/>
      </c>
      <c r="AI179" s="28" t="str">
        <f t="shared" si="41"/>
        <v/>
      </c>
      <c r="AJ179" s="28" t="str">
        <f t="shared" si="42"/>
        <v/>
      </c>
      <c r="AK179" s="28" t="str">
        <f t="shared" si="43"/>
        <v/>
      </c>
      <c r="AL179" s="29" t="str">
        <f t="shared" si="44"/>
        <v/>
      </c>
      <c r="AM179" s="25" t="str">
        <f t="shared" si="45"/>
        <v/>
      </c>
      <c r="AN179" s="24" t="str">
        <f t="shared" si="46"/>
        <v>非参评</v>
      </c>
      <c r="AO179" s="24" t="str">
        <f t="shared" si="47"/>
        <v>MOB12+</v>
      </c>
    </row>
    <row r="180" spans="1:41" ht="13.5" hidden="1" customHeight="1">
      <c r="A180" s="24" t="s">
        <v>1168</v>
      </c>
      <c r="B180" s="34" t="s">
        <v>150</v>
      </c>
      <c r="C180" s="25">
        <v>735654</v>
      </c>
      <c r="D180" s="24" t="s">
        <v>433</v>
      </c>
      <c r="E180" s="26">
        <v>45027.608333333301</v>
      </c>
      <c r="F180" s="26">
        <v>45027.608333333301</v>
      </c>
      <c r="G180" s="25">
        <v>1127</v>
      </c>
      <c r="H180" s="25">
        <v>1127</v>
      </c>
      <c r="I180" s="26">
        <v>46154.654166666704</v>
      </c>
      <c r="J180" s="27">
        <v>546</v>
      </c>
      <c r="K180" s="27">
        <v>606</v>
      </c>
      <c r="L180" s="27">
        <v>139</v>
      </c>
      <c r="M180" s="27">
        <v>22118</v>
      </c>
      <c r="N180" s="27">
        <v>15890</v>
      </c>
      <c r="O180" s="25">
        <v>2</v>
      </c>
      <c r="P180" s="27">
        <v>0</v>
      </c>
      <c r="Q180" s="24"/>
      <c r="R180" s="24"/>
      <c r="S180" s="27">
        <v>5</v>
      </c>
      <c r="T180" s="27">
        <v>11</v>
      </c>
      <c r="U180" s="27">
        <v>329400</v>
      </c>
      <c r="V180" s="27">
        <v>314400</v>
      </c>
      <c r="W180" s="27">
        <v>329400</v>
      </c>
      <c r="X180" s="24" t="str">
        <f>IF(OR(I180="",说明首页!$C$3-INT(I180)&gt;7),"是","否")</f>
        <v>否</v>
      </c>
      <c r="Y180" s="24" t="str">
        <f t="shared" si="32"/>
        <v>是</v>
      </c>
      <c r="Z180" s="24" t="str">
        <f t="shared" si="33"/>
        <v>否</v>
      </c>
      <c r="AA180" s="24" t="str">
        <f>IF(OR(I180="",说明首页!$C$3-INT(I180)&gt;=3),"是","否")</f>
        <v>否</v>
      </c>
      <c r="AB180" s="28">
        <f t="shared" si="34"/>
        <v>114.31654676258992</v>
      </c>
      <c r="AC180" s="29">
        <f t="shared" si="35"/>
        <v>32.94</v>
      </c>
      <c r="AD180" s="27">
        <f t="shared" si="36"/>
        <v>29945.454545454544</v>
      </c>
      <c r="AE180" s="29">
        <f t="shared" si="37"/>
        <v>31.44</v>
      </c>
      <c r="AF180" s="29">
        <f t="shared" si="38"/>
        <v>132.41666666666666</v>
      </c>
      <c r="AG180" s="28" t="str">
        <f t="shared" si="39"/>
        <v/>
      </c>
      <c r="AH180" s="28" t="str">
        <f t="shared" si="40"/>
        <v/>
      </c>
      <c r="AI180" s="28" t="str">
        <f t="shared" si="41"/>
        <v/>
      </c>
      <c r="AJ180" s="28" t="str">
        <f t="shared" si="42"/>
        <v/>
      </c>
      <c r="AK180" s="28" t="str">
        <f t="shared" si="43"/>
        <v/>
      </c>
      <c r="AL180" s="29" t="str">
        <f t="shared" si="44"/>
        <v/>
      </c>
      <c r="AM180" s="25" t="str">
        <f t="shared" si="45"/>
        <v/>
      </c>
      <c r="AN180" s="24" t="str">
        <f t="shared" si="46"/>
        <v>非参评</v>
      </c>
      <c r="AO180" s="24" t="str">
        <f t="shared" si="47"/>
        <v>MOB12+</v>
      </c>
    </row>
    <row r="181" spans="1:41" ht="13.5" hidden="1" customHeight="1">
      <c r="A181" s="24" t="s">
        <v>1168</v>
      </c>
      <c r="B181" s="34" t="s">
        <v>150</v>
      </c>
      <c r="C181" s="25">
        <v>736020</v>
      </c>
      <c r="D181" s="24" t="s">
        <v>1159</v>
      </c>
      <c r="E181" s="26">
        <v>45033.442361111098</v>
      </c>
      <c r="F181" s="26">
        <v>45033.442361111098</v>
      </c>
      <c r="G181" s="25">
        <v>1121</v>
      </c>
      <c r="H181" s="25">
        <v>1121</v>
      </c>
      <c r="I181" s="26">
        <v>46154.784722222197</v>
      </c>
      <c r="J181" s="27">
        <v>432</v>
      </c>
      <c r="K181" s="27">
        <v>435</v>
      </c>
      <c r="L181" s="27">
        <v>204</v>
      </c>
      <c r="M181" s="27">
        <v>17011</v>
      </c>
      <c r="N181" s="27">
        <v>13682</v>
      </c>
      <c r="O181" s="25"/>
      <c r="P181" s="27">
        <v>0</v>
      </c>
      <c r="Q181" s="24"/>
      <c r="R181" s="24"/>
      <c r="S181" s="27">
        <v>2</v>
      </c>
      <c r="T181" s="27">
        <v>4</v>
      </c>
      <c r="U181" s="27">
        <v>11000</v>
      </c>
      <c r="V181" s="27"/>
      <c r="W181" s="27">
        <v>11000</v>
      </c>
      <c r="X181" s="24" t="str">
        <f>IF(OR(I181="",说明首页!$C$3-INT(I181)&gt;7),"是","否")</f>
        <v>否</v>
      </c>
      <c r="Y181" s="24" t="str">
        <f t="shared" si="32"/>
        <v>是</v>
      </c>
      <c r="Z181" s="24" t="str">
        <f t="shared" si="33"/>
        <v>否</v>
      </c>
      <c r="AA181" s="24" t="str">
        <f>IF(OR(I181="",说明首页!$C$3-INT(I181)&gt;=3),"是","否")</f>
        <v>否</v>
      </c>
      <c r="AB181" s="28">
        <f t="shared" si="34"/>
        <v>67.068627450980387</v>
      </c>
      <c r="AC181" s="29">
        <f t="shared" si="35"/>
        <v>1.1000000000000001</v>
      </c>
      <c r="AD181" s="27">
        <f t="shared" si="36"/>
        <v>2750</v>
      </c>
      <c r="AE181" s="29">
        <f t="shared" si="37"/>
        <v>0</v>
      </c>
      <c r="AF181" s="29">
        <f t="shared" si="38"/>
        <v>0</v>
      </c>
      <c r="AG181" s="28" t="str">
        <f t="shared" si="39"/>
        <v/>
      </c>
      <c r="AH181" s="28" t="str">
        <f t="shared" si="40"/>
        <v/>
      </c>
      <c r="AI181" s="28" t="str">
        <f t="shared" si="41"/>
        <v/>
      </c>
      <c r="AJ181" s="28" t="str">
        <f t="shared" si="42"/>
        <v/>
      </c>
      <c r="AK181" s="28" t="str">
        <f t="shared" si="43"/>
        <v/>
      </c>
      <c r="AL181" s="29" t="str">
        <f t="shared" si="44"/>
        <v/>
      </c>
      <c r="AM181" s="25" t="str">
        <f t="shared" si="45"/>
        <v/>
      </c>
      <c r="AN181" s="24" t="str">
        <f t="shared" si="46"/>
        <v>非参评</v>
      </c>
      <c r="AO181" s="24" t="str">
        <f t="shared" si="47"/>
        <v>MOB12+</v>
      </c>
    </row>
    <row r="182" spans="1:41" ht="13.5" hidden="1" customHeight="1">
      <c r="A182" s="24" t="s">
        <v>1168</v>
      </c>
      <c r="B182" s="34" t="s">
        <v>150</v>
      </c>
      <c r="C182" s="25">
        <v>736223</v>
      </c>
      <c r="D182" s="24" t="s">
        <v>487</v>
      </c>
      <c r="E182" s="26">
        <v>45036.5847222222</v>
      </c>
      <c r="F182" s="26">
        <v>45036.5847222222</v>
      </c>
      <c r="G182" s="25">
        <v>1118</v>
      </c>
      <c r="H182" s="25">
        <v>1118</v>
      </c>
      <c r="I182" s="26">
        <v>46154.846527777801</v>
      </c>
      <c r="J182" s="27">
        <v>460</v>
      </c>
      <c r="K182" s="27">
        <v>513</v>
      </c>
      <c r="L182" s="27">
        <v>173</v>
      </c>
      <c r="M182" s="27">
        <v>20913</v>
      </c>
      <c r="N182" s="27">
        <v>15645</v>
      </c>
      <c r="O182" s="24">
        <v>1</v>
      </c>
      <c r="P182" s="24">
        <v>0</v>
      </c>
      <c r="Q182" s="24"/>
      <c r="R182" s="24"/>
      <c r="S182" s="24">
        <v>3</v>
      </c>
      <c r="T182" s="24">
        <v>6</v>
      </c>
      <c r="U182" s="24">
        <v>113200</v>
      </c>
      <c r="V182" s="24"/>
      <c r="W182" s="24">
        <v>113200</v>
      </c>
      <c r="X182" s="24" t="str">
        <f>IF(OR(I182="",说明首页!$C$3-INT(I182)&gt;7),"是","否")</f>
        <v>否</v>
      </c>
      <c r="Y182" s="24" t="str">
        <f t="shared" si="32"/>
        <v>是</v>
      </c>
      <c r="Z182" s="24" t="str">
        <f t="shared" si="33"/>
        <v>否</v>
      </c>
      <c r="AA182" s="24" t="str">
        <f>IF(OR(I182="",说明首页!$C$3-INT(I182)&gt;=3),"是","否")</f>
        <v>否</v>
      </c>
      <c r="AB182" s="28">
        <f t="shared" si="34"/>
        <v>90.433526011560687</v>
      </c>
      <c r="AC182" s="29">
        <f t="shared" si="35"/>
        <v>11.32</v>
      </c>
      <c r="AD182" s="27">
        <f t="shared" si="36"/>
        <v>18866.666666666668</v>
      </c>
      <c r="AE182" s="29">
        <f t="shared" si="37"/>
        <v>0</v>
      </c>
      <c r="AF182" s="29">
        <f t="shared" si="38"/>
        <v>260.75</v>
      </c>
      <c r="AG182" s="28" t="str">
        <f t="shared" si="39"/>
        <v/>
      </c>
      <c r="AH182" s="28" t="str">
        <f t="shared" si="40"/>
        <v/>
      </c>
      <c r="AI182" s="28" t="str">
        <f t="shared" si="41"/>
        <v/>
      </c>
      <c r="AJ182" s="28" t="str">
        <f t="shared" si="42"/>
        <v/>
      </c>
      <c r="AK182" s="28" t="str">
        <f t="shared" si="43"/>
        <v/>
      </c>
      <c r="AL182" s="29" t="str">
        <f t="shared" si="44"/>
        <v/>
      </c>
      <c r="AM182" s="25" t="str">
        <f t="shared" si="45"/>
        <v/>
      </c>
      <c r="AN182" s="24" t="str">
        <f t="shared" si="46"/>
        <v>非参评</v>
      </c>
      <c r="AO182" s="24" t="str">
        <f t="shared" si="47"/>
        <v>MOB12+</v>
      </c>
    </row>
    <row r="183" spans="1:41" ht="13.5" hidden="1" customHeight="1">
      <c r="A183" s="24" t="s">
        <v>1168</v>
      </c>
      <c r="B183" s="34" t="s">
        <v>150</v>
      </c>
      <c r="C183" s="25">
        <v>736226</v>
      </c>
      <c r="D183" s="24" t="s">
        <v>956</v>
      </c>
      <c r="E183" s="26">
        <v>45036.471527777801</v>
      </c>
      <c r="F183" s="26">
        <v>45036.471527777801</v>
      </c>
      <c r="G183" s="25">
        <v>1118</v>
      </c>
      <c r="H183" s="25">
        <v>1118</v>
      </c>
      <c r="I183" s="26">
        <v>46154.661111111098</v>
      </c>
      <c r="J183" s="27">
        <v>588</v>
      </c>
      <c r="K183" s="27">
        <v>744</v>
      </c>
      <c r="L183" s="27">
        <v>165</v>
      </c>
      <c r="M183" s="27">
        <v>24810</v>
      </c>
      <c r="N183" s="27">
        <v>16803</v>
      </c>
      <c r="O183" s="25">
        <v>3</v>
      </c>
      <c r="P183" s="27">
        <v>0</v>
      </c>
      <c r="Q183" s="24"/>
      <c r="R183" s="24"/>
      <c r="S183" s="27">
        <v>7</v>
      </c>
      <c r="T183" s="27">
        <v>13</v>
      </c>
      <c r="U183" s="27">
        <v>815700</v>
      </c>
      <c r="V183" s="27">
        <v>715700</v>
      </c>
      <c r="W183" s="27">
        <v>815700</v>
      </c>
      <c r="X183" s="24" t="str">
        <f>IF(OR(I183="",说明首页!$C$3-INT(I183)&gt;7),"是","否")</f>
        <v>否</v>
      </c>
      <c r="Y183" s="24" t="str">
        <f t="shared" si="32"/>
        <v>是</v>
      </c>
      <c r="Z183" s="24" t="str">
        <f t="shared" si="33"/>
        <v>否</v>
      </c>
      <c r="AA183" s="24" t="str">
        <f>IF(OR(I183="",说明首页!$C$3-INT(I183)&gt;=3),"是","否")</f>
        <v>否</v>
      </c>
      <c r="AB183" s="28">
        <f t="shared" si="34"/>
        <v>101.83636363636364</v>
      </c>
      <c r="AC183" s="29">
        <f t="shared" si="35"/>
        <v>81.569999999999993</v>
      </c>
      <c r="AD183" s="27">
        <f t="shared" si="36"/>
        <v>62746.153846153844</v>
      </c>
      <c r="AE183" s="29">
        <f t="shared" si="37"/>
        <v>71.569999999999993</v>
      </c>
      <c r="AF183" s="29">
        <f t="shared" si="38"/>
        <v>93.35</v>
      </c>
      <c r="AG183" s="28" t="str">
        <f t="shared" si="39"/>
        <v/>
      </c>
      <c r="AH183" s="28" t="str">
        <f t="shared" si="40"/>
        <v/>
      </c>
      <c r="AI183" s="28" t="str">
        <f t="shared" si="41"/>
        <v/>
      </c>
      <c r="AJ183" s="28" t="str">
        <f t="shared" si="42"/>
        <v/>
      </c>
      <c r="AK183" s="28" t="str">
        <f t="shared" si="43"/>
        <v/>
      </c>
      <c r="AL183" s="29" t="str">
        <f t="shared" si="44"/>
        <v/>
      </c>
      <c r="AM183" s="25" t="str">
        <f t="shared" si="45"/>
        <v/>
      </c>
      <c r="AN183" s="24" t="str">
        <f t="shared" si="46"/>
        <v>非参评</v>
      </c>
      <c r="AO183" s="24" t="str">
        <f t="shared" si="47"/>
        <v>MOB12+</v>
      </c>
    </row>
    <row r="184" spans="1:41" ht="13.5" hidden="1" customHeight="1">
      <c r="A184" s="24" t="s">
        <v>1168</v>
      </c>
      <c r="B184" s="34" t="s">
        <v>150</v>
      </c>
      <c r="C184" s="25">
        <v>736290</v>
      </c>
      <c r="D184" s="24" t="s">
        <v>799</v>
      </c>
      <c r="E184" s="26">
        <v>45037.408333333296</v>
      </c>
      <c r="F184" s="26">
        <v>45037.408333333296</v>
      </c>
      <c r="G184" s="25">
        <v>1117</v>
      </c>
      <c r="H184" s="25">
        <v>1117</v>
      </c>
      <c r="I184" s="26">
        <v>46154.798611111102</v>
      </c>
      <c r="J184" s="27">
        <v>128</v>
      </c>
      <c r="K184" s="27">
        <v>129</v>
      </c>
      <c r="L184" s="27">
        <v>41</v>
      </c>
      <c r="M184" s="27">
        <v>6615</v>
      </c>
      <c r="N184" s="27">
        <v>5393</v>
      </c>
      <c r="O184" s="25"/>
      <c r="P184" s="27">
        <v>0</v>
      </c>
      <c r="Q184" s="24"/>
      <c r="R184" s="24"/>
      <c r="S184" s="27">
        <v>1</v>
      </c>
      <c r="T184" s="27">
        <v>2</v>
      </c>
      <c r="U184" s="27">
        <v>147500</v>
      </c>
      <c r="V184" s="27">
        <v>147500</v>
      </c>
      <c r="W184" s="27">
        <v>147500</v>
      </c>
      <c r="X184" s="24" t="str">
        <f>IF(OR(I184="",说明首页!$C$3-INT(I184)&gt;7),"是","否")</f>
        <v>否</v>
      </c>
      <c r="Y184" s="24" t="str">
        <f t="shared" si="32"/>
        <v>是</v>
      </c>
      <c r="Z184" s="24" t="str">
        <f t="shared" si="33"/>
        <v>否</v>
      </c>
      <c r="AA184" s="24" t="str">
        <f>IF(OR(I184="",说明首页!$C$3-INT(I184)&gt;=3),"是","否")</f>
        <v>否</v>
      </c>
      <c r="AB184" s="28">
        <f t="shared" si="34"/>
        <v>131.53658536585365</v>
      </c>
      <c r="AC184" s="29">
        <f t="shared" si="35"/>
        <v>14.75</v>
      </c>
      <c r="AD184" s="27">
        <f t="shared" si="36"/>
        <v>73750</v>
      </c>
      <c r="AE184" s="29">
        <f t="shared" si="37"/>
        <v>14.75</v>
      </c>
      <c r="AF184" s="29">
        <f t="shared" si="38"/>
        <v>0</v>
      </c>
      <c r="AG184" s="28" t="str">
        <f t="shared" si="39"/>
        <v/>
      </c>
      <c r="AH184" s="28" t="str">
        <f t="shared" si="40"/>
        <v/>
      </c>
      <c r="AI184" s="28" t="str">
        <f t="shared" si="41"/>
        <v/>
      </c>
      <c r="AJ184" s="28" t="str">
        <f t="shared" si="42"/>
        <v/>
      </c>
      <c r="AK184" s="28" t="str">
        <f t="shared" si="43"/>
        <v/>
      </c>
      <c r="AL184" s="29" t="str">
        <f t="shared" si="44"/>
        <v/>
      </c>
      <c r="AM184" s="25" t="str">
        <f t="shared" si="45"/>
        <v/>
      </c>
      <c r="AN184" s="24" t="str">
        <f t="shared" si="46"/>
        <v>非参评</v>
      </c>
      <c r="AO184" s="24" t="str">
        <f t="shared" si="47"/>
        <v>MOB12+</v>
      </c>
    </row>
    <row r="185" spans="1:41" ht="13.5" hidden="1" customHeight="1">
      <c r="A185" s="24" t="s">
        <v>1168</v>
      </c>
      <c r="B185" s="34" t="s">
        <v>150</v>
      </c>
      <c r="C185" s="25">
        <v>736525</v>
      </c>
      <c r="D185" s="24" t="s">
        <v>1925</v>
      </c>
      <c r="E185" s="26">
        <v>45042.4777777778</v>
      </c>
      <c r="F185" s="26">
        <v>45042.4777777778</v>
      </c>
      <c r="G185" s="25">
        <v>1112</v>
      </c>
      <c r="H185" s="25">
        <v>1112</v>
      </c>
      <c r="I185" s="26">
        <v>46154.574305555601</v>
      </c>
      <c r="J185" s="27">
        <v>498</v>
      </c>
      <c r="K185" s="27">
        <v>515</v>
      </c>
      <c r="L185" s="27">
        <v>281</v>
      </c>
      <c r="M185" s="27">
        <v>58881</v>
      </c>
      <c r="N185" s="27">
        <v>55399</v>
      </c>
      <c r="O185" s="25">
        <v>22</v>
      </c>
      <c r="P185" s="27">
        <v>0</v>
      </c>
      <c r="Q185" s="24"/>
      <c r="R185" s="24"/>
      <c r="S185" s="27">
        <v>22</v>
      </c>
      <c r="T185" s="27">
        <v>31</v>
      </c>
      <c r="U185" s="27">
        <v>840500</v>
      </c>
      <c r="V185" s="27">
        <v>751800</v>
      </c>
      <c r="W185" s="27">
        <v>840500</v>
      </c>
      <c r="X185" s="24" t="str">
        <f>IF(OR(I185="",说明首页!$C$3-INT(I185)&gt;7),"是","否")</f>
        <v>否</v>
      </c>
      <c r="Y185" s="24" t="str">
        <f t="shared" si="32"/>
        <v>否</v>
      </c>
      <c r="Z185" s="24" t="str">
        <f t="shared" si="33"/>
        <v>是</v>
      </c>
      <c r="AA185" s="24" t="str">
        <f>IF(OR(I185="",说明首页!$C$3-INT(I185)&gt;=3),"是","否")</f>
        <v>否</v>
      </c>
      <c r="AB185" s="28">
        <f t="shared" si="34"/>
        <v>197.14946619217082</v>
      </c>
      <c r="AC185" s="29">
        <f t="shared" si="35"/>
        <v>84.05</v>
      </c>
      <c r="AD185" s="27">
        <f t="shared" si="36"/>
        <v>27112.903225806451</v>
      </c>
      <c r="AE185" s="29">
        <f t="shared" si="37"/>
        <v>75.180000000000007</v>
      </c>
      <c r="AF185" s="29">
        <f t="shared" si="38"/>
        <v>41.968939393939394</v>
      </c>
      <c r="AG185" s="28">
        <f t="shared" si="39"/>
        <v>99.494097807757171</v>
      </c>
      <c r="AH185" s="28">
        <f t="shared" si="40"/>
        <v>0.16863406408094433</v>
      </c>
      <c r="AI185" s="28">
        <f t="shared" si="41"/>
        <v>67.959527824620565</v>
      </c>
      <c r="AJ185" s="28">
        <f t="shared" si="42"/>
        <v>4.0472175379426645</v>
      </c>
      <c r="AK185" s="28">
        <f t="shared" si="43"/>
        <v>0</v>
      </c>
      <c r="AL185" s="29">
        <f t="shared" si="44"/>
        <v>20.81</v>
      </c>
      <c r="AM185" s="25">
        <f t="shared" si="45"/>
        <v>526</v>
      </c>
      <c r="AN185" s="24" t="str">
        <f t="shared" si="46"/>
        <v>C</v>
      </c>
      <c r="AO185" s="24" t="str">
        <f t="shared" si="47"/>
        <v>MOB12+</v>
      </c>
    </row>
    <row r="186" spans="1:41" ht="13.5" hidden="1" customHeight="1">
      <c r="A186" s="24" t="s">
        <v>1168</v>
      </c>
      <c r="B186" s="34" t="s">
        <v>150</v>
      </c>
      <c r="C186" s="25">
        <v>736528</v>
      </c>
      <c r="D186" s="24" t="s">
        <v>951</v>
      </c>
      <c r="E186" s="26">
        <v>45042.453472222202</v>
      </c>
      <c r="F186" s="26">
        <v>45042.453472222202</v>
      </c>
      <c r="G186" s="25">
        <v>1112</v>
      </c>
      <c r="H186" s="25">
        <v>1112</v>
      </c>
      <c r="I186" s="26">
        <v>46154.790972222203</v>
      </c>
      <c r="J186" s="27">
        <v>680</v>
      </c>
      <c r="K186" s="27">
        <v>774</v>
      </c>
      <c r="L186" s="27">
        <v>239</v>
      </c>
      <c r="M186" s="27">
        <v>24167</v>
      </c>
      <c r="N186" s="27">
        <v>15548</v>
      </c>
      <c r="O186" s="25">
        <v>2</v>
      </c>
      <c r="P186" s="27">
        <v>0</v>
      </c>
      <c r="Q186" s="24"/>
      <c r="R186" s="24"/>
      <c r="S186" s="27">
        <v>5</v>
      </c>
      <c r="T186" s="27">
        <v>8</v>
      </c>
      <c r="U186" s="27">
        <v>267800</v>
      </c>
      <c r="V186" s="27">
        <v>124500</v>
      </c>
      <c r="W186" s="27">
        <v>267800</v>
      </c>
      <c r="X186" s="24" t="str">
        <f>IF(OR(I186="",说明首页!$C$3-INT(I186)&gt;7),"是","否")</f>
        <v>否</v>
      </c>
      <c r="Y186" s="24" t="str">
        <f t="shared" si="32"/>
        <v>是</v>
      </c>
      <c r="Z186" s="24" t="str">
        <f t="shared" si="33"/>
        <v>否</v>
      </c>
      <c r="AA186" s="24" t="str">
        <f>IF(OR(I186="",说明首页!$C$3-INT(I186)&gt;=3),"是","否")</f>
        <v>否</v>
      </c>
      <c r="AB186" s="28">
        <f t="shared" si="34"/>
        <v>65.054393305439334</v>
      </c>
      <c r="AC186" s="29">
        <f t="shared" si="35"/>
        <v>26.78</v>
      </c>
      <c r="AD186" s="27">
        <f t="shared" si="36"/>
        <v>33475</v>
      </c>
      <c r="AE186" s="29">
        <f t="shared" si="37"/>
        <v>12.45</v>
      </c>
      <c r="AF186" s="29">
        <f t="shared" si="38"/>
        <v>129.56666666666666</v>
      </c>
      <c r="AG186" s="28" t="str">
        <f t="shared" si="39"/>
        <v/>
      </c>
      <c r="AH186" s="28" t="str">
        <f t="shared" si="40"/>
        <v/>
      </c>
      <c r="AI186" s="28" t="str">
        <f t="shared" si="41"/>
        <v/>
      </c>
      <c r="AJ186" s="28" t="str">
        <f t="shared" si="42"/>
        <v/>
      </c>
      <c r="AK186" s="28" t="str">
        <f t="shared" si="43"/>
        <v/>
      </c>
      <c r="AL186" s="29" t="str">
        <f t="shared" si="44"/>
        <v/>
      </c>
      <c r="AM186" s="25" t="str">
        <f t="shared" si="45"/>
        <v/>
      </c>
      <c r="AN186" s="24" t="str">
        <f t="shared" si="46"/>
        <v>非参评</v>
      </c>
      <c r="AO186" s="24" t="str">
        <f t="shared" si="47"/>
        <v>MOB12+</v>
      </c>
    </row>
    <row r="187" spans="1:41" ht="13.5" hidden="1" customHeight="1">
      <c r="A187" s="24" t="s">
        <v>1168</v>
      </c>
      <c r="B187" s="34" t="s">
        <v>150</v>
      </c>
      <c r="C187" s="25">
        <v>736844</v>
      </c>
      <c r="D187" s="24" t="s">
        <v>1105</v>
      </c>
      <c r="E187" s="26">
        <v>45054.458333333299</v>
      </c>
      <c r="F187" s="26">
        <v>45054.458333333299</v>
      </c>
      <c r="G187" s="25">
        <v>1100</v>
      </c>
      <c r="H187" s="25">
        <v>1100</v>
      </c>
      <c r="I187" s="26">
        <v>46154.4375</v>
      </c>
      <c r="J187" s="27">
        <v>701</v>
      </c>
      <c r="K187" s="27">
        <v>832</v>
      </c>
      <c r="L187" s="27">
        <v>213</v>
      </c>
      <c r="M187" s="27">
        <v>29622</v>
      </c>
      <c r="N187" s="27">
        <v>20100</v>
      </c>
      <c r="O187" s="25">
        <v>5</v>
      </c>
      <c r="P187" s="27">
        <v>0</v>
      </c>
      <c r="Q187" s="24"/>
      <c r="R187" s="24"/>
      <c r="S187" s="27">
        <v>8</v>
      </c>
      <c r="T187" s="27">
        <v>16</v>
      </c>
      <c r="U187" s="27">
        <v>846900</v>
      </c>
      <c r="V187" s="27">
        <v>845900</v>
      </c>
      <c r="W187" s="27">
        <v>846900</v>
      </c>
      <c r="X187" s="24" t="str">
        <f>IF(OR(I187="",说明首页!$C$3-INT(I187)&gt;7),"是","否")</f>
        <v>否</v>
      </c>
      <c r="Y187" s="24" t="str">
        <f t="shared" si="32"/>
        <v>是</v>
      </c>
      <c r="Z187" s="24" t="str">
        <f t="shared" si="33"/>
        <v>否</v>
      </c>
      <c r="AA187" s="24" t="str">
        <f>IF(OR(I187="",说明首页!$C$3-INT(I187)&gt;=3),"是","否")</f>
        <v>否</v>
      </c>
      <c r="AB187" s="28">
        <f t="shared" si="34"/>
        <v>94.366197183098592</v>
      </c>
      <c r="AC187" s="29">
        <f t="shared" si="35"/>
        <v>84.69</v>
      </c>
      <c r="AD187" s="27">
        <f t="shared" si="36"/>
        <v>52931.25</v>
      </c>
      <c r="AE187" s="29">
        <f t="shared" si="37"/>
        <v>84.59</v>
      </c>
      <c r="AF187" s="29">
        <f t="shared" si="38"/>
        <v>67</v>
      </c>
      <c r="AG187" s="28" t="str">
        <f t="shared" si="39"/>
        <v/>
      </c>
      <c r="AH187" s="28" t="str">
        <f t="shared" si="40"/>
        <v/>
      </c>
      <c r="AI187" s="28" t="str">
        <f t="shared" si="41"/>
        <v/>
      </c>
      <c r="AJ187" s="28" t="str">
        <f t="shared" si="42"/>
        <v/>
      </c>
      <c r="AK187" s="28" t="str">
        <f t="shared" si="43"/>
        <v/>
      </c>
      <c r="AL187" s="29" t="str">
        <f t="shared" si="44"/>
        <v/>
      </c>
      <c r="AM187" s="25" t="str">
        <f t="shared" si="45"/>
        <v/>
      </c>
      <c r="AN187" s="24" t="str">
        <f t="shared" si="46"/>
        <v>非参评</v>
      </c>
      <c r="AO187" s="24" t="str">
        <f t="shared" si="47"/>
        <v>MOB12+</v>
      </c>
    </row>
    <row r="188" spans="1:41" ht="13.5" hidden="1" customHeight="1">
      <c r="A188" s="24" t="s">
        <v>1168</v>
      </c>
      <c r="B188" s="34" t="s">
        <v>150</v>
      </c>
      <c r="C188" s="25">
        <v>737053</v>
      </c>
      <c r="D188" s="24" t="s">
        <v>467</v>
      </c>
      <c r="E188" s="26">
        <v>45056.407638888901</v>
      </c>
      <c r="F188" s="26">
        <v>45056.407638888901</v>
      </c>
      <c r="G188" s="25">
        <v>1098</v>
      </c>
      <c r="H188" s="25">
        <v>1098</v>
      </c>
      <c r="I188" s="26">
        <v>46154.659027777801</v>
      </c>
      <c r="J188" s="27">
        <v>426</v>
      </c>
      <c r="K188" s="27">
        <v>447</v>
      </c>
      <c r="L188" s="27">
        <v>161</v>
      </c>
      <c r="M188" s="27">
        <v>17014</v>
      </c>
      <c r="N188" s="27">
        <v>12310</v>
      </c>
      <c r="O188" s="24">
        <v>1</v>
      </c>
      <c r="P188" s="27">
        <v>0</v>
      </c>
      <c r="Q188" s="24"/>
      <c r="R188" s="24"/>
      <c r="S188" s="27">
        <v>6</v>
      </c>
      <c r="T188" s="27">
        <v>11</v>
      </c>
      <c r="U188" s="27">
        <v>721100</v>
      </c>
      <c r="V188" s="27">
        <v>451100</v>
      </c>
      <c r="W188" s="27">
        <v>721100</v>
      </c>
      <c r="X188" s="24" t="str">
        <f>IF(OR(I188="",说明首页!$C$3-INT(I188)&gt;7),"是","否")</f>
        <v>否</v>
      </c>
      <c r="Y188" s="24" t="str">
        <f t="shared" si="32"/>
        <v>是</v>
      </c>
      <c r="Z188" s="24" t="str">
        <f t="shared" si="33"/>
        <v>否</v>
      </c>
      <c r="AA188" s="24" t="str">
        <f>IF(OR(I188="",说明首页!$C$3-INT(I188)&gt;=3),"是","否")</f>
        <v>否</v>
      </c>
      <c r="AB188" s="28">
        <f t="shared" si="34"/>
        <v>76.459627329192543</v>
      </c>
      <c r="AC188" s="29">
        <f t="shared" si="35"/>
        <v>72.11</v>
      </c>
      <c r="AD188" s="27">
        <f t="shared" si="36"/>
        <v>65554.545454545456</v>
      </c>
      <c r="AE188" s="29">
        <f t="shared" si="37"/>
        <v>45.11</v>
      </c>
      <c r="AF188" s="29">
        <f t="shared" si="38"/>
        <v>205.16666666666666</v>
      </c>
      <c r="AG188" s="28" t="str">
        <f t="shared" si="39"/>
        <v/>
      </c>
      <c r="AH188" s="28" t="str">
        <f t="shared" si="40"/>
        <v/>
      </c>
      <c r="AI188" s="28" t="str">
        <f t="shared" si="41"/>
        <v/>
      </c>
      <c r="AJ188" s="28" t="str">
        <f t="shared" si="42"/>
        <v/>
      </c>
      <c r="AK188" s="28" t="str">
        <f t="shared" si="43"/>
        <v/>
      </c>
      <c r="AL188" s="29" t="str">
        <f t="shared" si="44"/>
        <v/>
      </c>
      <c r="AM188" s="25" t="str">
        <f t="shared" si="45"/>
        <v/>
      </c>
      <c r="AN188" s="24" t="str">
        <f t="shared" si="46"/>
        <v>非参评</v>
      </c>
      <c r="AO188" s="24" t="str">
        <f t="shared" si="47"/>
        <v>MOB12+</v>
      </c>
    </row>
    <row r="189" spans="1:41" ht="13.5" hidden="1" customHeight="1">
      <c r="A189" s="24" t="s">
        <v>1168</v>
      </c>
      <c r="B189" s="34" t="s">
        <v>145</v>
      </c>
      <c r="C189" s="25">
        <v>737109</v>
      </c>
      <c r="D189" s="24" t="s">
        <v>758</v>
      </c>
      <c r="E189" s="26">
        <v>45057.727083333302</v>
      </c>
      <c r="F189" s="26">
        <v>45057.727083333302</v>
      </c>
      <c r="G189" s="25">
        <v>1097</v>
      </c>
      <c r="H189" s="25">
        <v>1097</v>
      </c>
      <c r="I189" s="26">
        <v>46154.634722222203</v>
      </c>
      <c r="J189" s="27">
        <v>321</v>
      </c>
      <c r="K189" s="27">
        <v>422</v>
      </c>
      <c r="L189" s="27">
        <v>109</v>
      </c>
      <c r="M189" s="27">
        <v>16586</v>
      </c>
      <c r="N189" s="27">
        <v>12648</v>
      </c>
      <c r="O189" s="25">
        <v>1</v>
      </c>
      <c r="P189" s="24">
        <v>0</v>
      </c>
      <c r="Q189" s="24"/>
      <c r="R189" s="24"/>
      <c r="S189" s="24">
        <v>4</v>
      </c>
      <c r="T189" s="24">
        <v>8</v>
      </c>
      <c r="U189" s="24">
        <v>353900</v>
      </c>
      <c r="V189" s="24">
        <v>353900</v>
      </c>
      <c r="W189" s="24">
        <v>353900</v>
      </c>
      <c r="X189" s="24" t="str">
        <f>IF(OR(I189="",说明首页!$C$3-INT(I189)&gt;7),"是","否")</f>
        <v>否</v>
      </c>
      <c r="Y189" s="24" t="str">
        <f t="shared" si="32"/>
        <v>是</v>
      </c>
      <c r="Z189" s="24" t="str">
        <f t="shared" si="33"/>
        <v>否</v>
      </c>
      <c r="AA189" s="24" t="str">
        <f>IF(OR(I189="",说明首页!$C$3-INT(I189)&gt;=3),"是","否")</f>
        <v>否</v>
      </c>
      <c r="AB189" s="28">
        <f t="shared" si="34"/>
        <v>116.03669724770643</v>
      </c>
      <c r="AC189" s="29">
        <f t="shared" si="35"/>
        <v>35.39</v>
      </c>
      <c r="AD189" s="27">
        <f t="shared" si="36"/>
        <v>44237.5</v>
      </c>
      <c r="AE189" s="29">
        <f t="shared" si="37"/>
        <v>35.39</v>
      </c>
      <c r="AF189" s="29">
        <f t="shared" si="38"/>
        <v>210.8</v>
      </c>
      <c r="AG189" s="28" t="str">
        <f t="shared" si="39"/>
        <v/>
      </c>
      <c r="AH189" s="28" t="str">
        <f t="shared" si="40"/>
        <v/>
      </c>
      <c r="AI189" s="28" t="str">
        <f t="shared" si="41"/>
        <v/>
      </c>
      <c r="AJ189" s="28" t="str">
        <f t="shared" si="42"/>
        <v/>
      </c>
      <c r="AK189" s="28" t="str">
        <f t="shared" si="43"/>
        <v/>
      </c>
      <c r="AL189" s="29" t="str">
        <f t="shared" si="44"/>
        <v/>
      </c>
      <c r="AM189" s="25" t="str">
        <f t="shared" si="45"/>
        <v/>
      </c>
      <c r="AN189" s="24" t="str">
        <f t="shared" si="46"/>
        <v>非参评</v>
      </c>
      <c r="AO189" s="24" t="str">
        <f t="shared" si="47"/>
        <v>MOB12+</v>
      </c>
    </row>
    <row r="190" spans="1:41" ht="13.5" hidden="1" customHeight="1">
      <c r="A190" s="24" t="s">
        <v>1168</v>
      </c>
      <c r="B190" s="34" t="s">
        <v>150</v>
      </c>
      <c r="C190" s="25">
        <v>737198</v>
      </c>
      <c r="D190" s="24" t="s">
        <v>240</v>
      </c>
      <c r="E190" s="26">
        <v>45058.4819444444</v>
      </c>
      <c r="F190" s="26">
        <v>45058.4819444444</v>
      </c>
      <c r="G190" s="25">
        <v>1096</v>
      </c>
      <c r="H190" s="25">
        <v>1096</v>
      </c>
      <c r="I190" s="26">
        <v>46154.810416666704</v>
      </c>
      <c r="J190" s="27">
        <v>421</v>
      </c>
      <c r="K190" s="27">
        <v>425</v>
      </c>
      <c r="L190" s="27">
        <v>154</v>
      </c>
      <c r="M190" s="27">
        <v>16288</v>
      </c>
      <c r="N190" s="27">
        <v>12636</v>
      </c>
      <c r="O190" s="25">
        <v>1</v>
      </c>
      <c r="P190" s="27">
        <v>0</v>
      </c>
      <c r="Q190" s="24"/>
      <c r="R190" s="24"/>
      <c r="S190" s="27">
        <v>1</v>
      </c>
      <c r="T190" s="27">
        <v>2</v>
      </c>
      <c r="U190" s="27">
        <v>19700</v>
      </c>
      <c r="V190" s="27">
        <v>19700</v>
      </c>
      <c r="W190" s="27">
        <v>19700</v>
      </c>
      <c r="X190" s="24" t="str">
        <f>IF(OR(I190="",说明首页!$C$3-INT(I190)&gt;7),"是","否")</f>
        <v>否</v>
      </c>
      <c r="Y190" s="24" t="str">
        <f t="shared" si="32"/>
        <v>是</v>
      </c>
      <c r="Z190" s="24" t="str">
        <f t="shared" si="33"/>
        <v>否</v>
      </c>
      <c r="AA190" s="24" t="str">
        <f>IF(OR(I190="",说明首页!$C$3-INT(I190)&gt;=3),"是","否")</f>
        <v>否</v>
      </c>
      <c r="AB190" s="28">
        <f t="shared" si="34"/>
        <v>82.051948051948045</v>
      </c>
      <c r="AC190" s="29">
        <f t="shared" si="35"/>
        <v>1.97</v>
      </c>
      <c r="AD190" s="27">
        <f t="shared" si="36"/>
        <v>9850</v>
      </c>
      <c r="AE190" s="29">
        <f t="shared" si="37"/>
        <v>1.97</v>
      </c>
      <c r="AF190" s="29">
        <f t="shared" si="38"/>
        <v>210.6</v>
      </c>
      <c r="AG190" s="28" t="str">
        <f t="shared" si="39"/>
        <v/>
      </c>
      <c r="AH190" s="28" t="str">
        <f t="shared" si="40"/>
        <v/>
      </c>
      <c r="AI190" s="28" t="str">
        <f t="shared" si="41"/>
        <v/>
      </c>
      <c r="AJ190" s="28" t="str">
        <f t="shared" si="42"/>
        <v/>
      </c>
      <c r="AK190" s="28" t="str">
        <f t="shared" si="43"/>
        <v/>
      </c>
      <c r="AL190" s="29" t="str">
        <f t="shared" si="44"/>
        <v/>
      </c>
      <c r="AM190" s="25" t="str">
        <f t="shared" si="45"/>
        <v/>
      </c>
      <c r="AN190" s="24" t="str">
        <f t="shared" si="46"/>
        <v>非参评</v>
      </c>
      <c r="AO190" s="24" t="str">
        <f t="shared" si="47"/>
        <v>MOB12+</v>
      </c>
    </row>
    <row r="191" spans="1:41" ht="13.5" hidden="1" customHeight="1">
      <c r="A191" s="24" t="s">
        <v>1168</v>
      </c>
      <c r="B191" s="34" t="s">
        <v>150</v>
      </c>
      <c r="C191" s="25">
        <v>737202</v>
      </c>
      <c r="D191" s="24" t="s">
        <v>858</v>
      </c>
      <c r="E191" s="26">
        <v>45058.584027777797</v>
      </c>
      <c r="F191" s="26">
        <v>45058.584027777797</v>
      </c>
      <c r="G191" s="25">
        <v>1096</v>
      </c>
      <c r="H191" s="25">
        <v>1096</v>
      </c>
      <c r="I191" s="26">
        <v>46154.659027777801</v>
      </c>
      <c r="J191" s="27">
        <v>518</v>
      </c>
      <c r="K191" s="27">
        <v>576</v>
      </c>
      <c r="L191" s="27">
        <v>165</v>
      </c>
      <c r="M191" s="27">
        <v>18753</v>
      </c>
      <c r="N191" s="27">
        <v>12974</v>
      </c>
      <c r="O191" s="25"/>
      <c r="P191" s="27">
        <v>0</v>
      </c>
      <c r="Q191" s="24"/>
      <c r="R191" s="24"/>
      <c r="S191" s="27">
        <v>4</v>
      </c>
      <c r="T191" s="27">
        <v>8</v>
      </c>
      <c r="U191" s="27">
        <v>249400</v>
      </c>
      <c r="V191" s="27">
        <v>248400</v>
      </c>
      <c r="W191" s="27">
        <v>249400</v>
      </c>
      <c r="X191" s="24" t="str">
        <f>IF(OR(I191="",说明首页!$C$3-INT(I191)&gt;7),"是","否")</f>
        <v>否</v>
      </c>
      <c r="Y191" s="24" t="str">
        <f t="shared" si="32"/>
        <v>是</v>
      </c>
      <c r="Z191" s="24" t="str">
        <f t="shared" si="33"/>
        <v>否</v>
      </c>
      <c r="AA191" s="24" t="str">
        <f>IF(OR(I191="",说明首页!$C$3-INT(I191)&gt;=3),"是","否")</f>
        <v>否</v>
      </c>
      <c r="AB191" s="28">
        <f t="shared" si="34"/>
        <v>78.630303030303025</v>
      </c>
      <c r="AC191" s="29">
        <f t="shared" si="35"/>
        <v>24.94</v>
      </c>
      <c r="AD191" s="27">
        <f t="shared" si="36"/>
        <v>31175</v>
      </c>
      <c r="AE191" s="29">
        <f t="shared" si="37"/>
        <v>24.84</v>
      </c>
      <c r="AF191" s="29">
        <f t="shared" si="38"/>
        <v>0</v>
      </c>
      <c r="AG191" s="28" t="str">
        <f t="shared" si="39"/>
        <v/>
      </c>
      <c r="AH191" s="28" t="str">
        <f t="shared" si="40"/>
        <v/>
      </c>
      <c r="AI191" s="28" t="str">
        <f t="shared" si="41"/>
        <v/>
      </c>
      <c r="AJ191" s="28" t="str">
        <f t="shared" si="42"/>
        <v/>
      </c>
      <c r="AK191" s="28" t="str">
        <f t="shared" si="43"/>
        <v/>
      </c>
      <c r="AL191" s="29" t="str">
        <f t="shared" si="44"/>
        <v/>
      </c>
      <c r="AM191" s="25" t="str">
        <f t="shared" si="45"/>
        <v/>
      </c>
      <c r="AN191" s="24" t="str">
        <f t="shared" si="46"/>
        <v>非参评</v>
      </c>
      <c r="AO191" s="24" t="str">
        <f t="shared" si="47"/>
        <v>MOB12+</v>
      </c>
    </row>
    <row r="192" spans="1:41" ht="13.5" hidden="1" customHeight="1">
      <c r="A192" s="24" t="s">
        <v>1168</v>
      </c>
      <c r="B192" s="34" t="s">
        <v>150</v>
      </c>
      <c r="C192" s="25">
        <v>737206</v>
      </c>
      <c r="D192" s="24" t="s">
        <v>526</v>
      </c>
      <c r="E192" s="26">
        <v>45061.429166666698</v>
      </c>
      <c r="F192" s="26">
        <v>45061.429166666698</v>
      </c>
      <c r="G192" s="25">
        <v>1093</v>
      </c>
      <c r="H192" s="25">
        <v>1093</v>
      </c>
      <c r="I192" s="26">
        <v>46154.661111111098</v>
      </c>
      <c r="J192" s="27">
        <v>536</v>
      </c>
      <c r="K192" s="27">
        <v>569</v>
      </c>
      <c r="L192" s="27">
        <v>148</v>
      </c>
      <c r="M192" s="27">
        <v>19831</v>
      </c>
      <c r="N192" s="27">
        <v>13075</v>
      </c>
      <c r="O192" s="25">
        <v>2</v>
      </c>
      <c r="P192" s="27">
        <v>0</v>
      </c>
      <c r="Q192" s="24"/>
      <c r="R192" s="24"/>
      <c r="S192" s="27">
        <v>8</v>
      </c>
      <c r="T192" s="27">
        <v>14</v>
      </c>
      <c r="U192" s="27">
        <v>480300</v>
      </c>
      <c r="V192" s="27">
        <v>467300</v>
      </c>
      <c r="W192" s="27">
        <v>480300</v>
      </c>
      <c r="X192" s="24" t="str">
        <f>IF(OR(I192="",说明首页!$C$3-INT(I192)&gt;7),"是","否")</f>
        <v>否</v>
      </c>
      <c r="Y192" s="24" t="str">
        <f t="shared" si="32"/>
        <v>是</v>
      </c>
      <c r="Z192" s="24" t="str">
        <f t="shared" si="33"/>
        <v>否</v>
      </c>
      <c r="AA192" s="24" t="str">
        <f>IF(OR(I192="",说明首页!$C$3-INT(I192)&gt;=3),"是","否")</f>
        <v>否</v>
      </c>
      <c r="AB192" s="28">
        <f t="shared" si="34"/>
        <v>88.344594594594597</v>
      </c>
      <c r="AC192" s="29">
        <f t="shared" si="35"/>
        <v>48.03</v>
      </c>
      <c r="AD192" s="27">
        <f t="shared" si="36"/>
        <v>34307.142857142855</v>
      </c>
      <c r="AE192" s="29">
        <f t="shared" si="37"/>
        <v>46.73</v>
      </c>
      <c r="AF192" s="29">
        <f t="shared" si="38"/>
        <v>108.95833333333333</v>
      </c>
      <c r="AG192" s="28" t="str">
        <f t="shared" si="39"/>
        <v/>
      </c>
      <c r="AH192" s="28" t="str">
        <f t="shared" si="40"/>
        <v/>
      </c>
      <c r="AI192" s="28" t="str">
        <f t="shared" si="41"/>
        <v/>
      </c>
      <c r="AJ192" s="28" t="str">
        <f t="shared" si="42"/>
        <v/>
      </c>
      <c r="AK192" s="28" t="str">
        <f t="shared" si="43"/>
        <v/>
      </c>
      <c r="AL192" s="29" t="str">
        <f t="shared" si="44"/>
        <v/>
      </c>
      <c r="AM192" s="25" t="str">
        <f t="shared" si="45"/>
        <v/>
      </c>
      <c r="AN192" s="24" t="str">
        <f t="shared" si="46"/>
        <v>非参评</v>
      </c>
      <c r="AO192" s="24" t="str">
        <f t="shared" si="47"/>
        <v>MOB12+</v>
      </c>
    </row>
    <row r="193" spans="1:41" ht="13.5" hidden="1" customHeight="1">
      <c r="A193" s="24" t="s">
        <v>1168</v>
      </c>
      <c r="B193" s="34" t="s">
        <v>150</v>
      </c>
      <c r="C193" s="25">
        <v>737350</v>
      </c>
      <c r="D193" s="24" t="s">
        <v>827</v>
      </c>
      <c r="E193" s="26">
        <v>45065.586805555598</v>
      </c>
      <c r="F193" s="26">
        <v>45065.586805555598</v>
      </c>
      <c r="G193" s="25">
        <v>1089</v>
      </c>
      <c r="H193" s="25">
        <v>1089</v>
      </c>
      <c r="I193" s="26">
        <v>46154.652777777803</v>
      </c>
      <c r="J193" s="27">
        <v>497</v>
      </c>
      <c r="K193" s="27">
        <v>534</v>
      </c>
      <c r="L193" s="27">
        <v>163</v>
      </c>
      <c r="M193" s="27">
        <v>17773</v>
      </c>
      <c r="N193" s="27">
        <v>12135</v>
      </c>
      <c r="O193" s="25"/>
      <c r="P193" s="27">
        <v>0</v>
      </c>
      <c r="Q193" s="24"/>
      <c r="R193" s="24"/>
      <c r="S193" s="27">
        <v>2</v>
      </c>
      <c r="T193" s="27">
        <v>4</v>
      </c>
      <c r="U193" s="27">
        <v>360400</v>
      </c>
      <c r="V193" s="27">
        <v>130400</v>
      </c>
      <c r="W193" s="27">
        <v>360400</v>
      </c>
      <c r="X193" s="24" t="str">
        <f>IF(OR(I193="",说明首页!$C$3-INT(I193)&gt;7),"是","否")</f>
        <v>否</v>
      </c>
      <c r="Y193" s="24" t="str">
        <f t="shared" si="32"/>
        <v>是</v>
      </c>
      <c r="Z193" s="24" t="str">
        <f t="shared" si="33"/>
        <v>否</v>
      </c>
      <c r="AA193" s="24" t="str">
        <f>IF(OR(I193="",说明首页!$C$3-INT(I193)&gt;=3),"是","否")</f>
        <v>否</v>
      </c>
      <c r="AB193" s="28">
        <f t="shared" si="34"/>
        <v>74.447852760736197</v>
      </c>
      <c r="AC193" s="29">
        <f t="shared" si="35"/>
        <v>36.04</v>
      </c>
      <c r="AD193" s="27">
        <f t="shared" si="36"/>
        <v>90100</v>
      </c>
      <c r="AE193" s="29">
        <f t="shared" si="37"/>
        <v>13.04</v>
      </c>
      <c r="AF193" s="29">
        <f t="shared" si="38"/>
        <v>0</v>
      </c>
      <c r="AG193" s="28" t="str">
        <f t="shared" si="39"/>
        <v/>
      </c>
      <c r="AH193" s="28" t="str">
        <f t="shared" si="40"/>
        <v/>
      </c>
      <c r="AI193" s="28" t="str">
        <f t="shared" si="41"/>
        <v/>
      </c>
      <c r="AJ193" s="28" t="str">
        <f t="shared" si="42"/>
        <v/>
      </c>
      <c r="AK193" s="28" t="str">
        <f t="shared" si="43"/>
        <v/>
      </c>
      <c r="AL193" s="29" t="str">
        <f t="shared" si="44"/>
        <v/>
      </c>
      <c r="AM193" s="25" t="str">
        <f t="shared" si="45"/>
        <v/>
      </c>
      <c r="AN193" s="24" t="str">
        <f t="shared" si="46"/>
        <v>非参评</v>
      </c>
      <c r="AO193" s="24" t="str">
        <f t="shared" si="47"/>
        <v>MOB12+</v>
      </c>
    </row>
    <row r="194" spans="1:41" ht="13.5" hidden="1" customHeight="1">
      <c r="A194" s="24" t="s">
        <v>1168</v>
      </c>
      <c r="B194" s="34" t="s">
        <v>150</v>
      </c>
      <c r="C194" s="25">
        <v>737674</v>
      </c>
      <c r="D194" s="24" t="s">
        <v>992</v>
      </c>
      <c r="E194" s="26">
        <v>45072.422222222202</v>
      </c>
      <c r="F194" s="26">
        <v>45072.422222222202</v>
      </c>
      <c r="G194" s="25">
        <v>1082</v>
      </c>
      <c r="H194" s="25">
        <v>1082</v>
      </c>
      <c r="I194" s="26">
        <v>46154.724305555603</v>
      </c>
      <c r="J194" s="27">
        <v>656</v>
      </c>
      <c r="K194" s="27">
        <v>759</v>
      </c>
      <c r="L194" s="27">
        <v>188</v>
      </c>
      <c r="M194" s="27">
        <v>32886</v>
      </c>
      <c r="N194" s="27">
        <v>24558</v>
      </c>
      <c r="O194" s="25">
        <v>4</v>
      </c>
      <c r="P194" s="27">
        <v>0</v>
      </c>
      <c r="Q194" s="24"/>
      <c r="R194" s="24"/>
      <c r="S194" s="27">
        <v>9</v>
      </c>
      <c r="T194" s="27">
        <v>17</v>
      </c>
      <c r="U194" s="27">
        <v>500500</v>
      </c>
      <c r="V194" s="27">
        <v>365500</v>
      </c>
      <c r="W194" s="27">
        <v>500500</v>
      </c>
      <c r="X194" s="24" t="str">
        <f>IF(OR(I194="",说明首页!$C$3-INT(I194)&gt;7),"是","否")</f>
        <v>否</v>
      </c>
      <c r="Y194" s="24" t="str">
        <f t="shared" ref="Y194:Y257" si="48">IF(OR(O194="",O194&lt;22),"是","否")</f>
        <v>是</v>
      </c>
      <c r="Z194" s="24" t="str">
        <f t="shared" ref="Z194:Z257" si="49">IF(AND(X194="否",Y194="否"),"是","否")</f>
        <v>否</v>
      </c>
      <c r="AA194" s="24" t="str">
        <f>IF(OR(I194="",说明首页!$C$3-INT(I194)&gt;=3),"是","否")</f>
        <v>否</v>
      </c>
      <c r="AB194" s="28">
        <f t="shared" ref="AB194:AB257" si="50">IFERROR(IF(L194&gt;0,N194/L194,0),0)</f>
        <v>130.62765957446808</v>
      </c>
      <c r="AC194" s="29">
        <f t="shared" ref="AC194:AC257" si="51">IFERROR(IF(U194="",0,U194/10000),0)</f>
        <v>50.05</v>
      </c>
      <c r="AD194" s="27">
        <f t="shared" ref="AD194:AD257" si="52">IFERROR(IF(AND(T194&lt;&gt;"",T194&gt;0),U194/T194,0),0)</f>
        <v>29441.176470588234</v>
      </c>
      <c r="AE194" s="29">
        <f t="shared" ref="AE194:AE257" si="53">IFERROR(IF(V194="",0,V194/10000),0)</f>
        <v>36.549999999999997</v>
      </c>
      <c r="AF194" s="29">
        <f t="shared" ref="AF194:AF257" si="54">IFERROR(IF(O194&gt;0,N194/O194/60,0),0)</f>
        <v>102.325</v>
      </c>
      <c r="AG194" s="28" t="str">
        <f t="shared" ref="AG194:AG257" si="55">IF(Z194="是",COUNTIFS($Z$2:$Z$4721,"是",$AB$2:$AB$4721,"&lt;"&amp;AB194)/COUNTIF($Z$2:$Z$4721,"是")*100,"")</f>
        <v/>
      </c>
      <c r="AH194" s="28" t="str">
        <f t="shared" ref="AH194:AH257" si="56">IF(Z194="是",COUNTIFS($Z$2:$Z$4721,"是",$AC$2:$AC$4721,"&lt;"&amp;AC194)/COUNTIF($Z$2:$Z$4721,"是")*100,"")</f>
        <v/>
      </c>
      <c r="AI194" s="28" t="str">
        <f t="shared" ref="AI194:AI257" si="57">IF(Z194="是",COUNTIFS($Z$2:$Z$4721,"是",$AD$2:$AD$4721,"&lt;"&amp;AD194)/COUNTIF($Z$2:$Z$4721,"是")*100,"")</f>
        <v/>
      </c>
      <c r="AJ194" s="28" t="str">
        <f t="shared" ref="AJ194:AJ257" si="58">IF(Z194="是",COUNTIFS($Z$2:$Z$4721,"是",$AE$2:$AE$4721,"&lt;"&amp;AE194)/COUNTIF($Z$2:$Z$4721,"是")*100,"")</f>
        <v/>
      </c>
      <c r="AK194" s="28" t="str">
        <f t="shared" ref="AK194:AK257" si="59">IF(Z194="是",COUNTIFS($Z$2:$Z$4721,"是",$AF$2:$AF$4721,"&lt;"&amp;AF194)/COUNTIF($Z$2:$Z$4721,"是")*100,"")</f>
        <v/>
      </c>
      <c r="AL194" s="29" t="str">
        <f t="shared" ref="AL194:AL257" si="60">IF(Z194="是",ROUND(AG194*0.1+AH194*0.35+AI194*0.15+AJ194*0.15+AK194*0.25,2),"")</f>
        <v/>
      </c>
      <c r="AM194" s="25" t="str">
        <f t="shared" ref="AM194:AM257" si="61">IF(Z194="是",COUNTIFS($Z$2:$Z$4721,"是",$AL$2:$AL$4721,"&gt;"&amp;AL194)+1,"")</f>
        <v/>
      </c>
      <c r="AN194" s="24" t="str">
        <f t="shared" ref="AN194:AN257" si="62">IF(Z194&lt;&gt;"是","非参评",IF(AND(AM194&lt;=COUNTIF($Z$2:$Z$4721,"是")*0.2,AC194&gt;MEDIAN(IF($Z$2:$Z$4721="是",$AC$2:$AC$4721))),"S",IF(AM194&lt;=COUNTIF($Z$2:$Z$4721,"是")*0.5,"A",IF(AM194&lt;=COUNTIF($Z$2:$Z$4721,"是")*0.8,"B","C"))))</f>
        <v>非参评</v>
      </c>
      <c r="AO194" s="24" t="str">
        <f t="shared" ref="AO194:AO257" si="63">IF(G194="","无数据",IF(G194&lt;30,"MOB1-",IF(G194&lt;90,"MOB1-3",IF(G194&lt;180,"MOB3-6",IF(G194&lt;365,"MOB6-12","MOB12+")))))</f>
        <v>MOB12+</v>
      </c>
    </row>
    <row r="195" spans="1:41" ht="13.5" hidden="1" customHeight="1">
      <c r="A195" s="24" t="s">
        <v>1168</v>
      </c>
      <c r="B195" s="34" t="s">
        <v>145</v>
      </c>
      <c r="C195" s="25">
        <v>737707</v>
      </c>
      <c r="D195" s="24" t="s">
        <v>197</v>
      </c>
      <c r="E195" s="26">
        <v>45071.752777777801</v>
      </c>
      <c r="F195" s="26">
        <v>45071.752777777801</v>
      </c>
      <c r="G195" s="25">
        <v>1083</v>
      </c>
      <c r="H195" s="25">
        <v>1083</v>
      </c>
      <c r="I195" s="26">
        <v>46142.724305555603</v>
      </c>
      <c r="J195" s="27">
        <v>109</v>
      </c>
      <c r="K195" s="27">
        <v>127</v>
      </c>
      <c r="L195" s="27">
        <v>48</v>
      </c>
      <c r="M195" s="27">
        <v>6225</v>
      </c>
      <c r="N195" s="27">
        <v>5248</v>
      </c>
      <c r="O195" s="25"/>
      <c r="P195" s="27">
        <v>0</v>
      </c>
      <c r="Q195" s="24"/>
      <c r="R195" s="24"/>
      <c r="S195" s="27">
        <v>3</v>
      </c>
      <c r="T195" s="27">
        <v>5</v>
      </c>
      <c r="U195" s="27">
        <v>144500</v>
      </c>
      <c r="V195" s="27">
        <v>141000</v>
      </c>
      <c r="W195" s="27">
        <v>144500</v>
      </c>
      <c r="X195" s="24" t="str">
        <f>IF(OR(I195="",说明首页!$C$3-INT(I195)&gt;7),"是","否")</f>
        <v>否</v>
      </c>
      <c r="Y195" s="24" t="str">
        <f t="shared" si="48"/>
        <v>是</v>
      </c>
      <c r="Z195" s="24" t="str">
        <f t="shared" si="49"/>
        <v>否</v>
      </c>
      <c r="AA195" s="24" t="str">
        <f>IF(OR(I195="",说明首页!$C$3-INT(I195)&gt;=3),"是","否")</f>
        <v>否</v>
      </c>
      <c r="AB195" s="28">
        <f t="shared" si="50"/>
        <v>109.33333333333333</v>
      </c>
      <c r="AC195" s="29">
        <f t="shared" si="51"/>
        <v>14.45</v>
      </c>
      <c r="AD195" s="27">
        <f t="shared" si="52"/>
        <v>28900</v>
      </c>
      <c r="AE195" s="29">
        <f t="shared" si="53"/>
        <v>14.1</v>
      </c>
      <c r="AF195" s="29">
        <f t="shared" si="54"/>
        <v>0</v>
      </c>
      <c r="AG195" s="28" t="str">
        <f t="shared" si="55"/>
        <v/>
      </c>
      <c r="AH195" s="28" t="str">
        <f t="shared" si="56"/>
        <v/>
      </c>
      <c r="AI195" s="28" t="str">
        <f t="shared" si="57"/>
        <v/>
      </c>
      <c r="AJ195" s="28" t="str">
        <f t="shared" si="58"/>
        <v/>
      </c>
      <c r="AK195" s="28" t="str">
        <f t="shared" si="59"/>
        <v/>
      </c>
      <c r="AL195" s="29" t="str">
        <f t="shared" si="60"/>
        <v/>
      </c>
      <c r="AM195" s="25" t="str">
        <f t="shared" si="61"/>
        <v/>
      </c>
      <c r="AN195" s="24" t="str">
        <f t="shared" si="62"/>
        <v>非参评</v>
      </c>
      <c r="AO195" s="24" t="str">
        <f t="shared" si="63"/>
        <v>MOB12+</v>
      </c>
    </row>
    <row r="196" spans="1:41" ht="13.5" hidden="1" customHeight="1">
      <c r="A196" s="24" t="s">
        <v>1168</v>
      </c>
      <c r="B196" s="34" t="s">
        <v>145</v>
      </c>
      <c r="C196" s="25">
        <v>737708</v>
      </c>
      <c r="D196" s="24" t="s">
        <v>194</v>
      </c>
      <c r="E196" s="26">
        <v>45072.392361111102</v>
      </c>
      <c r="F196" s="26">
        <v>45072.392361111102</v>
      </c>
      <c r="G196" s="25">
        <v>1082</v>
      </c>
      <c r="H196" s="25">
        <v>1082</v>
      </c>
      <c r="I196" s="26">
        <v>46154.7631944444</v>
      </c>
      <c r="J196" s="27">
        <v>98</v>
      </c>
      <c r="K196" s="27">
        <v>104</v>
      </c>
      <c r="L196" s="27">
        <v>49</v>
      </c>
      <c r="M196" s="27">
        <v>5206</v>
      </c>
      <c r="N196" s="27">
        <v>4356</v>
      </c>
      <c r="O196" s="25"/>
      <c r="P196" s="27"/>
      <c r="Q196" s="24"/>
      <c r="R196" s="24"/>
      <c r="S196" s="27"/>
      <c r="T196" s="27"/>
      <c r="U196" s="27"/>
      <c r="V196" s="27"/>
      <c r="W196" s="27"/>
      <c r="X196" s="24" t="str">
        <f>IF(OR(I196="",说明首页!$C$3-INT(I196)&gt;7),"是","否")</f>
        <v>否</v>
      </c>
      <c r="Y196" s="24" t="str">
        <f t="shared" si="48"/>
        <v>是</v>
      </c>
      <c r="Z196" s="24" t="str">
        <f t="shared" si="49"/>
        <v>否</v>
      </c>
      <c r="AA196" s="24" t="str">
        <f>IF(OR(I196="",说明首页!$C$3-INT(I196)&gt;=3),"是","否")</f>
        <v>否</v>
      </c>
      <c r="AB196" s="28">
        <f t="shared" si="50"/>
        <v>88.897959183673464</v>
      </c>
      <c r="AC196" s="29">
        <f t="shared" si="51"/>
        <v>0</v>
      </c>
      <c r="AD196" s="27">
        <f t="shared" si="52"/>
        <v>0</v>
      </c>
      <c r="AE196" s="29">
        <f t="shared" si="53"/>
        <v>0</v>
      </c>
      <c r="AF196" s="29">
        <f t="shared" si="54"/>
        <v>0</v>
      </c>
      <c r="AG196" s="28" t="str">
        <f t="shared" si="55"/>
        <v/>
      </c>
      <c r="AH196" s="28" t="str">
        <f t="shared" si="56"/>
        <v/>
      </c>
      <c r="AI196" s="28" t="str">
        <f t="shared" si="57"/>
        <v/>
      </c>
      <c r="AJ196" s="28" t="str">
        <f t="shared" si="58"/>
        <v/>
      </c>
      <c r="AK196" s="28" t="str">
        <f t="shared" si="59"/>
        <v/>
      </c>
      <c r="AL196" s="29" t="str">
        <f t="shared" si="60"/>
        <v/>
      </c>
      <c r="AM196" s="25" t="str">
        <f t="shared" si="61"/>
        <v/>
      </c>
      <c r="AN196" s="24" t="str">
        <f t="shared" si="62"/>
        <v>非参评</v>
      </c>
      <c r="AO196" s="24" t="str">
        <f t="shared" si="63"/>
        <v>MOB12+</v>
      </c>
    </row>
    <row r="197" spans="1:41" ht="13.5" hidden="1" customHeight="1">
      <c r="A197" s="24" t="s">
        <v>1168</v>
      </c>
      <c r="B197" s="34" t="s">
        <v>145</v>
      </c>
      <c r="C197" s="25">
        <v>737825</v>
      </c>
      <c r="D197" s="24" t="s">
        <v>172</v>
      </c>
      <c r="E197" s="26">
        <v>45076.610416666699</v>
      </c>
      <c r="F197" s="26">
        <v>45076.610416666699</v>
      </c>
      <c r="G197" s="25">
        <v>1078</v>
      </c>
      <c r="H197" s="25">
        <v>1078</v>
      </c>
      <c r="I197" s="26">
        <v>46154.402083333298</v>
      </c>
      <c r="J197" s="27">
        <v>210</v>
      </c>
      <c r="K197" s="27">
        <v>313</v>
      </c>
      <c r="L197" s="27">
        <v>62</v>
      </c>
      <c r="M197" s="27">
        <v>15674</v>
      </c>
      <c r="N197" s="27">
        <v>12390</v>
      </c>
      <c r="O197" s="25">
        <v>2</v>
      </c>
      <c r="P197" s="27">
        <v>0</v>
      </c>
      <c r="Q197" s="24"/>
      <c r="R197" s="24"/>
      <c r="S197" s="27">
        <v>4</v>
      </c>
      <c r="T197" s="27">
        <v>7</v>
      </c>
      <c r="U197" s="27">
        <v>439000</v>
      </c>
      <c r="V197" s="27">
        <v>439000</v>
      </c>
      <c r="W197" s="27">
        <v>439000</v>
      </c>
      <c r="X197" s="24" t="str">
        <f>IF(OR(I197="",说明首页!$C$3-INT(I197)&gt;7),"是","否")</f>
        <v>否</v>
      </c>
      <c r="Y197" s="24" t="str">
        <f t="shared" si="48"/>
        <v>是</v>
      </c>
      <c r="Z197" s="24" t="str">
        <f t="shared" si="49"/>
        <v>否</v>
      </c>
      <c r="AA197" s="24" t="str">
        <f>IF(OR(I197="",说明首页!$C$3-INT(I197)&gt;=3),"是","否")</f>
        <v>否</v>
      </c>
      <c r="AB197" s="28">
        <f t="shared" si="50"/>
        <v>199.83870967741936</v>
      </c>
      <c r="AC197" s="29">
        <f t="shared" si="51"/>
        <v>43.9</v>
      </c>
      <c r="AD197" s="27">
        <f t="shared" si="52"/>
        <v>62714.285714285717</v>
      </c>
      <c r="AE197" s="29">
        <f t="shared" si="53"/>
        <v>43.9</v>
      </c>
      <c r="AF197" s="29">
        <f t="shared" si="54"/>
        <v>103.25</v>
      </c>
      <c r="AG197" s="28" t="str">
        <f t="shared" si="55"/>
        <v/>
      </c>
      <c r="AH197" s="28" t="str">
        <f t="shared" si="56"/>
        <v/>
      </c>
      <c r="AI197" s="28" t="str">
        <f t="shared" si="57"/>
        <v/>
      </c>
      <c r="AJ197" s="28" t="str">
        <f t="shared" si="58"/>
        <v/>
      </c>
      <c r="AK197" s="28" t="str">
        <f t="shared" si="59"/>
        <v/>
      </c>
      <c r="AL197" s="29" t="str">
        <f t="shared" si="60"/>
        <v/>
      </c>
      <c r="AM197" s="25" t="str">
        <f t="shared" si="61"/>
        <v/>
      </c>
      <c r="AN197" s="24" t="str">
        <f t="shared" si="62"/>
        <v>非参评</v>
      </c>
      <c r="AO197" s="24" t="str">
        <f t="shared" si="63"/>
        <v>MOB12+</v>
      </c>
    </row>
    <row r="198" spans="1:41" ht="13.5" hidden="1" customHeight="1">
      <c r="A198" s="24" t="s">
        <v>1168</v>
      </c>
      <c r="B198" s="34" t="s">
        <v>145</v>
      </c>
      <c r="C198" s="25">
        <v>737827</v>
      </c>
      <c r="D198" s="24" t="s">
        <v>821</v>
      </c>
      <c r="E198" s="26">
        <v>45077.401388888902</v>
      </c>
      <c r="F198" s="26">
        <v>45077.401388888902</v>
      </c>
      <c r="G198" s="25">
        <v>1077</v>
      </c>
      <c r="H198" s="25">
        <v>1077</v>
      </c>
      <c r="I198" s="26">
        <v>46154.750694444403</v>
      </c>
      <c r="J198" s="27">
        <v>153</v>
      </c>
      <c r="K198" s="27">
        <v>159</v>
      </c>
      <c r="L198" s="27">
        <v>54</v>
      </c>
      <c r="M198" s="27">
        <v>6325</v>
      </c>
      <c r="N198" s="27">
        <v>4718</v>
      </c>
      <c r="O198" s="25"/>
      <c r="P198" s="27"/>
      <c r="Q198" s="24"/>
      <c r="R198" s="24"/>
      <c r="S198" s="27"/>
      <c r="T198" s="27"/>
      <c r="U198" s="27"/>
      <c r="V198" s="27"/>
      <c r="W198" s="27"/>
      <c r="X198" s="24" t="str">
        <f>IF(OR(I198="",说明首页!$C$3-INT(I198)&gt;7),"是","否")</f>
        <v>否</v>
      </c>
      <c r="Y198" s="24" t="str">
        <f t="shared" si="48"/>
        <v>是</v>
      </c>
      <c r="Z198" s="24" t="str">
        <f t="shared" si="49"/>
        <v>否</v>
      </c>
      <c r="AA198" s="24" t="str">
        <f>IF(OR(I198="",说明首页!$C$3-INT(I198)&gt;=3),"是","否")</f>
        <v>否</v>
      </c>
      <c r="AB198" s="28">
        <f t="shared" si="50"/>
        <v>87.370370370370367</v>
      </c>
      <c r="AC198" s="29">
        <f t="shared" si="51"/>
        <v>0</v>
      </c>
      <c r="AD198" s="27">
        <f t="shared" si="52"/>
        <v>0</v>
      </c>
      <c r="AE198" s="29">
        <f t="shared" si="53"/>
        <v>0</v>
      </c>
      <c r="AF198" s="29">
        <f t="shared" si="54"/>
        <v>0</v>
      </c>
      <c r="AG198" s="28" t="str">
        <f t="shared" si="55"/>
        <v/>
      </c>
      <c r="AH198" s="28" t="str">
        <f t="shared" si="56"/>
        <v/>
      </c>
      <c r="AI198" s="28" t="str">
        <f t="shared" si="57"/>
        <v/>
      </c>
      <c r="AJ198" s="28" t="str">
        <f t="shared" si="58"/>
        <v/>
      </c>
      <c r="AK198" s="28" t="str">
        <f t="shared" si="59"/>
        <v/>
      </c>
      <c r="AL198" s="29" t="str">
        <f t="shared" si="60"/>
        <v/>
      </c>
      <c r="AM198" s="25" t="str">
        <f t="shared" si="61"/>
        <v/>
      </c>
      <c r="AN198" s="24" t="str">
        <f t="shared" si="62"/>
        <v>非参评</v>
      </c>
      <c r="AO198" s="24" t="str">
        <f t="shared" si="63"/>
        <v>MOB12+</v>
      </c>
    </row>
    <row r="199" spans="1:41" ht="13.5" hidden="1" customHeight="1">
      <c r="A199" s="24" t="s">
        <v>1168</v>
      </c>
      <c r="B199" s="34" t="s">
        <v>145</v>
      </c>
      <c r="C199" s="25">
        <v>737829</v>
      </c>
      <c r="D199" s="24" t="s">
        <v>644</v>
      </c>
      <c r="E199" s="26">
        <v>45077.456250000003</v>
      </c>
      <c r="F199" s="26">
        <v>45077.456250000003</v>
      </c>
      <c r="G199" s="25">
        <v>1077</v>
      </c>
      <c r="H199" s="25">
        <v>1077</v>
      </c>
      <c r="I199" s="26">
        <v>46154.6965277778</v>
      </c>
      <c r="J199" s="27">
        <v>208</v>
      </c>
      <c r="K199" s="27">
        <v>243</v>
      </c>
      <c r="L199" s="27">
        <v>96</v>
      </c>
      <c r="M199" s="27">
        <v>10764</v>
      </c>
      <c r="N199" s="27">
        <v>8686</v>
      </c>
      <c r="O199" s="25"/>
      <c r="P199" s="27">
        <v>0</v>
      </c>
      <c r="Q199" s="24"/>
      <c r="R199" s="24"/>
      <c r="S199" s="27">
        <v>3</v>
      </c>
      <c r="T199" s="27">
        <v>7</v>
      </c>
      <c r="U199" s="27">
        <v>215500</v>
      </c>
      <c r="V199" s="27"/>
      <c r="W199" s="27">
        <v>215500</v>
      </c>
      <c r="X199" s="24" t="str">
        <f>IF(OR(I199="",说明首页!$C$3-INT(I199)&gt;7),"是","否")</f>
        <v>否</v>
      </c>
      <c r="Y199" s="24" t="str">
        <f t="shared" si="48"/>
        <v>是</v>
      </c>
      <c r="Z199" s="24" t="str">
        <f t="shared" si="49"/>
        <v>否</v>
      </c>
      <c r="AA199" s="24" t="str">
        <f>IF(OR(I199="",说明首页!$C$3-INT(I199)&gt;=3),"是","否")</f>
        <v>否</v>
      </c>
      <c r="AB199" s="28">
        <f t="shared" si="50"/>
        <v>90.479166666666671</v>
      </c>
      <c r="AC199" s="29">
        <f t="shared" si="51"/>
        <v>21.55</v>
      </c>
      <c r="AD199" s="27">
        <f t="shared" si="52"/>
        <v>30785.714285714286</v>
      </c>
      <c r="AE199" s="29">
        <f t="shared" si="53"/>
        <v>0</v>
      </c>
      <c r="AF199" s="29">
        <f t="shared" si="54"/>
        <v>0</v>
      </c>
      <c r="AG199" s="28" t="str">
        <f t="shared" si="55"/>
        <v/>
      </c>
      <c r="AH199" s="28" t="str">
        <f t="shared" si="56"/>
        <v/>
      </c>
      <c r="AI199" s="28" t="str">
        <f t="shared" si="57"/>
        <v/>
      </c>
      <c r="AJ199" s="28" t="str">
        <f t="shared" si="58"/>
        <v/>
      </c>
      <c r="AK199" s="28" t="str">
        <f t="shared" si="59"/>
        <v/>
      </c>
      <c r="AL199" s="29" t="str">
        <f t="shared" si="60"/>
        <v/>
      </c>
      <c r="AM199" s="25" t="str">
        <f t="shared" si="61"/>
        <v/>
      </c>
      <c r="AN199" s="24" t="str">
        <f t="shared" si="62"/>
        <v>非参评</v>
      </c>
      <c r="AO199" s="24" t="str">
        <f t="shared" si="63"/>
        <v>MOB12+</v>
      </c>
    </row>
    <row r="200" spans="1:41" ht="13.5" hidden="1" customHeight="1">
      <c r="A200" s="24" t="s">
        <v>1168</v>
      </c>
      <c r="B200" s="34" t="s">
        <v>147</v>
      </c>
      <c r="C200" s="25">
        <v>737837</v>
      </c>
      <c r="D200" s="24" t="s">
        <v>695</v>
      </c>
      <c r="E200" s="26">
        <v>45082.429166666698</v>
      </c>
      <c r="F200" s="26">
        <v>45082.429166666698</v>
      </c>
      <c r="G200" s="25">
        <v>1072</v>
      </c>
      <c r="H200" s="25">
        <v>1072</v>
      </c>
      <c r="I200" s="26">
        <v>46154.667361111096</v>
      </c>
      <c r="J200" s="27">
        <v>377</v>
      </c>
      <c r="K200" s="27">
        <v>398</v>
      </c>
      <c r="L200" s="27">
        <v>150</v>
      </c>
      <c r="M200" s="27">
        <v>13869</v>
      </c>
      <c r="N200" s="27">
        <v>10229</v>
      </c>
      <c r="O200" s="25"/>
      <c r="P200" s="27">
        <v>0</v>
      </c>
      <c r="Q200" s="24"/>
      <c r="R200" s="24"/>
      <c r="S200" s="27">
        <v>2</v>
      </c>
      <c r="T200" s="27">
        <v>4</v>
      </c>
      <c r="U200" s="27">
        <v>11000</v>
      </c>
      <c r="V200" s="27">
        <v>1000</v>
      </c>
      <c r="W200" s="27">
        <v>11000</v>
      </c>
      <c r="X200" s="24" t="str">
        <f>IF(OR(I200="",说明首页!$C$3-INT(I200)&gt;7),"是","否")</f>
        <v>否</v>
      </c>
      <c r="Y200" s="24" t="str">
        <f t="shared" si="48"/>
        <v>是</v>
      </c>
      <c r="Z200" s="24" t="str">
        <f t="shared" si="49"/>
        <v>否</v>
      </c>
      <c r="AA200" s="24" t="str">
        <f>IF(OR(I200="",说明首页!$C$3-INT(I200)&gt;=3),"是","否")</f>
        <v>否</v>
      </c>
      <c r="AB200" s="28">
        <f t="shared" si="50"/>
        <v>68.193333333333328</v>
      </c>
      <c r="AC200" s="29">
        <f t="shared" si="51"/>
        <v>1.1000000000000001</v>
      </c>
      <c r="AD200" s="27">
        <f t="shared" si="52"/>
        <v>2750</v>
      </c>
      <c r="AE200" s="29">
        <f t="shared" si="53"/>
        <v>0.1</v>
      </c>
      <c r="AF200" s="29">
        <f t="shared" si="54"/>
        <v>0</v>
      </c>
      <c r="AG200" s="28" t="str">
        <f t="shared" si="55"/>
        <v/>
      </c>
      <c r="AH200" s="28" t="str">
        <f t="shared" si="56"/>
        <v/>
      </c>
      <c r="AI200" s="28" t="str">
        <f t="shared" si="57"/>
        <v/>
      </c>
      <c r="AJ200" s="28" t="str">
        <f t="shared" si="58"/>
        <v/>
      </c>
      <c r="AK200" s="28" t="str">
        <f t="shared" si="59"/>
        <v/>
      </c>
      <c r="AL200" s="29" t="str">
        <f t="shared" si="60"/>
        <v/>
      </c>
      <c r="AM200" s="25" t="str">
        <f t="shared" si="61"/>
        <v/>
      </c>
      <c r="AN200" s="24" t="str">
        <f t="shared" si="62"/>
        <v>非参评</v>
      </c>
      <c r="AO200" s="24" t="str">
        <f t="shared" si="63"/>
        <v>MOB12+</v>
      </c>
    </row>
    <row r="201" spans="1:41" ht="13.5" hidden="1" customHeight="1">
      <c r="A201" s="24" t="s">
        <v>1168</v>
      </c>
      <c r="B201" s="34" t="s">
        <v>145</v>
      </c>
      <c r="C201" s="25">
        <v>738547</v>
      </c>
      <c r="D201" s="24" t="s">
        <v>1044</v>
      </c>
      <c r="E201" s="26">
        <v>45083.570138888899</v>
      </c>
      <c r="F201" s="26">
        <v>45083.570138888899</v>
      </c>
      <c r="G201" s="25">
        <v>1071</v>
      </c>
      <c r="H201" s="25">
        <v>1071</v>
      </c>
      <c r="I201" s="26">
        <v>46154.668749999997</v>
      </c>
      <c r="J201" s="27">
        <v>157</v>
      </c>
      <c r="K201" s="27">
        <v>190</v>
      </c>
      <c r="L201" s="27">
        <v>80</v>
      </c>
      <c r="M201" s="27">
        <v>9966</v>
      </c>
      <c r="N201" s="27">
        <v>8186</v>
      </c>
      <c r="O201" s="25">
        <v>1</v>
      </c>
      <c r="P201" s="27">
        <v>0</v>
      </c>
      <c r="Q201" s="24"/>
      <c r="R201" s="24"/>
      <c r="S201" s="27">
        <v>1</v>
      </c>
      <c r="T201" s="27">
        <v>2</v>
      </c>
      <c r="U201" s="27">
        <v>140000</v>
      </c>
      <c r="V201" s="27"/>
      <c r="W201" s="27">
        <v>140000</v>
      </c>
      <c r="X201" s="24" t="str">
        <f>IF(OR(I201="",说明首页!$C$3-INT(I201)&gt;7),"是","否")</f>
        <v>否</v>
      </c>
      <c r="Y201" s="24" t="str">
        <f t="shared" si="48"/>
        <v>是</v>
      </c>
      <c r="Z201" s="24" t="str">
        <f t="shared" si="49"/>
        <v>否</v>
      </c>
      <c r="AA201" s="24" t="str">
        <f>IF(OR(I201="",说明首页!$C$3-INT(I201)&gt;=3),"是","否")</f>
        <v>否</v>
      </c>
      <c r="AB201" s="28">
        <f t="shared" si="50"/>
        <v>102.325</v>
      </c>
      <c r="AC201" s="29">
        <f t="shared" si="51"/>
        <v>14</v>
      </c>
      <c r="AD201" s="27">
        <f t="shared" si="52"/>
        <v>70000</v>
      </c>
      <c r="AE201" s="29">
        <f t="shared" si="53"/>
        <v>0</v>
      </c>
      <c r="AF201" s="29">
        <f t="shared" si="54"/>
        <v>136.43333333333334</v>
      </c>
      <c r="AG201" s="28" t="str">
        <f t="shared" si="55"/>
        <v/>
      </c>
      <c r="AH201" s="28" t="str">
        <f t="shared" si="56"/>
        <v/>
      </c>
      <c r="AI201" s="28" t="str">
        <f t="shared" si="57"/>
        <v/>
      </c>
      <c r="AJ201" s="28" t="str">
        <f t="shared" si="58"/>
        <v/>
      </c>
      <c r="AK201" s="28" t="str">
        <f t="shared" si="59"/>
        <v/>
      </c>
      <c r="AL201" s="29" t="str">
        <f t="shared" si="60"/>
        <v/>
      </c>
      <c r="AM201" s="25" t="str">
        <f t="shared" si="61"/>
        <v/>
      </c>
      <c r="AN201" s="24" t="str">
        <f t="shared" si="62"/>
        <v>非参评</v>
      </c>
      <c r="AO201" s="24" t="str">
        <f t="shared" si="63"/>
        <v>MOB12+</v>
      </c>
    </row>
    <row r="202" spans="1:41" ht="13.5" hidden="1" customHeight="1">
      <c r="A202" s="24" t="s">
        <v>1168</v>
      </c>
      <c r="B202" s="34" t="s">
        <v>150</v>
      </c>
      <c r="C202" s="25">
        <v>738549</v>
      </c>
      <c r="D202" s="24" t="s">
        <v>598</v>
      </c>
      <c r="E202" s="26">
        <v>45083.413888888899</v>
      </c>
      <c r="F202" s="26">
        <v>45083.413888888899</v>
      </c>
      <c r="G202" s="25">
        <v>1071</v>
      </c>
      <c r="H202" s="25">
        <v>1071</v>
      </c>
      <c r="I202" s="26">
        <v>46154.791666666701</v>
      </c>
      <c r="J202" s="27">
        <v>513</v>
      </c>
      <c r="K202" s="27">
        <v>558</v>
      </c>
      <c r="L202" s="27">
        <v>176</v>
      </c>
      <c r="M202" s="27">
        <v>20627</v>
      </c>
      <c r="N202" s="27">
        <v>14730</v>
      </c>
      <c r="O202" s="25">
        <v>1</v>
      </c>
      <c r="P202" s="27">
        <v>0</v>
      </c>
      <c r="Q202" s="24"/>
      <c r="R202" s="24"/>
      <c r="S202" s="27">
        <v>11</v>
      </c>
      <c r="T202" s="27">
        <v>24</v>
      </c>
      <c r="U202" s="27">
        <v>861500</v>
      </c>
      <c r="V202" s="27">
        <v>789500</v>
      </c>
      <c r="W202" s="27">
        <v>861500</v>
      </c>
      <c r="X202" s="24" t="str">
        <f>IF(OR(I202="",说明首页!$C$3-INT(I202)&gt;7),"是","否")</f>
        <v>否</v>
      </c>
      <c r="Y202" s="24" t="str">
        <f t="shared" si="48"/>
        <v>是</v>
      </c>
      <c r="Z202" s="24" t="str">
        <f t="shared" si="49"/>
        <v>否</v>
      </c>
      <c r="AA202" s="24" t="str">
        <f>IF(OR(I202="",说明首页!$C$3-INT(I202)&gt;=3),"是","否")</f>
        <v>否</v>
      </c>
      <c r="AB202" s="28">
        <f t="shared" si="50"/>
        <v>83.693181818181813</v>
      </c>
      <c r="AC202" s="29">
        <f t="shared" si="51"/>
        <v>86.15</v>
      </c>
      <c r="AD202" s="27">
        <f t="shared" si="52"/>
        <v>35895.833333333336</v>
      </c>
      <c r="AE202" s="29">
        <f t="shared" si="53"/>
        <v>78.95</v>
      </c>
      <c r="AF202" s="29">
        <f t="shared" si="54"/>
        <v>245.5</v>
      </c>
      <c r="AG202" s="28" t="str">
        <f t="shared" si="55"/>
        <v/>
      </c>
      <c r="AH202" s="28" t="str">
        <f t="shared" si="56"/>
        <v/>
      </c>
      <c r="AI202" s="28" t="str">
        <f t="shared" si="57"/>
        <v/>
      </c>
      <c r="AJ202" s="28" t="str">
        <f t="shared" si="58"/>
        <v/>
      </c>
      <c r="AK202" s="28" t="str">
        <f t="shared" si="59"/>
        <v/>
      </c>
      <c r="AL202" s="29" t="str">
        <f t="shared" si="60"/>
        <v/>
      </c>
      <c r="AM202" s="25" t="str">
        <f t="shared" si="61"/>
        <v/>
      </c>
      <c r="AN202" s="24" t="str">
        <f t="shared" si="62"/>
        <v>非参评</v>
      </c>
      <c r="AO202" s="24" t="str">
        <f t="shared" si="63"/>
        <v>MOB12+</v>
      </c>
    </row>
    <row r="203" spans="1:41" ht="13.5" hidden="1" customHeight="1">
      <c r="A203" s="24" t="s">
        <v>1168</v>
      </c>
      <c r="B203" s="34" t="s">
        <v>145</v>
      </c>
      <c r="C203" s="25">
        <v>738601</v>
      </c>
      <c r="D203" s="24" t="s">
        <v>750</v>
      </c>
      <c r="E203" s="26">
        <v>45085.413888888899</v>
      </c>
      <c r="F203" s="26">
        <v>45085.413888888899</v>
      </c>
      <c r="G203" s="25">
        <v>1069</v>
      </c>
      <c r="H203" s="25">
        <v>1069</v>
      </c>
      <c r="I203" s="26">
        <v>46154.602083333302</v>
      </c>
      <c r="J203" s="27">
        <v>152</v>
      </c>
      <c r="K203" s="27">
        <v>185</v>
      </c>
      <c r="L203" s="27">
        <v>70</v>
      </c>
      <c r="M203" s="27">
        <v>7500</v>
      </c>
      <c r="N203" s="27">
        <v>5930</v>
      </c>
      <c r="O203" s="25"/>
      <c r="P203" s="27">
        <v>0</v>
      </c>
      <c r="Q203" s="24"/>
      <c r="R203" s="24"/>
      <c r="S203" s="27">
        <v>1</v>
      </c>
      <c r="T203" s="27">
        <v>2</v>
      </c>
      <c r="U203" s="27">
        <v>92500</v>
      </c>
      <c r="V203" s="27">
        <v>92500</v>
      </c>
      <c r="W203" s="27">
        <v>92500</v>
      </c>
      <c r="X203" s="24" t="str">
        <f>IF(OR(I203="",说明首页!$C$3-INT(I203)&gt;7),"是","否")</f>
        <v>否</v>
      </c>
      <c r="Y203" s="24" t="str">
        <f t="shared" si="48"/>
        <v>是</v>
      </c>
      <c r="Z203" s="24" t="str">
        <f t="shared" si="49"/>
        <v>否</v>
      </c>
      <c r="AA203" s="24" t="str">
        <f>IF(OR(I203="",说明首页!$C$3-INT(I203)&gt;=3),"是","否")</f>
        <v>否</v>
      </c>
      <c r="AB203" s="28">
        <f t="shared" si="50"/>
        <v>84.714285714285708</v>
      </c>
      <c r="AC203" s="29">
        <f t="shared" si="51"/>
        <v>9.25</v>
      </c>
      <c r="AD203" s="27">
        <f t="shared" si="52"/>
        <v>46250</v>
      </c>
      <c r="AE203" s="29">
        <f t="shared" si="53"/>
        <v>9.25</v>
      </c>
      <c r="AF203" s="29">
        <f t="shared" si="54"/>
        <v>0</v>
      </c>
      <c r="AG203" s="28" t="str">
        <f t="shared" si="55"/>
        <v/>
      </c>
      <c r="AH203" s="28" t="str">
        <f t="shared" si="56"/>
        <v/>
      </c>
      <c r="AI203" s="28" t="str">
        <f t="shared" si="57"/>
        <v/>
      </c>
      <c r="AJ203" s="28" t="str">
        <f t="shared" si="58"/>
        <v/>
      </c>
      <c r="AK203" s="28" t="str">
        <f t="shared" si="59"/>
        <v/>
      </c>
      <c r="AL203" s="29" t="str">
        <f t="shared" si="60"/>
        <v/>
      </c>
      <c r="AM203" s="25" t="str">
        <f t="shared" si="61"/>
        <v/>
      </c>
      <c r="AN203" s="24" t="str">
        <f t="shared" si="62"/>
        <v>非参评</v>
      </c>
      <c r="AO203" s="24" t="str">
        <f t="shared" si="63"/>
        <v>MOB12+</v>
      </c>
    </row>
    <row r="204" spans="1:41" ht="13.5" hidden="1" customHeight="1">
      <c r="A204" s="24" t="s">
        <v>1168</v>
      </c>
      <c r="B204" s="34" t="s">
        <v>150</v>
      </c>
      <c r="C204" s="25">
        <v>738626</v>
      </c>
      <c r="D204" s="24" t="s">
        <v>688</v>
      </c>
      <c r="E204" s="26">
        <v>45084.452777777798</v>
      </c>
      <c r="F204" s="26">
        <v>45084.452777777798</v>
      </c>
      <c r="G204" s="25">
        <v>1070</v>
      </c>
      <c r="H204" s="25">
        <v>1070</v>
      </c>
      <c r="I204" s="26">
        <v>46154.662499999999</v>
      </c>
      <c r="J204" s="27">
        <v>429</v>
      </c>
      <c r="K204" s="27">
        <v>451</v>
      </c>
      <c r="L204" s="27">
        <v>176</v>
      </c>
      <c r="M204" s="27">
        <v>17280</v>
      </c>
      <c r="N204" s="27">
        <v>13031</v>
      </c>
      <c r="O204" s="24"/>
      <c r="P204" s="27"/>
      <c r="Q204" s="24"/>
      <c r="R204" s="24"/>
      <c r="S204" s="27"/>
      <c r="T204" s="27"/>
      <c r="U204" s="27"/>
      <c r="V204" s="24"/>
      <c r="W204" s="27"/>
      <c r="X204" s="24" t="str">
        <f>IF(OR(I204="",说明首页!$C$3-INT(I204)&gt;7),"是","否")</f>
        <v>否</v>
      </c>
      <c r="Y204" s="24" t="str">
        <f t="shared" si="48"/>
        <v>是</v>
      </c>
      <c r="Z204" s="24" t="str">
        <f t="shared" si="49"/>
        <v>否</v>
      </c>
      <c r="AA204" s="24" t="str">
        <f>IF(OR(I204="",说明首页!$C$3-INT(I204)&gt;=3),"是","否")</f>
        <v>否</v>
      </c>
      <c r="AB204" s="28">
        <f t="shared" si="50"/>
        <v>74.039772727272734</v>
      </c>
      <c r="AC204" s="29">
        <f t="shared" si="51"/>
        <v>0</v>
      </c>
      <c r="AD204" s="27">
        <f t="shared" si="52"/>
        <v>0</v>
      </c>
      <c r="AE204" s="29">
        <f t="shared" si="53"/>
        <v>0</v>
      </c>
      <c r="AF204" s="29">
        <f t="shared" si="54"/>
        <v>0</v>
      </c>
      <c r="AG204" s="28" t="str">
        <f t="shared" si="55"/>
        <v/>
      </c>
      <c r="AH204" s="28" t="str">
        <f t="shared" si="56"/>
        <v/>
      </c>
      <c r="AI204" s="28" t="str">
        <f t="shared" si="57"/>
        <v/>
      </c>
      <c r="AJ204" s="28" t="str">
        <f t="shared" si="58"/>
        <v/>
      </c>
      <c r="AK204" s="28" t="str">
        <f t="shared" si="59"/>
        <v/>
      </c>
      <c r="AL204" s="29" t="str">
        <f t="shared" si="60"/>
        <v/>
      </c>
      <c r="AM204" s="25" t="str">
        <f t="shared" si="61"/>
        <v/>
      </c>
      <c r="AN204" s="24" t="str">
        <f t="shared" si="62"/>
        <v>非参评</v>
      </c>
      <c r="AO204" s="24" t="str">
        <f t="shared" si="63"/>
        <v>MOB12+</v>
      </c>
    </row>
    <row r="205" spans="1:41" ht="13.5" hidden="1" customHeight="1">
      <c r="A205" s="24" t="s">
        <v>1168</v>
      </c>
      <c r="B205" s="34" t="s">
        <v>150</v>
      </c>
      <c r="C205" s="25">
        <v>739020</v>
      </c>
      <c r="D205" s="24" t="s">
        <v>898</v>
      </c>
      <c r="E205" s="26">
        <v>45091.591666666704</v>
      </c>
      <c r="F205" s="26">
        <v>45091.591666666704</v>
      </c>
      <c r="G205" s="25">
        <v>1063</v>
      </c>
      <c r="H205" s="25">
        <v>1063</v>
      </c>
      <c r="I205" s="26">
        <v>46154.863194444399</v>
      </c>
      <c r="J205" s="27">
        <v>634</v>
      </c>
      <c r="K205" s="27">
        <v>717</v>
      </c>
      <c r="L205" s="27">
        <v>312</v>
      </c>
      <c r="M205" s="27">
        <v>36420</v>
      </c>
      <c r="N205" s="27">
        <v>29916</v>
      </c>
      <c r="O205" s="25">
        <v>6</v>
      </c>
      <c r="P205" s="27">
        <v>0</v>
      </c>
      <c r="Q205" s="24"/>
      <c r="R205" s="24"/>
      <c r="S205" s="27">
        <v>11</v>
      </c>
      <c r="T205" s="27">
        <v>21</v>
      </c>
      <c r="U205" s="27">
        <v>1226100</v>
      </c>
      <c r="V205" s="27">
        <v>1056100</v>
      </c>
      <c r="W205" s="27">
        <v>1226100</v>
      </c>
      <c r="X205" s="24" t="str">
        <f>IF(OR(I205="",说明首页!$C$3-INT(I205)&gt;7),"是","否")</f>
        <v>否</v>
      </c>
      <c r="Y205" s="24" t="str">
        <f t="shared" si="48"/>
        <v>是</v>
      </c>
      <c r="Z205" s="24" t="str">
        <f t="shared" si="49"/>
        <v>否</v>
      </c>
      <c r="AA205" s="24" t="str">
        <f>IF(OR(I205="",说明首页!$C$3-INT(I205)&gt;=3),"是","否")</f>
        <v>否</v>
      </c>
      <c r="AB205" s="28">
        <f t="shared" si="50"/>
        <v>95.884615384615387</v>
      </c>
      <c r="AC205" s="29">
        <f t="shared" si="51"/>
        <v>122.61</v>
      </c>
      <c r="AD205" s="27">
        <f t="shared" si="52"/>
        <v>58385.714285714283</v>
      </c>
      <c r="AE205" s="29">
        <f t="shared" si="53"/>
        <v>105.61</v>
      </c>
      <c r="AF205" s="29">
        <f t="shared" si="54"/>
        <v>83.1</v>
      </c>
      <c r="AG205" s="28" t="str">
        <f t="shared" si="55"/>
        <v/>
      </c>
      <c r="AH205" s="28" t="str">
        <f t="shared" si="56"/>
        <v/>
      </c>
      <c r="AI205" s="28" t="str">
        <f t="shared" si="57"/>
        <v/>
      </c>
      <c r="AJ205" s="28" t="str">
        <f t="shared" si="58"/>
        <v/>
      </c>
      <c r="AK205" s="28" t="str">
        <f t="shared" si="59"/>
        <v/>
      </c>
      <c r="AL205" s="29" t="str">
        <f t="shared" si="60"/>
        <v/>
      </c>
      <c r="AM205" s="25" t="str">
        <f t="shared" si="61"/>
        <v/>
      </c>
      <c r="AN205" s="24" t="str">
        <f t="shared" si="62"/>
        <v>非参评</v>
      </c>
      <c r="AO205" s="24" t="str">
        <f t="shared" si="63"/>
        <v>MOB12+</v>
      </c>
    </row>
    <row r="206" spans="1:41" ht="13.5" hidden="1" customHeight="1">
      <c r="A206" s="24" t="s">
        <v>1168</v>
      </c>
      <c r="B206" s="34" t="s">
        <v>150</v>
      </c>
      <c r="C206" s="25">
        <v>739397</v>
      </c>
      <c r="D206" s="24" t="s">
        <v>1652</v>
      </c>
      <c r="E206" s="26">
        <v>45097.622222222199</v>
      </c>
      <c r="F206" s="26">
        <v>45097.622222222199</v>
      </c>
      <c r="G206" s="25">
        <v>1057</v>
      </c>
      <c r="H206" s="25">
        <v>1057</v>
      </c>
      <c r="I206" s="26">
        <v>46154.869444444397</v>
      </c>
      <c r="J206" s="27">
        <v>5102</v>
      </c>
      <c r="K206" s="27">
        <v>5676</v>
      </c>
      <c r="L206" s="27">
        <v>2762</v>
      </c>
      <c r="M206" s="27">
        <v>514250</v>
      </c>
      <c r="N206" s="27">
        <v>466368</v>
      </c>
      <c r="O206" s="25">
        <v>29</v>
      </c>
      <c r="P206" s="27">
        <v>0</v>
      </c>
      <c r="Q206" s="24"/>
      <c r="R206" s="24"/>
      <c r="S206" s="27">
        <v>316</v>
      </c>
      <c r="T206" s="27">
        <v>523</v>
      </c>
      <c r="U206" s="27">
        <v>18300000</v>
      </c>
      <c r="V206" s="27">
        <v>12000000</v>
      </c>
      <c r="W206" s="27">
        <v>18300000</v>
      </c>
      <c r="X206" s="24" t="str">
        <f>IF(OR(I206="",说明首页!$C$3-INT(I206)&gt;7),"是","否")</f>
        <v>否</v>
      </c>
      <c r="Y206" s="24" t="str">
        <f t="shared" si="48"/>
        <v>否</v>
      </c>
      <c r="Z206" s="24" t="str">
        <f t="shared" si="49"/>
        <v>是</v>
      </c>
      <c r="AA206" s="24" t="str">
        <f>IF(OR(I206="",说明首页!$C$3-INT(I206)&gt;=3),"是","否")</f>
        <v>否</v>
      </c>
      <c r="AB206" s="28">
        <f t="shared" si="50"/>
        <v>168.8515568428675</v>
      </c>
      <c r="AC206" s="29">
        <f t="shared" si="51"/>
        <v>1830</v>
      </c>
      <c r="AD206" s="27">
        <f t="shared" si="52"/>
        <v>34990.439770554491</v>
      </c>
      <c r="AE206" s="29">
        <f t="shared" si="53"/>
        <v>1200</v>
      </c>
      <c r="AF206" s="29">
        <f t="shared" si="54"/>
        <v>268.02758620689656</v>
      </c>
      <c r="AG206" s="28">
        <f t="shared" si="55"/>
        <v>97.807757166947724</v>
      </c>
      <c r="AH206" s="28">
        <f t="shared" si="56"/>
        <v>95.109612141652605</v>
      </c>
      <c r="AI206" s="28">
        <f t="shared" si="57"/>
        <v>93.760539629005052</v>
      </c>
      <c r="AJ206" s="28">
        <f t="shared" si="58"/>
        <v>97.807757166947724</v>
      </c>
      <c r="AK206" s="28">
        <f t="shared" si="59"/>
        <v>99.831365935919052</v>
      </c>
      <c r="AL206" s="29">
        <f t="shared" si="60"/>
        <v>96.76</v>
      </c>
      <c r="AM206" s="25">
        <f t="shared" si="61"/>
        <v>3</v>
      </c>
      <c r="AN206" s="24" t="str">
        <f t="shared" si="62"/>
        <v>S</v>
      </c>
      <c r="AO206" s="24" t="str">
        <f t="shared" si="63"/>
        <v>MOB12+</v>
      </c>
    </row>
    <row r="207" spans="1:41" ht="13.5" hidden="1" customHeight="1">
      <c r="A207" s="24" t="s">
        <v>1168</v>
      </c>
      <c r="B207" s="34" t="s">
        <v>147</v>
      </c>
      <c r="C207" s="25">
        <v>739799</v>
      </c>
      <c r="D207" s="24" t="s">
        <v>326</v>
      </c>
      <c r="E207" s="26">
        <v>45111.445138888899</v>
      </c>
      <c r="F207" s="26">
        <v>45111.445138888899</v>
      </c>
      <c r="G207" s="25">
        <v>1043</v>
      </c>
      <c r="H207" s="25">
        <v>1043</v>
      </c>
      <c r="I207" s="26">
        <v>46153.8347222222</v>
      </c>
      <c r="J207" s="27">
        <v>886</v>
      </c>
      <c r="K207" s="27">
        <v>1424</v>
      </c>
      <c r="L207" s="27">
        <v>494</v>
      </c>
      <c r="M207" s="27">
        <v>53601</v>
      </c>
      <c r="N207" s="27">
        <v>40766</v>
      </c>
      <c r="O207" s="25">
        <v>16</v>
      </c>
      <c r="P207" s="27">
        <v>0</v>
      </c>
      <c r="Q207" s="24"/>
      <c r="R207" s="24"/>
      <c r="S207" s="27">
        <v>14</v>
      </c>
      <c r="T207" s="27">
        <v>31</v>
      </c>
      <c r="U207" s="27">
        <v>1627100</v>
      </c>
      <c r="V207" s="27">
        <v>1488600</v>
      </c>
      <c r="W207" s="27">
        <v>1627100</v>
      </c>
      <c r="X207" s="24" t="str">
        <f>IF(OR(I207="",说明首页!$C$3-INT(I207)&gt;7),"是","否")</f>
        <v>否</v>
      </c>
      <c r="Y207" s="24" t="str">
        <f t="shared" si="48"/>
        <v>是</v>
      </c>
      <c r="Z207" s="24" t="str">
        <f t="shared" si="49"/>
        <v>否</v>
      </c>
      <c r="AA207" s="24" t="str">
        <f>IF(OR(I207="",说明首页!$C$3-INT(I207)&gt;=3),"是","否")</f>
        <v>否</v>
      </c>
      <c r="AB207" s="28">
        <f t="shared" si="50"/>
        <v>82.522267206477736</v>
      </c>
      <c r="AC207" s="29">
        <f t="shared" si="51"/>
        <v>162.71</v>
      </c>
      <c r="AD207" s="27">
        <f t="shared" si="52"/>
        <v>52487.096774193546</v>
      </c>
      <c r="AE207" s="29">
        <f t="shared" si="53"/>
        <v>148.86000000000001</v>
      </c>
      <c r="AF207" s="29">
        <f t="shared" si="54"/>
        <v>42.46458333333333</v>
      </c>
      <c r="AG207" s="28" t="str">
        <f t="shared" si="55"/>
        <v/>
      </c>
      <c r="AH207" s="28" t="str">
        <f t="shared" si="56"/>
        <v/>
      </c>
      <c r="AI207" s="28" t="str">
        <f t="shared" si="57"/>
        <v/>
      </c>
      <c r="AJ207" s="28" t="str">
        <f t="shared" si="58"/>
        <v/>
      </c>
      <c r="AK207" s="28" t="str">
        <f t="shared" si="59"/>
        <v/>
      </c>
      <c r="AL207" s="29" t="str">
        <f t="shared" si="60"/>
        <v/>
      </c>
      <c r="AM207" s="25" t="str">
        <f t="shared" si="61"/>
        <v/>
      </c>
      <c r="AN207" s="24" t="str">
        <f t="shared" si="62"/>
        <v>非参评</v>
      </c>
      <c r="AO207" s="24" t="str">
        <f t="shared" si="63"/>
        <v>MOB12+</v>
      </c>
    </row>
    <row r="208" spans="1:41" ht="13.5" hidden="1" customHeight="1">
      <c r="A208" s="24" t="s">
        <v>1168</v>
      </c>
      <c r="B208" s="34" t="s">
        <v>145</v>
      </c>
      <c r="C208" s="25">
        <v>741671</v>
      </c>
      <c r="D208" s="24" t="s">
        <v>262</v>
      </c>
      <c r="E208" s="26">
        <v>45113.429861111101</v>
      </c>
      <c r="F208" s="26">
        <v>45113.429861111101</v>
      </c>
      <c r="G208" s="25">
        <v>1041</v>
      </c>
      <c r="H208" s="25">
        <v>1041</v>
      </c>
      <c r="I208" s="26">
        <v>46153.658333333296</v>
      </c>
      <c r="J208" s="27">
        <v>152</v>
      </c>
      <c r="K208" s="27">
        <v>166</v>
      </c>
      <c r="L208" s="27">
        <v>51</v>
      </c>
      <c r="M208" s="27">
        <v>5391</v>
      </c>
      <c r="N208" s="27">
        <v>3849</v>
      </c>
      <c r="O208" s="25"/>
      <c r="P208" s="27">
        <v>0</v>
      </c>
      <c r="Q208" s="24"/>
      <c r="R208" s="24"/>
      <c r="S208" s="27">
        <v>1</v>
      </c>
      <c r="T208" s="27">
        <v>2</v>
      </c>
      <c r="U208" s="27">
        <v>1000</v>
      </c>
      <c r="V208" s="27"/>
      <c r="W208" s="27">
        <v>1000</v>
      </c>
      <c r="X208" s="24" t="str">
        <f>IF(OR(I208="",说明首页!$C$3-INT(I208)&gt;7),"是","否")</f>
        <v>否</v>
      </c>
      <c r="Y208" s="24" t="str">
        <f t="shared" si="48"/>
        <v>是</v>
      </c>
      <c r="Z208" s="24" t="str">
        <f t="shared" si="49"/>
        <v>否</v>
      </c>
      <c r="AA208" s="24" t="str">
        <f>IF(OR(I208="",说明首页!$C$3-INT(I208)&gt;=3),"是","否")</f>
        <v>否</v>
      </c>
      <c r="AB208" s="28">
        <f t="shared" si="50"/>
        <v>75.470588235294116</v>
      </c>
      <c r="AC208" s="29">
        <f t="shared" si="51"/>
        <v>0.1</v>
      </c>
      <c r="AD208" s="27">
        <f t="shared" si="52"/>
        <v>500</v>
      </c>
      <c r="AE208" s="29">
        <f t="shared" si="53"/>
        <v>0</v>
      </c>
      <c r="AF208" s="29">
        <f t="shared" si="54"/>
        <v>0</v>
      </c>
      <c r="AG208" s="28" t="str">
        <f t="shared" si="55"/>
        <v/>
      </c>
      <c r="AH208" s="28" t="str">
        <f t="shared" si="56"/>
        <v/>
      </c>
      <c r="AI208" s="28" t="str">
        <f t="shared" si="57"/>
        <v/>
      </c>
      <c r="AJ208" s="28" t="str">
        <f t="shared" si="58"/>
        <v/>
      </c>
      <c r="AK208" s="28" t="str">
        <f t="shared" si="59"/>
        <v/>
      </c>
      <c r="AL208" s="29" t="str">
        <f t="shared" si="60"/>
        <v/>
      </c>
      <c r="AM208" s="25" t="str">
        <f t="shared" si="61"/>
        <v/>
      </c>
      <c r="AN208" s="24" t="str">
        <f t="shared" si="62"/>
        <v>非参评</v>
      </c>
      <c r="AO208" s="24" t="str">
        <f t="shared" si="63"/>
        <v>MOB12+</v>
      </c>
    </row>
    <row r="209" spans="1:41" ht="13.5" hidden="1" customHeight="1">
      <c r="A209" s="24" t="s">
        <v>1168</v>
      </c>
      <c r="B209" s="34" t="s">
        <v>147</v>
      </c>
      <c r="C209" s="25">
        <v>741895</v>
      </c>
      <c r="D209" s="24" t="s">
        <v>713</v>
      </c>
      <c r="E209" s="26">
        <v>45114.597916666702</v>
      </c>
      <c r="F209" s="26">
        <v>45114.597916666702</v>
      </c>
      <c r="G209" s="25">
        <v>1040</v>
      </c>
      <c r="H209" s="25">
        <v>1040</v>
      </c>
      <c r="I209" s="26">
        <v>46154.477083333302</v>
      </c>
      <c r="J209" s="27">
        <v>126</v>
      </c>
      <c r="K209" s="27">
        <v>129</v>
      </c>
      <c r="L209" s="27">
        <v>50</v>
      </c>
      <c r="M209" s="27">
        <v>4610</v>
      </c>
      <c r="N209" s="27">
        <v>3411</v>
      </c>
      <c r="O209" s="25"/>
      <c r="P209" s="27">
        <v>0</v>
      </c>
      <c r="Q209" s="24"/>
      <c r="R209" s="24"/>
      <c r="S209" s="27">
        <v>2</v>
      </c>
      <c r="T209" s="27">
        <v>4</v>
      </c>
      <c r="U209" s="27">
        <v>201000</v>
      </c>
      <c r="V209" s="27">
        <v>200000</v>
      </c>
      <c r="W209" s="27">
        <v>201000</v>
      </c>
      <c r="X209" s="24" t="str">
        <f>IF(OR(I209="",说明首页!$C$3-INT(I209)&gt;7),"是","否")</f>
        <v>否</v>
      </c>
      <c r="Y209" s="24" t="str">
        <f t="shared" si="48"/>
        <v>是</v>
      </c>
      <c r="Z209" s="24" t="str">
        <f t="shared" si="49"/>
        <v>否</v>
      </c>
      <c r="AA209" s="24" t="str">
        <f>IF(OR(I209="",说明首页!$C$3-INT(I209)&gt;=3),"是","否")</f>
        <v>否</v>
      </c>
      <c r="AB209" s="28">
        <f t="shared" si="50"/>
        <v>68.22</v>
      </c>
      <c r="AC209" s="29">
        <f t="shared" si="51"/>
        <v>20.100000000000001</v>
      </c>
      <c r="AD209" s="27">
        <f t="shared" si="52"/>
        <v>50250</v>
      </c>
      <c r="AE209" s="29">
        <f t="shared" si="53"/>
        <v>20</v>
      </c>
      <c r="AF209" s="29">
        <f t="shared" si="54"/>
        <v>0</v>
      </c>
      <c r="AG209" s="28" t="str">
        <f t="shared" si="55"/>
        <v/>
      </c>
      <c r="AH209" s="28" t="str">
        <f t="shared" si="56"/>
        <v/>
      </c>
      <c r="AI209" s="28" t="str">
        <f t="shared" si="57"/>
        <v/>
      </c>
      <c r="AJ209" s="28" t="str">
        <f t="shared" si="58"/>
        <v/>
      </c>
      <c r="AK209" s="28" t="str">
        <f t="shared" si="59"/>
        <v/>
      </c>
      <c r="AL209" s="29" t="str">
        <f t="shared" si="60"/>
        <v/>
      </c>
      <c r="AM209" s="25" t="str">
        <f t="shared" si="61"/>
        <v/>
      </c>
      <c r="AN209" s="24" t="str">
        <f t="shared" si="62"/>
        <v>非参评</v>
      </c>
      <c r="AO209" s="24" t="str">
        <f t="shared" si="63"/>
        <v>MOB12+</v>
      </c>
    </row>
    <row r="210" spans="1:41" ht="13.5" hidden="1" customHeight="1">
      <c r="A210" s="24" t="s">
        <v>1168</v>
      </c>
      <c r="B210" s="34" t="s">
        <v>150</v>
      </c>
      <c r="C210" s="25">
        <v>742289</v>
      </c>
      <c r="D210" s="24" t="s">
        <v>1032</v>
      </c>
      <c r="E210" s="26">
        <v>45119.659027777801</v>
      </c>
      <c r="F210" s="26">
        <v>45119.659027777801</v>
      </c>
      <c r="G210" s="25">
        <v>1035</v>
      </c>
      <c r="H210" s="25">
        <v>1035</v>
      </c>
      <c r="I210" s="26">
        <v>46154.652777777803</v>
      </c>
      <c r="J210" s="27">
        <v>616</v>
      </c>
      <c r="K210" s="27">
        <v>635</v>
      </c>
      <c r="L210" s="27">
        <v>194</v>
      </c>
      <c r="M210" s="27">
        <v>24402</v>
      </c>
      <c r="N210" s="27">
        <v>18262</v>
      </c>
      <c r="O210" s="25">
        <v>3</v>
      </c>
      <c r="P210" s="27">
        <v>0</v>
      </c>
      <c r="Q210" s="24"/>
      <c r="R210" s="24"/>
      <c r="S210" s="27">
        <v>6</v>
      </c>
      <c r="T210" s="27">
        <v>12</v>
      </c>
      <c r="U210" s="27">
        <v>596000</v>
      </c>
      <c r="V210" s="27">
        <v>596000</v>
      </c>
      <c r="W210" s="27">
        <v>596000</v>
      </c>
      <c r="X210" s="24" t="str">
        <f>IF(OR(I210="",说明首页!$C$3-INT(I210)&gt;7),"是","否")</f>
        <v>否</v>
      </c>
      <c r="Y210" s="24" t="str">
        <f t="shared" si="48"/>
        <v>是</v>
      </c>
      <c r="Z210" s="24" t="str">
        <f t="shared" si="49"/>
        <v>否</v>
      </c>
      <c r="AA210" s="24" t="str">
        <f>IF(OR(I210="",说明首页!$C$3-INT(I210)&gt;=3),"是","否")</f>
        <v>否</v>
      </c>
      <c r="AB210" s="28">
        <f t="shared" si="50"/>
        <v>94.134020618556704</v>
      </c>
      <c r="AC210" s="29">
        <f t="shared" si="51"/>
        <v>59.6</v>
      </c>
      <c r="AD210" s="27">
        <f t="shared" si="52"/>
        <v>49666.666666666664</v>
      </c>
      <c r="AE210" s="29">
        <f t="shared" si="53"/>
        <v>59.6</v>
      </c>
      <c r="AF210" s="29">
        <f t="shared" si="54"/>
        <v>101.45555555555555</v>
      </c>
      <c r="AG210" s="28" t="str">
        <f t="shared" si="55"/>
        <v/>
      </c>
      <c r="AH210" s="28" t="str">
        <f t="shared" si="56"/>
        <v/>
      </c>
      <c r="AI210" s="28" t="str">
        <f t="shared" si="57"/>
        <v/>
      </c>
      <c r="AJ210" s="28" t="str">
        <f t="shared" si="58"/>
        <v/>
      </c>
      <c r="AK210" s="28" t="str">
        <f t="shared" si="59"/>
        <v/>
      </c>
      <c r="AL210" s="29" t="str">
        <f t="shared" si="60"/>
        <v/>
      </c>
      <c r="AM210" s="25" t="str">
        <f t="shared" si="61"/>
        <v/>
      </c>
      <c r="AN210" s="24" t="str">
        <f t="shared" si="62"/>
        <v>非参评</v>
      </c>
      <c r="AO210" s="24" t="str">
        <f t="shared" si="63"/>
        <v>MOB12+</v>
      </c>
    </row>
    <row r="211" spans="1:41" ht="13.5" hidden="1" customHeight="1">
      <c r="A211" s="24" t="s">
        <v>1168</v>
      </c>
      <c r="B211" s="34" t="s">
        <v>145</v>
      </c>
      <c r="C211" s="25">
        <v>742550</v>
      </c>
      <c r="D211" s="24" t="s">
        <v>878</v>
      </c>
      <c r="E211" s="26">
        <v>45125.472222222197</v>
      </c>
      <c r="F211" s="26">
        <v>45125.472222222197</v>
      </c>
      <c r="G211" s="25">
        <v>1029</v>
      </c>
      <c r="H211" s="25">
        <v>1029</v>
      </c>
      <c r="I211" s="26">
        <v>46127.672222222202</v>
      </c>
      <c r="J211" s="27">
        <v>23</v>
      </c>
      <c r="K211" s="27">
        <v>32</v>
      </c>
      <c r="L211" s="27">
        <v>10</v>
      </c>
      <c r="M211" s="27">
        <v>1759</v>
      </c>
      <c r="N211" s="27">
        <v>1452</v>
      </c>
      <c r="O211" s="25"/>
      <c r="P211" s="27"/>
      <c r="Q211" s="24"/>
      <c r="R211" s="24"/>
      <c r="S211" s="27"/>
      <c r="T211" s="27"/>
      <c r="U211" s="27"/>
      <c r="V211" s="27"/>
      <c r="W211" s="27"/>
      <c r="X211" s="24" t="str">
        <f>IF(OR(I211="",说明首页!$C$3-INT(I211)&gt;7),"是","否")</f>
        <v>否</v>
      </c>
      <c r="Y211" s="24" t="str">
        <f t="shared" si="48"/>
        <v>是</v>
      </c>
      <c r="Z211" s="24" t="str">
        <f t="shared" si="49"/>
        <v>否</v>
      </c>
      <c r="AA211" s="24" t="str">
        <f>IF(OR(I211="",说明首页!$C$3-INT(I211)&gt;=3),"是","否")</f>
        <v>是</v>
      </c>
      <c r="AB211" s="28">
        <f t="shared" si="50"/>
        <v>145.19999999999999</v>
      </c>
      <c r="AC211" s="29">
        <f t="shared" si="51"/>
        <v>0</v>
      </c>
      <c r="AD211" s="27">
        <f t="shared" si="52"/>
        <v>0</v>
      </c>
      <c r="AE211" s="29">
        <f t="shared" si="53"/>
        <v>0</v>
      </c>
      <c r="AF211" s="29">
        <f t="shared" si="54"/>
        <v>0</v>
      </c>
      <c r="AG211" s="28" t="str">
        <f t="shared" si="55"/>
        <v/>
      </c>
      <c r="AH211" s="28" t="str">
        <f t="shared" si="56"/>
        <v/>
      </c>
      <c r="AI211" s="28" t="str">
        <f t="shared" si="57"/>
        <v/>
      </c>
      <c r="AJ211" s="28" t="str">
        <f t="shared" si="58"/>
        <v/>
      </c>
      <c r="AK211" s="28" t="str">
        <f t="shared" si="59"/>
        <v/>
      </c>
      <c r="AL211" s="29" t="str">
        <f t="shared" si="60"/>
        <v/>
      </c>
      <c r="AM211" s="25" t="str">
        <f t="shared" si="61"/>
        <v/>
      </c>
      <c r="AN211" s="24" t="str">
        <f t="shared" si="62"/>
        <v>非参评</v>
      </c>
      <c r="AO211" s="24" t="str">
        <f t="shared" si="63"/>
        <v>MOB12+</v>
      </c>
    </row>
    <row r="212" spans="1:41" ht="13.5" hidden="1" customHeight="1">
      <c r="A212" s="24" t="s">
        <v>1168</v>
      </c>
      <c r="B212" s="34" t="s">
        <v>160</v>
      </c>
      <c r="C212" s="25">
        <v>742986</v>
      </c>
      <c r="D212" s="24" t="s">
        <v>1543</v>
      </c>
      <c r="E212" s="26">
        <v>45133.391666666699</v>
      </c>
      <c r="F212" s="26">
        <v>45133.391666666699</v>
      </c>
      <c r="G212" s="25">
        <v>1021</v>
      </c>
      <c r="H212" s="25">
        <v>1021</v>
      </c>
      <c r="I212" s="26">
        <v>46154.789583333302</v>
      </c>
      <c r="J212" s="27">
        <v>3894</v>
      </c>
      <c r="K212" s="27">
        <v>4585</v>
      </c>
      <c r="L212" s="27">
        <v>2064</v>
      </c>
      <c r="M212" s="27">
        <v>217535</v>
      </c>
      <c r="N212" s="27">
        <v>177924</v>
      </c>
      <c r="O212" s="25">
        <v>25</v>
      </c>
      <c r="P212" s="27">
        <v>0</v>
      </c>
      <c r="Q212" s="24"/>
      <c r="R212" s="24"/>
      <c r="S212" s="27">
        <v>205</v>
      </c>
      <c r="T212" s="27">
        <v>314</v>
      </c>
      <c r="U212" s="27">
        <v>8610600</v>
      </c>
      <c r="V212" s="27">
        <v>4089300</v>
      </c>
      <c r="W212" s="27">
        <v>8610600</v>
      </c>
      <c r="X212" s="24" t="str">
        <f>IF(OR(I212="",说明首页!$C$3-INT(I212)&gt;7),"是","否")</f>
        <v>否</v>
      </c>
      <c r="Y212" s="24" t="str">
        <f t="shared" si="48"/>
        <v>否</v>
      </c>
      <c r="Z212" s="24" t="str">
        <f t="shared" si="49"/>
        <v>是</v>
      </c>
      <c r="AA212" s="24" t="str">
        <f>IF(OR(I212="",说明首页!$C$3-INT(I212)&gt;=3),"是","否")</f>
        <v>否</v>
      </c>
      <c r="AB212" s="28">
        <f t="shared" si="50"/>
        <v>86.20348837209302</v>
      </c>
      <c r="AC212" s="29">
        <f t="shared" si="51"/>
        <v>861.06</v>
      </c>
      <c r="AD212" s="27">
        <f t="shared" si="52"/>
        <v>27422.292993630574</v>
      </c>
      <c r="AE212" s="29">
        <f t="shared" si="53"/>
        <v>408.93</v>
      </c>
      <c r="AF212" s="29">
        <f t="shared" si="54"/>
        <v>118.616</v>
      </c>
      <c r="AG212" s="28">
        <f t="shared" si="55"/>
        <v>37.774030354131533</v>
      </c>
      <c r="AH212" s="28">
        <f t="shared" si="56"/>
        <v>56.492411467116355</v>
      </c>
      <c r="AI212" s="28">
        <f t="shared" si="57"/>
        <v>70.151770657672856</v>
      </c>
      <c r="AJ212" s="28">
        <f t="shared" si="58"/>
        <v>66.104553119730184</v>
      </c>
      <c r="AK212" s="28">
        <f t="shared" si="59"/>
        <v>21.585160202360875</v>
      </c>
      <c r="AL212" s="29">
        <f t="shared" si="60"/>
        <v>49.38</v>
      </c>
      <c r="AM212" s="25">
        <f t="shared" si="61"/>
        <v>289</v>
      </c>
      <c r="AN212" s="24" t="str">
        <f t="shared" si="62"/>
        <v>A</v>
      </c>
      <c r="AO212" s="24" t="str">
        <f t="shared" si="63"/>
        <v>MOB12+</v>
      </c>
    </row>
    <row r="213" spans="1:41" ht="13.5" hidden="1" customHeight="1">
      <c r="A213" s="24" t="s">
        <v>1168</v>
      </c>
      <c r="B213" s="34" t="s">
        <v>160</v>
      </c>
      <c r="C213" s="25">
        <v>742990</v>
      </c>
      <c r="D213" s="24" t="s">
        <v>453</v>
      </c>
      <c r="E213" s="26">
        <v>45133.384722222203</v>
      </c>
      <c r="F213" s="26">
        <v>45133.384722222203</v>
      </c>
      <c r="G213" s="25">
        <v>1021</v>
      </c>
      <c r="H213" s="25">
        <v>1021</v>
      </c>
      <c r="I213" s="26">
        <v>46134.638888888898</v>
      </c>
      <c r="J213" s="27">
        <v>10</v>
      </c>
      <c r="K213" s="27">
        <v>10</v>
      </c>
      <c r="L213" s="27">
        <v>1</v>
      </c>
      <c r="M213" s="27">
        <v>185</v>
      </c>
      <c r="N213" s="27">
        <v>68</v>
      </c>
      <c r="O213" s="25"/>
      <c r="P213" s="27"/>
      <c r="Q213" s="24"/>
      <c r="R213" s="24"/>
      <c r="S213" s="27"/>
      <c r="T213" s="27"/>
      <c r="U213" s="27"/>
      <c r="V213" s="27"/>
      <c r="W213" s="27"/>
      <c r="X213" s="24" t="str">
        <f>IF(OR(I213="",说明首页!$C$3-INT(I213)&gt;7),"是","否")</f>
        <v>否</v>
      </c>
      <c r="Y213" s="24" t="str">
        <f t="shared" si="48"/>
        <v>是</v>
      </c>
      <c r="Z213" s="24" t="str">
        <f t="shared" si="49"/>
        <v>否</v>
      </c>
      <c r="AA213" s="24" t="str">
        <f>IF(OR(I213="",说明首页!$C$3-INT(I213)&gt;=3),"是","否")</f>
        <v>否</v>
      </c>
      <c r="AB213" s="28">
        <f t="shared" si="50"/>
        <v>68</v>
      </c>
      <c r="AC213" s="29">
        <f t="shared" si="51"/>
        <v>0</v>
      </c>
      <c r="AD213" s="27">
        <f t="shared" si="52"/>
        <v>0</v>
      </c>
      <c r="AE213" s="29">
        <f t="shared" si="53"/>
        <v>0</v>
      </c>
      <c r="AF213" s="29">
        <f t="shared" si="54"/>
        <v>0</v>
      </c>
      <c r="AG213" s="28" t="str">
        <f t="shared" si="55"/>
        <v/>
      </c>
      <c r="AH213" s="28" t="str">
        <f t="shared" si="56"/>
        <v/>
      </c>
      <c r="AI213" s="28" t="str">
        <f t="shared" si="57"/>
        <v/>
      </c>
      <c r="AJ213" s="28" t="str">
        <f t="shared" si="58"/>
        <v/>
      </c>
      <c r="AK213" s="28" t="str">
        <f t="shared" si="59"/>
        <v/>
      </c>
      <c r="AL213" s="29" t="str">
        <f t="shared" si="60"/>
        <v/>
      </c>
      <c r="AM213" s="25" t="str">
        <f t="shared" si="61"/>
        <v/>
      </c>
      <c r="AN213" s="24" t="str">
        <f t="shared" si="62"/>
        <v>非参评</v>
      </c>
      <c r="AO213" s="24" t="str">
        <f t="shared" si="63"/>
        <v>MOB12+</v>
      </c>
    </row>
    <row r="214" spans="1:41" ht="13.5" hidden="1" customHeight="1">
      <c r="A214" s="24" t="s">
        <v>1168</v>
      </c>
      <c r="B214" s="34" t="s">
        <v>150</v>
      </c>
      <c r="C214" s="25">
        <v>743783</v>
      </c>
      <c r="D214" s="24" t="s">
        <v>1794</v>
      </c>
      <c r="E214" s="26">
        <v>45139.592361111099</v>
      </c>
      <c r="F214" s="26">
        <v>45139.592361111099</v>
      </c>
      <c r="G214" s="25">
        <v>1015</v>
      </c>
      <c r="H214" s="25">
        <v>1015</v>
      </c>
      <c r="I214" s="26">
        <v>46154.474305555603</v>
      </c>
      <c r="J214" s="27">
        <v>294</v>
      </c>
      <c r="K214" s="27">
        <v>308</v>
      </c>
      <c r="L214" s="27">
        <v>182</v>
      </c>
      <c r="M214" s="27">
        <v>38072</v>
      </c>
      <c r="N214" s="27">
        <v>36302</v>
      </c>
      <c r="O214" s="25">
        <v>16</v>
      </c>
      <c r="P214" s="27">
        <v>0</v>
      </c>
      <c r="Q214" s="24"/>
      <c r="R214" s="24"/>
      <c r="S214" s="27">
        <v>4</v>
      </c>
      <c r="T214" s="27">
        <v>10</v>
      </c>
      <c r="U214" s="27">
        <v>369300</v>
      </c>
      <c r="V214" s="24">
        <v>86800</v>
      </c>
      <c r="W214" s="27">
        <v>369300</v>
      </c>
      <c r="X214" s="24" t="str">
        <f>IF(OR(I214="",说明首页!$C$3-INT(I214)&gt;7),"是","否")</f>
        <v>否</v>
      </c>
      <c r="Y214" s="24" t="str">
        <f t="shared" si="48"/>
        <v>是</v>
      </c>
      <c r="Z214" s="24" t="str">
        <f t="shared" si="49"/>
        <v>否</v>
      </c>
      <c r="AA214" s="24" t="str">
        <f>IF(OR(I214="",说明首页!$C$3-INT(I214)&gt;=3),"是","否")</f>
        <v>否</v>
      </c>
      <c r="AB214" s="28">
        <f t="shared" si="50"/>
        <v>199.46153846153845</v>
      </c>
      <c r="AC214" s="29">
        <f t="shared" si="51"/>
        <v>36.93</v>
      </c>
      <c r="AD214" s="27">
        <f t="shared" si="52"/>
        <v>36930</v>
      </c>
      <c r="AE214" s="29">
        <f t="shared" si="53"/>
        <v>8.68</v>
      </c>
      <c r="AF214" s="29">
        <f t="shared" si="54"/>
        <v>37.814583333333331</v>
      </c>
      <c r="AG214" s="28" t="str">
        <f t="shared" si="55"/>
        <v/>
      </c>
      <c r="AH214" s="28" t="str">
        <f t="shared" si="56"/>
        <v/>
      </c>
      <c r="AI214" s="28" t="str">
        <f t="shared" si="57"/>
        <v/>
      </c>
      <c r="AJ214" s="28" t="str">
        <f t="shared" si="58"/>
        <v/>
      </c>
      <c r="AK214" s="28" t="str">
        <f t="shared" si="59"/>
        <v/>
      </c>
      <c r="AL214" s="29" t="str">
        <f t="shared" si="60"/>
        <v/>
      </c>
      <c r="AM214" s="25" t="str">
        <f t="shared" si="61"/>
        <v/>
      </c>
      <c r="AN214" s="24" t="str">
        <f t="shared" si="62"/>
        <v>非参评</v>
      </c>
      <c r="AO214" s="24" t="str">
        <f t="shared" si="63"/>
        <v>MOB12+</v>
      </c>
    </row>
    <row r="215" spans="1:41" ht="13.5" hidden="1" customHeight="1">
      <c r="A215" s="24" t="s">
        <v>1168</v>
      </c>
      <c r="B215" s="34" t="s">
        <v>145</v>
      </c>
      <c r="C215" s="25">
        <v>743996</v>
      </c>
      <c r="D215" s="24" t="s">
        <v>209</v>
      </c>
      <c r="E215" s="26">
        <v>45147.430555555598</v>
      </c>
      <c r="F215" s="26">
        <v>45147.430555555598</v>
      </c>
      <c r="G215" s="25">
        <v>1007</v>
      </c>
      <c r="H215" s="25">
        <v>1007</v>
      </c>
      <c r="I215" s="26">
        <v>46153.738888888904</v>
      </c>
      <c r="J215" s="27">
        <v>181</v>
      </c>
      <c r="K215" s="27">
        <v>210</v>
      </c>
      <c r="L215" s="27">
        <v>84</v>
      </c>
      <c r="M215" s="27">
        <v>8233</v>
      </c>
      <c r="N215" s="27">
        <v>6710</v>
      </c>
      <c r="O215" s="25"/>
      <c r="P215" s="27">
        <v>0</v>
      </c>
      <c r="Q215" s="24"/>
      <c r="R215" s="24"/>
      <c r="S215" s="27">
        <v>2</v>
      </c>
      <c r="T215" s="27">
        <v>4</v>
      </c>
      <c r="U215" s="27">
        <v>53700</v>
      </c>
      <c r="V215" s="27">
        <v>51700</v>
      </c>
      <c r="W215" s="27">
        <v>53700</v>
      </c>
      <c r="X215" s="24" t="str">
        <f>IF(OR(I215="",说明首页!$C$3-INT(I215)&gt;7),"是","否")</f>
        <v>否</v>
      </c>
      <c r="Y215" s="24" t="str">
        <f t="shared" si="48"/>
        <v>是</v>
      </c>
      <c r="Z215" s="24" t="str">
        <f t="shared" si="49"/>
        <v>否</v>
      </c>
      <c r="AA215" s="24" t="str">
        <f>IF(OR(I215="",说明首页!$C$3-INT(I215)&gt;=3),"是","否")</f>
        <v>否</v>
      </c>
      <c r="AB215" s="28">
        <f t="shared" si="50"/>
        <v>79.88095238095238</v>
      </c>
      <c r="AC215" s="29">
        <f t="shared" si="51"/>
        <v>5.37</v>
      </c>
      <c r="AD215" s="27">
        <f t="shared" si="52"/>
        <v>13425</v>
      </c>
      <c r="AE215" s="29">
        <f t="shared" si="53"/>
        <v>5.17</v>
      </c>
      <c r="AF215" s="29">
        <f t="shared" si="54"/>
        <v>0</v>
      </c>
      <c r="AG215" s="28" t="str">
        <f t="shared" si="55"/>
        <v/>
      </c>
      <c r="AH215" s="28" t="str">
        <f t="shared" si="56"/>
        <v/>
      </c>
      <c r="AI215" s="28" t="str">
        <f t="shared" si="57"/>
        <v/>
      </c>
      <c r="AJ215" s="28" t="str">
        <f t="shared" si="58"/>
        <v/>
      </c>
      <c r="AK215" s="28" t="str">
        <f t="shared" si="59"/>
        <v/>
      </c>
      <c r="AL215" s="29" t="str">
        <f t="shared" si="60"/>
        <v/>
      </c>
      <c r="AM215" s="25" t="str">
        <f t="shared" si="61"/>
        <v/>
      </c>
      <c r="AN215" s="24" t="str">
        <f t="shared" si="62"/>
        <v>非参评</v>
      </c>
      <c r="AO215" s="24" t="str">
        <f t="shared" si="63"/>
        <v>MOB12+</v>
      </c>
    </row>
    <row r="216" spans="1:41" ht="13.5" hidden="1" customHeight="1">
      <c r="A216" s="24" t="s">
        <v>1168</v>
      </c>
      <c r="B216" s="34" t="s">
        <v>150</v>
      </c>
      <c r="C216" s="25">
        <v>744694</v>
      </c>
      <c r="D216" s="24" t="s">
        <v>772</v>
      </c>
      <c r="E216" s="26">
        <v>45156.685416666704</v>
      </c>
      <c r="F216" s="26">
        <v>45156.685416666704</v>
      </c>
      <c r="G216" s="25">
        <v>998</v>
      </c>
      <c r="H216" s="25">
        <v>998</v>
      </c>
      <c r="I216" s="26">
        <v>46142.6875</v>
      </c>
      <c r="J216" s="27">
        <v>387</v>
      </c>
      <c r="K216" s="27">
        <v>390</v>
      </c>
      <c r="L216" s="27">
        <v>121</v>
      </c>
      <c r="M216" s="27">
        <v>11153</v>
      </c>
      <c r="N216" s="27">
        <v>6523</v>
      </c>
      <c r="O216" s="25"/>
      <c r="P216" s="27">
        <v>0</v>
      </c>
      <c r="Q216" s="24"/>
      <c r="R216" s="24"/>
      <c r="S216" s="27">
        <v>1</v>
      </c>
      <c r="T216" s="27">
        <v>2</v>
      </c>
      <c r="U216" s="27">
        <v>60000</v>
      </c>
      <c r="V216" s="27"/>
      <c r="W216" s="27">
        <v>60000</v>
      </c>
      <c r="X216" s="24" t="str">
        <f>IF(OR(I216="",说明首页!$C$3-INT(I216)&gt;7),"是","否")</f>
        <v>否</v>
      </c>
      <c r="Y216" s="24" t="str">
        <f t="shared" si="48"/>
        <v>是</v>
      </c>
      <c r="Z216" s="24" t="str">
        <f t="shared" si="49"/>
        <v>否</v>
      </c>
      <c r="AA216" s="24" t="str">
        <f>IF(OR(I216="",说明首页!$C$3-INT(I216)&gt;=3),"是","否")</f>
        <v>否</v>
      </c>
      <c r="AB216" s="28">
        <f t="shared" si="50"/>
        <v>53.909090909090907</v>
      </c>
      <c r="AC216" s="29">
        <f t="shared" si="51"/>
        <v>6</v>
      </c>
      <c r="AD216" s="27">
        <f t="shared" si="52"/>
        <v>30000</v>
      </c>
      <c r="AE216" s="29">
        <f t="shared" si="53"/>
        <v>0</v>
      </c>
      <c r="AF216" s="29">
        <f t="shared" si="54"/>
        <v>0</v>
      </c>
      <c r="AG216" s="28" t="str">
        <f t="shared" si="55"/>
        <v/>
      </c>
      <c r="AH216" s="28" t="str">
        <f t="shared" si="56"/>
        <v/>
      </c>
      <c r="AI216" s="28" t="str">
        <f t="shared" si="57"/>
        <v/>
      </c>
      <c r="AJ216" s="28" t="str">
        <f t="shared" si="58"/>
        <v/>
      </c>
      <c r="AK216" s="28" t="str">
        <f t="shared" si="59"/>
        <v/>
      </c>
      <c r="AL216" s="29" t="str">
        <f t="shared" si="60"/>
        <v/>
      </c>
      <c r="AM216" s="25" t="str">
        <f t="shared" si="61"/>
        <v/>
      </c>
      <c r="AN216" s="24" t="str">
        <f t="shared" si="62"/>
        <v>非参评</v>
      </c>
      <c r="AO216" s="24" t="str">
        <f t="shared" si="63"/>
        <v>MOB12+</v>
      </c>
    </row>
    <row r="217" spans="1:41" ht="13.5" hidden="1" customHeight="1">
      <c r="A217" s="24" t="s">
        <v>1168</v>
      </c>
      <c r="B217" s="34" t="s">
        <v>145</v>
      </c>
      <c r="C217" s="25">
        <v>744767</v>
      </c>
      <c r="D217" s="24" t="s">
        <v>166</v>
      </c>
      <c r="E217" s="26">
        <v>45159.663194444402</v>
      </c>
      <c r="F217" s="26">
        <v>45159.663194444402</v>
      </c>
      <c r="G217" s="25">
        <v>995</v>
      </c>
      <c r="H217" s="25">
        <v>995</v>
      </c>
      <c r="I217" s="26">
        <v>46134.644444444399</v>
      </c>
      <c r="J217" s="27">
        <v>3</v>
      </c>
      <c r="K217" s="27">
        <v>3</v>
      </c>
      <c r="L217" s="27">
        <v>2</v>
      </c>
      <c r="M217" s="27">
        <v>98</v>
      </c>
      <c r="N217" s="27">
        <v>92</v>
      </c>
      <c r="O217" s="25"/>
      <c r="P217" s="27"/>
      <c r="Q217" s="24"/>
      <c r="R217" s="24"/>
      <c r="S217" s="27"/>
      <c r="T217" s="27"/>
      <c r="U217" s="27"/>
      <c r="V217" s="27"/>
      <c r="W217" s="27"/>
      <c r="X217" s="24" t="str">
        <f>IF(OR(I217="",说明首页!$C$3-INT(I217)&gt;7),"是","否")</f>
        <v>否</v>
      </c>
      <c r="Y217" s="24" t="str">
        <f t="shared" si="48"/>
        <v>是</v>
      </c>
      <c r="Z217" s="24" t="str">
        <f t="shared" si="49"/>
        <v>否</v>
      </c>
      <c r="AA217" s="24" t="str">
        <f>IF(OR(I217="",说明首页!$C$3-INT(I217)&gt;=3),"是","否")</f>
        <v>否</v>
      </c>
      <c r="AB217" s="28">
        <f t="shared" si="50"/>
        <v>46</v>
      </c>
      <c r="AC217" s="29">
        <f t="shared" si="51"/>
        <v>0</v>
      </c>
      <c r="AD217" s="27">
        <f t="shared" si="52"/>
        <v>0</v>
      </c>
      <c r="AE217" s="29">
        <f t="shared" si="53"/>
        <v>0</v>
      </c>
      <c r="AF217" s="29">
        <f t="shared" si="54"/>
        <v>0</v>
      </c>
      <c r="AG217" s="28" t="str">
        <f t="shared" si="55"/>
        <v/>
      </c>
      <c r="AH217" s="28" t="str">
        <f t="shared" si="56"/>
        <v/>
      </c>
      <c r="AI217" s="28" t="str">
        <f t="shared" si="57"/>
        <v/>
      </c>
      <c r="AJ217" s="28" t="str">
        <f t="shared" si="58"/>
        <v/>
      </c>
      <c r="AK217" s="28" t="str">
        <f t="shared" si="59"/>
        <v/>
      </c>
      <c r="AL217" s="29" t="str">
        <f t="shared" si="60"/>
        <v/>
      </c>
      <c r="AM217" s="25" t="str">
        <f t="shared" si="61"/>
        <v/>
      </c>
      <c r="AN217" s="24" t="str">
        <f t="shared" si="62"/>
        <v>非参评</v>
      </c>
      <c r="AO217" s="24" t="str">
        <f t="shared" si="63"/>
        <v>MOB12+</v>
      </c>
    </row>
    <row r="218" spans="1:41" ht="13.5" hidden="1" customHeight="1">
      <c r="A218" s="24" t="s">
        <v>1168</v>
      </c>
      <c r="B218" s="34" t="s">
        <v>145</v>
      </c>
      <c r="C218" s="25">
        <v>746570</v>
      </c>
      <c r="D218" s="24" t="s">
        <v>1014</v>
      </c>
      <c r="E218" s="26">
        <v>45168.382638888899</v>
      </c>
      <c r="F218" s="26">
        <v>45168.382638888899</v>
      </c>
      <c r="G218" s="25">
        <v>986</v>
      </c>
      <c r="H218" s="25">
        <v>986</v>
      </c>
      <c r="I218" s="26">
        <v>46154.431944444397</v>
      </c>
      <c r="J218" s="27">
        <v>424</v>
      </c>
      <c r="K218" s="27">
        <v>538</v>
      </c>
      <c r="L218" s="27">
        <v>142</v>
      </c>
      <c r="M218" s="27">
        <v>16105</v>
      </c>
      <c r="N218" s="27">
        <v>11107</v>
      </c>
      <c r="O218" s="24">
        <v>1</v>
      </c>
      <c r="P218" s="24">
        <v>0</v>
      </c>
      <c r="Q218" s="24"/>
      <c r="R218" s="24"/>
      <c r="S218" s="24">
        <v>3</v>
      </c>
      <c r="T218" s="24">
        <v>7</v>
      </c>
      <c r="U218" s="24">
        <v>236500</v>
      </c>
      <c r="V218" s="24">
        <v>60000</v>
      </c>
      <c r="W218" s="24">
        <v>236500</v>
      </c>
      <c r="X218" s="24" t="str">
        <f>IF(OR(I218="",说明首页!$C$3-INT(I218)&gt;7),"是","否")</f>
        <v>否</v>
      </c>
      <c r="Y218" s="24" t="str">
        <f t="shared" si="48"/>
        <v>是</v>
      </c>
      <c r="Z218" s="24" t="str">
        <f t="shared" si="49"/>
        <v>否</v>
      </c>
      <c r="AA218" s="24" t="str">
        <f>IF(OR(I218="",说明首页!$C$3-INT(I218)&gt;=3),"是","否")</f>
        <v>否</v>
      </c>
      <c r="AB218" s="28">
        <f t="shared" si="50"/>
        <v>78.218309859154928</v>
      </c>
      <c r="AC218" s="29">
        <f t="shared" si="51"/>
        <v>23.65</v>
      </c>
      <c r="AD218" s="27">
        <f t="shared" si="52"/>
        <v>33785.714285714283</v>
      </c>
      <c r="AE218" s="29">
        <f t="shared" si="53"/>
        <v>6</v>
      </c>
      <c r="AF218" s="29">
        <f t="shared" si="54"/>
        <v>185.11666666666667</v>
      </c>
      <c r="AG218" s="28" t="str">
        <f t="shared" si="55"/>
        <v/>
      </c>
      <c r="AH218" s="28" t="str">
        <f t="shared" si="56"/>
        <v/>
      </c>
      <c r="AI218" s="28" t="str">
        <f t="shared" si="57"/>
        <v/>
      </c>
      <c r="AJ218" s="28" t="str">
        <f t="shared" si="58"/>
        <v/>
      </c>
      <c r="AK218" s="28" t="str">
        <f t="shared" si="59"/>
        <v/>
      </c>
      <c r="AL218" s="29" t="str">
        <f t="shared" si="60"/>
        <v/>
      </c>
      <c r="AM218" s="25" t="str">
        <f t="shared" si="61"/>
        <v/>
      </c>
      <c r="AN218" s="24" t="str">
        <f t="shared" si="62"/>
        <v>非参评</v>
      </c>
      <c r="AO218" s="24" t="str">
        <f t="shared" si="63"/>
        <v>MOB12+</v>
      </c>
    </row>
    <row r="219" spans="1:41" ht="13.5" hidden="1" customHeight="1">
      <c r="A219" s="24" t="s">
        <v>1168</v>
      </c>
      <c r="B219" s="34" t="s">
        <v>145</v>
      </c>
      <c r="C219" s="25">
        <v>746622</v>
      </c>
      <c r="D219" s="24" t="s">
        <v>810</v>
      </c>
      <c r="E219" s="26">
        <v>45169.722222222197</v>
      </c>
      <c r="F219" s="26">
        <v>45169.722222222197</v>
      </c>
      <c r="G219" s="25">
        <v>985</v>
      </c>
      <c r="H219" s="25">
        <v>985</v>
      </c>
      <c r="I219" s="26">
        <v>46154.741666666698</v>
      </c>
      <c r="J219" s="27">
        <v>287</v>
      </c>
      <c r="K219" s="27">
        <v>385</v>
      </c>
      <c r="L219" s="27">
        <v>161</v>
      </c>
      <c r="M219" s="27">
        <v>18984</v>
      </c>
      <c r="N219" s="27">
        <v>15767</v>
      </c>
      <c r="O219" s="25"/>
      <c r="P219" s="27">
        <v>0</v>
      </c>
      <c r="Q219" s="24"/>
      <c r="R219" s="24"/>
      <c r="S219" s="27">
        <v>3</v>
      </c>
      <c r="T219" s="27">
        <v>6</v>
      </c>
      <c r="U219" s="27">
        <v>68000</v>
      </c>
      <c r="V219" s="27"/>
      <c r="W219" s="27">
        <v>68000</v>
      </c>
      <c r="X219" s="24" t="str">
        <f>IF(OR(I219="",说明首页!$C$3-INT(I219)&gt;7),"是","否")</f>
        <v>否</v>
      </c>
      <c r="Y219" s="24" t="str">
        <f t="shared" si="48"/>
        <v>是</v>
      </c>
      <c r="Z219" s="24" t="str">
        <f t="shared" si="49"/>
        <v>否</v>
      </c>
      <c r="AA219" s="24" t="str">
        <f>IF(OR(I219="",说明首页!$C$3-INT(I219)&gt;=3),"是","否")</f>
        <v>否</v>
      </c>
      <c r="AB219" s="28">
        <f t="shared" si="50"/>
        <v>97.931677018633536</v>
      </c>
      <c r="AC219" s="29">
        <f t="shared" si="51"/>
        <v>6.8</v>
      </c>
      <c r="AD219" s="27">
        <f t="shared" si="52"/>
        <v>11333.333333333334</v>
      </c>
      <c r="AE219" s="29">
        <f t="shared" si="53"/>
        <v>0</v>
      </c>
      <c r="AF219" s="29">
        <f t="shared" si="54"/>
        <v>0</v>
      </c>
      <c r="AG219" s="28" t="str">
        <f t="shared" si="55"/>
        <v/>
      </c>
      <c r="AH219" s="28" t="str">
        <f t="shared" si="56"/>
        <v/>
      </c>
      <c r="AI219" s="28" t="str">
        <f t="shared" si="57"/>
        <v/>
      </c>
      <c r="AJ219" s="28" t="str">
        <f t="shared" si="58"/>
        <v/>
      </c>
      <c r="AK219" s="28" t="str">
        <f t="shared" si="59"/>
        <v/>
      </c>
      <c r="AL219" s="29" t="str">
        <f t="shared" si="60"/>
        <v/>
      </c>
      <c r="AM219" s="25" t="str">
        <f t="shared" si="61"/>
        <v/>
      </c>
      <c r="AN219" s="24" t="str">
        <f t="shared" si="62"/>
        <v>非参评</v>
      </c>
      <c r="AO219" s="24" t="str">
        <f t="shared" si="63"/>
        <v>MOB12+</v>
      </c>
    </row>
    <row r="220" spans="1:41" ht="13.5" hidden="1" customHeight="1">
      <c r="A220" s="24" t="s">
        <v>1168</v>
      </c>
      <c r="B220" s="34" t="s">
        <v>162</v>
      </c>
      <c r="C220" s="25">
        <v>746631</v>
      </c>
      <c r="D220" s="24" t="s">
        <v>1567</v>
      </c>
      <c r="E220" s="26">
        <v>45170.444444444402</v>
      </c>
      <c r="F220" s="26">
        <v>45170.444444444402</v>
      </c>
      <c r="G220" s="25">
        <v>984</v>
      </c>
      <c r="H220" s="25">
        <v>984</v>
      </c>
      <c r="I220" s="26">
        <v>46154.831250000003</v>
      </c>
      <c r="J220" s="27">
        <v>1511</v>
      </c>
      <c r="K220" s="27">
        <v>1979</v>
      </c>
      <c r="L220" s="27">
        <v>646</v>
      </c>
      <c r="M220" s="27">
        <v>98798</v>
      </c>
      <c r="N220" s="27">
        <v>78900</v>
      </c>
      <c r="O220" s="25">
        <v>10</v>
      </c>
      <c r="P220" s="27">
        <v>0</v>
      </c>
      <c r="Q220" s="24"/>
      <c r="R220" s="24"/>
      <c r="S220" s="27">
        <v>67</v>
      </c>
      <c r="T220" s="27">
        <v>106</v>
      </c>
      <c r="U220" s="27">
        <v>2213700</v>
      </c>
      <c r="V220" s="27">
        <v>1369900</v>
      </c>
      <c r="W220" s="27">
        <v>2213700</v>
      </c>
      <c r="X220" s="24" t="str">
        <f>IF(OR(I220="",说明首页!$C$3-INT(I220)&gt;7),"是","否")</f>
        <v>否</v>
      </c>
      <c r="Y220" s="24" t="str">
        <f t="shared" si="48"/>
        <v>是</v>
      </c>
      <c r="Z220" s="24" t="str">
        <f t="shared" si="49"/>
        <v>否</v>
      </c>
      <c r="AA220" s="24" t="str">
        <f>IF(OR(I220="",说明首页!$C$3-INT(I220)&gt;=3),"是","否")</f>
        <v>否</v>
      </c>
      <c r="AB220" s="28">
        <f t="shared" si="50"/>
        <v>122.13622291021672</v>
      </c>
      <c r="AC220" s="29">
        <f t="shared" si="51"/>
        <v>221.37</v>
      </c>
      <c r="AD220" s="27">
        <f t="shared" si="52"/>
        <v>20883.962264150945</v>
      </c>
      <c r="AE220" s="29">
        <f t="shared" si="53"/>
        <v>136.99</v>
      </c>
      <c r="AF220" s="29">
        <f t="shared" si="54"/>
        <v>131.5</v>
      </c>
      <c r="AG220" s="28" t="str">
        <f t="shared" si="55"/>
        <v/>
      </c>
      <c r="AH220" s="28" t="str">
        <f t="shared" si="56"/>
        <v/>
      </c>
      <c r="AI220" s="28" t="str">
        <f t="shared" si="57"/>
        <v/>
      </c>
      <c r="AJ220" s="28" t="str">
        <f t="shared" si="58"/>
        <v/>
      </c>
      <c r="AK220" s="28" t="str">
        <f t="shared" si="59"/>
        <v/>
      </c>
      <c r="AL220" s="29" t="str">
        <f t="shared" si="60"/>
        <v/>
      </c>
      <c r="AM220" s="25" t="str">
        <f t="shared" si="61"/>
        <v/>
      </c>
      <c r="AN220" s="24" t="str">
        <f t="shared" si="62"/>
        <v>非参评</v>
      </c>
      <c r="AO220" s="24" t="str">
        <f t="shared" si="63"/>
        <v>MOB12+</v>
      </c>
    </row>
    <row r="221" spans="1:41" ht="13.5" hidden="1" customHeight="1">
      <c r="A221" s="24" t="s">
        <v>1168</v>
      </c>
      <c r="B221" s="34" t="s">
        <v>152</v>
      </c>
      <c r="C221" s="25">
        <v>746703</v>
      </c>
      <c r="D221" s="24" t="s">
        <v>235</v>
      </c>
      <c r="E221" s="26">
        <v>45171.410416666702</v>
      </c>
      <c r="F221" s="26">
        <v>45171.410416666702</v>
      </c>
      <c r="G221" s="25">
        <v>983</v>
      </c>
      <c r="H221" s="25">
        <v>983</v>
      </c>
      <c r="I221" s="26">
        <v>46148.609722222202</v>
      </c>
      <c r="J221" s="27">
        <v>63</v>
      </c>
      <c r="K221" s="27">
        <v>65</v>
      </c>
      <c r="L221" s="27">
        <v>17</v>
      </c>
      <c r="M221" s="27">
        <v>2310</v>
      </c>
      <c r="N221" s="27">
        <v>1478</v>
      </c>
      <c r="O221" s="25"/>
      <c r="P221" s="27"/>
      <c r="Q221" s="24"/>
      <c r="R221" s="24"/>
      <c r="S221" s="27"/>
      <c r="T221" s="27"/>
      <c r="U221" s="27"/>
      <c r="V221" s="27"/>
      <c r="W221" s="27"/>
      <c r="X221" s="24" t="str">
        <f>IF(OR(I221="",说明首页!$C$3-INT(I221)&gt;7),"是","否")</f>
        <v>否</v>
      </c>
      <c r="Y221" s="24" t="str">
        <f t="shared" si="48"/>
        <v>是</v>
      </c>
      <c r="Z221" s="24" t="str">
        <f t="shared" si="49"/>
        <v>否</v>
      </c>
      <c r="AA221" s="24" t="str">
        <f>IF(OR(I221="",说明首页!$C$3-INT(I221)&gt;=3),"是","否")</f>
        <v>否</v>
      </c>
      <c r="AB221" s="28">
        <f t="shared" si="50"/>
        <v>86.941176470588232</v>
      </c>
      <c r="AC221" s="29">
        <f t="shared" si="51"/>
        <v>0</v>
      </c>
      <c r="AD221" s="27">
        <f t="shared" si="52"/>
        <v>0</v>
      </c>
      <c r="AE221" s="29">
        <f t="shared" si="53"/>
        <v>0</v>
      </c>
      <c r="AF221" s="29">
        <f t="shared" si="54"/>
        <v>0</v>
      </c>
      <c r="AG221" s="28" t="str">
        <f t="shared" si="55"/>
        <v/>
      </c>
      <c r="AH221" s="28" t="str">
        <f t="shared" si="56"/>
        <v/>
      </c>
      <c r="AI221" s="28" t="str">
        <f t="shared" si="57"/>
        <v/>
      </c>
      <c r="AJ221" s="28" t="str">
        <f t="shared" si="58"/>
        <v/>
      </c>
      <c r="AK221" s="28" t="str">
        <f t="shared" si="59"/>
        <v/>
      </c>
      <c r="AL221" s="29" t="str">
        <f t="shared" si="60"/>
        <v/>
      </c>
      <c r="AM221" s="25" t="str">
        <f t="shared" si="61"/>
        <v/>
      </c>
      <c r="AN221" s="24" t="str">
        <f t="shared" si="62"/>
        <v>非参评</v>
      </c>
      <c r="AO221" s="24" t="str">
        <f t="shared" si="63"/>
        <v>MOB12+</v>
      </c>
    </row>
    <row r="222" spans="1:41" ht="13.5" hidden="1" customHeight="1">
      <c r="A222" s="24" t="s">
        <v>1168</v>
      </c>
      <c r="B222" s="34" t="s">
        <v>152</v>
      </c>
      <c r="C222" s="25">
        <v>746704</v>
      </c>
      <c r="D222" s="24" t="s">
        <v>261</v>
      </c>
      <c r="E222" s="26">
        <v>45171.411111111098</v>
      </c>
      <c r="F222" s="26">
        <v>45171.411111111098</v>
      </c>
      <c r="G222" s="25">
        <v>983</v>
      </c>
      <c r="H222" s="25">
        <v>983</v>
      </c>
      <c r="I222" s="26">
        <v>46145.476388888899</v>
      </c>
      <c r="J222" s="27">
        <v>33</v>
      </c>
      <c r="K222" s="27">
        <v>33</v>
      </c>
      <c r="L222" s="27">
        <v>11</v>
      </c>
      <c r="M222" s="27">
        <v>1407</v>
      </c>
      <c r="N222" s="27">
        <v>1069</v>
      </c>
      <c r="O222" s="25"/>
      <c r="P222" s="27">
        <v>0</v>
      </c>
      <c r="Q222" s="24"/>
      <c r="R222" s="24"/>
      <c r="S222" s="27">
        <v>1</v>
      </c>
      <c r="T222" s="27">
        <v>2</v>
      </c>
      <c r="U222" s="27">
        <v>50000</v>
      </c>
      <c r="V222" s="27"/>
      <c r="W222" s="27">
        <v>50000</v>
      </c>
      <c r="X222" s="24" t="str">
        <f>IF(OR(I222="",说明首页!$C$3-INT(I222)&gt;7),"是","否")</f>
        <v>否</v>
      </c>
      <c r="Y222" s="24" t="str">
        <f t="shared" si="48"/>
        <v>是</v>
      </c>
      <c r="Z222" s="24" t="str">
        <f t="shared" si="49"/>
        <v>否</v>
      </c>
      <c r="AA222" s="24" t="str">
        <f>IF(OR(I222="",说明首页!$C$3-INT(I222)&gt;=3),"是","否")</f>
        <v>否</v>
      </c>
      <c r="AB222" s="28">
        <f t="shared" si="50"/>
        <v>97.181818181818187</v>
      </c>
      <c r="AC222" s="29">
        <f t="shared" si="51"/>
        <v>5</v>
      </c>
      <c r="AD222" s="27">
        <f t="shared" si="52"/>
        <v>25000</v>
      </c>
      <c r="AE222" s="29">
        <f t="shared" si="53"/>
        <v>0</v>
      </c>
      <c r="AF222" s="29">
        <f t="shared" si="54"/>
        <v>0</v>
      </c>
      <c r="AG222" s="28" t="str">
        <f t="shared" si="55"/>
        <v/>
      </c>
      <c r="AH222" s="28" t="str">
        <f t="shared" si="56"/>
        <v/>
      </c>
      <c r="AI222" s="28" t="str">
        <f t="shared" si="57"/>
        <v/>
      </c>
      <c r="AJ222" s="28" t="str">
        <f t="shared" si="58"/>
        <v/>
      </c>
      <c r="AK222" s="28" t="str">
        <f t="shared" si="59"/>
        <v/>
      </c>
      <c r="AL222" s="29" t="str">
        <f t="shared" si="60"/>
        <v/>
      </c>
      <c r="AM222" s="25" t="str">
        <f t="shared" si="61"/>
        <v/>
      </c>
      <c r="AN222" s="24" t="str">
        <f t="shared" si="62"/>
        <v>非参评</v>
      </c>
      <c r="AO222" s="24" t="str">
        <f t="shared" si="63"/>
        <v>MOB12+</v>
      </c>
    </row>
    <row r="223" spans="1:41" ht="13.5" hidden="1" customHeight="1">
      <c r="A223" s="24" t="s">
        <v>1168</v>
      </c>
      <c r="B223" s="34" t="s">
        <v>145</v>
      </c>
      <c r="C223" s="25">
        <v>746765</v>
      </c>
      <c r="D223" s="24" t="s">
        <v>773</v>
      </c>
      <c r="E223" s="26">
        <v>45173.426388888904</v>
      </c>
      <c r="F223" s="26">
        <v>45173.426388888904</v>
      </c>
      <c r="G223" s="25">
        <v>981</v>
      </c>
      <c r="H223" s="25">
        <v>981</v>
      </c>
      <c r="I223" s="26">
        <v>46153.490277777797</v>
      </c>
      <c r="J223" s="27">
        <v>206</v>
      </c>
      <c r="K223" s="27">
        <v>267</v>
      </c>
      <c r="L223" s="27">
        <v>85</v>
      </c>
      <c r="M223" s="27">
        <v>11582</v>
      </c>
      <c r="N223" s="27">
        <v>8707</v>
      </c>
      <c r="O223" s="25">
        <v>2</v>
      </c>
      <c r="P223" s="27">
        <v>0</v>
      </c>
      <c r="Q223" s="24"/>
      <c r="R223" s="24"/>
      <c r="S223" s="27">
        <v>2</v>
      </c>
      <c r="T223" s="27">
        <v>4</v>
      </c>
      <c r="U223" s="27">
        <v>353000</v>
      </c>
      <c r="V223" s="27">
        <v>353000</v>
      </c>
      <c r="W223" s="27">
        <v>353000</v>
      </c>
      <c r="X223" s="24" t="str">
        <f>IF(OR(I223="",说明首页!$C$3-INT(I223)&gt;7),"是","否")</f>
        <v>否</v>
      </c>
      <c r="Y223" s="24" t="str">
        <f t="shared" si="48"/>
        <v>是</v>
      </c>
      <c r="Z223" s="24" t="str">
        <f t="shared" si="49"/>
        <v>否</v>
      </c>
      <c r="AA223" s="24" t="str">
        <f>IF(OR(I223="",说明首页!$C$3-INT(I223)&gt;=3),"是","否")</f>
        <v>否</v>
      </c>
      <c r="AB223" s="28">
        <f t="shared" si="50"/>
        <v>102.43529411764706</v>
      </c>
      <c r="AC223" s="29">
        <f t="shared" si="51"/>
        <v>35.299999999999997</v>
      </c>
      <c r="AD223" s="27">
        <f t="shared" si="52"/>
        <v>88250</v>
      </c>
      <c r="AE223" s="29">
        <f t="shared" si="53"/>
        <v>35.299999999999997</v>
      </c>
      <c r="AF223" s="29">
        <f t="shared" si="54"/>
        <v>72.558333333333337</v>
      </c>
      <c r="AG223" s="28" t="str">
        <f t="shared" si="55"/>
        <v/>
      </c>
      <c r="AH223" s="28" t="str">
        <f t="shared" si="56"/>
        <v/>
      </c>
      <c r="AI223" s="28" t="str">
        <f t="shared" si="57"/>
        <v/>
      </c>
      <c r="AJ223" s="28" t="str">
        <f t="shared" si="58"/>
        <v/>
      </c>
      <c r="AK223" s="28" t="str">
        <f t="shared" si="59"/>
        <v/>
      </c>
      <c r="AL223" s="29" t="str">
        <f t="shared" si="60"/>
        <v/>
      </c>
      <c r="AM223" s="25" t="str">
        <f t="shared" si="61"/>
        <v/>
      </c>
      <c r="AN223" s="24" t="str">
        <f t="shared" si="62"/>
        <v>非参评</v>
      </c>
      <c r="AO223" s="24" t="str">
        <f t="shared" si="63"/>
        <v>MOB12+</v>
      </c>
    </row>
    <row r="224" spans="1:41" ht="13.5" hidden="1" customHeight="1">
      <c r="A224" s="24" t="s">
        <v>1168</v>
      </c>
      <c r="B224" s="34" t="s">
        <v>145</v>
      </c>
      <c r="C224" s="25">
        <v>747036</v>
      </c>
      <c r="D224" s="24" t="s">
        <v>439</v>
      </c>
      <c r="E224" s="26">
        <v>45175.702083333301</v>
      </c>
      <c r="F224" s="26">
        <v>45175.702083333301</v>
      </c>
      <c r="G224" s="25">
        <v>979</v>
      </c>
      <c r="H224" s="25">
        <v>979</v>
      </c>
      <c r="I224" s="26">
        <v>46153.490277777797</v>
      </c>
      <c r="J224" s="27">
        <v>400</v>
      </c>
      <c r="K224" s="27">
        <v>446</v>
      </c>
      <c r="L224" s="27">
        <v>151</v>
      </c>
      <c r="M224" s="27">
        <v>14319</v>
      </c>
      <c r="N224" s="27">
        <v>10444</v>
      </c>
      <c r="O224" s="25">
        <v>1</v>
      </c>
      <c r="P224" s="27">
        <v>0</v>
      </c>
      <c r="Q224" s="24"/>
      <c r="R224" s="24"/>
      <c r="S224" s="27">
        <v>1</v>
      </c>
      <c r="T224" s="27">
        <v>2</v>
      </c>
      <c r="U224" s="27">
        <v>60000</v>
      </c>
      <c r="V224" s="27">
        <v>60000</v>
      </c>
      <c r="W224" s="27">
        <v>60000</v>
      </c>
      <c r="X224" s="24" t="str">
        <f>IF(OR(I224="",说明首页!$C$3-INT(I224)&gt;7),"是","否")</f>
        <v>否</v>
      </c>
      <c r="Y224" s="24" t="str">
        <f t="shared" si="48"/>
        <v>是</v>
      </c>
      <c r="Z224" s="24" t="str">
        <f t="shared" si="49"/>
        <v>否</v>
      </c>
      <c r="AA224" s="24" t="str">
        <f>IF(OR(I224="",说明首页!$C$3-INT(I224)&gt;=3),"是","否")</f>
        <v>否</v>
      </c>
      <c r="AB224" s="28">
        <f t="shared" si="50"/>
        <v>69.16556291390728</v>
      </c>
      <c r="AC224" s="29">
        <f t="shared" si="51"/>
        <v>6</v>
      </c>
      <c r="AD224" s="27">
        <f t="shared" si="52"/>
        <v>30000</v>
      </c>
      <c r="AE224" s="29">
        <f t="shared" si="53"/>
        <v>6</v>
      </c>
      <c r="AF224" s="29">
        <f t="shared" si="54"/>
        <v>174.06666666666666</v>
      </c>
      <c r="AG224" s="28" t="str">
        <f t="shared" si="55"/>
        <v/>
      </c>
      <c r="AH224" s="28" t="str">
        <f t="shared" si="56"/>
        <v/>
      </c>
      <c r="AI224" s="28" t="str">
        <f t="shared" si="57"/>
        <v/>
      </c>
      <c r="AJ224" s="28" t="str">
        <f t="shared" si="58"/>
        <v/>
      </c>
      <c r="AK224" s="28" t="str">
        <f t="shared" si="59"/>
        <v/>
      </c>
      <c r="AL224" s="29" t="str">
        <f t="shared" si="60"/>
        <v/>
      </c>
      <c r="AM224" s="25" t="str">
        <f t="shared" si="61"/>
        <v/>
      </c>
      <c r="AN224" s="24" t="str">
        <f t="shared" si="62"/>
        <v>非参评</v>
      </c>
      <c r="AO224" s="24" t="str">
        <f t="shared" si="63"/>
        <v>MOB12+</v>
      </c>
    </row>
    <row r="225" spans="1:41" ht="13.5" hidden="1" customHeight="1">
      <c r="A225" s="24" t="s">
        <v>1168</v>
      </c>
      <c r="B225" s="34" t="s">
        <v>145</v>
      </c>
      <c r="C225" s="25">
        <v>747085</v>
      </c>
      <c r="D225" s="24" t="s">
        <v>489</v>
      </c>
      <c r="E225" s="26">
        <v>45176.5805555556</v>
      </c>
      <c r="F225" s="26">
        <v>45176.5805555556</v>
      </c>
      <c r="G225" s="25">
        <v>978</v>
      </c>
      <c r="H225" s="25">
        <v>978</v>
      </c>
      <c r="I225" s="26">
        <v>46154.601388888899</v>
      </c>
      <c r="J225" s="27">
        <v>118</v>
      </c>
      <c r="K225" s="27">
        <v>149</v>
      </c>
      <c r="L225" s="27">
        <v>37</v>
      </c>
      <c r="M225" s="27">
        <v>4833</v>
      </c>
      <c r="N225" s="27">
        <v>3219</v>
      </c>
      <c r="O225" s="25"/>
      <c r="P225" s="27"/>
      <c r="Q225" s="24"/>
      <c r="R225" s="24"/>
      <c r="S225" s="27"/>
      <c r="T225" s="27"/>
      <c r="U225" s="27"/>
      <c r="V225" s="27"/>
      <c r="W225" s="27"/>
      <c r="X225" s="24" t="str">
        <f>IF(OR(I225="",说明首页!$C$3-INT(I225)&gt;7),"是","否")</f>
        <v>否</v>
      </c>
      <c r="Y225" s="24" t="str">
        <f t="shared" si="48"/>
        <v>是</v>
      </c>
      <c r="Z225" s="24" t="str">
        <f t="shared" si="49"/>
        <v>否</v>
      </c>
      <c r="AA225" s="24" t="str">
        <f>IF(OR(I225="",说明首页!$C$3-INT(I225)&gt;=3),"是","否")</f>
        <v>否</v>
      </c>
      <c r="AB225" s="28">
        <f t="shared" si="50"/>
        <v>87</v>
      </c>
      <c r="AC225" s="29">
        <f t="shared" si="51"/>
        <v>0</v>
      </c>
      <c r="AD225" s="27">
        <f t="shared" si="52"/>
        <v>0</v>
      </c>
      <c r="AE225" s="29">
        <f t="shared" si="53"/>
        <v>0</v>
      </c>
      <c r="AF225" s="29">
        <f t="shared" si="54"/>
        <v>0</v>
      </c>
      <c r="AG225" s="28" t="str">
        <f t="shared" si="55"/>
        <v/>
      </c>
      <c r="AH225" s="28" t="str">
        <f t="shared" si="56"/>
        <v/>
      </c>
      <c r="AI225" s="28" t="str">
        <f t="shared" si="57"/>
        <v/>
      </c>
      <c r="AJ225" s="28" t="str">
        <f t="shared" si="58"/>
        <v/>
      </c>
      <c r="AK225" s="28" t="str">
        <f t="shared" si="59"/>
        <v/>
      </c>
      <c r="AL225" s="29" t="str">
        <f t="shared" si="60"/>
        <v/>
      </c>
      <c r="AM225" s="25" t="str">
        <f t="shared" si="61"/>
        <v/>
      </c>
      <c r="AN225" s="24" t="str">
        <f t="shared" si="62"/>
        <v>非参评</v>
      </c>
      <c r="AO225" s="24" t="str">
        <f t="shared" si="63"/>
        <v>MOB12+</v>
      </c>
    </row>
    <row r="226" spans="1:41" ht="13.5" hidden="1" customHeight="1">
      <c r="A226" s="24" t="s">
        <v>1168</v>
      </c>
      <c r="B226" s="34" t="s">
        <v>150</v>
      </c>
      <c r="C226" s="25">
        <v>747201</v>
      </c>
      <c r="D226" s="24" t="s">
        <v>563</v>
      </c>
      <c r="E226" s="26">
        <v>45180.645833333299</v>
      </c>
      <c r="F226" s="26">
        <v>45180.645833333299</v>
      </c>
      <c r="G226" s="25">
        <v>974</v>
      </c>
      <c r="H226" s="25">
        <v>974</v>
      </c>
      <c r="I226" s="26">
        <v>46154.659722222197</v>
      </c>
      <c r="J226" s="27">
        <v>397</v>
      </c>
      <c r="K226" s="27">
        <v>448</v>
      </c>
      <c r="L226" s="27">
        <v>135</v>
      </c>
      <c r="M226" s="27">
        <v>19470</v>
      </c>
      <c r="N226" s="27">
        <v>15018</v>
      </c>
      <c r="O226" s="24">
        <v>2</v>
      </c>
      <c r="P226" s="24">
        <v>0</v>
      </c>
      <c r="Q226" s="24"/>
      <c r="R226" s="24"/>
      <c r="S226" s="24">
        <v>6</v>
      </c>
      <c r="T226" s="24">
        <v>13</v>
      </c>
      <c r="U226" s="24">
        <v>480500</v>
      </c>
      <c r="V226" s="24">
        <v>460500</v>
      </c>
      <c r="W226" s="24">
        <v>480500</v>
      </c>
      <c r="X226" s="24" t="str">
        <f>IF(OR(I226="",说明首页!$C$3-INT(I226)&gt;7),"是","否")</f>
        <v>否</v>
      </c>
      <c r="Y226" s="24" t="str">
        <f t="shared" si="48"/>
        <v>是</v>
      </c>
      <c r="Z226" s="24" t="str">
        <f t="shared" si="49"/>
        <v>否</v>
      </c>
      <c r="AA226" s="24" t="str">
        <f>IF(OR(I226="",说明首页!$C$3-INT(I226)&gt;=3),"是","否")</f>
        <v>否</v>
      </c>
      <c r="AB226" s="28">
        <f t="shared" si="50"/>
        <v>111.24444444444444</v>
      </c>
      <c r="AC226" s="29">
        <f t="shared" si="51"/>
        <v>48.05</v>
      </c>
      <c r="AD226" s="27">
        <f t="shared" si="52"/>
        <v>36961.538461538461</v>
      </c>
      <c r="AE226" s="29">
        <f t="shared" si="53"/>
        <v>46.05</v>
      </c>
      <c r="AF226" s="29">
        <f t="shared" si="54"/>
        <v>125.15</v>
      </c>
      <c r="AG226" s="28" t="str">
        <f t="shared" si="55"/>
        <v/>
      </c>
      <c r="AH226" s="28" t="str">
        <f t="shared" si="56"/>
        <v/>
      </c>
      <c r="AI226" s="28" t="str">
        <f t="shared" si="57"/>
        <v/>
      </c>
      <c r="AJ226" s="28" t="str">
        <f t="shared" si="58"/>
        <v/>
      </c>
      <c r="AK226" s="28" t="str">
        <f t="shared" si="59"/>
        <v/>
      </c>
      <c r="AL226" s="29" t="str">
        <f t="shared" si="60"/>
        <v/>
      </c>
      <c r="AM226" s="25" t="str">
        <f t="shared" si="61"/>
        <v/>
      </c>
      <c r="AN226" s="24" t="str">
        <f t="shared" si="62"/>
        <v>非参评</v>
      </c>
      <c r="AO226" s="24" t="str">
        <f t="shared" si="63"/>
        <v>MOB12+</v>
      </c>
    </row>
    <row r="227" spans="1:41" ht="13.5" hidden="1" customHeight="1">
      <c r="A227" s="24" t="s">
        <v>1168</v>
      </c>
      <c r="B227" s="34" t="s">
        <v>150</v>
      </c>
      <c r="C227" s="25">
        <v>747847</v>
      </c>
      <c r="D227" s="24" t="s">
        <v>729</v>
      </c>
      <c r="E227" s="26">
        <v>45181.645833333299</v>
      </c>
      <c r="F227" s="26">
        <v>45181.645833333299</v>
      </c>
      <c r="G227" s="25">
        <v>973</v>
      </c>
      <c r="H227" s="25">
        <v>973</v>
      </c>
      <c r="I227" s="26">
        <v>46154.661805555603</v>
      </c>
      <c r="J227" s="27">
        <v>498</v>
      </c>
      <c r="K227" s="27">
        <v>498</v>
      </c>
      <c r="L227" s="27">
        <v>141</v>
      </c>
      <c r="M227" s="27">
        <v>17004</v>
      </c>
      <c r="N227" s="27">
        <v>11981</v>
      </c>
      <c r="O227" s="24"/>
      <c r="P227" s="27">
        <v>0</v>
      </c>
      <c r="Q227" s="24"/>
      <c r="R227" s="24"/>
      <c r="S227" s="27">
        <v>5</v>
      </c>
      <c r="T227" s="27">
        <v>10</v>
      </c>
      <c r="U227" s="27">
        <v>249800</v>
      </c>
      <c r="V227" s="27">
        <v>108800</v>
      </c>
      <c r="W227" s="27">
        <v>249800</v>
      </c>
      <c r="X227" s="24" t="str">
        <f>IF(OR(I227="",说明首页!$C$3-INT(I227)&gt;7),"是","否")</f>
        <v>否</v>
      </c>
      <c r="Y227" s="24" t="str">
        <f t="shared" si="48"/>
        <v>是</v>
      </c>
      <c r="Z227" s="24" t="str">
        <f t="shared" si="49"/>
        <v>否</v>
      </c>
      <c r="AA227" s="24" t="str">
        <f>IF(OR(I227="",说明首页!$C$3-INT(I227)&gt;=3),"是","否")</f>
        <v>否</v>
      </c>
      <c r="AB227" s="28">
        <f t="shared" si="50"/>
        <v>84.971631205673759</v>
      </c>
      <c r="AC227" s="29">
        <f t="shared" si="51"/>
        <v>24.98</v>
      </c>
      <c r="AD227" s="27">
        <f t="shared" si="52"/>
        <v>24980</v>
      </c>
      <c r="AE227" s="29">
        <f t="shared" si="53"/>
        <v>10.88</v>
      </c>
      <c r="AF227" s="29">
        <f t="shared" si="54"/>
        <v>0</v>
      </c>
      <c r="AG227" s="28" t="str">
        <f t="shared" si="55"/>
        <v/>
      </c>
      <c r="AH227" s="28" t="str">
        <f t="shared" si="56"/>
        <v/>
      </c>
      <c r="AI227" s="28" t="str">
        <f t="shared" si="57"/>
        <v/>
      </c>
      <c r="AJ227" s="28" t="str">
        <f t="shared" si="58"/>
        <v/>
      </c>
      <c r="AK227" s="28" t="str">
        <f t="shared" si="59"/>
        <v/>
      </c>
      <c r="AL227" s="29" t="str">
        <f t="shared" si="60"/>
        <v/>
      </c>
      <c r="AM227" s="25" t="str">
        <f t="shared" si="61"/>
        <v/>
      </c>
      <c r="AN227" s="24" t="str">
        <f t="shared" si="62"/>
        <v>非参评</v>
      </c>
      <c r="AO227" s="24" t="str">
        <f t="shared" si="63"/>
        <v>MOB12+</v>
      </c>
    </row>
    <row r="228" spans="1:41" ht="13.5" hidden="1" customHeight="1">
      <c r="A228" s="24" t="s">
        <v>1168</v>
      </c>
      <c r="B228" s="34" t="s">
        <v>147</v>
      </c>
      <c r="C228" s="25">
        <v>748199</v>
      </c>
      <c r="D228" s="24" t="s">
        <v>288</v>
      </c>
      <c r="E228" s="26">
        <v>45183.484722222202</v>
      </c>
      <c r="F228" s="26">
        <v>45183.484722222202</v>
      </c>
      <c r="G228" s="25">
        <v>971</v>
      </c>
      <c r="H228" s="25">
        <v>971</v>
      </c>
      <c r="I228" s="26">
        <v>46154.686805555597</v>
      </c>
      <c r="J228" s="27">
        <v>495</v>
      </c>
      <c r="K228" s="27">
        <v>663</v>
      </c>
      <c r="L228" s="27">
        <v>231</v>
      </c>
      <c r="M228" s="27">
        <v>21093</v>
      </c>
      <c r="N228" s="27">
        <v>15265</v>
      </c>
      <c r="O228" s="25">
        <v>3</v>
      </c>
      <c r="P228" s="27">
        <v>0</v>
      </c>
      <c r="Q228" s="24"/>
      <c r="R228" s="24"/>
      <c r="S228" s="27">
        <v>3</v>
      </c>
      <c r="T228" s="27">
        <v>7</v>
      </c>
      <c r="U228" s="27">
        <v>301300</v>
      </c>
      <c r="V228" s="27">
        <v>261300</v>
      </c>
      <c r="W228" s="27">
        <v>301300</v>
      </c>
      <c r="X228" s="24" t="str">
        <f>IF(OR(I228="",说明首页!$C$3-INT(I228)&gt;7),"是","否")</f>
        <v>否</v>
      </c>
      <c r="Y228" s="24" t="str">
        <f t="shared" si="48"/>
        <v>是</v>
      </c>
      <c r="Z228" s="24" t="str">
        <f t="shared" si="49"/>
        <v>否</v>
      </c>
      <c r="AA228" s="24" t="str">
        <f>IF(OR(I228="",说明首页!$C$3-INT(I228)&gt;=3),"是","否")</f>
        <v>否</v>
      </c>
      <c r="AB228" s="28">
        <f t="shared" si="50"/>
        <v>66.082251082251076</v>
      </c>
      <c r="AC228" s="29">
        <f t="shared" si="51"/>
        <v>30.13</v>
      </c>
      <c r="AD228" s="27">
        <f t="shared" si="52"/>
        <v>43042.857142857145</v>
      </c>
      <c r="AE228" s="29">
        <f t="shared" si="53"/>
        <v>26.13</v>
      </c>
      <c r="AF228" s="29">
        <f t="shared" si="54"/>
        <v>84.805555555555557</v>
      </c>
      <c r="AG228" s="28" t="str">
        <f t="shared" si="55"/>
        <v/>
      </c>
      <c r="AH228" s="28" t="str">
        <f t="shared" si="56"/>
        <v/>
      </c>
      <c r="AI228" s="28" t="str">
        <f t="shared" si="57"/>
        <v/>
      </c>
      <c r="AJ228" s="28" t="str">
        <f t="shared" si="58"/>
        <v/>
      </c>
      <c r="AK228" s="28" t="str">
        <f t="shared" si="59"/>
        <v/>
      </c>
      <c r="AL228" s="29" t="str">
        <f t="shared" si="60"/>
        <v/>
      </c>
      <c r="AM228" s="25" t="str">
        <f t="shared" si="61"/>
        <v/>
      </c>
      <c r="AN228" s="24" t="str">
        <f t="shared" si="62"/>
        <v>非参评</v>
      </c>
      <c r="AO228" s="24" t="str">
        <f t="shared" si="63"/>
        <v>MOB12+</v>
      </c>
    </row>
    <row r="229" spans="1:41" ht="13.5" hidden="1" customHeight="1">
      <c r="A229" s="24" t="s">
        <v>1168</v>
      </c>
      <c r="B229" s="34" t="s">
        <v>176</v>
      </c>
      <c r="C229" s="25">
        <v>748231</v>
      </c>
      <c r="D229" s="24" t="s">
        <v>910</v>
      </c>
      <c r="E229" s="26">
        <v>45734.622222222199</v>
      </c>
      <c r="F229" s="26">
        <v>45734.622222222199</v>
      </c>
      <c r="G229" s="25">
        <v>420</v>
      </c>
      <c r="H229" s="25">
        <v>420</v>
      </c>
      <c r="I229" s="26">
        <v>46154.775000000001</v>
      </c>
      <c r="J229" s="27">
        <v>230</v>
      </c>
      <c r="K229" s="27">
        <v>388</v>
      </c>
      <c r="L229" s="27">
        <v>154</v>
      </c>
      <c r="M229" s="27">
        <v>13310</v>
      </c>
      <c r="N229" s="27">
        <v>10268</v>
      </c>
      <c r="O229" s="24">
        <v>1</v>
      </c>
      <c r="P229" s="24">
        <v>0</v>
      </c>
      <c r="Q229" s="24"/>
      <c r="R229" s="24"/>
      <c r="S229" s="24">
        <v>5</v>
      </c>
      <c r="T229" s="24">
        <v>7</v>
      </c>
      <c r="U229" s="24">
        <v>179000</v>
      </c>
      <c r="V229" s="24">
        <v>164000</v>
      </c>
      <c r="W229" s="24">
        <v>179000</v>
      </c>
      <c r="X229" s="24" t="str">
        <f>IF(OR(I229="",说明首页!$C$3-INT(I229)&gt;7),"是","否")</f>
        <v>否</v>
      </c>
      <c r="Y229" s="24" t="str">
        <f t="shared" si="48"/>
        <v>是</v>
      </c>
      <c r="Z229" s="24" t="str">
        <f t="shared" si="49"/>
        <v>否</v>
      </c>
      <c r="AA229" s="24" t="str">
        <f>IF(OR(I229="",说明首页!$C$3-INT(I229)&gt;=3),"是","否")</f>
        <v>否</v>
      </c>
      <c r="AB229" s="28">
        <f t="shared" si="50"/>
        <v>66.675324675324674</v>
      </c>
      <c r="AC229" s="29">
        <f t="shared" si="51"/>
        <v>17.899999999999999</v>
      </c>
      <c r="AD229" s="27">
        <f t="shared" si="52"/>
        <v>25571.428571428572</v>
      </c>
      <c r="AE229" s="29">
        <f t="shared" si="53"/>
        <v>16.399999999999999</v>
      </c>
      <c r="AF229" s="29">
        <f t="shared" si="54"/>
        <v>171.13333333333333</v>
      </c>
      <c r="AG229" s="28" t="str">
        <f t="shared" si="55"/>
        <v/>
      </c>
      <c r="AH229" s="28" t="str">
        <f t="shared" si="56"/>
        <v/>
      </c>
      <c r="AI229" s="28" t="str">
        <f t="shared" si="57"/>
        <v/>
      </c>
      <c r="AJ229" s="28" t="str">
        <f t="shared" si="58"/>
        <v/>
      </c>
      <c r="AK229" s="28" t="str">
        <f t="shared" si="59"/>
        <v/>
      </c>
      <c r="AL229" s="29" t="str">
        <f t="shared" si="60"/>
        <v/>
      </c>
      <c r="AM229" s="25" t="str">
        <f t="shared" si="61"/>
        <v/>
      </c>
      <c r="AN229" s="24" t="str">
        <f t="shared" si="62"/>
        <v>非参评</v>
      </c>
      <c r="AO229" s="24" t="str">
        <f t="shared" si="63"/>
        <v>MOB12+</v>
      </c>
    </row>
    <row r="230" spans="1:41" ht="13.5" hidden="1" customHeight="1">
      <c r="A230" s="24" t="s">
        <v>1168</v>
      </c>
      <c r="B230" s="34" t="s">
        <v>150</v>
      </c>
      <c r="C230" s="25">
        <v>748297</v>
      </c>
      <c r="D230" s="24" t="s">
        <v>463</v>
      </c>
      <c r="E230" s="26">
        <v>45188.395138888904</v>
      </c>
      <c r="F230" s="26">
        <v>45188.395138888904</v>
      </c>
      <c r="G230" s="25">
        <v>966</v>
      </c>
      <c r="H230" s="25">
        <v>966</v>
      </c>
      <c r="I230" s="26">
        <v>46153.59375</v>
      </c>
      <c r="J230" s="27">
        <v>496</v>
      </c>
      <c r="K230" s="27">
        <v>555</v>
      </c>
      <c r="L230" s="27">
        <v>133</v>
      </c>
      <c r="M230" s="27">
        <v>23563</v>
      </c>
      <c r="N230" s="27">
        <v>18552</v>
      </c>
      <c r="O230" s="25">
        <v>2</v>
      </c>
      <c r="P230" s="27">
        <v>0</v>
      </c>
      <c r="Q230" s="24"/>
      <c r="R230" s="24"/>
      <c r="S230" s="27">
        <v>7</v>
      </c>
      <c r="T230" s="27">
        <v>13</v>
      </c>
      <c r="U230" s="27">
        <v>920000</v>
      </c>
      <c r="V230" s="27">
        <v>625000</v>
      </c>
      <c r="W230" s="27">
        <v>920000</v>
      </c>
      <c r="X230" s="24" t="str">
        <f>IF(OR(I230="",说明首页!$C$3-INT(I230)&gt;7),"是","否")</f>
        <v>否</v>
      </c>
      <c r="Y230" s="24" t="str">
        <f t="shared" si="48"/>
        <v>是</v>
      </c>
      <c r="Z230" s="24" t="str">
        <f t="shared" si="49"/>
        <v>否</v>
      </c>
      <c r="AA230" s="24" t="str">
        <f>IF(OR(I230="",说明首页!$C$3-INT(I230)&gt;=3),"是","否")</f>
        <v>否</v>
      </c>
      <c r="AB230" s="28">
        <f t="shared" si="50"/>
        <v>139.48872180451127</v>
      </c>
      <c r="AC230" s="29">
        <f t="shared" si="51"/>
        <v>92</v>
      </c>
      <c r="AD230" s="27">
        <f t="shared" si="52"/>
        <v>70769.230769230766</v>
      </c>
      <c r="AE230" s="29">
        <f t="shared" si="53"/>
        <v>62.5</v>
      </c>
      <c r="AF230" s="29">
        <f t="shared" si="54"/>
        <v>154.6</v>
      </c>
      <c r="AG230" s="28" t="str">
        <f t="shared" si="55"/>
        <v/>
      </c>
      <c r="AH230" s="28" t="str">
        <f t="shared" si="56"/>
        <v/>
      </c>
      <c r="AI230" s="28" t="str">
        <f t="shared" si="57"/>
        <v/>
      </c>
      <c r="AJ230" s="28" t="str">
        <f t="shared" si="58"/>
        <v/>
      </c>
      <c r="AK230" s="28" t="str">
        <f t="shared" si="59"/>
        <v/>
      </c>
      <c r="AL230" s="29" t="str">
        <f t="shared" si="60"/>
        <v/>
      </c>
      <c r="AM230" s="25" t="str">
        <f t="shared" si="61"/>
        <v/>
      </c>
      <c r="AN230" s="24" t="str">
        <f t="shared" si="62"/>
        <v>非参评</v>
      </c>
      <c r="AO230" s="24" t="str">
        <f t="shared" si="63"/>
        <v>MOB12+</v>
      </c>
    </row>
    <row r="231" spans="1:41" ht="13.5" hidden="1" customHeight="1">
      <c r="A231" s="24" t="s">
        <v>1168</v>
      </c>
      <c r="B231" s="34" t="s">
        <v>150</v>
      </c>
      <c r="C231" s="25">
        <v>748440</v>
      </c>
      <c r="D231" s="24" t="s">
        <v>1205</v>
      </c>
      <c r="E231" s="26">
        <v>45189.452777777798</v>
      </c>
      <c r="F231" s="26">
        <v>45189.452777777798</v>
      </c>
      <c r="G231" s="25">
        <v>965</v>
      </c>
      <c r="H231" s="25">
        <v>965</v>
      </c>
      <c r="I231" s="26">
        <v>46154.845138888901</v>
      </c>
      <c r="J231" s="27">
        <v>2366</v>
      </c>
      <c r="K231" s="27">
        <v>2470</v>
      </c>
      <c r="L231" s="27">
        <v>1250</v>
      </c>
      <c r="M231" s="27">
        <v>130491</v>
      </c>
      <c r="N231" s="27">
        <v>111691</v>
      </c>
      <c r="O231" s="25">
        <v>10</v>
      </c>
      <c r="P231" s="27">
        <v>0</v>
      </c>
      <c r="Q231" s="24"/>
      <c r="R231" s="24"/>
      <c r="S231" s="27">
        <v>63</v>
      </c>
      <c r="T231" s="27">
        <v>90</v>
      </c>
      <c r="U231" s="27">
        <v>1614700</v>
      </c>
      <c r="V231" s="27">
        <v>740700</v>
      </c>
      <c r="W231" s="27">
        <v>1614700</v>
      </c>
      <c r="X231" s="24" t="str">
        <f>IF(OR(I231="",说明首页!$C$3-INT(I231)&gt;7),"是","否")</f>
        <v>否</v>
      </c>
      <c r="Y231" s="24" t="str">
        <f t="shared" si="48"/>
        <v>是</v>
      </c>
      <c r="Z231" s="24" t="str">
        <f t="shared" si="49"/>
        <v>否</v>
      </c>
      <c r="AA231" s="24" t="str">
        <f>IF(OR(I231="",说明首页!$C$3-INT(I231)&gt;=3),"是","否")</f>
        <v>否</v>
      </c>
      <c r="AB231" s="28">
        <f t="shared" si="50"/>
        <v>89.352800000000002</v>
      </c>
      <c r="AC231" s="29">
        <f t="shared" si="51"/>
        <v>161.47</v>
      </c>
      <c r="AD231" s="27">
        <f t="shared" si="52"/>
        <v>17941.111111111109</v>
      </c>
      <c r="AE231" s="29">
        <f t="shared" si="53"/>
        <v>74.069999999999993</v>
      </c>
      <c r="AF231" s="29">
        <f t="shared" si="54"/>
        <v>186.15166666666667</v>
      </c>
      <c r="AG231" s="28" t="str">
        <f t="shared" si="55"/>
        <v/>
      </c>
      <c r="AH231" s="28" t="str">
        <f t="shared" si="56"/>
        <v/>
      </c>
      <c r="AI231" s="28" t="str">
        <f t="shared" si="57"/>
        <v/>
      </c>
      <c r="AJ231" s="28" t="str">
        <f t="shared" si="58"/>
        <v/>
      </c>
      <c r="AK231" s="28" t="str">
        <f t="shared" si="59"/>
        <v/>
      </c>
      <c r="AL231" s="29" t="str">
        <f t="shared" si="60"/>
        <v/>
      </c>
      <c r="AM231" s="25" t="str">
        <f t="shared" si="61"/>
        <v/>
      </c>
      <c r="AN231" s="24" t="str">
        <f t="shared" si="62"/>
        <v>非参评</v>
      </c>
      <c r="AO231" s="24" t="str">
        <f t="shared" si="63"/>
        <v>MOB12+</v>
      </c>
    </row>
    <row r="232" spans="1:41" ht="13.5" hidden="1" customHeight="1">
      <c r="A232" s="24" t="s">
        <v>1168</v>
      </c>
      <c r="B232" s="34" t="s">
        <v>145</v>
      </c>
      <c r="C232" s="25">
        <v>748498</v>
      </c>
      <c r="D232" s="24" t="s">
        <v>634</v>
      </c>
      <c r="E232" s="26">
        <v>45191.396527777797</v>
      </c>
      <c r="F232" s="26">
        <v>45191.396527777797</v>
      </c>
      <c r="G232" s="25">
        <v>963</v>
      </c>
      <c r="H232" s="25">
        <v>963</v>
      </c>
      <c r="I232" s="26">
        <v>46154.644444444399</v>
      </c>
      <c r="J232" s="27">
        <v>145</v>
      </c>
      <c r="K232" s="27">
        <v>181</v>
      </c>
      <c r="L232" s="27">
        <v>67</v>
      </c>
      <c r="M232" s="27">
        <v>8778</v>
      </c>
      <c r="N232" s="27">
        <v>7000</v>
      </c>
      <c r="O232" s="25"/>
      <c r="P232" s="27"/>
      <c r="Q232" s="24"/>
      <c r="R232" s="24"/>
      <c r="S232" s="27"/>
      <c r="T232" s="27"/>
      <c r="U232" s="27"/>
      <c r="V232" s="27"/>
      <c r="W232" s="27"/>
      <c r="X232" s="24" t="str">
        <f>IF(OR(I232="",说明首页!$C$3-INT(I232)&gt;7),"是","否")</f>
        <v>否</v>
      </c>
      <c r="Y232" s="24" t="str">
        <f t="shared" si="48"/>
        <v>是</v>
      </c>
      <c r="Z232" s="24" t="str">
        <f t="shared" si="49"/>
        <v>否</v>
      </c>
      <c r="AA232" s="24" t="str">
        <f>IF(OR(I232="",说明首页!$C$3-INT(I232)&gt;=3),"是","否")</f>
        <v>否</v>
      </c>
      <c r="AB232" s="28">
        <f t="shared" si="50"/>
        <v>104.4776119402985</v>
      </c>
      <c r="AC232" s="29">
        <f t="shared" si="51"/>
        <v>0</v>
      </c>
      <c r="AD232" s="27">
        <f t="shared" si="52"/>
        <v>0</v>
      </c>
      <c r="AE232" s="29">
        <f t="shared" si="53"/>
        <v>0</v>
      </c>
      <c r="AF232" s="29">
        <f t="shared" si="54"/>
        <v>0</v>
      </c>
      <c r="AG232" s="28" t="str">
        <f t="shared" si="55"/>
        <v/>
      </c>
      <c r="AH232" s="28" t="str">
        <f t="shared" si="56"/>
        <v/>
      </c>
      <c r="AI232" s="28" t="str">
        <f t="shared" si="57"/>
        <v/>
      </c>
      <c r="AJ232" s="28" t="str">
        <f t="shared" si="58"/>
        <v/>
      </c>
      <c r="AK232" s="28" t="str">
        <f t="shared" si="59"/>
        <v/>
      </c>
      <c r="AL232" s="29" t="str">
        <f t="shared" si="60"/>
        <v/>
      </c>
      <c r="AM232" s="25" t="str">
        <f t="shared" si="61"/>
        <v/>
      </c>
      <c r="AN232" s="24" t="str">
        <f t="shared" si="62"/>
        <v>非参评</v>
      </c>
      <c r="AO232" s="24" t="str">
        <f t="shared" si="63"/>
        <v>MOB12+</v>
      </c>
    </row>
    <row r="233" spans="1:41" ht="13.5" hidden="1" customHeight="1">
      <c r="A233" s="24" t="s">
        <v>1168</v>
      </c>
      <c r="B233" s="34" t="s">
        <v>145</v>
      </c>
      <c r="C233" s="25">
        <v>748502</v>
      </c>
      <c r="D233" s="24" t="s">
        <v>631</v>
      </c>
      <c r="E233" s="26">
        <v>45191.483333333301</v>
      </c>
      <c r="F233" s="26">
        <v>45191.483333333301</v>
      </c>
      <c r="G233" s="25">
        <v>963</v>
      </c>
      <c r="H233" s="25">
        <v>963</v>
      </c>
      <c r="I233" s="26">
        <v>46154.831944444399</v>
      </c>
      <c r="J233" s="27">
        <v>203</v>
      </c>
      <c r="K233" s="27">
        <v>257</v>
      </c>
      <c r="L233" s="27">
        <v>99</v>
      </c>
      <c r="M233" s="27">
        <v>9035</v>
      </c>
      <c r="N233" s="27">
        <v>6745</v>
      </c>
      <c r="O233" s="24"/>
      <c r="P233" s="27"/>
      <c r="Q233" s="24"/>
      <c r="R233" s="24"/>
      <c r="S233" s="27"/>
      <c r="T233" s="27"/>
      <c r="U233" s="27"/>
      <c r="V233" s="24"/>
      <c r="W233" s="27"/>
      <c r="X233" s="24" t="str">
        <f>IF(OR(I233="",说明首页!$C$3-INT(I233)&gt;7),"是","否")</f>
        <v>否</v>
      </c>
      <c r="Y233" s="24" t="str">
        <f t="shared" si="48"/>
        <v>是</v>
      </c>
      <c r="Z233" s="24" t="str">
        <f t="shared" si="49"/>
        <v>否</v>
      </c>
      <c r="AA233" s="24" t="str">
        <f>IF(OR(I233="",说明首页!$C$3-INT(I233)&gt;=3),"是","否")</f>
        <v>否</v>
      </c>
      <c r="AB233" s="28">
        <f t="shared" si="50"/>
        <v>68.131313131313135</v>
      </c>
      <c r="AC233" s="29">
        <f t="shared" si="51"/>
        <v>0</v>
      </c>
      <c r="AD233" s="27">
        <f t="shared" si="52"/>
        <v>0</v>
      </c>
      <c r="AE233" s="29">
        <f t="shared" si="53"/>
        <v>0</v>
      </c>
      <c r="AF233" s="29">
        <f t="shared" si="54"/>
        <v>0</v>
      </c>
      <c r="AG233" s="28" t="str">
        <f t="shared" si="55"/>
        <v/>
      </c>
      <c r="AH233" s="28" t="str">
        <f t="shared" si="56"/>
        <v/>
      </c>
      <c r="AI233" s="28" t="str">
        <f t="shared" si="57"/>
        <v/>
      </c>
      <c r="AJ233" s="28" t="str">
        <f t="shared" si="58"/>
        <v/>
      </c>
      <c r="AK233" s="28" t="str">
        <f t="shared" si="59"/>
        <v/>
      </c>
      <c r="AL233" s="29" t="str">
        <f t="shared" si="60"/>
        <v/>
      </c>
      <c r="AM233" s="25" t="str">
        <f t="shared" si="61"/>
        <v/>
      </c>
      <c r="AN233" s="24" t="str">
        <f t="shared" si="62"/>
        <v>非参评</v>
      </c>
      <c r="AO233" s="24" t="str">
        <f t="shared" si="63"/>
        <v>MOB12+</v>
      </c>
    </row>
    <row r="234" spans="1:41" ht="13.5" hidden="1" customHeight="1">
      <c r="A234" s="24" t="s">
        <v>1168</v>
      </c>
      <c r="B234" s="34" t="s">
        <v>145</v>
      </c>
      <c r="C234" s="25">
        <v>749632</v>
      </c>
      <c r="D234" s="24" t="s">
        <v>662</v>
      </c>
      <c r="E234" s="26">
        <v>45197.590972222199</v>
      </c>
      <c r="F234" s="26">
        <v>45197.590972222199</v>
      </c>
      <c r="G234" s="25">
        <v>957</v>
      </c>
      <c r="H234" s="25">
        <v>957</v>
      </c>
      <c r="I234" s="26">
        <v>46118.504166666702</v>
      </c>
      <c r="J234" s="27">
        <v>1</v>
      </c>
      <c r="K234" s="27">
        <v>1</v>
      </c>
      <c r="L234" s="27">
        <v>0</v>
      </c>
      <c r="M234" s="27">
        <v>4</v>
      </c>
      <c r="N234" s="27"/>
      <c r="O234" s="25"/>
      <c r="P234" s="27"/>
      <c r="Q234" s="24"/>
      <c r="R234" s="24"/>
      <c r="S234" s="27"/>
      <c r="T234" s="27"/>
      <c r="U234" s="27"/>
      <c r="V234" s="27"/>
      <c r="W234" s="27"/>
      <c r="X234" s="24" t="str">
        <f>IF(OR(I234="",说明首页!$C$3-INT(I234)&gt;7),"是","否")</f>
        <v>是</v>
      </c>
      <c r="Y234" s="24" t="str">
        <f t="shared" si="48"/>
        <v>是</v>
      </c>
      <c r="Z234" s="24" t="str">
        <f t="shared" si="49"/>
        <v>否</v>
      </c>
      <c r="AA234" s="24" t="str">
        <f>IF(OR(I234="",说明首页!$C$3-INT(I234)&gt;=3),"是","否")</f>
        <v>是</v>
      </c>
      <c r="AB234" s="28">
        <f t="shared" si="50"/>
        <v>0</v>
      </c>
      <c r="AC234" s="29">
        <f t="shared" si="51"/>
        <v>0</v>
      </c>
      <c r="AD234" s="27">
        <f t="shared" si="52"/>
        <v>0</v>
      </c>
      <c r="AE234" s="29">
        <f t="shared" si="53"/>
        <v>0</v>
      </c>
      <c r="AF234" s="29">
        <f t="shared" si="54"/>
        <v>0</v>
      </c>
      <c r="AG234" s="28" t="str">
        <f t="shared" si="55"/>
        <v/>
      </c>
      <c r="AH234" s="28" t="str">
        <f t="shared" si="56"/>
        <v/>
      </c>
      <c r="AI234" s="28" t="str">
        <f t="shared" si="57"/>
        <v/>
      </c>
      <c r="AJ234" s="28" t="str">
        <f t="shared" si="58"/>
        <v/>
      </c>
      <c r="AK234" s="28" t="str">
        <f t="shared" si="59"/>
        <v/>
      </c>
      <c r="AL234" s="29" t="str">
        <f t="shared" si="60"/>
        <v/>
      </c>
      <c r="AM234" s="25" t="str">
        <f t="shared" si="61"/>
        <v/>
      </c>
      <c r="AN234" s="24" t="str">
        <f t="shared" si="62"/>
        <v>非参评</v>
      </c>
      <c r="AO234" s="24" t="str">
        <f t="shared" si="63"/>
        <v>MOB12+</v>
      </c>
    </row>
    <row r="235" spans="1:41" ht="13.5" hidden="1" customHeight="1">
      <c r="A235" s="24" t="s">
        <v>1168</v>
      </c>
      <c r="B235" s="34" t="s">
        <v>147</v>
      </c>
      <c r="C235" s="25">
        <v>749658</v>
      </c>
      <c r="D235" s="24" t="s">
        <v>304</v>
      </c>
      <c r="E235" s="26">
        <v>45197.634722222203</v>
      </c>
      <c r="F235" s="26">
        <v>45197.634722222203</v>
      </c>
      <c r="G235" s="25">
        <v>957</v>
      </c>
      <c r="H235" s="25">
        <v>957</v>
      </c>
      <c r="I235" s="26">
        <v>46153.806944444397</v>
      </c>
      <c r="J235" s="27">
        <v>416</v>
      </c>
      <c r="K235" s="27">
        <v>483</v>
      </c>
      <c r="L235" s="27">
        <v>207</v>
      </c>
      <c r="M235" s="27">
        <v>21918</v>
      </c>
      <c r="N235" s="27">
        <v>17700</v>
      </c>
      <c r="O235" s="25">
        <v>3</v>
      </c>
      <c r="P235" s="27">
        <v>0</v>
      </c>
      <c r="Q235" s="24"/>
      <c r="R235" s="24"/>
      <c r="S235" s="27">
        <v>4</v>
      </c>
      <c r="T235" s="27">
        <v>9</v>
      </c>
      <c r="U235" s="27">
        <v>580000</v>
      </c>
      <c r="V235" s="27">
        <v>580000</v>
      </c>
      <c r="W235" s="27">
        <v>580000</v>
      </c>
      <c r="X235" s="24" t="str">
        <f>IF(OR(I235="",说明首页!$C$3-INT(I235)&gt;7),"是","否")</f>
        <v>否</v>
      </c>
      <c r="Y235" s="24" t="str">
        <f t="shared" si="48"/>
        <v>是</v>
      </c>
      <c r="Z235" s="24" t="str">
        <f t="shared" si="49"/>
        <v>否</v>
      </c>
      <c r="AA235" s="24" t="str">
        <f>IF(OR(I235="",说明首页!$C$3-INT(I235)&gt;=3),"是","否")</f>
        <v>否</v>
      </c>
      <c r="AB235" s="28">
        <f t="shared" si="50"/>
        <v>85.507246376811594</v>
      </c>
      <c r="AC235" s="29">
        <f t="shared" si="51"/>
        <v>58</v>
      </c>
      <c r="AD235" s="27">
        <f t="shared" si="52"/>
        <v>64444.444444444445</v>
      </c>
      <c r="AE235" s="29">
        <f t="shared" si="53"/>
        <v>58</v>
      </c>
      <c r="AF235" s="29">
        <f t="shared" si="54"/>
        <v>98.333333333333329</v>
      </c>
      <c r="AG235" s="28" t="str">
        <f t="shared" si="55"/>
        <v/>
      </c>
      <c r="AH235" s="28" t="str">
        <f t="shared" si="56"/>
        <v/>
      </c>
      <c r="AI235" s="28" t="str">
        <f t="shared" si="57"/>
        <v/>
      </c>
      <c r="AJ235" s="28" t="str">
        <f t="shared" si="58"/>
        <v/>
      </c>
      <c r="AK235" s="28" t="str">
        <f t="shared" si="59"/>
        <v/>
      </c>
      <c r="AL235" s="29" t="str">
        <f t="shared" si="60"/>
        <v/>
      </c>
      <c r="AM235" s="25" t="str">
        <f t="shared" si="61"/>
        <v/>
      </c>
      <c r="AN235" s="24" t="str">
        <f t="shared" si="62"/>
        <v>非参评</v>
      </c>
      <c r="AO235" s="24" t="str">
        <f t="shared" si="63"/>
        <v>MOB12+</v>
      </c>
    </row>
    <row r="236" spans="1:41" ht="13.5" hidden="1" customHeight="1">
      <c r="A236" s="24" t="s">
        <v>1168</v>
      </c>
      <c r="B236" s="34" t="s">
        <v>145</v>
      </c>
      <c r="C236" s="25">
        <v>750280</v>
      </c>
      <c r="D236" s="24" t="s">
        <v>1097</v>
      </c>
      <c r="E236" s="26">
        <v>45209.635416666701</v>
      </c>
      <c r="F236" s="26">
        <v>45209.635416666701</v>
      </c>
      <c r="G236" s="25">
        <v>945</v>
      </c>
      <c r="H236" s="25">
        <v>945</v>
      </c>
      <c r="I236" s="26">
        <v>46154.611111111102</v>
      </c>
      <c r="J236" s="27">
        <v>172</v>
      </c>
      <c r="K236" s="27">
        <v>219</v>
      </c>
      <c r="L236" s="27">
        <v>101</v>
      </c>
      <c r="M236" s="27">
        <v>9366</v>
      </c>
      <c r="N236" s="27">
        <v>7663</v>
      </c>
      <c r="O236" s="25"/>
      <c r="P236" s="27">
        <v>0</v>
      </c>
      <c r="Q236" s="24"/>
      <c r="R236" s="24"/>
      <c r="S236" s="27">
        <v>3</v>
      </c>
      <c r="T236" s="27">
        <v>6</v>
      </c>
      <c r="U236" s="27">
        <v>206300</v>
      </c>
      <c r="V236" s="27">
        <v>24000</v>
      </c>
      <c r="W236" s="27">
        <v>206300</v>
      </c>
      <c r="X236" s="24" t="str">
        <f>IF(OR(I236="",说明首页!$C$3-INT(I236)&gt;7),"是","否")</f>
        <v>否</v>
      </c>
      <c r="Y236" s="24" t="str">
        <f t="shared" si="48"/>
        <v>是</v>
      </c>
      <c r="Z236" s="24" t="str">
        <f t="shared" si="49"/>
        <v>否</v>
      </c>
      <c r="AA236" s="24" t="str">
        <f>IF(OR(I236="",说明首页!$C$3-INT(I236)&gt;=3),"是","否")</f>
        <v>否</v>
      </c>
      <c r="AB236" s="28">
        <f t="shared" si="50"/>
        <v>75.871287128712865</v>
      </c>
      <c r="AC236" s="29">
        <f t="shared" si="51"/>
        <v>20.63</v>
      </c>
      <c r="AD236" s="27">
        <f t="shared" si="52"/>
        <v>34383.333333333336</v>
      </c>
      <c r="AE236" s="29">
        <f t="shared" si="53"/>
        <v>2.4</v>
      </c>
      <c r="AF236" s="29">
        <f t="shared" si="54"/>
        <v>0</v>
      </c>
      <c r="AG236" s="28" t="str">
        <f t="shared" si="55"/>
        <v/>
      </c>
      <c r="AH236" s="28" t="str">
        <f t="shared" si="56"/>
        <v/>
      </c>
      <c r="AI236" s="28" t="str">
        <f t="shared" si="57"/>
        <v/>
      </c>
      <c r="AJ236" s="28" t="str">
        <f t="shared" si="58"/>
        <v/>
      </c>
      <c r="AK236" s="28" t="str">
        <f t="shared" si="59"/>
        <v/>
      </c>
      <c r="AL236" s="29" t="str">
        <f t="shared" si="60"/>
        <v/>
      </c>
      <c r="AM236" s="25" t="str">
        <f t="shared" si="61"/>
        <v/>
      </c>
      <c r="AN236" s="24" t="str">
        <f t="shared" si="62"/>
        <v>非参评</v>
      </c>
      <c r="AO236" s="24" t="str">
        <f t="shared" si="63"/>
        <v>MOB12+</v>
      </c>
    </row>
    <row r="237" spans="1:41" ht="13.5" hidden="1" customHeight="1">
      <c r="A237" s="24" t="s">
        <v>1168</v>
      </c>
      <c r="B237" s="34" t="s">
        <v>145</v>
      </c>
      <c r="C237" s="25">
        <v>750501</v>
      </c>
      <c r="D237" s="24" t="s">
        <v>426</v>
      </c>
      <c r="E237" s="26">
        <v>45212.574999999997</v>
      </c>
      <c r="F237" s="26">
        <v>45212.574999999997</v>
      </c>
      <c r="G237" s="25">
        <v>942</v>
      </c>
      <c r="H237" s="25">
        <v>942</v>
      </c>
      <c r="I237" s="26">
        <v>46154.602083333302</v>
      </c>
      <c r="J237" s="27">
        <v>144</v>
      </c>
      <c r="K237" s="27">
        <v>173</v>
      </c>
      <c r="L237" s="27">
        <v>77</v>
      </c>
      <c r="M237" s="27">
        <v>6686</v>
      </c>
      <c r="N237" s="27">
        <v>5199</v>
      </c>
      <c r="O237" s="25"/>
      <c r="P237" s="27">
        <v>0</v>
      </c>
      <c r="Q237" s="24"/>
      <c r="R237" s="24"/>
      <c r="S237" s="27">
        <v>1</v>
      </c>
      <c r="T237" s="27">
        <v>2</v>
      </c>
      <c r="U237" s="27">
        <v>10000</v>
      </c>
      <c r="V237" s="27"/>
      <c r="W237" s="27">
        <v>10000</v>
      </c>
      <c r="X237" s="24" t="str">
        <f>IF(OR(I237="",说明首页!$C$3-INT(I237)&gt;7),"是","否")</f>
        <v>否</v>
      </c>
      <c r="Y237" s="24" t="str">
        <f t="shared" si="48"/>
        <v>是</v>
      </c>
      <c r="Z237" s="24" t="str">
        <f t="shared" si="49"/>
        <v>否</v>
      </c>
      <c r="AA237" s="24" t="str">
        <f>IF(OR(I237="",说明首页!$C$3-INT(I237)&gt;=3),"是","否")</f>
        <v>否</v>
      </c>
      <c r="AB237" s="28">
        <f t="shared" si="50"/>
        <v>67.519480519480524</v>
      </c>
      <c r="AC237" s="29">
        <f t="shared" si="51"/>
        <v>1</v>
      </c>
      <c r="AD237" s="27">
        <f t="shared" si="52"/>
        <v>5000</v>
      </c>
      <c r="AE237" s="29">
        <f t="shared" si="53"/>
        <v>0</v>
      </c>
      <c r="AF237" s="29">
        <f t="shared" si="54"/>
        <v>0</v>
      </c>
      <c r="AG237" s="28" t="str">
        <f t="shared" si="55"/>
        <v/>
      </c>
      <c r="AH237" s="28" t="str">
        <f t="shared" si="56"/>
        <v/>
      </c>
      <c r="AI237" s="28" t="str">
        <f t="shared" si="57"/>
        <v/>
      </c>
      <c r="AJ237" s="28" t="str">
        <f t="shared" si="58"/>
        <v/>
      </c>
      <c r="AK237" s="28" t="str">
        <f t="shared" si="59"/>
        <v/>
      </c>
      <c r="AL237" s="29" t="str">
        <f t="shared" si="60"/>
        <v/>
      </c>
      <c r="AM237" s="25" t="str">
        <f t="shared" si="61"/>
        <v/>
      </c>
      <c r="AN237" s="24" t="str">
        <f t="shared" si="62"/>
        <v>非参评</v>
      </c>
      <c r="AO237" s="24" t="str">
        <f t="shared" si="63"/>
        <v>MOB12+</v>
      </c>
    </row>
    <row r="238" spans="1:41" ht="13.5" hidden="1" customHeight="1">
      <c r="A238" s="24" t="s">
        <v>1168</v>
      </c>
      <c r="B238" s="34" t="s">
        <v>145</v>
      </c>
      <c r="C238" s="25">
        <v>750506</v>
      </c>
      <c r="D238" s="24" t="s">
        <v>861</v>
      </c>
      <c r="E238" s="26">
        <v>45212.574999999997</v>
      </c>
      <c r="F238" s="26">
        <v>45212.574999999997</v>
      </c>
      <c r="G238" s="25">
        <v>942</v>
      </c>
      <c r="H238" s="25">
        <v>942</v>
      </c>
      <c r="I238" s="26">
        <v>46150.716666666704</v>
      </c>
      <c r="J238" s="27">
        <v>187</v>
      </c>
      <c r="K238" s="27">
        <v>232</v>
      </c>
      <c r="L238" s="27">
        <v>90</v>
      </c>
      <c r="M238" s="27">
        <v>10371</v>
      </c>
      <c r="N238" s="27">
        <v>8501</v>
      </c>
      <c r="O238" s="25"/>
      <c r="P238" s="27">
        <v>0</v>
      </c>
      <c r="Q238" s="24"/>
      <c r="R238" s="24"/>
      <c r="S238" s="27">
        <v>1</v>
      </c>
      <c r="T238" s="27">
        <v>2</v>
      </c>
      <c r="U238" s="27">
        <v>130000</v>
      </c>
      <c r="V238" s="24">
        <v>130000</v>
      </c>
      <c r="W238" s="27">
        <v>130000</v>
      </c>
      <c r="X238" s="24" t="str">
        <f>IF(OR(I238="",说明首页!$C$3-INT(I238)&gt;7),"是","否")</f>
        <v>否</v>
      </c>
      <c r="Y238" s="24" t="str">
        <f t="shared" si="48"/>
        <v>是</v>
      </c>
      <c r="Z238" s="24" t="str">
        <f t="shared" si="49"/>
        <v>否</v>
      </c>
      <c r="AA238" s="24" t="str">
        <f>IF(OR(I238="",说明首页!$C$3-INT(I238)&gt;=3),"是","否")</f>
        <v>否</v>
      </c>
      <c r="AB238" s="28">
        <f t="shared" si="50"/>
        <v>94.455555555555549</v>
      </c>
      <c r="AC238" s="29">
        <f t="shared" si="51"/>
        <v>13</v>
      </c>
      <c r="AD238" s="27">
        <f t="shared" si="52"/>
        <v>65000</v>
      </c>
      <c r="AE238" s="29">
        <f t="shared" si="53"/>
        <v>13</v>
      </c>
      <c r="AF238" s="29">
        <f t="shared" si="54"/>
        <v>0</v>
      </c>
      <c r="AG238" s="28" t="str">
        <f t="shared" si="55"/>
        <v/>
      </c>
      <c r="AH238" s="28" t="str">
        <f t="shared" si="56"/>
        <v/>
      </c>
      <c r="AI238" s="28" t="str">
        <f t="shared" si="57"/>
        <v/>
      </c>
      <c r="AJ238" s="28" t="str">
        <f t="shared" si="58"/>
        <v/>
      </c>
      <c r="AK238" s="28" t="str">
        <f t="shared" si="59"/>
        <v/>
      </c>
      <c r="AL238" s="29" t="str">
        <f t="shared" si="60"/>
        <v/>
      </c>
      <c r="AM238" s="25" t="str">
        <f t="shared" si="61"/>
        <v/>
      </c>
      <c r="AN238" s="24" t="str">
        <f t="shared" si="62"/>
        <v>非参评</v>
      </c>
      <c r="AO238" s="24" t="str">
        <f t="shared" si="63"/>
        <v>MOB12+</v>
      </c>
    </row>
    <row r="239" spans="1:41" ht="13.5" hidden="1" customHeight="1">
      <c r="A239" s="24" t="s">
        <v>1168</v>
      </c>
      <c r="B239" s="34" t="s">
        <v>160</v>
      </c>
      <c r="C239" s="25">
        <v>750557</v>
      </c>
      <c r="D239" s="24" t="s">
        <v>1743</v>
      </c>
      <c r="E239" s="26">
        <v>45215.515972222202</v>
      </c>
      <c r="F239" s="26">
        <v>45215.515972222202</v>
      </c>
      <c r="G239" s="25">
        <v>939</v>
      </c>
      <c r="H239" s="25">
        <v>939</v>
      </c>
      <c r="I239" s="26">
        <v>46154.759722222203</v>
      </c>
      <c r="J239" s="27">
        <v>5264</v>
      </c>
      <c r="K239" s="27">
        <v>6040</v>
      </c>
      <c r="L239" s="27">
        <v>2422</v>
      </c>
      <c r="M239" s="27">
        <v>166758</v>
      </c>
      <c r="N239" s="27">
        <v>125407</v>
      </c>
      <c r="O239" s="25">
        <v>24</v>
      </c>
      <c r="P239" s="27">
        <v>0</v>
      </c>
      <c r="Q239" s="24"/>
      <c r="R239" s="24"/>
      <c r="S239" s="27">
        <v>207</v>
      </c>
      <c r="T239" s="27">
        <v>324</v>
      </c>
      <c r="U239" s="27">
        <v>7398500</v>
      </c>
      <c r="V239" s="27">
        <v>817300</v>
      </c>
      <c r="W239" s="27">
        <v>7398500</v>
      </c>
      <c r="X239" s="24" t="str">
        <f>IF(OR(I239="",说明首页!$C$3-INT(I239)&gt;7),"是","否")</f>
        <v>否</v>
      </c>
      <c r="Y239" s="24" t="str">
        <f t="shared" si="48"/>
        <v>否</v>
      </c>
      <c r="Z239" s="24" t="str">
        <f t="shared" si="49"/>
        <v>是</v>
      </c>
      <c r="AA239" s="24" t="str">
        <f>IF(OR(I239="",说明首页!$C$3-INT(I239)&gt;=3),"是","否")</f>
        <v>否</v>
      </c>
      <c r="AB239" s="28">
        <f t="shared" si="50"/>
        <v>51.778282411230386</v>
      </c>
      <c r="AC239" s="29">
        <f t="shared" si="51"/>
        <v>739.85</v>
      </c>
      <c r="AD239" s="27">
        <f t="shared" si="52"/>
        <v>22834.876543209877</v>
      </c>
      <c r="AE239" s="29">
        <f t="shared" si="53"/>
        <v>81.73</v>
      </c>
      <c r="AF239" s="29">
        <f t="shared" si="54"/>
        <v>87.088194444444454</v>
      </c>
      <c r="AG239" s="28">
        <f t="shared" si="55"/>
        <v>0</v>
      </c>
      <c r="AH239" s="28">
        <f t="shared" si="56"/>
        <v>41.483979763912309</v>
      </c>
      <c r="AI239" s="28">
        <f t="shared" si="57"/>
        <v>42.158516020236085</v>
      </c>
      <c r="AJ239" s="28">
        <f t="shared" si="58"/>
        <v>5.5649241146711637</v>
      </c>
      <c r="AK239" s="28">
        <f t="shared" si="59"/>
        <v>2.5295109612141653</v>
      </c>
      <c r="AL239" s="29">
        <f t="shared" si="60"/>
        <v>22.31</v>
      </c>
      <c r="AM239" s="25">
        <f t="shared" si="61"/>
        <v>516</v>
      </c>
      <c r="AN239" s="24" t="str">
        <f t="shared" si="62"/>
        <v>C</v>
      </c>
      <c r="AO239" s="24" t="str">
        <f t="shared" si="63"/>
        <v>MOB12+</v>
      </c>
    </row>
    <row r="240" spans="1:41" ht="13.5" hidden="1" customHeight="1">
      <c r="A240" s="24" t="s">
        <v>1168</v>
      </c>
      <c r="B240" s="34" t="s">
        <v>162</v>
      </c>
      <c r="C240" s="25">
        <v>751220</v>
      </c>
      <c r="D240" s="24" t="s">
        <v>1180</v>
      </c>
      <c r="E240" s="26">
        <v>45223.409722222197</v>
      </c>
      <c r="F240" s="26">
        <v>45223.409722222197</v>
      </c>
      <c r="G240" s="25">
        <v>931</v>
      </c>
      <c r="H240" s="25">
        <v>931</v>
      </c>
      <c r="I240" s="26">
        <v>46154.867361111101</v>
      </c>
      <c r="J240" s="27">
        <v>3168</v>
      </c>
      <c r="K240" s="27">
        <v>4366</v>
      </c>
      <c r="L240" s="27">
        <v>1958</v>
      </c>
      <c r="M240" s="27">
        <v>259338</v>
      </c>
      <c r="N240" s="27">
        <v>223463</v>
      </c>
      <c r="O240" s="25">
        <v>25</v>
      </c>
      <c r="P240" s="27">
        <v>0</v>
      </c>
      <c r="Q240" s="24"/>
      <c r="R240" s="24"/>
      <c r="S240" s="27">
        <v>207</v>
      </c>
      <c r="T240" s="27">
        <v>293</v>
      </c>
      <c r="U240" s="27">
        <v>7493900</v>
      </c>
      <c r="V240" s="27">
        <v>2167600</v>
      </c>
      <c r="W240" s="27">
        <v>7493900</v>
      </c>
      <c r="X240" s="24" t="str">
        <f>IF(OR(I240="",说明首页!$C$3-INT(I240)&gt;7),"是","否")</f>
        <v>否</v>
      </c>
      <c r="Y240" s="24" t="str">
        <f t="shared" si="48"/>
        <v>否</v>
      </c>
      <c r="Z240" s="24" t="str">
        <f t="shared" si="49"/>
        <v>是</v>
      </c>
      <c r="AA240" s="24" t="str">
        <f>IF(OR(I240="",说明首页!$C$3-INT(I240)&gt;=3),"是","否")</f>
        <v>否</v>
      </c>
      <c r="AB240" s="28">
        <f t="shared" si="50"/>
        <v>114.12819203268641</v>
      </c>
      <c r="AC240" s="29">
        <f t="shared" si="51"/>
        <v>749.39</v>
      </c>
      <c r="AD240" s="27">
        <f t="shared" si="52"/>
        <v>25576.450511945393</v>
      </c>
      <c r="AE240" s="29">
        <f t="shared" si="53"/>
        <v>216.76</v>
      </c>
      <c r="AF240" s="29">
        <f t="shared" si="54"/>
        <v>148.97533333333334</v>
      </c>
      <c r="AG240" s="28">
        <f t="shared" si="55"/>
        <v>83.642495784148394</v>
      </c>
      <c r="AH240" s="28">
        <f t="shared" si="56"/>
        <v>43.17032040472175</v>
      </c>
      <c r="AI240" s="28">
        <f t="shared" si="57"/>
        <v>60.202360876897131</v>
      </c>
      <c r="AJ240" s="28">
        <f t="shared" si="58"/>
        <v>30.522765598650924</v>
      </c>
      <c r="AK240" s="28">
        <f t="shared" si="59"/>
        <v>72.344013490725118</v>
      </c>
      <c r="AL240" s="29">
        <f t="shared" si="60"/>
        <v>55.17</v>
      </c>
      <c r="AM240" s="25">
        <f t="shared" si="61"/>
        <v>247</v>
      </c>
      <c r="AN240" s="24" t="str">
        <f t="shared" si="62"/>
        <v>A</v>
      </c>
      <c r="AO240" s="24" t="str">
        <f t="shared" si="63"/>
        <v>MOB12+</v>
      </c>
    </row>
    <row r="241" spans="1:41" ht="13.5" hidden="1" customHeight="1">
      <c r="A241" s="24" t="s">
        <v>1168</v>
      </c>
      <c r="B241" s="34" t="s">
        <v>162</v>
      </c>
      <c r="C241" s="25">
        <v>751227</v>
      </c>
      <c r="D241" s="24" t="s">
        <v>1554</v>
      </c>
      <c r="E241" s="26">
        <v>45237.652777777803</v>
      </c>
      <c r="F241" s="26">
        <v>45237.652777777803</v>
      </c>
      <c r="G241" s="25">
        <v>917</v>
      </c>
      <c r="H241" s="25">
        <v>917</v>
      </c>
      <c r="I241" s="26">
        <v>46154.855555555601</v>
      </c>
      <c r="J241" s="27">
        <v>5025</v>
      </c>
      <c r="K241" s="27">
        <v>5185</v>
      </c>
      <c r="L241" s="27">
        <v>1735</v>
      </c>
      <c r="M241" s="27">
        <v>215033</v>
      </c>
      <c r="N241" s="27">
        <v>164240</v>
      </c>
      <c r="O241" s="25">
        <v>26</v>
      </c>
      <c r="P241" s="27">
        <v>0</v>
      </c>
      <c r="Q241" s="24"/>
      <c r="R241" s="24"/>
      <c r="S241" s="27">
        <v>330</v>
      </c>
      <c r="T241" s="27">
        <v>497</v>
      </c>
      <c r="U241" s="27">
        <v>10600000</v>
      </c>
      <c r="V241" s="27">
        <v>1276400</v>
      </c>
      <c r="W241" s="27">
        <v>10600000</v>
      </c>
      <c r="X241" s="24" t="str">
        <f>IF(OR(I241="",说明首页!$C$3-INT(I241)&gt;7),"是","否")</f>
        <v>否</v>
      </c>
      <c r="Y241" s="24" t="str">
        <f t="shared" si="48"/>
        <v>否</v>
      </c>
      <c r="Z241" s="24" t="str">
        <f t="shared" si="49"/>
        <v>是</v>
      </c>
      <c r="AA241" s="24" t="str">
        <f>IF(OR(I241="",说明首页!$C$3-INT(I241)&gt;=3),"是","否")</f>
        <v>否</v>
      </c>
      <c r="AB241" s="28">
        <f t="shared" si="50"/>
        <v>94.66282420749279</v>
      </c>
      <c r="AC241" s="29">
        <f t="shared" si="51"/>
        <v>1060</v>
      </c>
      <c r="AD241" s="27">
        <f t="shared" si="52"/>
        <v>21327.967806841047</v>
      </c>
      <c r="AE241" s="29">
        <f t="shared" si="53"/>
        <v>127.64</v>
      </c>
      <c r="AF241" s="29">
        <f t="shared" si="54"/>
        <v>105.28205128205128</v>
      </c>
      <c r="AG241" s="28">
        <f t="shared" si="55"/>
        <v>57.166947723440131</v>
      </c>
      <c r="AH241" s="28">
        <f t="shared" si="56"/>
        <v>72.344013490725118</v>
      </c>
      <c r="AI241" s="28">
        <f t="shared" si="57"/>
        <v>34.401349072512652</v>
      </c>
      <c r="AJ241" s="28">
        <f t="shared" si="58"/>
        <v>13.15345699831366</v>
      </c>
      <c r="AK241" s="28">
        <f t="shared" si="59"/>
        <v>9.4435075885328832</v>
      </c>
      <c r="AL241" s="29">
        <f t="shared" si="60"/>
        <v>40.53</v>
      </c>
      <c r="AM241" s="25">
        <f t="shared" si="61"/>
        <v>369</v>
      </c>
      <c r="AN241" s="24" t="str">
        <f t="shared" si="62"/>
        <v>B</v>
      </c>
      <c r="AO241" s="24" t="str">
        <f t="shared" si="63"/>
        <v>MOB12+</v>
      </c>
    </row>
    <row r="242" spans="1:41" ht="13.5" hidden="1" customHeight="1">
      <c r="A242" s="24" t="s">
        <v>1168</v>
      </c>
      <c r="B242" s="34" t="s">
        <v>145</v>
      </c>
      <c r="C242" s="25">
        <v>751604</v>
      </c>
      <c r="D242" s="24" t="s">
        <v>1027</v>
      </c>
      <c r="E242" s="26">
        <v>45226.577083333301</v>
      </c>
      <c r="F242" s="26">
        <v>45226.577083333301</v>
      </c>
      <c r="G242" s="25">
        <v>928</v>
      </c>
      <c r="H242" s="25">
        <v>928</v>
      </c>
      <c r="I242" s="26">
        <v>46154.833333333299</v>
      </c>
      <c r="J242" s="27">
        <v>207</v>
      </c>
      <c r="K242" s="27">
        <v>235</v>
      </c>
      <c r="L242" s="27">
        <v>101</v>
      </c>
      <c r="M242" s="27">
        <v>11309</v>
      </c>
      <c r="N242" s="27">
        <v>9457</v>
      </c>
      <c r="O242" s="25"/>
      <c r="P242" s="27">
        <v>0</v>
      </c>
      <c r="Q242" s="24"/>
      <c r="R242" s="24"/>
      <c r="S242" s="27">
        <v>4</v>
      </c>
      <c r="T242" s="27">
        <v>8</v>
      </c>
      <c r="U242" s="27">
        <v>128100</v>
      </c>
      <c r="V242" s="27">
        <v>87200</v>
      </c>
      <c r="W242" s="27">
        <v>128100</v>
      </c>
      <c r="X242" s="24" t="str">
        <f>IF(OR(I242="",说明首页!$C$3-INT(I242)&gt;7),"是","否")</f>
        <v>否</v>
      </c>
      <c r="Y242" s="24" t="str">
        <f t="shared" si="48"/>
        <v>是</v>
      </c>
      <c r="Z242" s="24" t="str">
        <f t="shared" si="49"/>
        <v>否</v>
      </c>
      <c r="AA242" s="24" t="str">
        <f>IF(OR(I242="",说明首页!$C$3-INT(I242)&gt;=3),"是","否")</f>
        <v>否</v>
      </c>
      <c r="AB242" s="28">
        <f t="shared" si="50"/>
        <v>93.633663366336634</v>
      </c>
      <c r="AC242" s="29">
        <f t="shared" si="51"/>
        <v>12.81</v>
      </c>
      <c r="AD242" s="27">
        <f t="shared" si="52"/>
        <v>16012.5</v>
      </c>
      <c r="AE242" s="29">
        <f t="shared" si="53"/>
        <v>8.7200000000000006</v>
      </c>
      <c r="AF242" s="29">
        <f t="shared" si="54"/>
        <v>0</v>
      </c>
      <c r="AG242" s="28" t="str">
        <f t="shared" si="55"/>
        <v/>
      </c>
      <c r="AH242" s="28" t="str">
        <f t="shared" si="56"/>
        <v/>
      </c>
      <c r="AI242" s="28" t="str">
        <f t="shared" si="57"/>
        <v/>
      </c>
      <c r="AJ242" s="28" t="str">
        <f t="shared" si="58"/>
        <v/>
      </c>
      <c r="AK242" s="28" t="str">
        <f t="shared" si="59"/>
        <v/>
      </c>
      <c r="AL242" s="29" t="str">
        <f t="shared" si="60"/>
        <v/>
      </c>
      <c r="AM242" s="25" t="str">
        <f t="shared" si="61"/>
        <v/>
      </c>
      <c r="AN242" s="24" t="str">
        <f t="shared" si="62"/>
        <v>非参评</v>
      </c>
      <c r="AO242" s="24" t="str">
        <f t="shared" si="63"/>
        <v>MOB12+</v>
      </c>
    </row>
    <row r="243" spans="1:41" ht="13.5" hidden="1" customHeight="1">
      <c r="A243" s="24" t="s">
        <v>1168</v>
      </c>
      <c r="B243" s="34" t="s">
        <v>145</v>
      </c>
      <c r="C243" s="25">
        <v>751607</v>
      </c>
      <c r="D243" s="24" t="s">
        <v>622</v>
      </c>
      <c r="E243" s="26">
        <v>45226.461111111101</v>
      </c>
      <c r="F243" s="26">
        <v>45226.461111111101</v>
      </c>
      <c r="G243" s="25">
        <v>928</v>
      </c>
      <c r="H243" s="25">
        <v>928</v>
      </c>
      <c r="I243" s="26">
        <v>46154.602083333302</v>
      </c>
      <c r="J243" s="27">
        <v>234</v>
      </c>
      <c r="K243" s="27">
        <v>248</v>
      </c>
      <c r="L243" s="27">
        <v>98</v>
      </c>
      <c r="M243" s="27">
        <v>10367</v>
      </c>
      <c r="N243" s="27">
        <v>7988</v>
      </c>
      <c r="O243" s="24"/>
      <c r="P243" s="24">
        <v>0</v>
      </c>
      <c r="Q243" s="24"/>
      <c r="R243" s="24"/>
      <c r="S243" s="24">
        <v>3</v>
      </c>
      <c r="T243" s="24">
        <v>5</v>
      </c>
      <c r="U243" s="24">
        <v>27200</v>
      </c>
      <c r="V243" s="24">
        <v>26700</v>
      </c>
      <c r="W243" s="24">
        <v>27200</v>
      </c>
      <c r="X243" s="24" t="str">
        <f>IF(OR(I243="",说明首页!$C$3-INT(I243)&gt;7),"是","否")</f>
        <v>否</v>
      </c>
      <c r="Y243" s="24" t="str">
        <f t="shared" si="48"/>
        <v>是</v>
      </c>
      <c r="Z243" s="24" t="str">
        <f t="shared" si="49"/>
        <v>否</v>
      </c>
      <c r="AA243" s="24" t="str">
        <f>IF(OR(I243="",说明首页!$C$3-INT(I243)&gt;=3),"是","否")</f>
        <v>否</v>
      </c>
      <c r="AB243" s="28">
        <f t="shared" si="50"/>
        <v>81.510204081632651</v>
      </c>
      <c r="AC243" s="29">
        <f t="shared" si="51"/>
        <v>2.72</v>
      </c>
      <c r="AD243" s="27">
        <f t="shared" si="52"/>
        <v>5440</v>
      </c>
      <c r="AE243" s="29">
        <f t="shared" si="53"/>
        <v>2.67</v>
      </c>
      <c r="AF243" s="29">
        <f t="shared" si="54"/>
        <v>0</v>
      </c>
      <c r="AG243" s="28" t="str">
        <f t="shared" si="55"/>
        <v/>
      </c>
      <c r="AH243" s="28" t="str">
        <f t="shared" si="56"/>
        <v/>
      </c>
      <c r="AI243" s="28" t="str">
        <f t="shared" si="57"/>
        <v/>
      </c>
      <c r="AJ243" s="28" t="str">
        <f t="shared" si="58"/>
        <v/>
      </c>
      <c r="AK243" s="28" t="str">
        <f t="shared" si="59"/>
        <v/>
      </c>
      <c r="AL243" s="29" t="str">
        <f t="shared" si="60"/>
        <v/>
      </c>
      <c r="AM243" s="25" t="str">
        <f t="shared" si="61"/>
        <v/>
      </c>
      <c r="AN243" s="24" t="str">
        <f t="shared" si="62"/>
        <v>非参评</v>
      </c>
      <c r="AO243" s="24" t="str">
        <f t="shared" si="63"/>
        <v>MOB12+</v>
      </c>
    </row>
    <row r="244" spans="1:41" ht="13.5" hidden="1" customHeight="1">
      <c r="A244" s="24" t="s">
        <v>1168</v>
      </c>
      <c r="B244" s="34" t="s">
        <v>150</v>
      </c>
      <c r="C244" s="25">
        <v>751612</v>
      </c>
      <c r="D244" s="24" t="s">
        <v>1183</v>
      </c>
      <c r="E244" s="26">
        <v>45226.576388888898</v>
      </c>
      <c r="F244" s="26">
        <v>45226.576388888898</v>
      </c>
      <c r="G244" s="25">
        <v>928</v>
      </c>
      <c r="H244" s="25">
        <v>928</v>
      </c>
      <c r="I244" s="26">
        <v>46154.846527777801</v>
      </c>
      <c r="J244" s="27">
        <v>5509</v>
      </c>
      <c r="K244" s="27">
        <v>6537</v>
      </c>
      <c r="L244" s="27">
        <v>1840</v>
      </c>
      <c r="M244" s="27">
        <v>357958</v>
      </c>
      <c r="N244" s="27">
        <v>298808</v>
      </c>
      <c r="O244" s="25">
        <v>29</v>
      </c>
      <c r="P244" s="27">
        <v>0</v>
      </c>
      <c r="Q244" s="24"/>
      <c r="R244" s="24"/>
      <c r="S244" s="27">
        <v>257</v>
      </c>
      <c r="T244" s="27">
        <v>401</v>
      </c>
      <c r="U244" s="27">
        <v>13500000</v>
      </c>
      <c r="V244" s="27">
        <v>8314500</v>
      </c>
      <c r="W244" s="27">
        <v>13500000</v>
      </c>
      <c r="X244" s="24" t="str">
        <f>IF(OR(I244="",说明首页!$C$3-INT(I244)&gt;7),"是","否")</f>
        <v>否</v>
      </c>
      <c r="Y244" s="24" t="str">
        <f t="shared" si="48"/>
        <v>否</v>
      </c>
      <c r="Z244" s="24" t="str">
        <f t="shared" si="49"/>
        <v>是</v>
      </c>
      <c r="AA244" s="24" t="str">
        <f>IF(OR(I244="",说明首页!$C$3-INT(I244)&gt;=3),"是","否")</f>
        <v>否</v>
      </c>
      <c r="AB244" s="28">
        <f t="shared" si="50"/>
        <v>162.39565217391305</v>
      </c>
      <c r="AC244" s="29">
        <f t="shared" si="51"/>
        <v>1350</v>
      </c>
      <c r="AD244" s="27">
        <f t="shared" si="52"/>
        <v>33665.835411471322</v>
      </c>
      <c r="AE244" s="29">
        <f t="shared" si="53"/>
        <v>831.45</v>
      </c>
      <c r="AF244" s="29">
        <f t="shared" si="54"/>
        <v>171.72873563218391</v>
      </c>
      <c r="AG244" s="28">
        <f t="shared" si="55"/>
        <v>97.470489038785828</v>
      </c>
      <c r="AH244" s="28">
        <f t="shared" si="56"/>
        <v>86.003372681281618</v>
      </c>
      <c r="AI244" s="28">
        <f t="shared" si="57"/>
        <v>90.725126475548052</v>
      </c>
      <c r="AJ244" s="28">
        <f t="shared" si="58"/>
        <v>91.399662731871828</v>
      </c>
      <c r="AK244" s="28">
        <f t="shared" si="59"/>
        <v>91.231028667790895</v>
      </c>
      <c r="AL244" s="29">
        <f t="shared" si="60"/>
        <v>89.97</v>
      </c>
      <c r="AM244" s="25">
        <f t="shared" si="61"/>
        <v>25</v>
      </c>
      <c r="AN244" s="24" t="str">
        <f t="shared" si="62"/>
        <v>S</v>
      </c>
      <c r="AO244" s="24" t="str">
        <f t="shared" si="63"/>
        <v>MOB12+</v>
      </c>
    </row>
    <row r="245" spans="1:41" ht="13.5" hidden="1" customHeight="1">
      <c r="A245" s="24" t="s">
        <v>1168</v>
      </c>
      <c r="B245" s="34" t="s">
        <v>145</v>
      </c>
      <c r="C245" s="25">
        <v>751994</v>
      </c>
      <c r="D245" s="24" t="s">
        <v>795</v>
      </c>
      <c r="E245" s="26">
        <v>45231.3972222222</v>
      </c>
      <c r="F245" s="26">
        <v>45231.3972222222</v>
      </c>
      <c r="G245" s="25">
        <v>923</v>
      </c>
      <c r="H245" s="25">
        <v>923</v>
      </c>
      <c r="I245" s="26">
        <v>46154.755555555603</v>
      </c>
      <c r="J245" s="27">
        <v>127</v>
      </c>
      <c r="K245" s="27">
        <v>165</v>
      </c>
      <c r="L245" s="27">
        <v>68</v>
      </c>
      <c r="M245" s="27">
        <v>9840</v>
      </c>
      <c r="N245" s="27">
        <v>8287</v>
      </c>
      <c r="O245" s="25">
        <v>1</v>
      </c>
      <c r="P245" s="27">
        <v>0</v>
      </c>
      <c r="Q245" s="24"/>
      <c r="R245" s="24"/>
      <c r="S245" s="27">
        <v>1</v>
      </c>
      <c r="T245" s="27">
        <v>2</v>
      </c>
      <c r="U245" s="27">
        <v>122500</v>
      </c>
      <c r="V245" s="27">
        <v>122500</v>
      </c>
      <c r="W245" s="27">
        <v>122500</v>
      </c>
      <c r="X245" s="24" t="str">
        <f>IF(OR(I245="",说明首页!$C$3-INT(I245)&gt;7),"是","否")</f>
        <v>否</v>
      </c>
      <c r="Y245" s="24" t="str">
        <f t="shared" si="48"/>
        <v>是</v>
      </c>
      <c r="Z245" s="24" t="str">
        <f t="shared" si="49"/>
        <v>否</v>
      </c>
      <c r="AA245" s="24" t="str">
        <f>IF(OR(I245="",说明首页!$C$3-INT(I245)&gt;=3),"是","否")</f>
        <v>否</v>
      </c>
      <c r="AB245" s="28">
        <f t="shared" si="50"/>
        <v>121.86764705882354</v>
      </c>
      <c r="AC245" s="29">
        <f t="shared" si="51"/>
        <v>12.25</v>
      </c>
      <c r="AD245" s="27">
        <f t="shared" si="52"/>
        <v>61250</v>
      </c>
      <c r="AE245" s="29">
        <f t="shared" si="53"/>
        <v>12.25</v>
      </c>
      <c r="AF245" s="29">
        <f t="shared" si="54"/>
        <v>138.11666666666667</v>
      </c>
      <c r="AG245" s="28" t="str">
        <f t="shared" si="55"/>
        <v/>
      </c>
      <c r="AH245" s="28" t="str">
        <f t="shared" si="56"/>
        <v/>
      </c>
      <c r="AI245" s="28" t="str">
        <f t="shared" si="57"/>
        <v/>
      </c>
      <c r="AJ245" s="28" t="str">
        <f t="shared" si="58"/>
        <v/>
      </c>
      <c r="AK245" s="28" t="str">
        <f t="shared" si="59"/>
        <v/>
      </c>
      <c r="AL245" s="29" t="str">
        <f t="shared" si="60"/>
        <v/>
      </c>
      <c r="AM245" s="25" t="str">
        <f t="shared" si="61"/>
        <v/>
      </c>
      <c r="AN245" s="24" t="str">
        <f t="shared" si="62"/>
        <v>非参评</v>
      </c>
      <c r="AO245" s="24" t="str">
        <f t="shared" si="63"/>
        <v>MOB12+</v>
      </c>
    </row>
    <row r="246" spans="1:41" ht="13.5" hidden="1" customHeight="1">
      <c r="A246" s="24" t="s">
        <v>1168</v>
      </c>
      <c r="B246" s="34" t="s">
        <v>152</v>
      </c>
      <c r="C246" s="25">
        <v>752359</v>
      </c>
      <c r="D246" s="24" t="s">
        <v>295</v>
      </c>
      <c r="E246" s="26">
        <v>45232.4909722222</v>
      </c>
      <c r="F246" s="26">
        <v>45232.4909722222</v>
      </c>
      <c r="G246" s="25">
        <v>922</v>
      </c>
      <c r="H246" s="25">
        <v>922</v>
      </c>
      <c r="I246" s="26">
        <v>46150.427777777797</v>
      </c>
      <c r="J246" s="27">
        <v>111</v>
      </c>
      <c r="K246" s="27">
        <v>119</v>
      </c>
      <c r="L246" s="27">
        <v>32</v>
      </c>
      <c r="M246" s="27">
        <v>6161</v>
      </c>
      <c r="N246" s="27">
        <v>4919</v>
      </c>
      <c r="O246" s="25">
        <v>2</v>
      </c>
      <c r="P246" s="27">
        <v>0</v>
      </c>
      <c r="Q246" s="24"/>
      <c r="R246" s="24"/>
      <c r="S246" s="27">
        <v>5</v>
      </c>
      <c r="T246" s="27">
        <v>10</v>
      </c>
      <c r="U246" s="27">
        <v>323500</v>
      </c>
      <c r="V246" s="27">
        <v>321500</v>
      </c>
      <c r="W246" s="27">
        <v>323500</v>
      </c>
      <c r="X246" s="24" t="str">
        <f>IF(OR(I246="",说明首页!$C$3-INT(I246)&gt;7),"是","否")</f>
        <v>否</v>
      </c>
      <c r="Y246" s="24" t="str">
        <f t="shared" si="48"/>
        <v>是</v>
      </c>
      <c r="Z246" s="24" t="str">
        <f t="shared" si="49"/>
        <v>否</v>
      </c>
      <c r="AA246" s="24" t="str">
        <f>IF(OR(I246="",说明首页!$C$3-INT(I246)&gt;=3),"是","否")</f>
        <v>否</v>
      </c>
      <c r="AB246" s="28">
        <f t="shared" si="50"/>
        <v>153.71875</v>
      </c>
      <c r="AC246" s="29">
        <f t="shared" si="51"/>
        <v>32.35</v>
      </c>
      <c r="AD246" s="27">
        <f t="shared" si="52"/>
        <v>32350</v>
      </c>
      <c r="AE246" s="29">
        <f t="shared" si="53"/>
        <v>32.15</v>
      </c>
      <c r="AF246" s="29">
        <f t="shared" si="54"/>
        <v>40.991666666666667</v>
      </c>
      <c r="AG246" s="28" t="str">
        <f t="shared" si="55"/>
        <v/>
      </c>
      <c r="AH246" s="28" t="str">
        <f t="shared" si="56"/>
        <v/>
      </c>
      <c r="AI246" s="28" t="str">
        <f t="shared" si="57"/>
        <v/>
      </c>
      <c r="AJ246" s="28" t="str">
        <f t="shared" si="58"/>
        <v/>
      </c>
      <c r="AK246" s="28" t="str">
        <f t="shared" si="59"/>
        <v/>
      </c>
      <c r="AL246" s="29" t="str">
        <f t="shared" si="60"/>
        <v/>
      </c>
      <c r="AM246" s="25" t="str">
        <f t="shared" si="61"/>
        <v/>
      </c>
      <c r="AN246" s="24" t="str">
        <f t="shared" si="62"/>
        <v>非参评</v>
      </c>
      <c r="AO246" s="24" t="str">
        <f t="shared" si="63"/>
        <v>MOB12+</v>
      </c>
    </row>
    <row r="247" spans="1:41" ht="13.5" hidden="1" customHeight="1">
      <c r="A247" s="24" t="s">
        <v>1168</v>
      </c>
      <c r="B247" s="34" t="s">
        <v>150</v>
      </c>
      <c r="C247" s="25">
        <v>752479</v>
      </c>
      <c r="D247" s="24" t="s">
        <v>741</v>
      </c>
      <c r="E247" s="26">
        <v>45233.565972222197</v>
      </c>
      <c r="F247" s="26">
        <v>45233.565972222197</v>
      </c>
      <c r="G247" s="25">
        <v>921</v>
      </c>
      <c r="H247" s="25">
        <v>921</v>
      </c>
      <c r="I247" s="26">
        <v>46154.659722222197</v>
      </c>
      <c r="J247" s="27">
        <v>513</v>
      </c>
      <c r="K247" s="27">
        <v>593</v>
      </c>
      <c r="L247" s="27">
        <v>208</v>
      </c>
      <c r="M247" s="27">
        <v>25248</v>
      </c>
      <c r="N247" s="27">
        <v>20015</v>
      </c>
      <c r="O247" s="25">
        <v>2</v>
      </c>
      <c r="P247" s="27">
        <v>0</v>
      </c>
      <c r="Q247" s="24"/>
      <c r="R247" s="24"/>
      <c r="S247" s="27">
        <v>6</v>
      </c>
      <c r="T247" s="27">
        <v>13</v>
      </c>
      <c r="U247" s="27">
        <v>344500</v>
      </c>
      <c r="V247" s="27">
        <v>303000</v>
      </c>
      <c r="W247" s="27">
        <v>344500</v>
      </c>
      <c r="X247" s="24" t="str">
        <f>IF(OR(I247="",说明首页!$C$3-INT(I247)&gt;7),"是","否")</f>
        <v>否</v>
      </c>
      <c r="Y247" s="24" t="str">
        <f t="shared" si="48"/>
        <v>是</v>
      </c>
      <c r="Z247" s="24" t="str">
        <f t="shared" si="49"/>
        <v>否</v>
      </c>
      <c r="AA247" s="24" t="str">
        <f>IF(OR(I247="",说明首页!$C$3-INT(I247)&gt;=3),"是","否")</f>
        <v>否</v>
      </c>
      <c r="AB247" s="28">
        <f t="shared" si="50"/>
        <v>96.225961538461533</v>
      </c>
      <c r="AC247" s="29">
        <f t="shared" si="51"/>
        <v>34.450000000000003</v>
      </c>
      <c r="AD247" s="27">
        <f t="shared" si="52"/>
        <v>26500</v>
      </c>
      <c r="AE247" s="29">
        <f t="shared" si="53"/>
        <v>30.3</v>
      </c>
      <c r="AF247" s="29">
        <f t="shared" si="54"/>
        <v>166.79166666666666</v>
      </c>
      <c r="AG247" s="28" t="str">
        <f t="shared" si="55"/>
        <v/>
      </c>
      <c r="AH247" s="28" t="str">
        <f t="shared" si="56"/>
        <v/>
      </c>
      <c r="AI247" s="28" t="str">
        <f t="shared" si="57"/>
        <v/>
      </c>
      <c r="AJ247" s="28" t="str">
        <f t="shared" si="58"/>
        <v/>
      </c>
      <c r="AK247" s="28" t="str">
        <f t="shared" si="59"/>
        <v/>
      </c>
      <c r="AL247" s="29" t="str">
        <f t="shared" si="60"/>
        <v/>
      </c>
      <c r="AM247" s="25" t="str">
        <f t="shared" si="61"/>
        <v/>
      </c>
      <c r="AN247" s="24" t="str">
        <f t="shared" si="62"/>
        <v>非参评</v>
      </c>
      <c r="AO247" s="24" t="str">
        <f t="shared" si="63"/>
        <v>MOB12+</v>
      </c>
    </row>
    <row r="248" spans="1:41" ht="13.5" hidden="1" customHeight="1">
      <c r="A248" s="24" t="s">
        <v>1168</v>
      </c>
      <c r="B248" s="34" t="s">
        <v>162</v>
      </c>
      <c r="C248" s="25">
        <v>752682</v>
      </c>
      <c r="D248" s="24" t="s">
        <v>833</v>
      </c>
      <c r="E248" s="26">
        <v>45238.404861111099</v>
      </c>
      <c r="F248" s="26">
        <v>45238.404861111099</v>
      </c>
      <c r="G248" s="25">
        <v>916</v>
      </c>
      <c r="H248" s="25">
        <v>916</v>
      </c>
      <c r="I248" s="26">
        <v>45799.730555555601</v>
      </c>
      <c r="J248" s="27">
        <v>0</v>
      </c>
      <c r="K248" s="27">
        <v>0</v>
      </c>
      <c r="L248" s="27">
        <v>0</v>
      </c>
      <c r="M248" s="27"/>
      <c r="N248" s="27"/>
      <c r="O248" s="25"/>
      <c r="P248" s="27"/>
      <c r="Q248" s="24"/>
      <c r="R248" s="24"/>
      <c r="S248" s="27"/>
      <c r="T248" s="27"/>
      <c r="U248" s="27"/>
      <c r="V248" s="27"/>
      <c r="W248" s="27"/>
      <c r="X248" s="24" t="str">
        <f>IF(OR(I248="",说明首页!$C$3-INT(I248)&gt;7),"是","否")</f>
        <v>是</v>
      </c>
      <c r="Y248" s="24" t="str">
        <f t="shared" si="48"/>
        <v>是</v>
      </c>
      <c r="Z248" s="24" t="str">
        <f t="shared" si="49"/>
        <v>否</v>
      </c>
      <c r="AA248" s="24" t="str">
        <f>IF(OR(I248="",说明首页!$C$3-INT(I248)&gt;=3),"是","否")</f>
        <v>是</v>
      </c>
      <c r="AB248" s="28">
        <f t="shared" si="50"/>
        <v>0</v>
      </c>
      <c r="AC248" s="29">
        <f t="shared" si="51"/>
        <v>0</v>
      </c>
      <c r="AD248" s="27">
        <f t="shared" si="52"/>
        <v>0</v>
      </c>
      <c r="AE248" s="29">
        <f t="shared" si="53"/>
        <v>0</v>
      </c>
      <c r="AF248" s="29">
        <f t="shared" si="54"/>
        <v>0</v>
      </c>
      <c r="AG248" s="28" t="str">
        <f t="shared" si="55"/>
        <v/>
      </c>
      <c r="AH248" s="28" t="str">
        <f t="shared" si="56"/>
        <v/>
      </c>
      <c r="AI248" s="28" t="str">
        <f t="shared" si="57"/>
        <v/>
      </c>
      <c r="AJ248" s="28" t="str">
        <f t="shared" si="58"/>
        <v/>
      </c>
      <c r="AK248" s="28" t="str">
        <f t="shared" si="59"/>
        <v/>
      </c>
      <c r="AL248" s="29" t="str">
        <f t="shared" si="60"/>
        <v/>
      </c>
      <c r="AM248" s="25" t="str">
        <f t="shared" si="61"/>
        <v/>
      </c>
      <c r="AN248" s="24" t="str">
        <f t="shared" si="62"/>
        <v>非参评</v>
      </c>
      <c r="AO248" s="24" t="str">
        <f t="shared" si="63"/>
        <v>MOB12+</v>
      </c>
    </row>
    <row r="249" spans="1:41" ht="13.5" hidden="1" customHeight="1">
      <c r="A249" s="24" t="s">
        <v>1168</v>
      </c>
      <c r="B249" s="34" t="s">
        <v>169</v>
      </c>
      <c r="C249" s="25">
        <v>752707</v>
      </c>
      <c r="D249" s="24" t="s">
        <v>1335</v>
      </c>
      <c r="E249" s="26">
        <v>45237.752777777801</v>
      </c>
      <c r="F249" s="26">
        <v>45237.752777777801</v>
      </c>
      <c r="G249" s="25">
        <v>917</v>
      </c>
      <c r="H249" s="25">
        <v>917</v>
      </c>
      <c r="I249" s="26">
        <v>46153.755555555603</v>
      </c>
      <c r="J249" s="27">
        <v>4364</v>
      </c>
      <c r="K249" s="27">
        <v>4982</v>
      </c>
      <c r="L249" s="27">
        <v>1703</v>
      </c>
      <c r="M249" s="27">
        <v>196941</v>
      </c>
      <c r="N249" s="27">
        <v>148921</v>
      </c>
      <c r="O249" s="25">
        <v>23</v>
      </c>
      <c r="P249" s="27">
        <v>0</v>
      </c>
      <c r="Q249" s="24"/>
      <c r="R249" s="24"/>
      <c r="S249" s="27">
        <v>304</v>
      </c>
      <c r="T249" s="27">
        <v>493</v>
      </c>
      <c r="U249" s="27">
        <v>14700000</v>
      </c>
      <c r="V249" s="27">
        <v>6255700</v>
      </c>
      <c r="W249" s="27">
        <v>14700000</v>
      </c>
      <c r="X249" s="24" t="str">
        <f>IF(OR(I249="",说明首页!$C$3-INT(I249)&gt;7),"是","否")</f>
        <v>否</v>
      </c>
      <c r="Y249" s="24" t="str">
        <f t="shared" si="48"/>
        <v>否</v>
      </c>
      <c r="Z249" s="24" t="str">
        <f t="shared" si="49"/>
        <v>是</v>
      </c>
      <c r="AA249" s="24" t="str">
        <f>IF(OR(I249="",说明首页!$C$3-INT(I249)&gt;=3),"是","否")</f>
        <v>否</v>
      </c>
      <c r="AB249" s="28">
        <f t="shared" si="50"/>
        <v>87.446271285965949</v>
      </c>
      <c r="AC249" s="29">
        <f t="shared" si="51"/>
        <v>1470</v>
      </c>
      <c r="AD249" s="27">
        <f t="shared" si="52"/>
        <v>29817.444219066936</v>
      </c>
      <c r="AE249" s="29">
        <f t="shared" si="53"/>
        <v>625.57000000000005</v>
      </c>
      <c r="AF249" s="29">
        <f t="shared" si="54"/>
        <v>107.91376811594203</v>
      </c>
      <c r="AG249" s="28">
        <f t="shared" si="55"/>
        <v>41.146711635750421</v>
      </c>
      <c r="AH249" s="28">
        <f t="shared" si="56"/>
        <v>89.881956155143342</v>
      </c>
      <c r="AI249" s="28">
        <f t="shared" si="57"/>
        <v>79.932546374367618</v>
      </c>
      <c r="AJ249" s="28">
        <f t="shared" si="58"/>
        <v>82.799325463743685</v>
      </c>
      <c r="AK249" s="28">
        <f t="shared" si="59"/>
        <v>11.973018549747048</v>
      </c>
      <c r="AL249" s="29">
        <f t="shared" si="60"/>
        <v>62.98</v>
      </c>
      <c r="AM249" s="25">
        <f t="shared" si="61"/>
        <v>191</v>
      </c>
      <c r="AN249" s="24" t="str">
        <f t="shared" si="62"/>
        <v>A</v>
      </c>
      <c r="AO249" s="24" t="str">
        <f t="shared" si="63"/>
        <v>MOB12+</v>
      </c>
    </row>
    <row r="250" spans="1:41" ht="13.5" hidden="1" customHeight="1">
      <c r="A250" s="24" t="s">
        <v>1168</v>
      </c>
      <c r="B250" s="34" t="s">
        <v>150</v>
      </c>
      <c r="C250" s="25">
        <v>752829</v>
      </c>
      <c r="D250" s="24" t="s">
        <v>610</v>
      </c>
      <c r="E250" s="26">
        <v>45239.4909722222</v>
      </c>
      <c r="F250" s="26">
        <v>45239.4909722222</v>
      </c>
      <c r="G250" s="25">
        <v>915</v>
      </c>
      <c r="H250" s="25">
        <v>915</v>
      </c>
      <c r="I250" s="26">
        <v>46154.8034722222</v>
      </c>
      <c r="J250" s="27">
        <v>496</v>
      </c>
      <c r="K250" s="27">
        <v>525</v>
      </c>
      <c r="L250" s="27">
        <v>189</v>
      </c>
      <c r="M250" s="27">
        <v>21824</v>
      </c>
      <c r="N250" s="27">
        <v>16599</v>
      </c>
      <c r="O250" s="25"/>
      <c r="P250" s="27">
        <v>0</v>
      </c>
      <c r="Q250" s="24"/>
      <c r="R250" s="24"/>
      <c r="S250" s="27">
        <v>3</v>
      </c>
      <c r="T250" s="27">
        <v>6</v>
      </c>
      <c r="U250" s="27">
        <v>393900</v>
      </c>
      <c r="V250" s="27">
        <v>232000</v>
      </c>
      <c r="W250" s="27">
        <v>393900</v>
      </c>
      <c r="X250" s="24" t="str">
        <f>IF(OR(I250="",说明首页!$C$3-INT(I250)&gt;7),"是","否")</f>
        <v>否</v>
      </c>
      <c r="Y250" s="24" t="str">
        <f t="shared" si="48"/>
        <v>是</v>
      </c>
      <c r="Z250" s="24" t="str">
        <f t="shared" si="49"/>
        <v>否</v>
      </c>
      <c r="AA250" s="24" t="str">
        <f>IF(OR(I250="",说明首页!$C$3-INT(I250)&gt;=3),"是","否")</f>
        <v>否</v>
      </c>
      <c r="AB250" s="28">
        <f t="shared" si="50"/>
        <v>87.825396825396822</v>
      </c>
      <c r="AC250" s="29">
        <f t="shared" si="51"/>
        <v>39.39</v>
      </c>
      <c r="AD250" s="27">
        <f t="shared" si="52"/>
        <v>65650</v>
      </c>
      <c r="AE250" s="29">
        <f t="shared" si="53"/>
        <v>23.2</v>
      </c>
      <c r="AF250" s="29">
        <f t="shared" si="54"/>
        <v>0</v>
      </c>
      <c r="AG250" s="28" t="str">
        <f t="shared" si="55"/>
        <v/>
      </c>
      <c r="AH250" s="28" t="str">
        <f t="shared" si="56"/>
        <v/>
      </c>
      <c r="AI250" s="28" t="str">
        <f t="shared" si="57"/>
        <v/>
      </c>
      <c r="AJ250" s="28" t="str">
        <f t="shared" si="58"/>
        <v/>
      </c>
      <c r="AK250" s="28" t="str">
        <f t="shared" si="59"/>
        <v/>
      </c>
      <c r="AL250" s="29" t="str">
        <f t="shared" si="60"/>
        <v/>
      </c>
      <c r="AM250" s="25" t="str">
        <f t="shared" si="61"/>
        <v/>
      </c>
      <c r="AN250" s="24" t="str">
        <f t="shared" si="62"/>
        <v>非参评</v>
      </c>
      <c r="AO250" s="24" t="str">
        <f t="shared" si="63"/>
        <v>MOB12+</v>
      </c>
    </row>
    <row r="251" spans="1:41" ht="13.5" hidden="1" customHeight="1">
      <c r="A251" s="24" t="s">
        <v>1168</v>
      </c>
      <c r="B251" s="34" t="s">
        <v>150</v>
      </c>
      <c r="C251" s="25">
        <v>752952</v>
      </c>
      <c r="D251" s="24" t="s">
        <v>977</v>
      </c>
      <c r="E251" s="26">
        <v>45241.777083333298</v>
      </c>
      <c r="F251" s="26">
        <v>45241.777083333298</v>
      </c>
      <c r="G251" s="25">
        <v>913</v>
      </c>
      <c r="H251" s="25">
        <v>913</v>
      </c>
      <c r="I251" s="26">
        <v>46154.661111111098</v>
      </c>
      <c r="J251" s="27">
        <v>447</v>
      </c>
      <c r="K251" s="27">
        <v>494</v>
      </c>
      <c r="L251" s="27">
        <v>185</v>
      </c>
      <c r="M251" s="27">
        <v>18124</v>
      </c>
      <c r="N251" s="27">
        <v>13570</v>
      </c>
      <c r="O251" s="25"/>
      <c r="P251" s="27">
        <v>0</v>
      </c>
      <c r="Q251" s="24"/>
      <c r="R251" s="24"/>
      <c r="S251" s="27">
        <v>3</v>
      </c>
      <c r="T251" s="27">
        <v>7</v>
      </c>
      <c r="U251" s="27">
        <v>360900</v>
      </c>
      <c r="V251" s="27">
        <v>188500</v>
      </c>
      <c r="W251" s="27">
        <v>360900</v>
      </c>
      <c r="X251" s="24" t="str">
        <f>IF(OR(I251="",说明首页!$C$3-INT(I251)&gt;7),"是","否")</f>
        <v>否</v>
      </c>
      <c r="Y251" s="24" t="str">
        <f t="shared" si="48"/>
        <v>是</v>
      </c>
      <c r="Z251" s="24" t="str">
        <f t="shared" si="49"/>
        <v>否</v>
      </c>
      <c r="AA251" s="24" t="str">
        <f>IF(OR(I251="",说明首页!$C$3-INT(I251)&gt;=3),"是","否")</f>
        <v>否</v>
      </c>
      <c r="AB251" s="28">
        <f t="shared" si="50"/>
        <v>73.351351351351354</v>
      </c>
      <c r="AC251" s="29">
        <f t="shared" si="51"/>
        <v>36.090000000000003</v>
      </c>
      <c r="AD251" s="27">
        <f t="shared" si="52"/>
        <v>51557.142857142855</v>
      </c>
      <c r="AE251" s="29">
        <f t="shared" si="53"/>
        <v>18.850000000000001</v>
      </c>
      <c r="AF251" s="29">
        <f t="shared" si="54"/>
        <v>0</v>
      </c>
      <c r="AG251" s="28" t="str">
        <f t="shared" si="55"/>
        <v/>
      </c>
      <c r="AH251" s="28" t="str">
        <f t="shared" si="56"/>
        <v/>
      </c>
      <c r="AI251" s="28" t="str">
        <f t="shared" si="57"/>
        <v/>
      </c>
      <c r="AJ251" s="28" t="str">
        <f t="shared" si="58"/>
        <v/>
      </c>
      <c r="AK251" s="28" t="str">
        <f t="shared" si="59"/>
        <v/>
      </c>
      <c r="AL251" s="29" t="str">
        <f t="shared" si="60"/>
        <v/>
      </c>
      <c r="AM251" s="25" t="str">
        <f t="shared" si="61"/>
        <v/>
      </c>
      <c r="AN251" s="24" t="str">
        <f t="shared" si="62"/>
        <v>非参评</v>
      </c>
      <c r="AO251" s="24" t="str">
        <f t="shared" si="63"/>
        <v>MOB12+</v>
      </c>
    </row>
    <row r="252" spans="1:41" ht="13.5" hidden="1" customHeight="1">
      <c r="A252" s="24" t="s">
        <v>1168</v>
      </c>
      <c r="B252" s="34" t="s">
        <v>176</v>
      </c>
      <c r="C252" s="25">
        <v>753101</v>
      </c>
      <c r="D252" s="24" t="s">
        <v>1860</v>
      </c>
      <c r="E252" s="26">
        <v>46100.397916666698</v>
      </c>
      <c r="F252" s="26">
        <v>46100.397916666698</v>
      </c>
      <c r="G252" s="25">
        <v>54</v>
      </c>
      <c r="H252" s="25">
        <v>54</v>
      </c>
      <c r="I252" s="26">
        <v>46154.738888888904</v>
      </c>
      <c r="J252" s="27">
        <v>2324</v>
      </c>
      <c r="K252" s="27">
        <v>4820</v>
      </c>
      <c r="L252" s="27">
        <v>2539</v>
      </c>
      <c r="M252" s="27">
        <v>258298</v>
      </c>
      <c r="N252" s="27">
        <v>224679</v>
      </c>
      <c r="O252" s="25">
        <v>26</v>
      </c>
      <c r="P252" s="27">
        <v>0</v>
      </c>
      <c r="Q252" s="24"/>
      <c r="R252" s="24"/>
      <c r="S252" s="27">
        <v>184</v>
      </c>
      <c r="T252" s="27">
        <v>296</v>
      </c>
      <c r="U252" s="27">
        <v>7203100</v>
      </c>
      <c r="V252" s="27">
        <v>3307600</v>
      </c>
      <c r="W252" s="27">
        <v>7203100</v>
      </c>
      <c r="X252" s="24" t="str">
        <f>IF(OR(I252="",说明首页!$C$3-INT(I252)&gt;7),"是","否")</f>
        <v>否</v>
      </c>
      <c r="Y252" s="24" t="str">
        <f t="shared" si="48"/>
        <v>否</v>
      </c>
      <c r="Z252" s="24" t="str">
        <f t="shared" si="49"/>
        <v>是</v>
      </c>
      <c r="AA252" s="24" t="str">
        <f>IF(OR(I252="",说明首页!$C$3-INT(I252)&gt;=3),"是","否")</f>
        <v>否</v>
      </c>
      <c r="AB252" s="28">
        <f t="shared" si="50"/>
        <v>88.491138243402915</v>
      </c>
      <c r="AC252" s="29">
        <f t="shared" si="51"/>
        <v>720.31</v>
      </c>
      <c r="AD252" s="27">
        <f t="shared" si="52"/>
        <v>24334.797297297297</v>
      </c>
      <c r="AE252" s="29">
        <f t="shared" si="53"/>
        <v>330.76</v>
      </c>
      <c r="AF252" s="29">
        <f t="shared" si="54"/>
        <v>144.02500000000001</v>
      </c>
      <c r="AG252" s="28">
        <f t="shared" si="55"/>
        <v>44.182124789207421</v>
      </c>
      <c r="AH252" s="28">
        <f t="shared" si="56"/>
        <v>39.966273187183809</v>
      </c>
      <c r="AI252" s="28">
        <f t="shared" si="57"/>
        <v>51.770657672849921</v>
      </c>
      <c r="AJ252" s="28">
        <f t="shared" si="58"/>
        <v>53.288364249578414</v>
      </c>
      <c r="AK252" s="28">
        <f t="shared" si="59"/>
        <v>65.767284991568303</v>
      </c>
      <c r="AL252" s="29">
        <f t="shared" si="60"/>
        <v>50.61</v>
      </c>
      <c r="AM252" s="25">
        <f t="shared" si="61"/>
        <v>272</v>
      </c>
      <c r="AN252" s="24" t="str">
        <f t="shared" si="62"/>
        <v>A</v>
      </c>
      <c r="AO252" s="24" t="str">
        <f t="shared" si="63"/>
        <v>MOB1-3</v>
      </c>
    </row>
    <row r="253" spans="1:41" ht="13.5" hidden="1" customHeight="1">
      <c r="A253" s="24" t="s">
        <v>1168</v>
      </c>
      <c r="B253" s="34" t="s">
        <v>160</v>
      </c>
      <c r="C253" s="25">
        <v>753201</v>
      </c>
      <c r="D253" s="24" t="s">
        <v>636</v>
      </c>
      <c r="E253" s="26">
        <v>45250.383333333302</v>
      </c>
      <c r="F253" s="26">
        <v>45250.383333333302</v>
      </c>
      <c r="G253" s="25">
        <v>904</v>
      </c>
      <c r="H253" s="25">
        <v>904</v>
      </c>
      <c r="I253" s="26">
        <v>46154.753472222197</v>
      </c>
      <c r="J253" s="27">
        <v>415</v>
      </c>
      <c r="K253" s="27">
        <v>529</v>
      </c>
      <c r="L253" s="27">
        <v>202</v>
      </c>
      <c r="M253" s="27">
        <v>17978</v>
      </c>
      <c r="N253" s="27">
        <v>13113</v>
      </c>
      <c r="O253" s="25">
        <v>1</v>
      </c>
      <c r="P253" s="27">
        <v>0</v>
      </c>
      <c r="Q253" s="24"/>
      <c r="R253" s="24"/>
      <c r="S253" s="27">
        <v>4</v>
      </c>
      <c r="T253" s="27">
        <v>8</v>
      </c>
      <c r="U253" s="27">
        <v>173600</v>
      </c>
      <c r="V253" s="27">
        <v>80000</v>
      </c>
      <c r="W253" s="27">
        <v>173600</v>
      </c>
      <c r="X253" s="24" t="str">
        <f>IF(OR(I253="",说明首页!$C$3-INT(I253)&gt;7),"是","否")</f>
        <v>否</v>
      </c>
      <c r="Y253" s="24" t="str">
        <f t="shared" si="48"/>
        <v>是</v>
      </c>
      <c r="Z253" s="24" t="str">
        <f t="shared" si="49"/>
        <v>否</v>
      </c>
      <c r="AA253" s="24" t="str">
        <f>IF(OR(I253="",说明首页!$C$3-INT(I253)&gt;=3),"是","否")</f>
        <v>否</v>
      </c>
      <c r="AB253" s="28">
        <f t="shared" si="50"/>
        <v>64.915841584158414</v>
      </c>
      <c r="AC253" s="29">
        <f t="shared" si="51"/>
        <v>17.36</v>
      </c>
      <c r="AD253" s="27">
        <f t="shared" si="52"/>
        <v>21700</v>
      </c>
      <c r="AE253" s="29">
        <f t="shared" si="53"/>
        <v>8</v>
      </c>
      <c r="AF253" s="29">
        <f t="shared" si="54"/>
        <v>218.55</v>
      </c>
      <c r="AG253" s="28" t="str">
        <f t="shared" si="55"/>
        <v/>
      </c>
      <c r="AH253" s="28" t="str">
        <f t="shared" si="56"/>
        <v/>
      </c>
      <c r="AI253" s="28" t="str">
        <f t="shared" si="57"/>
        <v/>
      </c>
      <c r="AJ253" s="28" t="str">
        <f t="shared" si="58"/>
        <v/>
      </c>
      <c r="AK253" s="28" t="str">
        <f t="shared" si="59"/>
        <v/>
      </c>
      <c r="AL253" s="29" t="str">
        <f t="shared" si="60"/>
        <v/>
      </c>
      <c r="AM253" s="25" t="str">
        <f t="shared" si="61"/>
        <v/>
      </c>
      <c r="AN253" s="24" t="str">
        <f t="shared" si="62"/>
        <v>非参评</v>
      </c>
      <c r="AO253" s="24" t="str">
        <f t="shared" si="63"/>
        <v>MOB12+</v>
      </c>
    </row>
    <row r="254" spans="1:41" ht="13.5" hidden="1" customHeight="1">
      <c r="A254" s="24" t="s">
        <v>1168</v>
      </c>
      <c r="B254" s="34" t="s">
        <v>152</v>
      </c>
      <c r="C254" s="25">
        <v>753478</v>
      </c>
      <c r="D254" s="24" t="s">
        <v>299</v>
      </c>
      <c r="E254" s="26">
        <v>45254.3840277778</v>
      </c>
      <c r="F254" s="26">
        <v>45254.3840277778</v>
      </c>
      <c r="G254" s="25">
        <v>900</v>
      </c>
      <c r="H254" s="25">
        <v>900</v>
      </c>
      <c r="I254" s="26">
        <v>46147.493055555598</v>
      </c>
      <c r="J254" s="27">
        <v>17</v>
      </c>
      <c r="K254" s="27">
        <v>21</v>
      </c>
      <c r="L254" s="27">
        <v>1</v>
      </c>
      <c r="M254" s="27">
        <v>328</v>
      </c>
      <c r="N254" s="27">
        <v>32</v>
      </c>
      <c r="O254" s="25"/>
      <c r="P254" s="27"/>
      <c r="Q254" s="24"/>
      <c r="R254" s="24"/>
      <c r="S254" s="27"/>
      <c r="T254" s="27"/>
      <c r="U254" s="27"/>
      <c r="V254" s="27"/>
      <c r="W254" s="27"/>
      <c r="X254" s="24" t="str">
        <f>IF(OR(I254="",说明首页!$C$3-INT(I254)&gt;7),"是","否")</f>
        <v>否</v>
      </c>
      <c r="Y254" s="24" t="str">
        <f t="shared" si="48"/>
        <v>是</v>
      </c>
      <c r="Z254" s="24" t="str">
        <f t="shared" si="49"/>
        <v>否</v>
      </c>
      <c r="AA254" s="24" t="str">
        <f>IF(OR(I254="",说明首页!$C$3-INT(I254)&gt;=3),"是","否")</f>
        <v>否</v>
      </c>
      <c r="AB254" s="28">
        <f t="shared" si="50"/>
        <v>32</v>
      </c>
      <c r="AC254" s="29">
        <f t="shared" si="51"/>
        <v>0</v>
      </c>
      <c r="AD254" s="27">
        <f t="shared" si="52"/>
        <v>0</v>
      </c>
      <c r="AE254" s="29">
        <f t="shared" si="53"/>
        <v>0</v>
      </c>
      <c r="AF254" s="29">
        <f t="shared" si="54"/>
        <v>0</v>
      </c>
      <c r="AG254" s="28" t="str">
        <f t="shared" si="55"/>
        <v/>
      </c>
      <c r="AH254" s="28" t="str">
        <f t="shared" si="56"/>
        <v/>
      </c>
      <c r="AI254" s="28" t="str">
        <f t="shared" si="57"/>
        <v/>
      </c>
      <c r="AJ254" s="28" t="str">
        <f t="shared" si="58"/>
        <v/>
      </c>
      <c r="AK254" s="28" t="str">
        <f t="shared" si="59"/>
        <v/>
      </c>
      <c r="AL254" s="29" t="str">
        <f t="shared" si="60"/>
        <v/>
      </c>
      <c r="AM254" s="25" t="str">
        <f t="shared" si="61"/>
        <v/>
      </c>
      <c r="AN254" s="24" t="str">
        <f t="shared" si="62"/>
        <v>非参评</v>
      </c>
      <c r="AO254" s="24" t="str">
        <f t="shared" si="63"/>
        <v>MOB12+</v>
      </c>
    </row>
    <row r="255" spans="1:41" ht="13.5" hidden="1" customHeight="1">
      <c r="A255" s="24" t="s">
        <v>1168</v>
      </c>
      <c r="B255" s="34" t="s">
        <v>150</v>
      </c>
      <c r="C255" s="25">
        <v>753575</v>
      </c>
      <c r="D255" s="24" t="s">
        <v>731</v>
      </c>
      <c r="E255" s="26">
        <v>45257.679166666698</v>
      </c>
      <c r="F255" s="26">
        <v>45257.679166666698</v>
      </c>
      <c r="G255" s="25">
        <v>897</v>
      </c>
      <c r="H255" s="25">
        <v>897</v>
      </c>
      <c r="I255" s="26">
        <v>46142.688194444403</v>
      </c>
      <c r="J255" s="27">
        <v>309</v>
      </c>
      <c r="K255" s="27">
        <v>340</v>
      </c>
      <c r="L255" s="27">
        <v>119</v>
      </c>
      <c r="M255" s="27">
        <v>15222</v>
      </c>
      <c r="N255" s="27">
        <v>11879</v>
      </c>
      <c r="O255" s="25">
        <v>2</v>
      </c>
      <c r="P255" s="27">
        <v>0</v>
      </c>
      <c r="Q255" s="24"/>
      <c r="R255" s="24"/>
      <c r="S255" s="27">
        <v>6</v>
      </c>
      <c r="T255" s="27">
        <v>11</v>
      </c>
      <c r="U255" s="27">
        <v>80500</v>
      </c>
      <c r="V255" s="27">
        <v>58000</v>
      </c>
      <c r="W255" s="27">
        <v>80500</v>
      </c>
      <c r="X255" s="24" t="str">
        <f>IF(OR(I255="",说明首页!$C$3-INT(I255)&gt;7),"是","否")</f>
        <v>否</v>
      </c>
      <c r="Y255" s="24" t="str">
        <f t="shared" si="48"/>
        <v>是</v>
      </c>
      <c r="Z255" s="24" t="str">
        <f t="shared" si="49"/>
        <v>否</v>
      </c>
      <c r="AA255" s="24" t="str">
        <f>IF(OR(I255="",说明首页!$C$3-INT(I255)&gt;=3),"是","否")</f>
        <v>否</v>
      </c>
      <c r="AB255" s="28">
        <f t="shared" si="50"/>
        <v>99.82352941176471</v>
      </c>
      <c r="AC255" s="29">
        <f t="shared" si="51"/>
        <v>8.0500000000000007</v>
      </c>
      <c r="AD255" s="27">
        <f t="shared" si="52"/>
        <v>7318.181818181818</v>
      </c>
      <c r="AE255" s="29">
        <f t="shared" si="53"/>
        <v>5.8</v>
      </c>
      <c r="AF255" s="29">
        <f t="shared" si="54"/>
        <v>98.99166666666666</v>
      </c>
      <c r="AG255" s="28" t="str">
        <f t="shared" si="55"/>
        <v/>
      </c>
      <c r="AH255" s="28" t="str">
        <f t="shared" si="56"/>
        <v/>
      </c>
      <c r="AI255" s="28" t="str">
        <f t="shared" si="57"/>
        <v/>
      </c>
      <c r="AJ255" s="28" t="str">
        <f t="shared" si="58"/>
        <v/>
      </c>
      <c r="AK255" s="28" t="str">
        <f t="shared" si="59"/>
        <v/>
      </c>
      <c r="AL255" s="29" t="str">
        <f t="shared" si="60"/>
        <v/>
      </c>
      <c r="AM255" s="25" t="str">
        <f t="shared" si="61"/>
        <v/>
      </c>
      <c r="AN255" s="24" t="str">
        <f t="shared" si="62"/>
        <v>非参评</v>
      </c>
      <c r="AO255" s="24" t="str">
        <f t="shared" si="63"/>
        <v>MOB12+</v>
      </c>
    </row>
    <row r="256" spans="1:41" ht="13.5" hidden="1" customHeight="1">
      <c r="A256" s="24" t="s">
        <v>1168</v>
      </c>
      <c r="B256" s="34" t="s">
        <v>160</v>
      </c>
      <c r="C256" s="25">
        <v>753686</v>
      </c>
      <c r="D256" s="24" t="s">
        <v>917</v>
      </c>
      <c r="E256" s="26">
        <v>45259.405555555597</v>
      </c>
      <c r="F256" s="26">
        <v>45259.405555555597</v>
      </c>
      <c r="G256" s="25">
        <v>895</v>
      </c>
      <c r="H256" s="25">
        <v>895</v>
      </c>
      <c r="I256" s="26">
        <v>46149.663194444402</v>
      </c>
      <c r="J256" s="27">
        <v>248</v>
      </c>
      <c r="K256" s="27">
        <v>270</v>
      </c>
      <c r="L256" s="27">
        <v>130</v>
      </c>
      <c r="M256" s="27">
        <v>10162</v>
      </c>
      <c r="N256" s="27">
        <v>7942</v>
      </c>
      <c r="O256" s="25"/>
      <c r="P256" s="27">
        <v>0</v>
      </c>
      <c r="Q256" s="24"/>
      <c r="R256" s="24"/>
      <c r="S256" s="27">
        <v>2</v>
      </c>
      <c r="T256" s="27">
        <v>4</v>
      </c>
      <c r="U256" s="27">
        <v>252500</v>
      </c>
      <c r="V256" s="27"/>
      <c r="W256" s="27">
        <v>252500</v>
      </c>
      <c r="X256" s="24" t="str">
        <f>IF(OR(I256="",说明首页!$C$3-INT(I256)&gt;7),"是","否")</f>
        <v>否</v>
      </c>
      <c r="Y256" s="24" t="str">
        <f t="shared" si="48"/>
        <v>是</v>
      </c>
      <c r="Z256" s="24" t="str">
        <f t="shared" si="49"/>
        <v>否</v>
      </c>
      <c r="AA256" s="24" t="str">
        <f>IF(OR(I256="",说明首页!$C$3-INT(I256)&gt;=3),"是","否")</f>
        <v>否</v>
      </c>
      <c r="AB256" s="28">
        <f t="shared" si="50"/>
        <v>61.092307692307692</v>
      </c>
      <c r="AC256" s="29">
        <f t="shared" si="51"/>
        <v>25.25</v>
      </c>
      <c r="AD256" s="27">
        <f t="shared" si="52"/>
        <v>63125</v>
      </c>
      <c r="AE256" s="29">
        <f t="shared" si="53"/>
        <v>0</v>
      </c>
      <c r="AF256" s="29">
        <f t="shared" si="54"/>
        <v>0</v>
      </c>
      <c r="AG256" s="28" t="str">
        <f t="shared" si="55"/>
        <v/>
      </c>
      <c r="AH256" s="28" t="str">
        <f t="shared" si="56"/>
        <v/>
      </c>
      <c r="AI256" s="28" t="str">
        <f t="shared" si="57"/>
        <v/>
      </c>
      <c r="AJ256" s="28" t="str">
        <f t="shared" si="58"/>
        <v/>
      </c>
      <c r="AK256" s="28" t="str">
        <f t="shared" si="59"/>
        <v/>
      </c>
      <c r="AL256" s="29" t="str">
        <f t="shared" si="60"/>
        <v/>
      </c>
      <c r="AM256" s="25" t="str">
        <f t="shared" si="61"/>
        <v/>
      </c>
      <c r="AN256" s="24" t="str">
        <f t="shared" si="62"/>
        <v>非参评</v>
      </c>
      <c r="AO256" s="24" t="str">
        <f t="shared" si="63"/>
        <v>MOB12+</v>
      </c>
    </row>
    <row r="257" spans="1:41" ht="13.5" hidden="1" customHeight="1">
      <c r="A257" s="24" t="s">
        <v>1168</v>
      </c>
      <c r="B257" s="34" t="s">
        <v>145</v>
      </c>
      <c r="C257" s="25">
        <v>753930</v>
      </c>
      <c r="D257" s="24" t="s">
        <v>394</v>
      </c>
      <c r="E257" s="26">
        <v>45260.570138888899</v>
      </c>
      <c r="F257" s="26">
        <v>45260.570138888899</v>
      </c>
      <c r="G257" s="25">
        <v>894</v>
      </c>
      <c r="H257" s="25">
        <v>894</v>
      </c>
      <c r="I257" s="26">
        <v>46154.738888888904</v>
      </c>
      <c r="J257" s="27">
        <v>180</v>
      </c>
      <c r="K257" s="27">
        <v>228</v>
      </c>
      <c r="L257" s="27">
        <v>77</v>
      </c>
      <c r="M257" s="27">
        <v>10154</v>
      </c>
      <c r="N257" s="27">
        <v>8105</v>
      </c>
      <c r="O257" s="25"/>
      <c r="P257" s="27">
        <v>0</v>
      </c>
      <c r="Q257" s="24"/>
      <c r="R257" s="24"/>
      <c r="S257" s="27">
        <v>2</v>
      </c>
      <c r="T257" s="27">
        <v>4</v>
      </c>
      <c r="U257" s="27">
        <v>256800</v>
      </c>
      <c r="V257" s="27">
        <v>256800</v>
      </c>
      <c r="W257" s="27">
        <v>256800</v>
      </c>
      <c r="X257" s="24" t="str">
        <f>IF(OR(I257="",说明首页!$C$3-INT(I257)&gt;7),"是","否")</f>
        <v>否</v>
      </c>
      <c r="Y257" s="24" t="str">
        <f t="shared" si="48"/>
        <v>是</v>
      </c>
      <c r="Z257" s="24" t="str">
        <f t="shared" si="49"/>
        <v>否</v>
      </c>
      <c r="AA257" s="24" t="str">
        <f>IF(OR(I257="",说明首页!$C$3-INT(I257)&gt;=3),"是","否")</f>
        <v>否</v>
      </c>
      <c r="AB257" s="28">
        <f t="shared" si="50"/>
        <v>105.25974025974025</v>
      </c>
      <c r="AC257" s="29">
        <f t="shared" si="51"/>
        <v>25.68</v>
      </c>
      <c r="AD257" s="27">
        <f t="shared" si="52"/>
        <v>64200</v>
      </c>
      <c r="AE257" s="29">
        <f t="shared" si="53"/>
        <v>25.68</v>
      </c>
      <c r="AF257" s="29">
        <f t="shared" si="54"/>
        <v>0</v>
      </c>
      <c r="AG257" s="28" t="str">
        <f t="shared" si="55"/>
        <v/>
      </c>
      <c r="AH257" s="28" t="str">
        <f t="shared" si="56"/>
        <v/>
      </c>
      <c r="AI257" s="28" t="str">
        <f t="shared" si="57"/>
        <v/>
      </c>
      <c r="AJ257" s="28" t="str">
        <f t="shared" si="58"/>
        <v/>
      </c>
      <c r="AK257" s="28" t="str">
        <f t="shared" si="59"/>
        <v/>
      </c>
      <c r="AL257" s="29" t="str">
        <f t="shared" si="60"/>
        <v/>
      </c>
      <c r="AM257" s="25" t="str">
        <f t="shared" si="61"/>
        <v/>
      </c>
      <c r="AN257" s="24" t="str">
        <f t="shared" si="62"/>
        <v>非参评</v>
      </c>
      <c r="AO257" s="24" t="str">
        <f t="shared" si="63"/>
        <v>MOB12+</v>
      </c>
    </row>
    <row r="258" spans="1:41" ht="13.5" hidden="1" customHeight="1">
      <c r="A258" s="24" t="s">
        <v>1168</v>
      </c>
      <c r="B258" s="34" t="s">
        <v>145</v>
      </c>
      <c r="C258" s="25">
        <v>754942</v>
      </c>
      <c r="D258" s="24" t="s">
        <v>711</v>
      </c>
      <c r="E258" s="26">
        <v>45266.618750000001</v>
      </c>
      <c r="F258" s="26">
        <v>45266.618750000001</v>
      </c>
      <c r="G258" s="25">
        <v>888</v>
      </c>
      <c r="H258" s="25">
        <v>888</v>
      </c>
      <c r="I258" s="26">
        <v>46154.734722222202</v>
      </c>
      <c r="J258" s="27">
        <v>330</v>
      </c>
      <c r="K258" s="27">
        <v>463</v>
      </c>
      <c r="L258" s="27">
        <v>170</v>
      </c>
      <c r="M258" s="27">
        <v>20146</v>
      </c>
      <c r="N258" s="27">
        <v>16443</v>
      </c>
      <c r="O258" s="25">
        <v>3</v>
      </c>
      <c r="P258" s="27">
        <v>0</v>
      </c>
      <c r="Q258" s="24"/>
      <c r="R258" s="24"/>
      <c r="S258" s="27">
        <v>1</v>
      </c>
      <c r="T258" s="27">
        <v>2</v>
      </c>
      <c r="U258" s="27">
        <v>1000</v>
      </c>
      <c r="V258" s="27">
        <v>1000</v>
      </c>
      <c r="W258" s="27">
        <v>1000</v>
      </c>
      <c r="X258" s="24" t="str">
        <f>IF(OR(I258="",说明首页!$C$3-INT(I258)&gt;7),"是","否")</f>
        <v>否</v>
      </c>
      <c r="Y258" s="24" t="str">
        <f t="shared" ref="Y258:Y321" si="64">IF(OR(O258="",O258&lt;22),"是","否")</f>
        <v>是</v>
      </c>
      <c r="Z258" s="24" t="str">
        <f t="shared" ref="Z258:Z321" si="65">IF(AND(X258="否",Y258="否"),"是","否")</f>
        <v>否</v>
      </c>
      <c r="AA258" s="24" t="str">
        <f>IF(OR(I258="",说明首页!$C$3-INT(I258)&gt;=3),"是","否")</f>
        <v>否</v>
      </c>
      <c r="AB258" s="28">
        <f t="shared" ref="AB258:AB321" si="66">IFERROR(IF(L258&gt;0,N258/L258,0),0)</f>
        <v>96.723529411764702</v>
      </c>
      <c r="AC258" s="29">
        <f t="shared" ref="AC258:AC321" si="67">IFERROR(IF(U258="",0,U258/10000),0)</f>
        <v>0.1</v>
      </c>
      <c r="AD258" s="27">
        <f t="shared" ref="AD258:AD321" si="68">IFERROR(IF(AND(T258&lt;&gt;"",T258&gt;0),U258/T258,0),0)</f>
        <v>500</v>
      </c>
      <c r="AE258" s="29">
        <f t="shared" ref="AE258:AE321" si="69">IFERROR(IF(V258="",0,V258/10000),0)</f>
        <v>0.1</v>
      </c>
      <c r="AF258" s="29">
        <f t="shared" ref="AF258:AF321" si="70">IFERROR(IF(O258&gt;0,N258/O258/60,0),0)</f>
        <v>91.35</v>
      </c>
      <c r="AG258" s="28" t="str">
        <f t="shared" ref="AG258:AG321" si="71">IF(Z258="是",COUNTIFS($Z$2:$Z$4721,"是",$AB$2:$AB$4721,"&lt;"&amp;AB258)/COUNTIF($Z$2:$Z$4721,"是")*100,"")</f>
        <v/>
      </c>
      <c r="AH258" s="28" t="str">
        <f t="shared" ref="AH258:AH321" si="72">IF(Z258="是",COUNTIFS($Z$2:$Z$4721,"是",$AC$2:$AC$4721,"&lt;"&amp;AC258)/COUNTIF($Z$2:$Z$4721,"是")*100,"")</f>
        <v/>
      </c>
      <c r="AI258" s="28" t="str">
        <f t="shared" ref="AI258:AI321" si="73">IF(Z258="是",COUNTIFS($Z$2:$Z$4721,"是",$AD$2:$AD$4721,"&lt;"&amp;AD258)/COUNTIF($Z$2:$Z$4721,"是")*100,"")</f>
        <v/>
      </c>
      <c r="AJ258" s="28" t="str">
        <f t="shared" ref="AJ258:AJ321" si="74">IF(Z258="是",COUNTIFS($Z$2:$Z$4721,"是",$AE$2:$AE$4721,"&lt;"&amp;AE258)/COUNTIF($Z$2:$Z$4721,"是")*100,"")</f>
        <v/>
      </c>
      <c r="AK258" s="28" t="str">
        <f t="shared" ref="AK258:AK321" si="75">IF(Z258="是",COUNTIFS($Z$2:$Z$4721,"是",$AF$2:$AF$4721,"&lt;"&amp;AF258)/COUNTIF($Z$2:$Z$4721,"是")*100,"")</f>
        <v/>
      </c>
      <c r="AL258" s="29" t="str">
        <f t="shared" ref="AL258:AL321" si="76">IF(Z258="是",ROUND(AG258*0.1+AH258*0.35+AI258*0.15+AJ258*0.15+AK258*0.25,2),"")</f>
        <v/>
      </c>
      <c r="AM258" s="25" t="str">
        <f t="shared" ref="AM258:AM321" si="77">IF(Z258="是",COUNTIFS($Z$2:$Z$4721,"是",$AL$2:$AL$4721,"&gt;"&amp;AL258)+1,"")</f>
        <v/>
      </c>
      <c r="AN258" s="24" t="str">
        <f t="shared" ref="AN258:AN321" si="78">IF(Z258&lt;&gt;"是","非参评",IF(AND(AM258&lt;=COUNTIF($Z$2:$Z$4721,"是")*0.2,AC258&gt;MEDIAN(IF($Z$2:$Z$4721="是",$AC$2:$AC$4721))),"S",IF(AM258&lt;=COUNTIF($Z$2:$Z$4721,"是")*0.5,"A",IF(AM258&lt;=COUNTIF($Z$2:$Z$4721,"是")*0.8,"B","C"))))</f>
        <v>非参评</v>
      </c>
      <c r="AO258" s="24" t="str">
        <f t="shared" ref="AO258:AO321" si="79">IF(G258="","无数据",IF(G258&lt;30,"MOB1-",IF(G258&lt;90,"MOB1-3",IF(G258&lt;180,"MOB3-6",IF(G258&lt;365,"MOB6-12","MOB12+")))))</f>
        <v>MOB12+</v>
      </c>
    </row>
    <row r="259" spans="1:41" ht="13.5" hidden="1" customHeight="1">
      <c r="A259" s="24" t="s">
        <v>1168</v>
      </c>
      <c r="B259" s="34" t="s">
        <v>145</v>
      </c>
      <c r="C259" s="25">
        <v>754943</v>
      </c>
      <c r="D259" s="24" t="s">
        <v>305</v>
      </c>
      <c r="E259" s="26">
        <v>45266.6159722222</v>
      </c>
      <c r="F259" s="26">
        <v>45266.6159722222</v>
      </c>
      <c r="G259" s="25">
        <v>888</v>
      </c>
      <c r="H259" s="25">
        <v>888</v>
      </c>
      <c r="I259" s="26">
        <v>46154.712500000001</v>
      </c>
      <c r="J259" s="27">
        <v>404</v>
      </c>
      <c r="K259" s="27">
        <v>552</v>
      </c>
      <c r="L259" s="27">
        <v>149</v>
      </c>
      <c r="M259" s="27">
        <v>19980</v>
      </c>
      <c r="N259" s="27">
        <v>14411</v>
      </c>
      <c r="O259" s="25">
        <v>2</v>
      </c>
      <c r="P259" s="27">
        <v>0</v>
      </c>
      <c r="Q259" s="24"/>
      <c r="R259" s="24"/>
      <c r="S259" s="27">
        <v>8</v>
      </c>
      <c r="T259" s="27">
        <v>16</v>
      </c>
      <c r="U259" s="27">
        <v>675700</v>
      </c>
      <c r="V259" s="27">
        <v>488700</v>
      </c>
      <c r="W259" s="27">
        <v>675700</v>
      </c>
      <c r="X259" s="24" t="str">
        <f>IF(OR(I259="",说明首页!$C$3-INT(I259)&gt;7),"是","否")</f>
        <v>否</v>
      </c>
      <c r="Y259" s="24" t="str">
        <f t="shared" si="64"/>
        <v>是</v>
      </c>
      <c r="Z259" s="24" t="str">
        <f t="shared" si="65"/>
        <v>否</v>
      </c>
      <c r="AA259" s="24" t="str">
        <f>IF(OR(I259="",说明首页!$C$3-INT(I259)&gt;=3),"是","否")</f>
        <v>否</v>
      </c>
      <c r="AB259" s="28">
        <f t="shared" si="66"/>
        <v>96.718120805369125</v>
      </c>
      <c r="AC259" s="29">
        <f t="shared" si="67"/>
        <v>67.569999999999993</v>
      </c>
      <c r="AD259" s="27">
        <f t="shared" si="68"/>
        <v>42231.25</v>
      </c>
      <c r="AE259" s="29">
        <f t="shared" si="69"/>
        <v>48.87</v>
      </c>
      <c r="AF259" s="29">
        <f t="shared" si="70"/>
        <v>120.09166666666667</v>
      </c>
      <c r="AG259" s="28" t="str">
        <f t="shared" si="71"/>
        <v/>
      </c>
      <c r="AH259" s="28" t="str">
        <f t="shared" si="72"/>
        <v/>
      </c>
      <c r="AI259" s="28" t="str">
        <f t="shared" si="73"/>
        <v/>
      </c>
      <c r="AJ259" s="28" t="str">
        <f t="shared" si="74"/>
        <v/>
      </c>
      <c r="AK259" s="28" t="str">
        <f t="shared" si="75"/>
        <v/>
      </c>
      <c r="AL259" s="29" t="str">
        <f t="shared" si="76"/>
        <v/>
      </c>
      <c r="AM259" s="25" t="str">
        <f t="shared" si="77"/>
        <v/>
      </c>
      <c r="AN259" s="24" t="str">
        <f t="shared" si="78"/>
        <v>非参评</v>
      </c>
      <c r="AO259" s="24" t="str">
        <f t="shared" si="79"/>
        <v>MOB12+</v>
      </c>
    </row>
    <row r="260" spans="1:41" ht="13.5" hidden="1" customHeight="1">
      <c r="A260" s="24" t="s">
        <v>1168</v>
      </c>
      <c r="B260" s="34" t="s">
        <v>147</v>
      </c>
      <c r="C260" s="25">
        <v>755031</v>
      </c>
      <c r="D260" s="24" t="s">
        <v>962</v>
      </c>
      <c r="E260" s="26">
        <v>45268.7319444444</v>
      </c>
      <c r="F260" s="26">
        <v>45268.7319444444</v>
      </c>
      <c r="G260" s="25">
        <v>886</v>
      </c>
      <c r="H260" s="25">
        <v>886</v>
      </c>
      <c r="I260" s="26">
        <v>46154.788888888899</v>
      </c>
      <c r="J260" s="27">
        <v>835</v>
      </c>
      <c r="K260" s="27">
        <v>1193</v>
      </c>
      <c r="L260" s="27">
        <v>430</v>
      </c>
      <c r="M260" s="27">
        <v>42337</v>
      </c>
      <c r="N260" s="27">
        <v>32106</v>
      </c>
      <c r="O260" s="25">
        <v>8</v>
      </c>
      <c r="P260" s="27">
        <v>0</v>
      </c>
      <c r="Q260" s="24"/>
      <c r="R260" s="24"/>
      <c r="S260" s="27">
        <v>8</v>
      </c>
      <c r="T260" s="27">
        <v>16</v>
      </c>
      <c r="U260" s="27">
        <v>448000</v>
      </c>
      <c r="V260" s="27">
        <v>426000</v>
      </c>
      <c r="W260" s="27">
        <v>448000</v>
      </c>
      <c r="X260" s="24" t="str">
        <f>IF(OR(I260="",说明首页!$C$3-INT(I260)&gt;7),"是","否")</f>
        <v>否</v>
      </c>
      <c r="Y260" s="24" t="str">
        <f t="shared" si="64"/>
        <v>是</v>
      </c>
      <c r="Z260" s="24" t="str">
        <f t="shared" si="65"/>
        <v>否</v>
      </c>
      <c r="AA260" s="24" t="str">
        <f>IF(OR(I260="",说明首页!$C$3-INT(I260)&gt;=3),"是","否")</f>
        <v>否</v>
      </c>
      <c r="AB260" s="28">
        <f t="shared" si="66"/>
        <v>74.665116279069764</v>
      </c>
      <c r="AC260" s="29">
        <f t="shared" si="67"/>
        <v>44.8</v>
      </c>
      <c r="AD260" s="27">
        <f t="shared" si="68"/>
        <v>28000</v>
      </c>
      <c r="AE260" s="29">
        <f t="shared" si="69"/>
        <v>42.6</v>
      </c>
      <c r="AF260" s="29">
        <f t="shared" si="70"/>
        <v>66.887500000000003</v>
      </c>
      <c r="AG260" s="28" t="str">
        <f t="shared" si="71"/>
        <v/>
      </c>
      <c r="AH260" s="28" t="str">
        <f t="shared" si="72"/>
        <v/>
      </c>
      <c r="AI260" s="28" t="str">
        <f t="shared" si="73"/>
        <v/>
      </c>
      <c r="AJ260" s="28" t="str">
        <f t="shared" si="74"/>
        <v/>
      </c>
      <c r="AK260" s="28" t="str">
        <f t="shared" si="75"/>
        <v/>
      </c>
      <c r="AL260" s="29" t="str">
        <f t="shared" si="76"/>
        <v/>
      </c>
      <c r="AM260" s="25" t="str">
        <f t="shared" si="77"/>
        <v/>
      </c>
      <c r="AN260" s="24" t="str">
        <f t="shared" si="78"/>
        <v>非参评</v>
      </c>
      <c r="AO260" s="24" t="str">
        <f t="shared" si="79"/>
        <v>MOB12+</v>
      </c>
    </row>
    <row r="261" spans="1:41" ht="13.5" hidden="1" customHeight="1">
      <c r="A261" s="24" t="s">
        <v>1168</v>
      </c>
      <c r="B261" s="34" t="s">
        <v>147</v>
      </c>
      <c r="C261" s="25">
        <v>755032</v>
      </c>
      <c r="D261" s="24" t="s">
        <v>344</v>
      </c>
      <c r="E261" s="26">
        <v>45268.730555555601</v>
      </c>
      <c r="F261" s="26">
        <v>45268.730555555601</v>
      </c>
      <c r="G261" s="25">
        <v>886</v>
      </c>
      <c r="H261" s="25">
        <v>886</v>
      </c>
      <c r="I261" s="26">
        <v>46151.452777777798</v>
      </c>
      <c r="J261" s="27">
        <v>79</v>
      </c>
      <c r="K261" s="27">
        <v>80</v>
      </c>
      <c r="L261" s="27">
        <v>28</v>
      </c>
      <c r="M261" s="27">
        <v>3781</v>
      </c>
      <c r="N261" s="27">
        <v>2951</v>
      </c>
      <c r="O261" s="25"/>
      <c r="P261" s="27">
        <v>0</v>
      </c>
      <c r="Q261" s="24"/>
      <c r="R261" s="24"/>
      <c r="S261" s="27">
        <v>2</v>
      </c>
      <c r="T261" s="27">
        <v>3</v>
      </c>
      <c r="U261" s="27">
        <v>5600</v>
      </c>
      <c r="V261" s="27"/>
      <c r="W261" s="27">
        <v>5600</v>
      </c>
      <c r="X261" s="24" t="str">
        <f>IF(OR(I261="",说明首页!$C$3-INT(I261)&gt;7),"是","否")</f>
        <v>否</v>
      </c>
      <c r="Y261" s="24" t="str">
        <f t="shared" si="64"/>
        <v>是</v>
      </c>
      <c r="Z261" s="24" t="str">
        <f t="shared" si="65"/>
        <v>否</v>
      </c>
      <c r="AA261" s="24" t="str">
        <f>IF(OR(I261="",说明首页!$C$3-INT(I261)&gt;=3),"是","否")</f>
        <v>否</v>
      </c>
      <c r="AB261" s="28">
        <f t="shared" si="66"/>
        <v>105.39285714285714</v>
      </c>
      <c r="AC261" s="29">
        <f t="shared" si="67"/>
        <v>0.56000000000000005</v>
      </c>
      <c r="AD261" s="27">
        <f t="shared" si="68"/>
        <v>1866.6666666666667</v>
      </c>
      <c r="AE261" s="29">
        <f t="shared" si="69"/>
        <v>0</v>
      </c>
      <c r="AF261" s="29">
        <f t="shared" si="70"/>
        <v>0</v>
      </c>
      <c r="AG261" s="28" t="str">
        <f t="shared" si="71"/>
        <v/>
      </c>
      <c r="AH261" s="28" t="str">
        <f t="shared" si="72"/>
        <v/>
      </c>
      <c r="AI261" s="28" t="str">
        <f t="shared" si="73"/>
        <v/>
      </c>
      <c r="AJ261" s="28" t="str">
        <f t="shared" si="74"/>
        <v/>
      </c>
      <c r="AK261" s="28" t="str">
        <f t="shared" si="75"/>
        <v/>
      </c>
      <c r="AL261" s="29" t="str">
        <f t="shared" si="76"/>
        <v/>
      </c>
      <c r="AM261" s="25" t="str">
        <f t="shared" si="77"/>
        <v/>
      </c>
      <c r="AN261" s="24" t="str">
        <f t="shared" si="78"/>
        <v>非参评</v>
      </c>
      <c r="AO261" s="24" t="str">
        <f t="shared" si="79"/>
        <v>MOB12+</v>
      </c>
    </row>
    <row r="262" spans="1:41" ht="13.5" hidden="1" customHeight="1">
      <c r="A262" s="24" t="s">
        <v>1168</v>
      </c>
      <c r="B262" s="34" t="s">
        <v>147</v>
      </c>
      <c r="C262" s="25">
        <v>755034</v>
      </c>
      <c r="D262" s="24" t="s">
        <v>404</v>
      </c>
      <c r="E262" s="26">
        <v>45269.4465277778</v>
      </c>
      <c r="F262" s="26">
        <v>45269.4465277778</v>
      </c>
      <c r="G262" s="25">
        <v>885</v>
      </c>
      <c r="H262" s="25">
        <v>885</v>
      </c>
      <c r="I262" s="26">
        <v>46149.681250000001</v>
      </c>
      <c r="J262" s="27">
        <v>132</v>
      </c>
      <c r="K262" s="27">
        <v>181</v>
      </c>
      <c r="L262" s="27">
        <v>90</v>
      </c>
      <c r="M262" s="27">
        <v>11525</v>
      </c>
      <c r="N262" s="27">
        <v>10182</v>
      </c>
      <c r="O262" s="25">
        <v>2</v>
      </c>
      <c r="P262" s="27">
        <v>0</v>
      </c>
      <c r="Q262" s="24"/>
      <c r="R262" s="24"/>
      <c r="S262" s="27">
        <v>8</v>
      </c>
      <c r="T262" s="27">
        <v>15</v>
      </c>
      <c r="U262" s="27">
        <v>1018100</v>
      </c>
      <c r="V262" s="27">
        <v>485000</v>
      </c>
      <c r="W262" s="27">
        <v>1018100</v>
      </c>
      <c r="X262" s="24" t="str">
        <f>IF(OR(I262="",说明首页!$C$3-INT(I262)&gt;7),"是","否")</f>
        <v>否</v>
      </c>
      <c r="Y262" s="24" t="str">
        <f t="shared" si="64"/>
        <v>是</v>
      </c>
      <c r="Z262" s="24" t="str">
        <f t="shared" si="65"/>
        <v>否</v>
      </c>
      <c r="AA262" s="24" t="str">
        <f>IF(OR(I262="",说明首页!$C$3-INT(I262)&gt;=3),"是","否")</f>
        <v>否</v>
      </c>
      <c r="AB262" s="28">
        <f t="shared" si="66"/>
        <v>113.13333333333334</v>
      </c>
      <c r="AC262" s="29">
        <f t="shared" si="67"/>
        <v>101.81</v>
      </c>
      <c r="AD262" s="27">
        <f t="shared" si="68"/>
        <v>67873.333333333328</v>
      </c>
      <c r="AE262" s="29">
        <f t="shared" si="69"/>
        <v>48.5</v>
      </c>
      <c r="AF262" s="29">
        <f t="shared" si="70"/>
        <v>84.85</v>
      </c>
      <c r="AG262" s="28" t="str">
        <f t="shared" si="71"/>
        <v/>
      </c>
      <c r="AH262" s="28" t="str">
        <f t="shared" si="72"/>
        <v/>
      </c>
      <c r="AI262" s="28" t="str">
        <f t="shared" si="73"/>
        <v/>
      </c>
      <c r="AJ262" s="28" t="str">
        <f t="shared" si="74"/>
        <v/>
      </c>
      <c r="AK262" s="28" t="str">
        <f t="shared" si="75"/>
        <v/>
      </c>
      <c r="AL262" s="29" t="str">
        <f t="shared" si="76"/>
        <v/>
      </c>
      <c r="AM262" s="25" t="str">
        <f t="shared" si="77"/>
        <v/>
      </c>
      <c r="AN262" s="24" t="str">
        <f t="shared" si="78"/>
        <v>非参评</v>
      </c>
      <c r="AO262" s="24" t="str">
        <f t="shared" si="79"/>
        <v>MOB12+</v>
      </c>
    </row>
    <row r="263" spans="1:41" ht="13.5" hidden="1" customHeight="1">
      <c r="A263" s="24" t="s">
        <v>1168</v>
      </c>
      <c r="B263" s="34" t="s">
        <v>147</v>
      </c>
      <c r="C263" s="25">
        <v>755035</v>
      </c>
      <c r="D263" s="24" t="s">
        <v>667</v>
      </c>
      <c r="E263" s="26">
        <v>45268.706250000003</v>
      </c>
      <c r="F263" s="26">
        <v>45268.706250000003</v>
      </c>
      <c r="G263" s="25">
        <v>886</v>
      </c>
      <c r="H263" s="25">
        <v>886</v>
      </c>
      <c r="I263" s="26">
        <v>46154.770833333299</v>
      </c>
      <c r="J263" s="27">
        <v>578</v>
      </c>
      <c r="K263" s="27">
        <v>925</v>
      </c>
      <c r="L263" s="27">
        <v>344</v>
      </c>
      <c r="M263" s="27">
        <v>32684</v>
      </c>
      <c r="N263" s="27">
        <v>24059</v>
      </c>
      <c r="O263" s="25">
        <v>5</v>
      </c>
      <c r="P263" s="27">
        <v>0</v>
      </c>
      <c r="Q263" s="24"/>
      <c r="R263" s="24"/>
      <c r="S263" s="27">
        <v>4</v>
      </c>
      <c r="T263" s="27">
        <v>9</v>
      </c>
      <c r="U263" s="27">
        <v>585000</v>
      </c>
      <c r="V263" s="27">
        <v>359000</v>
      </c>
      <c r="W263" s="27">
        <v>585000</v>
      </c>
      <c r="X263" s="24" t="str">
        <f>IF(OR(I263="",说明首页!$C$3-INT(I263)&gt;7),"是","否")</f>
        <v>否</v>
      </c>
      <c r="Y263" s="24" t="str">
        <f t="shared" si="64"/>
        <v>是</v>
      </c>
      <c r="Z263" s="24" t="str">
        <f t="shared" si="65"/>
        <v>否</v>
      </c>
      <c r="AA263" s="24" t="str">
        <f>IF(OR(I263="",说明首页!$C$3-INT(I263)&gt;=3),"是","否")</f>
        <v>否</v>
      </c>
      <c r="AB263" s="28">
        <f t="shared" si="66"/>
        <v>69.938953488372093</v>
      </c>
      <c r="AC263" s="29">
        <f t="shared" si="67"/>
        <v>58.5</v>
      </c>
      <c r="AD263" s="27">
        <f t="shared" si="68"/>
        <v>65000</v>
      </c>
      <c r="AE263" s="29">
        <f t="shared" si="69"/>
        <v>35.9</v>
      </c>
      <c r="AF263" s="29">
        <f t="shared" si="70"/>
        <v>80.196666666666673</v>
      </c>
      <c r="AG263" s="28" t="str">
        <f t="shared" si="71"/>
        <v/>
      </c>
      <c r="AH263" s="28" t="str">
        <f t="shared" si="72"/>
        <v/>
      </c>
      <c r="AI263" s="28" t="str">
        <f t="shared" si="73"/>
        <v/>
      </c>
      <c r="AJ263" s="28" t="str">
        <f t="shared" si="74"/>
        <v/>
      </c>
      <c r="AK263" s="28" t="str">
        <f t="shared" si="75"/>
        <v/>
      </c>
      <c r="AL263" s="29" t="str">
        <f t="shared" si="76"/>
        <v/>
      </c>
      <c r="AM263" s="25" t="str">
        <f t="shared" si="77"/>
        <v/>
      </c>
      <c r="AN263" s="24" t="str">
        <f t="shared" si="78"/>
        <v>非参评</v>
      </c>
      <c r="AO263" s="24" t="str">
        <f t="shared" si="79"/>
        <v>MOB12+</v>
      </c>
    </row>
    <row r="264" spans="1:41" ht="13.5" hidden="1" customHeight="1">
      <c r="A264" s="24" t="s">
        <v>1168</v>
      </c>
      <c r="B264" s="34" t="s">
        <v>160</v>
      </c>
      <c r="C264" s="25">
        <v>755036</v>
      </c>
      <c r="D264" s="24" t="s">
        <v>270</v>
      </c>
      <c r="E264" s="26">
        <v>45268.505555555603</v>
      </c>
      <c r="F264" s="26">
        <v>45268.505555555603</v>
      </c>
      <c r="G264" s="25">
        <v>886</v>
      </c>
      <c r="H264" s="25">
        <v>886</v>
      </c>
      <c r="I264" s="26">
        <v>46142.770833333299</v>
      </c>
      <c r="J264" s="27">
        <v>2445</v>
      </c>
      <c r="K264" s="27">
        <v>3217</v>
      </c>
      <c r="L264" s="27">
        <v>1617</v>
      </c>
      <c r="M264" s="27">
        <v>154923</v>
      </c>
      <c r="N264" s="27">
        <v>129979</v>
      </c>
      <c r="O264" s="24">
        <v>17</v>
      </c>
      <c r="P264" s="24">
        <v>0</v>
      </c>
      <c r="Q264" s="24"/>
      <c r="R264" s="24"/>
      <c r="S264" s="24">
        <v>145</v>
      </c>
      <c r="T264" s="24">
        <v>215</v>
      </c>
      <c r="U264" s="24">
        <v>4683000</v>
      </c>
      <c r="V264" s="24">
        <v>1048500</v>
      </c>
      <c r="W264" s="24">
        <v>4683000</v>
      </c>
      <c r="X264" s="24" t="str">
        <f>IF(OR(I264="",说明首页!$C$3-INT(I264)&gt;7),"是","否")</f>
        <v>否</v>
      </c>
      <c r="Y264" s="24" t="str">
        <f t="shared" si="64"/>
        <v>是</v>
      </c>
      <c r="Z264" s="24" t="str">
        <f t="shared" si="65"/>
        <v>否</v>
      </c>
      <c r="AA264" s="24" t="str">
        <f>IF(OR(I264="",说明首页!$C$3-INT(I264)&gt;=3),"是","否")</f>
        <v>否</v>
      </c>
      <c r="AB264" s="28">
        <f t="shared" si="66"/>
        <v>80.382807668521949</v>
      </c>
      <c r="AC264" s="29">
        <f t="shared" si="67"/>
        <v>468.3</v>
      </c>
      <c r="AD264" s="27">
        <f t="shared" si="68"/>
        <v>21781.39534883721</v>
      </c>
      <c r="AE264" s="29">
        <f t="shared" si="69"/>
        <v>104.85</v>
      </c>
      <c r="AF264" s="29">
        <f t="shared" si="70"/>
        <v>127.43039215686275</v>
      </c>
      <c r="AG264" s="28" t="str">
        <f t="shared" si="71"/>
        <v/>
      </c>
      <c r="AH264" s="28" t="str">
        <f t="shared" si="72"/>
        <v/>
      </c>
      <c r="AI264" s="28" t="str">
        <f t="shared" si="73"/>
        <v/>
      </c>
      <c r="AJ264" s="28" t="str">
        <f t="shared" si="74"/>
        <v/>
      </c>
      <c r="AK264" s="28" t="str">
        <f t="shared" si="75"/>
        <v/>
      </c>
      <c r="AL264" s="29" t="str">
        <f t="shared" si="76"/>
        <v/>
      </c>
      <c r="AM264" s="25" t="str">
        <f t="shared" si="77"/>
        <v/>
      </c>
      <c r="AN264" s="24" t="str">
        <f t="shared" si="78"/>
        <v>非参评</v>
      </c>
      <c r="AO264" s="24" t="str">
        <f t="shared" si="79"/>
        <v>MOB12+</v>
      </c>
    </row>
    <row r="265" spans="1:41" ht="13.5" hidden="1" customHeight="1">
      <c r="A265" s="24" t="s">
        <v>1168</v>
      </c>
      <c r="B265" s="34" t="s">
        <v>176</v>
      </c>
      <c r="C265" s="25">
        <v>755928</v>
      </c>
      <c r="D265" s="24" t="s">
        <v>1207</v>
      </c>
      <c r="E265" s="26">
        <v>45908.421527777798</v>
      </c>
      <c r="F265" s="26">
        <v>45908.421527777798</v>
      </c>
      <c r="G265" s="25">
        <v>246</v>
      </c>
      <c r="H265" s="25">
        <v>246</v>
      </c>
      <c r="I265" s="26">
        <v>46154.745138888902</v>
      </c>
      <c r="J265" s="27">
        <v>1698</v>
      </c>
      <c r="K265" s="27">
        <v>3286</v>
      </c>
      <c r="L265" s="27">
        <v>1803</v>
      </c>
      <c r="M265" s="27">
        <v>202389</v>
      </c>
      <c r="N265" s="27">
        <v>182359</v>
      </c>
      <c r="O265" s="25">
        <v>21</v>
      </c>
      <c r="P265" s="27">
        <v>0</v>
      </c>
      <c r="Q265" s="24"/>
      <c r="R265" s="24"/>
      <c r="S265" s="27">
        <v>147</v>
      </c>
      <c r="T265" s="27">
        <v>245</v>
      </c>
      <c r="U265" s="27">
        <v>4351400</v>
      </c>
      <c r="V265" s="27">
        <v>1585800</v>
      </c>
      <c r="W265" s="27">
        <v>4351400</v>
      </c>
      <c r="X265" s="24" t="str">
        <f>IF(OR(I265="",说明首页!$C$3-INT(I265)&gt;7),"是","否")</f>
        <v>否</v>
      </c>
      <c r="Y265" s="24" t="str">
        <f t="shared" si="64"/>
        <v>是</v>
      </c>
      <c r="Z265" s="24" t="str">
        <f t="shared" si="65"/>
        <v>否</v>
      </c>
      <c r="AA265" s="24" t="str">
        <f>IF(OR(I265="",说明首页!$C$3-INT(I265)&gt;=3),"是","否")</f>
        <v>否</v>
      </c>
      <c r="AB265" s="28">
        <f t="shared" si="66"/>
        <v>101.14198557958957</v>
      </c>
      <c r="AC265" s="29">
        <f t="shared" si="67"/>
        <v>435.14</v>
      </c>
      <c r="AD265" s="27">
        <f t="shared" si="68"/>
        <v>17760.816326530614</v>
      </c>
      <c r="AE265" s="29">
        <f t="shared" si="69"/>
        <v>158.58000000000001</v>
      </c>
      <c r="AF265" s="29">
        <f t="shared" si="70"/>
        <v>144.72936507936507</v>
      </c>
      <c r="AG265" s="28" t="str">
        <f t="shared" si="71"/>
        <v/>
      </c>
      <c r="AH265" s="28" t="str">
        <f t="shared" si="72"/>
        <v/>
      </c>
      <c r="AI265" s="28" t="str">
        <f t="shared" si="73"/>
        <v/>
      </c>
      <c r="AJ265" s="28" t="str">
        <f t="shared" si="74"/>
        <v/>
      </c>
      <c r="AK265" s="28" t="str">
        <f t="shared" si="75"/>
        <v/>
      </c>
      <c r="AL265" s="29" t="str">
        <f t="shared" si="76"/>
        <v/>
      </c>
      <c r="AM265" s="25" t="str">
        <f t="shared" si="77"/>
        <v/>
      </c>
      <c r="AN265" s="24" t="str">
        <f t="shared" si="78"/>
        <v>非参评</v>
      </c>
      <c r="AO265" s="24" t="str">
        <f t="shared" si="79"/>
        <v>MOB6-12</v>
      </c>
    </row>
    <row r="266" spans="1:41" ht="13.5" hidden="1" customHeight="1">
      <c r="A266" s="24" t="s">
        <v>1168</v>
      </c>
      <c r="B266" s="34" t="s">
        <v>145</v>
      </c>
      <c r="C266" s="25">
        <v>756026</v>
      </c>
      <c r="D266" s="24" t="s">
        <v>599</v>
      </c>
      <c r="E266" s="26">
        <v>45274.5847222222</v>
      </c>
      <c r="F266" s="26">
        <v>45274.5847222222</v>
      </c>
      <c r="G266" s="25">
        <v>880</v>
      </c>
      <c r="H266" s="25">
        <v>880</v>
      </c>
      <c r="I266" s="26">
        <v>46140.382638888899</v>
      </c>
      <c r="J266" s="27">
        <v>76</v>
      </c>
      <c r="K266" s="27">
        <v>93</v>
      </c>
      <c r="L266" s="27">
        <v>42</v>
      </c>
      <c r="M266" s="27">
        <v>4467</v>
      </c>
      <c r="N266" s="27">
        <v>3841</v>
      </c>
      <c r="O266" s="25">
        <v>1</v>
      </c>
      <c r="P266" s="27">
        <v>0</v>
      </c>
      <c r="Q266" s="24"/>
      <c r="R266" s="24"/>
      <c r="S266" s="27">
        <v>1</v>
      </c>
      <c r="T266" s="27">
        <v>1</v>
      </c>
      <c r="U266" s="27">
        <v>2000</v>
      </c>
      <c r="V266" s="27"/>
      <c r="W266" s="27">
        <v>2000</v>
      </c>
      <c r="X266" s="24" t="str">
        <f>IF(OR(I266="",说明首页!$C$3-INT(I266)&gt;7),"是","否")</f>
        <v>否</v>
      </c>
      <c r="Y266" s="24" t="str">
        <f t="shared" si="64"/>
        <v>是</v>
      </c>
      <c r="Z266" s="24" t="str">
        <f t="shared" si="65"/>
        <v>否</v>
      </c>
      <c r="AA266" s="24" t="str">
        <f>IF(OR(I266="",说明首页!$C$3-INT(I266)&gt;=3),"是","否")</f>
        <v>否</v>
      </c>
      <c r="AB266" s="28">
        <f t="shared" si="66"/>
        <v>91.452380952380949</v>
      </c>
      <c r="AC266" s="29">
        <f t="shared" si="67"/>
        <v>0.2</v>
      </c>
      <c r="AD266" s="27">
        <f t="shared" si="68"/>
        <v>2000</v>
      </c>
      <c r="AE266" s="29">
        <f t="shared" si="69"/>
        <v>0</v>
      </c>
      <c r="AF266" s="29">
        <f t="shared" si="70"/>
        <v>64.016666666666666</v>
      </c>
      <c r="AG266" s="28" t="str">
        <f t="shared" si="71"/>
        <v/>
      </c>
      <c r="AH266" s="28" t="str">
        <f t="shared" si="72"/>
        <v/>
      </c>
      <c r="AI266" s="28" t="str">
        <f t="shared" si="73"/>
        <v/>
      </c>
      <c r="AJ266" s="28" t="str">
        <f t="shared" si="74"/>
        <v/>
      </c>
      <c r="AK266" s="28" t="str">
        <f t="shared" si="75"/>
        <v/>
      </c>
      <c r="AL266" s="29" t="str">
        <f t="shared" si="76"/>
        <v/>
      </c>
      <c r="AM266" s="25" t="str">
        <f t="shared" si="77"/>
        <v/>
      </c>
      <c r="AN266" s="24" t="str">
        <f t="shared" si="78"/>
        <v>非参评</v>
      </c>
      <c r="AO266" s="24" t="str">
        <f t="shared" si="79"/>
        <v>MOB12+</v>
      </c>
    </row>
    <row r="267" spans="1:41" ht="13.5" hidden="1" customHeight="1">
      <c r="A267" s="24" t="s">
        <v>1168</v>
      </c>
      <c r="B267" s="34" t="s">
        <v>147</v>
      </c>
      <c r="C267" s="25">
        <v>756150</v>
      </c>
      <c r="D267" s="24" t="s">
        <v>774</v>
      </c>
      <c r="E267" s="26">
        <v>45279.440277777801</v>
      </c>
      <c r="F267" s="26">
        <v>45279.440277777801</v>
      </c>
      <c r="G267" s="25">
        <v>875</v>
      </c>
      <c r="H267" s="25">
        <v>875</v>
      </c>
      <c r="I267" s="26">
        <v>46154.704861111102</v>
      </c>
      <c r="J267" s="27">
        <v>972</v>
      </c>
      <c r="K267" s="27">
        <v>1223</v>
      </c>
      <c r="L267" s="27">
        <v>419</v>
      </c>
      <c r="M267" s="27">
        <v>46986</v>
      </c>
      <c r="N267" s="27">
        <v>36422</v>
      </c>
      <c r="O267" s="24">
        <v>13</v>
      </c>
      <c r="P267" s="24">
        <v>0</v>
      </c>
      <c r="Q267" s="24"/>
      <c r="R267" s="24"/>
      <c r="S267" s="24">
        <v>12</v>
      </c>
      <c r="T267" s="24">
        <v>22</v>
      </c>
      <c r="U267" s="24">
        <v>687400</v>
      </c>
      <c r="V267" s="24">
        <v>273800</v>
      </c>
      <c r="W267" s="24">
        <v>687400</v>
      </c>
      <c r="X267" s="24" t="str">
        <f>IF(OR(I267="",说明首页!$C$3-INT(I267)&gt;7),"是","否")</f>
        <v>否</v>
      </c>
      <c r="Y267" s="24" t="str">
        <f t="shared" si="64"/>
        <v>是</v>
      </c>
      <c r="Z267" s="24" t="str">
        <f t="shared" si="65"/>
        <v>否</v>
      </c>
      <c r="AA267" s="24" t="str">
        <f>IF(OR(I267="",说明首页!$C$3-INT(I267)&gt;=3),"是","否")</f>
        <v>否</v>
      </c>
      <c r="AB267" s="28">
        <f t="shared" si="66"/>
        <v>86.92601431980907</v>
      </c>
      <c r="AC267" s="29">
        <f t="shared" si="67"/>
        <v>68.739999999999995</v>
      </c>
      <c r="AD267" s="27">
        <f t="shared" si="68"/>
        <v>31245.454545454544</v>
      </c>
      <c r="AE267" s="29">
        <f t="shared" si="69"/>
        <v>27.38</v>
      </c>
      <c r="AF267" s="29">
        <f t="shared" si="70"/>
        <v>46.694871794871794</v>
      </c>
      <c r="AG267" s="28" t="str">
        <f t="shared" si="71"/>
        <v/>
      </c>
      <c r="AH267" s="28" t="str">
        <f t="shared" si="72"/>
        <v/>
      </c>
      <c r="AI267" s="28" t="str">
        <f t="shared" si="73"/>
        <v/>
      </c>
      <c r="AJ267" s="28" t="str">
        <f t="shared" si="74"/>
        <v/>
      </c>
      <c r="AK267" s="28" t="str">
        <f t="shared" si="75"/>
        <v/>
      </c>
      <c r="AL267" s="29" t="str">
        <f t="shared" si="76"/>
        <v/>
      </c>
      <c r="AM267" s="25" t="str">
        <f t="shared" si="77"/>
        <v/>
      </c>
      <c r="AN267" s="24" t="str">
        <f t="shared" si="78"/>
        <v>非参评</v>
      </c>
      <c r="AO267" s="24" t="str">
        <f t="shared" si="79"/>
        <v>MOB12+</v>
      </c>
    </row>
    <row r="268" spans="1:41" ht="13.5" hidden="1" customHeight="1">
      <c r="A268" s="24" t="s">
        <v>1168</v>
      </c>
      <c r="B268" s="34" t="s">
        <v>147</v>
      </c>
      <c r="C268" s="25">
        <v>756154</v>
      </c>
      <c r="D268" s="24" t="s">
        <v>282</v>
      </c>
      <c r="E268" s="26">
        <v>45279.444444444402</v>
      </c>
      <c r="F268" s="26">
        <v>45279.444444444402</v>
      </c>
      <c r="G268" s="25">
        <v>875</v>
      </c>
      <c r="H268" s="25">
        <v>875</v>
      </c>
      <c r="I268" s="26">
        <v>46154.827777777798</v>
      </c>
      <c r="J268" s="27">
        <v>865</v>
      </c>
      <c r="K268" s="27">
        <v>1255</v>
      </c>
      <c r="L268" s="27">
        <v>499</v>
      </c>
      <c r="M268" s="27">
        <v>50978</v>
      </c>
      <c r="N268" s="27">
        <v>41049</v>
      </c>
      <c r="O268" s="25">
        <v>14</v>
      </c>
      <c r="P268" s="27">
        <v>0</v>
      </c>
      <c r="Q268" s="24"/>
      <c r="R268" s="24"/>
      <c r="S268" s="27">
        <v>14</v>
      </c>
      <c r="T268" s="27">
        <v>27</v>
      </c>
      <c r="U268" s="27">
        <v>1143800</v>
      </c>
      <c r="V268" s="27">
        <v>941600</v>
      </c>
      <c r="W268" s="27">
        <v>1143800</v>
      </c>
      <c r="X268" s="24" t="str">
        <f>IF(OR(I268="",说明首页!$C$3-INT(I268)&gt;7),"是","否")</f>
        <v>否</v>
      </c>
      <c r="Y268" s="24" t="str">
        <f t="shared" si="64"/>
        <v>是</v>
      </c>
      <c r="Z268" s="24" t="str">
        <f t="shared" si="65"/>
        <v>否</v>
      </c>
      <c r="AA268" s="24" t="str">
        <f>IF(OR(I268="",说明首页!$C$3-INT(I268)&gt;=3),"是","否")</f>
        <v>否</v>
      </c>
      <c r="AB268" s="28">
        <f t="shared" si="66"/>
        <v>82.262525050100194</v>
      </c>
      <c r="AC268" s="29">
        <f t="shared" si="67"/>
        <v>114.38</v>
      </c>
      <c r="AD268" s="27">
        <f t="shared" si="68"/>
        <v>42362.962962962964</v>
      </c>
      <c r="AE268" s="29">
        <f t="shared" si="69"/>
        <v>94.16</v>
      </c>
      <c r="AF268" s="29">
        <f t="shared" si="70"/>
        <v>48.86785714285714</v>
      </c>
      <c r="AG268" s="28" t="str">
        <f t="shared" si="71"/>
        <v/>
      </c>
      <c r="AH268" s="28" t="str">
        <f t="shared" si="72"/>
        <v/>
      </c>
      <c r="AI268" s="28" t="str">
        <f t="shared" si="73"/>
        <v/>
      </c>
      <c r="AJ268" s="28" t="str">
        <f t="shared" si="74"/>
        <v/>
      </c>
      <c r="AK268" s="28" t="str">
        <f t="shared" si="75"/>
        <v/>
      </c>
      <c r="AL268" s="29" t="str">
        <f t="shared" si="76"/>
        <v/>
      </c>
      <c r="AM268" s="25" t="str">
        <f t="shared" si="77"/>
        <v/>
      </c>
      <c r="AN268" s="24" t="str">
        <f t="shared" si="78"/>
        <v>非参评</v>
      </c>
      <c r="AO268" s="24" t="str">
        <f t="shared" si="79"/>
        <v>MOB12+</v>
      </c>
    </row>
    <row r="269" spans="1:41" ht="13.5" hidden="1" customHeight="1">
      <c r="A269" s="24" t="s">
        <v>1168</v>
      </c>
      <c r="B269" s="34" t="s">
        <v>147</v>
      </c>
      <c r="C269" s="25">
        <v>756241</v>
      </c>
      <c r="D269" s="24" t="s">
        <v>935</v>
      </c>
      <c r="E269" s="26">
        <v>45294.644444444399</v>
      </c>
      <c r="F269" s="26">
        <v>45294.644444444399</v>
      </c>
      <c r="G269" s="25">
        <v>860</v>
      </c>
      <c r="H269" s="25">
        <v>860</v>
      </c>
      <c r="I269" s="26">
        <v>46154.686111111099</v>
      </c>
      <c r="J269" s="27">
        <v>843</v>
      </c>
      <c r="K269" s="27">
        <v>1066</v>
      </c>
      <c r="L269" s="27">
        <v>343</v>
      </c>
      <c r="M269" s="27">
        <v>41257</v>
      </c>
      <c r="N269" s="27">
        <v>31460</v>
      </c>
      <c r="O269" s="25">
        <v>10</v>
      </c>
      <c r="P269" s="27">
        <v>0</v>
      </c>
      <c r="Q269" s="24"/>
      <c r="R269" s="24"/>
      <c r="S269" s="27">
        <v>14</v>
      </c>
      <c r="T269" s="27">
        <v>29</v>
      </c>
      <c r="U269" s="27">
        <v>1220000</v>
      </c>
      <c r="V269" s="27">
        <v>998300</v>
      </c>
      <c r="W269" s="27">
        <v>1220000</v>
      </c>
      <c r="X269" s="24" t="str">
        <f>IF(OR(I269="",说明首页!$C$3-INT(I269)&gt;7),"是","否")</f>
        <v>否</v>
      </c>
      <c r="Y269" s="24" t="str">
        <f t="shared" si="64"/>
        <v>是</v>
      </c>
      <c r="Z269" s="24" t="str">
        <f t="shared" si="65"/>
        <v>否</v>
      </c>
      <c r="AA269" s="24" t="str">
        <f>IF(OR(I269="",说明首页!$C$3-INT(I269)&gt;=3),"是","否")</f>
        <v>否</v>
      </c>
      <c r="AB269" s="28">
        <f t="shared" si="66"/>
        <v>91.720116618075807</v>
      </c>
      <c r="AC269" s="29">
        <f t="shared" si="67"/>
        <v>122</v>
      </c>
      <c r="AD269" s="27">
        <f t="shared" si="68"/>
        <v>42068.965517241377</v>
      </c>
      <c r="AE269" s="29">
        <f t="shared" si="69"/>
        <v>99.83</v>
      </c>
      <c r="AF269" s="29">
        <f t="shared" si="70"/>
        <v>52.43333333333333</v>
      </c>
      <c r="AG269" s="28" t="str">
        <f t="shared" si="71"/>
        <v/>
      </c>
      <c r="AH269" s="28" t="str">
        <f t="shared" si="72"/>
        <v/>
      </c>
      <c r="AI269" s="28" t="str">
        <f t="shared" si="73"/>
        <v/>
      </c>
      <c r="AJ269" s="28" t="str">
        <f t="shared" si="74"/>
        <v/>
      </c>
      <c r="AK269" s="28" t="str">
        <f t="shared" si="75"/>
        <v/>
      </c>
      <c r="AL269" s="29" t="str">
        <f t="shared" si="76"/>
        <v/>
      </c>
      <c r="AM269" s="25" t="str">
        <f t="shared" si="77"/>
        <v/>
      </c>
      <c r="AN269" s="24" t="str">
        <f t="shared" si="78"/>
        <v>非参评</v>
      </c>
      <c r="AO269" s="24" t="str">
        <f t="shared" si="79"/>
        <v>MOB12+</v>
      </c>
    </row>
    <row r="270" spans="1:41" ht="13.5" hidden="1" customHeight="1">
      <c r="A270" s="24" t="s">
        <v>1168</v>
      </c>
      <c r="B270" s="34" t="s">
        <v>147</v>
      </c>
      <c r="C270" s="25">
        <v>756248</v>
      </c>
      <c r="D270" s="24" t="s">
        <v>578</v>
      </c>
      <c r="E270" s="26">
        <v>45294.650694444397</v>
      </c>
      <c r="F270" s="26">
        <v>45294.650694444397</v>
      </c>
      <c r="G270" s="25">
        <v>860</v>
      </c>
      <c r="H270" s="25">
        <v>860</v>
      </c>
      <c r="I270" s="26">
        <v>46154.706944444399</v>
      </c>
      <c r="J270" s="27">
        <v>1016</v>
      </c>
      <c r="K270" s="27">
        <v>1593</v>
      </c>
      <c r="L270" s="27">
        <v>585</v>
      </c>
      <c r="M270" s="27">
        <v>65853</v>
      </c>
      <c r="N270" s="27">
        <v>51665</v>
      </c>
      <c r="O270" s="25">
        <v>21</v>
      </c>
      <c r="P270" s="27">
        <v>0</v>
      </c>
      <c r="Q270" s="24"/>
      <c r="R270" s="24"/>
      <c r="S270" s="27">
        <v>12</v>
      </c>
      <c r="T270" s="27">
        <v>24</v>
      </c>
      <c r="U270" s="27">
        <v>1414600</v>
      </c>
      <c r="V270" s="27">
        <v>1240800</v>
      </c>
      <c r="W270" s="27">
        <v>1414600</v>
      </c>
      <c r="X270" s="24" t="str">
        <f>IF(OR(I270="",说明首页!$C$3-INT(I270)&gt;7),"是","否")</f>
        <v>否</v>
      </c>
      <c r="Y270" s="24" t="str">
        <f t="shared" si="64"/>
        <v>是</v>
      </c>
      <c r="Z270" s="24" t="str">
        <f t="shared" si="65"/>
        <v>否</v>
      </c>
      <c r="AA270" s="24" t="str">
        <f>IF(OR(I270="",说明首页!$C$3-INT(I270)&gt;=3),"是","否")</f>
        <v>否</v>
      </c>
      <c r="AB270" s="28">
        <f t="shared" si="66"/>
        <v>88.316239316239319</v>
      </c>
      <c r="AC270" s="29">
        <f t="shared" si="67"/>
        <v>141.46</v>
      </c>
      <c r="AD270" s="27">
        <f t="shared" si="68"/>
        <v>58941.666666666664</v>
      </c>
      <c r="AE270" s="29">
        <f t="shared" si="69"/>
        <v>124.08</v>
      </c>
      <c r="AF270" s="29">
        <f t="shared" si="70"/>
        <v>41.00396825396826</v>
      </c>
      <c r="AG270" s="28" t="str">
        <f t="shared" si="71"/>
        <v/>
      </c>
      <c r="AH270" s="28" t="str">
        <f t="shared" si="72"/>
        <v/>
      </c>
      <c r="AI270" s="28" t="str">
        <f t="shared" si="73"/>
        <v/>
      </c>
      <c r="AJ270" s="28" t="str">
        <f t="shared" si="74"/>
        <v/>
      </c>
      <c r="AK270" s="28" t="str">
        <f t="shared" si="75"/>
        <v/>
      </c>
      <c r="AL270" s="29" t="str">
        <f t="shared" si="76"/>
        <v/>
      </c>
      <c r="AM270" s="25" t="str">
        <f t="shared" si="77"/>
        <v/>
      </c>
      <c r="AN270" s="24" t="str">
        <f t="shared" si="78"/>
        <v>非参评</v>
      </c>
      <c r="AO270" s="24" t="str">
        <f t="shared" si="79"/>
        <v>MOB12+</v>
      </c>
    </row>
    <row r="271" spans="1:41" ht="13.5" hidden="1" customHeight="1">
      <c r="A271" s="24" t="s">
        <v>1168</v>
      </c>
      <c r="B271" s="34" t="s">
        <v>162</v>
      </c>
      <c r="C271" s="25">
        <v>756704</v>
      </c>
      <c r="D271" s="24" t="s">
        <v>663</v>
      </c>
      <c r="E271" s="26">
        <v>45300.668749999997</v>
      </c>
      <c r="F271" s="26">
        <v>45300.668749999997</v>
      </c>
      <c r="G271" s="25">
        <v>854</v>
      </c>
      <c r="H271" s="25">
        <v>854</v>
      </c>
      <c r="I271" s="26">
        <v>46153.6743055556</v>
      </c>
      <c r="J271" s="27">
        <v>40</v>
      </c>
      <c r="K271" s="27">
        <v>40</v>
      </c>
      <c r="L271" s="27">
        <v>15</v>
      </c>
      <c r="M271" s="27">
        <v>1890</v>
      </c>
      <c r="N271" s="27">
        <v>1488</v>
      </c>
      <c r="O271" s="25">
        <v>1</v>
      </c>
      <c r="P271" s="27"/>
      <c r="Q271" s="24"/>
      <c r="R271" s="24"/>
      <c r="S271" s="27"/>
      <c r="T271" s="27"/>
      <c r="U271" s="27"/>
      <c r="V271" s="27"/>
      <c r="W271" s="27"/>
      <c r="X271" s="24" t="str">
        <f>IF(OR(I271="",说明首页!$C$3-INT(I271)&gt;7),"是","否")</f>
        <v>否</v>
      </c>
      <c r="Y271" s="24" t="str">
        <f t="shared" si="64"/>
        <v>是</v>
      </c>
      <c r="Z271" s="24" t="str">
        <f t="shared" si="65"/>
        <v>否</v>
      </c>
      <c r="AA271" s="24" t="str">
        <f>IF(OR(I271="",说明首页!$C$3-INT(I271)&gt;=3),"是","否")</f>
        <v>否</v>
      </c>
      <c r="AB271" s="28">
        <f t="shared" si="66"/>
        <v>99.2</v>
      </c>
      <c r="AC271" s="29">
        <f t="shared" si="67"/>
        <v>0</v>
      </c>
      <c r="AD271" s="27">
        <f t="shared" si="68"/>
        <v>0</v>
      </c>
      <c r="AE271" s="29">
        <f t="shared" si="69"/>
        <v>0</v>
      </c>
      <c r="AF271" s="29">
        <f t="shared" si="70"/>
        <v>24.8</v>
      </c>
      <c r="AG271" s="28" t="str">
        <f t="shared" si="71"/>
        <v/>
      </c>
      <c r="AH271" s="28" t="str">
        <f t="shared" si="72"/>
        <v/>
      </c>
      <c r="AI271" s="28" t="str">
        <f t="shared" si="73"/>
        <v/>
      </c>
      <c r="AJ271" s="28" t="str">
        <f t="shared" si="74"/>
        <v/>
      </c>
      <c r="AK271" s="28" t="str">
        <f t="shared" si="75"/>
        <v/>
      </c>
      <c r="AL271" s="29" t="str">
        <f t="shared" si="76"/>
        <v/>
      </c>
      <c r="AM271" s="25" t="str">
        <f t="shared" si="77"/>
        <v/>
      </c>
      <c r="AN271" s="24" t="str">
        <f t="shared" si="78"/>
        <v>非参评</v>
      </c>
      <c r="AO271" s="24" t="str">
        <f t="shared" si="79"/>
        <v>MOB12+</v>
      </c>
    </row>
    <row r="272" spans="1:41" ht="13.5" hidden="1" customHeight="1">
      <c r="A272" s="24" t="s">
        <v>1168</v>
      </c>
      <c r="B272" s="34" t="s">
        <v>162</v>
      </c>
      <c r="C272" s="25">
        <v>756717</v>
      </c>
      <c r="D272" s="24" t="s">
        <v>1550</v>
      </c>
      <c r="E272" s="26">
        <v>45303.629861111098</v>
      </c>
      <c r="F272" s="26">
        <v>45303.629861111098</v>
      </c>
      <c r="G272" s="25">
        <v>851</v>
      </c>
      <c r="H272" s="25">
        <v>851</v>
      </c>
      <c r="I272" s="26">
        <v>46150.768750000003</v>
      </c>
      <c r="J272" s="27">
        <v>198</v>
      </c>
      <c r="K272" s="27">
        <v>214</v>
      </c>
      <c r="L272" s="27">
        <v>65</v>
      </c>
      <c r="M272" s="27">
        <v>8274</v>
      </c>
      <c r="N272" s="27">
        <v>5835</v>
      </c>
      <c r="O272" s="25">
        <v>2</v>
      </c>
      <c r="P272" s="27">
        <v>0</v>
      </c>
      <c r="Q272" s="24"/>
      <c r="R272" s="24"/>
      <c r="S272" s="27">
        <v>12</v>
      </c>
      <c r="T272" s="27">
        <v>14</v>
      </c>
      <c r="U272" s="27">
        <v>616100</v>
      </c>
      <c r="V272" s="27">
        <v>533100</v>
      </c>
      <c r="W272" s="27">
        <v>616100</v>
      </c>
      <c r="X272" s="24" t="str">
        <f>IF(OR(I272="",说明首页!$C$3-INT(I272)&gt;7),"是","否")</f>
        <v>否</v>
      </c>
      <c r="Y272" s="24" t="str">
        <f t="shared" si="64"/>
        <v>是</v>
      </c>
      <c r="Z272" s="24" t="str">
        <f t="shared" si="65"/>
        <v>否</v>
      </c>
      <c r="AA272" s="24" t="str">
        <f>IF(OR(I272="",说明首页!$C$3-INT(I272)&gt;=3),"是","否")</f>
        <v>否</v>
      </c>
      <c r="AB272" s="28">
        <f t="shared" si="66"/>
        <v>89.769230769230774</v>
      </c>
      <c r="AC272" s="29">
        <f t="shared" si="67"/>
        <v>61.61</v>
      </c>
      <c r="AD272" s="27">
        <f t="shared" si="68"/>
        <v>44007.142857142855</v>
      </c>
      <c r="AE272" s="29">
        <f t="shared" si="69"/>
        <v>53.31</v>
      </c>
      <c r="AF272" s="29">
        <f t="shared" si="70"/>
        <v>48.625</v>
      </c>
      <c r="AG272" s="28" t="str">
        <f t="shared" si="71"/>
        <v/>
      </c>
      <c r="AH272" s="28" t="str">
        <f t="shared" si="72"/>
        <v/>
      </c>
      <c r="AI272" s="28" t="str">
        <f t="shared" si="73"/>
        <v/>
      </c>
      <c r="AJ272" s="28" t="str">
        <f t="shared" si="74"/>
        <v/>
      </c>
      <c r="AK272" s="28" t="str">
        <f t="shared" si="75"/>
        <v/>
      </c>
      <c r="AL272" s="29" t="str">
        <f t="shared" si="76"/>
        <v/>
      </c>
      <c r="AM272" s="25" t="str">
        <f t="shared" si="77"/>
        <v/>
      </c>
      <c r="AN272" s="24" t="str">
        <f t="shared" si="78"/>
        <v>非参评</v>
      </c>
      <c r="AO272" s="24" t="str">
        <f t="shared" si="79"/>
        <v>MOB12+</v>
      </c>
    </row>
    <row r="273" spans="1:41" ht="13.5" hidden="1" customHeight="1">
      <c r="A273" s="24" t="s">
        <v>1168</v>
      </c>
      <c r="B273" s="34" t="s">
        <v>145</v>
      </c>
      <c r="C273" s="25">
        <v>756968</v>
      </c>
      <c r="D273" s="24" t="s">
        <v>290</v>
      </c>
      <c r="E273" s="26">
        <v>45302.595833333296</v>
      </c>
      <c r="F273" s="26">
        <v>45302.595833333296</v>
      </c>
      <c r="G273" s="25">
        <v>852</v>
      </c>
      <c r="H273" s="25">
        <v>852</v>
      </c>
      <c r="I273" s="26">
        <v>46154.668749999997</v>
      </c>
      <c r="J273" s="27">
        <v>323</v>
      </c>
      <c r="K273" s="27">
        <v>471</v>
      </c>
      <c r="L273" s="27">
        <v>163</v>
      </c>
      <c r="M273" s="27">
        <v>20627</v>
      </c>
      <c r="N273" s="27">
        <v>16295</v>
      </c>
      <c r="O273" s="25">
        <v>1</v>
      </c>
      <c r="P273" s="27">
        <v>0</v>
      </c>
      <c r="Q273" s="24"/>
      <c r="R273" s="24"/>
      <c r="S273" s="27">
        <v>3</v>
      </c>
      <c r="T273" s="27">
        <v>6</v>
      </c>
      <c r="U273" s="27">
        <v>389000</v>
      </c>
      <c r="V273" s="27">
        <v>388000</v>
      </c>
      <c r="W273" s="27">
        <v>389000</v>
      </c>
      <c r="X273" s="24" t="str">
        <f>IF(OR(I273="",说明首页!$C$3-INT(I273)&gt;7),"是","否")</f>
        <v>否</v>
      </c>
      <c r="Y273" s="24" t="str">
        <f t="shared" si="64"/>
        <v>是</v>
      </c>
      <c r="Z273" s="24" t="str">
        <f t="shared" si="65"/>
        <v>否</v>
      </c>
      <c r="AA273" s="24" t="str">
        <f>IF(OR(I273="",说明首页!$C$3-INT(I273)&gt;=3),"是","否")</f>
        <v>否</v>
      </c>
      <c r="AB273" s="28">
        <f t="shared" si="66"/>
        <v>99.969325153374228</v>
      </c>
      <c r="AC273" s="29">
        <f t="shared" si="67"/>
        <v>38.9</v>
      </c>
      <c r="AD273" s="27">
        <f t="shared" si="68"/>
        <v>64833.333333333336</v>
      </c>
      <c r="AE273" s="29">
        <f t="shared" si="69"/>
        <v>38.799999999999997</v>
      </c>
      <c r="AF273" s="29">
        <f t="shared" si="70"/>
        <v>271.58333333333331</v>
      </c>
      <c r="AG273" s="28" t="str">
        <f t="shared" si="71"/>
        <v/>
      </c>
      <c r="AH273" s="28" t="str">
        <f t="shared" si="72"/>
        <v/>
      </c>
      <c r="AI273" s="28" t="str">
        <f t="shared" si="73"/>
        <v/>
      </c>
      <c r="AJ273" s="28" t="str">
        <f t="shared" si="74"/>
        <v/>
      </c>
      <c r="AK273" s="28" t="str">
        <f t="shared" si="75"/>
        <v/>
      </c>
      <c r="AL273" s="29" t="str">
        <f t="shared" si="76"/>
        <v/>
      </c>
      <c r="AM273" s="25" t="str">
        <f t="shared" si="77"/>
        <v/>
      </c>
      <c r="AN273" s="24" t="str">
        <f t="shared" si="78"/>
        <v>非参评</v>
      </c>
      <c r="AO273" s="24" t="str">
        <f t="shared" si="79"/>
        <v>MOB12+</v>
      </c>
    </row>
    <row r="274" spans="1:41" ht="13.5" hidden="1" customHeight="1">
      <c r="A274" s="24" t="s">
        <v>1168</v>
      </c>
      <c r="B274" s="34" t="s">
        <v>145</v>
      </c>
      <c r="C274" s="25">
        <v>756970</v>
      </c>
      <c r="D274" s="24" t="s">
        <v>932</v>
      </c>
      <c r="E274" s="26">
        <v>45302.574999999997</v>
      </c>
      <c r="F274" s="26">
        <v>45302.574999999997</v>
      </c>
      <c r="G274" s="25">
        <v>852</v>
      </c>
      <c r="H274" s="25">
        <v>852</v>
      </c>
      <c r="I274" s="26">
        <v>46154.520138888904</v>
      </c>
      <c r="J274" s="27">
        <v>196</v>
      </c>
      <c r="K274" s="27">
        <v>214</v>
      </c>
      <c r="L274" s="27">
        <v>76</v>
      </c>
      <c r="M274" s="27">
        <v>7365</v>
      </c>
      <c r="N274" s="27">
        <v>5433</v>
      </c>
      <c r="O274" s="25"/>
      <c r="P274" s="27"/>
      <c r="Q274" s="24"/>
      <c r="R274" s="24"/>
      <c r="S274" s="27"/>
      <c r="T274" s="27"/>
      <c r="U274" s="27"/>
      <c r="V274" s="24"/>
      <c r="W274" s="27"/>
      <c r="X274" s="24" t="str">
        <f>IF(OR(I274="",说明首页!$C$3-INT(I274)&gt;7),"是","否")</f>
        <v>否</v>
      </c>
      <c r="Y274" s="24" t="str">
        <f t="shared" si="64"/>
        <v>是</v>
      </c>
      <c r="Z274" s="24" t="str">
        <f t="shared" si="65"/>
        <v>否</v>
      </c>
      <c r="AA274" s="24" t="str">
        <f>IF(OR(I274="",说明首页!$C$3-INT(I274)&gt;=3),"是","否")</f>
        <v>否</v>
      </c>
      <c r="AB274" s="28">
        <f t="shared" si="66"/>
        <v>71.486842105263165</v>
      </c>
      <c r="AC274" s="29">
        <f t="shared" si="67"/>
        <v>0</v>
      </c>
      <c r="AD274" s="27">
        <f t="shared" si="68"/>
        <v>0</v>
      </c>
      <c r="AE274" s="29">
        <f t="shared" si="69"/>
        <v>0</v>
      </c>
      <c r="AF274" s="29">
        <f t="shared" si="70"/>
        <v>0</v>
      </c>
      <c r="AG274" s="28" t="str">
        <f t="shared" si="71"/>
        <v/>
      </c>
      <c r="AH274" s="28" t="str">
        <f t="shared" si="72"/>
        <v/>
      </c>
      <c r="AI274" s="28" t="str">
        <f t="shared" si="73"/>
        <v/>
      </c>
      <c r="AJ274" s="28" t="str">
        <f t="shared" si="74"/>
        <v/>
      </c>
      <c r="AK274" s="28" t="str">
        <f t="shared" si="75"/>
        <v/>
      </c>
      <c r="AL274" s="29" t="str">
        <f t="shared" si="76"/>
        <v/>
      </c>
      <c r="AM274" s="25" t="str">
        <f t="shared" si="77"/>
        <v/>
      </c>
      <c r="AN274" s="24" t="str">
        <f t="shared" si="78"/>
        <v>非参评</v>
      </c>
      <c r="AO274" s="24" t="str">
        <f t="shared" si="79"/>
        <v>MOB12+</v>
      </c>
    </row>
    <row r="275" spans="1:41" ht="13.5" hidden="1" customHeight="1">
      <c r="A275" s="24" t="s">
        <v>1168</v>
      </c>
      <c r="B275" s="34" t="s">
        <v>150</v>
      </c>
      <c r="C275" s="25">
        <v>757045</v>
      </c>
      <c r="D275" s="24" t="s">
        <v>890</v>
      </c>
      <c r="E275" s="26">
        <v>45350.456250000003</v>
      </c>
      <c r="F275" s="26">
        <v>45350.456250000003</v>
      </c>
      <c r="G275" s="25">
        <v>804</v>
      </c>
      <c r="H275" s="25">
        <v>804</v>
      </c>
      <c r="I275" s="26">
        <v>46147.662499999999</v>
      </c>
      <c r="J275" s="27">
        <v>18</v>
      </c>
      <c r="K275" s="27">
        <v>18</v>
      </c>
      <c r="L275" s="27">
        <v>5</v>
      </c>
      <c r="M275" s="27">
        <v>520</v>
      </c>
      <c r="N275" s="27">
        <v>354</v>
      </c>
      <c r="O275" s="24"/>
      <c r="P275" s="24">
        <v>0</v>
      </c>
      <c r="Q275" s="24"/>
      <c r="R275" s="24"/>
      <c r="S275" s="24">
        <v>1</v>
      </c>
      <c r="T275" s="24">
        <v>1</v>
      </c>
      <c r="U275" s="24">
        <v>20000</v>
      </c>
      <c r="V275" s="24"/>
      <c r="W275" s="24">
        <v>20000</v>
      </c>
      <c r="X275" s="24" t="str">
        <f>IF(OR(I275="",说明首页!$C$3-INT(I275)&gt;7),"是","否")</f>
        <v>否</v>
      </c>
      <c r="Y275" s="24" t="str">
        <f t="shared" si="64"/>
        <v>是</v>
      </c>
      <c r="Z275" s="24" t="str">
        <f t="shared" si="65"/>
        <v>否</v>
      </c>
      <c r="AA275" s="24" t="str">
        <f>IF(OR(I275="",说明首页!$C$3-INT(I275)&gt;=3),"是","否")</f>
        <v>否</v>
      </c>
      <c r="AB275" s="28">
        <f t="shared" si="66"/>
        <v>70.8</v>
      </c>
      <c r="AC275" s="29">
        <f t="shared" si="67"/>
        <v>2</v>
      </c>
      <c r="AD275" s="27">
        <f t="shared" si="68"/>
        <v>20000</v>
      </c>
      <c r="AE275" s="29">
        <f t="shared" si="69"/>
        <v>0</v>
      </c>
      <c r="AF275" s="29">
        <f t="shared" si="70"/>
        <v>0</v>
      </c>
      <c r="AG275" s="28" t="str">
        <f t="shared" si="71"/>
        <v/>
      </c>
      <c r="AH275" s="28" t="str">
        <f t="shared" si="72"/>
        <v/>
      </c>
      <c r="AI275" s="28" t="str">
        <f t="shared" si="73"/>
        <v/>
      </c>
      <c r="AJ275" s="28" t="str">
        <f t="shared" si="74"/>
        <v/>
      </c>
      <c r="AK275" s="28" t="str">
        <f t="shared" si="75"/>
        <v/>
      </c>
      <c r="AL275" s="29" t="str">
        <f t="shared" si="76"/>
        <v/>
      </c>
      <c r="AM275" s="25" t="str">
        <f t="shared" si="77"/>
        <v/>
      </c>
      <c r="AN275" s="24" t="str">
        <f t="shared" si="78"/>
        <v>非参评</v>
      </c>
      <c r="AO275" s="24" t="str">
        <f t="shared" si="79"/>
        <v>MOB12+</v>
      </c>
    </row>
    <row r="276" spans="1:41" ht="13.5" hidden="1" customHeight="1">
      <c r="A276" s="24" t="s">
        <v>1168</v>
      </c>
      <c r="B276" s="34" t="s">
        <v>150</v>
      </c>
      <c r="C276" s="25">
        <v>757047</v>
      </c>
      <c r="D276" s="24" t="s">
        <v>1149</v>
      </c>
      <c r="E276" s="26">
        <v>45350.457638888904</v>
      </c>
      <c r="F276" s="26">
        <v>45350.457638888904</v>
      </c>
      <c r="G276" s="25">
        <v>804</v>
      </c>
      <c r="H276" s="25">
        <v>804</v>
      </c>
      <c r="I276" s="26">
        <v>46147.795138888898</v>
      </c>
      <c r="J276" s="27">
        <v>29</v>
      </c>
      <c r="K276" s="27">
        <v>32</v>
      </c>
      <c r="L276" s="27">
        <v>5</v>
      </c>
      <c r="M276" s="27">
        <v>750</v>
      </c>
      <c r="N276" s="27">
        <v>344</v>
      </c>
      <c r="O276" s="25"/>
      <c r="P276" s="27"/>
      <c r="Q276" s="24"/>
      <c r="R276" s="24"/>
      <c r="S276" s="27"/>
      <c r="T276" s="27"/>
      <c r="U276" s="27"/>
      <c r="V276" s="27"/>
      <c r="W276" s="27"/>
      <c r="X276" s="24" t="str">
        <f>IF(OR(I276="",说明首页!$C$3-INT(I276)&gt;7),"是","否")</f>
        <v>否</v>
      </c>
      <c r="Y276" s="24" t="str">
        <f t="shared" si="64"/>
        <v>是</v>
      </c>
      <c r="Z276" s="24" t="str">
        <f t="shared" si="65"/>
        <v>否</v>
      </c>
      <c r="AA276" s="24" t="str">
        <f>IF(OR(I276="",说明首页!$C$3-INT(I276)&gt;=3),"是","否")</f>
        <v>否</v>
      </c>
      <c r="AB276" s="28">
        <f t="shared" si="66"/>
        <v>68.8</v>
      </c>
      <c r="AC276" s="29">
        <f t="shared" si="67"/>
        <v>0</v>
      </c>
      <c r="AD276" s="27">
        <f t="shared" si="68"/>
        <v>0</v>
      </c>
      <c r="AE276" s="29">
        <f t="shared" si="69"/>
        <v>0</v>
      </c>
      <c r="AF276" s="29">
        <f t="shared" si="70"/>
        <v>0</v>
      </c>
      <c r="AG276" s="28" t="str">
        <f t="shared" si="71"/>
        <v/>
      </c>
      <c r="AH276" s="28" t="str">
        <f t="shared" si="72"/>
        <v/>
      </c>
      <c r="AI276" s="28" t="str">
        <f t="shared" si="73"/>
        <v/>
      </c>
      <c r="AJ276" s="28" t="str">
        <f t="shared" si="74"/>
        <v/>
      </c>
      <c r="AK276" s="28" t="str">
        <f t="shared" si="75"/>
        <v/>
      </c>
      <c r="AL276" s="29" t="str">
        <f t="shared" si="76"/>
        <v/>
      </c>
      <c r="AM276" s="25" t="str">
        <f t="shared" si="77"/>
        <v/>
      </c>
      <c r="AN276" s="24" t="str">
        <f t="shared" si="78"/>
        <v>非参评</v>
      </c>
      <c r="AO276" s="24" t="str">
        <f t="shared" si="79"/>
        <v>MOB12+</v>
      </c>
    </row>
    <row r="277" spans="1:41" ht="13.5" hidden="1" customHeight="1">
      <c r="A277" s="24" t="s">
        <v>1168</v>
      </c>
      <c r="B277" s="34" t="s">
        <v>150</v>
      </c>
      <c r="C277" s="25">
        <v>757048</v>
      </c>
      <c r="D277" s="24" t="s">
        <v>1131</v>
      </c>
      <c r="E277" s="26">
        <v>45350.457638888904</v>
      </c>
      <c r="F277" s="26">
        <v>45350.457638888904</v>
      </c>
      <c r="G277" s="25">
        <v>804</v>
      </c>
      <c r="H277" s="25">
        <v>804</v>
      </c>
      <c r="I277" s="26">
        <v>46147.643750000003</v>
      </c>
      <c r="J277" s="27">
        <v>35</v>
      </c>
      <c r="K277" s="27">
        <v>35</v>
      </c>
      <c r="L277" s="27">
        <v>11</v>
      </c>
      <c r="M277" s="27">
        <v>1267</v>
      </c>
      <c r="N277" s="27">
        <v>849</v>
      </c>
      <c r="O277" s="25"/>
      <c r="P277" s="27">
        <v>0</v>
      </c>
      <c r="Q277" s="24"/>
      <c r="R277" s="24"/>
      <c r="S277" s="27">
        <v>1</v>
      </c>
      <c r="T277" s="27">
        <v>2</v>
      </c>
      <c r="U277" s="27">
        <v>145300</v>
      </c>
      <c r="V277" s="27">
        <v>145300</v>
      </c>
      <c r="W277" s="27">
        <v>145300</v>
      </c>
      <c r="X277" s="24" t="str">
        <f>IF(OR(I277="",说明首页!$C$3-INT(I277)&gt;7),"是","否")</f>
        <v>否</v>
      </c>
      <c r="Y277" s="24" t="str">
        <f t="shared" si="64"/>
        <v>是</v>
      </c>
      <c r="Z277" s="24" t="str">
        <f t="shared" si="65"/>
        <v>否</v>
      </c>
      <c r="AA277" s="24" t="str">
        <f>IF(OR(I277="",说明首页!$C$3-INT(I277)&gt;=3),"是","否")</f>
        <v>否</v>
      </c>
      <c r="AB277" s="28">
        <f t="shared" si="66"/>
        <v>77.181818181818187</v>
      </c>
      <c r="AC277" s="29">
        <f t="shared" si="67"/>
        <v>14.53</v>
      </c>
      <c r="AD277" s="27">
        <f t="shared" si="68"/>
        <v>72650</v>
      </c>
      <c r="AE277" s="29">
        <f t="shared" si="69"/>
        <v>14.53</v>
      </c>
      <c r="AF277" s="29">
        <f t="shared" si="70"/>
        <v>0</v>
      </c>
      <c r="AG277" s="28" t="str">
        <f t="shared" si="71"/>
        <v/>
      </c>
      <c r="AH277" s="28" t="str">
        <f t="shared" si="72"/>
        <v/>
      </c>
      <c r="AI277" s="28" t="str">
        <f t="shared" si="73"/>
        <v/>
      </c>
      <c r="AJ277" s="28" t="str">
        <f t="shared" si="74"/>
        <v/>
      </c>
      <c r="AK277" s="28" t="str">
        <f t="shared" si="75"/>
        <v/>
      </c>
      <c r="AL277" s="29" t="str">
        <f t="shared" si="76"/>
        <v/>
      </c>
      <c r="AM277" s="25" t="str">
        <f t="shared" si="77"/>
        <v/>
      </c>
      <c r="AN277" s="24" t="str">
        <f t="shared" si="78"/>
        <v>非参评</v>
      </c>
      <c r="AO277" s="24" t="str">
        <f t="shared" si="79"/>
        <v>MOB12+</v>
      </c>
    </row>
    <row r="278" spans="1:41" ht="13.5" hidden="1" customHeight="1">
      <c r="A278" s="24" t="s">
        <v>1168</v>
      </c>
      <c r="B278" s="34" t="s">
        <v>160</v>
      </c>
      <c r="C278" s="25">
        <v>757062</v>
      </c>
      <c r="D278" s="24" t="s">
        <v>1836</v>
      </c>
      <c r="E278" s="26">
        <v>45304.378472222197</v>
      </c>
      <c r="F278" s="26">
        <v>45304.378472222197</v>
      </c>
      <c r="G278" s="25">
        <v>850</v>
      </c>
      <c r="H278" s="25">
        <v>850</v>
      </c>
      <c r="I278" s="26">
        <v>46136.780555555597</v>
      </c>
      <c r="J278" s="27">
        <v>1033</v>
      </c>
      <c r="K278" s="27">
        <v>1122</v>
      </c>
      <c r="L278" s="27">
        <v>468</v>
      </c>
      <c r="M278" s="27">
        <v>41752</v>
      </c>
      <c r="N278" s="27">
        <v>32372</v>
      </c>
      <c r="O278" s="25">
        <v>7</v>
      </c>
      <c r="P278" s="27">
        <v>0</v>
      </c>
      <c r="Q278" s="24"/>
      <c r="R278" s="24"/>
      <c r="S278" s="27">
        <v>48</v>
      </c>
      <c r="T278" s="27">
        <v>66</v>
      </c>
      <c r="U278" s="27">
        <v>346700</v>
      </c>
      <c r="V278" s="27">
        <v>115800</v>
      </c>
      <c r="W278" s="27">
        <v>346700</v>
      </c>
      <c r="X278" s="24" t="str">
        <f>IF(OR(I278="",说明首页!$C$3-INT(I278)&gt;7),"是","否")</f>
        <v>否</v>
      </c>
      <c r="Y278" s="24" t="str">
        <f t="shared" si="64"/>
        <v>是</v>
      </c>
      <c r="Z278" s="24" t="str">
        <f t="shared" si="65"/>
        <v>否</v>
      </c>
      <c r="AA278" s="24" t="str">
        <f>IF(OR(I278="",说明首页!$C$3-INT(I278)&gt;=3),"是","否")</f>
        <v>否</v>
      </c>
      <c r="AB278" s="28">
        <f t="shared" si="66"/>
        <v>69.17094017094017</v>
      </c>
      <c r="AC278" s="29">
        <f t="shared" si="67"/>
        <v>34.67</v>
      </c>
      <c r="AD278" s="27">
        <f t="shared" si="68"/>
        <v>5253.030303030303</v>
      </c>
      <c r="AE278" s="29">
        <f t="shared" si="69"/>
        <v>11.58</v>
      </c>
      <c r="AF278" s="29">
        <f t="shared" si="70"/>
        <v>77.076190476190476</v>
      </c>
      <c r="AG278" s="28" t="str">
        <f t="shared" si="71"/>
        <v/>
      </c>
      <c r="AH278" s="28" t="str">
        <f t="shared" si="72"/>
        <v/>
      </c>
      <c r="AI278" s="28" t="str">
        <f t="shared" si="73"/>
        <v/>
      </c>
      <c r="AJ278" s="28" t="str">
        <f t="shared" si="74"/>
        <v/>
      </c>
      <c r="AK278" s="28" t="str">
        <f t="shared" si="75"/>
        <v/>
      </c>
      <c r="AL278" s="29" t="str">
        <f t="shared" si="76"/>
        <v/>
      </c>
      <c r="AM278" s="25" t="str">
        <f t="shared" si="77"/>
        <v/>
      </c>
      <c r="AN278" s="24" t="str">
        <f t="shared" si="78"/>
        <v>非参评</v>
      </c>
      <c r="AO278" s="24" t="str">
        <f t="shared" si="79"/>
        <v>MOB12+</v>
      </c>
    </row>
    <row r="279" spans="1:41" ht="13.5" hidden="1" customHeight="1">
      <c r="A279" s="24" t="s">
        <v>1168</v>
      </c>
      <c r="B279" s="34" t="s">
        <v>160</v>
      </c>
      <c r="C279" s="25">
        <v>757064</v>
      </c>
      <c r="D279" s="24" t="s">
        <v>546</v>
      </c>
      <c r="E279" s="26">
        <v>45304.379861111098</v>
      </c>
      <c r="F279" s="26">
        <v>45304.379861111098</v>
      </c>
      <c r="G279" s="25">
        <v>850</v>
      </c>
      <c r="H279" s="25">
        <v>850</v>
      </c>
      <c r="I279" s="26">
        <v>46148.7680555556</v>
      </c>
      <c r="J279" s="27">
        <v>357</v>
      </c>
      <c r="K279" s="27">
        <v>371</v>
      </c>
      <c r="L279" s="27">
        <v>91</v>
      </c>
      <c r="M279" s="27">
        <v>15235</v>
      </c>
      <c r="N279" s="27">
        <v>10362</v>
      </c>
      <c r="O279" s="25">
        <v>2</v>
      </c>
      <c r="P279" s="27">
        <v>0</v>
      </c>
      <c r="Q279" s="24"/>
      <c r="R279" s="24"/>
      <c r="S279" s="27">
        <v>10</v>
      </c>
      <c r="T279" s="27">
        <v>12</v>
      </c>
      <c r="U279" s="27">
        <v>218500</v>
      </c>
      <c r="V279" s="27">
        <v>23000</v>
      </c>
      <c r="W279" s="27">
        <v>218500</v>
      </c>
      <c r="X279" s="24" t="str">
        <f>IF(OR(I279="",说明首页!$C$3-INT(I279)&gt;7),"是","否")</f>
        <v>否</v>
      </c>
      <c r="Y279" s="24" t="str">
        <f t="shared" si="64"/>
        <v>是</v>
      </c>
      <c r="Z279" s="24" t="str">
        <f t="shared" si="65"/>
        <v>否</v>
      </c>
      <c r="AA279" s="24" t="str">
        <f>IF(OR(I279="",说明首页!$C$3-INT(I279)&gt;=3),"是","否")</f>
        <v>否</v>
      </c>
      <c r="AB279" s="28">
        <f t="shared" si="66"/>
        <v>113.86813186813187</v>
      </c>
      <c r="AC279" s="29">
        <f t="shared" si="67"/>
        <v>21.85</v>
      </c>
      <c r="AD279" s="27">
        <f t="shared" si="68"/>
        <v>18208.333333333332</v>
      </c>
      <c r="AE279" s="29">
        <f t="shared" si="69"/>
        <v>2.2999999999999998</v>
      </c>
      <c r="AF279" s="29">
        <f t="shared" si="70"/>
        <v>86.35</v>
      </c>
      <c r="AG279" s="28" t="str">
        <f t="shared" si="71"/>
        <v/>
      </c>
      <c r="AH279" s="28" t="str">
        <f t="shared" si="72"/>
        <v/>
      </c>
      <c r="AI279" s="28" t="str">
        <f t="shared" si="73"/>
        <v/>
      </c>
      <c r="AJ279" s="28" t="str">
        <f t="shared" si="74"/>
        <v/>
      </c>
      <c r="AK279" s="28" t="str">
        <f t="shared" si="75"/>
        <v/>
      </c>
      <c r="AL279" s="29" t="str">
        <f t="shared" si="76"/>
        <v/>
      </c>
      <c r="AM279" s="25" t="str">
        <f t="shared" si="77"/>
        <v/>
      </c>
      <c r="AN279" s="24" t="str">
        <f t="shared" si="78"/>
        <v>非参评</v>
      </c>
      <c r="AO279" s="24" t="str">
        <f t="shared" si="79"/>
        <v>MOB12+</v>
      </c>
    </row>
    <row r="280" spans="1:41" ht="13.5" hidden="1" customHeight="1">
      <c r="A280" s="24" t="s">
        <v>1168</v>
      </c>
      <c r="B280" s="34" t="s">
        <v>160</v>
      </c>
      <c r="C280" s="25">
        <v>757069</v>
      </c>
      <c r="D280" s="24" t="s">
        <v>1690</v>
      </c>
      <c r="E280" s="26">
        <v>45306.445833333302</v>
      </c>
      <c r="F280" s="26">
        <v>45306.445833333302</v>
      </c>
      <c r="G280" s="25">
        <v>848</v>
      </c>
      <c r="H280" s="25">
        <v>848</v>
      </c>
      <c r="I280" s="26">
        <v>46149.601388888899</v>
      </c>
      <c r="J280" s="27">
        <v>515</v>
      </c>
      <c r="K280" s="27">
        <v>547</v>
      </c>
      <c r="L280" s="27">
        <v>273</v>
      </c>
      <c r="M280" s="27">
        <v>28479</v>
      </c>
      <c r="N280" s="27">
        <v>23890</v>
      </c>
      <c r="O280" s="25">
        <v>4</v>
      </c>
      <c r="P280" s="27">
        <v>0</v>
      </c>
      <c r="Q280" s="24"/>
      <c r="R280" s="24"/>
      <c r="S280" s="27">
        <v>15</v>
      </c>
      <c r="T280" s="27">
        <v>18</v>
      </c>
      <c r="U280" s="27">
        <v>165100</v>
      </c>
      <c r="V280" s="27">
        <v>23600</v>
      </c>
      <c r="W280" s="27">
        <v>165100</v>
      </c>
      <c r="X280" s="24" t="str">
        <f>IF(OR(I280="",说明首页!$C$3-INT(I280)&gt;7),"是","否")</f>
        <v>否</v>
      </c>
      <c r="Y280" s="24" t="str">
        <f t="shared" si="64"/>
        <v>是</v>
      </c>
      <c r="Z280" s="24" t="str">
        <f t="shared" si="65"/>
        <v>否</v>
      </c>
      <c r="AA280" s="24" t="str">
        <f>IF(OR(I280="",说明首页!$C$3-INT(I280)&gt;=3),"是","否")</f>
        <v>否</v>
      </c>
      <c r="AB280" s="28">
        <f t="shared" si="66"/>
        <v>87.509157509157504</v>
      </c>
      <c r="AC280" s="29">
        <f t="shared" si="67"/>
        <v>16.510000000000002</v>
      </c>
      <c r="AD280" s="27">
        <f t="shared" si="68"/>
        <v>9172.2222222222226</v>
      </c>
      <c r="AE280" s="29">
        <f t="shared" si="69"/>
        <v>2.36</v>
      </c>
      <c r="AF280" s="29">
        <f t="shared" si="70"/>
        <v>99.541666666666671</v>
      </c>
      <c r="AG280" s="28" t="str">
        <f t="shared" si="71"/>
        <v/>
      </c>
      <c r="AH280" s="28" t="str">
        <f t="shared" si="72"/>
        <v/>
      </c>
      <c r="AI280" s="28" t="str">
        <f t="shared" si="73"/>
        <v/>
      </c>
      <c r="AJ280" s="28" t="str">
        <f t="shared" si="74"/>
        <v/>
      </c>
      <c r="AK280" s="28" t="str">
        <f t="shared" si="75"/>
        <v/>
      </c>
      <c r="AL280" s="29" t="str">
        <f t="shared" si="76"/>
        <v/>
      </c>
      <c r="AM280" s="25" t="str">
        <f t="shared" si="77"/>
        <v/>
      </c>
      <c r="AN280" s="24" t="str">
        <f t="shared" si="78"/>
        <v>非参评</v>
      </c>
      <c r="AO280" s="24" t="str">
        <f t="shared" si="79"/>
        <v>MOB12+</v>
      </c>
    </row>
    <row r="281" spans="1:41" ht="13.5" hidden="1" customHeight="1">
      <c r="A281" s="24" t="s">
        <v>1168</v>
      </c>
      <c r="B281" s="34" t="s">
        <v>160</v>
      </c>
      <c r="C281" s="25">
        <v>757073</v>
      </c>
      <c r="D281" s="24" t="s">
        <v>1887</v>
      </c>
      <c r="E281" s="26">
        <v>45359.461111111101</v>
      </c>
      <c r="F281" s="26">
        <v>45359.461111111101</v>
      </c>
      <c r="G281" s="25">
        <v>795</v>
      </c>
      <c r="H281" s="25">
        <v>795</v>
      </c>
      <c r="I281" s="26">
        <v>46154.497222222199</v>
      </c>
      <c r="J281" s="27">
        <v>1</v>
      </c>
      <c r="K281" s="27">
        <v>1</v>
      </c>
      <c r="L281" s="27">
        <v>1</v>
      </c>
      <c r="M281" s="27">
        <v>234</v>
      </c>
      <c r="N281" s="27">
        <v>234</v>
      </c>
      <c r="O281" s="25"/>
      <c r="P281" s="27">
        <v>0</v>
      </c>
      <c r="Q281" s="24"/>
      <c r="R281" s="24"/>
      <c r="S281" s="27">
        <v>1</v>
      </c>
      <c r="T281" s="27">
        <v>2</v>
      </c>
      <c r="U281" s="27">
        <v>53900</v>
      </c>
      <c r="V281" s="27"/>
      <c r="W281" s="27">
        <v>53900</v>
      </c>
      <c r="X281" s="24" t="str">
        <f>IF(OR(I281="",说明首页!$C$3-INT(I281)&gt;7),"是","否")</f>
        <v>否</v>
      </c>
      <c r="Y281" s="24" t="str">
        <f t="shared" si="64"/>
        <v>是</v>
      </c>
      <c r="Z281" s="24" t="str">
        <f t="shared" si="65"/>
        <v>否</v>
      </c>
      <c r="AA281" s="24" t="str">
        <f>IF(OR(I281="",说明首页!$C$3-INT(I281)&gt;=3),"是","否")</f>
        <v>否</v>
      </c>
      <c r="AB281" s="28">
        <f t="shared" si="66"/>
        <v>234</v>
      </c>
      <c r="AC281" s="29">
        <f t="shared" si="67"/>
        <v>5.39</v>
      </c>
      <c r="AD281" s="27">
        <f t="shared" si="68"/>
        <v>26950</v>
      </c>
      <c r="AE281" s="29">
        <f t="shared" si="69"/>
        <v>0</v>
      </c>
      <c r="AF281" s="29">
        <f t="shared" si="70"/>
        <v>0</v>
      </c>
      <c r="AG281" s="28" t="str">
        <f t="shared" si="71"/>
        <v/>
      </c>
      <c r="AH281" s="28" t="str">
        <f t="shared" si="72"/>
        <v/>
      </c>
      <c r="AI281" s="28" t="str">
        <f t="shared" si="73"/>
        <v/>
      </c>
      <c r="AJ281" s="28" t="str">
        <f t="shared" si="74"/>
        <v/>
      </c>
      <c r="AK281" s="28" t="str">
        <f t="shared" si="75"/>
        <v/>
      </c>
      <c r="AL281" s="29" t="str">
        <f t="shared" si="76"/>
        <v/>
      </c>
      <c r="AM281" s="25" t="str">
        <f t="shared" si="77"/>
        <v/>
      </c>
      <c r="AN281" s="24" t="str">
        <f t="shared" si="78"/>
        <v>非参评</v>
      </c>
      <c r="AO281" s="24" t="str">
        <f t="shared" si="79"/>
        <v>MOB12+</v>
      </c>
    </row>
    <row r="282" spans="1:41" ht="13.5" hidden="1" customHeight="1">
      <c r="A282" s="24" t="s">
        <v>1168</v>
      </c>
      <c r="B282" s="34" t="s">
        <v>160</v>
      </c>
      <c r="C282" s="25">
        <v>757076</v>
      </c>
      <c r="D282" s="24" t="s">
        <v>1494</v>
      </c>
      <c r="E282" s="26">
        <v>45323.378472222197</v>
      </c>
      <c r="F282" s="26">
        <v>45323.378472222197</v>
      </c>
      <c r="G282" s="25">
        <v>831</v>
      </c>
      <c r="H282" s="25">
        <v>831</v>
      </c>
      <c r="I282" s="26">
        <v>46149.601388888899</v>
      </c>
      <c r="J282" s="27">
        <v>471</v>
      </c>
      <c r="K282" s="27">
        <v>498</v>
      </c>
      <c r="L282" s="27">
        <v>231</v>
      </c>
      <c r="M282" s="27">
        <v>34478</v>
      </c>
      <c r="N282" s="27">
        <v>30502</v>
      </c>
      <c r="O282" s="25">
        <v>4</v>
      </c>
      <c r="P282" s="27">
        <v>0</v>
      </c>
      <c r="Q282" s="24"/>
      <c r="R282" s="24"/>
      <c r="S282" s="27">
        <v>18</v>
      </c>
      <c r="T282" s="27">
        <v>24</v>
      </c>
      <c r="U282" s="27">
        <v>1009700</v>
      </c>
      <c r="V282" s="27">
        <v>398200</v>
      </c>
      <c r="W282" s="27">
        <v>1009700</v>
      </c>
      <c r="X282" s="24" t="str">
        <f>IF(OR(I282="",说明首页!$C$3-INT(I282)&gt;7),"是","否")</f>
        <v>否</v>
      </c>
      <c r="Y282" s="24" t="str">
        <f t="shared" si="64"/>
        <v>是</v>
      </c>
      <c r="Z282" s="24" t="str">
        <f t="shared" si="65"/>
        <v>否</v>
      </c>
      <c r="AA282" s="24" t="str">
        <f>IF(OR(I282="",说明首页!$C$3-INT(I282)&gt;=3),"是","否")</f>
        <v>否</v>
      </c>
      <c r="AB282" s="28">
        <f t="shared" si="66"/>
        <v>132.04329004329006</v>
      </c>
      <c r="AC282" s="29">
        <f t="shared" si="67"/>
        <v>100.97</v>
      </c>
      <c r="AD282" s="27">
        <f t="shared" si="68"/>
        <v>42070.833333333336</v>
      </c>
      <c r="AE282" s="29">
        <f t="shared" si="69"/>
        <v>39.82</v>
      </c>
      <c r="AF282" s="29">
        <f t="shared" si="70"/>
        <v>127.09166666666667</v>
      </c>
      <c r="AG282" s="28" t="str">
        <f t="shared" si="71"/>
        <v/>
      </c>
      <c r="AH282" s="28" t="str">
        <f t="shared" si="72"/>
        <v/>
      </c>
      <c r="AI282" s="28" t="str">
        <f t="shared" si="73"/>
        <v/>
      </c>
      <c r="AJ282" s="28" t="str">
        <f t="shared" si="74"/>
        <v/>
      </c>
      <c r="AK282" s="28" t="str">
        <f t="shared" si="75"/>
        <v/>
      </c>
      <c r="AL282" s="29" t="str">
        <f t="shared" si="76"/>
        <v/>
      </c>
      <c r="AM282" s="25" t="str">
        <f t="shared" si="77"/>
        <v/>
      </c>
      <c r="AN282" s="24" t="str">
        <f t="shared" si="78"/>
        <v>非参评</v>
      </c>
      <c r="AO282" s="24" t="str">
        <f t="shared" si="79"/>
        <v>MOB12+</v>
      </c>
    </row>
    <row r="283" spans="1:41" ht="13.5" hidden="1" customHeight="1">
      <c r="A283" s="24" t="s">
        <v>1168</v>
      </c>
      <c r="B283" s="34" t="s">
        <v>160</v>
      </c>
      <c r="C283" s="25">
        <v>757077</v>
      </c>
      <c r="D283" s="24" t="s">
        <v>514</v>
      </c>
      <c r="E283" s="26">
        <v>45326.379166666702</v>
      </c>
      <c r="F283" s="26">
        <v>45326.379166666702</v>
      </c>
      <c r="G283" s="25">
        <v>828</v>
      </c>
      <c r="H283" s="25">
        <v>828</v>
      </c>
      <c r="I283" s="26">
        <v>46125.596527777801</v>
      </c>
      <c r="J283" s="27">
        <v>25</v>
      </c>
      <c r="K283" s="27">
        <v>25</v>
      </c>
      <c r="L283" s="27">
        <v>10</v>
      </c>
      <c r="M283" s="27">
        <v>864</v>
      </c>
      <c r="N283" s="27">
        <v>625</v>
      </c>
      <c r="O283" s="25"/>
      <c r="P283" s="27"/>
      <c r="Q283" s="24"/>
      <c r="R283" s="24"/>
      <c r="S283" s="27"/>
      <c r="T283" s="27"/>
      <c r="U283" s="27"/>
      <c r="V283" s="24"/>
      <c r="W283" s="27"/>
      <c r="X283" s="24" t="str">
        <f>IF(OR(I283="",说明首页!$C$3-INT(I283)&gt;7),"是","否")</f>
        <v>否</v>
      </c>
      <c r="Y283" s="24" t="str">
        <f t="shared" si="64"/>
        <v>是</v>
      </c>
      <c r="Z283" s="24" t="str">
        <f t="shared" si="65"/>
        <v>否</v>
      </c>
      <c r="AA283" s="24" t="str">
        <f>IF(OR(I283="",说明首页!$C$3-INT(I283)&gt;=3),"是","否")</f>
        <v>是</v>
      </c>
      <c r="AB283" s="28">
        <f t="shared" si="66"/>
        <v>62.5</v>
      </c>
      <c r="AC283" s="29">
        <f t="shared" si="67"/>
        <v>0</v>
      </c>
      <c r="AD283" s="27">
        <f t="shared" si="68"/>
        <v>0</v>
      </c>
      <c r="AE283" s="29">
        <f t="shared" si="69"/>
        <v>0</v>
      </c>
      <c r="AF283" s="29">
        <f t="shared" si="70"/>
        <v>0</v>
      </c>
      <c r="AG283" s="28" t="str">
        <f t="shared" si="71"/>
        <v/>
      </c>
      <c r="AH283" s="28" t="str">
        <f t="shared" si="72"/>
        <v/>
      </c>
      <c r="AI283" s="28" t="str">
        <f t="shared" si="73"/>
        <v/>
      </c>
      <c r="AJ283" s="28" t="str">
        <f t="shared" si="74"/>
        <v/>
      </c>
      <c r="AK283" s="28" t="str">
        <f t="shared" si="75"/>
        <v/>
      </c>
      <c r="AL283" s="29" t="str">
        <f t="shared" si="76"/>
        <v/>
      </c>
      <c r="AM283" s="25" t="str">
        <f t="shared" si="77"/>
        <v/>
      </c>
      <c r="AN283" s="24" t="str">
        <f t="shared" si="78"/>
        <v>非参评</v>
      </c>
      <c r="AO283" s="24" t="str">
        <f t="shared" si="79"/>
        <v>MOB12+</v>
      </c>
    </row>
    <row r="284" spans="1:41" ht="13.5" hidden="1" customHeight="1">
      <c r="A284" s="24" t="s">
        <v>1168</v>
      </c>
      <c r="B284" s="34" t="s">
        <v>147</v>
      </c>
      <c r="C284" s="25">
        <v>757140</v>
      </c>
      <c r="D284" s="24" t="s">
        <v>534</v>
      </c>
      <c r="E284" s="26">
        <v>45859.747222222199</v>
      </c>
      <c r="F284" s="26">
        <v>45859.747222222199</v>
      </c>
      <c r="G284" s="25">
        <v>295</v>
      </c>
      <c r="H284" s="25">
        <v>295</v>
      </c>
      <c r="I284" s="26">
        <v>46137.507638888899</v>
      </c>
      <c r="J284" s="27">
        <v>4</v>
      </c>
      <c r="K284" s="27">
        <v>4</v>
      </c>
      <c r="L284" s="27">
        <v>3</v>
      </c>
      <c r="M284" s="27">
        <v>2228</v>
      </c>
      <c r="N284" s="27">
        <v>2214</v>
      </c>
      <c r="O284" s="25">
        <v>1</v>
      </c>
      <c r="P284" s="27">
        <v>0</v>
      </c>
      <c r="Q284" s="24"/>
      <c r="R284" s="24"/>
      <c r="S284" s="27">
        <v>2</v>
      </c>
      <c r="T284" s="27">
        <v>3</v>
      </c>
      <c r="U284" s="27">
        <v>56300</v>
      </c>
      <c r="V284" s="27">
        <v>20000</v>
      </c>
      <c r="W284" s="27">
        <v>56300</v>
      </c>
      <c r="X284" s="24" t="str">
        <f>IF(OR(I284="",说明首页!$C$3-INT(I284)&gt;7),"是","否")</f>
        <v>否</v>
      </c>
      <c r="Y284" s="24" t="str">
        <f t="shared" si="64"/>
        <v>是</v>
      </c>
      <c r="Z284" s="24" t="str">
        <f t="shared" si="65"/>
        <v>否</v>
      </c>
      <c r="AA284" s="24" t="str">
        <f>IF(OR(I284="",说明首页!$C$3-INT(I284)&gt;=3),"是","否")</f>
        <v>否</v>
      </c>
      <c r="AB284" s="28">
        <f t="shared" si="66"/>
        <v>738</v>
      </c>
      <c r="AC284" s="29">
        <f t="shared" si="67"/>
        <v>5.63</v>
      </c>
      <c r="AD284" s="27">
        <f t="shared" si="68"/>
        <v>18766.666666666668</v>
      </c>
      <c r="AE284" s="29">
        <f t="shared" si="69"/>
        <v>2</v>
      </c>
      <c r="AF284" s="29">
        <f t="shared" si="70"/>
        <v>36.9</v>
      </c>
      <c r="AG284" s="28" t="str">
        <f t="shared" si="71"/>
        <v/>
      </c>
      <c r="AH284" s="28" t="str">
        <f t="shared" si="72"/>
        <v/>
      </c>
      <c r="AI284" s="28" t="str">
        <f t="shared" si="73"/>
        <v/>
      </c>
      <c r="AJ284" s="28" t="str">
        <f t="shared" si="74"/>
        <v/>
      </c>
      <c r="AK284" s="28" t="str">
        <f t="shared" si="75"/>
        <v/>
      </c>
      <c r="AL284" s="29" t="str">
        <f t="shared" si="76"/>
        <v/>
      </c>
      <c r="AM284" s="25" t="str">
        <f t="shared" si="77"/>
        <v/>
      </c>
      <c r="AN284" s="24" t="str">
        <f t="shared" si="78"/>
        <v>非参评</v>
      </c>
      <c r="AO284" s="24" t="str">
        <f t="shared" si="79"/>
        <v>MOB6-12</v>
      </c>
    </row>
    <row r="285" spans="1:41" ht="13.5" hidden="1" customHeight="1">
      <c r="A285" s="24" t="s">
        <v>1168</v>
      </c>
      <c r="B285" s="34" t="s">
        <v>147</v>
      </c>
      <c r="C285" s="25">
        <v>757141</v>
      </c>
      <c r="D285" s="24" t="s">
        <v>579</v>
      </c>
      <c r="E285" s="26">
        <v>45317.412499999999</v>
      </c>
      <c r="F285" s="26">
        <v>45317.412499999999</v>
      </c>
      <c r="G285" s="25">
        <v>837</v>
      </c>
      <c r="H285" s="25">
        <v>837</v>
      </c>
      <c r="I285" s="26">
        <v>46151.488888888904</v>
      </c>
      <c r="J285" s="27">
        <v>576</v>
      </c>
      <c r="K285" s="27">
        <v>638</v>
      </c>
      <c r="L285" s="27">
        <v>287</v>
      </c>
      <c r="M285" s="27">
        <v>37422</v>
      </c>
      <c r="N285" s="27">
        <v>32324</v>
      </c>
      <c r="O285" s="25">
        <v>4</v>
      </c>
      <c r="P285" s="27">
        <v>0</v>
      </c>
      <c r="Q285" s="24"/>
      <c r="R285" s="24"/>
      <c r="S285" s="27">
        <v>19</v>
      </c>
      <c r="T285" s="27">
        <v>24</v>
      </c>
      <c r="U285" s="27">
        <v>268200</v>
      </c>
      <c r="V285" s="27">
        <v>177800</v>
      </c>
      <c r="W285" s="27">
        <v>268200</v>
      </c>
      <c r="X285" s="24" t="str">
        <f>IF(OR(I285="",说明首页!$C$3-INT(I285)&gt;7),"是","否")</f>
        <v>否</v>
      </c>
      <c r="Y285" s="24" t="str">
        <f t="shared" si="64"/>
        <v>是</v>
      </c>
      <c r="Z285" s="24" t="str">
        <f t="shared" si="65"/>
        <v>否</v>
      </c>
      <c r="AA285" s="24" t="str">
        <f>IF(OR(I285="",说明首页!$C$3-INT(I285)&gt;=3),"是","否")</f>
        <v>否</v>
      </c>
      <c r="AB285" s="28">
        <f t="shared" si="66"/>
        <v>112.62717770034843</v>
      </c>
      <c r="AC285" s="29">
        <f t="shared" si="67"/>
        <v>26.82</v>
      </c>
      <c r="AD285" s="27">
        <f t="shared" si="68"/>
        <v>11175</v>
      </c>
      <c r="AE285" s="29">
        <f t="shared" si="69"/>
        <v>17.78</v>
      </c>
      <c r="AF285" s="29">
        <f t="shared" si="70"/>
        <v>134.68333333333334</v>
      </c>
      <c r="AG285" s="28" t="str">
        <f t="shared" si="71"/>
        <v/>
      </c>
      <c r="AH285" s="28" t="str">
        <f t="shared" si="72"/>
        <v/>
      </c>
      <c r="AI285" s="28" t="str">
        <f t="shared" si="73"/>
        <v/>
      </c>
      <c r="AJ285" s="28" t="str">
        <f t="shared" si="74"/>
        <v/>
      </c>
      <c r="AK285" s="28" t="str">
        <f t="shared" si="75"/>
        <v/>
      </c>
      <c r="AL285" s="29" t="str">
        <f t="shared" si="76"/>
        <v/>
      </c>
      <c r="AM285" s="25" t="str">
        <f t="shared" si="77"/>
        <v/>
      </c>
      <c r="AN285" s="24" t="str">
        <f t="shared" si="78"/>
        <v>非参评</v>
      </c>
      <c r="AO285" s="24" t="str">
        <f t="shared" si="79"/>
        <v>MOB12+</v>
      </c>
    </row>
    <row r="286" spans="1:41" ht="13.5" hidden="1" customHeight="1">
      <c r="A286" s="24" t="s">
        <v>1168</v>
      </c>
      <c r="B286" s="34" t="s">
        <v>147</v>
      </c>
      <c r="C286" s="25">
        <v>757142</v>
      </c>
      <c r="D286" s="24" t="s">
        <v>1161</v>
      </c>
      <c r="E286" s="26">
        <v>45682.409027777801</v>
      </c>
      <c r="F286" s="26">
        <v>45682.409027777801</v>
      </c>
      <c r="G286" s="25">
        <v>472</v>
      </c>
      <c r="H286" s="25">
        <v>472</v>
      </c>
      <c r="I286" s="26">
        <v>46153.770833333299</v>
      </c>
      <c r="J286" s="27">
        <v>609</v>
      </c>
      <c r="K286" s="27">
        <v>745</v>
      </c>
      <c r="L286" s="27">
        <v>369</v>
      </c>
      <c r="M286" s="27">
        <v>37299</v>
      </c>
      <c r="N286" s="27">
        <v>31734</v>
      </c>
      <c r="O286" s="25">
        <v>6</v>
      </c>
      <c r="P286" s="27">
        <v>0</v>
      </c>
      <c r="Q286" s="24"/>
      <c r="R286" s="24"/>
      <c r="S286" s="27">
        <v>29</v>
      </c>
      <c r="T286" s="27">
        <v>41</v>
      </c>
      <c r="U286" s="27">
        <v>834800</v>
      </c>
      <c r="V286" s="27">
        <v>85000</v>
      </c>
      <c r="W286" s="27">
        <v>834800</v>
      </c>
      <c r="X286" s="24" t="str">
        <f>IF(OR(I286="",说明首页!$C$3-INT(I286)&gt;7),"是","否")</f>
        <v>否</v>
      </c>
      <c r="Y286" s="24" t="str">
        <f t="shared" si="64"/>
        <v>是</v>
      </c>
      <c r="Z286" s="24" t="str">
        <f t="shared" si="65"/>
        <v>否</v>
      </c>
      <c r="AA286" s="24" t="str">
        <f>IF(OR(I286="",说明首页!$C$3-INT(I286)&gt;=3),"是","否")</f>
        <v>否</v>
      </c>
      <c r="AB286" s="28">
        <f t="shared" si="66"/>
        <v>86</v>
      </c>
      <c r="AC286" s="29">
        <f t="shared" si="67"/>
        <v>83.48</v>
      </c>
      <c r="AD286" s="27">
        <f t="shared" si="68"/>
        <v>20360.975609756097</v>
      </c>
      <c r="AE286" s="29">
        <f t="shared" si="69"/>
        <v>8.5</v>
      </c>
      <c r="AF286" s="29">
        <f t="shared" si="70"/>
        <v>88.15</v>
      </c>
      <c r="AG286" s="28" t="str">
        <f t="shared" si="71"/>
        <v/>
      </c>
      <c r="AH286" s="28" t="str">
        <f t="shared" si="72"/>
        <v/>
      </c>
      <c r="AI286" s="28" t="str">
        <f t="shared" si="73"/>
        <v/>
      </c>
      <c r="AJ286" s="28" t="str">
        <f t="shared" si="74"/>
        <v/>
      </c>
      <c r="AK286" s="28" t="str">
        <f t="shared" si="75"/>
        <v/>
      </c>
      <c r="AL286" s="29" t="str">
        <f t="shared" si="76"/>
        <v/>
      </c>
      <c r="AM286" s="25" t="str">
        <f t="shared" si="77"/>
        <v/>
      </c>
      <c r="AN286" s="24" t="str">
        <f t="shared" si="78"/>
        <v>非参评</v>
      </c>
      <c r="AO286" s="24" t="str">
        <f t="shared" si="79"/>
        <v>MOB12+</v>
      </c>
    </row>
    <row r="287" spans="1:41" ht="13.5" hidden="1" customHeight="1">
      <c r="A287" s="24" t="s">
        <v>1168</v>
      </c>
      <c r="B287" s="34" t="s">
        <v>147</v>
      </c>
      <c r="C287" s="25">
        <v>757143</v>
      </c>
      <c r="D287" s="24" t="s">
        <v>1768</v>
      </c>
      <c r="E287" s="26">
        <v>46020.514583333301</v>
      </c>
      <c r="F287" s="26">
        <v>46020.514583333301</v>
      </c>
      <c r="G287" s="25">
        <v>134</v>
      </c>
      <c r="H287" s="25">
        <v>134</v>
      </c>
      <c r="I287" s="26">
        <v>46150.519444444399</v>
      </c>
      <c r="J287" s="27">
        <v>526</v>
      </c>
      <c r="K287" s="27">
        <v>570</v>
      </c>
      <c r="L287" s="27">
        <v>261</v>
      </c>
      <c r="M287" s="27">
        <v>26222</v>
      </c>
      <c r="N287" s="27">
        <v>21532</v>
      </c>
      <c r="O287" s="25">
        <v>4</v>
      </c>
      <c r="P287" s="27">
        <v>0</v>
      </c>
      <c r="Q287" s="24"/>
      <c r="R287" s="24"/>
      <c r="S287" s="27">
        <v>25</v>
      </c>
      <c r="T287" s="27">
        <v>36</v>
      </c>
      <c r="U287" s="27">
        <v>1105500</v>
      </c>
      <c r="V287" s="27">
        <v>799600</v>
      </c>
      <c r="W287" s="27">
        <v>1105500</v>
      </c>
      <c r="X287" s="24" t="str">
        <f>IF(OR(I287="",说明首页!$C$3-INT(I287)&gt;7),"是","否")</f>
        <v>否</v>
      </c>
      <c r="Y287" s="24" t="str">
        <f t="shared" si="64"/>
        <v>是</v>
      </c>
      <c r="Z287" s="24" t="str">
        <f t="shared" si="65"/>
        <v>否</v>
      </c>
      <c r="AA287" s="24" t="str">
        <f>IF(OR(I287="",说明首页!$C$3-INT(I287)&gt;=3),"是","否")</f>
        <v>否</v>
      </c>
      <c r="AB287" s="28">
        <f t="shared" si="66"/>
        <v>82.498084291187737</v>
      </c>
      <c r="AC287" s="29">
        <f t="shared" si="67"/>
        <v>110.55</v>
      </c>
      <c r="AD287" s="27">
        <f t="shared" si="68"/>
        <v>30708.333333333332</v>
      </c>
      <c r="AE287" s="29">
        <f t="shared" si="69"/>
        <v>79.959999999999994</v>
      </c>
      <c r="AF287" s="29">
        <f t="shared" si="70"/>
        <v>89.716666666666669</v>
      </c>
      <c r="AG287" s="28" t="str">
        <f t="shared" si="71"/>
        <v/>
      </c>
      <c r="AH287" s="28" t="str">
        <f t="shared" si="72"/>
        <v/>
      </c>
      <c r="AI287" s="28" t="str">
        <f t="shared" si="73"/>
        <v/>
      </c>
      <c r="AJ287" s="28" t="str">
        <f t="shared" si="74"/>
        <v/>
      </c>
      <c r="AK287" s="28" t="str">
        <f t="shared" si="75"/>
        <v/>
      </c>
      <c r="AL287" s="29" t="str">
        <f t="shared" si="76"/>
        <v/>
      </c>
      <c r="AM287" s="25" t="str">
        <f t="shared" si="77"/>
        <v/>
      </c>
      <c r="AN287" s="24" t="str">
        <f t="shared" si="78"/>
        <v>非参评</v>
      </c>
      <c r="AO287" s="24" t="str">
        <f t="shared" si="79"/>
        <v>MOB3-6</v>
      </c>
    </row>
    <row r="288" spans="1:41" ht="13.5" hidden="1" customHeight="1">
      <c r="A288" s="24" t="s">
        <v>1168</v>
      </c>
      <c r="B288" s="34" t="s">
        <v>147</v>
      </c>
      <c r="C288" s="25">
        <v>757144</v>
      </c>
      <c r="D288" s="24" t="s">
        <v>1844</v>
      </c>
      <c r="E288" s="26">
        <v>45419.503472222197</v>
      </c>
      <c r="F288" s="26">
        <v>45419.503472222197</v>
      </c>
      <c r="G288" s="25">
        <v>735</v>
      </c>
      <c r="H288" s="25">
        <v>735</v>
      </c>
      <c r="I288" s="26">
        <v>46152.379861111098</v>
      </c>
      <c r="J288" s="27">
        <v>580</v>
      </c>
      <c r="K288" s="27">
        <v>601</v>
      </c>
      <c r="L288" s="27">
        <v>299</v>
      </c>
      <c r="M288" s="27">
        <v>32429</v>
      </c>
      <c r="N288" s="27">
        <v>27539</v>
      </c>
      <c r="O288" s="24">
        <v>4</v>
      </c>
      <c r="P288" s="24">
        <v>0</v>
      </c>
      <c r="Q288" s="24"/>
      <c r="R288" s="24"/>
      <c r="S288" s="24">
        <v>24</v>
      </c>
      <c r="T288" s="24">
        <v>34</v>
      </c>
      <c r="U288" s="24">
        <v>1059500</v>
      </c>
      <c r="V288" s="24">
        <v>590800</v>
      </c>
      <c r="W288" s="24">
        <v>1059500</v>
      </c>
      <c r="X288" s="24" t="str">
        <f>IF(OR(I288="",说明首页!$C$3-INT(I288)&gt;7),"是","否")</f>
        <v>否</v>
      </c>
      <c r="Y288" s="24" t="str">
        <f t="shared" si="64"/>
        <v>是</v>
      </c>
      <c r="Z288" s="24" t="str">
        <f t="shared" si="65"/>
        <v>否</v>
      </c>
      <c r="AA288" s="24" t="str">
        <f>IF(OR(I288="",说明首页!$C$3-INT(I288)&gt;=3),"是","否")</f>
        <v>否</v>
      </c>
      <c r="AB288" s="28">
        <f t="shared" si="66"/>
        <v>92.103678929765891</v>
      </c>
      <c r="AC288" s="29">
        <f t="shared" si="67"/>
        <v>105.95</v>
      </c>
      <c r="AD288" s="27">
        <f t="shared" si="68"/>
        <v>31161.764705882353</v>
      </c>
      <c r="AE288" s="29">
        <f t="shared" si="69"/>
        <v>59.08</v>
      </c>
      <c r="AF288" s="29">
        <f t="shared" si="70"/>
        <v>114.74583333333334</v>
      </c>
      <c r="AG288" s="28" t="str">
        <f t="shared" si="71"/>
        <v/>
      </c>
      <c r="AH288" s="28" t="str">
        <f t="shared" si="72"/>
        <v/>
      </c>
      <c r="AI288" s="28" t="str">
        <f t="shared" si="73"/>
        <v/>
      </c>
      <c r="AJ288" s="28" t="str">
        <f t="shared" si="74"/>
        <v/>
      </c>
      <c r="AK288" s="28" t="str">
        <f t="shared" si="75"/>
        <v/>
      </c>
      <c r="AL288" s="29" t="str">
        <f t="shared" si="76"/>
        <v/>
      </c>
      <c r="AM288" s="25" t="str">
        <f t="shared" si="77"/>
        <v/>
      </c>
      <c r="AN288" s="24" t="str">
        <f t="shared" si="78"/>
        <v>非参评</v>
      </c>
      <c r="AO288" s="24" t="str">
        <f t="shared" si="79"/>
        <v>MOB12+</v>
      </c>
    </row>
    <row r="289" spans="1:41" ht="13.5" hidden="1" customHeight="1">
      <c r="A289" s="24" t="s">
        <v>1168</v>
      </c>
      <c r="B289" s="34" t="s">
        <v>147</v>
      </c>
      <c r="C289" s="25">
        <v>757145</v>
      </c>
      <c r="D289" s="24" t="s">
        <v>490</v>
      </c>
      <c r="E289" s="26">
        <v>45419.493750000001</v>
      </c>
      <c r="F289" s="26">
        <v>45419.493750000001</v>
      </c>
      <c r="G289" s="25">
        <v>735</v>
      </c>
      <c r="H289" s="25">
        <v>735</v>
      </c>
      <c r="I289" s="26">
        <v>46138.615277777797</v>
      </c>
      <c r="J289" s="27">
        <v>13</v>
      </c>
      <c r="K289" s="27">
        <v>14</v>
      </c>
      <c r="L289" s="27">
        <v>7</v>
      </c>
      <c r="M289" s="27">
        <v>705</v>
      </c>
      <c r="N289" s="27">
        <v>637</v>
      </c>
      <c r="O289" s="25"/>
      <c r="P289" s="24">
        <v>0</v>
      </c>
      <c r="Q289" s="24"/>
      <c r="R289" s="24"/>
      <c r="S289" s="24">
        <v>2</v>
      </c>
      <c r="T289" s="24">
        <v>2</v>
      </c>
      <c r="U289" s="24">
        <v>1500</v>
      </c>
      <c r="V289" s="24"/>
      <c r="W289" s="24">
        <v>1500</v>
      </c>
      <c r="X289" s="24" t="str">
        <f>IF(OR(I289="",说明首页!$C$3-INT(I289)&gt;7),"是","否")</f>
        <v>否</v>
      </c>
      <c r="Y289" s="24" t="str">
        <f t="shared" si="64"/>
        <v>是</v>
      </c>
      <c r="Z289" s="24" t="str">
        <f t="shared" si="65"/>
        <v>否</v>
      </c>
      <c r="AA289" s="24" t="str">
        <f>IF(OR(I289="",说明首页!$C$3-INT(I289)&gt;=3),"是","否")</f>
        <v>否</v>
      </c>
      <c r="AB289" s="28">
        <f t="shared" si="66"/>
        <v>91</v>
      </c>
      <c r="AC289" s="29">
        <f t="shared" si="67"/>
        <v>0.15</v>
      </c>
      <c r="AD289" s="27">
        <f t="shared" si="68"/>
        <v>750</v>
      </c>
      <c r="AE289" s="29">
        <f t="shared" si="69"/>
        <v>0</v>
      </c>
      <c r="AF289" s="29">
        <f t="shared" si="70"/>
        <v>0</v>
      </c>
      <c r="AG289" s="28" t="str">
        <f t="shared" si="71"/>
        <v/>
      </c>
      <c r="AH289" s="28" t="str">
        <f t="shared" si="72"/>
        <v/>
      </c>
      <c r="AI289" s="28" t="str">
        <f t="shared" si="73"/>
        <v/>
      </c>
      <c r="AJ289" s="28" t="str">
        <f t="shared" si="74"/>
        <v/>
      </c>
      <c r="AK289" s="28" t="str">
        <f t="shared" si="75"/>
        <v/>
      </c>
      <c r="AL289" s="29" t="str">
        <f t="shared" si="76"/>
        <v/>
      </c>
      <c r="AM289" s="25" t="str">
        <f t="shared" si="77"/>
        <v/>
      </c>
      <c r="AN289" s="24" t="str">
        <f t="shared" si="78"/>
        <v>非参评</v>
      </c>
      <c r="AO289" s="24" t="str">
        <f t="shared" si="79"/>
        <v>MOB12+</v>
      </c>
    </row>
    <row r="290" spans="1:41" ht="13.5" hidden="1" customHeight="1">
      <c r="A290" s="24" t="s">
        <v>1168</v>
      </c>
      <c r="B290" s="34" t="s">
        <v>147</v>
      </c>
      <c r="C290" s="25">
        <v>757148</v>
      </c>
      <c r="D290" s="24" t="s">
        <v>1795</v>
      </c>
      <c r="E290" s="26">
        <v>45320.426388888904</v>
      </c>
      <c r="F290" s="26">
        <v>45320.426388888904</v>
      </c>
      <c r="G290" s="25">
        <v>834</v>
      </c>
      <c r="H290" s="25">
        <v>834</v>
      </c>
      <c r="I290" s="26">
        <v>46153.484722222202</v>
      </c>
      <c r="J290" s="27">
        <v>553</v>
      </c>
      <c r="K290" s="27">
        <v>616</v>
      </c>
      <c r="L290" s="27">
        <v>342</v>
      </c>
      <c r="M290" s="27">
        <v>38478</v>
      </c>
      <c r="N290" s="27">
        <v>34535</v>
      </c>
      <c r="O290" s="25">
        <v>5</v>
      </c>
      <c r="P290" s="27">
        <v>0</v>
      </c>
      <c r="Q290" s="24"/>
      <c r="R290" s="24"/>
      <c r="S290" s="27">
        <v>26</v>
      </c>
      <c r="T290" s="27">
        <v>35</v>
      </c>
      <c r="U290" s="27">
        <v>662900</v>
      </c>
      <c r="V290" s="27">
        <v>420800</v>
      </c>
      <c r="W290" s="27">
        <v>662900</v>
      </c>
      <c r="X290" s="24" t="str">
        <f>IF(OR(I290="",说明首页!$C$3-INT(I290)&gt;7),"是","否")</f>
        <v>否</v>
      </c>
      <c r="Y290" s="24" t="str">
        <f t="shared" si="64"/>
        <v>是</v>
      </c>
      <c r="Z290" s="24" t="str">
        <f t="shared" si="65"/>
        <v>否</v>
      </c>
      <c r="AA290" s="24" t="str">
        <f>IF(OR(I290="",说明首页!$C$3-INT(I290)&gt;=3),"是","否")</f>
        <v>否</v>
      </c>
      <c r="AB290" s="28">
        <f t="shared" si="66"/>
        <v>100.97953216374269</v>
      </c>
      <c r="AC290" s="29">
        <f t="shared" si="67"/>
        <v>66.290000000000006</v>
      </c>
      <c r="AD290" s="27">
        <f t="shared" si="68"/>
        <v>18940</v>
      </c>
      <c r="AE290" s="29">
        <f t="shared" si="69"/>
        <v>42.08</v>
      </c>
      <c r="AF290" s="29">
        <f t="shared" si="70"/>
        <v>115.11666666666666</v>
      </c>
      <c r="AG290" s="28" t="str">
        <f t="shared" si="71"/>
        <v/>
      </c>
      <c r="AH290" s="28" t="str">
        <f t="shared" si="72"/>
        <v/>
      </c>
      <c r="AI290" s="28" t="str">
        <f t="shared" si="73"/>
        <v/>
      </c>
      <c r="AJ290" s="28" t="str">
        <f t="shared" si="74"/>
        <v/>
      </c>
      <c r="AK290" s="28" t="str">
        <f t="shared" si="75"/>
        <v/>
      </c>
      <c r="AL290" s="29" t="str">
        <f t="shared" si="76"/>
        <v/>
      </c>
      <c r="AM290" s="25" t="str">
        <f t="shared" si="77"/>
        <v/>
      </c>
      <c r="AN290" s="24" t="str">
        <f t="shared" si="78"/>
        <v>非参评</v>
      </c>
      <c r="AO290" s="24" t="str">
        <f t="shared" si="79"/>
        <v>MOB12+</v>
      </c>
    </row>
    <row r="291" spans="1:41" ht="13.5" hidden="1" customHeight="1">
      <c r="A291" s="24" t="s">
        <v>1168</v>
      </c>
      <c r="B291" s="34" t="s">
        <v>147</v>
      </c>
      <c r="C291" s="25">
        <v>757149</v>
      </c>
      <c r="D291" s="24" t="s">
        <v>1369</v>
      </c>
      <c r="E291" s="26">
        <v>46060.412499999999</v>
      </c>
      <c r="F291" s="26">
        <v>46060.412499999999</v>
      </c>
      <c r="G291" s="25">
        <v>94</v>
      </c>
      <c r="H291" s="25">
        <v>94</v>
      </c>
      <c r="I291" s="26">
        <v>46151.411805555603</v>
      </c>
      <c r="J291" s="27">
        <v>494</v>
      </c>
      <c r="K291" s="27">
        <v>501</v>
      </c>
      <c r="L291" s="27">
        <v>252</v>
      </c>
      <c r="M291" s="27">
        <v>23623</v>
      </c>
      <c r="N291" s="27">
        <v>20135</v>
      </c>
      <c r="O291" s="25">
        <v>3</v>
      </c>
      <c r="P291" s="27">
        <v>0</v>
      </c>
      <c r="Q291" s="24"/>
      <c r="R291" s="24"/>
      <c r="S291" s="27">
        <v>17</v>
      </c>
      <c r="T291" s="27">
        <v>27</v>
      </c>
      <c r="U291" s="27">
        <v>256000</v>
      </c>
      <c r="V291" s="24">
        <v>58300</v>
      </c>
      <c r="W291" s="27">
        <v>256000</v>
      </c>
      <c r="X291" s="24" t="str">
        <f>IF(OR(I291="",说明首页!$C$3-INT(I291)&gt;7),"是","否")</f>
        <v>否</v>
      </c>
      <c r="Y291" s="24" t="str">
        <f t="shared" si="64"/>
        <v>是</v>
      </c>
      <c r="Z291" s="24" t="str">
        <f t="shared" si="65"/>
        <v>否</v>
      </c>
      <c r="AA291" s="24" t="str">
        <f>IF(OR(I291="",说明首页!$C$3-INT(I291)&gt;=3),"是","否")</f>
        <v>否</v>
      </c>
      <c r="AB291" s="28">
        <f t="shared" si="66"/>
        <v>79.900793650793645</v>
      </c>
      <c r="AC291" s="29">
        <f t="shared" si="67"/>
        <v>25.6</v>
      </c>
      <c r="AD291" s="27">
        <f t="shared" si="68"/>
        <v>9481.4814814814818</v>
      </c>
      <c r="AE291" s="29">
        <f t="shared" si="69"/>
        <v>5.83</v>
      </c>
      <c r="AF291" s="29">
        <f t="shared" si="70"/>
        <v>111.86111111111111</v>
      </c>
      <c r="AG291" s="28" t="str">
        <f t="shared" si="71"/>
        <v/>
      </c>
      <c r="AH291" s="28" t="str">
        <f t="shared" si="72"/>
        <v/>
      </c>
      <c r="AI291" s="28" t="str">
        <f t="shared" si="73"/>
        <v/>
      </c>
      <c r="AJ291" s="28" t="str">
        <f t="shared" si="74"/>
        <v/>
      </c>
      <c r="AK291" s="28" t="str">
        <f t="shared" si="75"/>
        <v/>
      </c>
      <c r="AL291" s="29" t="str">
        <f t="shared" si="76"/>
        <v/>
      </c>
      <c r="AM291" s="25" t="str">
        <f t="shared" si="77"/>
        <v/>
      </c>
      <c r="AN291" s="24" t="str">
        <f t="shared" si="78"/>
        <v>非参评</v>
      </c>
      <c r="AO291" s="24" t="str">
        <f t="shared" si="79"/>
        <v>MOB3-6</v>
      </c>
    </row>
    <row r="292" spans="1:41" ht="13.5" hidden="1" customHeight="1">
      <c r="A292" s="24" t="s">
        <v>1168</v>
      </c>
      <c r="B292" s="34" t="s">
        <v>147</v>
      </c>
      <c r="C292" s="25">
        <v>757816</v>
      </c>
      <c r="D292" s="24" t="s">
        <v>1015</v>
      </c>
      <c r="E292" s="26">
        <v>45317.383333333302</v>
      </c>
      <c r="F292" s="26">
        <v>45317.383333333302</v>
      </c>
      <c r="G292" s="25">
        <v>837</v>
      </c>
      <c r="H292" s="25">
        <v>837</v>
      </c>
      <c r="I292" s="26">
        <v>46154.727083333302</v>
      </c>
      <c r="J292" s="27">
        <v>644</v>
      </c>
      <c r="K292" s="27">
        <v>875</v>
      </c>
      <c r="L292" s="27">
        <v>336</v>
      </c>
      <c r="M292" s="27">
        <v>34023</v>
      </c>
      <c r="N292" s="27">
        <v>27688</v>
      </c>
      <c r="O292" s="25">
        <v>7</v>
      </c>
      <c r="P292" s="27">
        <v>0</v>
      </c>
      <c r="Q292" s="24"/>
      <c r="R292" s="24"/>
      <c r="S292" s="27">
        <v>7</v>
      </c>
      <c r="T292" s="27">
        <v>18</v>
      </c>
      <c r="U292" s="27">
        <v>393300</v>
      </c>
      <c r="V292" s="27">
        <v>389300</v>
      </c>
      <c r="W292" s="27">
        <v>393300</v>
      </c>
      <c r="X292" s="24" t="str">
        <f>IF(OR(I292="",说明首页!$C$3-INT(I292)&gt;7),"是","否")</f>
        <v>否</v>
      </c>
      <c r="Y292" s="24" t="str">
        <f t="shared" si="64"/>
        <v>是</v>
      </c>
      <c r="Z292" s="24" t="str">
        <f t="shared" si="65"/>
        <v>否</v>
      </c>
      <c r="AA292" s="24" t="str">
        <f>IF(OR(I292="",说明首页!$C$3-INT(I292)&gt;=3),"是","否")</f>
        <v>否</v>
      </c>
      <c r="AB292" s="28">
        <f t="shared" si="66"/>
        <v>82.404761904761898</v>
      </c>
      <c r="AC292" s="29">
        <f t="shared" si="67"/>
        <v>39.33</v>
      </c>
      <c r="AD292" s="27">
        <f t="shared" si="68"/>
        <v>21850</v>
      </c>
      <c r="AE292" s="29">
        <f t="shared" si="69"/>
        <v>38.93</v>
      </c>
      <c r="AF292" s="29">
        <f t="shared" si="70"/>
        <v>65.923809523809524</v>
      </c>
      <c r="AG292" s="28" t="str">
        <f t="shared" si="71"/>
        <v/>
      </c>
      <c r="AH292" s="28" t="str">
        <f t="shared" si="72"/>
        <v/>
      </c>
      <c r="AI292" s="28" t="str">
        <f t="shared" si="73"/>
        <v/>
      </c>
      <c r="AJ292" s="28" t="str">
        <f t="shared" si="74"/>
        <v/>
      </c>
      <c r="AK292" s="28" t="str">
        <f t="shared" si="75"/>
        <v/>
      </c>
      <c r="AL292" s="29" t="str">
        <f t="shared" si="76"/>
        <v/>
      </c>
      <c r="AM292" s="25" t="str">
        <f t="shared" si="77"/>
        <v/>
      </c>
      <c r="AN292" s="24" t="str">
        <f t="shared" si="78"/>
        <v>非参评</v>
      </c>
      <c r="AO292" s="24" t="str">
        <f t="shared" si="79"/>
        <v>MOB12+</v>
      </c>
    </row>
    <row r="293" spans="1:41" ht="13.5" hidden="1" customHeight="1">
      <c r="A293" s="24" t="s">
        <v>1168</v>
      </c>
      <c r="B293" s="34" t="s">
        <v>147</v>
      </c>
      <c r="C293" s="25">
        <v>757819</v>
      </c>
      <c r="D293" s="24" t="s">
        <v>743</v>
      </c>
      <c r="E293" s="26">
        <v>45315.3881944444</v>
      </c>
      <c r="F293" s="26">
        <v>45315.3881944444</v>
      </c>
      <c r="G293" s="25">
        <v>839</v>
      </c>
      <c r="H293" s="25">
        <v>839</v>
      </c>
      <c r="I293" s="26">
        <v>46154.689583333296</v>
      </c>
      <c r="J293" s="27">
        <v>579</v>
      </c>
      <c r="K293" s="27">
        <v>842</v>
      </c>
      <c r="L293" s="27">
        <v>336</v>
      </c>
      <c r="M293" s="27">
        <v>29646</v>
      </c>
      <c r="N293" s="27">
        <v>22492</v>
      </c>
      <c r="O293" s="25">
        <v>3</v>
      </c>
      <c r="P293" s="27">
        <v>0</v>
      </c>
      <c r="Q293" s="24"/>
      <c r="R293" s="24"/>
      <c r="S293" s="27">
        <v>4</v>
      </c>
      <c r="T293" s="27">
        <v>8</v>
      </c>
      <c r="U293" s="27">
        <v>141000</v>
      </c>
      <c r="V293" s="27">
        <v>20000</v>
      </c>
      <c r="W293" s="27">
        <v>141000</v>
      </c>
      <c r="X293" s="24" t="str">
        <f>IF(OR(I293="",说明首页!$C$3-INT(I293)&gt;7),"是","否")</f>
        <v>否</v>
      </c>
      <c r="Y293" s="24" t="str">
        <f t="shared" si="64"/>
        <v>是</v>
      </c>
      <c r="Z293" s="24" t="str">
        <f t="shared" si="65"/>
        <v>否</v>
      </c>
      <c r="AA293" s="24" t="str">
        <f>IF(OR(I293="",说明首页!$C$3-INT(I293)&gt;=3),"是","否")</f>
        <v>否</v>
      </c>
      <c r="AB293" s="28">
        <f t="shared" si="66"/>
        <v>66.94047619047619</v>
      </c>
      <c r="AC293" s="29">
        <f t="shared" si="67"/>
        <v>14.1</v>
      </c>
      <c r="AD293" s="27">
        <f t="shared" si="68"/>
        <v>17625</v>
      </c>
      <c r="AE293" s="29">
        <f t="shared" si="69"/>
        <v>2</v>
      </c>
      <c r="AF293" s="29">
        <f t="shared" si="70"/>
        <v>124.95555555555555</v>
      </c>
      <c r="AG293" s="28" t="str">
        <f t="shared" si="71"/>
        <v/>
      </c>
      <c r="AH293" s="28" t="str">
        <f t="shared" si="72"/>
        <v/>
      </c>
      <c r="AI293" s="28" t="str">
        <f t="shared" si="73"/>
        <v/>
      </c>
      <c r="AJ293" s="28" t="str">
        <f t="shared" si="74"/>
        <v/>
      </c>
      <c r="AK293" s="28" t="str">
        <f t="shared" si="75"/>
        <v/>
      </c>
      <c r="AL293" s="29" t="str">
        <f t="shared" si="76"/>
        <v/>
      </c>
      <c r="AM293" s="25" t="str">
        <f t="shared" si="77"/>
        <v/>
      </c>
      <c r="AN293" s="24" t="str">
        <f t="shared" si="78"/>
        <v>非参评</v>
      </c>
      <c r="AO293" s="24" t="str">
        <f t="shared" si="79"/>
        <v>MOB12+</v>
      </c>
    </row>
    <row r="294" spans="1:41" ht="13.5" hidden="1" customHeight="1">
      <c r="A294" s="24" t="s">
        <v>1168</v>
      </c>
      <c r="B294" s="34" t="s">
        <v>147</v>
      </c>
      <c r="C294" s="25">
        <v>758229</v>
      </c>
      <c r="D294" s="24" t="s">
        <v>264</v>
      </c>
      <c r="E294" s="26">
        <v>45323.625</v>
      </c>
      <c r="F294" s="26">
        <v>45323.625</v>
      </c>
      <c r="G294" s="25">
        <v>831</v>
      </c>
      <c r="H294" s="25">
        <v>831</v>
      </c>
      <c r="I294" s="26">
        <v>46154.722222222197</v>
      </c>
      <c r="J294" s="27">
        <v>628</v>
      </c>
      <c r="K294" s="27">
        <v>814</v>
      </c>
      <c r="L294" s="27">
        <v>326</v>
      </c>
      <c r="M294" s="27">
        <v>34750</v>
      </c>
      <c r="N294" s="27">
        <v>28520</v>
      </c>
      <c r="O294" s="24">
        <v>8</v>
      </c>
      <c r="P294" s="27">
        <v>0</v>
      </c>
      <c r="Q294" s="24"/>
      <c r="R294" s="24"/>
      <c r="S294" s="27">
        <v>11</v>
      </c>
      <c r="T294" s="27">
        <v>23</v>
      </c>
      <c r="U294" s="27">
        <v>1001200</v>
      </c>
      <c r="V294" s="27">
        <v>946200</v>
      </c>
      <c r="W294" s="27">
        <v>1001200</v>
      </c>
      <c r="X294" s="24" t="str">
        <f>IF(OR(I294="",说明首页!$C$3-INT(I294)&gt;7),"是","否")</f>
        <v>否</v>
      </c>
      <c r="Y294" s="24" t="str">
        <f t="shared" si="64"/>
        <v>是</v>
      </c>
      <c r="Z294" s="24" t="str">
        <f t="shared" si="65"/>
        <v>否</v>
      </c>
      <c r="AA294" s="24" t="str">
        <f>IF(OR(I294="",说明首页!$C$3-INT(I294)&gt;=3),"是","否")</f>
        <v>否</v>
      </c>
      <c r="AB294" s="28">
        <f t="shared" si="66"/>
        <v>87.484662576687114</v>
      </c>
      <c r="AC294" s="29">
        <f t="shared" si="67"/>
        <v>100.12</v>
      </c>
      <c r="AD294" s="27">
        <f t="shared" si="68"/>
        <v>43530.434782608696</v>
      </c>
      <c r="AE294" s="29">
        <f t="shared" si="69"/>
        <v>94.62</v>
      </c>
      <c r="AF294" s="29">
        <f t="shared" si="70"/>
        <v>59.416666666666664</v>
      </c>
      <c r="AG294" s="28" t="str">
        <f t="shared" si="71"/>
        <v/>
      </c>
      <c r="AH294" s="28" t="str">
        <f t="shared" si="72"/>
        <v/>
      </c>
      <c r="AI294" s="28" t="str">
        <f t="shared" si="73"/>
        <v/>
      </c>
      <c r="AJ294" s="28" t="str">
        <f t="shared" si="74"/>
        <v/>
      </c>
      <c r="AK294" s="28" t="str">
        <f t="shared" si="75"/>
        <v/>
      </c>
      <c r="AL294" s="29" t="str">
        <f t="shared" si="76"/>
        <v/>
      </c>
      <c r="AM294" s="25" t="str">
        <f t="shared" si="77"/>
        <v/>
      </c>
      <c r="AN294" s="24" t="str">
        <f t="shared" si="78"/>
        <v>非参评</v>
      </c>
      <c r="AO294" s="24" t="str">
        <f t="shared" si="79"/>
        <v>MOB12+</v>
      </c>
    </row>
    <row r="295" spans="1:41" ht="13.5" hidden="1" customHeight="1">
      <c r="A295" s="24" t="s">
        <v>1168</v>
      </c>
      <c r="B295" s="34" t="s">
        <v>152</v>
      </c>
      <c r="C295" s="25">
        <v>758262</v>
      </c>
      <c r="D295" s="24" t="s">
        <v>311</v>
      </c>
      <c r="E295" s="26">
        <v>45325.376388888901</v>
      </c>
      <c r="F295" s="26">
        <v>45325.376388888901</v>
      </c>
      <c r="G295" s="25">
        <v>829</v>
      </c>
      <c r="H295" s="25">
        <v>829</v>
      </c>
      <c r="I295" s="26">
        <v>46146.609027777798</v>
      </c>
      <c r="J295" s="27">
        <v>60</v>
      </c>
      <c r="K295" s="27">
        <v>77</v>
      </c>
      <c r="L295" s="27">
        <v>29</v>
      </c>
      <c r="M295" s="27">
        <v>2690</v>
      </c>
      <c r="N295" s="27">
        <v>1975</v>
      </c>
      <c r="O295" s="25"/>
      <c r="P295" s="27">
        <v>0</v>
      </c>
      <c r="Q295" s="24"/>
      <c r="R295" s="24"/>
      <c r="S295" s="27">
        <v>1</v>
      </c>
      <c r="T295" s="27">
        <v>2</v>
      </c>
      <c r="U295" s="27">
        <v>136000</v>
      </c>
      <c r="V295" s="27"/>
      <c r="W295" s="27">
        <v>136000</v>
      </c>
      <c r="X295" s="24" t="str">
        <f>IF(OR(I295="",说明首页!$C$3-INT(I295)&gt;7),"是","否")</f>
        <v>否</v>
      </c>
      <c r="Y295" s="24" t="str">
        <f t="shared" si="64"/>
        <v>是</v>
      </c>
      <c r="Z295" s="24" t="str">
        <f t="shared" si="65"/>
        <v>否</v>
      </c>
      <c r="AA295" s="24" t="str">
        <f>IF(OR(I295="",说明首页!$C$3-INT(I295)&gt;=3),"是","否")</f>
        <v>否</v>
      </c>
      <c r="AB295" s="28">
        <f t="shared" si="66"/>
        <v>68.103448275862064</v>
      </c>
      <c r="AC295" s="29">
        <f t="shared" si="67"/>
        <v>13.6</v>
      </c>
      <c r="AD295" s="27">
        <f t="shared" si="68"/>
        <v>68000</v>
      </c>
      <c r="AE295" s="29">
        <f t="shared" si="69"/>
        <v>0</v>
      </c>
      <c r="AF295" s="29">
        <f t="shared" si="70"/>
        <v>0</v>
      </c>
      <c r="AG295" s="28" t="str">
        <f t="shared" si="71"/>
        <v/>
      </c>
      <c r="AH295" s="28" t="str">
        <f t="shared" si="72"/>
        <v/>
      </c>
      <c r="AI295" s="28" t="str">
        <f t="shared" si="73"/>
        <v/>
      </c>
      <c r="AJ295" s="28" t="str">
        <f t="shared" si="74"/>
        <v/>
      </c>
      <c r="AK295" s="28" t="str">
        <f t="shared" si="75"/>
        <v/>
      </c>
      <c r="AL295" s="29" t="str">
        <f t="shared" si="76"/>
        <v/>
      </c>
      <c r="AM295" s="25" t="str">
        <f t="shared" si="77"/>
        <v/>
      </c>
      <c r="AN295" s="24" t="str">
        <f t="shared" si="78"/>
        <v>非参评</v>
      </c>
      <c r="AO295" s="24" t="str">
        <f t="shared" si="79"/>
        <v>MOB12+</v>
      </c>
    </row>
    <row r="296" spans="1:41" ht="13.5" hidden="1" customHeight="1">
      <c r="A296" s="24" t="s">
        <v>1168</v>
      </c>
      <c r="B296" s="34" t="s">
        <v>145</v>
      </c>
      <c r="C296" s="25">
        <v>758536</v>
      </c>
      <c r="D296" s="24" t="s">
        <v>581</v>
      </c>
      <c r="E296" s="26">
        <v>45344.579166666699</v>
      </c>
      <c r="F296" s="26">
        <v>45344.579166666699</v>
      </c>
      <c r="G296" s="25">
        <v>810</v>
      </c>
      <c r="H296" s="25">
        <v>810</v>
      </c>
      <c r="I296" s="26">
        <v>46154.589583333298</v>
      </c>
      <c r="J296" s="27">
        <v>302</v>
      </c>
      <c r="K296" s="27">
        <v>329</v>
      </c>
      <c r="L296" s="27">
        <v>82</v>
      </c>
      <c r="M296" s="27">
        <v>12234</v>
      </c>
      <c r="N296" s="27">
        <v>8571</v>
      </c>
      <c r="O296" s="24">
        <v>2</v>
      </c>
      <c r="P296" s="24">
        <v>0</v>
      </c>
      <c r="Q296" s="24"/>
      <c r="R296" s="24"/>
      <c r="S296" s="24">
        <v>4</v>
      </c>
      <c r="T296" s="24">
        <v>8</v>
      </c>
      <c r="U296" s="24">
        <v>306100</v>
      </c>
      <c r="V296" s="24">
        <v>303100</v>
      </c>
      <c r="W296" s="24">
        <v>306100</v>
      </c>
      <c r="X296" s="24" t="str">
        <f>IF(OR(I296="",说明首页!$C$3-INT(I296)&gt;7),"是","否")</f>
        <v>否</v>
      </c>
      <c r="Y296" s="24" t="str">
        <f t="shared" si="64"/>
        <v>是</v>
      </c>
      <c r="Z296" s="24" t="str">
        <f t="shared" si="65"/>
        <v>否</v>
      </c>
      <c r="AA296" s="24" t="str">
        <f>IF(OR(I296="",说明首页!$C$3-INT(I296)&gt;=3),"是","否")</f>
        <v>否</v>
      </c>
      <c r="AB296" s="28">
        <f t="shared" si="66"/>
        <v>104.52439024390245</v>
      </c>
      <c r="AC296" s="29">
        <f t="shared" si="67"/>
        <v>30.61</v>
      </c>
      <c r="AD296" s="27">
        <f t="shared" si="68"/>
        <v>38262.5</v>
      </c>
      <c r="AE296" s="29">
        <f t="shared" si="69"/>
        <v>30.31</v>
      </c>
      <c r="AF296" s="29">
        <f t="shared" si="70"/>
        <v>71.424999999999997</v>
      </c>
      <c r="AG296" s="28" t="str">
        <f t="shared" si="71"/>
        <v/>
      </c>
      <c r="AH296" s="28" t="str">
        <f t="shared" si="72"/>
        <v/>
      </c>
      <c r="AI296" s="28" t="str">
        <f t="shared" si="73"/>
        <v/>
      </c>
      <c r="AJ296" s="28" t="str">
        <f t="shared" si="74"/>
        <v/>
      </c>
      <c r="AK296" s="28" t="str">
        <f t="shared" si="75"/>
        <v/>
      </c>
      <c r="AL296" s="29" t="str">
        <f t="shared" si="76"/>
        <v/>
      </c>
      <c r="AM296" s="25" t="str">
        <f t="shared" si="77"/>
        <v/>
      </c>
      <c r="AN296" s="24" t="str">
        <f t="shared" si="78"/>
        <v>非参评</v>
      </c>
      <c r="AO296" s="24" t="str">
        <f t="shared" si="79"/>
        <v>MOB12+</v>
      </c>
    </row>
    <row r="297" spans="1:41" ht="13.5" hidden="1" customHeight="1">
      <c r="A297" s="24" t="s">
        <v>1168</v>
      </c>
      <c r="B297" s="34" t="s">
        <v>152</v>
      </c>
      <c r="C297" s="25">
        <v>758551</v>
      </c>
      <c r="D297" s="24" t="s">
        <v>450</v>
      </c>
      <c r="E297" s="26">
        <v>45625.381944444402</v>
      </c>
      <c r="F297" s="26">
        <v>45625.381944444402</v>
      </c>
      <c r="G297" s="25">
        <v>529</v>
      </c>
      <c r="H297" s="25">
        <v>529</v>
      </c>
      <c r="I297" s="26">
        <v>46154.750694444403</v>
      </c>
      <c r="J297" s="27">
        <v>68</v>
      </c>
      <c r="K297" s="27">
        <v>75</v>
      </c>
      <c r="L297" s="27">
        <v>28</v>
      </c>
      <c r="M297" s="27">
        <v>2382</v>
      </c>
      <c r="N297" s="27">
        <v>1655</v>
      </c>
      <c r="O297" s="25"/>
      <c r="P297" s="27"/>
      <c r="Q297" s="24"/>
      <c r="R297" s="24"/>
      <c r="S297" s="27"/>
      <c r="T297" s="27"/>
      <c r="U297" s="27"/>
      <c r="V297" s="27"/>
      <c r="W297" s="27"/>
      <c r="X297" s="24" t="str">
        <f>IF(OR(I297="",说明首页!$C$3-INT(I297)&gt;7),"是","否")</f>
        <v>否</v>
      </c>
      <c r="Y297" s="24" t="str">
        <f t="shared" si="64"/>
        <v>是</v>
      </c>
      <c r="Z297" s="24" t="str">
        <f t="shared" si="65"/>
        <v>否</v>
      </c>
      <c r="AA297" s="24" t="str">
        <f>IF(OR(I297="",说明首页!$C$3-INT(I297)&gt;=3),"是","否")</f>
        <v>否</v>
      </c>
      <c r="AB297" s="28">
        <f t="shared" si="66"/>
        <v>59.107142857142854</v>
      </c>
      <c r="AC297" s="29">
        <f t="shared" si="67"/>
        <v>0</v>
      </c>
      <c r="AD297" s="27">
        <f t="shared" si="68"/>
        <v>0</v>
      </c>
      <c r="AE297" s="29">
        <f t="shared" si="69"/>
        <v>0</v>
      </c>
      <c r="AF297" s="29">
        <f t="shared" si="70"/>
        <v>0</v>
      </c>
      <c r="AG297" s="28" t="str">
        <f t="shared" si="71"/>
        <v/>
      </c>
      <c r="AH297" s="28" t="str">
        <f t="shared" si="72"/>
        <v/>
      </c>
      <c r="AI297" s="28" t="str">
        <f t="shared" si="73"/>
        <v/>
      </c>
      <c r="AJ297" s="28" t="str">
        <f t="shared" si="74"/>
        <v/>
      </c>
      <c r="AK297" s="28" t="str">
        <f t="shared" si="75"/>
        <v/>
      </c>
      <c r="AL297" s="29" t="str">
        <f t="shared" si="76"/>
        <v/>
      </c>
      <c r="AM297" s="25" t="str">
        <f t="shared" si="77"/>
        <v/>
      </c>
      <c r="AN297" s="24" t="str">
        <f t="shared" si="78"/>
        <v>非参评</v>
      </c>
      <c r="AO297" s="24" t="str">
        <f t="shared" si="79"/>
        <v>MOB12+</v>
      </c>
    </row>
    <row r="298" spans="1:41" ht="13.5" hidden="1" customHeight="1">
      <c r="A298" s="24" t="s">
        <v>1168</v>
      </c>
      <c r="B298" s="34" t="s">
        <v>152</v>
      </c>
      <c r="C298" s="25">
        <v>758800</v>
      </c>
      <c r="D298" s="24" t="s">
        <v>1232</v>
      </c>
      <c r="E298" s="26">
        <v>45504.4</v>
      </c>
      <c r="F298" s="26">
        <v>45504.4</v>
      </c>
      <c r="G298" s="25">
        <v>650</v>
      </c>
      <c r="H298" s="25">
        <v>650</v>
      </c>
      <c r="I298" s="26">
        <v>46153.7368055556</v>
      </c>
      <c r="J298" s="27">
        <v>10</v>
      </c>
      <c r="K298" s="27">
        <v>11</v>
      </c>
      <c r="L298" s="27">
        <v>11</v>
      </c>
      <c r="M298" s="27">
        <v>3044</v>
      </c>
      <c r="N298" s="27">
        <v>3044</v>
      </c>
      <c r="O298" s="25"/>
      <c r="P298" s="27"/>
      <c r="Q298" s="24"/>
      <c r="R298" s="24"/>
      <c r="S298" s="27"/>
      <c r="T298" s="27"/>
      <c r="U298" s="27"/>
      <c r="V298" s="27"/>
      <c r="W298" s="27"/>
      <c r="X298" s="24" t="str">
        <f>IF(OR(I298="",说明首页!$C$3-INT(I298)&gt;7),"是","否")</f>
        <v>否</v>
      </c>
      <c r="Y298" s="24" t="str">
        <f t="shared" si="64"/>
        <v>是</v>
      </c>
      <c r="Z298" s="24" t="str">
        <f t="shared" si="65"/>
        <v>否</v>
      </c>
      <c r="AA298" s="24" t="str">
        <f>IF(OR(I298="",说明首页!$C$3-INT(I298)&gt;=3),"是","否")</f>
        <v>否</v>
      </c>
      <c r="AB298" s="28">
        <f t="shared" si="66"/>
        <v>276.72727272727275</v>
      </c>
      <c r="AC298" s="29">
        <f t="shared" si="67"/>
        <v>0</v>
      </c>
      <c r="AD298" s="27">
        <f t="shared" si="68"/>
        <v>0</v>
      </c>
      <c r="AE298" s="29">
        <f t="shared" si="69"/>
        <v>0</v>
      </c>
      <c r="AF298" s="29">
        <f t="shared" si="70"/>
        <v>0</v>
      </c>
      <c r="AG298" s="28" t="str">
        <f t="shared" si="71"/>
        <v/>
      </c>
      <c r="AH298" s="28" t="str">
        <f t="shared" si="72"/>
        <v/>
      </c>
      <c r="AI298" s="28" t="str">
        <f t="shared" si="73"/>
        <v/>
      </c>
      <c r="AJ298" s="28" t="str">
        <f t="shared" si="74"/>
        <v/>
      </c>
      <c r="AK298" s="28" t="str">
        <f t="shared" si="75"/>
        <v/>
      </c>
      <c r="AL298" s="29" t="str">
        <f t="shared" si="76"/>
        <v/>
      </c>
      <c r="AM298" s="25" t="str">
        <f t="shared" si="77"/>
        <v/>
      </c>
      <c r="AN298" s="24" t="str">
        <f t="shared" si="78"/>
        <v>非参评</v>
      </c>
      <c r="AO298" s="24" t="str">
        <f t="shared" si="79"/>
        <v>MOB12+</v>
      </c>
    </row>
    <row r="299" spans="1:41" ht="13.5" hidden="1" customHeight="1">
      <c r="A299" s="24" t="s">
        <v>1168</v>
      </c>
      <c r="B299" s="34" t="s">
        <v>176</v>
      </c>
      <c r="C299" s="25">
        <v>758814</v>
      </c>
      <c r="D299" s="24" t="s">
        <v>905</v>
      </c>
      <c r="E299" s="26">
        <v>45351.681250000001</v>
      </c>
      <c r="F299" s="26">
        <v>45351.681250000001</v>
      </c>
      <c r="G299" s="25">
        <v>803</v>
      </c>
      <c r="H299" s="25">
        <v>803</v>
      </c>
      <c r="I299" s="26">
        <v>46135.741666666698</v>
      </c>
      <c r="J299" s="27">
        <v>698</v>
      </c>
      <c r="K299" s="27">
        <v>1138</v>
      </c>
      <c r="L299" s="27">
        <v>463</v>
      </c>
      <c r="M299" s="27">
        <v>39907</v>
      </c>
      <c r="N299" s="27">
        <v>31185</v>
      </c>
      <c r="O299" s="25">
        <v>8</v>
      </c>
      <c r="P299" s="27">
        <v>0</v>
      </c>
      <c r="Q299" s="24"/>
      <c r="R299" s="24"/>
      <c r="S299" s="27">
        <v>62</v>
      </c>
      <c r="T299" s="27">
        <v>99</v>
      </c>
      <c r="U299" s="27">
        <v>1484500</v>
      </c>
      <c r="V299" s="27">
        <v>114800</v>
      </c>
      <c r="W299" s="27">
        <v>1484500</v>
      </c>
      <c r="X299" s="24" t="str">
        <f>IF(OR(I299="",说明首页!$C$3-INT(I299)&gt;7),"是","否")</f>
        <v>否</v>
      </c>
      <c r="Y299" s="24" t="str">
        <f t="shared" si="64"/>
        <v>是</v>
      </c>
      <c r="Z299" s="24" t="str">
        <f t="shared" si="65"/>
        <v>否</v>
      </c>
      <c r="AA299" s="24" t="str">
        <f>IF(OR(I299="",说明首页!$C$3-INT(I299)&gt;=3),"是","否")</f>
        <v>否</v>
      </c>
      <c r="AB299" s="28">
        <f t="shared" si="66"/>
        <v>67.354211663066948</v>
      </c>
      <c r="AC299" s="29">
        <f t="shared" si="67"/>
        <v>148.44999999999999</v>
      </c>
      <c r="AD299" s="27">
        <f t="shared" si="68"/>
        <v>14994.949494949495</v>
      </c>
      <c r="AE299" s="29">
        <f t="shared" si="69"/>
        <v>11.48</v>
      </c>
      <c r="AF299" s="29">
        <f t="shared" si="70"/>
        <v>64.96875</v>
      </c>
      <c r="AG299" s="28" t="str">
        <f t="shared" si="71"/>
        <v/>
      </c>
      <c r="AH299" s="28" t="str">
        <f t="shared" si="72"/>
        <v/>
      </c>
      <c r="AI299" s="28" t="str">
        <f t="shared" si="73"/>
        <v/>
      </c>
      <c r="AJ299" s="28" t="str">
        <f t="shared" si="74"/>
        <v/>
      </c>
      <c r="AK299" s="28" t="str">
        <f t="shared" si="75"/>
        <v/>
      </c>
      <c r="AL299" s="29" t="str">
        <f t="shared" si="76"/>
        <v/>
      </c>
      <c r="AM299" s="25" t="str">
        <f t="shared" si="77"/>
        <v/>
      </c>
      <c r="AN299" s="24" t="str">
        <f t="shared" si="78"/>
        <v>非参评</v>
      </c>
      <c r="AO299" s="24" t="str">
        <f t="shared" si="79"/>
        <v>MOB12+</v>
      </c>
    </row>
    <row r="300" spans="1:41" ht="13.5" hidden="1" customHeight="1">
      <c r="A300" s="24" t="s">
        <v>1168</v>
      </c>
      <c r="B300" s="34" t="s">
        <v>145</v>
      </c>
      <c r="C300" s="25">
        <v>759489</v>
      </c>
      <c r="D300" s="24" t="s">
        <v>244</v>
      </c>
      <c r="E300" s="26">
        <v>45352.622222222199</v>
      </c>
      <c r="F300" s="26">
        <v>45352.622222222199</v>
      </c>
      <c r="G300" s="25">
        <v>802</v>
      </c>
      <c r="H300" s="25">
        <v>802</v>
      </c>
      <c r="I300" s="26">
        <v>46154.706250000003</v>
      </c>
      <c r="J300" s="27">
        <v>338</v>
      </c>
      <c r="K300" s="27">
        <v>428</v>
      </c>
      <c r="L300" s="27">
        <v>114</v>
      </c>
      <c r="M300" s="27">
        <v>15875</v>
      </c>
      <c r="N300" s="27">
        <v>11503</v>
      </c>
      <c r="O300" s="24"/>
      <c r="P300" s="24">
        <v>0</v>
      </c>
      <c r="Q300" s="24"/>
      <c r="R300" s="24"/>
      <c r="S300" s="24">
        <v>4</v>
      </c>
      <c r="T300" s="24">
        <v>8</v>
      </c>
      <c r="U300" s="24">
        <v>405800</v>
      </c>
      <c r="V300" s="24">
        <v>405800</v>
      </c>
      <c r="W300" s="24">
        <v>405800</v>
      </c>
      <c r="X300" s="24" t="str">
        <f>IF(OR(I300="",说明首页!$C$3-INT(I300)&gt;7),"是","否")</f>
        <v>否</v>
      </c>
      <c r="Y300" s="24" t="str">
        <f t="shared" si="64"/>
        <v>是</v>
      </c>
      <c r="Z300" s="24" t="str">
        <f t="shared" si="65"/>
        <v>否</v>
      </c>
      <c r="AA300" s="24" t="str">
        <f>IF(OR(I300="",说明首页!$C$3-INT(I300)&gt;=3),"是","否")</f>
        <v>否</v>
      </c>
      <c r="AB300" s="28">
        <f t="shared" si="66"/>
        <v>100.90350877192982</v>
      </c>
      <c r="AC300" s="29">
        <f t="shared" si="67"/>
        <v>40.58</v>
      </c>
      <c r="AD300" s="27">
        <f t="shared" si="68"/>
        <v>50725</v>
      </c>
      <c r="AE300" s="29">
        <f t="shared" si="69"/>
        <v>40.58</v>
      </c>
      <c r="AF300" s="29">
        <f t="shared" si="70"/>
        <v>0</v>
      </c>
      <c r="AG300" s="28" t="str">
        <f t="shared" si="71"/>
        <v/>
      </c>
      <c r="AH300" s="28" t="str">
        <f t="shared" si="72"/>
        <v/>
      </c>
      <c r="AI300" s="28" t="str">
        <f t="shared" si="73"/>
        <v/>
      </c>
      <c r="AJ300" s="28" t="str">
        <f t="shared" si="74"/>
        <v/>
      </c>
      <c r="AK300" s="28" t="str">
        <f t="shared" si="75"/>
        <v/>
      </c>
      <c r="AL300" s="29" t="str">
        <f t="shared" si="76"/>
        <v/>
      </c>
      <c r="AM300" s="25" t="str">
        <f t="shared" si="77"/>
        <v/>
      </c>
      <c r="AN300" s="24" t="str">
        <f t="shared" si="78"/>
        <v>非参评</v>
      </c>
      <c r="AO300" s="24" t="str">
        <f t="shared" si="79"/>
        <v>MOB12+</v>
      </c>
    </row>
    <row r="301" spans="1:41" ht="13.5" hidden="1" customHeight="1">
      <c r="A301" s="24" t="s">
        <v>1168</v>
      </c>
      <c r="B301" s="34" t="s">
        <v>152</v>
      </c>
      <c r="C301" s="25">
        <v>759542</v>
      </c>
      <c r="D301" s="24" t="s">
        <v>386</v>
      </c>
      <c r="E301" s="26">
        <v>45504.504166666702</v>
      </c>
      <c r="F301" s="26">
        <v>45504.504166666702</v>
      </c>
      <c r="G301" s="25">
        <v>650</v>
      </c>
      <c r="H301" s="25">
        <v>650</v>
      </c>
      <c r="I301" s="26">
        <v>46147.628472222197</v>
      </c>
      <c r="J301" s="27">
        <v>126</v>
      </c>
      <c r="K301" s="27">
        <v>139</v>
      </c>
      <c r="L301" s="27">
        <v>47</v>
      </c>
      <c r="M301" s="27">
        <v>4113</v>
      </c>
      <c r="N301" s="27">
        <v>2695</v>
      </c>
      <c r="O301" s="25"/>
      <c r="P301" s="27">
        <v>0</v>
      </c>
      <c r="Q301" s="24"/>
      <c r="R301" s="24"/>
      <c r="S301" s="27">
        <v>1</v>
      </c>
      <c r="T301" s="27">
        <v>2</v>
      </c>
      <c r="U301" s="27">
        <v>145000</v>
      </c>
      <c r="V301" s="27">
        <v>145000</v>
      </c>
      <c r="W301" s="27">
        <v>145000</v>
      </c>
      <c r="X301" s="24" t="str">
        <f>IF(OR(I301="",说明首页!$C$3-INT(I301)&gt;7),"是","否")</f>
        <v>否</v>
      </c>
      <c r="Y301" s="24" t="str">
        <f t="shared" si="64"/>
        <v>是</v>
      </c>
      <c r="Z301" s="24" t="str">
        <f t="shared" si="65"/>
        <v>否</v>
      </c>
      <c r="AA301" s="24" t="str">
        <f>IF(OR(I301="",说明首页!$C$3-INT(I301)&gt;=3),"是","否")</f>
        <v>否</v>
      </c>
      <c r="AB301" s="28">
        <f t="shared" si="66"/>
        <v>57.340425531914896</v>
      </c>
      <c r="AC301" s="29">
        <f t="shared" si="67"/>
        <v>14.5</v>
      </c>
      <c r="AD301" s="27">
        <f t="shared" si="68"/>
        <v>72500</v>
      </c>
      <c r="AE301" s="29">
        <f t="shared" si="69"/>
        <v>14.5</v>
      </c>
      <c r="AF301" s="29">
        <f t="shared" si="70"/>
        <v>0</v>
      </c>
      <c r="AG301" s="28" t="str">
        <f t="shared" si="71"/>
        <v/>
      </c>
      <c r="AH301" s="28" t="str">
        <f t="shared" si="72"/>
        <v/>
      </c>
      <c r="AI301" s="28" t="str">
        <f t="shared" si="73"/>
        <v/>
      </c>
      <c r="AJ301" s="28" t="str">
        <f t="shared" si="74"/>
        <v/>
      </c>
      <c r="AK301" s="28" t="str">
        <f t="shared" si="75"/>
        <v/>
      </c>
      <c r="AL301" s="29" t="str">
        <f t="shared" si="76"/>
        <v/>
      </c>
      <c r="AM301" s="25" t="str">
        <f t="shared" si="77"/>
        <v/>
      </c>
      <c r="AN301" s="24" t="str">
        <f t="shared" si="78"/>
        <v>非参评</v>
      </c>
      <c r="AO301" s="24" t="str">
        <f t="shared" si="79"/>
        <v>MOB12+</v>
      </c>
    </row>
    <row r="302" spans="1:41" ht="13.5" hidden="1" customHeight="1">
      <c r="A302" s="24" t="s">
        <v>1168</v>
      </c>
      <c r="B302" s="34" t="s">
        <v>145</v>
      </c>
      <c r="C302" s="25">
        <v>759933</v>
      </c>
      <c r="D302" s="24" t="s">
        <v>1072</v>
      </c>
      <c r="E302" s="26">
        <v>45359.436805555597</v>
      </c>
      <c r="F302" s="26">
        <v>45359.436805555597</v>
      </c>
      <c r="G302" s="25">
        <v>795</v>
      </c>
      <c r="H302" s="25">
        <v>795</v>
      </c>
      <c r="I302" s="26">
        <v>46154.65625</v>
      </c>
      <c r="J302" s="27">
        <v>133</v>
      </c>
      <c r="K302" s="27">
        <v>204</v>
      </c>
      <c r="L302" s="27">
        <v>77</v>
      </c>
      <c r="M302" s="27">
        <v>13488</v>
      </c>
      <c r="N302" s="27">
        <v>11668</v>
      </c>
      <c r="O302" s="25"/>
      <c r="P302" s="27">
        <v>0</v>
      </c>
      <c r="Q302" s="24"/>
      <c r="R302" s="24"/>
      <c r="S302" s="27">
        <v>4</v>
      </c>
      <c r="T302" s="27">
        <v>8</v>
      </c>
      <c r="U302" s="27">
        <v>423500</v>
      </c>
      <c r="V302" s="27">
        <v>393500</v>
      </c>
      <c r="W302" s="27">
        <v>423500</v>
      </c>
      <c r="X302" s="24" t="str">
        <f>IF(OR(I302="",说明首页!$C$3-INT(I302)&gt;7),"是","否")</f>
        <v>否</v>
      </c>
      <c r="Y302" s="24" t="str">
        <f t="shared" si="64"/>
        <v>是</v>
      </c>
      <c r="Z302" s="24" t="str">
        <f t="shared" si="65"/>
        <v>否</v>
      </c>
      <c r="AA302" s="24" t="str">
        <f>IF(OR(I302="",说明首页!$C$3-INT(I302)&gt;=3),"是","否")</f>
        <v>否</v>
      </c>
      <c r="AB302" s="28">
        <f t="shared" si="66"/>
        <v>151.53246753246754</v>
      </c>
      <c r="AC302" s="29">
        <f t="shared" si="67"/>
        <v>42.35</v>
      </c>
      <c r="AD302" s="27">
        <f t="shared" si="68"/>
        <v>52937.5</v>
      </c>
      <c r="AE302" s="29">
        <f t="shared" si="69"/>
        <v>39.35</v>
      </c>
      <c r="AF302" s="29">
        <f t="shared" si="70"/>
        <v>0</v>
      </c>
      <c r="AG302" s="28" t="str">
        <f t="shared" si="71"/>
        <v/>
      </c>
      <c r="AH302" s="28" t="str">
        <f t="shared" si="72"/>
        <v/>
      </c>
      <c r="AI302" s="28" t="str">
        <f t="shared" si="73"/>
        <v/>
      </c>
      <c r="AJ302" s="28" t="str">
        <f t="shared" si="74"/>
        <v/>
      </c>
      <c r="AK302" s="28" t="str">
        <f t="shared" si="75"/>
        <v/>
      </c>
      <c r="AL302" s="29" t="str">
        <f t="shared" si="76"/>
        <v/>
      </c>
      <c r="AM302" s="25" t="str">
        <f t="shared" si="77"/>
        <v/>
      </c>
      <c r="AN302" s="24" t="str">
        <f t="shared" si="78"/>
        <v>非参评</v>
      </c>
      <c r="AO302" s="24" t="str">
        <f t="shared" si="79"/>
        <v>MOB12+</v>
      </c>
    </row>
    <row r="303" spans="1:41" ht="13.5" hidden="1" customHeight="1">
      <c r="A303" s="24" t="s">
        <v>1168</v>
      </c>
      <c r="B303" s="34" t="s">
        <v>145</v>
      </c>
      <c r="C303" s="25">
        <v>759950</v>
      </c>
      <c r="D303" s="24" t="s">
        <v>585</v>
      </c>
      <c r="E303" s="26">
        <v>45359.4909722222</v>
      </c>
      <c r="F303" s="26">
        <v>45359.4909722222</v>
      </c>
      <c r="G303" s="25">
        <v>795</v>
      </c>
      <c r="H303" s="25">
        <v>795</v>
      </c>
      <c r="I303" s="26">
        <v>46154.787499999999</v>
      </c>
      <c r="J303" s="27">
        <v>4834</v>
      </c>
      <c r="K303" s="27">
        <v>5138</v>
      </c>
      <c r="L303" s="27">
        <v>2514</v>
      </c>
      <c r="M303" s="27">
        <v>270481</v>
      </c>
      <c r="N303" s="27">
        <v>233995</v>
      </c>
      <c r="O303" s="25">
        <v>24</v>
      </c>
      <c r="P303" s="27">
        <v>0</v>
      </c>
      <c r="Q303" s="24"/>
      <c r="R303" s="24"/>
      <c r="S303" s="27">
        <v>393</v>
      </c>
      <c r="T303" s="27">
        <v>647</v>
      </c>
      <c r="U303" s="27">
        <v>27700000</v>
      </c>
      <c r="V303" s="27">
        <v>13400000</v>
      </c>
      <c r="W303" s="27">
        <v>27700000</v>
      </c>
      <c r="X303" s="24" t="str">
        <f>IF(OR(I303="",说明首页!$C$3-INT(I303)&gt;7),"是","否")</f>
        <v>否</v>
      </c>
      <c r="Y303" s="24" t="str">
        <f t="shared" si="64"/>
        <v>否</v>
      </c>
      <c r="Z303" s="24" t="str">
        <f t="shared" si="65"/>
        <v>是</v>
      </c>
      <c r="AA303" s="24" t="str">
        <f>IF(OR(I303="",说明首页!$C$3-INT(I303)&gt;=3),"是","否")</f>
        <v>否</v>
      </c>
      <c r="AB303" s="28">
        <f t="shared" si="66"/>
        <v>93.076770087509942</v>
      </c>
      <c r="AC303" s="29">
        <f t="shared" si="67"/>
        <v>2770</v>
      </c>
      <c r="AD303" s="27">
        <f t="shared" si="68"/>
        <v>42812.982998454405</v>
      </c>
      <c r="AE303" s="29">
        <f t="shared" si="69"/>
        <v>1340</v>
      </c>
      <c r="AF303" s="29">
        <f t="shared" si="70"/>
        <v>162.49652777777777</v>
      </c>
      <c r="AG303" s="28">
        <f t="shared" si="71"/>
        <v>53.456998313659355</v>
      </c>
      <c r="AH303" s="28">
        <f t="shared" si="72"/>
        <v>99.494097807757171</v>
      </c>
      <c r="AI303" s="28">
        <f t="shared" si="73"/>
        <v>98.313659359190552</v>
      </c>
      <c r="AJ303" s="28">
        <f t="shared" si="74"/>
        <v>98.988195615514329</v>
      </c>
      <c r="AK303" s="28">
        <f t="shared" si="75"/>
        <v>85.160202360876909</v>
      </c>
      <c r="AL303" s="29">
        <f t="shared" si="76"/>
        <v>91.05</v>
      </c>
      <c r="AM303" s="25">
        <f t="shared" si="77"/>
        <v>22</v>
      </c>
      <c r="AN303" s="24" t="str">
        <f t="shared" si="78"/>
        <v>S</v>
      </c>
      <c r="AO303" s="24" t="str">
        <f t="shared" si="79"/>
        <v>MOB12+</v>
      </c>
    </row>
    <row r="304" spans="1:41" ht="13.5" hidden="1" customHeight="1">
      <c r="A304" s="24" t="s">
        <v>1168</v>
      </c>
      <c r="B304" s="34" t="s">
        <v>145</v>
      </c>
      <c r="C304" s="25">
        <v>759951</v>
      </c>
      <c r="D304" s="24" t="s">
        <v>1052</v>
      </c>
      <c r="E304" s="26">
        <v>45363.3881944444</v>
      </c>
      <c r="F304" s="26">
        <v>45363.3881944444</v>
      </c>
      <c r="G304" s="25">
        <v>791</v>
      </c>
      <c r="H304" s="25">
        <v>791</v>
      </c>
      <c r="I304" s="26">
        <v>46154.710416666698</v>
      </c>
      <c r="J304" s="27">
        <v>215</v>
      </c>
      <c r="K304" s="27">
        <v>230</v>
      </c>
      <c r="L304" s="27">
        <v>97</v>
      </c>
      <c r="M304" s="27">
        <v>9900</v>
      </c>
      <c r="N304" s="27">
        <v>8018</v>
      </c>
      <c r="O304" s="25"/>
      <c r="P304" s="27"/>
      <c r="Q304" s="24"/>
      <c r="R304" s="24"/>
      <c r="S304" s="27"/>
      <c r="T304" s="27"/>
      <c r="U304" s="27"/>
      <c r="V304" s="27"/>
      <c r="W304" s="27"/>
      <c r="X304" s="24" t="str">
        <f>IF(OR(I304="",说明首页!$C$3-INT(I304)&gt;7),"是","否")</f>
        <v>否</v>
      </c>
      <c r="Y304" s="24" t="str">
        <f t="shared" si="64"/>
        <v>是</v>
      </c>
      <c r="Z304" s="24" t="str">
        <f t="shared" si="65"/>
        <v>否</v>
      </c>
      <c r="AA304" s="24" t="str">
        <f>IF(OR(I304="",说明首页!$C$3-INT(I304)&gt;=3),"是","否")</f>
        <v>否</v>
      </c>
      <c r="AB304" s="28">
        <f t="shared" si="66"/>
        <v>82.659793814432987</v>
      </c>
      <c r="AC304" s="29">
        <f t="shared" si="67"/>
        <v>0</v>
      </c>
      <c r="AD304" s="27">
        <f t="shared" si="68"/>
        <v>0</v>
      </c>
      <c r="AE304" s="29">
        <f t="shared" si="69"/>
        <v>0</v>
      </c>
      <c r="AF304" s="29">
        <f t="shared" si="70"/>
        <v>0</v>
      </c>
      <c r="AG304" s="28" t="str">
        <f t="shared" si="71"/>
        <v/>
      </c>
      <c r="AH304" s="28" t="str">
        <f t="shared" si="72"/>
        <v/>
      </c>
      <c r="AI304" s="28" t="str">
        <f t="shared" si="73"/>
        <v/>
      </c>
      <c r="AJ304" s="28" t="str">
        <f t="shared" si="74"/>
        <v/>
      </c>
      <c r="AK304" s="28" t="str">
        <f t="shared" si="75"/>
        <v/>
      </c>
      <c r="AL304" s="29" t="str">
        <f t="shared" si="76"/>
        <v/>
      </c>
      <c r="AM304" s="25" t="str">
        <f t="shared" si="77"/>
        <v/>
      </c>
      <c r="AN304" s="24" t="str">
        <f t="shared" si="78"/>
        <v>非参评</v>
      </c>
      <c r="AO304" s="24" t="str">
        <f t="shared" si="79"/>
        <v>MOB12+</v>
      </c>
    </row>
    <row r="305" spans="1:41" ht="13.5" hidden="1" customHeight="1">
      <c r="A305" s="24" t="s">
        <v>1168</v>
      </c>
      <c r="B305" s="34" t="s">
        <v>145</v>
      </c>
      <c r="C305" s="25">
        <v>760148</v>
      </c>
      <c r="D305" s="24" t="s">
        <v>607</v>
      </c>
      <c r="E305" s="26">
        <v>45363.668055555601</v>
      </c>
      <c r="F305" s="26">
        <v>45363.668055555601</v>
      </c>
      <c r="G305" s="25">
        <v>791</v>
      </c>
      <c r="H305" s="25">
        <v>791</v>
      </c>
      <c r="I305" s="26">
        <v>46153.809027777803</v>
      </c>
      <c r="J305" s="27">
        <v>182</v>
      </c>
      <c r="K305" s="27">
        <v>196</v>
      </c>
      <c r="L305" s="27">
        <v>62</v>
      </c>
      <c r="M305" s="27">
        <v>6748</v>
      </c>
      <c r="N305" s="27">
        <v>4828</v>
      </c>
      <c r="O305" s="25"/>
      <c r="P305" s="27"/>
      <c r="Q305" s="24"/>
      <c r="R305" s="24"/>
      <c r="S305" s="27"/>
      <c r="T305" s="27"/>
      <c r="U305" s="27"/>
      <c r="V305" s="27"/>
      <c r="W305" s="27"/>
      <c r="X305" s="24" t="str">
        <f>IF(OR(I305="",说明首页!$C$3-INT(I305)&gt;7),"是","否")</f>
        <v>否</v>
      </c>
      <c r="Y305" s="24" t="str">
        <f t="shared" si="64"/>
        <v>是</v>
      </c>
      <c r="Z305" s="24" t="str">
        <f t="shared" si="65"/>
        <v>否</v>
      </c>
      <c r="AA305" s="24" t="str">
        <f>IF(OR(I305="",说明首页!$C$3-INT(I305)&gt;=3),"是","否")</f>
        <v>否</v>
      </c>
      <c r="AB305" s="28">
        <f t="shared" si="66"/>
        <v>77.870967741935488</v>
      </c>
      <c r="AC305" s="29">
        <f t="shared" si="67"/>
        <v>0</v>
      </c>
      <c r="AD305" s="27">
        <f t="shared" si="68"/>
        <v>0</v>
      </c>
      <c r="AE305" s="29">
        <f t="shared" si="69"/>
        <v>0</v>
      </c>
      <c r="AF305" s="29">
        <f t="shared" si="70"/>
        <v>0</v>
      </c>
      <c r="AG305" s="28" t="str">
        <f t="shared" si="71"/>
        <v/>
      </c>
      <c r="AH305" s="28" t="str">
        <f t="shared" si="72"/>
        <v/>
      </c>
      <c r="AI305" s="28" t="str">
        <f t="shared" si="73"/>
        <v/>
      </c>
      <c r="AJ305" s="28" t="str">
        <f t="shared" si="74"/>
        <v/>
      </c>
      <c r="AK305" s="28" t="str">
        <f t="shared" si="75"/>
        <v/>
      </c>
      <c r="AL305" s="29" t="str">
        <f t="shared" si="76"/>
        <v/>
      </c>
      <c r="AM305" s="25" t="str">
        <f t="shared" si="77"/>
        <v/>
      </c>
      <c r="AN305" s="24" t="str">
        <f t="shared" si="78"/>
        <v>非参评</v>
      </c>
      <c r="AO305" s="24" t="str">
        <f t="shared" si="79"/>
        <v>MOB12+</v>
      </c>
    </row>
    <row r="306" spans="1:41" ht="13.5" hidden="1" customHeight="1">
      <c r="A306" s="24" t="s">
        <v>1168</v>
      </c>
      <c r="B306" s="34" t="s">
        <v>152</v>
      </c>
      <c r="C306" s="25">
        <v>760164</v>
      </c>
      <c r="D306" s="24" t="s">
        <v>341</v>
      </c>
      <c r="E306" s="26">
        <v>45364.381944444402</v>
      </c>
      <c r="F306" s="26">
        <v>45364.381944444402</v>
      </c>
      <c r="G306" s="25">
        <v>790</v>
      </c>
      <c r="H306" s="25">
        <v>790</v>
      </c>
      <c r="I306" s="26">
        <v>46146.492361111101</v>
      </c>
      <c r="J306" s="27">
        <v>73</v>
      </c>
      <c r="K306" s="27">
        <v>77</v>
      </c>
      <c r="L306" s="27">
        <v>14</v>
      </c>
      <c r="M306" s="27">
        <v>2433</v>
      </c>
      <c r="N306" s="27">
        <v>1366</v>
      </c>
      <c r="O306" s="25"/>
      <c r="P306" s="27"/>
      <c r="Q306" s="24"/>
      <c r="R306" s="24"/>
      <c r="S306" s="27"/>
      <c r="T306" s="27"/>
      <c r="U306" s="27"/>
      <c r="V306" s="27"/>
      <c r="W306" s="27"/>
      <c r="X306" s="24" t="str">
        <f>IF(OR(I306="",说明首页!$C$3-INT(I306)&gt;7),"是","否")</f>
        <v>否</v>
      </c>
      <c r="Y306" s="24" t="str">
        <f t="shared" si="64"/>
        <v>是</v>
      </c>
      <c r="Z306" s="24" t="str">
        <f t="shared" si="65"/>
        <v>否</v>
      </c>
      <c r="AA306" s="24" t="str">
        <f>IF(OR(I306="",说明首页!$C$3-INT(I306)&gt;=3),"是","否")</f>
        <v>否</v>
      </c>
      <c r="AB306" s="28">
        <f t="shared" si="66"/>
        <v>97.571428571428569</v>
      </c>
      <c r="AC306" s="29">
        <f t="shared" si="67"/>
        <v>0</v>
      </c>
      <c r="AD306" s="27">
        <f t="shared" si="68"/>
        <v>0</v>
      </c>
      <c r="AE306" s="29">
        <f t="shared" si="69"/>
        <v>0</v>
      </c>
      <c r="AF306" s="29">
        <f t="shared" si="70"/>
        <v>0</v>
      </c>
      <c r="AG306" s="28" t="str">
        <f t="shared" si="71"/>
        <v/>
      </c>
      <c r="AH306" s="28" t="str">
        <f t="shared" si="72"/>
        <v/>
      </c>
      <c r="AI306" s="28" t="str">
        <f t="shared" si="73"/>
        <v/>
      </c>
      <c r="AJ306" s="28" t="str">
        <f t="shared" si="74"/>
        <v/>
      </c>
      <c r="AK306" s="28" t="str">
        <f t="shared" si="75"/>
        <v/>
      </c>
      <c r="AL306" s="29" t="str">
        <f t="shared" si="76"/>
        <v/>
      </c>
      <c r="AM306" s="25" t="str">
        <f t="shared" si="77"/>
        <v/>
      </c>
      <c r="AN306" s="24" t="str">
        <f t="shared" si="78"/>
        <v>非参评</v>
      </c>
      <c r="AO306" s="24" t="str">
        <f t="shared" si="79"/>
        <v>MOB12+</v>
      </c>
    </row>
    <row r="307" spans="1:41" ht="13.5" hidden="1" customHeight="1">
      <c r="A307" s="24" t="s">
        <v>1168</v>
      </c>
      <c r="B307" s="34" t="s">
        <v>150</v>
      </c>
      <c r="C307" s="25">
        <v>760411</v>
      </c>
      <c r="D307" s="24" t="s">
        <v>829</v>
      </c>
      <c r="E307" s="26">
        <v>45370.654166666704</v>
      </c>
      <c r="F307" s="26">
        <v>45370.654166666704</v>
      </c>
      <c r="G307" s="25">
        <v>784</v>
      </c>
      <c r="H307" s="25">
        <v>784</v>
      </c>
      <c r="I307" s="26">
        <v>46154.647916666698</v>
      </c>
      <c r="J307" s="27">
        <v>395</v>
      </c>
      <c r="K307" s="27">
        <v>417</v>
      </c>
      <c r="L307" s="27">
        <v>153</v>
      </c>
      <c r="M307" s="27">
        <v>16899</v>
      </c>
      <c r="N307" s="27">
        <v>13151</v>
      </c>
      <c r="O307" s="24"/>
      <c r="P307" s="27">
        <v>0</v>
      </c>
      <c r="Q307" s="24"/>
      <c r="R307" s="24"/>
      <c r="S307" s="27">
        <v>4</v>
      </c>
      <c r="T307" s="27">
        <v>8</v>
      </c>
      <c r="U307" s="27">
        <v>284000</v>
      </c>
      <c r="V307" s="27">
        <v>283000</v>
      </c>
      <c r="W307" s="27">
        <v>284000</v>
      </c>
      <c r="X307" s="24" t="str">
        <f>IF(OR(I307="",说明首页!$C$3-INT(I307)&gt;7),"是","否")</f>
        <v>否</v>
      </c>
      <c r="Y307" s="24" t="str">
        <f t="shared" si="64"/>
        <v>是</v>
      </c>
      <c r="Z307" s="24" t="str">
        <f t="shared" si="65"/>
        <v>否</v>
      </c>
      <c r="AA307" s="24" t="str">
        <f>IF(OR(I307="",说明首页!$C$3-INT(I307)&gt;=3),"是","否")</f>
        <v>否</v>
      </c>
      <c r="AB307" s="28">
        <f t="shared" si="66"/>
        <v>85.954248366013076</v>
      </c>
      <c r="AC307" s="29">
        <f t="shared" si="67"/>
        <v>28.4</v>
      </c>
      <c r="AD307" s="27">
        <f t="shared" si="68"/>
        <v>35500</v>
      </c>
      <c r="AE307" s="29">
        <f t="shared" si="69"/>
        <v>28.3</v>
      </c>
      <c r="AF307" s="29">
        <f t="shared" si="70"/>
        <v>0</v>
      </c>
      <c r="AG307" s="28" t="str">
        <f t="shared" si="71"/>
        <v/>
      </c>
      <c r="AH307" s="28" t="str">
        <f t="shared" si="72"/>
        <v/>
      </c>
      <c r="AI307" s="28" t="str">
        <f t="shared" si="73"/>
        <v/>
      </c>
      <c r="AJ307" s="28" t="str">
        <f t="shared" si="74"/>
        <v/>
      </c>
      <c r="AK307" s="28" t="str">
        <f t="shared" si="75"/>
        <v/>
      </c>
      <c r="AL307" s="29" t="str">
        <f t="shared" si="76"/>
        <v/>
      </c>
      <c r="AM307" s="25" t="str">
        <f t="shared" si="77"/>
        <v/>
      </c>
      <c r="AN307" s="24" t="str">
        <f t="shared" si="78"/>
        <v>非参评</v>
      </c>
      <c r="AO307" s="24" t="str">
        <f t="shared" si="79"/>
        <v>MOB12+</v>
      </c>
    </row>
    <row r="308" spans="1:41" ht="13.5" hidden="1" customHeight="1">
      <c r="A308" s="24" t="s">
        <v>1168</v>
      </c>
      <c r="B308" s="34" t="s">
        <v>150</v>
      </c>
      <c r="C308" s="25">
        <v>760419</v>
      </c>
      <c r="D308" s="24" t="s">
        <v>1730</v>
      </c>
      <c r="E308" s="26">
        <v>45370.451388888898</v>
      </c>
      <c r="F308" s="26">
        <v>45370.451388888898</v>
      </c>
      <c r="G308" s="25">
        <v>784</v>
      </c>
      <c r="H308" s="25">
        <v>784</v>
      </c>
      <c r="I308" s="26">
        <v>46154.851388888899</v>
      </c>
      <c r="J308" s="27">
        <v>6196</v>
      </c>
      <c r="K308" s="27">
        <v>6638</v>
      </c>
      <c r="L308" s="27">
        <v>2908</v>
      </c>
      <c r="M308" s="27">
        <v>408383</v>
      </c>
      <c r="N308" s="27">
        <v>351691</v>
      </c>
      <c r="O308" s="25">
        <v>29</v>
      </c>
      <c r="P308" s="27">
        <v>0</v>
      </c>
      <c r="Q308" s="24"/>
      <c r="R308" s="24"/>
      <c r="S308" s="27">
        <v>338</v>
      </c>
      <c r="T308" s="27">
        <v>534</v>
      </c>
      <c r="U308" s="27">
        <v>17600000</v>
      </c>
      <c r="V308" s="24">
        <v>11200000</v>
      </c>
      <c r="W308" s="27">
        <v>17600000</v>
      </c>
      <c r="X308" s="24" t="str">
        <f>IF(OR(I308="",说明首页!$C$3-INT(I308)&gt;7),"是","否")</f>
        <v>否</v>
      </c>
      <c r="Y308" s="24" t="str">
        <f t="shared" si="64"/>
        <v>否</v>
      </c>
      <c r="Z308" s="24" t="str">
        <f t="shared" si="65"/>
        <v>是</v>
      </c>
      <c r="AA308" s="24" t="str">
        <f>IF(OR(I308="",说明首页!$C$3-INT(I308)&gt;=3),"是","否")</f>
        <v>否</v>
      </c>
      <c r="AB308" s="28">
        <f t="shared" si="66"/>
        <v>120.93913342503438</v>
      </c>
      <c r="AC308" s="29">
        <f t="shared" si="67"/>
        <v>1760</v>
      </c>
      <c r="AD308" s="27">
        <f t="shared" si="68"/>
        <v>32958.801498127337</v>
      </c>
      <c r="AE308" s="29">
        <f t="shared" si="69"/>
        <v>1120</v>
      </c>
      <c r="AF308" s="29">
        <f t="shared" si="70"/>
        <v>202.12126436781608</v>
      </c>
      <c r="AG308" s="28">
        <f t="shared" si="71"/>
        <v>89.038785834738619</v>
      </c>
      <c r="AH308" s="28">
        <f t="shared" si="72"/>
        <v>94.266441821247895</v>
      </c>
      <c r="AI308" s="28">
        <f t="shared" si="73"/>
        <v>89.207419898819566</v>
      </c>
      <c r="AJ308" s="28">
        <f t="shared" si="74"/>
        <v>97.133220910623947</v>
      </c>
      <c r="AK308" s="28">
        <f t="shared" si="75"/>
        <v>98.4822934232715</v>
      </c>
      <c r="AL308" s="29">
        <f t="shared" si="76"/>
        <v>94.47</v>
      </c>
      <c r="AM308" s="25">
        <f t="shared" si="77"/>
        <v>14</v>
      </c>
      <c r="AN308" s="24" t="str">
        <f t="shared" si="78"/>
        <v>S</v>
      </c>
      <c r="AO308" s="24" t="str">
        <f t="shared" si="79"/>
        <v>MOB12+</v>
      </c>
    </row>
    <row r="309" spans="1:41" ht="13.5" hidden="1" customHeight="1">
      <c r="A309" s="24" t="s">
        <v>1168</v>
      </c>
      <c r="B309" s="34" t="s">
        <v>150</v>
      </c>
      <c r="C309" s="25">
        <v>760420</v>
      </c>
      <c r="D309" s="24" t="s">
        <v>1068</v>
      </c>
      <c r="E309" s="26">
        <v>45370.595833333296</v>
      </c>
      <c r="F309" s="26">
        <v>45370.595833333296</v>
      </c>
      <c r="G309" s="25">
        <v>784</v>
      </c>
      <c r="H309" s="25">
        <v>784</v>
      </c>
      <c r="I309" s="26">
        <v>46154.660416666702</v>
      </c>
      <c r="J309" s="27">
        <v>491</v>
      </c>
      <c r="K309" s="27">
        <v>559</v>
      </c>
      <c r="L309" s="27">
        <v>136</v>
      </c>
      <c r="M309" s="27">
        <v>18772</v>
      </c>
      <c r="N309" s="27">
        <v>13301</v>
      </c>
      <c r="O309" s="25">
        <v>1</v>
      </c>
      <c r="P309" s="27">
        <v>0</v>
      </c>
      <c r="Q309" s="24"/>
      <c r="R309" s="24"/>
      <c r="S309" s="27">
        <v>7</v>
      </c>
      <c r="T309" s="27">
        <v>13</v>
      </c>
      <c r="U309" s="27">
        <v>448000</v>
      </c>
      <c r="V309" s="27">
        <v>167000</v>
      </c>
      <c r="W309" s="27">
        <v>448000</v>
      </c>
      <c r="X309" s="24" t="str">
        <f>IF(OR(I309="",说明首页!$C$3-INT(I309)&gt;7),"是","否")</f>
        <v>否</v>
      </c>
      <c r="Y309" s="24" t="str">
        <f t="shared" si="64"/>
        <v>是</v>
      </c>
      <c r="Z309" s="24" t="str">
        <f t="shared" si="65"/>
        <v>否</v>
      </c>
      <c r="AA309" s="24" t="str">
        <f>IF(OR(I309="",说明首页!$C$3-INT(I309)&gt;=3),"是","否")</f>
        <v>否</v>
      </c>
      <c r="AB309" s="28">
        <f t="shared" si="66"/>
        <v>97.80147058823529</v>
      </c>
      <c r="AC309" s="29">
        <f t="shared" si="67"/>
        <v>44.8</v>
      </c>
      <c r="AD309" s="27">
        <f t="shared" si="68"/>
        <v>34461.538461538461</v>
      </c>
      <c r="AE309" s="29">
        <f t="shared" si="69"/>
        <v>16.7</v>
      </c>
      <c r="AF309" s="29">
        <f t="shared" si="70"/>
        <v>221.68333333333334</v>
      </c>
      <c r="AG309" s="28" t="str">
        <f t="shared" si="71"/>
        <v/>
      </c>
      <c r="AH309" s="28" t="str">
        <f t="shared" si="72"/>
        <v/>
      </c>
      <c r="AI309" s="28" t="str">
        <f t="shared" si="73"/>
        <v/>
      </c>
      <c r="AJ309" s="28" t="str">
        <f t="shared" si="74"/>
        <v/>
      </c>
      <c r="AK309" s="28" t="str">
        <f t="shared" si="75"/>
        <v/>
      </c>
      <c r="AL309" s="29" t="str">
        <f t="shared" si="76"/>
        <v/>
      </c>
      <c r="AM309" s="25" t="str">
        <f t="shared" si="77"/>
        <v/>
      </c>
      <c r="AN309" s="24" t="str">
        <f t="shared" si="78"/>
        <v>非参评</v>
      </c>
      <c r="AO309" s="24" t="str">
        <f t="shared" si="79"/>
        <v>MOB12+</v>
      </c>
    </row>
    <row r="310" spans="1:41" ht="13.5" hidden="1" customHeight="1">
      <c r="A310" s="24" t="s">
        <v>1168</v>
      </c>
      <c r="B310" s="34" t="s">
        <v>150</v>
      </c>
      <c r="C310" s="25">
        <v>760427</v>
      </c>
      <c r="D310" s="24" t="s">
        <v>412</v>
      </c>
      <c r="E310" s="26">
        <v>45371.436805555597</v>
      </c>
      <c r="F310" s="26">
        <v>45371.436805555597</v>
      </c>
      <c r="G310" s="25">
        <v>783</v>
      </c>
      <c r="H310" s="25">
        <v>783</v>
      </c>
      <c r="I310" s="26">
        <v>46154.659722222197</v>
      </c>
      <c r="J310" s="27">
        <v>585</v>
      </c>
      <c r="K310" s="27">
        <v>605</v>
      </c>
      <c r="L310" s="27">
        <v>141</v>
      </c>
      <c r="M310" s="27">
        <v>18231</v>
      </c>
      <c r="N310" s="27">
        <v>11953</v>
      </c>
      <c r="O310" s="25"/>
      <c r="P310" s="27">
        <v>0</v>
      </c>
      <c r="Q310" s="24"/>
      <c r="R310" s="24"/>
      <c r="S310" s="27">
        <v>2</v>
      </c>
      <c r="T310" s="27">
        <v>4</v>
      </c>
      <c r="U310" s="27">
        <v>49400</v>
      </c>
      <c r="V310" s="27">
        <v>49400</v>
      </c>
      <c r="W310" s="27">
        <v>49400</v>
      </c>
      <c r="X310" s="24" t="str">
        <f>IF(OR(I310="",说明首页!$C$3-INT(I310)&gt;7),"是","否")</f>
        <v>否</v>
      </c>
      <c r="Y310" s="24" t="str">
        <f t="shared" si="64"/>
        <v>是</v>
      </c>
      <c r="Z310" s="24" t="str">
        <f t="shared" si="65"/>
        <v>否</v>
      </c>
      <c r="AA310" s="24" t="str">
        <f>IF(OR(I310="",说明首页!$C$3-INT(I310)&gt;=3),"是","否")</f>
        <v>否</v>
      </c>
      <c r="AB310" s="28">
        <f t="shared" si="66"/>
        <v>84.773049645390074</v>
      </c>
      <c r="AC310" s="29">
        <f t="shared" si="67"/>
        <v>4.9400000000000004</v>
      </c>
      <c r="AD310" s="27">
        <f t="shared" si="68"/>
        <v>12350</v>
      </c>
      <c r="AE310" s="29">
        <f t="shared" si="69"/>
        <v>4.9400000000000004</v>
      </c>
      <c r="AF310" s="29">
        <f t="shared" si="70"/>
        <v>0</v>
      </c>
      <c r="AG310" s="28" t="str">
        <f t="shared" si="71"/>
        <v/>
      </c>
      <c r="AH310" s="28" t="str">
        <f t="shared" si="72"/>
        <v/>
      </c>
      <c r="AI310" s="28" t="str">
        <f t="shared" si="73"/>
        <v/>
      </c>
      <c r="AJ310" s="28" t="str">
        <f t="shared" si="74"/>
        <v/>
      </c>
      <c r="AK310" s="28" t="str">
        <f t="shared" si="75"/>
        <v/>
      </c>
      <c r="AL310" s="29" t="str">
        <f t="shared" si="76"/>
        <v/>
      </c>
      <c r="AM310" s="25" t="str">
        <f t="shared" si="77"/>
        <v/>
      </c>
      <c r="AN310" s="24" t="str">
        <f t="shared" si="78"/>
        <v>非参评</v>
      </c>
      <c r="AO310" s="24" t="str">
        <f t="shared" si="79"/>
        <v>MOB12+</v>
      </c>
    </row>
    <row r="311" spans="1:41" ht="13.5" hidden="1" customHeight="1">
      <c r="A311" s="24" t="s">
        <v>1168</v>
      </c>
      <c r="B311" s="34" t="s">
        <v>160</v>
      </c>
      <c r="C311" s="25">
        <v>760817</v>
      </c>
      <c r="D311" s="24" t="s">
        <v>1222</v>
      </c>
      <c r="E311" s="26">
        <v>45372.570833333302</v>
      </c>
      <c r="F311" s="26">
        <v>45372.570833333302</v>
      </c>
      <c r="G311" s="25">
        <v>782</v>
      </c>
      <c r="H311" s="25">
        <v>782</v>
      </c>
      <c r="I311" s="26">
        <v>46154.761111111096</v>
      </c>
      <c r="J311" s="27">
        <v>3968</v>
      </c>
      <c r="K311" s="27">
        <v>4496</v>
      </c>
      <c r="L311" s="27">
        <v>2417</v>
      </c>
      <c r="M311" s="27">
        <v>203329</v>
      </c>
      <c r="N311" s="27">
        <v>171008</v>
      </c>
      <c r="O311" s="25">
        <v>24</v>
      </c>
      <c r="P311" s="27">
        <v>0</v>
      </c>
      <c r="Q311" s="24"/>
      <c r="R311" s="24"/>
      <c r="S311" s="27">
        <v>138</v>
      </c>
      <c r="T311" s="27">
        <v>211</v>
      </c>
      <c r="U311" s="27">
        <v>5060600</v>
      </c>
      <c r="V311" s="27">
        <v>2371300</v>
      </c>
      <c r="W311" s="27">
        <v>5060600</v>
      </c>
      <c r="X311" s="24" t="str">
        <f>IF(OR(I311="",说明首页!$C$3-INT(I311)&gt;7),"是","否")</f>
        <v>否</v>
      </c>
      <c r="Y311" s="24" t="str">
        <f t="shared" si="64"/>
        <v>否</v>
      </c>
      <c r="Z311" s="24" t="str">
        <f t="shared" si="65"/>
        <v>是</v>
      </c>
      <c r="AA311" s="24" t="str">
        <f>IF(OR(I311="",说明首页!$C$3-INT(I311)&gt;=3),"是","否")</f>
        <v>否</v>
      </c>
      <c r="AB311" s="28">
        <f t="shared" si="66"/>
        <v>70.75217211419114</v>
      </c>
      <c r="AC311" s="29">
        <f t="shared" si="67"/>
        <v>506.06</v>
      </c>
      <c r="AD311" s="27">
        <f t="shared" si="68"/>
        <v>23983.886255924172</v>
      </c>
      <c r="AE311" s="29">
        <f t="shared" si="69"/>
        <v>237.13</v>
      </c>
      <c r="AF311" s="29">
        <f t="shared" si="70"/>
        <v>118.75555555555555</v>
      </c>
      <c r="AG311" s="28">
        <f t="shared" si="71"/>
        <v>7.4198988195615518</v>
      </c>
      <c r="AH311" s="28">
        <f t="shared" si="72"/>
        <v>17.706576728499158</v>
      </c>
      <c r="AI311" s="28">
        <f t="shared" si="73"/>
        <v>49.409780775716698</v>
      </c>
      <c r="AJ311" s="28">
        <f t="shared" si="74"/>
        <v>34.401349072512652</v>
      </c>
      <c r="AK311" s="28">
        <f t="shared" si="75"/>
        <v>22.091062394603711</v>
      </c>
      <c r="AL311" s="29">
        <f t="shared" si="76"/>
        <v>25.03</v>
      </c>
      <c r="AM311" s="25">
        <f t="shared" si="77"/>
        <v>490</v>
      </c>
      <c r="AN311" s="24" t="str">
        <f t="shared" si="78"/>
        <v>C</v>
      </c>
      <c r="AO311" s="24" t="str">
        <f t="shared" si="79"/>
        <v>MOB12+</v>
      </c>
    </row>
    <row r="312" spans="1:41" ht="13.5" hidden="1" customHeight="1">
      <c r="A312" s="24" t="s">
        <v>1168</v>
      </c>
      <c r="B312" s="34" t="s">
        <v>145</v>
      </c>
      <c r="C312" s="25">
        <v>760920</v>
      </c>
      <c r="D312" s="24" t="s">
        <v>784</v>
      </c>
      <c r="E312" s="26">
        <v>45376.576388888898</v>
      </c>
      <c r="F312" s="26">
        <v>45376.576388888898</v>
      </c>
      <c r="G312" s="25">
        <v>778</v>
      </c>
      <c r="H312" s="25">
        <v>778</v>
      </c>
      <c r="I312" s="26">
        <v>46147.735416666699</v>
      </c>
      <c r="J312" s="27">
        <v>4</v>
      </c>
      <c r="K312" s="27">
        <v>4</v>
      </c>
      <c r="L312" s="27">
        <v>1</v>
      </c>
      <c r="M312" s="27">
        <v>170</v>
      </c>
      <c r="N312" s="27">
        <v>124</v>
      </c>
      <c r="O312" s="24"/>
      <c r="P312" s="27"/>
      <c r="Q312" s="24"/>
      <c r="R312" s="24"/>
      <c r="S312" s="27"/>
      <c r="T312" s="27"/>
      <c r="U312" s="27"/>
      <c r="V312" s="27"/>
      <c r="W312" s="27"/>
      <c r="X312" s="24" t="str">
        <f>IF(OR(I312="",说明首页!$C$3-INT(I312)&gt;7),"是","否")</f>
        <v>否</v>
      </c>
      <c r="Y312" s="24" t="str">
        <f t="shared" si="64"/>
        <v>是</v>
      </c>
      <c r="Z312" s="24" t="str">
        <f t="shared" si="65"/>
        <v>否</v>
      </c>
      <c r="AA312" s="24" t="str">
        <f>IF(OR(I312="",说明首页!$C$3-INT(I312)&gt;=3),"是","否")</f>
        <v>否</v>
      </c>
      <c r="AB312" s="28">
        <f t="shared" si="66"/>
        <v>124</v>
      </c>
      <c r="AC312" s="29">
        <f t="shared" si="67"/>
        <v>0</v>
      </c>
      <c r="AD312" s="27">
        <f t="shared" si="68"/>
        <v>0</v>
      </c>
      <c r="AE312" s="29">
        <f t="shared" si="69"/>
        <v>0</v>
      </c>
      <c r="AF312" s="29">
        <f t="shared" si="70"/>
        <v>0</v>
      </c>
      <c r="AG312" s="28" t="str">
        <f t="shared" si="71"/>
        <v/>
      </c>
      <c r="AH312" s="28" t="str">
        <f t="shared" si="72"/>
        <v/>
      </c>
      <c r="AI312" s="28" t="str">
        <f t="shared" si="73"/>
        <v/>
      </c>
      <c r="AJ312" s="28" t="str">
        <f t="shared" si="74"/>
        <v/>
      </c>
      <c r="AK312" s="28" t="str">
        <f t="shared" si="75"/>
        <v/>
      </c>
      <c r="AL312" s="29" t="str">
        <f t="shared" si="76"/>
        <v/>
      </c>
      <c r="AM312" s="25" t="str">
        <f t="shared" si="77"/>
        <v/>
      </c>
      <c r="AN312" s="24" t="str">
        <f t="shared" si="78"/>
        <v>非参评</v>
      </c>
      <c r="AO312" s="24" t="str">
        <f t="shared" si="79"/>
        <v>MOB12+</v>
      </c>
    </row>
    <row r="313" spans="1:41" ht="13.5" hidden="1" customHeight="1">
      <c r="A313" s="24" t="s">
        <v>1168</v>
      </c>
      <c r="B313" s="34" t="s">
        <v>145</v>
      </c>
      <c r="C313" s="25">
        <v>760930</v>
      </c>
      <c r="D313" s="24" t="s">
        <v>745</v>
      </c>
      <c r="E313" s="26">
        <v>45376.423611111102</v>
      </c>
      <c r="F313" s="26">
        <v>45376.423611111102</v>
      </c>
      <c r="G313" s="25">
        <v>778</v>
      </c>
      <c r="H313" s="25">
        <v>778</v>
      </c>
      <c r="I313" s="26">
        <v>46154.587500000001</v>
      </c>
      <c r="J313" s="27">
        <v>254</v>
      </c>
      <c r="K313" s="27">
        <v>260</v>
      </c>
      <c r="L313" s="27">
        <v>89</v>
      </c>
      <c r="M313" s="27">
        <v>8676</v>
      </c>
      <c r="N313" s="27">
        <v>6046</v>
      </c>
      <c r="O313" s="25">
        <v>1</v>
      </c>
      <c r="P313" s="27"/>
      <c r="Q313" s="24"/>
      <c r="R313" s="24"/>
      <c r="S313" s="27"/>
      <c r="T313" s="27"/>
      <c r="U313" s="27"/>
      <c r="V313" s="27"/>
      <c r="W313" s="27"/>
      <c r="X313" s="24" t="str">
        <f>IF(OR(I313="",说明首页!$C$3-INT(I313)&gt;7),"是","否")</f>
        <v>否</v>
      </c>
      <c r="Y313" s="24" t="str">
        <f t="shared" si="64"/>
        <v>是</v>
      </c>
      <c r="Z313" s="24" t="str">
        <f t="shared" si="65"/>
        <v>否</v>
      </c>
      <c r="AA313" s="24" t="str">
        <f>IF(OR(I313="",说明首页!$C$3-INT(I313)&gt;=3),"是","否")</f>
        <v>否</v>
      </c>
      <c r="AB313" s="28">
        <f t="shared" si="66"/>
        <v>67.932584269662925</v>
      </c>
      <c r="AC313" s="29">
        <f t="shared" si="67"/>
        <v>0</v>
      </c>
      <c r="AD313" s="27">
        <f t="shared" si="68"/>
        <v>0</v>
      </c>
      <c r="AE313" s="29">
        <f t="shared" si="69"/>
        <v>0</v>
      </c>
      <c r="AF313" s="29">
        <f t="shared" si="70"/>
        <v>100.76666666666667</v>
      </c>
      <c r="AG313" s="28" t="str">
        <f t="shared" si="71"/>
        <v/>
      </c>
      <c r="AH313" s="28" t="str">
        <f t="shared" si="72"/>
        <v/>
      </c>
      <c r="AI313" s="28" t="str">
        <f t="shared" si="73"/>
        <v/>
      </c>
      <c r="AJ313" s="28" t="str">
        <f t="shared" si="74"/>
        <v/>
      </c>
      <c r="AK313" s="28" t="str">
        <f t="shared" si="75"/>
        <v/>
      </c>
      <c r="AL313" s="29" t="str">
        <f t="shared" si="76"/>
        <v/>
      </c>
      <c r="AM313" s="25" t="str">
        <f t="shared" si="77"/>
        <v/>
      </c>
      <c r="AN313" s="24" t="str">
        <f t="shared" si="78"/>
        <v>非参评</v>
      </c>
      <c r="AO313" s="24" t="str">
        <f t="shared" si="79"/>
        <v>MOB12+</v>
      </c>
    </row>
    <row r="314" spans="1:41" ht="13.5" hidden="1" customHeight="1">
      <c r="A314" s="24" t="s">
        <v>1168</v>
      </c>
      <c r="B314" s="34" t="s">
        <v>150</v>
      </c>
      <c r="C314" s="25">
        <v>761023</v>
      </c>
      <c r="D314" s="24" t="s">
        <v>227</v>
      </c>
      <c r="E314" s="26">
        <v>45379.40625</v>
      </c>
      <c r="F314" s="26">
        <v>45379.40625</v>
      </c>
      <c r="G314" s="25">
        <v>775</v>
      </c>
      <c r="H314" s="25">
        <v>775</v>
      </c>
      <c r="I314" s="26">
        <v>46154.661111111098</v>
      </c>
      <c r="J314" s="27">
        <v>667</v>
      </c>
      <c r="K314" s="27">
        <v>680</v>
      </c>
      <c r="L314" s="27">
        <v>109</v>
      </c>
      <c r="M314" s="27">
        <v>17015</v>
      </c>
      <c r="N314" s="27">
        <v>9259</v>
      </c>
      <c r="O314" s="25">
        <v>1</v>
      </c>
      <c r="P314" s="27">
        <v>0</v>
      </c>
      <c r="Q314" s="24"/>
      <c r="R314" s="24"/>
      <c r="S314" s="27">
        <v>2</v>
      </c>
      <c r="T314" s="27">
        <v>6</v>
      </c>
      <c r="U314" s="27">
        <v>75000</v>
      </c>
      <c r="V314" s="27"/>
      <c r="W314" s="27">
        <v>75000</v>
      </c>
      <c r="X314" s="24" t="str">
        <f>IF(OR(I314="",说明首页!$C$3-INT(I314)&gt;7),"是","否")</f>
        <v>否</v>
      </c>
      <c r="Y314" s="24" t="str">
        <f t="shared" si="64"/>
        <v>是</v>
      </c>
      <c r="Z314" s="24" t="str">
        <f t="shared" si="65"/>
        <v>否</v>
      </c>
      <c r="AA314" s="24" t="str">
        <f>IF(OR(I314="",说明首页!$C$3-INT(I314)&gt;=3),"是","否")</f>
        <v>否</v>
      </c>
      <c r="AB314" s="28">
        <f t="shared" si="66"/>
        <v>84.944954128440372</v>
      </c>
      <c r="AC314" s="29">
        <f t="shared" si="67"/>
        <v>7.5</v>
      </c>
      <c r="AD314" s="27">
        <f t="shared" si="68"/>
        <v>12500</v>
      </c>
      <c r="AE314" s="29">
        <f t="shared" si="69"/>
        <v>0</v>
      </c>
      <c r="AF314" s="29">
        <f t="shared" si="70"/>
        <v>154.31666666666666</v>
      </c>
      <c r="AG314" s="28" t="str">
        <f t="shared" si="71"/>
        <v/>
      </c>
      <c r="AH314" s="28" t="str">
        <f t="shared" si="72"/>
        <v/>
      </c>
      <c r="AI314" s="28" t="str">
        <f t="shared" si="73"/>
        <v/>
      </c>
      <c r="AJ314" s="28" t="str">
        <f t="shared" si="74"/>
        <v/>
      </c>
      <c r="AK314" s="28" t="str">
        <f t="shared" si="75"/>
        <v/>
      </c>
      <c r="AL314" s="29" t="str">
        <f t="shared" si="76"/>
        <v/>
      </c>
      <c r="AM314" s="25" t="str">
        <f t="shared" si="77"/>
        <v/>
      </c>
      <c r="AN314" s="24" t="str">
        <f t="shared" si="78"/>
        <v>非参评</v>
      </c>
      <c r="AO314" s="24" t="str">
        <f t="shared" si="79"/>
        <v>MOB12+</v>
      </c>
    </row>
    <row r="315" spans="1:41" ht="13.5" hidden="1" customHeight="1">
      <c r="A315" s="24" t="s">
        <v>1168</v>
      </c>
      <c r="B315" s="34" t="s">
        <v>152</v>
      </c>
      <c r="C315" s="25">
        <v>761055</v>
      </c>
      <c r="D315" s="24" t="s">
        <v>355</v>
      </c>
      <c r="E315" s="26">
        <v>45379.433333333298</v>
      </c>
      <c r="F315" s="26">
        <v>45379.433333333298</v>
      </c>
      <c r="G315" s="25">
        <v>775</v>
      </c>
      <c r="H315" s="25">
        <v>775</v>
      </c>
      <c r="I315" s="26">
        <v>46154.752083333296</v>
      </c>
      <c r="J315" s="27">
        <v>49</v>
      </c>
      <c r="K315" s="27">
        <v>57</v>
      </c>
      <c r="L315" s="27">
        <v>24</v>
      </c>
      <c r="M315" s="27">
        <v>2017</v>
      </c>
      <c r="N315" s="27">
        <v>1541</v>
      </c>
      <c r="O315" s="25"/>
      <c r="P315" s="27"/>
      <c r="Q315" s="24"/>
      <c r="R315" s="24"/>
      <c r="S315" s="27"/>
      <c r="T315" s="27"/>
      <c r="U315" s="27"/>
      <c r="V315" s="27"/>
      <c r="W315" s="27"/>
      <c r="X315" s="24" t="str">
        <f>IF(OR(I315="",说明首页!$C$3-INT(I315)&gt;7),"是","否")</f>
        <v>否</v>
      </c>
      <c r="Y315" s="24" t="str">
        <f t="shared" si="64"/>
        <v>是</v>
      </c>
      <c r="Z315" s="24" t="str">
        <f t="shared" si="65"/>
        <v>否</v>
      </c>
      <c r="AA315" s="24" t="str">
        <f>IF(OR(I315="",说明首页!$C$3-INT(I315)&gt;=3),"是","否")</f>
        <v>否</v>
      </c>
      <c r="AB315" s="28">
        <f t="shared" si="66"/>
        <v>64.208333333333329</v>
      </c>
      <c r="AC315" s="29">
        <f t="shared" si="67"/>
        <v>0</v>
      </c>
      <c r="AD315" s="27">
        <f t="shared" si="68"/>
        <v>0</v>
      </c>
      <c r="AE315" s="29">
        <f t="shared" si="69"/>
        <v>0</v>
      </c>
      <c r="AF315" s="29">
        <f t="shared" si="70"/>
        <v>0</v>
      </c>
      <c r="AG315" s="28" t="str">
        <f t="shared" si="71"/>
        <v/>
      </c>
      <c r="AH315" s="28" t="str">
        <f t="shared" si="72"/>
        <v/>
      </c>
      <c r="AI315" s="28" t="str">
        <f t="shared" si="73"/>
        <v/>
      </c>
      <c r="AJ315" s="28" t="str">
        <f t="shared" si="74"/>
        <v/>
      </c>
      <c r="AK315" s="28" t="str">
        <f t="shared" si="75"/>
        <v/>
      </c>
      <c r="AL315" s="29" t="str">
        <f t="shared" si="76"/>
        <v/>
      </c>
      <c r="AM315" s="25" t="str">
        <f t="shared" si="77"/>
        <v/>
      </c>
      <c r="AN315" s="24" t="str">
        <f t="shared" si="78"/>
        <v>非参评</v>
      </c>
      <c r="AO315" s="24" t="str">
        <f t="shared" si="79"/>
        <v>MOB12+</v>
      </c>
    </row>
    <row r="316" spans="1:41" ht="13.5" hidden="1" customHeight="1">
      <c r="A316" s="24" t="s">
        <v>1168</v>
      </c>
      <c r="B316" s="34" t="s">
        <v>145</v>
      </c>
      <c r="C316" s="25">
        <v>761059</v>
      </c>
      <c r="D316" s="24" t="s">
        <v>1764</v>
      </c>
      <c r="E316" s="26">
        <v>45379.595138888901</v>
      </c>
      <c r="F316" s="26">
        <v>45379.595138888901</v>
      </c>
      <c r="G316" s="25">
        <v>775</v>
      </c>
      <c r="H316" s="25">
        <v>775</v>
      </c>
      <c r="I316" s="26">
        <v>46154.797222222202</v>
      </c>
      <c r="J316" s="27">
        <v>5045</v>
      </c>
      <c r="K316" s="27">
        <v>5369</v>
      </c>
      <c r="L316" s="27">
        <v>2763</v>
      </c>
      <c r="M316" s="27">
        <v>254470</v>
      </c>
      <c r="N316" s="27">
        <v>219033</v>
      </c>
      <c r="O316" s="25">
        <v>24</v>
      </c>
      <c r="P316" s="27">
        <v>0</v>
      </c>
      <c r="Q316" s="24"/>
      <c r="R316" s="24"/>
      <c r="S316" s="27">
        <v>252</v>
      </c>
      <c r="T316" s="27">
        <v>394</v>
      </c>
      <c r="U316" s="27">
        <v>9689700</v>
      </c>
      <c r="V316" s="27">
        <v>4848100</v>
      </c>
      <c r="W316" s="27">
        <v>9689700</v>
      </c>
      <c r="X316" s="24" t="str">
        <f>IF(OR(I316="",说明首页!$C$3-INT(I316)&gt;7),"是","否")</f>
        <v>否</v>
      </c>
      <c r="Y316" s="24" t="str">
        <f t="shared" si="64"/>
        <v>否</v>
      </c>
      <c r="Z316" s="24" t="str">
        <f t="shared" si="65"/>
        <v>是</v>
      </c>
      <c r="AA316" s="24" t="str">
        <f>IF(OR(I316="",说明首页!$C$3-INT(I316)&gt;=3),"是","否")</f>
        <v>否</v>
      </c>
      <c r="AB316" s="28">
        <f t="shared" si="66"/>
        <v>79.273615635179155</v>
      </c>
      <c r="AC316" s="29">
        <f t="shared" si="67"/>
        <v>968.97</v>
      </c>
      <c r="AD316" s="27">
        <f t="shared" si="68"/>
        <v>24593.147208121827</v>
      </c>
      <c r="AE316" s="29">
        <f t="shared" si="69"/>
        <v>484.81</v>
      </c>
      <c r="AF316" s="29">
        <f t="shared" si="70"/>
        <v>152.10624999999999</v>
      </c>
      <c r="AG316" s="28">
        <f t="shared" si="71"/>
        <v>23.271500843170319</v>
      </c>
      <c r="AH316" s="28">
        <f t="shared" si="72"/>
        <v>66.104553119730184</v>
      </c>
      <c r="AI316" s="28">
        <f t="shared" si="73"/>
        <v>53.456998313659355</v>
      </c>
      <c r="AJ316" s="28">
        <f t="shared" si="74"/>
        <v>75.210792580101185</v>
      </c>
      <c r="AK316" s="28">
        <f t="shared" si="75"/>
        <v>76.222596964586842</v>
      </c>
      <c r="AL316" s="29">
        <f t="shared" si="76"/>
        <v>63.82</v>
      </c>
      <c r="AM316" s="25">
        <f t="shared" si="77"/>
        <v>183</v>
      </c>
      <c r="AN316" s="24" t="str">
        <f t="shared" si="78"/>
        <v>A</v>
      </c>
      <c r="AO316" s="24" t="str">
        <f t="shared" si="79"/>
        <v>MOB12+</v>
      </c>
    </row>
    <row r="317" spans="1:41" ht="13.5" hidden="1" customHeight="1">
      <c r="A317" s="24" t="s">
        <v>1168</v>
      </c>
      <c r="B317" s="34" t="s">
        <v>169</v>
      </c>
      <c r="C317" s="25">
        <v>761272</v>
      </c>
      <c r="D317" s="24" t="s">
        <v>1270</v>
      </c>
      <c r="E317" s="26">
        <v>45387.410416666702</v>
      </c>
      <c r="F317" s="26">
        <v>45387.410416666702</v>
      </c>
      <c r="G317" s="25">
        <v>767</v>
      </c>
      <c r="H317" s="25">
        <v>767</v>
      </c>
      <c r="I317" s="26">
        <v>46154.734027777798</v>
      </c>
      <c r="J317" s="27">
        <v>5689</v>
      </c>
      <c r="K317" s="27">
        <v>6458</v>
      </c>
      <c r="L317" s="27">
        <v>2557</v>
      </c>
      <c r="M317" s="27">
        <v>253556</v>
      </c>
      <c r="N317" s="27">
        <v>208277</v>
      </c>
      <c r="O317" s="25">
        <v>25</v>
      </c>
      <c r="P317" s="27">
        <v>0</v>
      </c>
      <c r="Q317" s="24"/>
      <c r="R317" s="24"/>
      <c r="S317" s="27">
        <v>372</v>
      </c>
      <c r="T317" s="27">
        <v>620</v>
      </c>
      <c r="U317" s="27">
        <v>19900000</v>
      </c>
      <c r="V317" s="27">
        <v>9271700</v>
      </c>
      <c r="W317" s="27">
        <v>19900000</v>
      </c>
      <c r="X317" s="24" t="str">
        <f>IF(OR(I317="",说明首页!$C$3-INT(I317)&gt;7),"是","否")</f>
        <v>否</v>
      </c>
      <c r="Y317" s="24" t="str">
        <f t="shared" si="64"/>
        <v>否</v>
      </c>
      <c r="Z317" s="24" t="str">
        <f t="shared" si="65"/>
        <v>是</v>
      </c>
      <c r="AA317" s="24" t="str">
        <f>IF(OR(I317="",说明首页!$C$3-INT(I317)&gt;=3),"是","否")</f>
        <v>否</v>
      </c>
      <c r="AB317" s="28">
        <f t="shared" si="66"/>
        <v>81.45365662886195</v>
      </c>
      <c r="AC317" s="29">
        <f t="shared" si="67"/>
        <v>1990</v>
      </c>
      <c r="AD317" s="27">
        <f t="shared" si="68"/>
        <v>32096.774193548386</v>
      </c>
      <c r="AE317" s="29">
        <f t="shared" si="69"/>
        <v>927.17</v>
      </c>
      <c r="AF317" s="29">
        <f t="shared" si="70"/>
        <v>138.85133333333334</v>
      </c>
      <c r="AG317" s="28">
        <f t="shared" si="71"/>
        <v>26.981450252951095</v>
      </c>
      <c r="AH317" s="28">
        <f t="shared" si="72"/>
        <v>96.458684654300157</v>
      </c>
      <c r="AI317" s="28">
        <f t="shared" si="73"/>
        <v>87.521079258010118</v>
      </c>
      <c r="AJ317" s="28">
        <f t="shared" si="74"/>
        <v>94.266441821247895</v>
      </c>
      <c r="AK317" s="28">
        <f t="shared" si="75"/>
        <v>58.010118043844862</v>
      </c>
      <c r="AL317" s="29">
        <f t="shared" si="76"/>
        <v>78.23</v>
      </c>
      <c r="AM317" s="25">
        <f t="shared" si="77"/>
        <v>84</v>
      </c>
      <c r="AN317" s="24" t="str">
        <f t="shared" si="78"/>
        <v>S</v>
      </c>
      <c r="AO317" s="24" t="str">
        <f t="shared" si="79"/>
        <v>MOB12+</v>
      </c>
    </row>
    <row r="318" spans="1:41" ht="13.5" hidden="1" customHeight="1">
      <c r="A318" s="24" t="s">
        <v>1168</v>
      </c>
      <c r="B318" s="34" t="s">
        <v>145</v>
      </c>
      <c r="C318" s="25">
        <v>761320</v>
      </c>
      <c r="D318" s="24" t="s">
        <v>1910</v>
      </c>
      <c r="E318" s="26">
        <v>45384.609722222202</v>
      </c>
      <c r="F318" s="26">
        <v>45384.609722222202</v>
      </c>
      <c r="G318" s="25">
        <v>770</v>
      </c>
      <c r="H318" s="25">
        <v>770</v>
      </c>
      <c r="I318" s="26">
        <v>46154.801388888904</v>
      </c>
      <c r="J318" s="27">
        <v>5048</v>
      </c>
      <c r="K318" s="27">
        <v>5204</v>
      </c>
      <c r="L318" s="27">
        <v>2566</v>
      </c>
      <c r="M318" s="27">
        <v>223607</v>
      </c>
      <c r="N318" s="27">
        <v>185261</v>
      </c>
      <c r="O318" s="25">
        <v>23</v>
      </c>
      <c r="P318" s="27">
        <v>0</v>
      </c>
      <c r="Q318" s="24"/>
      <c r="R318" s="24"/>
      <c r="S318" s="27">
        <v>189</v>
      </c>
      <c r="T318" s="27">
        <v>281</v>
      </c>
      <c r="U318" s="27">
        <v>7625000</v>
      </c>
      <c r="V318" s="27">
        <v>3260000</v>
      </c>
      <c r="W318" s="27">
        <v>7625000</v>
      </c>
      <c r="X318" s="24" t="str">
        <f>IF(OR(I318="",说明首页!$C$3-INT(I318)&gt;7),"是","否")</f>
        <v>否</v>
      </c>
      <c r="Y318" s="24" t="str">
        <f t="shared" si="64"/>
        <v>否</v>
      </c>
      <c r="Z318" s="24" t="str">
        <f t="shared" si="65"/>
        <v>是</v>
      </c>
      <c r="AA318" s="24" t="str">
        <f>IF(OR(I318="",说明首页!$C$3-INT(I318)&gt;=3),"是","否")</f>
        <v>否</v>
      </c>
      <c r="AB318" s="28">
        <f t="shared" si="66"/>
        <v>72.198363211223693</v>
      </c>
      <c r="AC318" s="29">
        <f t="shared" si="67"/>
        <v>762.5</v>
      </c>
      <c r="AD318" s="27">
        <f t="shared" si="68"/>
        <v>27135.231316725978</v>
      </c>
      <c r="AE318" s="29">
        <f t="shared" si="69"/>
        <v>326</v>
      </c>
      <c r="AF318" s="29">
        <f t="shared" si="70"/>
        <v>134.24710144927536</v>
      </c>
      <c r="AG318" s="28">
        <f t="shared" si="71"/>
        <v>9.1062394603709951</v>
      </c>
      <c r="AH318" s="28">
        <f t="shared" si="72"/>
        <v>44.856661045531197</v>
      </c>
      <c r="AI318" s="28">
        <f t="shared" si="73"/>
        <v>68.128161888701527</v>
      </c>
      <c r="AJ318" s="28">
        <f t="shared" si="74"/>
        <v>52.613827993254638</v>
      </c>
      <c r="AK318" s="28">
        <f t="shared" si="75"/>
        <v>49.24114671163575</v>
      </c>
      <c r="AL318" s="29">
        <f t="shared" si="76"/>
        <v>47.03</v>
      </c>
      <c r="AM318" s="25">
        <f t="shared" si="77"/>
        <v>312</v>
      </c>
      <c r="AN318" s="24" t="str">
        <f t="shared" si="78"/>
        <v>B</v>
      </c>
      <c r="AO318" s="24" t="str">
        <f t="shared" si="79"/>
        <v>MOB12+</v>
      </c>
    </row>
    <row r="319" spans="1:41" ht="13.5" hidden="1" customHeight="1">
      <c r="A319" s="24" t="s">
        <v>1168</v>
      </c>
      <c r="B319" s="34" t="s">
        <v>150</v>
      </c>
      <c r="C319" s="25">
        <v>761362</v>
      </c>
      <c r="D319" s="24" t="s">
        <v>1082</v>
      </c>
      <c r="E319" s="26">
        <v>45390.483333333301</v>
      </c>
      <c r="F319" s="26">
        <v>45390.483333333301</v>
      </c>
      <c r="G319" s="25">
        <v>764</v>
      </c>
      <c r="H319" s="25">
        <v>764</v>
      </c>
      <c r="I319" s="26">
        <v>46154.654861111099</v>
      </c>
      <c r="J319" s="27">
        <v>670</v>
      </c>
      <c r="K319" s="27">
        <v>801</v>
      </c>
      <c r="L319" s="27">
        <v>184</v>
      </c>
      <c r="M319" s="27">
        <v>21747</v>
      </c>
      <c r="N319" s="27">
        <v>11480</v>
      </c>
      <c r="O319" s="25">
        <v>2</v>
      </c>
      <c r="P319" s="27">
        <v>0</v>
      </c>
      <c r="Q319" s="24"/>
      <c r="R319" s="24"/>
      <c r="S319" s="27">
        <v>3</v>
      </c>
      <c r="T319" s="27">
        <v>6</v>
      </c>
      <c r="U319" s="27">
        <v>255000</v>
      </c>
      <c r="V319" s="27">
        <v>255000</v>
      </c>
      <c r="W319" s="27">
        <v>255000</v>
      </c>
      <c r="X319" s="24" t="str">
        <f>IF(OR(I319="",说明首页!$C$3-INT(I319)&gt;7),"是","否")</f>
        <v>否</v>
      </c>
      <c r="Y319" s="24" t="str">
        <f t="shared" si="64"/>
        <v>是</v>
      </c>
      <c r="Z319" s="24" t="str">
        <f t="shared" si="65"/>
        <v>否</v>
      </c>
      <c r="AA319" s="24" t="str">
        <f>IF(OR(I319="",说明首页!$C$3-INT(I319)&gt;=3),"是","否")</f>
        <v>否</v>
      </c>
      <c r="AB319" s="28">
        <f t="shared" si="66"/>
        <v>62.391304347826086</v>
      </c>
      <c r="AC319" s="29">
        <f t="shared" si="67"/>
        <v>25.5</v>
      </c>
      <c r="AD319" s="27">
        <f t="shared" si="68"/>
        <v>42500</v>
      </c>
      <c r="AE319" s="29">
        <f t="shared" si="69"/>
        <v>25.5</v>
      </c>
      <c r="AF319" s="29">
        <f t="shared" si="70"/>
        <v>95.666666666666671</v>
      </c>
      <c r="AG319" s="28" t="str">
        <f t="shared" si="71"/>
        <v/>
      </c>
      <c r="AH319" s="28" t="str">
        <f t="shared" si="72"/>
        <v/>
      </c>
      <c r="AI319" s="28" t="str">
        <f t="shared" si="73"/>
        <v/>
      </c>
      <c r="AJ319" s="28" t="str">
        <f t="shared" si="74"/>
        <v/>
      </c>
      <c r="AK319" s="28" t="str">
        <f t="shared" si="75"/>
        <v/>
      </c>
      <c r="AL319" s="29" t="str">
        <f t="shared" si="76"/>
        <v/>
      </c>
      <c r="AM319" s="25" t="str">
        <f t="shared" si="77"/>
        <v/>
      </c>
      <c r="AN319" s="24" t="str">
        <f t="shared" si="78"/>
        <v>非参评</v>
      </c>
      <c r="AO319" s="24" t="str">
        <f t="shared" si="79"/>
        <v>MOB12+</v>
      </c>
    </row>
    <row r="320" spans="1:41" ht="13.5" hidden="1" customHeight="1">
      <c r="A320" s="24" t="s">
        <v>1168</v>
      </c>
      <c r="B320" s="34" t="s">
        <v>152</v>
      </c>
      <c r="C320" s="25">
        <v>761461</v>
      </c>
      <c r="D320" s="24" t="s">
        <v>1222</v>
      </c>
      <c r="E320" s="26">
        <v>45391.425000000003</v>
      </c>
      <c r="F320" s="26">
        <v>45391.425000000003</v>
      </c>
      <c r="G320" s="25">
        <v>763</v>
      </c>
      <c r="H320" s="25">
        <v>763</v>
      </c>
      <c r="I320" s="26">
        <v>46151.770833333299</v>
      </c>
      <c r="J320" s="27">
        <v>3223</v>
      </c>
      <c r="K320" s="27">
        <v>4535</v>
      </c>
      <c r="L320" s="27">
        <v>1620</v>
      </c>
      <c r="M320" s="27">
        <v>193066</v>
      </c>
      <c r="N320" s="27">
        <v>151699</v>
      </c>
      <c r="O320" s="25">
        <v>23</v>
      </c>
      <c r="P320" s="27">
        <v>0</v>
      </c>
      <c r="Q320" s="24"/>
      <c r="R320" s="24"/>
      <c r="S320" s="27">
        <v>205</v>
      </c>
      <c r="T320" s="27">
        <v>319</v>
      </c>
      <c r="U320" s="27">
        <v>8702900</v>
      </c>
      <c r="V320" s="27">
        <v>4233300</v>
      </c>
      <c r="W320" s="27">
        <v>8702900</v>
      </c>
      <c r="X320" s="24" t="str">
        <f>IF(OR(I320="",说明首页!$C$3-INT(I320)&gt;7),"是","否")</f>
        <v>否</v>
      </c>
      <c r="Y320" s="24" t="str">
        <f t="shared" si="64"/>
        <v>否</v>
      </c>
      <c r="Z320" s="24" t="str">
        <f t="shared" si="65"/>
        <v>是</v>
      </c>
      <c r="AA320" s="24" t="str">
        <f>IF(OR(I320="",说明首页!$C$3-INT(I320)&gt;=3),"是","否")</f>
        <v>否</v>
      </c>
      <c r="AB320" s="28">
        <f t="shared" si="66"/>
        <v>93.641358024691357</v>
      </c>
      <c r="AC320" s="29">
        <f t="shared" si="67"/>
        <v>870.29</v>
      </c>
      <c r="AD320" s="27">
        <f t="shared" si="68"/>
        <v>27281.81818181818</v>
      </c>
      <c r="AE320" s="29">
        <f t="shared" si="69"/>
        <v>423.33</v>
      </c>
      <c r="AF320" s="29">
        <f t="shared" si="70"/>
        <v>109.9268115942029</v>
      </c>
      <c r="AG320" s="28">
        <f t="shared" si="71"/>
        <v>54.468802698145026</v>
      </c>
      <c r="AH320" s="28">
        <f t="shared" si="72"/>
        <v>57.672849915682967</v>
      </c>
      <c r="AI320" s="28">
        <f t="shared" si="73"/>
        <v>69.139966273187184</v>
      </c>
      <c r="AJ320" s="28">
        <f t="shared" si="74"/>
        <v>68.971332209106237</v>
      </c>
      <c r="AK320" s="28">
        <f t="shared" si="75"/>
        <v>13.490725126475548</v>
      </c>
      <c r="AL320" s="29">
        <f t="shared" si="76"/>
        <v>49.72</v>
      </c>
      <c r="AM320" s="25">
        <f t="shared" si="77"/>
        <v>286</v>
      </c>
      <c r="AN320" s="24" t="str">
        <f t="shared" si="78"/>
        <v>A</v>
      </c>
      <c r="AO320" s="24" t="str">
        <f t="shared" si="79"/>
        <v>MOB12+</v>
      </c>
    </row>
    <row r="321" spans="1:41" ht="13.5" hidden="1" customHeight="1">
      <c r="A321" s="24" t="s">
        <v>1168</v>
      </c>
      <c r="B321" s="34" t="s">
        <v>152</v>
      </c>
      <c r="C321" s="25">
        <v>761469</v>
      </c>
      <c r="D321" s="24" t="s">
        <v>1219</v>
      </c>
      <c r="E321" s="26">
        <v>45390.569444444402</v>
      </c>
      <c r="F321" s="26">
        <v>45390.569444444402</v>
      </c>
      <c r="G321" s="25">
        <v>764</v>
      </c>
      <c r="H321" s="25">
        <v>764</v>
      </c>
      <c r="I321" s="26">
        <v>46154.776388888902</v>
      </c>
      <c r="J321" s="27">
        <v>2459</v>
      </c>
      <c r="K321" s="27">
        <v>3640</v>
      </c>
      <c r="L321" s="27">
        <v>1868</v>
      </c>
      <c r="M321" s="27">
        <v>227282</v>
      </c>
      <c r="N321" s="27">
        <v>201060</v>
      </c>
      <c r="O321" s="25">
        <v>22</v>
      </c>
      <c r="P321" s="27">
        <v>0</v>
      </c>
      <c r="Q321" s="24"/>
      <c r="R321" s="24"/>
      <c r="S321" s="27">
        <v>148</v>
      </c>
      <c r="T321" s="27">
        <v>205</v>
      </c>
      <c r="U321" s="27">
        <v>4006700</v>
      </c>
      <c r="V321" s="27">
        <v>1419700</v>
      </c>
      <c r="W321" s="27">
        <v>4006700</v>
      </c>
      <c r="X321" s="24" t="str">
        <f>IF(OR(I321="",说明首页!$C$3-INT(I321)&gt;7),"是","否")</f>
        <v>否</v>
      </c>
      <c r="Y321" s="24" t="str">
        <f t="shared" si="64"/>
        <v>否</v>
      </c>
      <c r="Z321" s="24" t="str">
        <f t="shared" si="65"/>
        <v>是</v>
      </c>
      <c r="AA321" s="24" t="str">
        <f>IF(OR(I321="",说明首页!$C$3-INT(I321)&gt;=3),"是","否")</f>
        <v>否</v>
      </c>
      <c r="AB321" s="28">
        <f t="shared" si="66"/>
        <v>107.63383297644539</v>
      </c>
      <c r="AC321" s="29">
        <f t="shared" si="67"/>
        <v>400.67</v>
      </c>
      <c r="AD321" s="27">
        <f t="shared" si="68"/>
        <v>19544.878048780487</v>
      </c>
      <c r="AE321" s="29">
        <f t="shared" si="69"/>
        <v>141.97</v>
      </c>
      <c r="AF321" s="29">
        <f t="shared" si="70"/>
        <v>152.31818181818184</v>
      </c>
      <c r="AG321" s="28">
        <f t="shared" si="71"/>
        <v>77.740303541315342</v>
      </c>
      <c r="AH321" s="28">
        <f t="shared" si="72"/>
        <v>9.1062394603709951</v>
      </c>
      <c r="AI321" s="28">
        <f t="shared" si="73"/>
        <v>24.789207419898819</v>
      </c>
      <c r="AJ321" s="28">
        <f t="shared" si="74"/>
        <v>15.851602023608768</v>
      </c>
      <c r="AK321" s="28">
        <f t="shared" si="75"/>
        <v>76.72849915682967</v>
      </c>
      <c r="AL321" s="29">
        <f t="shared" si="76"/>
        <v>36.24</v>
      </c>
      <c r="AM321" s="25">
        <f t="shared" si="77"/>
        <v>401</v>
      </c>
      <c r="AN321" s="24" t="str">
        <f t="shared" si="78"/>
        <v>B</v>
      </c>
      <c r="AO321" s="24" t="str">
        <f t="shared" si="79"/>
        <v>MOB12+</v>
      </c>
    </row>
    <row r="322" spans="1:41" ht="13.5" hidden="1" customHeight="1">
      <c r="A322" s="24" t="s">
        <v>1168</v>
      </c>
      <c r="B322" s="34" t="s">
        <v>145</v>
      </c>
      <c r="C322" s="25">
        <v>761692</v>
      </c>
      <c r="D322" s="24" t="s">
        <v>1028</v>
      </c>
      <c r="E322" s="26">
        <v>45394.592361111099</v>
      </c>
      <c r="F322" s="26">
        <v>45394.592361111099</v>
      </c>
      <c r="G322" s="25">
        <v>760</v>
      </c>
      <c r="H322" s="25">
        <v>760</v>
      </c>
      <c r="I322" s="26">
        <v>46154.834027777797</v>
      </c>
      <c r="J322" s="27">
        <v>130</v>
      </c>
      <c r="K322" s="27">
        <v>131</v>
      </c>
      <c r="L322" s="27">
        <v>43</v>
      </c>
      <c r="M322" s="27">
        <v>5923</v>
      </c>
      <c r="N322" s="27">
        <v>4547</v>
      </c>
      <c r="O322" s="25"/>
      <c r="P322" s="27">
        <v>0</v>
      </c>
      <c r="Q322" s="24"/>
      <c r="R322" s="24"/>
      <c r="S322" s="27">
        <v>2</v>
      </c>
      <c r="T322" s="27">
        <v>4</v>
      </c>
      <c r="U322" s="27">
        <v>27500</v>
      </c>
      <c r="V322" s="24">
        <v>24000</v>
      </c>
      <c r="W322" s="27">
        <v>27500</v>
      </c>
      <c r="X322" s="24" t="str">
        <f>IF(OR(I322="",说明首页!$C$3-INT(I322)&gt;7),"是","否")</f>
        <v>否</v>
      </c>
      <c r="Y322" s="24" t="str">
        <f t="shared" ref="Y322:Y385" si="80">IF(OR(O322="",O322&lt;22),"是","否")</f>
        <v>是</v>
      </c>
      <c r="Z322" s="24" t="str">
        <f t="shared" ref="Z322:Z385" si="81">IF(AND(X322="否",Y322="否"),"是","否")</f>
        <v>否</v>
      </c>
      <c r="AA322" s="24" t="str">
        <f>IF(OR(I322="",说明首页!$C$3-INT(I322)&gt;=3),"是","否")</f>
        <v>否</v>
      </c>
      <c r="AB322" s="28">
        <f t="shared" ref="AB322:AB385" si="82">IFERROR(IF(L322&gt;0,N322/L322,0),0)</f>
        <v>105.74418604651163</v>
      </c>
      <c r="AC322" s="29">
        <f t="shared" ref="AC322:AC385" si="83">IFERROR(IF(U322="",0,U322/10000),0)</f>
        <v>2.75</v>
      </c>
      <c r="AD322" s="27">
        <f t="shared" ref="AD322:AD385" si="84">IFERROR(IF(AND(T322&lt;&gt;"",T322&gt;0),U322/T322,0),0)</f>
        <v>6875</v>
      </c>
      <c r="AE322" s="29">
        <f t="shared" ref="AE322:AE385" si="85">IFERROR(IF(V322="",0,V322/10000),0)</f>
        <v>2.4</v>
      </c>
      <c r="AF322" s="29">
        <f t="shared" ref="AF322:AF385" si="86">IFERROR(IF(O322&gt;0,N322/O322/60,0),0)</f>
        <v>0</v>
      </c>
      <c r="AG322" s="28" t="str">
        <f t="shared" ref="AG322:AG385" si="87">IF(Z322="是",COUNTIFS($Z$2:$Z$4721,"是",$AB$2:$AB$4721,"&lt;"&amp;AB322)/COUNTIF($Z$2:$Z$4721,"是")*100,"")</f>
        <v/>
      </c>
      <c r="AH322" s="28" t="str">
        <f t="shared" ref="AH322:AH385" si="88">IF(Z322="是",COUNTIFS($Z$2:$Z$4721,"是",$AC$2:$AC$4721,"&lt;"&amp;AC322)/COUNTIF($Z$2:$Z$4721,"是")*100,"")</f>
        <v/>
      </c>
      <c r="AI322" s="28" t="str">
        <f t="shared" ref="AI322:AI385" si="89">IF(Z322="是",COUNTIFS($Z$2:$Z$4721,"是",$AD$2:$AD$4721,"&lt;"&amp;AD322)/COUNTIF($Z$2:$Z$4721,"是")*100,"")</f>
        <v/>
      </c>
      <c r="AJ322" s="28" t="str">
        <f t="shared" ref="AJ322:AJ385" si="90">IF(Z322="是",COUNTIFS($Z$2:$Z$4721,"是",$AE$2:$AE$4721,"&lt;"&amp;AE322)/COUNTIF($Z$2:$Z$4721,"是")*100,"")</f>
        <v/>
      </c>
      <c r="AK322" s="28" t="str">
        <f t="shared" ref="AK322:AK385" si="91">IF(Z322="是",COUNTIFS($Z$2:$Z$4721,"是",$AF$2:$AF$4721,"&lt;"&amp;AF322)/COUNTIF($Z$2:$Z$4721,"是")*100,"")</f>
        <v/>
      </c>
      <c r="AL322" s="29" t="str">
        <f t="shared" ref="AL322:AL385" si="92">IF(Z322="是",ROUND(AG322*0.1+AH322*0.35+AI322*0.15+AJ322*0.15+AK322*0.25,2),"")</f>
        <v/>
      </c>
      <c r="AM322" s="25" t="str">
        <f t="shared" ref="AM322:AM385" si="93">IF(Z322="是",COUNTIFS($Z$2:$Z$4721,"是",$AL$2:$AL$4721,"&gt;"&amp;AL322)+1,"")</f>
        <v/>
      </c>
      <c r="AN322" s="24" t="str">
        <f t="shared" ref="AN322:AN385" si="94">IF(Z322&lt;&gt;"是","非参评",IF(AND(AM322&lt;=COUNTIF($Z$2:$Z$4721,"是")*0.2,AC322&gt;MEDIAN(IF($Z$2:$Z$4721="是",$AC$2:$AC$4721))),"S",IF(AM322&lt;=COUNTIF($Z$2:$Z$4721,"是")*0.5,"A",IF(AM322&lt;=COUNTIF($Z$2:$Z$4721,"是")*0.8,"B","C"))))</f>
        <v>非参评</v>
      </c>
      <c r="AO322" s="24" t="str">
        <f t="shared" ref="AO322:AO385" si="95">IF(G322="","无数据",IF(G322&lt;30,"MOB1-",IF(G322&lt;90,"MOB1-3",IF(G322&lt;180,"MOB3-6",IF(G322&lt;365,"MOB6-12","MOB12+")))))</f>
        <v>MOB12+</v>
      </c>
    </row>
    <row r="323" spans="1:41" ht="13.5" hidden="1" customHeight="1">
      <c r="A323" s="24" t="s">
        <v>1168</v>
      </c>
      <c r="B323" s="34" t="s">
        <v>150</v>
      </c>
      <c r="C323" s="25">
        <v>761730</v>
      </c>
      <c r="D323" s="24" t="s">
        <v>201</v>
      </c>
      <c r="E323" s="26">
        <v>45397.477083333302</v>
      </c>
      <c r="F323" s="26">
        <v>45397.477083333302</v>
      </c>
      <c r="G323" s="25">
        <v>757</v>
      </c>
      <c r="H323" s="25">
        <v>757</v>
      </c>
      <c r="I323" s="26">
        <v>46152.645833333299</v>
      </c>
      <c r="J323" s="27">
        <v>469</v>
      </c>
      <c r="K323" s="27">
        <v>530</v>
      </c>
      <c r="L323" s="27">
        <v>124</v>
      </c>
      <c r="M323" s="27">
        <v>14300</v>
      </c>
      <c r="N323" s="27">
        <v>8060</v>
      </c>
      <c r="O323" s="25">
        <v>1</v>
      </c>
      <c r="P323" s="27">
        <v>0</v>
      </c>
      <c r="Q323" s="24"/>
      <c r="R323" s="24"/>
      <c r="S323" s="27">
        <v>1</v>
      </c>
      <c r="T323" s="27">
        <v>2</v>
      </c>
      <c r="U323" s="27">
        <v>90000</v>
      </c>
      <c r="V323" s="27">
        <v>90000</v>
      </c>
      <c r="W323" s="27">
        <v>90000</v>
      </c>
      <c r="X323" s="24" t="str">
        <f>IF(OR(I323="",说明首页!$C$3-INT(I323)&gt;7),"是","否")</f>
        <v>否</v>
      </c>
      <c r="Y323" s="24" t="str">
        <f t="shared" si="80"/>
        <v>是</v>
      </c>
      <c r="Z323" s="24" t="str">
        <f t="shared" si="81"/>
        <v>否</v>
      </c>
      <c r="AA323" s="24" t="str">
        <f>IF(OR(I323="",说明首页!$C$3-INT(I323)&gt;=3),"是","否")</f>
        <v>否</v>
      </c>
      <c r="AB323" s="28">
        <f t="shared" si="82"/>
        <v>65</v>
      </c>
      <c r="AC323" s="29">
        <f t="shared" si="83"/>
        <v>9</v>
      </c>
      <c r="AD323" s="27">
        <f t="shared" si="84"/>
        <v>45000</v>
      </c>
      <c r="AE323" s="29">
        <f t="shared" si="85"/>
        <v>9</v>
      </c>
      <c r="AF323" s="29">
        <f t="shared" si="86"/>
        <v>134.33333333333334</v>
      </c>
      <c r="AG323" s="28" t="str">
        <f t="shared" si="87"/>
        <v/>
      </c>
      <c r="AH323" s="28" t="str">
        <f t="shared" si="88"/>
        <v/>
      </c>
      <c r="AI323" s="28" t="str">
        <f t="shared" si="89"/>
        <v/>
      </c>
      <c r="AJ323" s="28" t="str">
        <f t="shared" si="90"/>
        <v/>
      </c>
      <c r="AK323" s="28" t="str">
        <f t="shared" si="91"/>
        <v/>
      </c>
      <c r="AL323" s="29" t="str">
        <f t="shared" si="92"/>
        <v/>
      </c>
      <c r="AM323" s="25" t="str">
        <f t="shared" si="93"/>
        <v/>
      </c>
      <c r="AN323" s="24" t="str">
        <f t="shared" si="94"/>
        <v>非参评</v>
      </c>
      <c r="AO323" s="24" t="str">
        <f t="shared" si="95"/>
        <v>MOB12+</v>
      </c>
    </row>
    <row r="324" spans="1:41" ht="13.5" hidden="1" customHeight="1">
      <c r="A324" s="24" t="s">
        <v>1168</v>
      </c>
      <c r="B324" s="34" t="s">
        <v>150</v>
      </c>
      <c r="C324" s="25">
        <v>761732</v>
      </c>
      <c r="D324" s="24" t="s">
        <v>369</v>
      </c>
      <c r="E324" s="26">
        <v>45397.481249999997</v>
      </c>
      <c r="F324" s="26">
        <v>45397.481249999997</v>
      </c>
      <c r="G324" s="25">
        <v>757</v>
      </c>
      <c r="H324" s="25">
        <v>757</v>
      </c>
      <c r="I324" s="26">
        <v>46154.6472222222</v>
      </c>
      <c r="J324" s="27">
        <v>391</v>
      </c>
      <c r="K324" s="27">
        <v>403</v>
      </c>
      <c r="L324" s="27">
        <v>160</v>
      </c>
      <c r="M324" s="27">
        <v>15290</v>
      </c>
      <c r="N324" s="27">
        <v>11672</v>
      </c>
      <c r="O324" s="25"/>
      <c r="P324" s="27">
        <v>0</v>
      </c>
      <c r="Q324" s="24"/>
      <c r="R324" s="24"/>
      <c r="S324" s="27">
        <v>3</v>
      </c>
      <c r="T324" s="27">
        <v>6</v>
      </c>
      <c r="U324" s="27">
        <v>210000</v>
      </c>
      <c r="V324" s="27">
        <v>5000</v>
      </c>
      <c r="W324" s="27">
        <v>210000</v>
      </c>
      <c r="X324" s="24" t="str">
        <f>IF(OR(I324="",说明首页!$C$3-INT(I324)&gt;7),"是","否")</f>
        <v>否</v>
      </c>
      <c r="Y324" s="24" t="str">
        <f t="shared" si="80"/>
        <v>是</v>
      </c>
      <c r="Z324" s="24" t="str">
        <f t="shared" si="81"/>
        <v>否</v>
      </c>
      <c r="AA324" s="24" t="str">
        <f>IF(OR(I324="",说明首页!$C$3-INT(I324)&gt;=3),"是","否")</f>
        <v>否</v>
      </c>
      <c r="AB324" s="28">
        <f t="shared" si="82"/>
        <v>72.95</v>
      </c>
      <c r="AC324" s="29">
        <f t="shared" si="83"/>
        <v>21</v>
      </c>
      <c r="AD324" s="27">
        <f t="shared" si="84"/>
        <v>35000</v>
      </c>
      <c r="AE324" s="29">
        <f t="shared" si="85"/>
        <v>0.5</v>
      </c>
      <c r="AF324" s="29">
        <f t="shared" si="86"/>
        <v>0</v>
      </c>
      <c r="AG324" s="28" t="str">
        <f t="shared" si="87"/>
        <v/>
      </c>
      <c r="AH324" s="28" t="str">
        <f t="shared" si="88"/>
        <v/>
      </c>
      <c r="AI324" s="28" t="str">
        <f t="shared" si="89"/>
        <v/>
      </c>
      <c r="AJ324" s="28" t="str">
        <f t="shared" si="90"/>
        <v/>
      </c>
      <c r="AK324" s="28" t="str">
        <f t="shared" si="91"/>
        <v/>
      </c>
      <c r="AL324" s="29" t="str">
        <f t="shared" si="92"/>
        <v/>
      </c>
      <c r="AM324" s="25" t="str">
        <f t="shared" si="93"/>
        <v/>
      </c>
      <c r="AN324" s="24" t="str">
        <f t="shared" si="94"/>
        <v>非参评</v>
      </c>
      <c r="AO324" s="24" t="str">
        <f t="shared" si="95"/>
        <v>MOB12+</v>
      </c>
    </row>
    <row r="325" spans="1:41" ht="13.5" hidden="1" customHeight="1">
      <c r="A325" s="24" t="s">
        <v>1168</v>
      </c>
      <c r="B325" s="34" t="s">
        <v>150</v>
      </c>
      <c r="C325" s="25">
        <v>761734</v>
      </c>
      <c r="D325" s="24" t="s">
        <v>515</v>
      </c>
      <c r="E325" s="26">
        <v>45397.432638888902</v>
      </c>
      <c r="F325" s="26">
        <v>45397.432638888902</v>
      </c>
      <c r="G325" s="25">
        <v>757</v>
      </c>
      <c r="H325" s="25">
        <v>757</v>
      </c>
      <c r="I325" s="26">
        <v>46154.657638888901</v>
      </c>
      <c r="J325" s="27">
        <v>644</v>
      </c>
      <c r="K325" s="27">
        <v>702</v>
      </c>
      <c r="L325" s="27">
        <v>180</v>
      </c>
      <c r="M325" s="27">
        <v>28490</v>
      </c>
      <c r="N325" s="27">
        <v>21247</v>
      </c>
      <c r="O325" s="24">
        <v>3</v>
      </c>
      <c r="P325" s="27">
        <v>0</v>
      </c>
      <c r="Q325" s="24"/>
      <c r="R325" s="24"/>
      <c r="S325" s="27">
        <v>10</v>
      </c>
      <c r="T325" s="27">
        <v>20</v>
      </c>
      <c r="U325" s="27">
        <v>827300</v>
      </c>
      <c r="V325" s="24">
        <v>813800</v>
      </c>
      <c r="W325" s="27">
        <v>827300</v>
      </c>
      <c r="X325" s="24" t="str">
        <f>IF(OR(I325="",说明首页!$C$3-INT(I325)&gt;7),"是","否")</f>
        <v>否</v>
      </c>
      <c r="Y325" s="24" t="str">
        <f t="shared" si="80"/>
        <v>是</v>
      </c>
      <c r="Z325" s="24" t="str">
        <f t="shared" si="81"/>
        <v>否</v>
      </c>
      <c r="AA325" s="24" t="str">
        <f>IF(OR(I325="",说明首页!$C$3-INT(I325)&gt;=3),"是","否")</f>
        <v>否</v>
      </c>
      <c r="AB325" s="28">
        <f t="shared" si="82"/>
        <v>118.03888888888889</v>
      </c>
      <c r="AC325" s="29">
        <f t="shared" si="83"/>
        <v>82.73</v>
      </c>
      <c r="AD325" s="27">
        <f t="shared" si="84"/>
        <v>41365</v>
      </c>
      <c r="AE325" s="29">
        <f t="shared" si="85"/>
        <v>81.38</v>
      </c>
      <c r="AF325" s="29">
        <f t="shared" si="86"/>
        <v>118.03888888888888</v>
      </c>
      <c r="AG325" s="28" t="str">
        <f t="shared" si="87"/>
        <v/>
      </c>
      <c r="AH325" s="28" t="str">
        <f t="shared" si="88"/>
        <v/>
      </c>
      <c r="AI325" s="28" t="str">
        <f t="shared" si="89"/>
        <v/>
      </c>
      <c r="AJ325" s="28" t="str">
        <f t="shared" si="90"/>
        <v/>
      </c>
      <c r="AK325" s="28" t="str">
        <f t="shared" si="91"/>
        <v/>
      </c>
      <c r="AL325" s="29" t="str">
        <f t="shared" si="92"/>
        <v/>
      </c>
      <c r="AM325" s="25" t="str">
        <f t="shared" si="93"/>
        <v/>
      </c>
      <c r="AN325" s="24" t="str">
        <f t="shared" si="94"/>
        <v>非参评</v>
      </c>
      <c r="AO325" s="24" t="str">
        <f t="shared" si="95"/>
        <v>MOB12+</v>
      </c>
    </row>
    <row r="326" spans="1:41" ht="13.5" hidden="1" customHeight="1">
      <c r="A326" s="24" t="s">
        <v>1168</v>
      </c>
      <c r="B326" s="34" t="s">
        <v>162</v>
      </c>
      <c r="C326" s="25">
        <v>761751</v>
      </c>
      <c r="D326" s="24" t="s">
        <v>1627</v>
      </c>
      <c r="E326" s="26">
        <v>45398.45</v>
      </c>
      <c r="F326" s="26">
        <v>45398.45</v>
      </c>
      <c r="G326" s="25">
        <v>756</v>
      </c>
      <c r="H326" s="25">
        <v>756</v>
      </c>
      <c r="I326" s="26">
        <v>46142.793055555601</v>
      </c>
      <c r="J326" s="27">
        <v>2612</v>
      </c>
      <c r="K326" s="27">
        <v>3094</v>
      </c>
      <c r="L326" s="27">
        <v>856</v>
      </c>
      <c r="M326" s="27">
        <v>166362</v>
      </c>
      <c r="N326" s="27">
        <v>135898</v>
      </c>
      <c r="O326" s="25">
        <v>18</v>
      </c>
      <c r="P326" s="27">
        <v>0</v>
      </c>
      <c r="Q326" s="24"/>
      <c r="R326" s="24"/>
      <c r="S326" s="27">
        <v>225</v>
      </c>
      <c r="T326" s="27">
        <v>360</v>
      </c>
      <c r="U326" s="27">
        <v>11900000</v>
      </c>
      <c r="V326" s="27">
        <v>5512500</v>
      </c>
      <c r="W326" s="27">
        <v>11900000</v>
      </c>
      <c r="X326" s="24" t="str">
        <f>IF(OR(I326="",说明首页!$C$3-INT(I326)&gt;7),"是","否")</f>
        <v>否</v>
      </c>
      <c r="Y326" s="24" t="str">
        <f t="shared" si="80"/>
        <v>是</v>
      </c>
      <c r="Z326" s="24" t="str">
        <f t="shared" si="81"/>
        <v>否</v>
      </c>
      <c r="AA326" s="24" t="str">
        <f>IF(OR(I326="",说明首页!$C$3-INT(I326)&gt;=3),"是","否")</f>
        <v>否</v>
      </c>
      <c r="AB326" s="28">
        <f t="shared" si="82"/>
        <v>158.75934579439252</v>
      </c>
      <c r="AC326" s="29">
        <f t="shared" si="83"/>
        <v>1190</v>
      </c>
      <c r="AD326" s="27">
        <f t="shared" si="84"/>
        <v>33055.555555555555</v>
      </c>
      <c r="AE326" s="29">
        <f t="shared" si="85"/>
        <v>551.25</v>
      </c>
      <c r="AF326" s="29">
        <f t="shared" si="86"/>
        <v>125.83148148148148</v>
      </c>
      <c r="AG326" s="28" t="str">
        <f t="shared" si="87"/>
        <v/>
      </c>
      <c r="AH326" s="28" t="str">
        <f t="shared" si="88"/>
        <v/>
      </c>
      <c r="AI326" s="28" t="str">
        <f t="shared" si="89"/>
        <v/>
      </c>
      <c r="AJ326" s="28" t="str">
        <f t="shared" si="90"/>
        <v/>
      </c>
      <c r="AK326" s="28" t="str">
        <f t="shared" si="91"/>
        <v/>
      </c>
      <c r="AL326" s="29" t="str">
        <f t="shared" si="92"/>
        <v/>
      </c>
      <c r="AM326" s="25" t="str">
        <f t="shared" si="93"/>
        <v/>
      </c>
      <c r="AN326" s="24" t="str">
        <f t="shared" si="94"/>
        <v>非参评</v>
      </c>
      <c r="AO326" s="24" t="str">
        <f t="shared" si="95"/>
        <v>MOB12+</v>
      </c>
    </row>
    <row r="327" spans="1:41" ht="13.5" hidden="1" customHeight="1">
      <c r="A327" s="24" t="s">
        <v>1168</v>
      </c>
      <c r="B327" s="34" t="s">
        <v>158</v>
      </c>
      <c r="C327" s="25">
        <v>761889</v>
      </c>
      <c r="D327" s="24" t="s">
        <v>1171</v>
      </c>
      <c r="E327" s="26">
        <v>45400.40625</v>
      </c>
      <c r="F327" s="26">
        <v>45400.40625</v>
      </c>
      <c r="G327" s="25">
        <v>754</v>
      </c>
      <c r="H327" s="25">
        <v>754</v>
      </c>
      <c r="I327" s="26">
        <v>46154.831944444399</v>
      </c>
      <c r="J327" s="27">
        <v>1330</v>
      </c>
      <c r="K327" s="27">
        <v>1586</v>
      </c>
      <c r="L327" s="27">
        <v>688</v>
      </c>
      <c r="M327" s="27">
        <v>105448</v>
      </c>
      <c r="N327" s="27">
        <v>92893</v>
      </c>
      <c r="O327" s="25">
        <v>13</v>
      </c>
      <c r="P327" s="27">
        <v>0</v>
      </c>
      <c r="Q327" s="24"/>
      <c r="R327" s="24"/>
      <c r="S327" s="27">
        <v>78</v>
      </c>
      <c r="T327" s="27">
        <v>125</v>
      </c>
      <c r="U327" s="27">
        <v>4681400</v>
      </c>
      <c r="V327" s="27">
        <v>3302800</v>
      </c>
      <c r="W327" s="27">
        <v>4681400</v>
      </c>
      <c r="X327" s="24" t="str">
        <f>IF(OR(I327="",说明首页!$C$3-INT(I327)&gt;7),"是","否")</f>
        <v>否</v>
      </c>
      <c r="Y327" s="24" t="str">
        <f t="shared" si="80"/>
        <v>是</v>
      </c>
      <c r="Z327" s="24" t="str">
        <f t="shared" si="81"/>
        <v>否</v>
      </c>
      <c r="AA327" s="24" t="str">
        <f>IF(OR(I327="",说明首页!$C$3-INT(I327)&gt;=3),"是","否")</f>
        <v>否</v>
      </c>
      <c r="AB327" s="28">
        <f t="shared" si="82"/>
        <v>135.01889534883722</v>
      </c>
      <c r="AC327" s="29">
        <f t="shared" si="83"/>
        <v>468.14</v>
      </c>
      <c r="AD327" s="27">
        <f t="shared" si="84"/>
        <v>37451.199999999997</v>
      </c>
      <c r="AE327" s="29">
        <f t="shared" si="85"/>
        <v>330.28</v>
      </c>
      <c r="AF327" s="29">
        <f t="shared" si="86"/>
        <v>119.09358974358975</v>
      </c>
      <c r="AG327" s="28" t="str">
        <f t="shared" si="87"/>
        <v/>
      </c>
      <c r="AH327" s="28" t="str">
        <f t="shared" si="88"/>
        <v/>
      </c>
      <c r="AI327" s="28" t="str">
        <f t="shared" si="89"/>
        <v/>
      </c>
      <c r="AJ327" s="28" t="str">
        <f t="shared" si="90"/>
        <v/>
      </c>
      <c r="AK327" s="28" t="str">
        <f t="shared" si="91"/>
        <v/>
      </c>
      <c r="AL327" s="29" t="str">
        <f t="shared" si="92"/>
        <v/>
      </c>
      <c r="AM327" s="25" t="str">
        <f t="shared" si="93"/>
        <v/>
      </c>
      <c r="AN327" s="24" t="str">
        <f t="shared" si="94"/>
        <v>非参评</v>
      </c>
      <c r="AO327" s="24" t="str">
        <f t="shared" si="95"/>
        <v>MOB12+</v>
      </c>
    </row>
    <row r="328" spans="1:41" ht="13.5" hidden="1" customHeight="1">
      <c r="A328" s="24" t="s">
        <v>1168</v>
      </c>
      <c r="B328" s="34" t="s">
        <v>152</v>
      </c>
      <c r="C328" s="25">
        <v>761946</v>
      </c>
      <c r="D328" s="24" t="s">
        <v>1224</v>
      </c>
      <c r="E328" s="26">
        <v>45400.680555555598</v>
      </c>
      <c r="F328" s="26">
        <v>45400.680555555598</v>
      </c>
      <c r="G328" s="25">
        <v>754</v>
      </c>
      <c r="H328" s="25">
        <v>754</v>
      </c>
      <c r="I328" s="26">
        <v>46150.484722222202</v>
      </c>
      <c r="J328" s="27">
        <v>15</v>
      </c>
      <c r="K328" s="27">
        <v>17</v>
      </c>
      <c r="L328" s="27">
        <v>15</v>
      </c>
      <c r="M328" s="27">
        <v>3240</v>
      </c>
      <c r="N328" s="27">
        <v>3197</v>
      </c>
      <c r="O328" s="25"/>
      <c r="P328" s="27"/>
      <c r="Q328" s="24"/>
      <c r="R328" s="24"/>
      <c r="S328" s="27"/>
      <c r="T328" s="27"/>
      <c r="U328" s="27"/>
      <c r="V328" s="27"/>
      <c r="W328" s="27"/>
      <c r="X328" s="24" t="str">
        <f>IF(OR(I328="",说明首页!$C$3-INT(I328)&gt;7),"是","否")</f>
        <v>否</v>
      </c>
      <c r="Y328" s="24" t="str">
        <f t="shared" si="80"/>
        <v>是</v>
      </c>
      <c r="Z328" s="24" t="str">
        <f t="shared" si="81"/>
        <v>否</v>
      </c>
      <c r="AA328" s="24" t="str">
        <f>IF(OR(I328="",说明首页!$C$3-INT(I328)&gt;=3),"是","否")</f>
        <v>否</v>
      </c>
      <c r="AB328" s="28">
        <f t="shared" si="82"/>
        <v>213.13333333333333</v>
      </c>
      <c r="AC328" s="29">
        <f t="shared" si="83"/>
        <v>0</v>
      </c>
      <c r="AD328" s="27">
        <f t="shared" si="84"/>
        <v>0</v>
      </c>
      <c r="AE328" s="29">
        <f t="shared" si="85"/>
        <v>0</v>
      </c>
      <c r="AF328" s="29">
        <f t="shared" si="86"/>
        <v>0</v>
      </c>
      <c r="AG328" s="28" t="str">
        <f t="shared" si="87"/>
        <v/>
      </c>
      <c r="AH328" s="28" t="str">
        <f t="shared" si="88"/>
        <v/>
      </c>
      <c r="AI328" s="28" t="str">
        <f t="shared" si="89"/>
        <v/>
      </c>
      <c r="AJ328" s="28" t="str">
        <f t="shared" si="90"/>
        <v/>
      </c>
      <c r="AK328" s="28" t="str">
        <f t="shared" si="91"/>
        <v/>
      </c>
      <c r="AL328" s="29" t="str">
        <f t="shared" si="92"/>
        <v/>
      </c>
      <c r="AM328" s="25" t="str">
        <f t="shared" si="93"/>
        <v/>
      </c>
      <c r="AN328" s="24" t="str">
        <f t="shared" si="94"/>
        <v>非参评</v>
      </c>
      <c r="AO328" s="24" t="str">
        <f t="shared" si="95"/>
        <v>MOB12+</v>
      </c>
    </row>
    <row r="329" spans="1:41" ht="13.5" hidden="1" customHeight="1">
      <c r="A329" s="24" t="s">
        <v>1168</v>
      </c>
      <c r="B329" s="34" t="s">
        <v>162</v>
      </c>
      <c r="C329" s="25">
        <v>762056</v>
      </c>
      <c r="D329" s="24" t="s">
        <v>1317</v>
      </c>
      <c r="E329" s="26">
        <v>45405.453472222202</v>
      </c>
      <c r="F329" s="26">
        <v>45405.453472222202</v>
      </c>
      <c r="G329" s="25">
        <v>749</v>
      </c>
      <c r="H329" s="25">
        <v>749</v>
      </c>
      <c r="I329" s="26">
        <v>46154.789583333302</v>
      </c>
      <c r="J329" s="27">
        <v>3657</v>
      </c>
      <c r="K329" s="27">
        <v>5452</v>
      </c>
      <c r="L329" s="27">
        <v>1923</v>
      </c>
      <c r="M329" s="27">
        <v>265701</v>
      </c>
      <c r="N329" s="27">
        <v>214544</v>
      </c>
      <c r="O329" s="25">
        <v>24</v>
      </c>
      <c r="P329" s="27">
        <v>0</v>
      </c>
      <c r="Q329" s="24"/>
      <c r="R329" s="24"/>
      <c r="S329" s="27">
        <v>276</v>
      </c>
      <c r="T329" s="27">
        <v>455</v>
      </c>
      <c r="U329" s="27">
        <v>13200000</v>
      </c>
      <c r="V329" s="27">
        <v>6666200</v>
      </c>
      <c r="W329" s="27">
        <v>13200000</v>
      </c>
      <c r="X329" s="24" t="str">
        <f>IF(OR(I329="",说明首页!$C$3-INT(I329)&gt;7),"是","否")</f>
        <v>否</v>
      </c>
      <c r="Y329" s="24" t="str">
        <f t="shared" si="80"/>
        <v>否</v>
      </c>
      <c r="Z329" s="24" t="str">
        <f t="shared" si="81"/>
        <v>是</v>
      </c>
      <c r="AA329" s="24" t="str">
        <f>IF(OR(I329="",说明首页!$C$3-INT(I329)&gt;=3),"是","否")</f>
        <v>否</v>
      </c>
      <c r="AB329" s="28">
        <f t="shared" si="82"/>
        <v>111.56734269370774</v>
      </c>
      <c r="AC329" s="29">
        <f t="shared" si="83"/>
        <v>1320</v>
      </c>
      <c r="AD329" s="27">
        <f t="shared" si="84"/>
        <v>29010.989010989011</v>
      </c>
      <c r="AE329" s="29">
        <f t="shared" si="85"/>
        <v>666.62</v>
      </c>
      <c r="AF329" s="29">
        <f t="shared" si="86"/>
        <v>148.98888888888891</v>
      </c>
      <c r="AG329" s="28">
        <f t="shared" si="87"/>
        <v>81.787521079258013</v>
      </c>
      <c r="AH329" s="28">
        <f t="shared" si="88"/>
        <v>84.317032040472171</v>
      </c>
      <c r="AI329" s="28">
        <f t="shared" si="89"/>
        <v>77.740303541315342</v>
      </c>
      <c r="AJ329" s="28">
        <f t="shared" si="90"/>
        <v>84.654300168634066</v>
      </c>
      <c r="AK329" s="28">
        <f t="shared" si="91"/>
        <v>72.51264755480608</v>
      </c>
      <c r="AL329" s="29">
        <f t="shared" si="92"/>
        <v>80.180000000000007</v>
      </c>
      <c r="AM329" s="25">
        <f t="shared" si="93"/>
        <v>71</v>
      </c>
      <c r="AN329" s="24" t="str">
        <f t="shared" si="94"/>
        <v>S</v>
      </c>
      <c r="AO329" s="24" t="str">
        <f t="shared" si="95"/>
        <v>MOB12+</v>
      </c>
    </row>
    <row r="330" spans="1:41" ht="13.5" hidden="1" customHeight="1">
      <c r="A330" s="24" t="s">
        <v>1168</v>
      </c>
      <c r="B330" s="34" t="s">
        <v>145</v>
      </c>
      <c r="C330" s="25">
        <v>762297</v>
      </c>
      <c r="D330" s="24" t="s">
        <v>279</v>
      </c>
      <c r="E330" s="26">
        <v>45408.597916666702</v>
      </c>
      <c r="F330" s="26">
        <v>45408.597916666702</v>
      </c>
      <c r="G330" s="25">
        <v>746</v>
      </c>
      <c r="H330" s="25">
        <v>746</v>
      </c>
      <c r="I330" s="26">
        <v>46154.749305555597</v>
      </c>
      <c r="J330" s="27">
        <v>213</v>
      </c>
      <c r="K330" s="27">
        <v>229</v>
      </c>
      <c r="L330" s="27">
        <v>116</v>
      </c>
      <c r="M330" s="27">
        <v>13855</v>
      </c>
      <c r="N330" s="27">
        <v>12178</v>
      </c>
      <c r="O330" s="24">
        <v>1</v>
      </c>
      <c r="P330" s="24">
        <v>0</v>
      </c>
      <c r="Q330" s="24"/>
      <c r="R330" s="24"/>
      <c r="S330" s="24">
        <v>2</v>
      </c>
      <c r="T330" s="24">
        <v>4</v>
      </c>
      <c r="U330" s="24">
        <v>195100</v>
      </c>
      <c r="V330" s="24">
        <v>195100</v>
      </c>
      <c r="W330" s="24">
        <v>195100</v>
      </c>
      <c r="X330" s="24" t="str">
        <f>IF(OR(I330="",说明首页!$C$3-INT(I330)&gt;7),"是","否")</f>
        <v>否</v>
      </c>
      <c r="Y330" s="24" t="str">
        <f t="shared" si="80"/>
        <v>是</v>
      </c>
      <c r="Z330" s="24" t="str">
        <f t="shared" si="81"/>
        <v>否</v>
      </c>
      <c r="AA330" s="24" t="str">
        <f>IF(OR(I330="",说明首页!$C$3-INT(I330)&gt;=3),"是","否")</f>
        <v>否</v>
      </c>
      <c r="AB330" s="28">
        <f t="shared" si="82"/>
        <v>104.98275862068965</v>
      </c>
      <c r="AC330" s="29">
        <f t="shared" si="83"/>
        <v>19.510000000000002</v>
      </c>
      <c r="AD330" s="27">
        <f t="shared" si="84"/>
        <v>48775</v>
      </c>
      <c r="AE330" s="29">
        <f t="shared" si="85"/>
        <v>19.510000000000002</v>
      </c>
      <c r="AF330" s="29">
        <f t="shared" si="86"/>
        <v>202.96666666666667</v>
      </c>
      <c r="AG330" s="28" t="str">
        <f t="shared" si="87"/>
        <v/>
      </c>
      <c r="AH330" s="28" t="str">
        <f t="shared" si="88"/>
        <v/>
      </c>
      <c r="AI330" s="28" t="str">
        <f t="shared" si="89"/>
        <v/>
      </c>
      <c r="AJ330" s="28" t="str">
        <f t="shared" si="90"/>
        <v/>
      </c>
      <c r="AK330" s="28" t="str">
        <f t="shared" si="91"/>
        <v/>
      </c>
      <c r="AL330" s="29" t="str">
        <f t="shared" si="92"/>
        <v/>
      </c>
      <c r="AM330" s="25" t="str">
        <f t="shared" si="93"/>
        <v/>
      </c>
      <c r="AN330" s="24" t="str">
        <f t="shared" si="94"/>
        <v>非参评</v>
      </c>
      <c r="AO330" s="24" t="str">
        <f t="shared" si="95"/>
        <v>MOB12+</v>
      </c>
    </row>
    <row r="331" spans="1:41" ht="13.5" hidden="1" customHeight="1">
      <c r="A331" s="24" t="s">
        <v>1168</v>
      </c>
      <c r="B331" s="34" t="s">
        <v>145</v>
      </c>
      <c r="C331" s="25">
        <v>762300</v>
      </c>
      <c r="D331" s="24" t="s">
        <v>697</v>
      </c>
      <c r="E331" s="26">
        <v>45408.500694444403</v>
      </c>
      <c r="F331" s="26">
        <v>45408.500694444403</v>
      </c>
      <c r="G331" s="25">
        <v>746</v>
      </c>
      <c r="H331" s="25">
        <v>746</v>
      </c>
      <c r="I331" s="26">
        <v>46154.750694444403</v>
      </c>
      <c r="J331" s="27">
        <v>248</v>
      </c>
      <c r="K331" s="27">
        <v>369</v>
      </c>
      <c r="L331" s="27">
        <v>97</v>
      </c>
      <c r="M331" s="27">
        <v>13921</v>
      </c>
      <c r="N331" s="27">
        <v>9656</v>
      </c>
      <c r="O331" s="24">
        <v>1</v>
      </c>
      <c r="P331" s="24">
        <v>0</v>
      </c>
      <c r="Q331" s="24"/>
      <c r="R331" s="24"/>
      <c r="S331" s="24">
        <v>4</v>
      </c>
      <c r="T331" s="24">
        <v>7</v>
      </c>
      <c r="U331" s="24">
        <v>338500</v>
      </c>
      <c r="V331" s="24">
        <v>326500</v>
      </c>
      <c r="W331" s="24">
        <v>338500</v>
      </c>
      <c r="X331" s="24" t="str">
        <f>IF(OR(I331="",说明首页!$C$3-INT(I331)&gt;7),"是","否")</f>
        <v>否</v>
      </c>
      <c r="Y331" s="24" t="str">
        <f t="shared" si="80"/>
        <v>是</v>
      </c>
      <c r="Z331" s="24" t="str">
        <f t="shared" si="81"/>
        <v>否</v>
      </c>
      <c r="AA331" s="24" t="str">
        <f>IF(OR(I331="",说明首页!$C$3-INT(I331)&gt;=3),"是","否")</f>
        <v>否</v>
      </c>
      <c r="AB331" s="28">
        <f t="shared" si="82"/>
        <v>99.546391752577321</v>
      </c>
      <c r="AC331" s="29">
        <f t="shared" si="83"/>
        <v>33.85</v>
      </c>
      <c r="AD331" s="27">
        <f t="shared" si="84"/>
        <v>48357.142857142855</v>
      </c>
      <c r="AE331" s="29">
        <f t="shared" si="85"/>
        <v>32.65</v>
      </c>
      <c r="AF331" s="29">
        <f t="shared" si="86"/>
        <v>160.93333333333334</v>
      </c>
      <c r="AG331" s="28" t="str">
        <f t="shared" si="87"/>
        <v/>
      </c>
      <c r="AH331" s="28" t="str">
        <f t="shared" si="88"/>
        <v/>
      </c>
      <c r="AI331" s="28" t="str">
        <f t="shared" si="89"/>
        <v/>
      </c>
      <c r="AJ331" s="28" t="str">
        <f t="shared" si="90"/>
        <v/>
      </c>
      <c r="AK331" s="28" t="str">
        <f t="shared" si="91"/>
        <v/>
      </c>
      <c r="AL331" s="29" t="str">
        <f t="shared" si="92"/>
        <v/>
      </c>
      <c r="AM331" s="25" t="str">
        <f t="shared" si="93"/>
        <v/>
      </c>
      <c r="AN331" s="24" t="str">
        <f t="shared" si="94"/>
        <v>非参评</v>
      </c>
      <c r="AO331" s="24" t="str">
        <f t="shared" si="95"/>
        <v>MOB12+</v>
      </c>
    </row>
    <row r="332" spans="1:41" ht="13.5" hidden="1" customHeight="1">
      <c r="A332" s="24" t="s">
        <v>1168</v>
      </c>
      <c r="B332" s="34" t="s">
        <v>145</v>
      </c>
      <c r="C332" s="25">
        <v>762700</v>
      </c>
      <c r="D332" s="24" t="s">
        <v>492</v>
      </c>
      <c r="E332" s="26">
        <v>45419.385416666701</v>
      </c>
      <c r="F332" s="26">
        <v>45419.385416666701</v>
      </c>
      <c r="G332" s="25">
        <v>735</v>
      </c>
      <c r="H332" s="25">
        <v>735</v>
      </c>
      <c r="I332" s="26">
        <v>46154.747916666704</v>
      </c>
      <c r="J332" s="27">
        <v>230</v>
      </c>
      <c r="K332" s="27">
        <v>279</v>
      </c>
      <c r="L332" s="27">
        <v>74</v>
      </c>
      <c r="M332" s="27">
        <v>11001</v>
      </c>
      <c r="N332" s="27">
        <v>8121</v>
      </c>
      <c r="O332" s="25">
        <v>1</v>
      </c>
      <c r="P332" s="27">
        <v>0</v>
      </c>
      <c r="Q332" s="24"/>
      <c r="R332" s="24"/>
      <c r="S332" s="27">
        <v>2</v>
      </c>
      <c r="T332" s="27">
        <v>4</v>
      </c>
      <c r="U332" s="27">
        <v>240300</v>
      </c>
      <c r="V332" s="27">
        <v>240300</v>
      </c>
      <c r="W332" s="27">
        <v>240300</v>
      </c>
      <c r="X332" s="24" t="str">
        <f>IF(OR(I332="",说明首页!$C$3-INT(I332)&gt;7),"是","否")</f>
        <v>否</v>
      </c>
      <c r="Y332" s="24" t="str">
        <f t="shared" si="80"/>
        <v>是</v>
      </c>
      <c r="Z332" s="24" t="str">
        <f t="shared" si="81"/>
        <v>否</v>
      </c>
      <c r="AA332" s="24" t="str">
        <f>IF(OR(I332="",说明首页!$C$3-INT(I332)&gt;=3),"是","否")</f>
        <v>否</v>
      </c>
      <c r="AB332" s="28">
        <f t="shared" si="82"/>
        <v>109.74324324324324</v>
      </c>
      <c r="AC332" s="29">
        <f t="shared" si="83"/>
        <v>24.03</v>
      </c>
      <c r="AD332" s="27">
        <f t="shared" si="84"/>
        <v>60075</v>
      </c>
      <c r="AE332" s="29">
        <f t="shared" si="85"/>
        <v>24.03</v>
      </c>
      <c r="AF332" s="29">
        <f t="shared" si="86"/>
        <v>135.35</v>
      </c>
      <c r="AG332" s="28" t="str">
        <f t="shared" si="87"/>
        <v/>
      </c>
      <c r="AH332" s="28" t="str">
        <f t="shared" si="88"/>
        <v/>
      </c>
      <c r="AI332" s="28" t="str">
        <f t="shared" si="89"/>
        <v/>
      </c>
      <c r="AJ332" s="28" t="str">
        <f t="shared" si="90"/>
        <v/>
      </c>
      <c r="AK332" s="28" t="str">
        <f t="shared" si="91"/>
        <v/>
      </c>
      <c r="AL332" s="29" t="str">
        <f t="shared" si="92"/>
        <v/>
      </c>
      <c r="AM332" s="25" t="str">
        <f t="shared" si="93"/>
        <v/>
      </c>
      <c r="AN332" s="24" t="str">
        <f t="shared" si="94"/>
        <v>非参评</v>
      </c>
      <c r="AO332" s="24" t="str">
        <f t="shared" si="95"/>
        <v>MOB12+</v>
      </c>
    </row>
    <row r="333" spans="1:41" ht="13.5" hidden="1" customHeight="1">
      <c r="A333" s="24" t="s">
        <v>1168</v>
      </c>
      <c r="B333" s="34" t="s">
        <v>150</v>
      </c>
      <c r="C333" s="25">
        <v>763109</v>
      </c>
      <c r="D333" s="24" t="s">
        <v>616</v>
      </c>
      <c r="E333" s="26">
        <v>45428.591666666704</v>
      </c>
      <c r="F333" s="26">
        <v>45428.591666666704</v>
      </c>
      <c r="G333" s="25">
        <v>726</v>
      </c>
      <c r="H333" s="25">
        <v>726</v>
      </c>
      <c r="I333" s="26">
        <v>46154.873611111099</v>
      </c>
      <c r="J333" s="27">
        <v>720</v>
      </c>
      <c r="K333" s="27">
        <v>882</v>
      </c>
      <c r="L333" s="27">
        <v>232</v>
      </c>
      <c r="M333" s="27">
        <v>30153</v>
      </c>
      <c r="N333" s="27">
        <v>21019</v>
      </c>
      <c r="O333" s="25">
        <v>5</v>
      </c>
      <c r="P333" s="27">
        <v>0</v>
      </c>
      <c r="Q333" s="24"/>
      <c r="R333" s="24"/>
      <c r="S333" s="27">
        <v>5</v>
      </c>
      <c r="T333" s="27">
        <v>10</v>
      </c>
      <c r="U333" s="27">
        <v>261100</v>
      </c>
      <c r="V333" s="27">
        <v>191100</v>
      </c>
      <c r="W333" s="27">
        <v>261100</v>
      </c>
      <c r="X333" s="24" t="str">
        <f>IF(OR(I333="",说明首页!$C$3-INT(I333)&gt;7),"是","否")</f>
        <v>否</v>
      </c>
      <c r="Y333" s="24" t="str">
        <f t="shared" si="80"/>
        <v>是</v>
      </c>
      <c r="Z333" s="24" t="str">
        <f t="shared" si="81"/>
        <v>否</v>
      </c>
      <c r="AA333" s="24" t="str">
        <f>IF(OR(I333="",说明首页!$C$3-INT(I333)&gt;=3),"是","否")</f>
        <v>否</v>
      </c>
      <c r="AB333" s="28">
        <f t="shared" si="82"/>
        <v>90.599137931034477</v>
      </c>
      <c r="AC333" s="29">
        <f t="shared" si="83"/>
        <v>26.11</v>
      </c>
      <c r="AD333" s="27">
        <f t="shared" si="84"/>
        <v>26110</v>
      </c>
      <c r="AE333" s="29">
        <f t="shared" si="85"/>
        <v>19.11</v>
      </c>
      <c r="AF333" s="29">
        <f t="shared" si="86"/>
        <v>70.063333333333333</v>
      </c>
      <c r="AG333" s="28" t="str">
        <f t="shared" si="87"/>
        <v/>
      </c>
      <c r="AH333" s="28" t="str">
        <f t="shared" si="88"/>
        <v/>
      </c>
      <c r="AI333" s="28" t="str">
        <f t="shared" si="89"/>
        <v/>
      </c>
      <c r="AJ333" s="28" t="str">
        <f t="shared" si="90"/>
        <v/>
      </c>
      <c r="AK333" s="28" t="str">
        <f t="shared" si="91"/>
        <v/>
      </c>
      <c r="AL333" s="29" t="str">
        <f t="shared" si="92"/>
        <v/>
      </c>
      <c r="AM333" s="25" t="str">
        <f t="shared" si="93"/>
        <v/>
      </c>
      <c r="AN333" s="24" t="str">
        <f t="shared" si="94"/>
        <v>非参评</v>
      </c>
      <c r="AO333" s="24" t="str">
        <f t="shared" si="95"/>
        <v>MOB12+</v>
      </c>
    </row>
    <row r="334" spans="1:41" ht="13.5" hidden="1" customHeight="1">
      <c r="A334" s="24" t="s">
        <v>1168</v>
      </c>
      <c r="B334" s="34" t="s">
        <v>145</v>
      </c>
      <c r="C334" s="25">
        <v>763239</v>
      </c>
      <c r="D334" s="24" t="s">
        <v>374</v>
      </c>
      <c r="E334" s="26">
        <v>45429.629861111098</v>
      </c>
      <c r="F334" s="26">
        <v>45429.629861111098</v>
      </c>
      <c r="G334" s="25">
        <v>725</v>
      </c>
      <c r="H334" s="25">
        <v>725</v>
      </c>
      <c r="I334" s="26">
        <v>46154.779166666704</v>
      </c>
      <c r="J334" s="27">
        <v>5085</v>
      </c>
      <c r="K334" s="27">
        <v>5572</v>
      </c>
      <c r="L334" s="27">
        <v>2936</v>
      </c>
      <c r="M334" s="27">
        <v>271393</v>
      </c>
      <c r="N334" s="27">
        <v>232561</v>
      </c>
      <c r="O334" s="25">
        <v>25</v>
      </c>
      <c r="P334" s="27">
        <v>0</v>
      </c>
      <c r="Q334" s="24"/>
      <c r="R334" s="24"/>
      <c r="S334" s="27">
        <v>258</v>
      </c>
      <c r="T334" s="27">
        <v>401</v>
      </c>
      <c r="U334" s="27">
        <v>7472100</v>
      </c>
      <c r="V334" s="27">
        <v>2774000</v>
      </c>
      <c r="W334" s="27">
        <v>7472100</v>
      </c>
      <c r="X334" s="24" t="str">
        <f>IF(OR(I334="",说明首页!$C$3-INT(I334)&gt;7),"是","否")</f>
        <v>否</v>
      </c>
      <c r="Y334" s="24" t="str">
        <f t="shared" si="80"/>
        <v>否</v>
      </c>
      <c r="Z334" s="24" t="str">
        <f t="shared" si="81"/>
        <v>是</v>
      </c>
      <c r="AA334" s="24" t="str">
        <f>IF(OR(I334="",说明首页!$C$3-INT(I334)&gt;=3),"是","否")</f>
        <v>否</v>
      </c>
      <c r="AB334" s="28">
        <f t="shared" si="82"/>
        <v>79.210149863760222</v>
      </c>
      <c r="AC334" s="29">
        <f t="shared" si="83"/>
        <v>747.21</v>
      </c>
      <c r="AD334" s="27">
        <f t="shared" si="84"/>
        <v>18633.66583541147</v>
      </c>
      <c r="AE334" s="29">
        <f t="shared" si="85"/>
        <v>277.39999999999998</v>
      </c>
      <c r="AF334" s="29">
        <f t="shared" si="86"/>
        <v>155.04066666666668</v>
      </c>
      <c r="AG334" s="28">
        <f t="shared" si="87"/>
        <v>23.102866779089375</v>
      </c>
      <c r="AH334" s="28">
        <f t="shared" si="88"/>
        <v>42.664418212478921</v>
      </c>
      <c r="AI334" s="28">
        <f t="shared" si="89"/>
        <v>18.718381112984822</v>
      </c>
      <c r="AJ334" s="28">
        <f t="shared" si="90"/>
        <v>42.664418212478921</v>
      </c>
      <c r="AK334" s="28">
        <f t="shared" si="91"/>
        <v>79.426644182124789</v>
      </c>
      <c r="AL334" s="29">
        <f t="shared" si="92"/>
        <v>46.31</v>
      </c>
      <c r="AM334" s="25">
        <f t="shared" si="93"/>
        <v>314</v>
      </c>
      <c r="AN334" s="24" t="str">
        <f t="shared" si="94"/>
        <v>B</v>
      </c>
      <c r="AO334" s="24" t="str">
        <f t="shared" si="95"/>
        <v>MOB12+</v>
      </c>
    </row>
    <row r="335" spans="1:41" ht="13.5" hidden="1" customHeight="1">
      <c r="A335" s="24" t="s">
        <v>1168</v>
      </c>
      <c r="B335" s="34" t="s">
        <v>145</v>
      </c>
      <c r="C335" s="25">
        <v>763240</v>
      </c>
      <c r="D335" s="24" t="s">
        <v>479</v>
      </c>
      <c r="E335" s="26">
        <v>45429.659722222197</v>
      </c>
      <c r="F335" s="26">
        <v>45429.659722222197</v>
      </c>
      <c r="G335" s="25">
        <v>725</v>
      </c>
      <c r="H335" s="25">
        <v>725</v>
      </c>
      <c r="I335" s="26">
        <v>46154.520138888904</v>
      </c>
      <c r="J335" s="27">
        <v>188</v>
      </c>
      <c r="K335" s="27">
        <v>216</v>
      </c>
      <c r="L335" s="27">
        <v>114</v>
      </c>
      <c r="M335" s="27">
        <v>10385</v>
      </c>
      <c r="N335" s="27">
        <v>9004</v>
      </c>
      <c r="O335" s="24"/>
      <c r="P335" s="27">
        <v>0</v>
      </c>
      <c r="Q335" s="24"/>
      <c r="R335" s="24"/>
      <c r="S335" s="27">
        <v>4</v>
      </c>
      <c r="T335" s="27">
        <v>8</v>
      </c>
      <c r="U335" s="27">
        <v>297200</v>
      </c>
      <c r="V335" s="27">
        <v>4000</v>
      </c>
      <c r="W335" s="27">
        <v>297200</v>
      </c>
      <c r="X335" s="24" t="str">
        <f>IF(OR(I335="",说明首页!$C$3-INT(I335)&gt;7),"是","否")</f>
        <v>否</v>
      </c>
      <c r="Y335" s="24" t="str">
        <f t="shared" si="80"/>
        <v>是</v>
      </c>
      <c r="Z335" s="24" t="str">
        <f t="shared" si="81"/>
        <v>否</v>
      </c>
      <c r="AA335" s="24" t="str">
        <f>IF(OR(I335="",说明首页!$C$3-INT(I335)&gt;=3),"是","否")</f>
        <v>否</v>
      </c>
      <c r="AB335" s="28">
        <f t="shared" si="82"/>
        <v>78.982456140350877</v>
      </c>
      <c r="AC335" s="29">
        <f t="shared" si="83"/>
        <v>29.72</v>
      </c>
      <c r="AD335" s="27">
        <f t="shared" si="84"/>
        <v>37150</v>
      </c>
      <c r="AE335" s="29">
        <f t="shared" si="85"/>
        <v>0.4</v>
      </c>
      <c r="AF335" s="29">
        <f t="shared" si="86"/>
        <v>0</v>
      </c>
      <c r="AG335" s="28" t="str">
        <f t="shared" si="87"/>
        <v/>
      </c>
      <c r="AH335" s="28" t="str">
        <f t="shared" si="88"/>
        <v/>
      </c>
      <c r="AI335" s="28" t="str">
        <f t="shared" si="89"/>
        <v/>
      </c>
      <c r="AJ335" s="28" t="str">
        <f t="shared" si="90"/>
        <v/>
      </c>
      <c r="AK335" s="28" t="str">
        <f t="shared" si="91"/>
        <v/>
      </c>
      <c r="AL335" s="29" t="str">
        <f t="shared" si="92"/>
        <v/>
      </c>
      <c r="AM335" s="25" t="str">
        <f t="shared" si="93"/>
        <v/>
      </c>
      <c r="AN335" s="24" t="str">
        <f t="shared" si="94"/>
        <v>非参评</v>
      </c>
      <c r="AO335" s="24" t="str">
        <f t="shared" si="95"/>
        <v>MOB12+</v>
      </c>
    </row>
    <row r="336" spans="1:41" ht="13.5" hidden="1" customHeight="1">
      <c r="A336" s="24" t="s">
        <v>1168</v>
      </c>
      <c r="B336" s="34" t="s">
        <v>145</v>
      </c>
      <c r="C336" s="25">
        <v>763245</v>
      </c>
      <c r="D336" s="24" t="s">
        <v>149</v>
      </c>
      <c r="E336" s="26">
        <v>45429.6340277778</v>
      </c>
      <c r="F336" s="26">
        <v>45429.6340277778</v>
      </c>
      <c r="G336" s="25">
        <v>725</v>
      </c>
      <c r="H336" s="25">
        <v>725</v>
      </c>
      <c r="I336" s="26">
        <v>46153.615277777797</v>
      </c>
      <c r="J336" s="27">
        <v>44</v>
      </c>
      <c r="K336" s="27">
        <v>44</v>
      </c>
      <c r="L336" s="27">
        <v>31</v>
      </c>
      <c r="M336" s="27">
        <v>7271</v>
      </c>
      <c r="N336" s="27">
        <v>7125</v>
      </c>
      <c r="O336" s="25">
        <v>1</v>
      </c>
      <c r="P336" s="27">
        <v>0</v>
      </c>
      <c r="Q336" s="24"/>
      <c r="R336" s="24"/>
      <c r="S336" s="27">
        <v>8</v>
      </c>
      <c r="T336" s="27">
        <v>15</v>
      </c>
      <c r="U336" s="27">
        <v>491000</v>
      </c>
      <c r="V336" s="27"/>
      <c r="W336" s="27">
        <v>491000</v>
      </c>
      <c r="X336" s="24" t="str">
        <f>IF(OR(I336="",说明首页!$C$3-INT(I336)&gt;7),"是","否")</f>
        <v>否</v>
      </c>
      <c r="Y336" s="24" t="str">
        <f t="shared" si="80"/>
        <v>是</v>
      </c>
      <c r="Z336" s="24" t="str">
        <f t="shared" si="81"/>
        <v>否</v>
      </c>
      <c r="AA336" s="24" t="str">
        <f>IF(OR(I336="",说明首页!$C$3-INT(I336)&gt;=3),"是","否")</f>
        <v>否</v>
      </c>
      <c r="AB336" s="28">
        <f t="shared" si="82"/>
        <v>229.83870967741936</v>
      </c>
      <c r="AC336" s="29">
        <f t="shared" si="83"/>
        <v>49.1</v>
      </c>
      <c r="AD336" s="27">
        <f t="shared" si="84"/>
        <v>32733.333333333332</v>
      </c>
      <c r="AE336" s="29">
        <f t="shared" si="85"/>
        <v>0</v>
      </c>
      <c r="AF336" s="29">
        <f t="shared" si="86"/>
        <v>118.75</v>
      </c>
      <c r="AG336" s="28" t="str">
        <f t="shared" si="87"/>
        <v/>
      </c>
      <c r="AH336" s="28" t="str">
        <f t="shared" si="88"/>
        <v/>
      </c>
      <c r="AI336" s="28" t="str">
        <f t="shared" si="89"/>
        <v/>
      </c>
      <c r="AJ336" s="28" t="str">
        <f t="shared" si="90"/>
        <v/>
      </c>
      <c r="AK336" s="28" t="str">
        <f t="shared" si="91"/>
        <v/>
      </c>
      <c r="AL336" s="29" t="str">
        <f t="shared" si="92"/>
        <v/>
      </c>
      <c r="AM336" s="25" t="str">
        <f t="shared" si="93"/>
        <v/>
      </c>
      <c r="AN336" s="24" t="str">
        <f t="shared" si="94"/>
        <v>非参评</v>
      </c>
      <c r="AO336" s="24" t="str">
        <f t="shared" si="95"/>
        <v>MOB12+</v>
      </c>
    </row>
    <row r="337" spans="1:41" ht="13.5" hidden="1" customHeight="1">
      <c r="A337" s="24" t="s">
        <v>1168</v>
      </c>
      <c r="B337" s="34" t="s">
        <v>160</v>
      </c>
      <c r="C337" s="25">
        <v>763577</v>
      </c>
      <c r="D337" s="24" t="s">
        <v>1902</v>
      </c>
      <c r="E337" s="26">
        <v>45435.6381944444</v>
      </c>
      <c r="F337" s="26">
        <v>45435.6381944444</v>
      </c>
      <c r="G337" s="25">
        <v>719</v>
      </c>
      <c r="H337" s="25">
        <v>719</v>
      </c>
      <c r="I337" s="26">
        <v>46154.756249999999</v>
      </c>
      <c r="J337" s="27">
        <v>258</v>
      </c>
      <c r="K337" s="27">
        <v>291</v>
      </c>
      <c r="L337" s="27">
        <v>119</v>
      </c>
      <c r="M337" s="27">
        <v>13299</v>
      </c>
      <c r="N337" s="27">
        <v>10787</v>
      </c>
      <c r="O337" s="25">
        <v>3</v>
      </c>
      <c r="P337" s="27">
        <v>0</v>
      </c>
      <c r="Q337" s="24"/>
      <c r="R337" s="24"/>
      <c r="S337" s="27">
        <v>1</v>
      </c>
      <c r="T337" s="27">
        <v>1</v>
      </c>
      <c r="U337" s="27">
        <v>90000</v>
      </c>
      <c r="V337" s="27">
        <v>90000</v>
      </c>
      <c r="W337" s="27">
        <v>90000</v>
      </c>
      <c r="X337" s="24" t="str">
        <f>IF(OR(I337="",说明首页!$C$3-INT(I337)&gt;7),"是","否")</f>
        <v>否</v>
      </c>
      <c r="Y337" s="24" t="str">
        <f t="shared" si="80"/>
        <v>是</v>
      </c>
      <c r="Z337" s="24" t="str">
        <f t="shared" si="81"/>
        <v>否</v>
      </c>
      <c r="AA337" s="24" t="str">
        <f>IF(OR(I337="",说明首页!$C$3-INT(I337)&gt;=3),"是","否")</f>
        <v>否</v>
      </c>
      <c r="AB337" s="28">
        <f t="shared" si="82"/>
        <v>90.647058823529406</v>
      </c>
      <c r="AC337" s="29">
        <f t="shared" si="83"/>
        <v>9</v>
      </c>
      <c r="AD337" s="27">
        <f t="shared" si="84"/>
        <v>90000</v>
      </c>
      <c r="AE337" s="29">
        <f t="shared" si="85"/>
        <v>9</v>
      </c>
      <c r="AF337" s="29">
        <f t="shared" si="86"/>
        <v>59.927777777777777</v>
      </c>
      <c r="AG337" s="28" t="str">
        <f t="shared" si="87"/>
        <v/>
      </c>
      <c r="AH337" s="28" t="str">
        <f t="shared" si="88"/>
        <v/>
      </c>
      <c r="AI337" s="28" t="str">
        <f t="shared" si="89"/>
        <v/>
      </c>
      <c r="AJ337" s="28" t="str">
        <f t="shared" si="90"/>
        <v/>
      </c>
      <c r="AK337" s="28" t="str">
        <f t="shared" si="91"/>
        <v/>
      </c>
      <c r="AL337" s="29" t="str">
        <f t="shared" si="92"/>
        <v/>
      </c>
      <c r="AM337" s="25" t="str">
        <f t="shared" si="93"/>
        <v/>
      </c>
      <c r="AN337" s="24" t="str">
        <f t="shared" si="94"/>
        <v>非参评</v>
      </c>
      <c r="AO337" s="24" t="str">
        <f t="shared" si="95"/>
        <v>MOB12+</v>
      </c>
    </row>
    <row r="338" spans="1:41" ht="13.5" hidden="1" customHeight="1">
      <c r="A338" s="24" t="s">
        <v>1168</v>
      </c>
      <c r="B338" s="34" t="s">
        <v>147</v>
      </c>
      <c r="C338" s="25">
        <v>763759</v>
      </c>
      <c r="D338" s="24" t="s">
        <v>865</v>
      </c>
      <c r="E338" s="26">
        <v>45442.4465277778</v>
      </c>
      <c r="F338" s="26">
        <v>45442.4465277778</v>
      </c>
      <c r="G338" s="25">
        <v>712</v>
      </c>
      <c r="H338" s="25">
        <v>712</v>
      </c>
      <c r="I338" s="26">
        <v>46154.824305555601</v>
      </c>
      <c r="J338" s="27">
        <v>32</v>
      </c>
      <c r="K338" s="27">
        <v>32</v>
      </c>
      <c r="L338" s="27">
        <v>17</v>
      </c>
      <c r="M338" s="27">
        <v>1631</v>
      </c>
      <c r="N338" s="27">
        <v>1402</v>
      </c>
      <c r="O338" s="25"/>
      <c r="P338" s="27"/>
      <c r="Q338" s="24"/>
      <c r="R338" s="24"/>
      <c r="S338" s="27"/>
      <c r="T338" s="27"/>
      <c r="U338" s="27"/>
      <c r="V338" s="27"/>
      <c r="W338" s="27"/>
      <c r="X338" s="24" t="str">
        <f>IF(OR(I338="",说明首页!$C$3-INT(I338)&gt;7),"是","否")</f>
        <v>否</v>
      </c>
      <c r="Y338" s="24" t="str">
        <f t="shared" si="80"/>
        <v>是</v>
      </c>
      <c r="Z338" s="24" t="str">
        <f t="shared" si="81"/>
        <v>否</v>
      </c>
      <c r="AA338" s="24" t="str">
        <f>IF(OR(I338="",说明首页!$C$3-INT(I338)&gt;=3),"是","否")</f>
        <v>否</v>
      </c>
      <c r="AB338" s="28">
        <f t="shared" si="82"/>
        <v>82.470588235294116</v>
      </c>
      <c r="AC338" s="29">
        <f t="shared" si="83"/>
        <v>0</v>
      </c>
      <c r="AD338" s="27">
        <f t="shared" si="84"/>
        <v>0</v>
      </c>
      <c r="AE338" s="29">
        <f t="shared" si="85"/>
        <v>0</v>
      </c>
      <c r="AF338" s="29">
        <f t="shared" si="86"/>
        <v>0</v>
      </c>
      <c r="AG338" s="28" t="str">
        <f t="shared" si="87"/>
        <v/>
      </c>
      <c r="AH338" s="28" t="str">
        <f t="shared" si="88"/>
        <v/>
      </c>
      <c r="AI338" s="28" t="str">
        <f t="shared" si="89"/>
        <v/>
      </c>
      <c r="AJ338" s="28" t="str">
        <f t="shared" si="90"/>
        <v/>
      </c>
      <c r="AK338" s="28" t="str">
        <f t="shared" si="91"/>
        <v/>
      </c>
      <c r="AL338" s="29" t="str">
        <f t="shared" si="92"/>
        <v/>
      </c>
      <c r="AM338" s="25" t="str">
        <f t="shared" si="93"/>
        <v/>
      </c>
      <c r="AN338" s="24" t="str">
        <f t="shared" si="94"/>
        <v>非参评</v>
      </c>
      <c r="AO338" s="24" t="str">
        <f t="shared" si="95"/>
        <v>MOB12+</v>
      </c>
    </row>
    <row r="339" spans="1:41" ht="13.5" hidden="1" customHeight="1">
      <c r="A339" s="24" t="s">
        <v>1168</v>
      </c>
      <c r="B339" s="34" t="s">
        <v>150</v>
      </c>
      <c r="C339" s="25">
        <v>763833</v>
      </c>
      <c r="D339" s="24" t="s">
        <v>286</v>
      </c>
      <c r="E339" s="26">
        <v>45446.610416666699</v>
      </c>
      <c r="F339" s="26">
        <v>45446.610416666699</v>
      </c>
      <c r="G339" s="25">
        <v>708</v>
      </c>
      <c r="H339" s="25">
        <v>708</v>
      </c>
      <c r="I339" s="26">
        <v>46154.661805555603</v>
      </c>
      <c r="J339" s="27">
        <v>533</v>
      </c>
      <c r="K339" s="27">
        <v>560</v>
      </c>
      <c r="L339" s="27">
        <v>178</v>
      </c>
      <c r="M339" s="27">
        <v>19495</v>
      </c>
      <c r="N339" s="27">
        <v>13687</v>
      </c>
      <c r="O339" s="24">
        <v>1</v>
      </c>
      <c r="P339" s="24">
        <v>0</v>
      </c>
      <c r="Q339" s="24"/>
      <c r="R339" s="24"/>
      <c r="S339" s="24">
        <v>4</v>
      </c>
      <c r="T339" s="24">
        <v>10</v>
      </c>
      <c r="U339" s="24">
        <v>349200</v>
      </c>
      <c r="V339" s="24">
        <v>288200</v>
      </c>
      <c r="W339" s="24">
        <v>349200</v>
      </c>
      <c r="X339" s="24" t="str">
        <f>IF(OR(I339="",说明首页!$C$3-INT(I339)&gt;7),"是","否")</f>
        <v>否</v>
      </c>
      <c r="Y339" s="24" t="str">
        <f t="shared" si="80"/>
        <v>是</v>
      </c>
      <c r="Z339" s="24" t="str">
        <f t="shared" si="81"/>
        <v>否</v>
      </c>
      <c r="AA339" s="24" t="str">
        <f>IF(OR(I339="",说明首页!$C$3-INT(I339)&gt;=3),"是","否")</f>
        <v>否</v>
      </c>
      <c r="AB339" s="28">
        <f t="shared" si="82"/>
        <v>76.893258426966298</v>
      </c>
      <c r="AC339" s="29">
        <f t="shared" si="83"/>
        <v>34.92</v>
      </c>
      <c r="AD339" s="27">
        <f t="shared" si="84"/>
        <v>34920</v>
      </c>
      <c r="AE339" s="29">
        <f t="shared" si="85"/>
        <v>28.82</v>
      </c>
      <c r="AF339" s="29">
        <f t="shared" si="86"/>
        <v>228.11666666666667</v>
      </c>
      <c r="AG339" s="28" t="str">
        <f t="shared" si="87"/>
        <v/>
      </c>
      <c r="AH339" s="28" t="str">
        <f t="shared" si="88"/>
        <v/>
      </c>
      <c r="AI339" s="28" t="str">
        <f t="shared" si="89"/>
        <v/>
      </c>
      <c r="AJ339" s="28" t="str">
        <f t="shared" si="90"/>
        <v/>
      </c>
      <c r="AK339" s="28" t="str">
        <f t="shared" si="91"/>
        <v/>
      </c>
      <c r="AL339" s="29" t="str">
        <f t="shared" si="92"/>
        <v/>
      </c>
      <c r="AM339" s="25" t="str">
        <f t="shared" si="93"/>
        <v/>
      </c>
      <c r="AN339" s="24" t="str">
        <f t="shared" si="94"/>
        <v>非参评</v>
      </c>
      <c r="AO339" s="24" t="str">
        <f t="shared" si="95"/>
        <v>MOB12+</v>
      </c>
    </row>
    <row r="340" spans="1:41" ht="13.5" hidden="1" customHeight="1">
      <c r="A340" s="24" t="s">
        <v>1168</v>
      </c>
      <c r="B340" s="34" t="s">
        <v>158</v>
      </c>
      <c r="C340" s="25">
        <v>764073</v>
      </c>
      <c r="D340" s="24" t="s">
        <v>1638</v>
      </c>
      <c r="E340" s="26">
        <v>45455.379861111098</v>
      </c>
      <c r="F340" s="26">
        <v>45455.379861111098</v>
      </c>
      <c r="G340" s="25">
        <v>699</v>
      </c>
      <c r="H340" s="25">
        <v>699</v>
      </c>
      <c r="I340" s="26">
        <v>46154.831944444399</v>
      </c>
      <c r="J340" s="27">
        <v>828</v>
      </c>
      <c r="K340" s="27">
        <v>1146</v>
      </c>
      <c r="L340" s="27">
        <v>522</v>
      </c>
      <c r="M340" s="27">
        <v>58416</v>
      </c>
      <c r="N340" s="27">
        <v>48320</v>
      </c>
      <c r="O340" s="24">
        <v>6</v>
      </c>
      <c r="P340" s="27">
        <v>0</v>
      </c>
      <c r="Q340" s="24"/>
      <c r="R340" s="24"/>
      <c r="S340" s="27">
        <v>29</v>
      </c>
      <c r="T340" s="27">
        <v>41</v>
      </c>
      <c r="U340" s="27">
        <v>1360800</v>
      </c>
      <c r="V340" s="24">
        <v>1207400</v>
      </c>
      <c r="W340" s="27">
        <v>1360800</v>
      </c>
      <c r="X340" s="24" t="str">
        <f>IF(OR(I340="",说明首页!$C$3-INT(I340)&gt;7),"是","否")</f>
        <v>否</v>
      </c>
      <c r="Y340" s="24" t="str">
        <f t="shared" si="80"/>
        <v>是</v>
      </c>
      <c r="Z340" s="24" t="str">
        <f t="shared" si="81"/>
        <v>否</v>
      </c>
      <c r="AA340" s="24" t="str">
        <f>IF(OR(I340="",说明首页!$C$3-INT(I340)&gt;=3),"是","否")</f>
        <v>否</v>
      </c>
      <c r="AB340" s="28">
        <f t="shared" si="82"/>
        <v>92.567049808429118</v>
      </c>
      <c r="AC340" s="29">
        <f t="shared" si="83"/>
        <v>136.08000000000001</v>
      </c>
      <c r="AD340" s="27">
        <f t="shared" si="84"/>
        <v>33190.243902439026</v>
      </c>
      <c r="AE340" s="29">
        <f t="shared" si="85"/>
        <v>120.74</v>
      </c>
      <c r="AF340" s="29">
        <f t="shared" si="86"/>
        <v>134.22222222222223</v>
      </c>
      <c r="AG340" s="28" t="str">
        <f t="shared" si="87"/>
        <v/>
      </c>
      <c r="AH340" s="28" t="str">
        <f t="shared" si="88"/>
        <v/>
      </c>
      <c r="AI340" s="28" t="str">
        <f t="shared" si="89"/>
        <v/>
      </c>
      <c r="AJ340" s="28" t="str">
        <f t="shared" si="90"/>
        <v/>
      </c>
      <c r="AK340" s="28" t="str">
        <f t="shared" si="91"/>
        <v/>
      </c>
      <c r="AL340" s="29" t="str">
        <f t="shared" si="92"/>
        <v/>
      </c>
      <c r="AM340" s="25" t="str">
        <f t="shared" si="93"/>
        <v/>
      </c>
      <c r="AN340" s="24" t="str">
        <f t="shared" si="94"/>
        <v>非参评</v>
      </c>
      <c r="AO340" s="24" t="str">
        <f t="shared" si="95"/>
        <v>MOB12+</v>
      </c>
    </row>
    <row r="341" spans="1:41" ht="13.5" hidden="1" customHeight="1">
      <c r="A341" s="24" t="s">
        <v>1168</v>
      </c>
      <c r="B341" s="34" t="s">
        <v>147</v>
      </c>
      <c r="C341" s="25">
        <v>764104</v>
      </c>
      <c r="D341" s="24" t="s">
        <v>383</v>
      </c>
      <c r="E341" s="26">
        <v>45450.504166666702</v>
      </c>
      <c r="F341" s="26">
        <v>45450.504166666702</v>
      </c>
      <c r="G341" s="25">
        <v>704</v>
      </c>
      <c r="H341" s="25">
        <v>704</v>
      </c>
      <c r="I341" s="26">
        <v>46142.505555555603</v>
      </c>
      <c r="J341" s="27">
        <v>627</v>
      </c>
      <c r="K341" s="27">
        <v>922</v>
      </c>
      <c r="L341" s="27">
        <v>378</v>
      </c>
      <c r="M341" s="27">
        <v>36639</v>
      </c>
      <c r="N341" s="27">
        <v>28375</v>
      </c>
      <c r="O341" s="25">
        <v>10</v>
      </c>
      <c r="P341" s="27">
        <v>0</v>
      </c>
      <c r="Q341" s="24"/>
      <c r="R341" s="24"/>
      <c r="S341" s="27">
        <v>10</v>
      </c>
      <c r="T341" s="27">
        <v>20</v>
      </c>
      <c r="U341" s="27">
        <v>673300</v>
      </c>
      <c r="V341" s="27">
        <v>557500</v>
      </c>
      <c r="W341" s="27">
        <v>673300</v>
      </c>
      <c r="X341" s="24" t="str">
        <f>IF(OR(I341="",说明首页!$C$3-INT(I341)&gt;7),"是","否")</f>
        <v>否</v>
      </c>
      <c r="Y341" s="24" t="str">
        <f t="shared" si="80"/>
        <v>是</v>
      </c>
      <c r="Z341" s="24" t="str">
        <f t="shared" si="81"/>
        <v>否</v>
      </c>
      <c r="AA341" s="24" t="str">
        <f>IF(OR(I341="",说明首页!$C$3-INT(I341)&gt;=3),"是","否")</f>
        <v>否</v>
      </c>
      <c r="AB341" s="28">
        <f t="shared" si="82"/>
        <v>75.06613756613757</v>
      </c>
      <c r="AC341" s="29">
        <f t="shared" si="83"/>
        <v>67.33</v>
      </c>
      <c r="AD341" s="27">
        <f t="shared" si="84"/>
        <v>33665</v>
      </c>
      <c r="AE341" s="29">
        <f t="shared" si="85"/>
        <v>55.75</v>
      </c>
      <c r="AF341" s="29">
        <f t="shared" si="86"/>
        <v>47.291666666666664</v>
      </c>
      <c r="AG341" s="28" t="str">
        <f t="shared" si="87"/>
        <v/>
      </c>
      <c r="AH341" s="28" t="str">
        <f t="shared" si="88"/>
        <v/>
      </c>
      <c r="AI341" s="28" t="str">
        <f t="shared" si="89"/>
        <v/>
      </c>
      <c r="AJ341" s="28" t="str">
        <f t="shared" si="90"/>
        <v/>
      </c>
      <c r="AK341" s="28" t="str">
        <f t="shared" si="91"/>
        <v/>
      </c>
      <c r="AL341" s="29" t="str">
        <f t="shared" si="92"/>
        <v/>
      </c>
      <c r="AM341" s="25" t="str">
        <f t="shared" si="93"/>
        <v/>
      </c>
      <c r="AN341" s="24" t="str">
        <f t="shared" si="94"/>
        <v>非参评</v>
      </c>
      <c r="AO341" s="24" t="str">
        <f t="shared" si="95"/>
        <v>MOB12+</v>
      </c>
    </row>
    <row r="342" spans="1:41" ht="13.5" hidden="1" customHeight="1">
      <c r="A342" s="24" t="s">
        <v>1168</v>
      </c>
      <c r="B342" s="34" t="s">
        <v>147</v>
      </c>
      <c r="C342" s="25">
        <v>764106</v>
      </c>
      <c r="D342" s="24" t="s">
        <v>329</v>
      </c>
      <c r="E342" s="26">
        <v>45450.482638888898</v>
      </c>
      <c r="F342" s="26">
        <v>45450.482638888898</v>
      </c>
      <c r="G342" s="25">
        <v>704</v>
      </c>
      <c r="H342" s="25">
        <v>704</v>
      </c>
      <c r="I342" s="26">
        <v>46154.793749999997</v>
      </c>
      <c r="J342" s="27">
        <v>286</v>
      </c>
      <c r="K342" s="27">
        <v>318</v>
      </c>
      <c r="L342" s="27">
        <v>112</v>
      </c>
      <c r="M342" s="27">
        <v>10583</v>
      </c>
      <c r="N342" s="27">
        <v>7645</v>
      </c>
      <c r="O342" s="25">
        <v>1</v>
      </c>
      <c r="P342" s="27">
        <v>0</v>
      </c>
      <c r="Q342" s="24"/>
      <c r="R342" s="24"/>
      <c r="S342" s="27">
        <v>3</v>
      </c>
      <c r="T342" s="27">
        <v>6</v>
      </c>
      <c r="U342" s="27">
        <v>188400</v>
      </c>
      <c r="V342" s="27">
        <v>88400</v>
      </c>
      <c r="W342" s="27">
        <v>188400</v>
      </c>
      <c r="X342" s="24" t="str">
        <f>IF(OR(I342="",说明首页!$C$3-INT(I342)&gt;7),"是","否")</f>
        <v>否</v>
      </c>
      <c r="Y342" s="24" t="str">
        <f t="shared" si="80"/>
        <v>是</v>
      </c>
      <c r="Z342" s="24" t="str">
        <f t="shared" si="81"/>
        <v>否</v>
      </c>
      <c r="AA342" s="24" t="str">
        <f>IF(OR(I342="",说明首页!$C$3-INT(I342)&gt;=3),"是","否")</f>
        <v>否</v>
      </c>
      <c r="AB342" s="28">
        <f t="shared" si="82"/>
        <v>68.258928571428569</v>
      </c>
      <c r="AC342" s="29">
        <f t="shared" si="83"/>
        <v>18.84</v>
      </c>
      <c r="AD342" s="27">
        <f t="shared" si="84"/>
        <v>31400</v>
      </c>
      <c r="AE342" s="29">
        <f t="shared" si="85"/>
        <v>8.84</v>
      </c>
      <c r="AF342" s="29">
        <f t="shared" si="86"/>
        <v>127.41666666666667</v>
      </c>
      <c r="AG342" s="28" t="str">
        <f t="shared" si="87"/>
        <v/>
      </c>
      <c r="AH342" s="28" t="str">
        <f t="shared" si="88"/>
        <v/>
      </c>
      <c r="AI342" s="28" t="str">
        <f t="shared" si="89"/>
        <v/>
      </c>
      <c r="AJ342" s="28" t="str">
        <f t="shared" si="90"/>
        <v/>
      </c>
      <c r="AK342" s="28" t="str">
        <f t="shared" si="91"/>
        <v/>
      </c>
      <c r="AL342" s="29" t="str">
        <f t="shared" si="92"/>
        <v/>
      </c>
      <c r="AM342" s="25" t="str">
        <f t="shared" si="93"/>
        <v/>
      </c>
      <c r="AN342" s="24" t="str">
        <f t="shared" si="94"/>
        <v>非参评</v>
      </c>
      <c r="AO342" s="24" t="str">
        <f t="shared" si="95"/>
        <v>MOB12+</v>
      </c>
    </row>
    <row r="343" spans="1:41" ht="13.5" hidden="1" customHeight="1">
      <c r="A343" s="24" t="s">
        <v>1168</v>
      </c>
      <c r="B343" s="34" t="s">
        <v>150</v>
      </c>
      <c r="C343" s="25">
        <v>764230</v>
      </c>
      <c r="D343" s="24" t="s">
        <v>1153</v>
      </c>
      <c r="E343" s="26">
        <v>45454.403472222199</v>
      </c>
      <c r="F343" s="26">
        <v>45454.403472222199</v>
      </c>
      <c r="G343" s="25">
        <v>700</v>
      </c>
      <c r="H343" s="25">
        <v>700</v>
      </c>
      <c r="I343" s="26">
        <v>46154.654166666704</v>
      </c>
      <c r="J343" s="27">
        <v>659</v>
      </c>
      <c r="K343" s="27">
        <v>733</v>
      </c>
      <c r="L343" s="27">
        <v>220</v>
      </c>
      <c r="M343" s="27">
        <v>27183</v>
      </c>
      <c r="N343" s="27">
        <v>19726</v>
      </c>
      <c r="O343" s="25">
        <v>2</v>
      </c>
      <c r="P343" s="27">
        <v>0</v>
      </c>
      <c r="Q343" s="24"/>
      <c r="R343" s="24"/>
      <c r="S343" s="27">
        <v>8</v>
      </c>
      <c r="T343" s="27">
        <v>14</v>
      </c>
      <c r="U343" s="27">
        <v>890900</v>
      </c>
      <c r="V343" s="27">
        <v>880900</v>
      </c>
      <c r="W343" s="27">
        <v>890900</v>
      </c>
      <c r="X343" s="24" t="str">
        <f>IF(OR(I343="",说明首页!$C$3-INT(I343)&gt;7),"是","否")</f>
        <v>否</v>
      </c>
      <c r="Y343" s="24" t="str">
        <f t="shared" si="80"/>
        <v>是</v>
      </c>
      <c r="Z343" s="24" t="str">
        <f t="shared" si="81"/>
        <v>否</v>
      </c>
      <c r="AA343" s="24" t="str">
        <f>IF(OR(I343="",说明首页!$C$3-INT(I343)&gt;=3),"是","否")</f>
        <v>否</v>
      </c>
      <c r="AB343" s="28">
        <f t="shared" si="82"/>
        <v>89.663636363636357</v>
      </c>
      <c r="AC343" s="29">
        <f t="shared" si="83"/>
        <v>89.09</v>
      </c>
      <c r="AD343" s="27">
        <f t="shared" si="84"/>
        <v>63635.714285714283</v>
      </c>
      <c r="AE343" s="29">
        <f t="shared" si="85"/>
        <v>88.09</v>
      </c>
      <c r="AF343" s="29">
        <f t="shared" si="86"/>
        <v>164.38333333333333</v>
      </c>
      <c r="AG343" s="28" t="str">
        <f t="shared" si="87"/>
        <v/>
      </c>
      <c r="AH343" s="28" t="str">
        <f t="shared" si="88"/>
        <v/>
      </c>
      <c r="AI343" s="28" t="str">
        <f t="shared" si="89"/>
        <v/>
      </c>
      <c r="AJ343" s="28" t="str">
        <f t="shared" si="90"/>
        <v/>
      </c>
      <c r="AK343" s="28" t="str">
        <f t="shared" si="91"/>
        <v/>
      </c>
      <c r="AL343" s="29" t="str">
        <f t="shared" si="92"/>
        <v/>
      </c>
      <c r="AM343" s="25" t="str">
        <f t="shared" si="93"/>
        <v/>
      </c>
      <c r="AN343" s="24" t="str">
        <f t="shared" si="94"/>
        <v>非参评</v>
      </c>
      <c r="AO343" s="24" t="str">
        <f t="shared" si="95"/>
        <v>MOB12+</v>
      </c>
    </row>
    <row r="344" spans="1:41" ht="13.5" hidden="1" customHeight="1">
      <c r="A344" s="24" t="s">
        <v>1168</v>
      </c>
      <c r="B344" s="34" t="s">
        <v>152</v>
      </c>
      <c r="C344" s="25">
        <v>764276</v>
      </c>
      <c r="D344" s="24" t="s">
        <v>1226</v>
      </c>
      <c r="E344" s="26">
        <v>45457.388888888898</v>
      </c>
      <c r="F344" s="26">
        <v>45457.388888888898</v>
      </c>
      <c r="G344" s="25">
        <v>697</v>
      </c>
      <c r="H344" s="25">
        <v>697</v>
      </c>
      <c r="I344" s="26">
        <v>46154.784722222197</v>
      </c>
      <c r="J344" s="27">
        <v>4546</v>
      </c>
      <c r="K344" s="27">
        <v>6016</v>
      </c>
      <c r="L344" s="27">
        <v>2685</v>
      </c>
      <c r="M344" s="27">
        <v>283783</v>
      </c>
      <c r="N344" s="27">
        <v>229028</v>
      </c>
      <c r="O344" s="25">
        <v>28</v>
      </c>
      <c r="P344" s="27">
        <v>0</v>
      </c>
      <c r="Q344" s="24"/>
      <c r="R344" s="24"/>
      <c r="S344" s="27">
        <v>259</v>
      </c>
      <c r="T344" s="27">
        <v>380</v>
      </c>
      <c r="U344" s="27">
        <v>8949300</v>
      </c>
      <c r="V344" s="27">
        <v>1933700</v>
      </c>
      <c r="W344" s="27">
        <v>8949300</v>
      </c>
      <c r="X344" s="24" t="str">
        <f>IF(OR(I344="",说明首页!$C$3-INT(I344)&gt;7),"是","否")</f>
        <v>否</v>
      </c>
      <c r="Y344" s="24" t="str">
        <f t="shared" si="80"/>
        <v>否</v>
      </c>
      <c r="Z344" s="24" t="str">
        <f t="shared" si="81"/>
        <v>是</v>
      </c>
      <c r="AA344" s="24" t="str">
        <f>IF(OR(I344="",说明首页!$C$3-INT(I344)&gt;=3),"是","否")</f>
        <v>否</v>
      </c>
      <c r="AB344" s="28">
        <f t="shared" si="82"/>
        <v>85.299068901303542</v>
      </c>
      <c r="AC344" s="29">
        <f t="shared" si="83"/>
        <v>894.93</v>
      </c>
      <c r="AD344" s="27">
        <f t="shared" si="84"/>
        <v>23550.78947368421</v>
      </c>
      <c r="AE344" s="29">
        <f t="shared" si="85"/>
        <v>193.37</v>
      </c>
      <c r="AF344" s="29">
        <f t="shared" si="86"/>
        <v>136.32619047619048</v>
      </c>
      <c r="AG344" s="28">
        <f t="shared" si="87"/>
        <v>35.919055649241152</v>
      </c>
      <c r="AH344" s="28">
        <f t="shared" si="88"/>
        <v>60.370994940978072</v>
      </c>
      <c r="AI344" s="28">
        <f t="shared" si="89"/>
        <v>46.711635750421586</v>
      </c>
      <c r="AJ344" s="28">
        <f t="shared" si="90"/>
        <v>25.969645868465431</v>
      </c>
      <c r="AK344" s="28">
        <f t="shared" si="91"/>
        <v>54.300168634064086</v>
      </c>
      <c r="AL344" s="29">
        <f t="shared" si="92"/>
        <v>49.2</v>
      </c>
      <c r="AM344" s="25">
        <f t="shared" si="93"/>
        <v>292</v>
      </c>
      <c r="AN344" s="24" t="str">
        <f t="shared" si="94"/>
        <v>A</v>
      </c>
      <c r="AO344" s="24" t="str">
        <f t="shared" si="95"/>
        <v>MOB12+</v>
      </c>
    </row>
    <row r="345" spans="1:41" ht="13.5" hidden="1" customHeight="1">
      <c r="A345" s="24" t="s">
        <v>1168</v>
      </c>
      <c r="B345" s="34" t="s">
        <v>145</v>
      </c>
      <c r="C345" s="25">
        <v>764484</v>
      </c>
      <c r="D345" s="24" t="s">
        <v>416</v>
      </c>
      <c r="E345" s="26">
        <v>45462.677083333299</v>
      </c>
      <c r="F345" s="26">
        <v>45462.677083333299</v>
      </c>
      <c r="G345" s="25">
        <v>692</v>
      </c>
      <c r="H345" s="25">
        <v>692</v>
      </c>
      <c r="I345" s="26">
        <v>46154.8305555556</v>
      </c>
      <c r="J345" s="27">
        <v>335</v>
      </c>
      <c r="K345" s="27">
        <v>458</v>
      </c>
      <c r="L345" s="27">
        <v>112</v>
      </c>
      <c r="M345" s="27">
        <v>13866</v>
      </c>
      <c r="N345" s="27">
        <v>9094</v>
      </c>
      <c r="O345" s="25"/>
      <c r="P345" s="27">
        <v>0</v>
      </c>
      <c r="Q345" s="24"/>
      <c r="R345" s="24"/>
      <c r="S345" s="27">
        <v>1</v>
      </c>
      <c r="T345" s="27">
        <v>2</v>
      </c>
      <c r="U345" s="27">
        <v>200000</v>
      </c>
      <c r="V345" s="27">
        <v>200000</v>
      </c>
      <c r="W345" s="27">
        <v>200000</v>
      </c>
      <c r="X345" s="24" t="str">
        <f>IF(OR(I345="",说明首页!$C$3-INT(I345)&gt;7),"是","否")</f>
        <v>否</v>
      </c>
      <c r="Y345" s="24" t="str">
        <f t="shared" si="80"/>
        <v>是</v>
      </c>
      <c r="Z345" s="24" t="str">
        <f t="shared" si="81"/>
        <v>否</v>
      </c>
      <c r="AA345" s="24" t="str">
        <f>IF(OR(I345="",说明首页!$C$3-INT(I345)&gt;=3),"是","否")</f>
        <v>否</v>
      </c>
      <c r="AB345" s="28">
        <f t="shared" si="82"/>
        <v>81.196428571428569</v>
      </c>
      <c r="AC345" s="29">
        <f t="shared" si="83"/>
        <v>20</v>
      </c>
      <c r="AD345" s="27">
        <f t="shared" si="84"/>
        <v>100000</v>
      </c>
      <c r="AE345" s="29">
        <f t="shared" si="85"/>
        <v>20</v>
      </c>
      <c r="AF345" s="29">
        <f t="shared" si="86"/>
        <v>0</v>
      </c>
      <c r="AG345" s="28" t="str">
        <f t="shared" si="87"/>
        <v/>
      </c>
      <c r="AH345" s="28" t="str">
        <f t="shared" si="88"/>
        <v/>
      </c>
      <c r="AI345" s="28" t="str">
        <f t="shared" si="89"/>
        <v/>
      </c>
      <c r="AJ345" s="28" t="str">
        <f t="shared" si="90"/>
        <v/>
      </c>
      <c r="AK345" s="28" t="str">
        <f t="shared" si="91"/>
        <v/>
      </c>
      <c r="AL345" s="29" t="str">
        <f t="shared" si="92"/>
        <v/>
      </c>
      <c r="AM345" s="25" t="str">
        <f t="shared" si="93"/>
        <v/>
      </c>
      <c r="AN345" s="24" t="str">
        <f t="shared" si="94"/>
        <v>非参评</v>
      </c>
      <c r="AO345" s="24" t="str">
        <f t="shared" si="95"/>
        <v>MOB12+</v>
      </c>
    </row>
    <row r="346" spans="1:41" ht="13.5" hidden="1" customHeight="1">
      <c r="A346" s="24" t="s">
        <v>1168</v>
      </c>
      <c r="B346" s="34" t="s">
        <v>145</v>
      </c>
      <c r="C346" s="25">
        <v>764646</v>
      </c>
      <c r="D346" s="24" t="s">
        <v>1541</v>
      </c>
      <c r="E346" s="26">
        <v>45467.386111111096</v>
      </c>
      <c r="F346" s="26">
        <v>45467.386111111096</v>
      </c>
      <c r="G346" s="25">
        <v>687</v>
      </c>
      <c r="H346" s="25">
        <v>687</v>
      </c>
      <c r="I346" s="26">
        <v>46154.761111111096</v>
      </c>
      <c r="J346" s="27">
        <v>5769</v>
      </c>
      <c r="K346" s="27">
        <v>5962</v>
      </c>
      <c r="L346" s="27">
        <v>2271</v>
      </c>
      <c r="M346" s="27">
        <v>203152</v>
      </c>
      <c r="N346" s="27">
        <v>147680</v>
      </c>
      <c r="O346" s="25">
        <v>22</v>
      </c>
      <c r="P346" s="27">
        <v>0</v>
      </c>
      <c r="Q346" s="24"/>
      <c r="R346" s="24"/>
      <c r="S346" s="27">
        <v>241</v>
      </c>
      <c r="T346" s="27">
        <v>367</v>
      </c>
      <c r="U346" s="27">
        <v>9546200</v>
      </c>
      <c r="V346" s="27">
        <v>3118900</v>
      </c>
      <c r="W346" s="27">
        <v>9546200</v>
      </c>
      <c r="X346" s="24" t="str">
        <f>IF(OR(I346="",说明首页!$C$3-INT(I346)&gt;7),"是","否")</f>
        <v>否</v>
      </c>
      <c r="Y346" s="24" t="str">
        <f t="shared" si="80"/>
        <v>否</v>
      </c>
      <c r="Z346" s="24" t="str">
        <f t="shared" si="81"/>
        <v>是</v>
      </c>
      <c r="AA346" s="24" t="str">
        <f>IF(OR(I346="",说明首页!$C$3-INT(I346)&gt;=3),"是","否")</f>
        <v>否</v>
      </c>
      <c r="AB346" s="28">
        <f t="shared" si="82"/>
        <v>65.028621752531919</v>
      </c>
      <c r="AC346" s="29">
        <f t="shared" si="83"/>
        <v>954.62</v>
      </c>
      <c r="AD346" s="27">
        <f t="shared" si="84"/>
        <v>26011.444141689375</v>
      </c>
      <c r="AE346" s="29">
        <f t="shared" si="85"/>
        <v>311.89</v>
      </c>
      <c r="AF346" s="29">
        <f t="shared" si="86"/>
        <v>111.87878787878789</v>
      </c>
      <c r="AG346" s="28">
        <f t="shared" si="87"/>
        <v>1.854974704890388</v>
      </c>
      <c r="AH346" s="28">
        <f t="shared" si="88"/>
        <v>65.26138279932546</v>
      </c>
      <c r="AI346" s="28">
        <f t="shared" si="89"/>
        <v>63.575042158516013</v>
      </c>
      <c r="AJ346" s="28">
        <f t="shared" si="90"/>
        <v>50.927487352445191</v>
      </c>
      <c r="AK346" s="28">
        <f t="shared" si="91"/>
        <v>15.682967959527824</v>
      </c>
      <c r="AL346" s="29">
        <f t="shared" si="92"/>
        <v>44.12</v>
      </c>
      <c r="AM346" s="25">
        <f t="shared" si="93"/>
        <v>334</v>
      </c>
      <c r="AN346" s="24" t="str">
        <f t="shared" si="94"/>
        <v>B</v>
      </c>
      <c r="AO346" s="24" t="str">
        <f t="shared" si="95"/>
        <v>MOB12+</v>
      </c>
    </row>
    <row r="347" spans="1:41" ht="13.5" hidden="1" customHeight="1">
      <c r="A347" s="24" t="s">
        <v>1168</v>
      </c>
      <c r="B347" s="34" t="s">
        <v>150</v>
      </c>
      <c r="C347" s="25">
        <v>764721</v>
      </c>
      <c r="D347" s="24" t="s">
        <v>448</v>
      </c>
      <c r="E347" s="26">
        <v>45469.396527777797</v>
      </c>
      <c r="F347" s="26">
        <v>45469.396527777797</v>
      </c>
      <c r="G347" s="25">
        <v>685</v>
      </c>
      <c r="H347" s="25">
        <v>685</v>
      </c>
      <c r="I347" s="26">
        <v>46154.655555555597</v>
      </c>
      <c r="J347" s="27">
        <v>729</v>
      </c>
      <c r="K347" s="27">
        <v>901</v>
      </c>
      <c r="L347" s="27">
        <v>202</v>
      </c>
      <c r="M347" s="27">
        <v>26977</v>
      </c>
      <c r="N347" s="27">
        <v>17328</v>
      </c>
      <c r="O347" s="25">
        <v>3</v>
      </c>
      <c r="P347" s="27">
        <v>0</v>
      </c>
      <c r="Q347" s="24"/>
      <c r="R347" s="24"/>
      <c r="S347" s="27">
        <v>5</v>
      </c>
      <c r="T347" s="27">
        <v>11</v>
      </c>
      <c r="U347" s="27">
        <v>448800</v>
      </c>
      <c r="V347" s="27">
        <v>448800</v>
      </c>
      <c r="W347" s="27">
        <v>448800</v>
      </c>
      <c r="X347" s="24" t="str">
        <f>IF(OR(I347="",说明首页!$C$3-INT(I347)&gt;7),"是","否")</f>
        <v>否</v>
      </c>
      <c r="Y347" s="24" t="str">
        <f t="shared" si="80"/>
        <v>是</v>
      </c>
      <c r="Z347" s="24" t="str">
        <f t="shared" si="81"/>
        <v>否</v>
      </c>
      <c r="AA347" s="24" t="str">
        <f>IF(OR(I347="",说明首页!$C$3-INT(I347)&gt;=3),"是","否")</f>
        <v>否</v>
      </c>
      <c r="AB347" s="28">
        <f t="shared" si="82"/>
        <v>85.78217821782178</v>
      </c>
      <c r="AC347" s="29">
        <f t="shared" si="83"/>
        <v>44.88</v>
      </c>
      <c r="AD347" s="27">
        <f t="shared" si="84"/>
        <v>40800</v>
      </c>
      <c r="AE347" s="29">
        <f t="shared" si="85"/>
        <v>44.88</v>
      </c>
      <c r="AF347" s="29">
        <f t="shared" si="86"/>
        <v>96.266666666666666</v>
      </c>
      <c r="AG347" s="28" t="str">
        <f t="shared" si="87"/>
        <v/>
      </c>
      <c r="AH347" s="28" t="str">
        <f t="shared" si="88"/>
        <v/>
      </c>
      <c r="AI347" s="28" t="str">
        <f t="shared" si="89"/>
        <v/>
      </c>
      <c r="AJ347" s="28" t="str">
        <f t="shared" si="90"/>
        <v/>
      </c>
      <c r="AK347" s="28" t="str">
        <f t="shared" si="91"/>
        <v/>
      </c>
      <c r="AL347" s="29" t="str">
        <f t="shared" si="92"/>
        <v/>
      </c>
      <c r="AM347" s="25" t="str">
        <f t="shared" si="93"/>
        <v/>
      </c>
      <c r="AN347" s="24" t="str">
        <f t="shared" si="94"/>
        <v>非参评</v>
      </c>
      <c r="AO347" s="24" t="str">
        <f t="shared" si="95"/>
        <v>MOB12+</v>
      </c>
    </row>
    <row r="348" spans="1:41" ht="13.5" hidden="1" customHeight="1">
      <c r="A348" s="24" t="s">
        <v>1168</v>
      </c>
      <c r="B348" s="34" t="s">
        <v>147</v>
      </c>
      <c r="C348" s="25">
        <v>764766</v>
      </c>
      <c r="D348" s="24" t="s">
        <v>457</v>
      </c>
      <c r="E348" s="26">
        <v>45470.461111111101</v>
      </c>
      <c r="F348" s="26">
        <v>45470.461111111101</v>
      </c>
      <c r="G348" s="25">
        <v>684</v>
      </c>
      <c r="H348" s="25">
        <v>684</v>
      </c>
      <c r="I348" s="26">
        <v>46154.684722222199</v>
      </c>
      <c r="J348" s="27">
        <v>638</v>
      </c>
      <c r="K348" s="27">
        <v>910</v>
      </c>
      <c r="L348" s="27">
        <v>339</v>
      </c>
      <c r="M348" s="27">
        <v>44257</v>
      </c>
      <c r="N348" s="27">
        <v>36579</v>
      </c>
      <c r="O348" s="25">
        <v>10</v>
      </c>
      <c r="P348" s="27">
        <v>0</v>
      </c>
      <c r="Q348" s="24"/>
      <c r="R348" s="24"/>
      <c r="S348" s="27">
        <v>12</v>
      </c>
      <c r="T348" s="27">
        <v>24</v>
      </c>
      <c r="U348" s="27">
        <v>1369300</v>
      </c>
      <c r="V348" s="27">
        <v>1348800</v>
      </c>
      <c r="W348" s="27">
        <v>1369300</v>
      </c>
      <c r="X348" s="24" t="str">
        <f>IF(OR(I348="",说明首页!$C$3-INT(I348)&gt;7),"是","否")</f>
        <v>否</v>
      </c>
      <c r="Y348" s="24" t="str">
        <f t="shared" si="80"/>
        <v>是</v>
      </c>
      <c r="Z348" s="24" t="str">
        <f t="shared" si="81"/>
        <v>否</v>
      </c>
      <c r="AA348" s="24" t="str">
        <f>IF(OR(I348="",说明首页!$C$3-INT(I348)&gt;=3),"是","否")</f>
        <v>否</v>
      </c>
      <c r="AB348" s="28">
        <f t="shared" si="82"/>
        <v>107.90265486725664</v>
      </c>
      <c r="AC348" s="29">
        <f t="shared" si="83"/>
        <v>136.93</v>
      </c>
      <c r="AD348" s="27">
        <f t="shared" si="84"/>
        <v>57054.166666666664</v>
      </c>
      <c r="AE348" s="29">
        <f t="shared" si="85"/>
        <v>134.88</v>
      </c>
      <c r="AF348" s="29">
        <f t="shared" si="86"/>
        <v>60.965000000000003</v>
      </c>
      <c r="AG348" s="28" t="str">
        <f t="shared" si="87"/>
        <v/>
      </c>
      <c r="AH348" s="28" t="str">
        <f t="shared" si="88"/>
        <v/>
      </c>
      <c r="AI348" s="28" t="str">
        <f t="shared" si="89"/>
        <v/>
      </c>
      <c r="AJ348" s="28" t="str">
        <f t="shared" si="90"/>
        <v/>
      </c>
      <c r="AK348" s="28" t="str">
        <f t="shared" si="91"/>
        <v/>
      </c>
      <c r="AL348" s="29" t="str">
        <f t="shared" si="92"/>
        <v/>
      </c>
      <c r="AM348" s="25" t="str">
        <f t="shared" si="93"/>
        <v/>
      </c>
      <c r="AN348" s="24" t="str">
        <f t="shared" si="94"/>
        <v>非参评</v>
      </c>
      <c r="AO348" s="24" t="str">
        <f t="shared" si="95"/>
        <v>MOB12+</v>
      </c>
    </row>
    <row r="349" spans="1:41" ht="13.5" hidden="1" customHeight="1">
      <c r="A349" s="24" t="s">
        <v>1168</v>
      </c>
      <c r="B349" s="34" t="s">
        <v>145</v>
      </c>
      <c r="C349" s="25">
        <v>764837</v>
      </c>
      <c r="D349" s="24" t="s">
        <v>762</v>
      </c>
      <c r="E349" s="26">
        <v>45474.4284722222</v>
      </c>
      <c r="F349" s="26">
        <v>45474.4284722222</v>
      </c>
      <c r="G349" s="25">
        <v>680</v>
      </c>
      <c r="H349" s="25">
        <v>680</v>
      </c>
      <c r="I349" s="26">
        <v>46154.520833333299</v>
      </c>
      <c r="J349" s="27">
        <v>248</v>
      </c>
      <c r="K349" s="27">
        <v>348</v>
      </c>
      <c r="L349" s="27">
        <v>134</v>
      </c>
      <c r="M349" s="27">
        <v>13779</v>
      </c>
      <c r="N349" s="27">
        <v>10763</v>
      </c>
      <c r="O349" s="24"/>
      <c r="P349" s="24">
        <v>0</v>
      </c>
      <c r="Q349" s="24"/>
      <c r="R349" s="24"/>
      <c r="S349" s="24">
        <v>6</v>
      </c>
      <c r="T349" s="24">
        <v>12</v>
      </c>
      <c r="U349" s="24">
        <v>517400</v>
      </c>
      <c r="V349" s="24">
        <v>307700</v>
      </c>
      <c r="W349" s="24">
        <v>517400</v>
      </c>
      <c r="X349" s="24" t="str">
        <f>IF(OR(I349="",说明首页!$C$3-INT(I349)&gt;7),"是","否")</f>
        <v>否</v>
      </c>
      <c r="Y349" s="24" t="str">
        <f t="shared" si="80"/>
        <v>是</v>
      </c>
      <c r="Z349" s="24" t="str">
        <f t="shared" si="81"/>
        <v>否</v>
      </c>
      <c r="AA349" s="24" t="str">
        <f>IF(OR(I349="",说明首页!$C$3-INT(I349)&gt;=3),"是","否")</f>
        <v>否</v>
      </c>
      <c r="AB349" s="28">
        <f t="shared" si="82"/>
        <v>80.320895522388057</v>
      </c>
      <c r="AC349" s="29">
        <f t="shared" si="83"/>
        <v>51.74</v>
      </c>
      <c r="AD349" s="27">
        <f t="shared" si="84"/>
        <v>43116.666666666664</v>
      </c>
      <c r="AE349" s="29">
        <f t="shared" si="85"/>
        <v>30.77</v>
      </c>
      <c r="AF349" s="29">
        <f t="shared" si="86"/>
        <v>0</v>
      </c>
      <c r="AG349" s="28" t="str">
        <f t="shared" si="87"/>
        <v/>
      </c>
      <c r="AH349" s="28" t="str">
        <f t="shared" si="88"/>
        <v/>
      </c>
      <c r="AI349" s="28" t="str">
        <f t="shared" si="89"/>
        <v/>
      </c>
      <c r="AJ349" s="28" t="str">
        <f t="shared" si="90"/>
        <v/>
      </c>
      <c r="AK349" s="28" t="str">
        <f t="shared" si="91"/>
        <v/>
      </c>
      <c r="AL349" s="29" t="str">
        <f t="shared" si="92"/>
        <v/>
      </c>
      <c r="AM349" s="25" t="str">
        <f t="shared" si="93"/>
        <v/>
      </c>
      <c r="AN349" s="24" t="str">
        <f t="shared" si="94"/>
        <v>非参评</v>
      </c>
      <c r="AO349" s="24" t="str">
        <f t="shared" si="95"/>
        <v>MOB12+</v>
      </c>
    </row>
    <row r="350" spans="1:41" ht="13.5" hidden="1" customHeight="1">
      <c r="A350" s="24" t="s">
        <v>1168</v>
      </c>
      <c r="B350" s="34" t="s">
        <v>145</v>
      </c>
      <c r="C350" s="25">
        <v>764840</v>
      </c>
      <c r="D350" s="24" t="s">
        <v>528</v>
      </c>
      <c r="E350" s="26">
        <v>45474.416666666701</v>
      </c>
      <c r="F350" s="26">
        <v>45474.416666666701</v>
      </c>
      <c r="G350" s="25">
        <v>680</v>
      </c>
      <c r="H350" s="25">
        <v>680</v>
      </c>
      <c r="I350" s="26">
        <v>46154.811111111099</v>
      </c>
      <c r="J350" s="27">
        <v>49</v>
      </c>
      <c r="K350" s="27">
        <v>50</v>
      </c>
      <c r="L350" s="27">
        <v>42</v>
      </c>
      <c r="M350" s="27">
        <v>7025</v>
      </c>
      <c r="N350" s="27">
        <v>6905</v>
      </c>
      <c r="O350" s="25">
        <v>1</v>
      </c>
      <c r="P350" s="27">
        <v>0</v>
      </c>
      <c r="Q350" s="24"/>
      <c r="R350" s="24"/>
      <c r="S350" s="27">
        <v>4</v>
      </c>
      <c r="T350" s="27">
        <v>5</v>
      </c>
      <c r="U350" s="27">
        <v>64000</v>
      </c>
      <c r="V350" s="27"/>
      <c r="W350" s="27">
        <v>64000</v>
      </c>
      <c r="X350" s="24" t="str">
        <f>IF(OR(I350="",说明首页!$C$3-INT(I350)&gt;7),"是","否")</f>
        <v>否</v>
      </c>
      <c r="Y350" s="24" t="str">
        <f t="shared" si="80"/>
        <v>是</v>
      </c>
      <c r="Z350" s="24" t="str">
        <f t="shared" si="81"/>
        <v>否</v>
      </c>
      <c r="AA350" s="24" t="str">
        <f>IF(OR(I350="",说明首页!$C$3-INT(I350)&gt;=3),"是","否")</f>
        <v>否</v>
      </c>
      <c r="AB350" s="28">
        <f t="shared" si="82"/>
        <v>164.4047619047619</v>
      </c>
      <c r="AC350" s="29">
        <f t="shared" si="83"/>
        <v>6.4</v>
      </c>
      <c r="AD350" s="27">
        <f t="shared" si="84"/>
        <v>12800</v>
      </c>
      <c r="AE350" s="29">
        <f t="shared" si="85"/>
        <v>0</v>
      </c>
      <c r="AF350" s="29">
        <f t="shared" si="86"/>
        <v>115.08333333333333</v>
      </c>
      <c r="AG350" s="28" t="str">
        <f t="shared" si="87"/>
        <v/>
      </c>
      <c r="AH350" s="28" t="str">
        <f t="shared" si="88"/>
        <v/>
      </c>
      <c r="AI350" s="28" t="str">
        <f t="shared" si="89"/>
        <v/>
      </c>
      <c r="AJ350" s="28" t="str">
        <f t="shared" si="90"/>
        <v/>
      </c>
      <c r="AK350" s="28" t="str">
        <f t="shared" si="91"/>
        <v/>
      </c>
      <c r="AL350" s="29" t="str">
        <f t="shared" si="92"/>
        <v/>
      </c>
      <c r="AM350" s="25" t="str">
        <f t="shared" si="93"/>
        <v/>
      </c>
      <c r="AN350" s="24" t="str">
        <f t="shared" si="94"/>
        <v>非参评</v>
      </c>
      <c r="AO350" s="24" t="str">
        <f t="shared" si="95"/>
        <v>MOB12+</v>
      </c>
    </row>
    <row r="351" spans="1:41" ht="13.5" hidden="1" customHeight="1">
      <c r="A351" s="24" t="s">
        <v>1168</v>
      </c>
      <c r="B351" s="34" t="s">
        <v>150</v>
      </c>
      <c r="C351" s="25">
        <v>764922</v>
      </c>
      <c r="D351" s="24" t="s">
        <v>345</v>
      </c>
      <c r="E351" s="26">
        <v>45477.430555555598</v>
      </c>
      <c r="F351" s="26">
        <v>45477.430555555598</v>
      </c>
      <c r="G351" s="25">
        <v>677</v>
      </c>
      <c r="H351" s="25">
        <v>677</v>
      </c>
      <c r="I351" s="26">
        <v>46154.662499999999</v>
      </c>
      <c r="J351" s="27">
        <v>391</v>
      </c>
      <c r="K351" s="27">
        <v>405</v>
      </c>
      <c r="L351" s="27">
        <v>128</v>
      </c>
      <c r="M351" s="27">
        <v>13937</v>
      </c>
      <c r="N351" s="27">
        <v>10360</v>
      </c>
      <c r="O351" s="25"/>
      <c r="P351" s="27">
        <v>0</v>
      </c>
      <c r="Q351" s="24"/>
      <c r="R351" s="24"/>
      <c r="S351" s="27">
        <v>2</v>
      </c>
      <c r="T351" s="27">
        <v>4</v>
      </c>
      <c r="U351" s="27">
        <v>241000</v>
      </c>
      <c r="V351" s="27">
        <v>240000</v>
      </c>
      <c r="W351" s="27">
        <v>241000</v>
      </c>
      <c r="X351" s="24" t="str">
        <f>IF(OR(I351="",说明首页!$C$3-INT(I351)&gt;7),"是","否")</f>
        <v>否</v>
      </c>
      <c r="Y351" s="24" t="str">
        <f t="shared" si="80"/>
        <v>是</v>
      </c>
      <c r="Z351" s="24" t="str">
        <f t="shared" si="81"/>
        <v>否</v>
      </c>
      <c r="AA351" s="24" t="str">
        <f>IF(OR(I351="",说明首页!$C$3-INT(I351)&gt;=3),"是","否")</f>
        <v>否</v>
      </c>
      <c r="AB351" s="28">
        <f t="shared" si="82"/>
        <v>80.9375</v>
      </c>
      <c r="AC351" s="29">
        <f t="shared" si="83"/>
        <v>24.1</v>
      </c>
      <c r="AD351" s="27">
        <f t="shared" si="84"/>
        <v>60250</v>
      </c>
      <c r="AE351" s="29">
        <f t="shared" si="85"/>
        <v>24</v>
      </c>
      <c r="AF351" s="29">
        <f t="shared" si="86"/>
        <v>0</v>
      </c>
      <c r="AG351" s="28" t="str">
        <f t="shared" si="87"/>
        <v/>
      </c>
      <c r="AH351" s="28" t="str">
        <f t="shared" si="88"/>
        <v/>
      </c>
      <c r="AI351" s="28" t="str">
        <f t="shared" si="89"/>
        <v/>
      </c>
      <c r="AJ351" s="28" t="str">
        <f t="shared" si="90"/>
        <v/>
      </c>
      <c r="AK351" s="28" t="str">
        <f t="shared" si="91"/>
        <v/>
      </c>
      <c r="AL351" s="29" t="str">
        <f t="shared" si="92"/>
        <v/>
      </c>
      <c r="AM351" s="25" t="str">
        <f t="shared" si="93"/>
        <v/>
      </c>
      <c r="AN351" s="24" t="str">
        <f t="shared" si="94"/>
        <v>非参评</v>
      </c>
      <c r="AO351" s="24" t="str">
        <f t="shared" si="95"/>
        <v>MOB12+</v>
      </c>
    </row>
    <row r="352" spans="1:41" ht="13.5" hidden="1" customHeight="1">
      <c r="A352" s="24" t="s">
        <v>1168</v>
      </c>
      <c r="B352" s="34" t="s">
        <v>145</v>
      </c>
      <c r="C352" s="25">
        <v>764973</v>
      </c>
      <c r="D352" s="24" t="s">
        <v>1278</v>
      </c>
      <c r="E352" s="26">
        <v>45479.427083333299</v>
      </c>
      <c r="F352" s="26">
        <v>45479.427083333299</v>
      </c>
      <c r="G352" s="25">
        <v>675</v>
      </c>
      <c r="H352" s="25">
        <v>675</v>
      </c>
      <c r="I352" s="26">
        <v>46154.802777777797</v>
      </c>
      <c r="J352" s="27">
        <v>3993</v>
      </c>
      <c r="K352" s="27">
        <v>5156</v>
      </c>
      <c r="L352" s="27">
        <v>2638</v>
      </c>
      <c r="M352" s="27">
        <v>218032</v>
      </c>
      <c r="N352" s="27">
        <v>180666</v>
      </c>
      <c r="O352" s="25">
        <v>23</v>
      </c>
      <c r="P352" s="27">
        <v>0</v>
      </c>
      <c r="Q352" s="24"/>
      <c r="R352" s="24"/>
      <c r="S352" s="27">
        <v>207</v>
      </c>
      <c r="T352" s="27">
        <v>313</v>
      </c>
      <c r="U352" s="27">
        <v>5866100</v>
      </c>
      <c r="V352" s="27">
        <v>2875000</v>
      </c>
      <c r="W352" s="27">
        <v>5866100</v>
      </c>
      <c r="X352" s="24" t="str">
        <f>IF(OR(I352="",说明首页!$C$3-INT(I352)&gt;7),"是","否")</f>
        <v>否</v>
      </c>
      <c r="Y352" s="24" t="str">
        <f t="shared" si="80"/>
        <v>否</v>
      </c>
      <c r="Z352" s="24" t="str">
        <f t="shared" si="81"/>
        <v>是</v>
      </c>
      <c r="AA352" s="24" t="str">
        <f>IF(OR(I352="",说明首页!$C$3-INT(I352)&gt;=3),"是","否")</f>
        <v>否</v>
      </c>
      <c r="AB352" s="28">
        <f t="shared" si="82"/>
        <v>68.485974222896132</v>
      </c>
      <c r="AC352" s="29">
        <f t="shared" si="83"/>
        <v>586.61</v>
      </c>
      <c r="AD352" s="27">
        <f t="shared" si="84"/>
        <v>18741.533546325878</v>
      </c>
      <c r="AE352" s="29">
        <f t="shared" si="85"/>
        <v>287.5</v>
      </c>
      <c r="AF352" s="29">
        <f t="shared" si="86"/>
        <v>130.91739130434783</v>
      </c>
      <c r="AG352" s="28">
        <f t="shared" si="87"/>
        <v>4.8903878583473865</v>
      </c>
      <c r="AH352" s="28">
        <f t="shared" si="88"/>
        <v>26.138279932546375</v>
      </c>
      <c r="AI352" s="28">
        <f t="shared" si="89"/>
        <v>19.73018549747049</v>
      </c>
      <c r="AJ352" s="28">
        <f t="shared" si="90"/>
        <v>45.193929173693085</v>
      </c>
      <c r="AK352" s="28">
        <f t="shared" si="91"/>
        <v>43.676222596964585</v>
      </c>
      <c r="AL352" s="29">
        <f t="shared" si="92"/>
        <v>30.3</v>
      </c>
      <c r="AM352" s="25">
        <f t="shared" si="93"/>
        <v>445</v>
      </c>
      <c r="AN352" s="24" t="str">
        <f t="shared" si="94"/>
        <v>B</v>
      </c>
      <c r="AO352" s="24" t="str">
        <f t="shared" si="95"/>
        <v>MOB12+</v>
      </c>
    </row>
    <row r="353" spans="1:41" ht="13.5" hidden="1" customHeight="1">
      <c r="A353" s="24" t="s">
        <v>1168</v>
      </c>
      <c r="B353" s="34" t="s">
        <v>150</v>
      </c>
      <c r="C353" s="25">
        <v>765183</v>
      </c>
      <c r="D353" s="24" t="s">
        <v>1320</v>
      </c>
      <c r="E353" s="26">
        <v>45488.418055555601</v>
      </c>
      <c r="F353" s="26">
        <v>45488.418055555601</v>
      </c>
      <c r="G353" s="25">
        <v>666</v>
      </c>
      <c r="H353" s="25">
        <v>666</v>
      </c>
      <c r="I353" s="26">
        <v>46154.829166666699</v>
      </c>
      <c r="J353" s="27">
        <v>4246</v>
      </c>
      <c r="K353" s="27">
        <v>5022</v>
      </c>
      <c r="L353" s="27">
        <v>2163</v>
      </c>
      <c r="M353" s="27">
        <v>252163</v>
      </c>
      <c r="N353" s="27">
        <v>208862</v>
      </c>
      <c r="O353" s="25">
        <v>23</v>
      </c>
      <c r="P353" s="27">
        <v>0</v>
      </c>
      <c r="Q353" s="24"/>
      <c r="R353" s="24"/>
      <c r="S353" s="27">
        <v>173</v>
      </c>
      <c r="T353" s="27">
        <v>263</v>
      </c>
      <c r="U353" s="27">
        <v>5914900</v>
      </c>
      <c r="V353" s="27">
        <v>687400</v>
      </c>
      <c r="W353" s="27">
        <v>5914900</v>
      </c>
      <c r="X353" s="24" t="str">
        <f>IF(OR(I353="",说明首页!$C$3-INT(I353)&gt;7),"是","否")</f>
        <v>否</v>
      </c>
      <c r="Y353" s="24" t="str">
        <f t="shared" si="80"/>
        <v>否</v>
      </c>
      <c r="Z353" s="24" t="str">
        <f t="shared" si="81"/>
        <v>是</v>
      </c>
      <c r="AA353" s="24" t="str">
        <f>IF(OR(I353="",说明首页!$C$3-INT(I353)&gt;=3),"是","否")</f>
        <v>否</v>
      </c>
      <c r="AB353" s="28">
        <f t="shared" si="82"/>
        <v>96.561257512713823</v>
      </c>
      <c r="AC353" s="29">
        <f t="shared" si="83"/>
        <v>591.49</v>
      </c>
      <c r="AD353" s="27">
        <f t="shared" si="84"/>
        <v>22490.114068441064</v>
      </c>
      <c r="AE353" s="29">
        <f t="shared" si="85"/>
        <v>68.739999999999995</v>
      </c>
      <c r="AF353" s="29">
        <f t="shared" si="86"/>
        <v>151.34927536231882</v>
      </c>
      <c r="AG353" s="28">
        <f t="shared" si="87"/>
        <v>60.202360876897131</v>
      </c>
      <c r="AH353" s="28">
        <f t="shared" si="88"/>
        <v>27.150084317032043</v>
      </c>
      <c r="AI353" s="28">
        <f t="shared" si="89"/>
        <v>40.134907251264757</v>
      </c>
      <c r="AJ353" s="28">
        <f t="shared" si="90"/>
        <v>3.5413153456998319</v>
      </c>
      <c r="AK353" s="28">
        <f t="shared" si="91"/>
        <v>75.379426644182118</v>
      </c>
      <c r="AL353" s="29">
        <f t="shared" si="92"/>
        <v>40.92</v>
      </c>
      <c r="AM353" s="25">
        <f t="shared" si="93"/>
        <v>365</v>
      </c>
      <c r="AN353" s="24" t="str">
        <f t="shared" si="94"/>
        <v>B</v>
      </c>
      <c r="AO353" s="24" t="str">
        <f t="shared" si="95"/>
        <v>MOB12+</v>
      </c>
    </row>
    <row r="354" spans="1:41" ht="13.5" hidden="1" customHeight="1">
      <c r="A354" s="24" t="s">
        <v>1168</v>
      </c>
      <c r="B354" s="34" t="s">
        <v>152</v>
      </c>
      <c r="C354" s="25">
        <v>765224</v>
      </c>
      <c r="D354" s="24" t="s">
        <v>382</v>
      </c>
      <c r="E354" s="26">
        <v>45491.3930555556</v>
      </c>
      <c r="F354" s="26">
        <v>45491.3930555556</v>
      </c>
      <c r="G354" s="25">
        <v>663</v>
      </c>
      <c r="H354" s="25">
        <v>663</v>
      </c>
      <c r="I354" s="26">
        <v>46141.762499999997</v>
      </c>
      <c r="J354" s="27">
        <v>31</v>
      </c>
      <c r="K354" s="27">
        <v>33</v>
      </c>
      <c r="L354" s="27">
        <v>18</v>
      </c>
      <c r="M354" s="27">
        <v>2733</v>
      </c>
      <c r="N354" s="27">
        <v>2507</v>
      </c>
      <c r="O354" s="25">
        <v>1</v>
      </c>
      <c r="P354" s="27">
        <v>0</v>
      </c>
      <c r="Q354" s="24"/>
      <c r="R354" s="24"/>
      <c r="S354" s="27">
        <v>2</v>
      </c>
      <c r="T354" s="27">
        <v>4</v>
      </c>
      <c r="U354" s="27">
        <v>105900</v>
      </c>
      <c r="V354" s="27">
        <v>105900</v>
      </c>
      <c r="W354" s="27">
        <v>105900</v>
      </c>
      <c r="X354" s="24" t="str">
        <f>IF(OR(I354="",说明首页!$C$3-INT(I354)&gt;7),"是","否")</f>
        <v>否</v>
      </c>
      <c r="Y354" s="24" t="str">
        <f t="shared" si="80"/>
        <v>是</v>
      </c>
      <c r="Z354" s="24" t="str">
        <f t="shared" si="81"/>
        <v>否</v>
      </c>
      <c r="AA354" s="24" t="str">
        <f>IF(OR(I354="",说明首页!$C$3-INT(I354)&gt;=3),"是","否")</f>
        <v>否</v>
      </c>
      <c r="AB354" s="28">
        <f t="shared" si="82"/>
        <v>139.27777777777777</v>
      </c>
      <c r="AC354" s="29">
        <f t="shared" si="83"/>
        <v>10.59</v>
      </c>
      <c r="AD354" s="27">
        <f t="shared" si="84"/>
        <v>26475</v>
      </c>
      <c r="AE354" s="29">
        <f t="shared" si="85"/>
        <v>10.59</v>
      </c>
      <c r="AF354" s="29">
        <f t="shared" si="86"/>
        <v>41.783333333333331</v>
      </c>
      <c r="AG354" s="28" t="str">
        <f t="shared" si="87"/>
        <v/>
      </c>
      <c r="AH354" s="28" t="str">
        <f t="shared" si="88"/>
        <v/>
      </c>
      <c r="AI354" s="28" t="str">
        <f t="shared" si="89"/>
        <v/>
      </c>
      <c r="AJ354" s="28" t="str">
        <f t="shared" si="90"/>
        <v/>
      </c>
      <c r="AK354" s="28" t="str">
        <f t="shared" si="91"/>
        <v/>
      </c>
      <c r="AL354" s="29" t="str">
        <f t="shared" si="92"/>
        <v/>
      </c>
      <c r="AM354" s="25" t="str">
        <f t="shared" si="93"/>
        <v/>
      </c>
      <c r="AN354" s="24" t="str">
        <f t="shared" si="94"/>
        <v>非参评</v>
      </c>
      <c r="AO354" s="24" t="str">
        <f t="shared" si="95"/>
        <v>MOB12+</v>
      </c>
    </row>
    <row r="355" spans="1:41" ht="13.5" hidden="1" customHeight="1">
      <c r="A355" s="24" t="s">
        <v>1168</v>
      </c>
      <c r="B355" s="34" t="s">
        <v>150</v>
      </c>
      <c r="C355" s="25">
        <v>765358</v>
      </c>
      <c r="D355" s="24" t="s">
        <v>1019</v>
      </c>
      <c r="E355" s="26">
        <v>45495.404166666704</v>
      </c>
      <c r="F355" s="26">
        <v>45495.404166666704</v>
      </c>
      <c r="G355" s="25">
        <v>659</v>
      </c>
      <c r="H355" s="25">
        <v>659</v>
      </c>
      <c r="I355" s="26">
        <v>46154.661805555603</v>
      </c>
      <c r="J355" s="27">
        <v>630</v>
      </c>
      <c r="K355" s="27">
        <v>713</v>
      </c>
      <c r="L355" s="27">
        <v>207</v>
      </c>
      <c r="M355" s="27">
        <v>22980</v>
      </c>
      <c r="N355" s="27">
        <v>15619</v>
      </c>
      <c r="O355" s="25">
        <v>3</v>
      </c>
      <c r="P355" s="27">
        <v>0</v>
      </c>
      <c r="Q355" s="24"/>
      <c r="R355" s="24"/>
      <c r="S355" s="27">
        <v>2</v>
      </c>
      <c r="T355" s="27">
        <v>4</v>
      </c>
      <c r="U355" s="27">
        <v>277900</v>
      </c>
      <c r="V355" s="27">
        <v>277900</v>
      </c>
      <c r="W355" s="27">
        <v>277900</v>
      </c>
      <c r="X355" s="24" t="str">
        <f>IF(OR(I355="",说明首页!$C$3-INT(I355)&gt;7),"是","否")</f>
        <v>否</v>
      </c>
      <c r="Y355" s="24" t="str">
        <f t="shared" si="80"/>
        <v>是</v>
      </c>
      <c r="Z355" s="24" t="str">
        <f t="shared" si="81"/>
        <v>否</v>
      </c>
      <c r="AA355" s="24" t="str">
        <f>IF(OR(I355="",说明首页!$C$3-INT(I355)&gt;=3),"是","否")</f>
        <v>否</v>
      </c>
      <c r="AB355" s="28">
        <f t="shared" si="82"/>
        <v>75.45410628019323</v>
      </c>
      <c r="AC355" s="29">
        <f t="shared" si="83"/>
        <v>27.79</v>
      </c>
      <c r="AD355" s="27">
        <f t="shared" si="84"/>
        <v>69475</v>
      </c>
      <c r="AE355" s="29">
        <f t="shared" si="85"/>
        <v>27.79</v>
      </c>
      <c r="AF355" s="29">
        <f t="shared" si="86"/>
        <v>86.772222222222211</v>
      </c>
      <c r="AG355" s="28" t="str">
        <f t="shared" si="87"/>
        <v/>
      </c>
      <c r="AH355" s="28" t="str">
        <f t="shared" si="88"/>
        <v/>
      </c>
      <c r="AI355" s="28" t="str">
        <f t="shared" si="89"/>
        <v/>
      </c>
      <c r="AJ355" s="28" t="str">
        <f t="shared" si="90"/>
        <v/>
      </c>
      <c r="AK355" s="28" t="str">
        <f t="shared" si="91"/>
        <v/>
      </c>
      <c r="AL355" s="29" t="str">
        <f t="shared" si="92"/>
        <v/>
      </c>
      <c r="AM355" s="25" t="str">
        <f t="shared" si="93"/>
        <v/>
      </c>
      <c r="AN355" s="24" t="str">
        <f t="shared" si="94"/>
        <v>非参评</v>
      </c>
      <c r="AO355" s="24" t="str">
        <f t="shared" si="95"/>
        <v>MOB12+</v>
      </c>
    </row>
    <row r="356" spans="1:41" ht="13.5" hidden="1" customHeight="1">
      <c r="A356" s="24" t="s">
        <v>1168</v>
      </c>
      <c r="B356" s="34" t="s">
        <v>150</v>
      </c>
      <c r="C356" s="25">
        <v>765363</v>
      </c>
      <c r="D356" s="24" t="s">
        <v>966</v>
      </c>
      <c r="E356" s="26">
        <v>45495.410416666702</v>
      </c>
      <c r="F356" s="26">
        <v>45495.410416666702</v>
      </c>
      <c r="G356" s="25">
        <v>659</v>
      </c>
      <c r="H356" s="25">
        <v>659</v>
      </c>
      <c r="I356" s="26">
        <v>46154.659722222197</v>
      </c>
      <c r="J356" s="27">
        <v>767</v>
      </c>
      <c r="K356" s="27">
        <v>873</v>
      </c>
      <c r="L356" s="27">
        <v>182</v>
      </c>
      <c r="M356" s="27">
        <v>25793</v>
      </c>
      <c r="N356" s="27">
        <v>15262</v>
      </c>
      <c r="O356" s="25">
        <v>2</v>
      </c>
      <c r="P356" s="27">
        <v>0</v>
      </c>
      <c r="Q356" s="24"/>
      <c r="R356" s="24"/>
      <c r="S356" s="27">
        <v>3</v>
      </c>
      <c r="T356" s="27">
        <v>6</v>
      </c>
      <c r="U356" s="27">
        <v>131300</v>
      </c>
      <c r="V356" s="27">
        <v>59700</v>
      </c>
      <c r="W356" s="27">
        <v>131300</v>
      </c>
      <c r="X356" s="24" t="str">
        <f>IF(OR(I356="",说明首页!$C$3-INT(I356)&gt;7),"是","否")</f>
        <v>否</v>
      </c>
      <c r="Y356" s="24" t="str">
        <f t="shared" si="80"/>
        <v>是</v>
      </c>
      <c r="Z356" s="24" t="str">
        <f t="shared" si="81"/>
        <v>否</v>
      </c>
      <c r="AA356" s="24" t="str">
        <f>IF(OR(I356="",说明首页!$C$3-INT(I356)&gt;=3),"是","否")</f>
        <v>否</v>
      </c>
      <c r="AB356" s="28">
        <f t="shared" si="82"/>
        <v>83.857142857142861</v>
      </c>
      <c r="AC356" s="29">
        <f t="shared" si="83"/>
        <v>13.13</v>
      </c>
      <c r="AD356" s="27">
        <f t="shared" si="84"/>
        <v>21883.333333333332</v>
      </c>
      <c r="AE356" s="29">
        <f t="shared" si="85"/>
        <v>5.97</v>
      </c>
      <c r="AF356" s="29">
        <f t="shared" si="86"/>
        <v>127.18333333333334</v>
      </c>
      <c r="AG356" s="28" t="str">
        <f t="shared" si="87"/>
        <v/>
      </c>
      <c r="AH356" s="28" t="str">
        <f t="shared" si="88"/>
        <v/>
      </c>
      <c r="AI356" s="28" t="str">
        <f t="shared" si="89"/>
        <v/>
      </c>
      <c r="AJ356" s="28" t="str">
        <f t="shared" si="90"/>
        <v/>
      </c>
      <c r="AK356" s="28" t="str">
        <f t="shared" si="91"/>
        <v/>
      </c>
      <c r="AL356" s="29" t="str">
        <f t="shared" si="92"/>
        <v/>
      </c>
      <c r="AM356" s="25" t="str">
        <f t="shared" si="93"/>
        <v/>
      </c>
      <c r="AN356" s="24" t="str">
        <f t="shared" si="94"/>
        <v>非参评</v>
      </c>
      <c r="AO356" s="24" t="str">
        <f t="shared" si="95"/>
        <v>MOB12+</v>
      </c>
    </row>
    <row r="357" spans="1:41" ht="13.5" hidden="1" customHeight="1">
      <c r="A357" s="24" t="s">
        <v>1168</v>
      </c>
      <c r="B357" s="34" t="s">
        <v>147</v>
      </c>
      <c r="C357" s="25">
        <v>765366</v>
      </c>
      <c r="D357" s="24" t="s">
        <v>763</v>
      </c>
      <c r="E357" s="26">
        <v>45492.4506944444</v>
      </c>
      <c r="F357" s="26">
        <v>45492.4506944444</v>
      </c>
      <c r="G357" s="25">
        <v>662</v>
      </c>
      <c r="H357" s="25">
        <v>662</v>
      </c>
      <c r="I357" s="26">
        <v>46154.684722222199</v>
      </c>
      <c r="J357" s="27">
        <v>806</v>
      </c>
      <c r="K357" s="27">
        <v>1229</v>
      </c>
      <c r="L357" s="27">
        <v>316</v>
      </c>
      <c r="M357" s="27">
        <v>41971</v>
      </c>
      <c r="N357" s="27">
        <v>28112</v>
      </c>
      <c r="O357" s="24">
        <v>10</v>
      </c>
      <c r="P357" s="27">
        <v>0</v>
      </c>
      <c r="Q357" s="24"/>
      <c r="R357" s="24"/>
      <c r="S357" s="27">
        <v>13</v>
      </c>
      <c r="T357" s="27">
        <v>27</v>
      </c>
      <c r="U357" s="27">
        <v>1250400</v>
      </c>
      <c r="V357" s="27">
        <v>1023400</v>
      </c>
      <c r="W357" s="27">
        <v>1250400</v>
      </c>
      <c r="X357" s="24" t="str">
        <f>IF(OR(I357="",说明首页!$C$3-INT(I357)&gt;7),"是","否")</f>
        <v>否</v>
      </c>
      <c r="Y357" s="24" t="str">
        <f t="shared" si="80"/>
        <v>是</v>
      </c>
      <c r="Z357" s="24" t="str">
        <f t="shared" si="81"/>
        <v>否</v>
      </c>
      <c r="AA357" s="24" t="str">
        <f>IF(OR(I357="",说明首页!$C$3-INT(I357)&gt;=3),"是","否")</f>
        <v>否</v>
      </c>
      <c r="AB357" s="28">
        <f t="shared" si="82"/>
        <v>88.962025316455694</v>
      </c>
      <c r="AC357" s="29">
        <f t="shared" si="83"/>
        <v>125.04</v>
      </c>
      <c r="AD357" s="27">
        <f t="shared" si="84"/>
        <v>46311.111111111109</v>
      </c>
      <c r="AE357" s="29">
        <f t="shared" si="85"/>
        <v>102.34</v>
      </c>
      <c r="AF357" s="29">
        <f t="shared" si="86"/>
        <v>46.853333333333332</v>
      </c>
      <c r="AG357" s="28" t="str">
        <f t="shared" si="87"/>
        <v/>
      </c>
      <c r="AH357" s="28" t="str">
        <f t="shared" si="88"/>
        <v/>
      </c>
      <c r="AI357" s="28" t="str">
        <f t="shared" si="89"/>
        <v/>
      </c>
      <c r="AJ357" s="28" t="str">
        <f t="shared" si="90"/>
        <v/>
      </c>
      <c r="AK357" s="28" t="str">
        <f t="shared" si="91"/>
        <v/>
      </c>
      <c r="AL357" s="29" t="str">
        <f t="shared" si="92"/>
        <v/>
      </c>
      <c r="AM357" s="25" t="str">
        <f t="shared" si="93"/>
        <v/>
      </c>
      <c r="AN357" s="24" t="str">
        <f t="shared" si="94"/>
        <v>非参评</v>
      </c>
      <c r="AO357" s="24" t="str">
        <f t="shared" si="95"/>
        <v>MOB12+</v>
      </c>
    </row>
    <row r="358" spans="1:41" ht="13.5" hidden="1" customHeight="1">
      <c r="A358" s="24" t="s">
        <v>1168</v>
      </c>
      <c r="B358" s="34" t="s">
        <v>147</v>
      </c>
      <c r="C358" s="25">
        <v>765422</v>
      </c>
      <c r="D358" s="24" t="s">
        <v>611</v>
      </c>
      <c r="E358" s="26">
        <v>45498.629166666702</v>
      </c>
      <c r="F358" s="26">
        <v>45498.629166666702</v>
      </c>
      <c r="G358" s="25">
        <v>656</v>
      </c>
      <c r="H358" s="25">
        <v>656</v>
      </c>
      <c r="I358" s="26">
        <v>46154.71875</v>
      </c>
      <c r="J358" s="27">
        <v>701</v>
      </c>
      <c r="K358" s="27">
        <v>972</v>
      </c>
      <c r="L358" s="27">
        <v>398</v>
      </c>
      <c r="M358" s="27">
        <v>41198</v>
      </c>
      <c r="N358" s="27">
        <v>33891</v>
      </c>
      <c r="O358" s="25">
        <v>8</v>
      </c>
      <c r="P358" s="27">
        <v>0</v>
      </c>
      <c r="Q358" s="24"/>
      <c r="R358" s="24"/>
      <c r="S358" s="27">
        <v>7</v>
      </c>
      <c r="T358" s="27">
        <v>14</v>
      </c>
      <c r="U358" s="27">
        <v>512000</v>
      </c>
      <c r="V358" s="27">
        <v>502000</v>
      </c>
      <c r="W358" s="27">
        <v>512000</v>
      </c>
      <c r="X358" s="24" t="str">
        <f>IF(OR(I358="",说明首页!$C$3-INT(I358)&gt;7),"是","否")</f>
        <v>否</v>
      </c>
      <c r="Y358" s="24" t="str">
        <f t="shared" si="80"/>
        <v>是</v>
      </c>
      <c r="Z358" s="24" t="str">
        <f t="shared" si="81"/>
        <v>否</v>
      </c>
      <c r="AA358" s="24" t="str">
        <f>IF(OR(I358="",说明首页!$C$3-INT(I358)&gt;=3),"是","否")</f>
        <v>否</v>
      </c>
      <c r="AB358" s="28">
        <f t="shared" si="82"/>
        <v>85.153266331658287</v>
      </c>
      <c r="AC358" s="29">
        <f t="shared" si="83"/>
        <v>51.2</v>
      </c>
      <c r="AD358" s="27">
        <f t="shared" si="84"/>
        <v>36571.428571428572</v>
      </c>
      <c r="AE358" s="29">
        <f t="shared" si="85"/>
        <v>50.2</v>
      </c>
      <c r="AF358" s="29">
        <f t="shared" si="86"/>
        <v>70.606250000000003</v>
      </c>
      <c r="AG358" s="28" t="str">
        <f t="shared" si="87"/>
        <v/>
      </c>
      <c r="AH358" s="28" t="str">
        <f t="shared" si="88"/>
        <v/>
      </c>
      <c r="AI358" s="28" t="str">
        <f t="shared" si="89"/>
        <v/>
      </c>
      <c r="AJ358" s="28" t="str">
        <f t="shared" si="90"/>
        <v/>
      </c>
      <c r="AK358" s="28" t="str">
        <f t="shared" si="91"/>
        <v/>
      </c>
      <c r="AL358" s="29" t="str">
        <f t="shared" si="92"/>
        <v/>
      </c>
      <c r="AM358" s="25" t="str">
        <f t="shared" si="93"/>
        <v/>
      </c>
      <c r="AN358" s="24" t="str">
        <f t="shared" si="94"/>
        <v>非参评</v>
      </c>
      <c r="AO358" s="24" t="str">
        <f t="shared" si="95"/>
        <v>MOB12+</v>
      </c>
    </row>
    <row r="359" spans="1:41" ht="13.5" hidden="1" customHeight="1">
      <c r="A359" s="24" t="s">
        <v>1168</v>
      </c>
      <c r="B359" s="34" t="s">
        <v>152</v>
      </c>
      <c r="C359" s="25">
        <v>765486</v>
      </c>
      <c r="D359" s="24" t="s">
        <v>388</v>
      </c>
      <c r="E359" s="26">
        <v>45505.416666666701</v>
      </c>
      <c r="F359" s="26">
        <v>45505.416666666701</v>
      </c>
      <c r="G359" s="25">
        <v>649</v>
      </c>
      <c r="H359" s="25">
        <v>649</v>
      </c>
      <c r="I359" s="26">
        <v>46151.7590277778</v>
      </c>
      <c r="J359" s="27">
        <v>41</v>
      </c>
      <c r="K359" s="27">
        <v>42</v>
      </c>
      <c r="L359" s="27">
        <v>16</v>
      </c>
      <c r="M359" s="27">
        <v>1595</v>
      </c>
      <c r="N359" s="27">
        <v>1252</v>
      </c>
      <c r="O359" s="25"/>
      <c r="P359" s="27"/>
      <c r="Q359" s="24"/>
      <c r="R359" s="24"/>
      <c r="S359" s="27"/>
      <c r="T359" s="27"/>
      <c r="U359" s="27"/>
      <c r="V359" s="27"/>
      <c r="W359" s="27"/>
      <c r="X359" s="24" t="str">
        <f>IF(OR(I359="",说明首页!$C$3-INT(I359)&gt;7),"是","否")</f>
        <v>否</v>
      </c>
      <c r="Y359" s="24" t="str">
        <f t="shared" si="80"/>
        <v>是</v>
      </c>
      <c r="Z359" s="24" t="str">
        <f t="shared" si="81"/>
        <v>否</v>
      </c>
      <c r="AA359" s="24" t="str">
        <f>IF(OR(I359="",说明首页!$C$3-INT(I359)&gt;=3),"是","否")</f>
        <v>否</v>
      </c>
      <c r="AB359" s="28">
        <f t="shared" si="82"/>
        <v>78.25</v>
      </c>
      <c r="AC359" s="29">
        <f t="shared" si="83"/>
        <v>0</v>
      </c>
      <c r="AD359" s="27">
        <f t="shared" si="84"/>
        <v>0</v>
      </c>
      <c r="AE359" s="29">
        <f t="shared" si="85"/>
        <v>0</v>
      </c>
      <c r="AF359" s="29">
        <f t="shared" si="86"/>
        <v>0</v>
      </c>
      <c r="AG359" s="28" t="str">
        <f t="shared" si="87"/>
        <v/>
      </c>
      <c r="AH359" s="28" t="str">
        <f t="shared" si="88"/>
        <v/>
      </c>
      <c r="AI359" s="28" t="str">
        <f t="shared" si="89"/>
        <v/>
      </c>
      <c r="AJ359" s="28" t="str">
        <f t="shared" si="90"/>
        <v/>
      </c>
      <c r="AK359" s="28" t="str">
        <f t="shared" si="91"/>
        <v/>
      </c>
      <c r="AL359" s="29" t="str">
        <f t="shared" si="92"/>
        <v/>
      </c>
      <c r="AM359" s="25" t="str">
        <f t="shared" si="93"/>
        <v/>
      </c>
      <c r="AN359" s="24" t="str">
        <f t="shared" si="94"/>
        <v>非参评</v>
      </c>
      <c r="AO359" s="24" t="str">
        <f t="shared" si="95"/>
        <v>MOB12+</v>
      </c>
    </row>
    <row r="360" spans="1:41" ht="13.5" hidden="1" customHeight="1">
      <c r="A360" s="24" t="s">
        <v>1168</v>
      </c>
      <c r="B360" s="34" t="s">
        <v>150</v>
      </c>
      <c r="C360" s="25">
        <v>765536</v>
      </c>
      <c r="D360" s="24" t="s">
        <v>586</v>
      </c>
      <c r="E360" s="26">
        <v>45505.802083333299</v>
      </c>
      <c r="F360" s="26">
        <v>45505.802083333299</v>
      </c>
      <c r="G360" s="25">
        <v>649</v>
      </c>
      <c r="H360" s="25">
        <v>649</v>
      </c>
      <c r="I360" s="26">
        <v>46154.654166666704</v>
      </c>
      <c r="J360" s="27">
        <v>769</v>
      </c>
      <c r="K360" s="27">
        <v>872</v>
      </c>
      <c r="L360" s="27">
        <v>202</v>
      </c>
      <c r="M360" s="27">
        <v>30073</v>
      </c>
      <c r="N360" s="27">
        <v>20424</v>
      </c>
      <c r="O360" s="25">
        <v>3</v>
      </c>
      <c r="P360" s="27">
        <v>0</v>
      </c>
      <c r="Q360" s="24"/>
      <c r="R360" s="24"/>
      <c r="S360" s="27">
        <v>4</v>
      </c>
      <c r="T360" s="27">
        <v>9</v>
      </c>
      <c r="U360" s="27">
        <v>384500</v>
      </c>
      <c r="V360" s="27">
        <v>223500</v>
      </c>
      <c r="W360" s="27">
        <v>384500</v>
      </c>
      <c r="X360" s="24" t="str">
        <f>IF(OR(I360="",说明首页!$C$3-INT(I360)&gt;7),"是","否")</f>
        <v>否</v>
      </c>
      <c r="Y360" s="24" t="str">
        <f t="shared" si="80"/>
        <v>是</v>
      </c>
      <c r="Z360" s="24" t="str">
        <f t="shared" si="81"/>
        <v>否</v>
      </c>
      <c r="AA360" s="24" t="str">
        <f>IF(OR(I360="",说明首页!$C$3-INT(I360)&gt;=3),"是","否")</f>
        <v>否</v>
      </c>
      <c r="AB360" s="28">
        <f t="shared" si="82"/>
        <v>101.10891089108911</v>
      </c>
      <c r="AC360" s="29">
        <f t="shared" si="83"/>
        <v>38.450000000000003</v>
      </c>
      <c r="AD360" s="27">
        <f t="shared" si="84"/>
        <v>42722.222222222219</v>
      </c>
      <c r="AE360" s="29">
        <f t="shared" si="85"/>
        <v>22.35</v>
      </c>
      <c r="AF360" s="29">
        <f t="shared" si="86"/>
        <v>113.46666666666667</v>
      </c>
      <c r="AG360" s="28" t="str">
        <f t="shared" si="87"/>
        <v/>
      </c>
      <c r="AH360" s="28" t="str">
        <f t="shared" si="88"/>
        <v/>
      </c>
      <c r="AI360" s="28" t="str">
        <f t="shared" si="89"/>
        <v/>
      </c>
      <c r="AJ360" s="28" t="str">
        <f t="shared" si="90"/>
        <v/>
      </c>
      <c r="AK360" s="28" t="str">
        <f t="shared" si="91"/>
        <v/>
      </c>
      <c r="AL360" s="29" t="str">
        <f t="shared" si="92"/>
        <v/>
      </c>
      <c r="AM360" s="25" t="str">
        <f t="shared" si="93"/>
        <v/>
      </c>
      <c r="AN360" s="24" t="str">
        <f t="shared" si="94"/>
        <v>非参评</v>
      </c>
      <c r="AO360" s="24" t="str">
        <f t="shared" si="95"/>
        <v>MOB12+</v>
      </c>
    </row>
    <row r="361" spans="1:41" ht="13.5" hidden="1" customHeight="1">
      <c r="A361" s="24" t="s">
        <v>1168</v>
      </c>
      <c r="B361" s="34" t="s">
        <v>147</v>
      </c>
      <c r="C361" s="25">
        <v>766045</v>
      </c>
      <c r="D361" s="24" t="s">
        <v>548</v>
      </c>
      <c r="E361" s="26">
        <v>45509.427777777797</v>
      </c>
      <c r="F361" s="26">
        <v>45509.427777777797</v>
      </c>
      <c r="G361" s="25">
        <v>645</v>
      </c>
      <c r="H361" s="25">
        <v>645</v>
      </c>
      <c r="I361" s="26">
        <v>46154.810416666704</v>
      </c>
      <c r="J361" s="27">
        <v>900</v>
      </c>
      <c r="K361" s="27">
        <v>1343</v>
      </c>
      <c r="L361" s="27">
        <v>392</v>
      </c>
      <c r="M361" s="27">
        <v>41765</v>
      </c>
      <c r="N361" s="27">
        <v>29536</v>
      </c>
      <c r="O361" s="25">
        <v>8</v>
      </c>
      <c r="P361" s="27">
        <v>0</v>
      </c>
      <c r="Q361" s="24"/>
      <c r="R361" s="24"/>
      <c r="S361" s="27">
        <v>7</v>
      </c>
      <c r="T361" s="27">
        <v>14</v>
      </c>
      <c r="U361" s="27">
        <v>632000</v>
      </c>
      <c r="V361" s="27">
        <v>608000</v>
      </c>
      <c r="W361" s="27">
        <v>632000</v>
      </c>
      <c r="X361" s="24" t="str">
        <f>IF(OR(I361="",说明首页!$C$3-INT(I361)&gt;7),"是","否")</f>
        <v>否</v>
      </c>
      <c r="Y361" s="24" t="str">
        <f t="shared" si="80"/>
        <v>是</v>
      </c>
      <c r="Z361" s="24" t="str">
        <f t="shared" si="81"/>
        <v>否</v>
      </c>
      <c r="AA361" s="24" t="str">
        <f>IF(OR(I361="",说明首页!$C$3-INT(I361)&gt;=3),"是","否")</f>
        <v>否</v>
      </c>
      <c r="AB361" s="28">
        <f t="shared" si="82"/>
        <v>75.34693877551021</v>
      </c>
      <c r="AC361" s="29">
        <f t="shared" si="83"/>
        <v>63.2</v>
      </c>
      <c r="AD361" s="27">
        <f t="shared" si="84"/>
        <v>45142.857142857145</v>
      </c>
      <c r="AE361" s="29">
        <f t="shared" si="85"/>
        <v>60.8</v>
      </c>
      <c r="AF361" s="29">
        <f t="shared" si="86"/>
        <v>61.533333333333331</v>
      </c>
      <c r="AG361" s="28" t="str">
        <f t="shared" si="87"/>
        <v/>
      </c>
      <c r="AH361" s="28" t="str">
        <f t="shared" si="88"/>
        <v/>
      </c>
      <c r="AI361" s="28" t="str">
        <f t="shared" si="89"/>
        <v/>
      </c>
      <c r="AJ361" s="28" t="str">
        <f t="shared" si="90"/>
        <v/>
      </c>
      <c r="AK361" s="28" t="str">
        <f t="shared" si="91"/>
        <v/>
      </c>
      <c r="AL361" s="29" t="str">
        <f t="shared" si="92"/>
        <v/>
      </c>
      <c r="AM361" s="25" t="str">
        <f t="shared" si="93"/>
        <v/>
      </c>
      <c r="AN361" s="24" t="str">
        <f t="shared" si="94"/>
        <v>非参评</v>
      </c>
      <c r="AO361" s="24" t="str">
        <f t="shared" si="95"/>
        <v>MOB12+</v>
      </c>
    </row>
    <row r="362" spans="1:41" ht="13.5" hidden="1" customHeight="1">
      <c r="A362" s="24" t="s">
        <v>1168</v>
      </c>
      <c r="B362" s="34" t="s">
        <v>150</v>
      </c>
      <c r="C362" s="25">
        <v>766295</v>
      </c>
      <c r="D362" s="24" t="s">
        <v>968</v>
      </c>
      <c r="E362" s="26">
        <v>45516.410416666702</v>
      </c>
      <c r="F362" s="26">
        <v>45516.410416666702</v>
      </c>
      <c r="G362" s="25">
        <v>638</v>
      </c>
      <c r="H362" s="25">
        <v>638</v>
      </c>
      <c r="I362" s="26">
        <v>46154.661111111098</v>
      </c>
      <c r="J362" s="27">
        <v>450</v>
      </c>
      <c r="K362" s="27">
        <v>520</v>
      </c>
      <c r="L362" s="27">
        <v>235</v>
      </c>
      <c r="M362" s="27">
        <v>23387</v>
      </c>
      <c r="N362" s="27">
        <v>19407</v>
      </c>
      <c r="O362" s="24">
        <v>3</v>
      </c>
      <c r="P362" s="24">
        <v>0</v>
      </c>
      <c r="Q362" s="24"/>
      <c r="R362" s="24"/>
      <c r="S362" s="24">
        <v>4</v>
      </c>
      <c r="T362" s="24">
        <v>7</v>
      </c>
      <c r="U362" s="24">
        <v>484400</v>
      </c>
      <c r="V362" s="24">
        <v>482900</v>
      </c>
      <c r="W362" s="24">
        <v>484400</v>
      </c>
      <c r="X362" s="24" t="str">
        <f>IF(OR(I362="",说明首页!$C$3-INT(I362)&gt;7),"是","否")</f>
        <v>否</v>
      </c>
      <c r="Y362" s="24" t="str">
        <f t="shared" si="80"/>
        <v>是</v>
      </c>
      <c r="Z362" s="24" t="str">
        <f t="shared" si="81"/>
        <v>否</v>
      </c>
      <c r="AA362" s="24" t="str">
        <f>IF(OR(I362="",说明首页!$C$3-INT(I362)&gt;=3),"是","否")</f>
        <v>否</v>
      </c>
      <c r="AB362" s="28">
        <f t="shared" si="82"/>
        <v>82.582978723404253</v>
      </c>
      <c r="AC362" s="29">
        <f t="shared" si="83"/>
        <v>48.44</v>
      </c>
      <c r="AD362" s="27">
        <f t="shared" si="84"/>
        <v>69200</v>
      </c>
      <c r="AE362" s="29">
        <f t="shared" si="85"/>
        <v>48.29</v>
      </c>
      <c r="AF362" s="29">
        <f t="shared" si="86"/>
        <v>107.81666666666666</v>
      </c>
      <c r="AG362" s="28" t="str">
        <f t="shared" si="87"/>
        <v/>
      </c>
      <c r="AH362" s="28" t="str">
        <f t="shared" si="88"/>
        <v/>
      </c>
      <c r="AI362" s="28" t="str">
        <f t="shared" si="89"/>
        <v/>
      </c>
      <c r="AJ362" s="28" t="str">
        <f t="shared" si="90"/>
        <v/>
      </c>
      <c r="AK362" s="28" t="str">
        <f t="shared" si="91"/>
        <v/>
      </c>
      <c r="AL362" s="29" t="str">
        <f t="shared" si="92"/>
        <v/>
      </c>
      <c r="AM362" s="25" t="str">
        <f t="shared" si="93"/>
        <v/>
      </c>
      <c r="AN362" s="24" t="str">
        <f t="shared" si="94"/>
        <v>非参评</v>
      </c>
      <c r="AO362" s="24" t="str">
        <f t="shared" si="95"/>
        <v>MOB12+</v>
      </c>
    </row>
    <row r="363" spans="1:41" ht="13.5" hidden="1" customHeight="1">
      <c r="A363" s="24" t="s">
        <v>1168</v>
      </c>
      <c r="B363" s="34" t="s">
        <v>150</v>
      </c>
      <c r="C363" s="25">
        <v>766657</v>
      </c>
      <c r="D363" s="24" t="s">
        <v>1587</v>
      </c>
      <c r="E363" s="26">
        <v>45526.395833333299</v>
      </c>
      <c r="F363" s="26">
        <v>45526.395833333299</v>
      </c>
      <c r="G363" s="25">
        <v>628</v>
      </c>
      <c r="H363" s="25">
        <v>628</v>
      </c>
      <c r="I363" s="26">
        <v>46154.8659722222</v>
      </c>
      <c r="J363" s="27">
        <v>7416</v>
      </c>
      <c r="K363" s="27">
        <v>8183</v>
      </c>
      <c r="L363" s="27">
        <v>3458</v>
      </c>
      <c r="M363" s="27">
        <v>374565</v>
      </c>
      <c r="N363" s="27">
        <v>303786</v>
      </c>
      <c r="O363" s="25">
        <v>30</v>
      </c>
      <c r="P363" s="27">
        <v>0</v>
      </c>
      <c r="Q363" s="24"/>
      <c r="R363" s="24"/>
      <c r="S363" s="27">
        <v>442</v>
      </c>
      <c r="T363" s="27">
        <v>710</v>
      </c>
      <c r="U363" s="27">
        <v>20500000</v>
      </c>
      <c r="V363" s="27">
        <v>8106200</v>
      </c>
      <c r="W363" s="27">
        <v>20500000</v>
      </c>
      <c r="X363" s="24" t="str">
        <f>IF(OR(I363="",说明首页!$C$3-INT(I363)&gt;7),"是","否")</f>
        <v>否</v>
      </c>
      <c r="Y363" s="24" t="str">
        <f t="shared" si="80"/>
        <v>否</v>
      </c>
      <c r="Z363" s="24" t="str">
        <f t="shared" si="81"/>
        <v>是</v>
      </c>
      <c r="AA363" s="24" t="str">
        <f>IF(OR(I363="",说明首页!$C$3-INT(I363)&gt;=3),"是","否")</f>
        <v>否</v>
      </c>
      <c r="AB363" s="28">
        <f t="shared" si="82"/>
        <v>87.850202429149803</v>
      </c>
      <c r="AC363" s="29">
        <f t="shared" si="83"/>
        <v>2050</v>
      </c>
      <c r="AD363" s="27">
        <f t="shared" si="84"/>
        <v>28873.239436619719</v>
      </c>
      <c r="AE363" s="29">
        <f t="shared" si="85"/>
        <v>810.62</v>
      </c>
      <c r="AF363" s="29">
        <f t="shared" si="86"/>
        <v>168.77</v>
      </c>
      <c r="AG363" s="28">
        <f t="shared" si="87"/>
        <v>42.327150084317033</v>
      </c>
      <c r="AH363" s="28">
        <f t="shared" si="88"/>
        <v>97.133220910623947</v>
      </c>
      <c r="AI363" s="28">
        <f t="shared" si="89"/>
        <v>76.559865092748737</v>
      </c>
      <c r="AJ363" s="28">
        <f t="shared" si="90"/>
        <v>90.893760539629014</v>
      </c>
      <c r="AK363" s="28">
        <f t="shared" si="91"/>
        <v>89.713322091062395</v>
      </c>
      <c r="AL363" s="29">
        <f t="shared" si="92"/>
        <v>85.78</v>
      </c>
      <c r="AM363" s="25">
        <f t="shared" si="93"/>
        <v>46</v>
      </c>
      <c r="AN363" s="24" t="str">
        <f t="shared" si="94"/>
        <v>S</v>
      </c>
      <c r="AO363" s="24" t="str">
        <f t="shared" si="95"/>
        <v>MOB12+</v>
      </c>
    </row>
    <row r="364" spans="1:41" ht="13.5" hidden="1" customHeight="1">
      <c r="A364" s="24" t="s">
        <v>1168</v>
      </c>
      <c r="B364" s="34" t="s">
        <v>147</v>
      </c>
      <c r="C364" s="25">
        <v>766735</v>
      </c>
      <c r="D364" s="24" t="s">
        <v>769</v>
      </c>
      <c r="E364" s="26">
        <v>45526.697916666701</v>
      </c>
      <c r="F364" s="26">
        <v>45526.697916666701</v>
      </c>
      <c r="G364" s="25">
        <v>628</v>
      </c>
      <c r="H364" s="25">
        <v>628</v>
      </c>
      <c r="I364" s="26">
        <v>46154.697222222203</v>
      </c>
      <c r="J364" s="27">
        <v>194</v>
      </c>
      <c r="K364" s="27">
        <v>233</v>
      </c>
      <c r="L364" s="27">
        <v>97</v>
      </c>
      <c r="M364" s="27">
        <v>7276</v>
      </c>
      <c r="N364" s="27">
        <v>5311</v>
      </c>
      <c r="O364" s="25"/>
      <c r="P364" s="27">
        <v>0</v>
      </c>
      <c r="Q364" s="24"/>
      <c r="R364" s="24"/>
      <c r="S364" s="27">
        <v>1</v>
      </c>
      <c r="T364" s="27">
        <v>2</v>
      </c>
      <c r="U364" s="27">
        <v>160000</v>
      </c>
      <c r="V364" s="27">
        <v>160000</v>
      </c>
      <c r="W364" s="27">
        <v>160000</v>
      </c>
      <c r="X364" s="24" t="str">
        <f>IF(OR(I364="",说明首页!$C$3-INT(I364)&gt;7),"是","否")</f>
        <v>否</v>
      </c>
      <c r="Y364" s="24" t="str">
        <f t="shared" si="80"/>
        <v>是</v>
      </c>
      <c r="Z364" s="24" t="str">
        <f t="shared" si="81"/>
        <v>否</v>
      </c>
      <c r="AA364" s="24" t="str">
        <f>IF(OR(I364="",说明首页!$C$3-INT(I364)&gt;=3),"是","否")</f>
        <v>否</v>
      </c>
      <c r="AB364" s="28">
        <f t="shared" si="82"/>
        <v>54.75257731958763</v>
      </c>
      <c r="AC364" s="29">
        <f t="shared" si="83"/>
        <v>16</v>
      </c>
      <c r="AD364" s="27">
        <f t="shared" si="84"/>
        <v>80000</v>
      </c>
      <c r="AE364" s="29">
        <f t="shared" si="85"/>
        <v>16</v>
      </c>
      <c r="AF364" s="29">
        <f t="shared" si="86"/>
        <v>0</v>
      </c>
      <c r="AG364" s="28" t="str">
        <f t="shared" si="87"/>
        <v/>
      </c>
      <c r="AH364" s="28" t="str">
        <f t="shared" si="88"/>
        <v/>
      </c>
      <c r="AI364" s="28" t="str">
        <f t="shared" si="89"/>
        <v/>
      </c>
      <c r="AJ364" s="28" t="str">
        <f t="shared" si="90"/>
        <v/>
      </c>
      <c r="AK364" s="28" t="str">
        <f t="shared" si="91"/>
        <v/>
      </c>
      <c r="AL364" s="29" t="str">
        <f t="shared" si="92"/>
        <v/>
      </c>
      <c r="AM364" s="25" t="str">
        <f t="shared" si="93"/>
        <v/>
      </c>
      <c r="AN364" s="24" t="str">
        <f t="shared" si="94"/>
        <v>非参评</v>
      </c>
      <c r="AO364" s="24" t="str">
        <f t="shared" si="95"/>
        <v>MOB12+</v>
      </c>
    </row>
    <row r="365" spans="1:41" ht="13.5" hidden="1" customHeight="1">
      <c r="A365" s="24" t="s">
        <v>1168</v>
      </c>
      <c r="B365" s="34" t="s">
        <v>176</v>
      </c>
      <c r="C365" s="25">
        <v>766871</v>
      </c>
      <c r="D365" s="24" t="s">
        <v>653</v>
      </c>
      <c r="E365" s="26">
        <v>45714.632638888899</v>
      </c>
      <c r="F365" s="26">
        <v>45714.632638888899</v>
      </c>
      <c r="G365" s="25">
        <v>440</v>
      </c>
      <c r="H365" s="25">
        <v>440</v>
      </c>
      <c r="I365" s="26">
        <v>46154.4194444444</v>
      </c>
      <c r="J365" s="27">
        <v>163</v>
      </c>
      <c r="K365" s="27">
        <v>233</v>
      </c>
      <c r="L365" s="27">
        <v>52</v>
      </c>
      <c r="M365" s="27">
        <v>8741</v>
      </c>
      <c r="N365" s="27">
        <v>6106</v>
      </c>
      <c r="O365" s="24">
        <v>1</v>
      </c>
      <c r="P365" s="27">
        <v>0</v>
      </c>
      <c r="Q365" s="24"/>
      <c r="R365" s="24"/>
      <c r="S365" s="27">
        <v>3</v>
      </c>
      <c r="T365" s="27">
        <v>6</v>
      </c>
      <c r="U365" s="27">
        <v>240700</v>
      </c>
      <c r="V365" s="27">
        <v>100000</v>
      </c>
      <c r="W365" s="27">
        <v>240700</v>
      </c>
      <c r="X365" s="24" t="str">
        <f>IF(OR(I365="",说明首页!$C$3-INT(I365)&gt;7),"是","否")</f>
        <v>否</v>
      </c>
      <c r="Y365" s="24" t="str">
        <f t="shared" si="80"/>
        <v>是</v>
      </c>
      <c r="Z365" s="24" t="str">
        <f t="shared" si="81"/>
        <v>否</v>
      </c>
      <c r="AA365" s="24" t="str">
        <f>IF(OR(I365="",说明首页!$C$3-INT(I365)&gt;=3),"是","否")</f>
        <v>否</v>
      </c>
      <c r="AB365" s="28">
        <f t="shared" si="82"/>
        <v>117.42307692307692</v>
      </c>
      <c r="AC365" s="29">
        <f t="shared" si="83"/>
        <v>24.07</v>
      </c>
      <c r="AD365" s="27">
        <f t="shared" si="84"/>
        <v>40116.666666666664</v>
      </c>
      <c r="AE365" s="29">
        <f t="shared" si="85"/>
        <v>10</v>
      </c>
      <c r="AF365" s="29">
        <f t="shared" si="86"/>
        <v>101.76666666666667</v>
      </c>
      <c r="AG365" s="28" t="str">
        <f t="shared" si="87"/>
        <v/>
      </c>
      <c r="AH365" s="28" t="str">
        <f t="shared" si="88"/>
        <v/>
      </c>
      <c r="AI365" s="28" t="str">
        <f t="shared" si="89"/>
        <v/>
      </c>
      <c r="AJ365" s="28" t="str">
        <f t="shared" si="90"/>
        <v/>
      </c>
      <c r="AK365" s="28" t="str">
        <f t="shared" si="91"/>
        <v/>
      </c>
      <c r="AL365" s="29" t="str">
        <f t="shared" si="92"/>
        <v/>
      </c>
      <c r="AM365" s="25" t="str">
        <f t="shared" si="93"/>
        <v/>
      </c>
      <c r="AN365" s="24" t="str">
        <f t="shared" si="94"/>
        <v>非参评</v>
      </c>
      <c r="AO365" s="24" t="str">
        <f t="shared" si="95"/>
        <v>MOB12+</v>
      </c>
    </row>
    <row r="366" spans="1:41" ht="13.5" hidden="1" customHeight="1">
      <c r="A366" s="24" t="s">
        <v>1168</v>
      </c>
      <c r="B366" s="34" t="s">
        <v>150</v>
      </c>
      <c r="C366" s="25">
        <v>766925</v>
      </c>
      <c r="D366" s="24" t="s">
        <v>1146</v>
      </c>
      <c r="E366" s="26">
        <v>45534.3972222222</v>
      </c>
      <c r="F366" s="26">
        <v>45534.3972222222</v>
      </c>
      <c r="G366" s="25">
        <v>620</v>
      </c>
      <c r="H366" s="25">
        <v>620</v>
      </c>
      <c r="I366" s="26">
        <v>46154.660416666702</v>
      </c>
      <c r="J366" s="27">
        <v>476</v>
      </c>
      <c r="K366" s="27">
        <v>547</v>
      </c>
      <c r="L366" s="27">
        <v>202</v>
      </c>
      <c r="M366" s="27">
        <v>22887</v>
      </c>
      <c r="N366" s="27">
        <v>17359</v>
      </c>
      <c r="O366" s="25"/>
      <c r="P366" s="27">
        <v>0</v>
      </c>
      <c r="Q366" s="24"/>
      <c r="R366" s="24"/>
      <c r="S366" s="27">
        <v>4</v>
      </c>
      <c r="T366" s="27">
        <v>8</v>
      </c>
      <c r="U366" s="27">
        <v>76000</v>
      </c>
      <c r="V366" s="27"/>
      <c r="W366" s="27">
        <v>76000</v>
      </c>
      <c r="X366" s="24" t="str">
        <f>IF(OR(I366="",说明首页!$C$3-INT(I366)&gt;7),"是","否")</f>
        <v>否</v>
      </c>
      <c r="Y366" s="24" t="str">
        <f t="shared" si="80"/>
        <v>是</v>
      </c>
      <c r="Z366" s="24" t="str">
        <f t="shared" si="81"/>
        <v>否</v>
      </c>
      <c r="AA366" s="24" t="str">
        <f>IF(OR(I366="",说明首页!$C$3-INT(I366)&gt;=3),"是","否")</f>
        <v>否</v>
      </c>
      <c r="AB366" s="28">
        <f t="shared" si="82"/>
        <v>85.93564356435644</v>
      </c>
      <c r="AC366" s="29">
        <f t="shared" si="83"/>
        <v>7.6</v>
      </c>
      <c r="AD366" s="27">
        <f t="shared" si="84"/>
        <v>9500</v>
      </c>
      <c r="AE366" s="29">
        <f t="shared" si="85"/>
        <v>0</v>
      </c>
      <c r="AF366" s="29">
        <f t="shared" si="86"/>
        <v>0</v>
      </c>
      <c r="AG366" s="28" t="str">
        <f t="shared" si="87"/>
        <v/>
      </c>
      <c r="AH366" s="28" t="str">
        <f t="shared" si="88"/>
        <v/>
      </c>
      <c r="AI366" s="28" t="str">
        <f t="shared" si="89"/>
        <v/>
      </c>
      <c r="AJ366" s="28" t="str">
        <f t="shared" si="90"/>
        <v/>
      </c>
      <c r="AK366" s="28" t="str">
        <f t="shared" si="91"/>
        <v/>
      </c>
      <c r="AL366" s="29" t="str">
        <f t="shared" si="92"/>
        <v/>
      </c>
      <c r="AM366" s="25" t="str">
        <f t="shared" si="93"/>
        <v/>
      </c>
      <c r="AN366" s="24" t="str">
        <f t="shared" si="94"/>
        <v>非参评</v>
      </c>
      <c r="AO366" s="24" t="str">
        <f t="shared" si="95"/>
        <v>MOB12+</v>
      </c>
    </row>
    <row r="367" spans="1:41" ht="13.5" hidden="1" customHeight="1">
      <c r="A367" s="24" t="s">
        <v>1168</v>
      </c>
      <c r="B367" s="34" t="s">
        <v>160</v>
      </c>
      <c r="C367" s="25">
        <v>767611</v>
      </c>
      <c r="D367" s="24" t="s">
        <v>940</v>
      </c>
      <c r="E367" s="26">
        <v>45539.384722222203</v>
      </c>
      <c r="F367" s="26">
        <v>45539.384722222203</v>
      </c>
      <c r="G367" s="25">
        <v>615</v>
      </c>
      <c r="H367" s="25">
        <v>615</v>
      </c>
      <c r="I367" s="26">
        <v>46148.398611111101</v>
      </c>
      <c r="J367" s="27">
        <v>288</v>
      </c>
      <c r="K367" s="27">
        <v>303</v>
      </c>
      <c r="L367" s="27">
        <v>97</v>
      </c>
      <c r="M367" s="27">
        <v>8265</v>
      </c>
      <c r="N367" s="27">
        <v>5139</v>
      </c>
      <c r="O367" s="24"/>
      <c r="P367" s="27"/>
      <c r="Q367" s="24"/>
      <c r="R367" s="24"/>
      <c r="S367" s="27"/>
      <c r="T367" s="27"/>
      <c r="U367" s="27"/>
      <c r="V367" s="27"/>
      <c r="W367" s="27"/>
      <c r="X367" s="24" t="str">
        <f>IF(OR(I367="",说明首页!$C$3-INT(I367)&gt;7),"是","否")</f>
        <v>否</v>
      </c>
      <c r="Y367" s="24" t="str">
        <f t="shared" si="80"/>
        <v>是</v>
      </c>
      <c r="Z367" s="24" t="str">
        <f t="shared" si="81"/>
        <v>否</v>
      </c>
      <c r="AA367" s="24" t="str">
        <f>IF(OR(I367="",说明首页!$C$3-INT(I367)&gt;=3),"是","否")</f>
        <v>否</v>
      </c>
      <c r="AB367" s="28">
        <f t="shared" si="82"/>
        <v>52.979381443298969</v>
      </c>
      <c r="AC367" s="29">
        <f t="shared" si="83"/>
        <v>0</v>
      </c>
      <c r="AD367" s="27">
        <f t="shared" si="84"/>
        <v>0</v>
      </c>
      <c r="AE367" s="29">
        <f t="shared" si="85"/>
        <v>0</v>
      </c>
      <c r="AF367" s="29">
        <f t="shared" si="86"/>
        <v>0</v>
      </c>
      <c r="AG367" s="28" t="str">
        <f t="shared" si="87"/>
        <v/>
      </c>
      <c r="AH367" s="28" t="str">
        <f t="shared" si="88"/>
        <v/>
      </c>
      <c r="AI367" s="28" t="str">
        <f t="shared" si="89"/>
        <v/>
      </c>
      <c r="AJ367" s="28" t="str">
        <f t="shared" si="90"/>
        <v/>
      </c>
      <c r="AK367" s="28" t="str">
        <f t="shared" si="91"/>
        <v/>
      </c>
      <c r="AL367" s="29" t="str">
        <f t="shared" si="92"/>
        <v/>
      </c>
      <c r="AM367" s="25" t="str">
        <f t="shared" si="93"/>
        <v/>
      </c>
      <c r="AN367" s="24" t="str">
        <f t="shared" si="94"/>
        <v>非参评</v>
      </c>
      <c r="AO367" s="24" t="str">
        <f t="shared" si="95"/>
        <v>MOB12+</v>
      </c>
    </row>
    <row r="368" spans="1:41" ht="13.5" hidden="1" customHeight="1">
      <c r="A368" s="24" t="s">
        <v>1168</v>
      </c>
      <c r="B368" s="34" t="s">
        <v>147</v>
      </c>
      <c r="C368" s="25">
        <v>767725</v>
      </c>
      <c r="D368" s="24" t="s">
        <v>312</v>
      </c>
      <c r="E368" s="26">
        <v>45540.461805555598</v>
      </c>
      <c r="F368" s="26">
        <v>45540.461805555598</v>
      </c>
      <c r="G368" s="25">
        <v>614</v>
      </c>
      <c r="H368" s="25">
        <v>614</v>
      </c>
      <c r="I368" s="26">
        <v>46154.710416666698</v>
      </c>
      <c r="J368" s="27">
        <v>36</v>
      </c>
      <c r="K368" s="27">
        <v>37</v>
      </c>
      <c r="L368" s="27">
        <v>20</v>
      </c>
      <c r="M368" s="27">
        <v>1650</v>
      </c>
      <c r="N368" s="27">
        <v>1362</v>
      </c>
      <c r="O368" s="25"/>
      <c r="P368" s="27"/>
      <c r="Q368" s="24"/>
      <c r="R368" s="24"/>
      <c r="S368" s="27"/>
      <c r="T368" s="27"/>
      <c r="U368" s="27"/>
      <c r="V368" s="27"/>
      <c r="W368" s="27"/>
      <c r="X368" s="24" t="str">
        <f>IF(OR(I368="",说明首页!$C$3-INT(I368)&gt;7),"是","否")</f>
        <v>否</v>
      </c>
      <c r="Y368" s="24" t="str">
        <f t="shared" si="80"/>
        <v>是</v>
      </c>
      <c r="Z368" s="24" t="str">
        <f t="shared" si="81"/>
        <v>否</v>
      </c>
      <c r="AA368" s="24" t="str">
        <f>IF(OR(I368="",说明首页!$C$3-INT(I368)&gt;=3),"是","否")</f>
        <v>否</v>
      </c>
      <c r="AB368" s="28">
        <f t="shared" si="82"/>
        <v>68.099999999999994</v>
      </c>
      <c r="AC368" s="29">
        <f t="shared" si="83"/>
        <v>0</v>
      </c>
      <c r="AD368" s="27">
        <f t="shared" si="84"/>
        <v>0</v>
      </c>
      <c r="AE368" s="29">
        <f t="shared" si="85"/>
        <v>0</v>
      </c>
      <c r="AF368" s="29">
        <f t="shared" si="86"/>
        <v>0</v>
      </c>
      <c r="AG368" s="28" t="str">
        <f t="shared" si="87"/>
        <v/>
      </c>
      <c r="AH368" s="28" t="str">
        <f t="shared" si="88"/>
        <v/>
      </c>
      <c r="AI368" s="28" t="str">
        <f t="shared" si="89"/>
        <v/>
      </c>
      <c r="AJ368" s="28" t="str">
        <f t="shared" si="90"/>
        <v/>
      </c>
      <c r="AK368" s="28" t="str">
        <f t="shared" si="91"/>
        <v/>
      </c>
      <c r="AL368" s="29" t="str">
        <f t="shared" si="92"/>
        <v/>
      </c>
      <c r="AM368" s="25" t="str">
        <f t="shared" si="93"/>
        <v/>
      </c>
      <c r="AN368" s="24" t="str">
        <f t="shared" si="94"/>
        <v>非参评</v>
      </c>
      <c r="AO368" s="24" t="str">
        <f t="shared" si="95"/>
        <v>MOB12+</v>
      </c>
    </row>
    <row r="369" spans="1:41" ht="13.5" hidden="1" customHeight="1">
      <c r="A369" s="24" t="s">
        <v>1168</v>
      </c>
      <c r="B369" s="34" t="s">
        <v>147</v>
      </c>
      <c r="C369" s="25">
        <v>767726</v>
      </c>
      <c r="D369" s="24" t="s">
        <v>538</v>
      </c>
      <c r="E369" s="26">
        <v>45540.463888888902</v>
      </c>
      <c r="F369" s="26">
        <v>45540.463888888902</v>
      </c>
      <c r="G369" s="25">
        <v>614</v>
      </c>
      <c r="H369" s="25">
        <v>614</v>
      </c>
      <c r="I369" s="26">
        <v>46154.682638888902</v>
      </c>
      <c r="J369" s="27">
        <v>222</v>
      </c>
      <c r="K369" s="27">
        <v>235</v>
      </c>
      <c r="L369" s="27">
        <v>135</v>
      </c>
      <c r="M369" s="27">
        <v>12510</v>
      </c>
      <c r="N369" s="27">
        <v>10922</v>
      </c>
      <c r="O369" s="25"/>
      <c r="P369" s="27">
        <v>0</v>
      </c>
      <c r="Q369" s="24"/>
      <c r="R369" s="24"/>
      <c r="S369" s="27">
        <v>3</v>
      </c>
      <c r="T369" s="27">
        <v>5</v>
      </c>
      <c r="U369" s="27">
        <v>23500</v>
      </c>
      <c r="V369" s="27">
        <v>22500</v>
      </c>
      <c r="W369" s="27">
        <v>23500</v>
      </c>
      <c r="X369" s="24" t="str">
        <f>IF(OR(I369="",说明首页!$C$3-INT(I369)&gt;7),"是","否")</f>
        <v>否</v>
      </c>
      <c r="Y369" s="24" t="str">
        <f t="shared" si="80"/>
        <v>是</v>
      </c>
      <c r="Z369" s="24" t="str">
        <f t="shared" si="81"/>
        <v>否</v>
      </c>
      <c r="AA369" s="24" t="str">
        <f>IF(OR(I369="",说明首页!$C$3-INT(I369)&gt;=3),"是","否")</f>
        <v>否</v>
      </c>
      <c r="AB369" s="28">
        <f t="shared" si="82"/>
        <v>80.903703703703698</v>
      </c>
      <c r="AC369" s="29">
        <f t="shared" si="83"/>
        <v>2.35</v>
      </c>
      <c r="AD369" s="27">
        <f t="shared" si="84"/>
        <v>4700</v>
      </c>
      <c r="AE369" s="29">
        <f t="shared" si="85"/>
        <v>2.25</v>
      </c>
      <c r="AF369" s="29">
        <f t="shared" si="86"/>
        <v>0</v>
      </c>
      <c r="AG369" s="28" t="str">
        <f t="shared" si="87"/>
        <v/>
      </c>
      <c r="AH369" s="28" t="str">
        <f t="shared" si="88"/>
        <v/>
      </c>
      <c r="AI369" s="28" t="str">
        <f t="shared" si="89"/>
        <v/>
      </c>
      <c r="AJ369" s="28" t="str">
        <f t="shared" si="90"/>
        <v/>
      </c>
      <c r="AK369" s="28" t="str">
        <f t="shared" si="91"/>
        <v/>
      </c>
      <c r="AL369" s="29" t="str">
        <f t="shared" si="92"/>
        <v/>
      </c>
      <c r="AM369" s="25" t="str">
        <f t="shared" si="93"/>
        <v/>
      </c>
      <c r="AN369" s="24" t="str">
        <f t="shared" si="94"/>
        <v>非参评</v>
      </c>
      <c r="AO369" s="24" t="str">
        <f t="shared" si="95"/>
        <v>MOB12+</v>
      </c>
    </row>
    <row r="370" spans="1:41" ht="13.5" hidden="1" customHeight="1">
      <c r="A370" s="24" t="s">
        <v>1168</v>
      </c>
      <c r="B370" s="34" t="s">
        <v>150</v>
      </c>
      <c r="C370" s="25">
        <v>767860</v>
      </c>
      <c r="D370" s="24" t="s">
        <v>989</v>
      </c>
      <c r="E370" s="26">
        <v>45548.3930555556</v>
      </c>
      <c r="F370" s="26">
        <v>45548.3930555556</v>
      </c>
      <c r="G370" s="25">
        <v>606</v>
      </c>
      <c r="H370" s="25">
        <v>606</v>
      </c>
      <c r="I370" s="26">
        <v>46154.661805555603</v>
      </c>
      <c r="J370" s="27">
        <v>412</v>
      </c>
      <c r="K370" s="27">
        <v>464</v>
      </c>
      <c r="L370" s="27">
        <v>176</v>
      </c>
      <c r="M370" s="27">
        <v>17820</v>
      </c>
      <c r="N370" s="27">
        <v>12902</v>
      </c>
      <c r="O370" s="25">
        <v>3</v>
      </c>
      <c r="P370" s="27">
        <v>0</v>
      </c>
      <c r="Q370" s="24"/>
      <c r="R370" s="24"/>
      <c r="S370" s="27">
        <v>3</v>
      </c>
      <c r="T370" s="27">
        <v>6</v>
      </c>
      <c r="U370" s="27">
        <v>61000</v>
      </c>
      <c r="V370" s="27">
        <v>60000</v>
      </c>
      <c r="W370" s="27">
        <v>61000</v>
      </c>
      <c r="X370" s="24" t="str">
        <f>IF(OR(I370="",说明首页!$C$3-INT(I370)&gt;7),"是","否")</f>
        <v>否</v>
      </c>
      <c r="Y370" s="24" t="str">
        <f t="shared" si="80"/>
        <v>是</v>
      </c>
      <c r="Z370" s="24" t="str">
        <f t="shared" si="81"/>
        <v>否</v>
      </c>
      <c r="AA370" s="24" t="str">
        <f>IF(OR(I370="",说明首页!$C$3-INT(I370)&gt;=3),"是","否")</f>
        <v>否</v>
      </c>
      <c r="AB370" s="28">
        <f t="shared" si="82"/>
        <v>73.306818181818187</v>
      </c>
      <c r="AC370" s="29">
        <f t="shared" si="83"/>
        <v>6.1</v>
      </c>
      <c r="AD370" s="27">
        <f t="shared" si="84"/>
        <v>10166.666666666666</v>
      </c>
      <c r="AE370" s="29">
        <f t="shared" si="85"/>
        <v>6</v>
      </c>
      <c r="AF370" s="29">
        <f t="shared" si="86"/>
        <v>71.677777777777777</v>
      </c>
      <c r="AG370" s="28" t="str">
        <f t="shared" si="87"/>
        <v/>
      </c>
      <c r="AH370" s="28" t="str">
        <f t="shared" si="88"/>
        <v/>
      </c>
      <c r="AI370" s="28" t="str">
        <f t="shared" si="89"/>
        <v/>
      </c>
      <c r="AJ370" s="28" t="str">
        <f t="shared" si="90"/>
        <v/>
      </c>
      <c r="AK370" s="28" t="str">
        <f t="shared" si="91"/>
        <v/>
      </c>
      <c r="AL370" s="29" t="str">
        <f t="shared" si="92"/>
        <v/>
      </c>
      <c r="AM370" s="25" t="str">
        <f t="shared" si="93"/>
        <v/>
      </c>
      <c r="AN370" s="24" t="str">
        <f t="shared" si="94"/>
        <v>非参评</v>
      </c>
      <c r="AO370" s="24" t="str">
        <f t="shared" si="95"/>
        <v>MOB12+</v>
      </c>
    </row>
    <row r="371" spans="1:41" ht="13.5" hidden="1" customHeight="1">
      <c r="A371" s="24" t="s">
        <v>1168</v>
      </c>
      <c r="B371" s="34" t="s">
        <v>145</v>
      </c>
      <c r="C371" s="25">
        <v>767941</v>
      </c>
      <c r="D371" s="24" t="s">
        <v>654</v>
      </c>
      <c r="E371" s="26">
        <v>45549.579166666699</v>
      </c>
      <c r="F371" s="26">
        <v>45549.579166666699</v>
      </c>
      <c r="G371" s="25">
        <v>605</v>
      </c>
      <c r="H371" s="25">
        <v>605</v>
      </c>
      <c r="I371" s="26">
        <v>46154.802777777797</v>
      </c>
      <c r="J371" s="27">
        <v>4504</v>
      </c>
      <c r="K371" s="27">
        <v>5012</v>
      </c>
      <c r="L371" s="27">
        <v>2342</v>
      </c>
      <c r="M371" s="27">
        <v>259395</v>
      </c>
      <c r="N371" s="27">
        <v>221732</v>
      </c>
      <c r="O371" s="25">
        <v>25</v>
      </c>
      <c r="P371" s="27">
        <v>0</v>
      </c>
      <c r="Q371" s="24"/>
      <c r="R371" s="24"/>
      <c r="S371" s="27">
        <v>255</v>
      </c>
      <c r="T371" s="27">
        <v>397</v>
      </c>
      <c r="U371" s="27">
        <v>12500000</v>
      </c>
      <c r="V371" s="27">
        <v>6898400</v>
      </c>
      <c r="W371" s="27">
        <v>12500000</v>
      </c>
      <c r="X371" s="24" t="str">
        <f>IF(OR(I371="",说明首页!$C$3-INT(I371)&gt;7),"是","否")</f>
        <v>否</v>
      </c>
      <c r="Y371" s="24" t="str">
        <f t="shared" si="80"/>
        <v>否</v>
      </c>
      <c r="Z371" s="24" t="str">
        <f t="shared" si="81"/>
        <v>是</v>
      </c>
      <c r="AA371" s="24" t="str">
        <f>IF(OR(I371="",说明首页!$C$3-INT(I371)&gt;=3),"是","否")</f>
        <v>否</v>
      </c>
      <c r="AB371" s="28">
        <f t="shared" si="82"/>
        <v>94.676345004269848</v>
      </c>
      <c r="AC371" s="29">
        <f t="shared" si="83"/>
        <v>1250</v>
      </c>
      <c r="AD371" s="27">
        <f t="shared" si="84"/>
        <v>31486.146095717882</v>
      </c>
      <c r="AE371" s="29">
        <f t="shared" si="85"/>
        <v>689.84</v>
      </c>
      <c r="AF371" s="29">
        <f t="shared" si="86"/>
        <v>147.82133333333334</v>
      </c>
      <c r="AG371" s="28">
        <f t="shared" si="87"/>
        <v>57.335581787521086</v>
      </c>
      <c r="AH371" s="28">
        <f t="shared" si="88"/>
        <v>81.112984822934237</v>
      </c>
      <c r="AI371" s="28">
        <f t="shared" si="89"/>
        <v>85.666104553119723</v>
      </c>
      <c r="AJ371" s="28">
        <f t="shared" si="90"/>
        <v>86.340640809443499</v>
      </c>
      <c r="AK371" s="28">
        <f t="shared" si="91"/>
        <v>70.489038785834737</v>
      </c>
      <c r="AL371" s="29">
        <f t="shared" si="92"/>
        <v>77.55</v>
      </c>
      <c r="AM371" s="25">
        <f t="shared" si="93"/>
        <v>92</v>
      </c>
      <c r="AN371" s="24" t="str">
        <f t="shared" si="94"/>
        <v>S</v>
      </c>
      <c r="AO371" s="24" t="str">
        <f t="shared" si="95"/>
        <v>MOB12+</v>
      </c>
    </row>
    <row r="372" spans="1:41" ht="13.5" hidden="1" customHeight="1">
      <c r="A372" s="24" t="s">
        <v>1168</v>
      </c>
      <c r="B372" s="34" t="s">
        <v>145</v>
      </c>
      <c r="C372" s="25">
        <v>768336</v>
      </c>
      <c r="D372" s="24" t="s">
        <v>969</v>
      </c>
      <c r="E372" s="26">
        <v>45558.6472222222</v>
      </c>
      <c r="F372" s="26">
        <v>45558.6472222222</v>
      </c>
      <c r="G372" s="25">
        <v>596</v>
      </c>
      <c r="H372" s="25">
        <v>596</v>
      </c>
      <c r="I372" s="26">
        <v>46154.8347222222</v>
      </c>
      <c r="J372" s="27">
        <v>170</v>
      </c>
      <c r="K372" s="27">
        <v>182</v>
      </c>
      <c r="L372" s="27">
        <v>81</v>
      </c>
      <c r="M372" s="27">
        <v>7225</v>
      </c>
      <c r="N372" s="27">
        <v>5791</v>
      </c>
      <c r="O372" s="25"/>
      <c r="P372" s="27">
        <v>0</v>
      </c>
      <c r="Q372" s="24"/>
      <c r="R372" s="24"/>
      <c r="S372" s="27">
        <v>1</v>
      </c>
      <c r="T372" s="27">
        <v>2</v>
      </c>
      <c r="U372" s="27">
        <v>2000</v>
      </c>
      <c r="V372" s="27"/>
      <c r="W372" s="27">
        <v>2000</v>
      </c>
      <c r="X372" s="24" t="str">
        <f>IF(OR(I372="",说明首页!$C$3-INT(I372)&gt;7),"是","否")</f>
        <v>否</v>
      </c>
      <c r="Y372" s="24" t="str">
        <f t="shared" si="80"/>
        <v>是</v>
      </c>
      <c r="Z372" s="24" t="str">
        <f t="shared" si="81"/>
        <v>否</v>
      </c>
      <c r="AA372" s="24" t="str">
        <f>IF(OR(I372="",说明首页!$C$3-INT(I372)&gt;=3),"是","否")</f>
        <v>否</v>
      </c>
      <c r="AB372" s="28">
        <f t="shared" si="82"/>
        <v>71.493827160493822</v>
      </c>
      <c r="AC372" s="29">
        <f t="shared" si="83"/>
        <v>0.2</v>
      </c>
      <c r="AD372" s="27">
        <f t="shared" si="84"/>
        <v>1000</v>
      </c>
      <c r="AE372" s="29">
        <f t="shared" si="85"/>
        <v>0</v>
      </c>
      <c r="AF372" s="29">
        <f t="shared" si="86"/>
        <v>0</v>
      </c>
      <c r="AG372" s="28" t="str">
        <f t="shared" si="87"/>
        <v/>
      </c>
      <c r="AH372" s="28" t="str">
        <f t="shared" si="88"/>
        <v/>
      </c>
      <c r="AI372" s="28" t="str">
        <f t="shared" si="89"/>
        <v/>
      </c>
      <c r="AJ372" s="28" t="str">
        <f t="shared" si="90"/>
        <v/>
      </c>
      <c r="AK372" s="28" t="str">
        <f t="shared" si="91"/>
        <v/>
      </c>
      <c r="AL372" s="29" t="str">
        <f t="shared" si="92"/>
        <v/>
      </c>
      <c r="AM372" s="25" t="str">
        <f t="shared" si="93"/>
        <v/>
      </c>
      <c r="AN372" s="24" t="str">
        <f t="shared" si="94"/>
        <v>非参评</v>
      </c>
      <c r="AO372" s="24" t="str">
        <f t="shared" si="95"/>
        <v>MOB12+</v>
      </c>
    </row>
    <row r="373" spans="1:41" ht="13.5" hidden="1" customHeight="1">
      <c r="A373" s="24" t="s">
        <v>1168</v>
      </c>
      <c r="B373" s="34" t="s">
        <v>145</v>
      </c>
      <c r="C373" s="25">
        <v>768337</v>
      </c>
      <c r="D373" s="24" t="s">
        <v>1855</v>
      </c>
      <c r="E373" s="26">
        <v>45558.641666666699</v>
      </c>
      <c r="F373" s="26">
        <v>45558.641666666699</v>
      </c>
      <c r="G373" s="25">
        <v>596</v>
      </c>
      <c r="H373" s="25">
        <v>596</v>
      </c>
      <c r="I373" s="26">
        <v>46154.7993055556</v>
      </c>
      <c r="J373" s="27">
        <v>4627</v>
      </c>
      <c r="K373" s="27">
        <v>5013</v>
      </c>
      <c r="L373" s="27">
        <v>2453</v>
      </c>
      <c r="M373" s="27">
        <v>255031</v>
      </c>
      <c r="N373" s="27">
        <v>217744</v>
      </c>
      <c r="O373" s="25">
        <v>23</v>
      </c>
      <c r="P373" s="27">
        <v>0</v>
      </c>
      <c r="Q373" s="24"/>
      <c r="R373" s="24"/>
      <c r="S373" s="27">
        <v>228</v>
      </c>
      <c r="T373" s="27">
        <v>359</v>
      </c>
      <c r="U373" s="27">
        <v>5203300</v>
      </c>
      <c r="V373" s="27">
        <v>2061800</v>
      </c>
      <c r="W373" s="27">
        <v>5203300</v>
      </c>
      <c r="X373" s="24" t="str">
        <f>IF(OR(I373="",说明首页!$C$3-INT(I373)&gt;7),"是","否")</f>
        <v>否</v>
      </c>
      <c r="Y373" s="24" t="str">
        <f t="shared" si="80"/>
        <v>否</v>
      </c>
      <c r="Z373" s="24" t="str">
        <f t="shared" si="81"/>
        <v>是</v>
      </c>
      <c r="AA373" s="24" t="str">
        <f>IF(OR(I373="",说明首页!$C$3-INT(I373)&gt;=3),"是","否")</f>
        <v>否</v>
      </c>
      <c r="AB373" s="28">
        <f t="shared" si="82"/>
        <v>88.766408479412959</v>
      </c>
      <c r="AC373" s="29">
        <f t="shared" si="83"/>
        <v>520.33000000000004</v>
      </c>
      <c r="AD373" s="27">
        <f t="shared" si="84"/>
        <v>14493.871866295265</v>
      </c>
      <c r="AE373" s="29">
        <f t="shared" si="85"/>
        <v>206.18</v>
      </c>
      <c r="AF373" s="29">
        <f t="shared" si="86"/>
        <v>157.7855072463768</v>
      </c>
      <c r="AG373" s="28">
        <f t="shared" si="87"/>
        <v>45.193929173693085</v>
      </c>
      <c r="AH373" s="28">
        <f t="shared" si="88"/>
        <v>18.887015177065766</v>
      </c>
      <c r="AI373" s="28">
        <f t="shared" si="89"/>
        <v>4.7217537942664416</v>
      </c>
      <c r="AJ373" s="28">
        <f t="shared" si="90"/>
        <v>28.667790893760543</v>
      </c>
      <c r="AK373" s="28">
        <f t="shared" si="91"/>
        <v>80.94435075885329</v>
      </c>
      <c r="AL373" s="29">
        <f t="shared" si="92"/>
        <v>36.369999999999997</v>
      </c>
      <c r="AM373" s="25">
        <f t="shared" si="93"/>
        <v>400</v>
      </c>
      <c r="AN373" s="24" t="str">
        <f t="shared" si="94"/>
        <v>B</v>
      </c>
      <c r="AO373" s="24" t="str">
        <f t="shared" si="95"/>
        <v>MOB12+</v>
      </c>
    </row>
    <row r="374" spans="1:41" ht="13.5" hidden="1" customHeight="1">
      <c r="A374" s="24" t="s">
        <v>1168</v>
      </c>
      <c r="B374" s="34" t="s">
        <v>145</v>
      </c>
      <c r="C374" s="25">
        <v>768340</v>
      </c>
      <c r="D374" s="24" t="s">
        <v>1624</v>
      </c>
      <c r="E374" s="26">
        <v>45558.622916666704</v>
      </c>
      <c r="F374" s="26">
        <v>45558.622916666704</v>
      </c>
      <c r="G374" s="25">
        <v>596</v>
      </c>
      <c r="H374" s="25">
        <v>596</v>
      </c>
      <c r="I374" s="26">
        <v>46154.773611111101</v>
      </c>
      <c r="J374" s="27">
        <v>4038</v>
      </c>
      <c r="K374" s="27">
        <v>4653</v>
      </c>
      <c r="L374" s="27">
        <v>2298</v>
      </c>
      <c r="M374" s="27">
        <v>263142</v>
      </c>
      <c r="N374" s="27">
        <v>229817</v>
      </c>
      <c r="O374" s="25">
        <v>23</v>
      </c>
      <c r="P374" s="27">
        <v>0</v>
      </c>
      <c r="Q374" s="24"/>
      <c r="R374" s="24"/>
      <c r="S374" s="27">
        <v>287</v>
      </c>
      <c r="T374" s="27">
        <v>442</v>
      </c>
      <c r="U374" s="27">
        <v>13500000</v>
      </c>
      <c r="V374" s="27">
        <v>6127700</v>
      </c>
      <c r="W374" s="27">
        <v>13500000</v>
      </c>
      <c r="X374" s="24" t="str">
        <f>IF(OR(I374="",说明首页!$C$3-INT(I374)&gt;7),"是","否")</f>
        <v>否</v>
      </c>
      <c r="Y374" s="24" t="str">
        <f t="shared" si="80"/>
        <v>否</v>
      </c>
      <c r="Z374" s="24" t="str">
        <f t="shared" si="81"/>
        <v>是</v>
      </c>
      <c r="AA374" s="24" t="str">
        <f>IF(OR(I374="",说明首页!$C$3-INT(I374)&gt;=3),"是","否")</f>
        <v>否</v>
      </c>
      <c r="AB374" s="28">
        <f t="shared" si="82"/>
        <v>100.00739773716275</v>
      </c>
      <c r="AC374" s="29">
        <f t="shared" si="83"/>
        <v>1350</v>
      </c>
      <c r="AD374" s="27">
        <f t="shared" si="84"/>
        <v>30542.986425339368</v>
      </c>
      <c r="AE374" s="29">
        <f t="shared" si="85"/>
        <v>612.77</v>
      </c>
      <c r="AF374" s="29">
        <f t="shared" si="86"/>
        <v>166.53405797101451</v>
      </c>
      <c r="AG374" s="28">
        <f t="shared" si="87"/>
        <v>68.128161888701527</v>
      </c>
      <c r="AH374" s="28">
        <f t="shared" si="88"/>
        <v>86.003372681281618</v>
      </c>
      <c r="AI374" s="28">
        <f t="shared" si="89"/>
        <v>82.46205733558179</v>
      </c>
      <c r="AJ374" s="28">
        <f t="shared" si="90"/>
        <v>81.956155143338947</v>
      </c>
      <c r="AK374" s="28">
        <f t="shared" si="91"/>
        <v>87.689713322091066</v>
      </c>
      <c r="AL374" s="29">
        <f t="shared" si="92"/>
        <v>83.5</v>
      </c>
      <c r="AM374" s="25">
        <f t="shared" si="93"/>
        <v>62</v>
      </c>
      <c r="AN374" s="24" t="str">
        <f t="shared" si="94"/>
        <v>S</v>
      </c>
      <c r="AO374" s="24" t="str">
        <f t="shared" si="95"/>
        <v>MOB12+</v>
      </c>
    </row>
    <row r="375" spans="1:41" ht="13.5" hidden="1" customHeight="1">
      <c r="A375" s="24" t="s">
        <v>1168</v>
      </c>
      <c r="B375" s="34" t="s">
        <v>145</v>
      </c>
      <c r="C375" s="25">
        <v>768595</v>
      </c>
      <c r="D375" s="24" t="s">
        <v>1927</v>
      </c>
      <c r="E375" s="26">
        <v>45562.415972222203</v>
      </c>
      <c r="F375" s="26">
        <v>45562.415972222203</v>
      </c>
      <c r="G375" s="25">
        <v>592</v>
      </c>
      <c r="H375" s="25">
        <v>592</v>
      </c>
      <c r="I375" s="26">
        <v>46142.756944444402</v>
      </c>
      <c r="J375" s="27">
        <v>3148</v>
      </c>
      <c r="K375" s="27">
        <v>3553</v>
      </c>
      <c r="L375" s="27">
        <v>1705</v>
      </c>
      <c r="M375" s="27">
        <v>137800</v>
      </c>
      <c r="N375" s="27">
        <v>113216</v>
      </c>
      <c r="O375" s="24">
        <v>15</v>
      </c>
      <c r="P375" s="27">
        <v>0</v>
      </c>
      <c r="Q375" s="24"/>
      <c r="R375" s="24"/>
      <c r="S375" s="27">
        <v>142</v>
      </c>
      <c r="T375" s="27">
        <v>213</v>
      </c>
      <c r="U375" s="27">
        <v>4298800</v>
      </c>
      <c r="V375" s="24">
        <v>847900</v>
      </c>
      <c r="W375" s="27">
        <v>4298800</v>
      </c>
      <c r="X375" s="24" t="str">
        <f>IF(OR(I375="",说明首页!$C$3-INT(I375)&gt;7),"是","否")</f>
        <v>否</v>
      </c>
      <c r="Y375" s="24" t="str">
        <f t="shared" si="80"/>
        <v>是</v>
      </c>
      <c r="Z375" s="24" t="str">
        <f t="shared" si="81"/>
        <v>否</v>
      </c>
      <c r="AA375" s="24" t="str">
        <f>IF(OR(I375="",说明首页!$C$3-INT(I375)&gt;=3),"是","否")</f>
        <v>否</v>
      </c>
      <c r="AB375" s="28">
        <f t="shared" si="82"/>
        <v>66.402346041055722</v>
      </c>
      <c r="AC375" s="29">
        <f t="shared" si="83"/>
        <v>429.88</v>
      </c>
      <c r="AD375" s="27">
        <f t="shared" si="84"/>
        <v>20182.159624413147</v>
      </c>
      <c r="AE375" s="29">
        <f t="shared" si="85"/>
        <v>84.79</v>
      </c>
      <c r="AF375" s="29">
        <f t="shared" si="86"/>
        <v>125.79555555555557</v>
      </c>
      <c r="AG375" s="28" t="str">
        <f t="shared" si="87"/>
        <v/>
      </c>
      <c r="AH375" s="28" t="str">
        <f t="shared" si="88"/>
        <v/>
      </c>
      <c r="AI375" s="28" t="str">
        <f t="shared" si="89"/>
        <v/>
      </c>
      <c r="AJ375" s="28" t="str">
        <f t="shared" si="90"/>
        <v/>
      </c>
      <c r="AK375" s="28" t="str">
        <f t="shared" si="91"/>
        <v/>
      </c>
      <c r="AL375" s="29" t="str">
        <f t="shared" si="92"/>
        <v/>
      </c>
      <c r="AM375" s="25" t="str">
        <f t="shared" si="93"/>
        <v/>
      </c>
      <c r="AN375" s="24" t="str">
        <f t="shared" si="94"/>
        <v>非参评</v>
      </c>
      <c r="AO375" s="24" t="str">
        <f t="shared" si="95"/>
        <v>MOB12+</v>
      </c>
    </row>
    <row r="376" spans="1:41" ht="13.5" hidden="1" customHeight="1">
      <c r="A376" s="24" t="s">
        <v>1168</v>
      </c>
      <c r="B376" s="34" t="s">
        <v>147</v>
      </c>
      <c r="C376" s="25">
        <v>768763</v>
      </c>
      <c r="D376" s="24" t="s">
        <v>1513</v>
      </c>
      <c r="E376" s="26">
        <v>45564.716666666704</v>
      </c>
      <c r="F376" s="26">
        <v>45564.716666666704</v>
      </c>
      <c r="G376" s="25">
        <v>590</v>
      </c>
      <c r="H376" s="25">
        <v>590</v>
      </c>
      <c r="I376" s="26">
        <v>46154.697222222203</v>
      </c>
      <c r="J376" s="27">
        <v>58</v>
      </c>
      <c r="K376" s="27">
        <v>58</v>
      </c>
      <c r="L376" s="27">
        <v>37</v>
      </c>
      <c r="M376" s="27">
        <v>5145</v>
      </c>
      <c r="N376" s="27">
        <v>4853</v>
      </c>
      <c r="O376" s="25">
        <v>1</v>
      </c>
      <c r="P376" s="27">
        <v>0</v>
      </c>
      <c r="Q376" s="24"/>
      <c r="R376" s="24"/>
      <c r="S376" s="27">
        <v>4</v>
      </c>
      <c r="T376" s="27">
        <v>7</v>
      </c>
      <c r="U376" s="27">
        <v>25800</v>
      </c>
      <c r="V376" s="27"/>
      <c r="W376" s="27">
        <v>25800</v>
      </c>
      <c r="X376" s="24" t="str">
        <f>IF(OR(I376="",说明首页!$C$3-INT(I376)&gt;7),"是","否")</f>
        <v>否</v>
      </c>
      <c r="Y376" s="24" t="str">
        <f t="shared" si="80"/>
        <v>是</v>
      </c>
      <c r="Z376" s="24" t="str">
        <f t="shared" si="81"/>
        <v>否</v>
      </c>
      <c r="AA376" s="24" t="str">
        <f>IF(OR(I376="",说明首页!$C$3-INT(I376)&gt;=3),"是","否")</f>
        <v>否</v>
      </c>
      <c r="AB376" s="28">
        <f t="shared" si="82"/>
        <v>131.16216216216216</v>
      </c>
      <c r="AC376" s="29">
        <f t="shared" si="83"/>
        <v>2.58</v>
      </c>
      <c r="AD376" s="27">
        <f t="shared" si="84"/>
        <v>3685.7142857142858</v>
      </c>
      <c r="AE376" s="29">
        <f t="shared" si="85"/>
        <v>0</v>
      </c>
      <c r="AF376" s="29">
        <f t="shared" si="86"/>
        <v>80.88333333333334</v>
      </c>
      <c r="AG376" s="28" t="str">
        <f t="shared" si="87"/>
        <v/>
      </c>
      <c r="AH376" s="28" t="str">
        <f t="shared" si="88"/>
        <v/>
      </c>
      <c r="AI376" s="28" t="str">
        <f t="shared" si="89"/>
        <v/>
      </c>
      <c r="AJ376" s="28" t="str">
        <f t="shared" si="90"/>
        <v/>
      </c>
      <c r="AK376" s="28" t="str">
        <f t="shared" si="91"/>
        <v/>
      </c>
      <c r="AL376" s="29" t="str">
        <f t="shared" si="92"/>
        <v/>
      </c>
      <c r="AM376" s="25" t="str">
        <f t="shared" si="93"/>
        <v/>
      </c>
      <c r="AN376" s="24" t="str">
        <f t="shared" si="94"/>
        <v>非参评</v>
      </c>
      <c r="AO376" s="24" t="str">
        <f t="shared" si="95"/>
        <v>MOB12+</v>
      </c>
    </row>
    <row r="377" spans="1:41" ht="13.5" hidden="1" customHeight="1">
      <c r="A377" s="24" t="s">
        <v>1168</v>
      </c>
      <c r="B377" s="34" t="s">
        <v>158</v>
      </c>
      <c r="C377" s="25">
        <v>768899</v>
      </c>
      <c r="D377" s="24" t="s">
        <v>1954</v>
      </c>
      <c r="E377" s="26">
        <v>45575.396527777797</v>
      </c>
      <c r="F377" s="26">
        <v>45575.396527777797</v>
      </c>
      <c r="G377" s="25">
        <v>579</v>
      </c>
      <c r="H377" s="25">
        <v>579</v>
      </c>
      <c r="I377" s="26">
        <v>46154.729166666701</v>
      </c>
      <c r="J377" s="27">
        <v>1573</v>
      </c>
      <c r="K377" s="27">
        <v>2005</v>
      </c>
      <c r="L377" s="27">
        <v>923</v>
      </c>
      <c r="M377" s="27">
        <v>100051</v>
      </c>
      <c r="N377" s="27">
        <v>85479</v>
      </c>
      <c r="O377" s="25">
        <v>13</v>
      </c>
      <c r="P377" s="27">
        <v>0</v>
      </c>
      <c r="Q377" s="24"/>
      <c r="R377" s="24"/>
      <c r="S377" s="27">
        <v>97</v>
      </c>
      <c r="T377" s="27">
        <v>154</v>
      </c>
      <c r="U377" s="27">
        <v>6106300</v>
      </c>
      <c r="V377" s="27">
        <v>4687500</v>
      </c>
      <c r="W377" s="27">
        <v>6106300</v>
      </c>
      <c r="X377" s="24" t="str">
        <f>IF(OR(I377="",说明首页!$C$3-INT(I377)&gt;7),"是","否")</f>
        <v>否</v>
      </c>
      <c r="Y377" s="24" t="str">
        <f t="shared" si="80"/>
        <v>是</v>
      </c>
      <c r="Z377" s="24" t="str">
        <f t="shared" si="81"/>
        <v>否</v>
      </c>
      <c r="AA377" s="24" t="str">
        <f>IF(OR(I377="",说明首页!$C$3-INT(I377)&gt;=3),"是","否")</f>
        <v>否</v>
      </c>
      <c r="AB377" s="28">
        <f t="shared" si="82"/>
        <v>92.609967497291436</v>
      </c>
      <c r="AC377" s="29">
        <f t="shared" si="83"/>
        <v>610.63</v>
      </c>
      <c r="AD377" s="27">
        <f t="shared" si="84"/>
        <v>39651.2987012987</v>
      </c>
      <c r="AE377" s="29">
        <f t="shared" si="85"/>
        <v>468.75</v>
      </c>
      <c r="AF377" s="29">
        <f t="shared" si="86"/>
        <v>109.58846153846154</v>
      </c>
      <c r="AG377" s="28" t="str">
        <f t="shared" si="87"/>
        <v/>
      </c>
      <c r="AH377" s="28" t="str">
        <f t="shared" si="88"/>
        <v/>
      </c>
      <c r="AI377" s="28" t="str">
        <f t="shared" si="89"/>
        <v/>
      </c>
      <c r="AJ377" s="28" t="str">
        <f t="shared" si="90"/>
        <v/>
      </c>
      <c r="AK377" s="28" t="str">
        <f t="shared" si="91"/>
        <v/>
      </c>
      <c r="AL377" s="29" t="str">
        <f t="shared" si="92"/>
        <v/>
      </c>
      <c r="AM377" s="25" t="str">
        <f t="shared" si="93"/>
        <v/>
      </c>
      <c r="AN377" s="24" t="str">
        <f t="shared" si="94"/>
        <v>非参评</v>
      </c>
      <c r="AO377" s="24" t="str">
        <f t="shared" si="95"/>
        <v>MOB12+</v>
      </c>
    </row>
    <row r="378" spans="1:41" ht="13.5" hidden="1" customHeight="1">
      <c r="A378" s="24" t="s">
        <v>1168</v>
      </c>
      <c r="B378" s="34" t="s">
        <v>152</v>
      </c>
      <c r="C378" s="25">
        <v>768907</v>
      </c>
      <c r="D378" s="24" t="s">
        <v>403</v>
      </c>
      <c r="E378" s="26">
        <v>45575.405555555597</v>
      </c>
      <c r="F378" s="26">
        <v>45575.405555555597</v>
      </c>
      <c r="G378" s="25">
        <v>579</v>
      </c>
      <c r="H378" s="25">
        <v>579</v>
      </c>
      <c r="I378" s="26">
        <v>46153.711805555598</v>
      </c>
      <c r="J378" s="27">
        <v>33</v>
      </c>
      <c r="K378" s="27">
        <v>33</v>
      </c>
      <c r="L378" s="27">
        <v>14</v>
      </c>
      <c r="M378" s="27">
        <v>1656</v>
      </c>
      <c r="N378" s="27">
        <v>1410</v>
      </c>
      <c r="O378" s="25"/>
      <c r="P378" s="27"/>
      <c r="Q378" s="24"/>
      <c r="R378" s="24"/>
      <c r="S378" s="27"/>
      <c r="T378" s="27"/>
      <c r="U378" s="27"/>
      <c r="V378" s="27"/>
      <c r="W378" s="27"/>
      <c r="X378" s="24" t="str">
        <f>IF(OR(I378="",说明首页!$C$3-INT(I378)&gt;7),"是","否")</f>
        <v>否</v>
      </c>
      <c r="Y378" s="24" t="str">
        <f t="shared" si="80"/>
        <v>是</v>
      </c>
      <c r="Z378" s="24" t="str">
        <f t="shared" si="81"/>
        <v>否</v>
      </c>
      <c r="AA378" s="24" t="str">
        <f>IF(OR(I378="",说明首页!$C$3-INT(I378)&gt;=3),"是","否")</f>
        <v>否</v>
      </c>
      <c r="AB378" s="28">
        <f t="shared" si="82"/>
        <v>100.71428571428571</v>
      </c>
      <c r="AC378" s="29">
        <f t="shared" si="83"/>
        <v>0</v>
      </c>
      <c r="AD378" s="27">
        <f t="shared" si="84"/>
        <v>0</v>
      </c>
      <c r="AE378" s="29">
        <f t="shared" si="85"/>
        <v>0</v>
      </c>
      <c r="AF378" s="29">
        <f t="shared" si="86"/>
        <v>0</v>
      </c>
      <c r="AG378" s="28" t="str">
        <f t="shared" si="87"/>
        <v/>
      </c>
      <c r="AH378" s="28" t="str">
        <f t="shared" si="88"/>
        <v/>
      </c>
      <c r="AI378" s="28" t="str">
        <f t="shared" si="89"/>
        <v/>
      </c>
      <c r="AJ378" s="28" t="str">
        <f t="shared" si="90"/>
        <v/>
      </c>
      <c r="AK378" s="28" t="str">
        <f t="shared" si="91"/>
        <v/>
      </c>
      <c r="AL378" s="29" t="str">
        <f t="shared" si="92"/>
        <v/>
      </c>
      <c r="AM378" s="25" t="str">
        <f t="shared" si="93"/>
        <v/>
      </c>
      <c r="AN378" s="24" t="str">
        <f t="shared" si="94"/>
        <v>非参评</v>
      </c>
      <c r="AO378" s="24" t="str">
        <f t="shared" si="95"/>
        <v>MOB12+</v>
      </c>
    </row>
    <row r="379" spans="1:41" ht="13.5" hidden="1" customHeight="1">
      <c r="A379" s="24" t="s">
        <v>1168</v>
      </c>
      <c r="B379" s="34" t="s">
        <v>160</v>
      </c>
      <c r="C379" s="25">
        <v>768911</v>
      </c>
      <c r="D379" s="24" t="s">
        <v>1911</v>
      </c>
      <c r="E379" s="26">
        <v>45580.4</v>
      </c>
      <c r="F379" s="26">
        <v>45580.4</v>
      </c>
      <c r="G379" s="25">
        <v>574</v>
      </c>
      <c r="H379" s="25">
        <v>574</v>
      </c>
      <c r="I379" s="26">
        <v>46154.786805555603</v>
      </c>
      <c r="J379" s="27">
        <v>3878</v>
      </c>
      <c r="K379" s="27">
        <v>4564</v>
      </c>
      <c r="L379" s="27">
        <v>2330</v>
      </c>
      <c r="M379" s="24">
        <v>208450</v>
      </c>
      <c r="N379" s="24">
        <v>177053</v>
      </c>
      <c r="O379" s="24">
        <v>24</v>
      </c>
      <c r="P379" s="24">
        <v>0</v>
      </c>
      <c r="Q379" s="24"/>
      <c r="R379" s="24"/>
      <c r="S379" s="24">
        <v>192</v>
      </c>
      <c r="T379" s="24">
        <v>270</v>
      </c>
      <c r="U379" s="24">
        <v>7829500</v>
      </c>
      <c r="V379" s="24">
        <v>2874100</v>
      </c>
      <c r="W379" s="24">
        <v>7829500</v>
      </c>
      <c r="X379" s="24" t="str">
        <f>IF(OR(I379="",说明首页!$C$3-INT(I379)&gt;7),"是","否")</f>
        <v>否</v>
      </c>
      <c r="Y379" s="24" t="str">
        <f t="shared" si="80"/>
        <v>否</v>
      </c>
      <c r="Z379" s="24" t="str">
        <f t="shared" si="81"/>
        <v>是</v>
      </c>
      <c r="AA379" s="24" t="str">
        <f>IF(OR(I379="",说明首页!$C$3-INT(I379)&gt;=3),"是","否")</f>
        <v>否</v>
      </c>
      <c r="AB379" s="28">
        <f t="shared" si="82"/>
        <v>75.988412017167377</v>
      </c>
      <c r="AC379" s="29">
        <f t="shared" si="83"/>
        <v>782.95</v>
      </c>
      <c r="AD379" s="27">
        <f t="shared" si="84"/>
        <v>28998.14814814815</v>
      </c>
      <c r="AE379" s="29">
        <f t="shared" si="85"/>
        <v>287.41000000000003</v>
      </c>
      <c r="AF379" s="29">
        <f t="shared" si="86"/>
        <v>122.95347222222222</v>
      </c>
      <c r="AG379" s="28">
        <f t="shared" si="87"/>
        <v>16.526138279932546</v>
      </c>
      <c r="AH379" s="28">
        <f t="shared" si="88"/>
        <v>47.89207419898819</v>
      </c>
      <c r="AI379" s="28">
        <f t="shared" si="89"/>
        <v>77.403035413153447</v>
      </c>
      <c r="AJ379" s="28">
        <f t="shared" si="90"/>
        <v>45.025295109612138</v>
      </c>
      <c r="AK379" s="28">
        <f t="shared" si="91"/>
        <v>28.836424957841484</v>
      </c>
      <c r="AL379" s="29">
        <f t="shared" si="92"/>
        <v>43.99</v>
      </c>
      <c r="AM379" s="25">
        <f t="shared" si="93"/>
        <v>335</v>
      </c>
      <c r="AN379" s="24" t="str">
        <f t="shared" si="94"/>
        <v>B</v>
      </c>
      <c r="AO379" s="24" t="str">
        <f t="shared" si="95"/>
        <v>MOB12+</v>
      </c>
    </row>
    <row r="380" spans="1:41" ht="13.5" hidden="1" customHeight="1">
      <c r="A380" s="24" t="s">
        <v>1168</v>
      </c>
      <c r="B380" s="34" t="s">
        <v>150</v>
      </c>
      <c r="C380" s="25">
        <v>769081</v>
      </c>
      <c r="D380" s="24" t="s">
        <v>928</v>
      </c>
      <c r="E380" s="26">
        <v>45579.434027777803</v>
      </c>
      <c r="F380" s="26">
        <v>45579.434027777803</v>
      </c>
      <c r="G380" s="25">
        <v>575</v>
      </c>
      <c r="H380" s="25">
        <v>575</v>
      </c>
      <c r="I380" s="26">
        <v>46154.867361111101</v>
      </c>
      <c r="J380" s="27">
        <v>534</v>
      </c>
      <c r="K380" s="27">
        <v>609</v>
      </c>
      <c r="L380" s="27">
        <v>179</v>
      </c>
      <c r="M380" s="27">
        <v>25367</v>
      </c>
      <c r="N380" s="27">
        <v>18755</v>
      </c>
      <c r="O380" s="25">
        <v>2</v>
      </c>
      <c r="P380" s="27">
        <v>0</v>
      </c>
      <c r="Q380" s="24"/>
      <c r="R380" s="24"/>
      <c r="S380" s="27">
        <v>7</v>
      </c>
      <c r="T380" s="27">
        <v>12</v>
      </c>
      <c r="U380" s="27">
        <v>603300</v>
      </c>
      <c r="V380" s="27">
        <v>597300</v>
      </c>
      <c r="W380" s="27">
        <v>603300</v>
      </c>
      <c r="X380" s="24" t="str">
        <f>IF(OR(I380="",说明首页!$C$3-INT(I380)&gt;7),"是","否")</f>
        <v>否</v>
      </c>
      <c r="Y380" s="24" t="str">
        <f t="shared" si="80"/>
        <v>是</v>
      </c>
      <c r="Z380" s="24" t="str">
        <f t="shared" si="81"/>
        <v>否</v>
      </c>
      <c r="AA380" s="24" t="str">
        <f>IF(OR(I380="",说明首页!$C$3-INT(I380)&gt;=3),"是","否")</f>
        <v>否</v>
      </c>
      <c r="AB380" s="28">
        <f t="shared" si="82"/>
        <v>104.77653631284916</v>
      </c>
      <c r="AC380" s="29">
        <f t="shared" si="83"/>
        <v>60.33</v>
      </c>
      <c r="AD380" s="27">
        <f t="shared" si="84"/>
        <v>50275</v>
      </c>
      <c r="AE380" s="29">
        <f t="shared" si="85"/>
        <v>59.73</v>
      </c>
      <c r="AF380" s="29">
        <f t="shared" si="86"/>
        <v>156.29166666666666</v>
      </c>
      <c r="AG380" s="28" t="str">
        <f t="shared" si="87"/>
        <v/>
      </c>
      <c r="AH380" s="28" t="str">
        <f t="shared" si="88"/>
        <v/>
      </c>
      <c r="AI380" s="28" t="str">
        <f t="shared" si="89"/>
        <v/>
      </c>
      <c r="AJ380" s="28" t="str">
        <f t="shared" si="90"/>
        <v/>
      </c>
      <c r="AK380" s="28" t="str">
        <f t="shared" si="91"/>
        <v/>
      </c>
      <c r="AL380" s="29" t="str">
        <f t="shared" si="92"/>
        <v/>
      </c>
      <c r="AM380" s="25" t="str">
        <f t="shared" si="93"/>
        <v/>
      </c>
      <c r="AN380" s="24" t="str">
        <f t="shared" si="94"/>
        <v>非参评</v>
      </c>
      <c r="AO380" s="24" t="str">
        <f t="shared" si="95"/>
        <v>MOB12+</v>
      </c>
    </row>
    <row r="381" spans="1:41" ht="13.5" hidden="1" customHeight="1">
      <c r="A381" s="24" t="s">
        <v>1168</v>
      </c>
      <c r="B381" s="34" t="s">
        <v>152</v>
      </c>
      <c r="C381" s="25">
        <v>769150</v>
      </c>
      <c r="D381" s="24" t="s">
        <v>1240</v>
      </c>
      <c r="E381" s="26">
        <v>45581.425694444399</v>
      </c>
      <c r="F381" s="26">
        <v>45581.425694444399</v>
      </c>
      <c r="G381" s="25">
        <v>573</v>
      </c>
      <c r="H381" s="25">
        <v>573</v>
      </c>
      <c r="I381" s="26">
        <v>46154.786111111098</v>
      </c>
      <c r="J381" s="27">
        <v>4766</v>
      </c>
      <c r="K381" s="27">
        <v>6554</v>
      </c>
      <c r="L381" s="27">
        <v>2351</v>
      </c>
      <c r="M381" s="27">
        <v>314683</v>
      </c>
      <c r="N381" s="27">
        <v>260558</v>
      </c>
      <c r="O381" s="25">
        <v>29</v>
      </c>
      <c r="P381" s="27">
        <v>0</v>
      </c>
      <c r="Q381" s="24"/>
      <c r="R381" s="24"/>
      <c r="S381" s="27">
        <v>286</v>
      </c>
      <c r="T381" s="27">
        <v>459</v>
      </c>
      <c r="U381" s="27">
        <v>13300000</v>
      </c>
      <c r="V381" s="27">
        <v>5150000</v>
      </c>
      <c r="W381" s="27">
        <v>13300000</v>
      </c>
      <c r="X381" s="24" t="str">
        <f>IF(OR(I381="",说明首页!$C$3-INT(I381)&gt;7),"是","否")</f>
        <v>否</v>
      </c>
      <c r="Y381" s="24" t="str">
        <f t="shared" si="80"/>
        <v>否</v>
      </c>
      <c r="Z381" s="24" t="str">
        <f t="shared" si="81"/>
        <v>是</v>
      </c>
      <c r="AA381" s="24" t="str">
        <f>IF(OR(I381="",说明首页!$C$3-INT(I381)&gt;=3),"是","否")</f>
        <v>否</v>
      </c>
      <c r="AB381" s="28">
        <f t="shared" si="82"/>
        <v>110.82858358145469</v>
      </c>
      <c r="AC381" s="29">
        <f t="shared" si="83"/>
        <v>1330</v>
      </c>
      <c r="AD381" s="27">
        <f t="shared" si="84"/>
        <v>28976.0348583878</v>
      </c>
      <c r="AE381" s="29">
        <f t="shared" si="85"/>
        <v>515</v>
      </c>
      <c r="AF381" s="29">
        <f t="shared" si="86"/>
        <v>149.74597701149426</v>
      </c>
      <c r="AG381" s="28">
        <f t="shared" si="87"/>
        <v>80.607082630691394</v>
      </c>
      <c r="AH381" s="28">
        <f t="shared" si="88"/>
        <v>85.328836424957842</v>
      </c>
      <c r="AI381" s="28">
        <f t="shared" si="89"/>
        <v>77.234401349072513</v>
      </c>
      <c r="AJ381" s="28">
        <f t="shared" si="90"/>
        <v>77.234401349072513</v>
      </c>
      <c r="AK381" s="28">
        <f t="shared" si="91"/>
        <v>73.355817875210789</v>
      </c>
      <c r="AL381" s="29">
        <f t="shared" si="92"/>
        <v>79.44</v>
      </c>
      <c r="AM381" s="25">
        <f t="shared" si="93"/>
        <v>79</v>
      </c>
      <c r="AN381" s="24" t="str">
        <f t="shared" si="94"/>
        <v>S</v>
      </c>
      <c r="AO381" s="24" t="str">
        <f t="shared" si="95"/>
        <v>MOB12+</v>
      </c>
    </row>
    <row r="382" spans="1:41" ht="13.5" hidden="1" customHeight="1">
      <c r="A382" s="24" t="s">
        <v>1168</v>
      </c>
      <c r="B382" s="34" t="s">
        <v>160</v>
      </c>
      <c r="C382" s="25">
        <v>769234</v>
      </c>
      <c r="D382" s="24" t="s">
        <v>1102</v>
      </c>
      <c r="E382" s="26">
        <v>45583.387499999997</v>
      </c>
      <c r="F382" s="26">
        <v>45583.387499999997</v>
      </c>
      <c r="G382" s="25">
        <v>571</v>
      </c>
      <c r="H382" s="25">
        <v>571</v>
      </c>
      <c r="I382" s="26">
        <v>46146.623611111099</v>
      </c>
      <c r="J382" s="27">
        <v>222</v>
      </c>
      <c r="K382" s="27">
        <v>233</v>
      </c>
      <c r="L382" s="27">
        <v>84</v>
      </c>
      <c r="M382" s="27">
        <v>7134</v>
      </c>
      <c r="N382" s="27">
        <v>4665</v>
      </c>
      <c r="O382" s="24"/>
      <c r="P382" s="27"/>
      <c r="Q382" s="24"/>
      <c r="R382" s="24"/>
      <c r="S382" s="27"/>
      <c r="T382" s="27"/>
      <c r="U382" s="27"/>
      <c r="V382" s="24"/>
      <c r="W382" s="27"/>
      <c r="X382" s="24" t="str">
        <f>IF(OR(I382="",说明首页!$C$3-INT(I382)&gt;7),"是","否")</f>
        <v>否</v>
      </c>
      <c r="Y382" s="24" t="str">
        <f t="shared" si="80"/>
        <v>是</v>
      </c>
      <c r="Z382" s="24" t="str">
        <f t="shared" si="81"/>
        <v>否</v>
      </c>
      <c r="AA382" s="24" t="str">
        <f>IF(OR(I382="",说明首页!$C$3-INT(I382)&gt;=3),"是","否")</f>
        <v>否</v>
      </c>
      <c r="AB382" s="28">
        <f t="shared" si="82"/>
        <v>55.535714285714285</v>
      </c>
      <c r="AC382" s="29">
        <f t="shared" si="83"/>
        <v>0</v>
      </c>
      <c r="AD382" s="27">
        <f t="shared" si="84"/>
        <v>0</v>
      </c>
      <c r="AE382" s="29">
        <f t="shared" si="85"/>
        <v>0</v>
      </c>
      <c r="AF382" s="29">
        <f t="shared" si="86"/>
        <v>0</v>
      </c>
      <c r="AG382" s="28" t="str">
        <f t="shared" si="87"/>
        <v/>
      </c>
      <c r="AH382" s="28" t="str">
        <f t="shared" si="88"/>
        <v/>
      </c>
      <c r="AI382" s="28" t="str">
        <f t="shared" si="89"/>
        <v/>
      </c>
      <c r="AJ382" s="28" t="str">
        <f t="shared" si="90"/>
        <v/>
      </c>
      <c r="AK382" s="28" t="str">
        <f t="shared" si="91"/>
        <v/>
      </c>
      <c r="AL382" s="29" t="str">
        <f t="shared" si="92"/>
        <v/>
      </c>
      <c r="AM382" s="25" t="str">
        <f t="shared" si="93"/>
        <v/>
      </c>
      <c r="AN382" s="24" t="str">
        <f t="shared" si="94"/>
        <v>非参评</v>
      </c>
      <c r="AO382" s="24" t="str">
        <f t="shared" si="95"/>
        <v>MOB12+</v>
      </c>
    </row>
    <row r="383" spans="1:41" ht="13.5" hidden="1" customHeight="1">
      <c r="A383" s="24" t="s">
        <v>1168</v>
      </c>
      <c r="B383" s="34" t="s">
        <v>152</v>
      </c>
      <c r="C383" s="25">
        <v>769255</v>
      </c>
      <c r="D383" s="24" t="s">
        <v>1252</v>
      </c>
      <c r="E383" s="26">
        <v>45582.631249999999</v>
      </c>
      <c r="F383" s="26">
        <v>45582.631249999999</v>
      </c>
      <c r="G383" s="25">
        <v>572</v>
      </c>
      <c r="H383" s="25">
        <v>572</v>
      </c>
      <c r="I383" s="26">
        <v>46154.8659722222</v>
      </c>
      <c r="J383" s="27">
        <v>4135</v>
      </c>
      <c r="K383" s="27">
        <v>5537</v>
      </c>
      <c r="L383" s="27">
        <v>2219</v>
      </c>
      <c r="M383" s="27">
        <v>304128</v>
      </c>
      <c r="N383" s="27">
        <v>256422</v>
      </c>
      <c r="O383" s="25">
        <v>29</v>
      </c>
      <c r="P383" s="27">
        <v>0</v>
      </c>
      <c r="Q383" s="24"/>
      <c r="R383" s="24"/>
      <c r="S383" s="27">
        <v>312</v>
      </c>
      <c r="T383" s="27">
        <v>501</v>
      </c>
      <c r="U383" s="27">
        <v>14700000</v>
      </c>
      <c r="V383" s="27">
        <v>6706400</v>
      </c>
      <c r="W383" s="27">
        <v>14700000</v>
      </c>
      <c r="X383" s="24" t="str">
        <f>IF(OR(I383="",说明首页!$C$3-INT(I383)&gt;7),"是","否")</f>
        <v>否</v>
      </c>
      <c r="Y383" s="24" t="str">
        <f t="shared" si="80"/>
        <v>否</v>
      </c>
      <c r="Z383" s="24" t="str">
        <f t="shared" si="81"/>
        <v>是</v>
      </c>
      <c r="AA383" s="24" t="str">
        <f>IF(OR(I383="",说明首页!$C$3-INT(I383)&gt;=3),"是","否")</f>
        <v>否</v>
      </c>
      <c r="AB383" s="28">
        <f t="shared" si="82"/>
        <v>115.5574583145561</v>
      </c>
      <c r="AC383" s="29">
        <f t="shared" si="83"/>
        <v>1470</v>
      </c>
      <c r="AD383" s="27">
        <f t="shared" si="84"/>
        <v>29341.31736526946</v>
      </c>
      <c r="AE383" s="29">
        <f t="shared" si="85"/>
        <v>670.64</v>
      </c>
      <c r="AF383" s="29">
        <f t="shared" si="86"/>
        <v>147.36896551724138</v>
      </c>
      <c r="AG383" s="28">
        <f t="shared" si="87"/>
        <v>84.991568296795947</v>
      </c>
      <c r="AH383" s="28">
        <f t="shared" si="88"/>
        <v>89.881956155143342</v>
      </c>
      <c r="AI383" s="28">
        <f t="shared" si="89"/>
        <v>78.414839797639118</v>
      </c>
      <c r="AJ383" s="28">
        <f t="shared" si="90"/>
        <v>84.991568296795947</v>
      </c>
      <c r="AK383" s="28">
        <f t="shared" si="91"/>
        <v>70.151770657672856</v>
      </c>
      <c r="AL383" s="29">
        <f t="shared" si="92"/>
        <v>82.01</v>
      </c>
      <c r="AM383" s="25">
        <f t="shared" si="93"/>
        <v>66</v>
      </c>
      <c r="AN383" s="24" t="str">
        <f t="shared" si="94"/>
        <v>S</v>
      </c>
      <c r="AO383" s="24" t="str">
        <f t="shared" si="95"/>
        <v>MOB12+</v>
      </c>
    </row>
    <row r="384" spans="1:41" ht="13.5" hidden="1" customHeight="1">
      <c r="A384" s="24" t="s">
        <v>1168</v>
      </c>
      <c r="B384" s="34" t="s">
        <v>145</v>
      </c>
      <c r="C384" s="25">
        <v>769282</v>
      </c>
      <c r="D384" s="24" t="s">
        <v>195</v>
      </c>
      <c r="E384" s="26">
        <v>45582.590972222199</v>
      </c>
      <c r="F384" s="26">
        <v>45582.590972222199</v>
      </c>
      <c r="G384" s="25">
        <v>572</v>
      </c>
      <c r="H384" s="25">
        <v>572</v>
      </c>
      <c r="I384" s="26">
        <v>46153.623611111099</v>
      </c>
      <c r="J384" s="27">
        <v>58</v>
      </c>
      <c r="K384" s="27">
        <v>58</v>
      </c>
      <c r="L384" s="27">
        <v>26</v>
      </c>
      <c r="M384" s="27">
        <v>1986</v>
      </c>
      <c r="N384" s="27">
        <v>1486</v>
      </c>
      <c r="O384" s="25"/>
      <c r="P384" s="27"/>
      <c r="Q384" s="24"/>
      <c r="R384" s="24"/>
      <c r="S384" s="27"/>
      <c r="T384" s="27"/>
      <c r="U384" s="27"/>
      <c r="V384" s="27"/>
      <c r="W384" s="27"/>
      <c r="X384" s="24" t="str">
        <f>IF(OR(I384="",说明首页!$C$3-INT(I384)&gt;7),"是","否")</f>
        <v>否</v>
      </c>
      <c r="Y384" s="24" t="str">
        <f t="shared" si="80"/>
        <v>是</v>
      </c>
      <c r="Z384" s="24" t="str">
        <f t="shared" si="81"/>
        <v>否</v>
      </c>
      <c r="AA384" s="24" t="str">
        <f>IF(OR(I384="",说明首页!$C$3-INT(I384)&gt;=3),"是","否")</f>
        <v>否</v>
      </c>
      <c r="AB384" s="28">
        <f t="shared" si="82"/>
        <v>57.153846153846153</v>
      </c>
      <c r="AC384" s="29">
        <f t="shared" si="83"/>
        <v>0</v>
      </c>
      <c r="AD384" s="27">
        <f t="shared" si="84"/>
        <v>0</v>
      </c>
      <c r="AE384" s="29">
        <f t="shared" si="85"/>
        <v>0</v>
      </c>
      <c r="AF384" s="29">
        <f t="shared" si="86"/>
        <v>0</v>
      </c>
      <c r="AG384" s="28" t="str">
        <f t="shared" si="87"/>
        <v/>
      </c>
      <c r="AH384" s="28" t="str">
        <f t="shared" si="88"/>
        <v/>
      </c>
      <c r="AI384" s="28" t="str">
        <f t="shared" si="89"/>
        <v/>
      </c>
      <c r="AJ384" s="28" t="str">
        <f t="shared" si="90"/>
        <v/>
      </c>
      <c r="AK384" s="28" t="str">
        <f t="shared" si="91"/>
        <v/>
      </c>
      <c r="AL384" s="29" t="str">
        <f t="shared" si="92"/>
        <v/>
      </c>
      <c r="AM384" s="25" t="str">
        <f t="shared" si="93"/>
        <v/>
      </c>
      <c r="AN384" s="24" t="str">
        <f t="shared" si="94"/>
        <v>非参评</v>
      </c>
      <c r="AO384" s="24" t="str">
        <f t="shared" si="95"/>
        <v>MOB12+</v>
      </c>
    </row>
    <row r="385" spans="1:41" ht="13.5" hidden="1" customHeight="1">
      <c r="A385" s="24" t="s">
        <v>1168</v>
      </c>
      <c r="B385" s="34" t="s">
        <v>145</v>
      </c>
      <c r="C385" s="25">
        <v>769286</v>
      </c>
      <c r="D385" s="24" t="s">
        <v>569</v>
      </c>
      <c r="E385" s="26">
        <v>45583.390277777798</v>
      </c>
      <c r="F385" s="26">
        <v>45583.390277777798</v>
      </c>
      <c r="G385" s="25">
        <v>571</v>
      </c>
      <c r="H385" s="25">
        <v>571</v>
      </c>
      <c r="I385" s="26">
        <v>46126.650694444397</v>
      </c>
      <c r="J385" s="27">
        <v>25</v>
      </c>
      <c r="K385" s="27">
        <v>25</v>
      </c>
      <c r="L385" s="27">
        <v>15</v>
      </c>
      <c r="M385" s="27">
        <v>1261</v>
      </c>
      <c r="N385" s="27">
        <v>1118</v>
      </c>
      <c r="O385" s="25"/>
      <c r="P385" s="27"/>
      <c r="Q385" s="24"/>
      <c r="R385" s="24"/>
      <c r="S385" s="27"/>
      <c r="T385" s="27"/>
      <c r="U385" s="27"/>
      <c r="V385" s="27"/>
      <c r="W385" s="27"/>
      <c r="X385" s="24" t="str">
        <f>IF(OR(I385="",说明首页!$C$3-INT(I385)&gt;7),"是","否")</f>
        <v>否</v>
      </c>
      <c r="Y385" s="24" t="str">
        <f t="shared" si="80"/>
        <v>是</v>
      </c>
      <c r="Z385" s="24" t="str">
        <f t="shared" si="81"/>
        <v>否</v>
      </c>
      <c r="AA385" s="24" t="str">
        <f>IF(OR(I385="",说明首页!$C$3-INT(I385)&gt;=3),"是","否")</f>
        <v>是</v>
      </c>
      <c r="AB385" s="28">
        <f t="shared" si="82"/>
        <v>74.533333333333331</v>
      </c>
      <c r="AC385" s="29">
        <f t="shared" si="83"/>
        <v>0</v>
      </c>
      <c r="AD385" s="27">
        <f t="shared" si="84"/>
        <v>0</v>
      </c>
      <c r="AE385" s="29">
        <f t="shared" si="85"/>
        <v>0</v>
      </c>
      <c r="AF385" s="29">
        <f t="shared" si="86"/>
        <v>0</v>
      </c>
      <c r="AG385" s="28" t="str">
        <f t="shared" si="87"/>
        <v/>
      </c>
      <c r="AH385" s="28" t="str">
        <f t="shared" si="88"/>
        <v/>
      </c>
      <c r="AI385" s="28" t="str">
        <f t="shared" si="89"/>
        <v/>
      </c>
      <c r="AJ385" s="28" t="str">
        <f t="shared" si="90"/>
        <v/>
      </c>
      <c r="AK385" s="28" t="str">
        <f t="shared" si="91"/>
        <v/>
      </c>
      <c r="AL385" s="29" t="str">
        <f t="shared" si="92"/>
        <v/>
      </c>
      <c r="AM385" s="25" t="str">
        <f t="shared" si="93"/>
        <v/>
      </c>
      <c r="AN385" s="24" t="str">
        <f t="shared" si="94"/>
        <v>非参评</v>
      </c>
      <c r="AO385" s="24" t="str">
        <f t="shared" si="95"/>
        <v>MOB12+</v>
      </c>
    </row>
    <row r="386" spans="1:41" ht="13.5" hidden="1" customHeight="1">
      <c r="A386" s="24" t="s">
        <v>1168</v>
      </c>
      <c r="B386" s="34" t="s">
        <v>150</v>
      </c>
      <c r="C386" s="25">
        <v>769348</v>
      </c>
      <c r="D386" s="24" t="s">
        <v>431</v>
      </c>
      <c r="E386" s="26">
        <v>45588.418749999997</v>
      </c>
      <c r="F386" s="26">
        <v>45588.418749999997</v>
      </c>
      <c r="G386" s="25">
        <v>566</v>
      </c>
      <c r="H386" s="25">
        <v>566</v>
      </c>
      <c r="I386" s="26">
        <v>46154.660416666702</v>
      </c>
      <c r="J386" s="27">
        <v>579</v>
      </c>
      <c r="K386" s="27">
        <v>641</v>
      </c>
      <c r="L386" s="27">
        <v>268</v>
      </c>
      <c r="M386" s="27">
        <v>27507</v>
      </c>
      <c r="N386" s="27">
        <v>22043</v>
      </c>
      <c r="O386" s="25">
        <v>2</v>
      </c>
      <c r="P386" s="27">
        <v>0</v>
      </c>
      <c r="Q386" s="24"/>
      <c r="R386" s="24"/>
      <c r="S386" s="27">
        <v>4</v>
      </c>
      <c r="T386" s="27">
        <v>8</v>
      </c>
      <c r="U386" s="27">
        <v>361500</v>
      </c>
      <c r="V386" s="27">
        <v>359500</v>
      </c>
      <c r="W386" s="27">
        <v>361500</v>
      </c>
      <c r="X386" s="24" t="str">
        <f>IF(OR(I386="",说明首页!$C$3-INT(I386)&gt;7),"是","否")</f>
        <v>否</v>
      </c>
      <c r="Y386" s="24" t="str">
        <f t="shared" ref="Y386:Y449" si="96">IF(OR(O386="",O386&lt;22),"是","否")</f>
        <v>是</v>
      </c>
      <c r="Z386" s="24" t="str">
        <f t="shared" ref="Z386:Z449" si="97">IF(AND(X386="否",Y386="否"),"是","否")</f>
        <v>否</v>
      </c>
      <c r="AA386" s="24" t="str">
        <f>IF(OR(I386="",说明首页!$C$3-INT(I386)&gt;=3),"是","否")</f>
        <v>否</v>
      </c>
      <c r="AB386" s="28">
        <f t="shared" ref="AB386:AB449" si="98">IFERROR(IF(L386&gt;0,N386/L386,0),0)</f>
        <v>82.25</v>
      </c>
      <c r="AC386" s="29">
        <f t="shared" ref="AC386:AC449" si="99">IFERROR(IF(U386="",0,U386/10000),0)</f>
        <v>36.15</v>
      </c>
      <c r="AD386" s="27">
        <f t="shared" ref="AD386:AD449" si="100">IFERROR(IF(AND(T386&lt;&gt;"",T386&gt;0),U386/T386,0),0)</f>
        <v>45187.5</v>
      </c>
      <c r="AE386" s="29">
        <f t="shared" ref="AE386:AE449" si="101">IFERROR(IF(V386="",0,V386/10000),0)</f>
        <v>35.950000000000003</v>
      </c>
      <c r="AF386" s="29">
        <f t="shared" ref="AF386:AF449" si="102">IFERROR(IF(O386&gt;0,N386/O386/60,0),0)</f>
        <v>183.69166666666666</v>
      </c>
      <c r="AG386" s="28" t="str">
        <f t="shared" ref="AG386:AG449" si="103">IF(Z386="是",COUNTIFS($Z$2:$Z$4721,"是",$AB$2:$AB$4721,"&lt;"&amp;AB386)/COUNTIF($Z$2:$Z$4721,"是")*100,"")</f>
        <v/>
      </c>
      <c r="AH386" s="28" t="str">
        <f t="shared" ref="AH386:AH449" si="104">IF(Z386="是",COUNTIFS($Z$2:$Z$4721,"是",$AC$2:$AC$4721,"&lt;"&amp;AC386)/COUNTIF($Z$2:$Z$4721,"是")*100,"")</f>
        <v/>
      </c>
      <c r="AI386" s="28" t="str">
        <f t="shared" ref="AI386:AI449" si="105">IF(Z386="是",COUNTIFS($Z$2:$Z$4721,"是",$AD$2:$AD$4721,"&lt;"&amp;AD386)/COUNTIF($Z$2:$Z$4721,"是")*100,"")</f>
        <v/>
      </c>
      <c r="AJ386" s="28" t="str">
        <f t="shared" ref="AJ386:AJ449" si="106">IF(Z386="是",COUNTIFS($Z$2:$Z$4721,"是",$AE$2:$AE$4721,"&lt;"&amp;AE386)/COUNTIF($Z$2:$Z$4721,"是")*100,"")</f>
        <v/>
      </c>
      <c r="AK386" s="28" t="str">
        <f t="shared" ref="AK386:AK449" si="107">IF(Z386="是",COUNTIFS($Z$2:$Z$4721,"是",$AF$2:$AF$4721,"&lt;"&amp;AF386)/COUNTIF($Z$2:$Z$4721,"是")*100,"")</f>
        <v/>
      </c>
      <c r="AL386" s="29" t="str">
        <f t="shared" ref="AL386:AL449" si="108">IF(Z386="是",ROUND(AG386*0.1+AH386*0.35+AI386*0.15+AJ386*0.15+AK386*0.25,2),"")</f>
        <v/>
      </c>
      <c r="AM386" s="25" t="str">
        <f t="shared" ref="AM386:AM449" si="109">IF(Z386="是",COUNTIFS($Z$2:$Z$4721,"是",$AL$2:$AL$4721,"&gt;"&amp;AL386)+1,"")</f>
        <v/>
      </c>
      <c r="AN386" s="24" t="str">
        <f t="shared" ref="AN386:AN449" si="110">IF(Z386&lt;&gt;"是","非参评",IF(AND(AM386&lt;=COUNTIF($Z$2:$Z$4721,"是")*0.2,AC386&gt;MEDIAN(IF($Z$2:$Z$4721="是",$AC$2:$AC$4721))),"S",IF(AM386&lt;=COUNTIF($Z$2:$Z$4721,"是")*0.5,"A",IF(AM386&lt;=COUNTIF($Z$2:$Z$4721,"是")*0.8,"B","C"))))</f>
        <v>非参评</v>
      </c>
      <c r="AO386" s="24" t="str">
        <f t="shared" ref="AO386:AO449" si="111">IF(G386="","无数据",IF(G386&lt;30,"MOB1-",IF(G386&lt;90,"MOB1-3",IF(G386&lt;180,"MOB3-6",IF(G386&lt;365,"MOB6-12","MOB12+")))))</f>
        <v>MOB12+</v>
      </c>
    </row>
    <row r="387" spans="1:41" ht="13.5" hidden="1" customHeight="1">
      <c r="A387" s="24" t="s">
        <v>1168</v>
      </c>
      <c r="B387" s="34" t="s">
        <v>150</v>
      </c>
      <c r="C387" s="25">
        <v>769349</v>
      </c>
      <c r="D387" s="24" t="s">
        <v>1005</v>
      </c>
      <c r="E387" s="26">
        <v>45588.420833333301</v>
      </c>
      <c r="F387" s="26">
        <v>45588.420833333301</v>
      </c>
      <c r="G387" s="25">
        <v>566</v>
      </c>
      <c r="H387" s="25">
        <v>566</v>
      </c>
      <c r="I387" s="26">
        <v>46154.656944444403</v>
      </c>
      <c r="J387" s="27">
        <v>495</v>
      </c>
      <c r="K387" s="27">
        <v>527</v>
      </c>
      <c r="L387" s="27">
        <v>196</v>
      </c>
      <c r="M387" s="27">
        <v>21491</v>
      </c>
      <c r="N387" s="27">
        <v>16835</v>
      </c>
      <c r="O387" s="25">
        <v>2</v>
      </c>
      <c r="P387" s="27">
        <v>0</v>
      </c>
      <c r="Q387" s="24"/>
      <c r="R387" s="24"/>
      <c r="S387" s="27">
        <v>4</v>
      </c>
      <c r="T387" s="27">
        <v>7</v>
      </c>
      <c r="U387" s="27">
        <v>317200</v>
      </c>
      <c r="V387" s="27">
        <v>279700</v>
      </c>
      <c r="W387" s="27">
        <v>317200</v>
      </c>
      <c r="X387" s="24" t="str">
        <f>IF(OR(I387="",说明首页!$C$3-INT(I387)&gt;7),"是","否")</f>
        <v>否</v>
      </c>
      <c r="Y387" s="24" t="str">
        <f t="shared" si="96"/>
        <v>是</v>
      </c>
      <c r="Z387" s="24" t="str">
        <f t="shared" si="97"/>
        <v>否</v>
      </c>
      <c r="AA387" s="24" t="str">
        <f>IF(OR(I387="",说明首页!$C$3-INT(I387)&gt;=3),"是","否")</f>
        <v>否</v>
      </c>
      <c r="AB387" s="28">
        <f t="shared" si="98"/>
        <v>85.892857142857139</v>
      </c>
      <c r="AC387" s="29">
        <f t="shared" si="99"/>
        <v>31.72</v>
      </c>
      <c r="AD387" s="27">
        <f t="shared" si="100"/>
        <v>45314.285714285717</v>
      </c>
      <c r="AE387" s="29">
        <f t="shared" si="101"/>
        <v>27.97</v>
      </c>
      <c r="AF387" s="29">
        <f t="shared" si="102"/>
        <v>140.29166666666666</v>
      </c>
      <c r="AG387" s="28" t="str">
        <f t="shared" si="103"/>
        <v/>
      </c>
      <c r="AH387" s="28" t="str">
        <f t="shared" si="104"/>
        <v/>
      </c>
      <c r="AI387" s="28" t="str">
        <f t="shared" si="105"/>
        <v/>
      </c>
      <c r="AJ387" s="28" t="str">
        <f t="shared" si="106"/>
        <v/>
      </c>
      <c r="AK387" s="28" t="str">
        <f t="shared" si="107"/>
        <v/>
      </c>
      <c r="AL387" s="29" t="str">
        <f t="shared" si="108"/>
        <v/>
      </c>
      <c r="AM387" s="25" t="str">
        <f t="shared" si="109"/>
        <v/>
      </c>
      <c r="AN387" s="24" t="str">
        <f t="shared" si="110"/>
        <v>非参评</v>
      </c>
      <c r="AO387" s="24" t="str">
        <f t="shared" si="111"/>
        <v>MOB12+</v>
      </c>
    </row>
    <row r="388" spans="1:41" ht="13.5" hidden="1" customHeight="1">
      <c r="A388" s="24" t="s">
        <v>1168</v>
      </c>
      <c r="B388" s="34" t="s">
        <v>150</v>
      </c>
      <c r="C388" s="25">
        <v>769351</v>
      </c>
      <c r="D388" s="24" t="s">
        <v>1916</v>
      </c>
      <c r="E388" s="26">
        <v>45588.422222222202</v>
      </c>
      <c r="F388" s="26">
        <v>45588.422222222202</v>
      </c>
      <c r="G388" s="25">
        <v>566</v>
      </c>
      <c r="H388" s="25">
        <v>566</v>
      </c>
      <c r="I388" s="26">
        <v>46154.827777777798</v>
      </c>
      <c r="J388" s="27">
        <v>6552</v>
      </c>
      <c r="K388" s="27">
        <v>6985</v>
      </c>
      <c r="L388" s="27">
        <v>2255</v>
      </c>
      <c r="M388" s="27">
        <v>350197</v>
      </c>
      <c r="N388" s="27">
        <v>280833</v>
      </c>
      <c r="O388" s="25">
        <v>28</v>
      </c>
      <c r="P388" s="27">
        <v>0</v>
      </c>
      <c r="Q388" s="24"/>
      <c r="R388" s="24"/>
      <c r="S388" s="27">
        <v>352</v>
      </c>
      <c r="T388" s="27">
        <v>573</v>
      </c>
      <c r="U388" s="27">
        <v>27200000</v>
      </c>
      <c r="V388" s="24">
        <v>18900000</v>
      </c>
      <c r="W388" s="27">
        <v>27200000</v>
      </c>
      <c r="X388" s="24" t="str">
        <f>IF(OR(I388="",说明首页!$C$3-INT(I388)&gt;7),"是","否")</f>
        <v>否</v>
      </c>
      <c r="Y388" s="24" t="str">
        <f t="shared" si="96"/>
        <v>否</v>
      </c>
      <c r="Z388" s="24" t="str">
        <f t="shared" si="97"/>
        <v>是</v>
      </c>
      <c r="AA388" s="24" t="str">
        <f>IF(OR(I388="",说明首页!$C$3-INT(I388)&gt;=3),"是","否")</f>
        <v>否</v>
      </c>
      <c r="AB388" s="28">
        <f t="shared" si="98"/>
        <v>124.53791574279379</v>
      </c>
      <c r="AC388" s="29">
        <f t="shared" si="99"/>
        <v>2720</v>
      </c>
      <c r="AD388" s="27">
        <f t="shared" si="100"/>
        <v>47469.458987783597</v>
      </c>
      <c r="AE388" s="29">
        <f t="shared" si="101"/>
        <v>1890</v>
      </c>
      <c r="AF388" s="29">
        <f t="shared" si="102"/>
        <v>167.16249999999999</v>
      </c>
      <c r="AG388" s="28">
        <f t="shared" si="103"/>
        <v>90.556492411467119</v>
      </c>
      <c r="AH388" s="28">
        <f t="shared" si="104"/>
        <v>99.156829679595276</v>
      </c>
      <c r="AI388" s="28">
        <f t="shared" si="105"/>
        <v>99.325463743676224</v>
      </c>
      <c r="AJ388" s="28">
        <f t="shared" si="106"/>
        <v>99.494097807757171</v>
      </c>
      <c r="AK388" s="28">
        <f t="shared" si="107"/>
        <v>88.195615514333895</v>
      </c>
      <c r="AL388" s="29">
        <f t="shared" si="108"/>
        <v>95.63</v>
      </c>
      <c r="AM388" s="25">
        <f t="shared" si="109"/>
        <v>8</v>
      </c>
      <c r="AN388" s="24" t="str">
        <f t="shared" si="110"/>
        <v>S</v>
      </c>
      <c r="AO388" s="24" t="str">
        <f t="shared" si="111"/>
        <v>MOB12+</v>
      </c>
    </row>
    <row r="389" spans="1:41" ht="13.5" hidden="1" customHeight="1">
      <c r="A389" s="24" t="s">
        <v>1168</v>
      </c>
      <c r="B389" s="34" t="s">
        <v>147</v>
      </c>
      <c r="C389" s="25">
        <v>769355</v>
      </c>
      <c r="D389" s="24" t="s">
        <v>895</v>
      </c>
      <c r="E389" s="26">
        <v>45588.463888888902</v>
      </c>
      <c r="F389" s="26">
        <v>45588.463888888902</v>
      </c>
      <c r="G389" s="25">
        <v>566</v>
      </c>
      <c r="H389" s="25">
        <v>566</v>
      </c>
      <c r="I389" s="26">
        <v>46154.7006944444</v>
      </c>
      <c r="J389" s="27">
        <v>865</v>
      </c>
      <c r="K389" s="27">
        <v>1199</v>
      </c>
      <c r="L389" s="27">
        <v>503</v>
      </c>
      <c r="M389" s="27">
        <v>46599</v>
      </c>
      <c r="N389" s="27">
        <v>36305</v>
      </c>
      <c r="O389" s="25">
        <v>13</v>
      </c>
      <c r="P389" s="27">
        <v>0</v>
      </c>
      <c r="Q389" s="24"/>
      <c r="R389" s="24"/>
      <c r="S389" s="27">
        <v>8</v>
      </c>
      <c r="T389" s="27">
        <v>16</v>
      </c>
      <c r="U389" s="27">
        <v>924600</v>
      </c>
      <c r="V389" s="27">
        <v>820600</v>
      </c>
      <c r="W389" s="27">
        <v>924600</v>
      </c>
      <c r="X389" s="24" t="str">
        <f>IF(OR(I389="",说明首页!$C$3-INT(I389)&gt;7),"是","否")</f>
        <v>否</v>
      </c>
      <c r="Y389" s="24" t="str">
        <f t="shared" si="96"/>
        <v>是</v>
      </c>
      <c r="Z389" s="24" t="str">
        <f t="shared" si="97"/>
        <v>否</v>
      </c>
      <c r="AA389" s="24" t="str">
        <f>IF(OR(I389="",说明首页!$C$3-INT(I389)&gt;=3),"是","否")</f>
        <v>否</v>
      </c>
      <c r="AB389" s="28">
        <f t="shared" si="98"/>
        <v>72.176938369781311</v>
      </c>
      <c r="AC389" s="29">
        <f t="shared" si="99"/>
        <v>92.46</v>
      </c>
      <c r="AD389" s="27">
        <f t="shared" si="100"/>
        <v>57787.5</v>
      </c>
      <c r="AE389" s="29">
        <f t="shared" si="101"/>
        <v>82.06</v>
      </c>
      <c r="AF389" s="29">
        <f t="shared" si="102"/>
        <v>46.544871794871796</v>
      </c>
      <c r="AG389" s="28" t="str">
        <f t="shared" si="103"/>
        <v/>
      </c>
      <c r="AH389" s="28" t="str">
        <f t="shared" si="104"/>
        <v/>
      </c>
      <c r="AI389" s="28" t="str">
        <f t="shared" si="105"/>
        <v/>
      </c>
      <c r="AJ389" s="28" t="str">
        <f t="shared" si="106"/>
        <v/>
      </c>
      <c r="AK389" s="28" t="str">
        <f t="shared" si="107"/>
        <v/>
      </c>
      <c r="AL389" s="29" t="str">
        <f t="shared" si="108"/>
        <v/>
      </c>
      <c r="AM389" s="25" t="str">
        <f t="shared" si="109"/>
        <v/>
      </c>
      <c r="AN389" s="24" t="str">
        <f t="shared" si="110"/>
        <v>非参评</v>
      </c>
      <c r="AO389" s="24" t="str">
        <f t="shared" si="111"/>
        <v>MOB12+</v>
      </c>
    </row>
    <row r="390" spans="1:41" ht="13.5" hidden="1" customHeight="1">
      <c r="A390" s="24" t="s">
        <v>1168</v>
      </c>
      <c r="B390" s="34" t="s">
        <v>162</v>
      </c>
      <c r="C390" s="25">
        <v>769363</v>
      </c>
      <c r="D390" s="24" t="s">
        <v>1063</v>
      </c>
      <c r="E390" s="26">
        <v>45590.584027777797</v>
      </c>
      <c r="F390" s="26">
        <v>45590.584027777797</v>
      </c>
      <c r="G390" s="25">
        <v>564</v>
      </c>
      <c r="H390" s="25">
        <v>564</v>
      </c>
      <c r="I390" s="26">
        <v>46154.689583333296</v>
      </c>
      <c r="J390" s="27">
        <v>77</v>
      </c>
      <c r="K390" s="27">
        <v>99</v>
      </c>
      <c r="L390" s="27">
        <v>40</v>
      </c>
      <c r="M390" s="27">
        <v>4801</v>
      </c>
      <c r="N390" s="27">
        <v>4159</v>
      </c>
      <c r="O390" s="25">
        <v>1</v>
      </c>
      <c r="P390" s="27"/>
      <c r="Q390" s="24"/>
      <c r="R390" s="24"/>
      <c r="S390" s="27"/>
      <c r="T390" s="27"/>
      <c r="U390" s="27"/>
      <c r="V390" s="27"/>
      <c r="W390" s="27"/>
      <c r="X390" s="24" t="str">
        <f>IF(OR(I390="",说明首页!$C$3-INT(I390)&gt;7),"是","否")</f>
        <v>否</v>
      </c>
      <c r="Y390" s="24" t="str">
        <f t="shared" si="96"/>
        <v>是</v>
      </c>
      <c r="Z390" s="24" t="str">
        <f t="shared" si="97"/>
        <v>否</v>
      </c>
      <c r="AA390" s="24" t="str">
        <f>IF(OR(I390="",说明首页!$C$3-INT(I390)&gt;=3),"是","否")</f>
        <v>否</v>
      </c>
      <c r="AB390" s="28">
        <f t="shared" si="98"/>
        <v>103.97499999999999</v>
      </c>
      <c r="AC390" s="29">
        <f t="shared" si="99"/>
        <v>0</v>
      </c>
      <c r="AD390" s="27">
        <f t="shared" si="100"/>
        <v>0</v>
      </c>
      <c r="AE390" s="29">
        <f t="shared" si="101"/>
        <v>0</v>
      </c>
      <c r="AF390" s="29">
        <f t="shared" si="102"/>
        <v>69.316666666666663</v>
      </c>
      <c r="AG390" s="28" t="str">
        <f t="shared" si="103"/>
        <v/>
      </c>
      <c r="AH390" s="28" t="str">
        <f t="shared" si="104"/>
        <v/>
      </c>
      <c r="AI390" s="28" t="str">
        <f t="shared" si="105"/>
        <v/>
      </c>
      <c r="AJ390" s="28" t="str">
        <f t="shared" si="106"/>
        <v/>
      </c>
      <c r="AK390" s="28" t="str">
        <f t="shared" si="107"/>
        <v/>
      </c>
      <c r="AL390" s="29" t="str">
        <f t="shared" si="108"/>
        <v/>
      </c>
      <c r="AM390" s="25" t="str">
        <f t="shared" si="109"/>
        <v/>
      </c>
      <c r="AN390" s="24" t="str">
        <f t="shared" si="110"/>
        <v>非参评</v>
      </c>
      <c r="AO390" s="24" t="str">
        <f t="shared" si="111"/>
        <v>MOB12+</v>
      </c>
    </row>
    <row r="391" spans="1:41" ht="13.5" hidden="1" customHeight="1">
      <c r="A391" s="24" t="s">
        <v>1168</v>
      </c>
      <c r="B391" s="34" t="s">
        <v>145</v>
      </c>
      <c r="C391" s="25">
        <v>769376</v>
      </c>
      <c r="D391" s="24" t="s">
        <v>328</v>
      </c>
      <c r="E391" s="26">
        <v>45590.472222222197</v>
      </c>
      <c r="F391" s="26">
        <v>45590.472222222197</v>
      </c>
      <c r="G391" s="25">
        <v>564</v>
      </c>
      <c r="H391" s="25">
        <v>564</v>
      </c>
      <c r="I391" s="26">
        <v>46153.65625</v>
      </c>
      <c r="J391" s="27">
        <v>58</v>
      </c>
      <c r="K391" s="27">
        <v>59</v>
      </c>
      <c r="L391" s="27">
        <v>33</v>
      </c>
      <c r="M391" s="27">
        <v>6364</v>
      </c>
      <c r="N391" s="27">
        <v>6045</v>
      </c>
      <c r="O391" s="25">
        <v>1</v>
      </c>
      <c r="P391" s="27">
        <v>0</v>
      </c>
      <c r="Q391" s="24"/>
      <c r="R391" s="24"/>
      <c r="S391" s="27">
        <v>6</v>
      </c>
      <c r="T391" s="27">
        <v>7</v>
      </c>
      <c r="U391" s="27">
        <v>84900</v>
      </c>
      <c r="V391" s="27"/>
      <c r="W391" s="27">
        <v>84900</v>
      </c>
      <c r="X391" s="24" t="str">
        <f>IF(OR(I391="",说明首页!$C$3-INT(I391)&gt;7),"是","否")</f>
        <v>否</v>
      </c>
      <c r="Y391" s="24" t="str">
        <f t="shared" si="96"/>
        <v>是</v>
      </c>
      <c r="Z391" s="24" t="str">
        <f t="shared" si="97"/>
        <v>否</v>
      </c>
      <c r="AA391" s="24" t="str">
        <f>IF(OR(I391="",说明首页!$C$3-INT(I391)&gt;=3),"是","否")</f>
        <v>否</v>
      </c>
      <c r="AB391" s="28">
        <f t="shared" si="98"/>
        <v>183.18181818181819</v>
      </c>
      <c r="AC391" s="29">
        <f t="shared" si="99"/>
        <v>8.49</v>
      </c>
      <c r="AD391" s="27">
        <f t="shared" si="100"/>
        <v>12128.571428571429</v>
      </c>
      <c r="AE391" s="29">
        <f t="shared" si="101"/>
        <v>0</v>
      </c>
      <c r="AF391" s="29">
        <f t="shared" si="102"/>
        <v>100.75</v>
      </c>
      <c r="AG391" s="28" t="str">
        <f t="shared" si="103"/>
        <v/>
      </c>
      <c r="AH391" s="28" t="str">
        <f t="shared" si="104"/>
        <v/>
      </c>
      <c r="AI391" s="28" t="str">
        <f t="shared" si="105"/>
        <v/>
      </c>
      <c r="AJ391" s="28" t="str">
        <f t="shared" si="106"/>
        <v/>
      </c>
      <c r="AK391" s="28" t="str">
        <f t="shared" si="107"/>
        <v/>
      </c>
      <c r="AL391" s="29" t="str">
        <f t="shared" si="108"/>
        <v/>
      </c>
      <c r="AM391" s="25" t="str">
        <f t="shared" si="109"/>
        <v/>
      </c>
      <c r="AN391" s="24" t="str">
        <f t="shared" si="110"/>
        <v>非参评</v>
      </c>
      <c r="AO391" s="24" t="str">
        <f t="shared" si="111"/>
        <v>MOB12+</v>
      </c>
    </row>
    <row r="392" spans="1:41" ht="13.5" hidden="1" customHeight="1">
      <c r="A392" s="24" t="s">
        <v>1168</v>
      </c>
      <c r="B392" s="34" t="s">
        <v>145</v>
      </c>
      <c r="C392" s="25">
        <v>769482</v>
      </c>
      <c r="D392" s="24" t="s">
        <v>1754</v>
      </c>
      <c r="E392" s="26">
        <v>45595.440972222197</v>
      </c>
      <c r="F392" s="26">
        <v>45595.440972222197</v>
      </c>
      <c r="G392" s="25">
        <v>559</v>
      </c>
      <c r="H392" s="25">
        <v>559</v>
      </c>
      <c r="I392" s="26">
        <v>46154.773611111101</v>
      </c>
      <c r="J392" s="27">
        <v>4317</v>
      </c>
      <c r="K392" s="27">
        <v>4876</v>
      </c>
      <c r="L392" s="27">
        <v>2463</v>
      </c>
      <c r="M392" s="27">
        <v>242968</v>
      </c>
      <c r="N392" s="27">
        <v>209950</v>
      </c>
      <c r="O392" s="25">
        <v>23</v>
      </c>
      <c r="P392" s="27">
        <v>0</v>
      </c>
      <c r="Q392" s="24"/>
      <c r="R392" s="24"/>
      <c r="S392" s="27">
        <v>196</v>
      </c>
      <c r="T392" s="27">
        <v>302</v>
      </c>
      <c r="U392" s="27">
        <v>5487500</v>
      </c>
      <c r="V392" s="27">
        <v>2263500</v>
      </c>
      <c r="W392" s="27">
        <v>5487500</v>
      </c>
      <c r="X392" s="24" t="str">
        <f>IF(OR(I392="",说明首页!$C$3-INT(I392)&gt;7),"是","否")</f>
        <v>否</v>
      </c>
      <c r="Y392" s="24" t="str">
        <f t="shared" si="96"/>
        <v>否</v>
      </c>
      <c r="Z392" s="24" t="str">
        <f t="shared" si="97"/>
        <v>是</v>
      </c>
      <c r="AA392" s="24" t="str">
        <f>IF(OR(I392="",说明首页!$C$3-INT(I392)&gt;=3),"是","否")</f>
        <v>否</v>
      </c>
      <c r="AB392" s="28">
        <f t="shared" si="98"/>
        <v>85.241575314656927</v>
      </c>
      <c r="AC392" s="29">
        <f t="shared" si="99"/>
        <v>548.75</v>
      </c>
      <c r="AD392" s="27">
        <f t="shared" si="100"/>
        <v>18170.529801324505</v>
      </c>
      <c r="AE392" s="29">
        <f t="shared" si="101"/>
        <v>226.35</v>
      </c>
      <c r="AF392" s="29">
        <f t="shared" si="102"/>
        <v>152.13768115942031</v>
      </c>
      <c r="AG392" s="28">
        <f t="shared" si="103"/>
        <v>35.581787521079256</v>
      </c>
      <c r="AH392" s="28">
        <f t="shared" si="104"/>
        <v>21.922428330522767</v>
      </c>
      <c r="AI392" s="28">
        <f t="shared" si="105"/>
        <v>16.863406408094438</v>
      </c>
      <c r="AJ392" s="28">
        <f t="shared" si="106"/>
        <v>32.546374367622263</v>
      </c>
      <c r="AK392" s="28">
        <f t="shared" si="107"/>
        <v>76.391231028667789</v>
      </c>
      <c r="AL392" s="29">
        <f t="shared" si="108"/>
        <v>37.74</v>
      </c>
      <c r="AM392" s="25">
        <f t="shared" si="109"/>
        <v>389</v>
      </c>
      <c r="AN392" s="24" t="str">
        <f t="shared" si="110"/>
        <v>B</v>
      </c>
      <c r="AO392" s="24" t="str">
        <f t="shared" si="111"/>
        <v>MOB12+</v>
      </c>
    </row>
    <row r="393" spans="1:41" ht="13.5" hidden="1" customHeight="1">
      <c r="A393" s="24" t="s">
        <v>1168</v>
      </c>
      <c r="B393" s="34" t="s">
        <v>150</v>
      </c>
      <c r="C393" s="25">
        <v>769488</v>
      </c>
      <c r="D393" s="24" t="s">
        <v>1744</v>
      </c>
      <c r="E393" s="26">
        <v>45595.4194444444</v>
      </c>
      <c r="F393" s="26">
        <v>45595.4194444444</v>
      </c>
      <c r="G393" s="25">
        <v>559</v>
      </c>
      <c r="H393" s="25">
        <v>559</v>
      </c>
      <c r="I393" s="26">
        <v>46154.815972222197</v>
      </c>
      <c r="J393" s="27">
        <v>5015</v>
      </c>
      <c r="K393" s="27">
        <v>5938</v>
      </c>
      <c r="L393" s="27">
        <v>2369</v>
      </c>
      <c r="M393" s="27">
        <v>328810</v>
      </c>
      <c r="N393" s="27">
        <v>278420</v>
      </c>
      <c r="O393" s="25">
        <v>25</v>
      </c>
      <c r="P393" s="27">
        <v>0</v>
      </c>
      <c r="Q393" s="24"/>
      <c r="R393" s="24"/>
      <c r="S393" s="27">
        <v>247</v>
      </c>
      <c r="T393" s="27">
        <v>389</v>
      </c>
      <c r="U393" s="27">
        <v>9414200</v>
      </c>
      <c r="V393" s="27">
        <v>3762700</v>
      </c>
      <c r="W393" s="27">
        <v>9414200</v>
      </c>
      <c r="X393" s="24" t="str">
        <f>IF(OR(I393="",说明首页!$C$3-INT(I393)&gt;7),"是","否")</f>
        <v>否</v>
      </c>
      <c r="Y393" s="24" t="str">
        <f t="shared" si="96"/>
        <v>否</v>
      </c>
      <c r="Z393" s="24" t="str">
        <f t="shared" si="97"/>
        <v>是</v>
      </c>
      <c r="AA393" s="24" t="str">
        <f>IF(OR(I393="",说明首页!$C$3-INT(I393)&gt;=3),"是","否")</f>
        <v>否</v>
      </c>
      <c r="AB393" s="28">
        <f t="shared" si="98"/>
        <v>117.52638243984804</v>
      </c>
      <c r="AC393" s="29">
        <f t="shared" si="99"/>
        <v>941.42</v>
      </c>
      <c r="AD393" s="27">
        <f t="shared" si="100"/>
        <v>24201.028277634963</v>
      </c>
      <c r="AE393" s="29">
        <f t="shared" si="101"/>
        <v>376.27</v>
      </c>
      <c r="AF393" s="29">
        <f t="shared" si="102"/>
        <v>185.61333333333332</v>
      </c>
      <c r="AG393" s="28">
        <f t="shared" si="103"/>
        <v>87.352445193929171</v>
      </c>
      <c r="AH393" s="28">
        <f t="shared" si="104"/>
        <v>64.080944350758855</v>
      </c>
      <c r="AI393" s="28">
        <f t="shared" si="105"/>
        <v>50.75885328836425</v>
      </c>
      <c r="AJ393" s="28">
        <f t="shared" si="106"/>
        <v>60.708263069139967</v>
      </c>
      <c r="AK393" s="28">
        <f t="shared" si="107"/>
        <v>96.121416526138276</v>
      </c>
      <c r="AL393" s="29">
        <f t="shared" si="108"/>
        <v>71.91</v>
      </c>
      <c r="AM393" s="25">
        <f t="shared" si="109"/>
        <v>131</v>
      </c>
      <c r="AN393" s="24" t="str">
        <f t="shared" si="110"/>
        <v>A</v>
      </c>
      <c r="AO393" s="24" t="str">
        <f t="shared" si="111"/>
        <v>MOB12+</v>
      </c>
    </row>
    <row r="394" spans="1:41" ht="13.5" hidden="1" customHeight="1">
      <c r="A394" s="24" t="s">
        <v>1168</v>
      </c>
      <c r="B394" s="34" t="s">
        <v>152</v>
      </c>
      <c r="C394" s="25">
        <v>769715</v>
      </c>
      <c r="D394" s="24" t="s">
        <v>1305</v>
      </c>
      <c r="E394" s="26">
        <v>45602.416666666701</v>
      </c>
      <c r="F394" s="26">
        <v>45602.416666666701</v>
      </c>
      <c r="G394" s="25">
        <v>552</v>
      </c>
      <c r="H394" s="25">
        <v>552</v>
      </c>
      <c r="I394" s="26">
        <v>46154.785416666702</v>
      </c>
      <c r="J394" s="27">
        <v>3821</v>
      </c>
      <c r="K394" s="27">
        <v>5203</v>
      </c>
      <c r="L394" s="27">
        <v>1762</v>
      </c>
      <c r="M394" s="27">
        <v>213871</v>
      </c>
      <c r="N394" s="27">
        <v>160534</v>
      </c>
      <c r="O394" s="25">
        <v>23</v>
      </c>
      <c r="P394" s="27">
        <v>0</v>
      </c>
      <c r="Q394" s="24"/>
      <c r="R394" s="24"/>
      <c r="S394" s="27">
        <v>232</v>
      </c>
      <c r="T394" s="27">
        <v>356</v>
      </c>
      <c r="U394" s="27">
        <v>7118800</v>
      </c>
      <c r="V394" s="27">
        <v>2828800</v>
      </c>
      <c r="W394" s="27">
        <v>7118800</v>
      </c>
      <c r="X394" s="24" t="str">
        <f>IF(OR(I394="",说明首页!$C$3-INT(I394)&gt;7),"是","否")</f>
        <v>否</v>
      </c>
      <c r="Y394" s="24" t="str">
        <f t="shared" si="96"/>
        <v>否</v>
      </c>
      <c r="Z394" s="24" t="str">
        <f t="shared" si="97"/>
        <v>是</v>
      </c>
      <c r="AA394" s="24" t="str">
        <f>IF(OR(I394="",说明首页!$C$3-INT(I394)&gt;=3),"是","否")</f>
        <v>否</v>
      </c>
      <c r="AB394" s="28">
        <f t="shared" si="98"/>
        <v>91.108967082860389</v>
      </c>
      <c r="AC394" s="29">
        <f t="shared" si="99"/>
        <v>711.88</v>
      </c>
      <c r="AD394" s="27">
        <f t="shared" si="100"/>
        <v>19996.629213483146</v>
      </c>
      <c r="AE394" s="29">
        <f t="shared" si="101"/>
        <v>282.88</v>
      </c>
      <c r="AF394" s="29">
        <f t="shared" si="102"/>
        <v>116.32898550724639</v>
      </c>
      <c r="AG394" s="28">
        <f t="shared" si="103"/>
        <v>49.915682967959526</v>
      </c>
      <c r="AH394" s="28">
        <f t="shared" si="104"/>
        <v>39.291736930860033</v>
      </c>
      <c r="AI394" s="28">
        <f t="shared" si="105"/>
        <v>26.644182124789207</v>
      </c>
      <c r="AJ394" s="28">
        <f t="shared" si="106"/>
        <v>44.182124789207421</v>
      </c>
      <c r="AK394" s="28">
        <f t="shared" si="107"/>
        <v>19.73018549747049</v>
      </c>
      <c r="AL394" s="29">
        <f t="shared" si="108"/>
        <v>34.299999999999997</v>
      </c>
      <c r="AM394" s="25">
        <f t="shared" si="109"/>
        <v>414</v>
      </c>
      <c r="AN394" s="24" t="str">
        <f t="shared" si="110"/>
        <v>B</v>
      </c>
      <c r="AO394" s="24" t="str">
        <f t="shared" si="111"/>
        <v>MOB12+</v>
      </c>
    </row>
    <row r="395" spans="1:41" ht="13.5" hidden="1" customHeight="1">
      <c r="A395" s="24" t="s">
        <v>1168</v>
      </c>
      <c r="B395" s="34" t="s">
        <v>152</v>
      </c>
      <c r="C395" s="25">
        <v>769717</v>
      </c>
      <c r="D395" s="24" t="s">
        <v>1293</v>
      </c>
      <c r="E395" s="26">
        <v>45601.5847222222</v>
      </c>
      <c r="F395" s="26">
        <v>45601.5847222222</v>
      </c>
      <c r="G395" s="25">
        <v>553</v>
      </c>
      <c r="H395" s="25">
        <v>553</v>
      </c>
      <c r="I395" s="26">
        <v>46154.796527777798</v>
      </c>
      <c r="J395" s="27">
        <v>3261</v>
      </c>
      <c r="K395" s="27">
        <v>4709</v>
      </c>
      <c r="L395" s="27">
        <v>2000</v>
      </c>
      <c r="M395" s="27">
        <v>240800</v>
      </c>
      <c r="N395" s="27">
        <v>203580</v>
      </c>
      <c r="O395" s="24">
        <v>25</v>
      </c>
      <c r="P395" s="27">
        <v>0</v>
      </c>
      <c r="Q395" s="24"/>
      <c r="R395" s="24"/>
      <c r="S395" s="27">
        <v>173</v>
      </c>
      <c r="T395" s="27">
        <v>278</v>
      </c>
      <c r="U395" s="27">
        <v>6928900</v>
      </c>
      <c r="V395" s="27">
        <v>2154700</v>
      </c>
      <c r="W395" s="27">
        <v>6928900</v>
      </c>
      <c r="X395" s="24" t="str">
        <f>IF(OR(I395="",说明首页!$C$3-INT(I395)&gt;7),"是","否")</f>
        <v>否</v>
      </c>
      <c r="Y395" s="24" t="str">
        <f t="shared" si="96"/>
        <v>否</v>
      </c>
      <c r="Z395" s="24" t="str">
        <f t="shared" si="97"/>
        <v>是</v>
      </c>
      <c r="AA395" s="24" t="str">
        <f>IF(OR(I395="",说明首页!$C$3-INT(I395)&gt;=3),"是","否")</f>
        <v>否</v>
      </c>
      <c r="AB395" s="28">
        <f t="shared" si="98"/>
        <v>101.79</v>
      </c>
      <c r="AC395" s="29">
        <f t="shared" si="99"/>
        <v>692.89</v>
      </c>
      <c r="AD395" s="27">
        <f t="shared" si="100"/>
        <v>24924.100719424459</v>
      </c>
      <c r="AE395" s="29">
        <f t="shared" si="101"/>
        <v>215.47</v>
      </c>
      <c r="AF395" s="29">
        <f t="shared" si="102"/>
        <v>135.72</v>
      </c>
      <c r="AG395" s="28">
        <f t="shared" si="103"/>
        <v>71.332209106239461</v>
      </c>
      <c r="AH395" s="28">
        <f t="shared" si="104"/>
        <v>36.593591905564928</v>
      </c>
      <c r="AI395" s="28">
        <f t="shared" si="105"/>
        <v>56.323777403035415</v>
      </c>
      <c r="AJ395" s="28">
        <f t="shared" si="106"/>
        <v>30.016863406408095</v>
      </c>
      <c r="AK395" s="28">
        <f t="shared" si="107"/>
        <v>52.782462057335579</v>
      </c>
      <c r="AL395" s="29">
        <f t="shared" si="108"/>
        <v>46.09</v>
      </c>
      <c r="AM395" s="25">
        <f t="shared" si="109"/>
        <v>316</v>
      </c>
      <c r="AN395" s="24" t="str">
        <f t="shared" si="110"/>
        <v>B</v>
      </c>
      <c r="AO395" s="24" t="str">
        <f t="shared" si="111"/>
        <v>MOB12+</v>
      </c>
    </row>
    <row r="396" spans="1:41" ht="13.5" hidden="1" customHeight="1">
      <c r="A396" s="24" t="s">
        <v>1168</v>
      </c>
      <c r="B396" s="34" t="s">
        <v>152</v>
      </c>
      <c r="C396" s="25">
        <v>769719</v>
      </c>
      <c r="D396" s="24" t="s">
        <v>1291</v>
      </c>
      <c r="E396" s="26">
        <v>45601.581944444399</v>
      </c>
      <c r="F396" s="26">
        <v>45601.581944444399</v>
      </c>
      <c r="G396" s="25">
        <v>553</v>
      </c>
      <c r="H396" s="25">
        <v>553</v>
      </c>
      <c r="I396" s="26">
        <v>46154.784722222197</v>
      </c>
      <c r="J396" s="27">
        <v>3829</v>
      </c>
      <c r="K396" s="27">
        <v>5288</v>
      </c>
      <c r="L396" s="27">
        <v>2558</v>
      </c>
      <c r="M396" s="27">
        <v>215707</v>
      </c>
      <c r="N396" s="27">
        <v>173744</v>
      </c>
      <c r="O396" s="25">
        <v>25</v>
      </c>
      <c r="P396" s="27">
        <v>0</v>
      </c>
      <c r="Q396" s="24"/>
      <c r="R396" s="24"/>
      <c r="S396" s="27">
        <v>176</v>
      </c>
      <c r="T396" s="27">
        <v>283</v>
      </c>
      <c r="U396" s="27">
        <v>5486100</v>
      </c>
      <c r="V396" s="27">
        <v>2288700</v>
      </c>
      <c r="W396" s="27">
        <v>5486100</v>
      </c>
      <c r="X396" s="24" t="str">
        <f>IF(OR(I396="",说明首页!$C$3-INT(I396)&gt;7),"是","否")</f>
        <v>否</v>
      </c>
      <c r="Y396" s="24" t="str">
        <f t="shared" si="96"/>
        <v>否</v>
      </c>
      <c r="Z396" s="24" t="str">
        <f t="shared" si="97"/>
        <v>是</v>
      </c>
      <c r="AA396" s="24" t="str">
        <f>IF(OR(I396="",说明首页!$C$3-INT(I396)&gt;=3),"是","否")</f>
        <v>否</v>
      </c>
      <c r="AB396" s="28">
        <f t="shared" si="98"/>
        <v>67.921813917122748</v>
      </c>
      <c r="AC396" s="29">
        <f t="shared" si="99"/>
        <v>548.61</v>
      </c>
      <c r="AD396" s="27">
        <f t="shared" si="100"/>
        <v>19385.512367491167</v>
      </c>
      <c r="AE396" s="29">
        <f t="shared" si="101"/>
        <v>228.87</v>
      </c>
      <c r="AF396" s="29">
        <f t="shared" si="102"/>
        <v>115.82933333333334</v>
      </c>
      <c r="AG396" s="28">
        <f t="shared" si="103"/>
        <v>4.5531197301854975</v>
      </c>
      <c r="AH396" s="28">
        <f t="shared" si="104"/>
        <v>21.753794266441819</v>
      </c>
      <c r="AI396" s="28">
        <f t="shared" si="105"/>
        <v>23.271500843170319</v>
      </c>
      <c r="AJ396" s="28">
        <f t="shared" si="106"/>
        <v>33.052276559865092</v>
      </c>
      <c r="AK396" s="28">
        <f t="shared" si="107"/>
        <v>18.887015177065766</v>
      </c>
      <c r="AL396" s="29">
        <f t="shared" si="108"/>
        <v>21.24</v>
      </c>
      <c r="AM396" s="25">
        <f t="shared" si="109"/>
        <v>521</v>
      </c>
      <c r="AN396" s="24" t="str">
        <f t="shared" si="110"/>
        <v>C</v>
      </c>
      <c r="AO396" s="24" t="str">
        <f t="shared" si="111"/>
        <v>MOB12+</v>
      </c>
    </row>
    <row r="397" spans="1:41" ht="13.5" hidden="1" customHeight="1">
      <c r="A397" s="24" t="s">
        <v>1168</v>
      </c>
      <c r="B397" s="34" t="s">
        <v>152</v>
      </c>
      <c r="C397" s="25">
        <v>769722</v>
      </c>
      <c r="D397" s="24" t="s">
        <v>1277</v>
      </c>
      <c r="E397" s="26">
        <v>45601.484027777798</v>
      </c>
      <c r="F397" s="26">
        <v>45601.484027777798</v>
      </c>
      <c r="G397" s="25">
        <v>553</v>
      </c>
      <c r="H397" s="25">
        <v>553</v>
      </c>
      <c r="I397" s="26">
        <v>46154.815972222197</v>
      </c>
      <c r="J397" s="27">
        <v>3812</v>
      </c>
      <c r="K397" s="27">
        <v>4894</v>
      </c>
      <c r="L397" s="27">
        <v>2130</v>
      </c>
      <c r="M397" s="27">
        <v>215735</v>
      </c>
      <c r="N397" s="27">
        <v>174760</v>
      </c>
      <c r="O397" s="25">
        <v>25</v>
      </c>
      <c r="P397" s="27">
        <v>0</v>
      </c>
      <c r="Q397" s="24"/>
      <c r="R397" s="24"/>
      <c r="S397" s="27">
        <v>249</v>
      </c>
      <c r="T397" s="27">
        <v>396</v>
      </c>
      <c r="U397" s="27">
        <v>7416000</v>
      </c>
      <c r="V397" s="27">
        <v>1755900</v>
      </c>
      <c r="W397" s="27">
        <v>7416000</v>
      </c>
      <c r="X397" s="24" t="str">
        <f>IF(OR(I397="",说明首页!$C$3-INT(I397)&gt;7),"是","否")</f>
        <v>否</v>
      </c>
      <c r="Y397" s="24" t="str">
        <f t="shared" si="96"/>
        <v>否</v>
      </c>
      <c r="Z397" s="24" t="str">
        <f t="shared" si="97"/>
        <v>是</v>
      </c>
      <c r="AA397" s="24" t="str">
        <f>IF(OR(I397="",说明首页!$C$3-INT(I397)&gt;=3),"是","否")</f>
        <v>否</v>
      </c>
      <c r="AB397" s="28">
        <f t="shared" si="98"/>
        <v>82.046948356807505</v>
      </c>
      <c r="AC397" s="29">
        <f t="shared" si="99"/>
        <v>741.6</v>
      </c>
      <c r="AD397" s="27">
        <f t="shared" si="100"/>
        <v>18727.272727272728</v>
      </c>
      <c r="AE397" s="29">
        <f t="shared" si="101"/>
        <v>175.59</v>
      </c>
      <c r="AF397" s="29">
        <f t="shared" si="102"/>
        <v>116.50666666666666</v>
      </c>
      <c r="AG397" s="28">
        <f t="shared" si="103"/>
        <v>28.836424957841484</v>
      </c>
      <c r="AH397" s="28">
        <f t="shared" si="104"/>
        <v>41.989881956155145</v>
      </c>
      <c r="AI397" s="28">
        <f t="shared" si="105"/>
        <v>19.392917369308602</v>
      </c>
      <c r="AJ397" s="28">
        <f t="shared" si="106"/>
        <v>23.102866779089375</v>
      </c>
      <c r="AK397" s="28">
        <f t="shared" si="107"/>
        <v>20.067453625632378</v>
      </c>
      <c r="AL397" s="29">
        <f t="shared" si="108"/>
        <v>28.97</v>
      </c>
      <c r="AM397" s="25">
        <f t="shared" si="109"/>
        <v>456</v>
      </c>
      <c r="AN397" s="24" t="str">
        <f t="shared" si="110"/>
        <v>B</v>
      </c>
      <c r="AO397" s="24" t="str">
        <f t="shared" si="111"/>
        <v>MOB12+</v>
      </c>
    </row>
    <row r="398" spans="1:41" ht="13.5" hidden="1" customHeight="1">
      <c r="A398" s="24" t="s">
        <v>1168</v>
      </c>
      <c r="B398" s="34" t="s">
        <v>152</v>
      </c>
      <c r="C398" s="25">
        <v>769723</v>
      </c>
      <c r="D398" s="24" t="s">
        <v>1267</v>
      </c>
      <c r="E398" s="26">
        <v>45601.481249999997</v>
      </c>
      <c r="F398" s="26">
        <v>45601.481249999997</v>
      </c>
      <c r="G398" s="25">
        <v>553</v>
      </c>
      <c r="H398" s="25">
        <v>553</v>
      </c>
      <c r="I398" s="26">
        <v>46154.7944444444</v>
      </c>
      <c r="J398" s="27">
        <v>3796</v>
      </c>
      <c r="K398" s="27">
        <v>5306</v>
      </c>
      <c r="L398" s="27">
        <v>2012</v>
      </c>
      <c r="M398" s="27">
        <v>248552</v>
      </c>
      <c r="N398" s="27">
        <v>201624</v>
      </c>
      <c r="O398" s="24">
        <v>26</v>
      </c>
      <c r="P398" s="27">
        <v>0</v>
      </c>
      <c r="Q398" s="24"/>
      <c r="R398" s="24"/>
      <c r="S398" s="27">
        <v>210</v>
      </c>
      <c r="T398" s="27">
        <v>372</v>
      </c>
      <c r="U398" s="27">
        <v>10200000</v>
      </c>
      <c r="V398" s="27">
        <v>4569500</v>
      </c>
      <c r="W398" s="27">
        <v>10200000</v>
      </c>
      <c r="X398" s="24" t="str">
        <f>IF(OR(I398="",说明首页!$C$3-INT(I398)&gt;7),"是","否")</f>
        <v>否</v>
      </c>
      <c r="Y398" s="24" t="str">
        <f t="shared" si="96"/>
        <v>否</v>
      </c>
      <c r="Z398" s="24" t="str">
        <f t="shared" si="97"/>
        <v>是</v>
      </c>
      <c r="AA398" s="24" t="str">
        <f>IF(OR(I398="",说明首页!$C$3-INT(I398)&gt;=3),"是","否")</f>
        <v>否</v>
      </c>
      <c r="AB398" s="28">
        <f t="shared" si="98"/>
        <v>100.21073558648111</v>
      </c>
      <c r="AC398" s="29">
        <f t="shared" si="99"/>
        <v>1020</v>
      </c>
      <c r="AD398" s="27">
        <f t="shared" si="100"/>
        <v>27419.354838709678</v>
      </c>
      <c r="AE398" s="29">
        <f t="shared" si="101"/>
        <v>456.95</v>
      </c>
      <c r="AF398" s="29">
        <f t="shared" si="102"/>
        <v>129.24615384615385</v>
      </c>
      <c r="AG398" s="28">
        <f t="shared" si="103"/>
        <v>68.29679595278246</v>
      </c>
      <c r="AH398" s="28">
        <f t="shared" si="104"/>
        <v>69.139966273187184</v>
      </c>
      <c r="AI398" s="28">
        <f t="shared" si="105"/>
        <v>69.983136593591908</v>
      </c>
      <c r="AJ398" s="28">
        <f t="shared" si="106"/>
        <v>72.681281618887013</v>
      </c>
      <c r="AK398" s="28">
        <f t="shared" si="107"/>
        <v>39.797639123102869</v>
      </c>
      <c r="AL398" s="29">
        <f t="shared" si="108"/>
        <v>62.38</v>
      </c>
      <c r="AM398" s="25">
        <f t="shared" si="109"/>
        <v>195</v>
      </c>
      <c r="AN398" s="24" t="str">
        <f t="shared" si="110"/>
        <v>A</v>
      </c>
      <c r="AO398" s="24" t="str">
        <f t="shared" si="111"/>
        <v>MOB12+</v>
      </c>
    </row>
    <row r="399" spans="1:41" ht="13.5" hidden="1" customHeight="1">
      <c r="A399" s="24" t="s">
        <v>1168</v>
      </c>
      <c r="B399" s="34" t="s">
        <v>152</v>
      </c>
      <c r="C399" s="25">
        <v>769726</v>
      </c>
      <c r="D399" s="24" t="s">
        <v>1271</v>
      </c>
      <c r="E399" s="26">
        <v>45601.482638888898</v>
      </c>
      <c r="F399" s="26">
        <v>45601.482638888898</v>
      </c>
      <c r="G399" s="25">
        <v>553</v>
      </c>
      <c r="H399" s="25">
        <v>553</v>
      </c>
      <c r="I399" s="26">
        <v>46154.837500000001</v>
      </c>
      <c r="J399" s="27">
        <v>4517</v>
      </c>
      <c r="K399" s="27">
        <v>6504</v>
      </c>
      <c r="L399" s="27">
        <v>2221</v>
      </c>
      <c r="M399" s="27">
        <v>291061</v>
      </c>
      <c r="N399" s="27">
        <v>231741</v>
      </c>
      <c r="O399" s="25">
        <v>28</v>
      </c>
      <c r="P399" s="27">
        <v>0</v>
      </c>
      <c r="Q399" s="24"/>
      <c r="R399" s="24"/>
      <c r="S399" s="27">
        <v>320</v>
      </c>
      <c r="T399" s="27">
        <v>513</v>
      </c>
      <c r="U399" s="27">
        <v>14700000</v>
      </c>
      <c r="V399" s="27">
        <v>6500200</v>
      </c>
      <c r="W399" s="27">
        <v>14700000</v>
      </c>
      <c r="X399" s="24" t="str">
        <f>IF(OR(I399="",说明首页!$C$3-INT(I399)&gt;7),"是","否")</f>
        <v>否</v>
      </c>
      <c r="Y399" s="24" t="str">
        <f t="shared" si="96"/>
        <v>否</v>
      </c>
      <c r="Z399" s="24" t="str">
        <f t="shared" si="97"/>
        <v>是</v>
      </c>
      <c r="AA399" s="24" t="str">
        <f>IF(OR(I399="",说明首页!$C$3-INT(I399)&gt;=3),"是","否")</f>
        <v>否</v>
      </c>
      <c r="AB399" s="28">
        <f t="shared" si="98"/>
        <v>104.34083746060332</v>
      </c>
      <c r="AC399" s="29">
        <f t="shared" si="99"/>
        <v>1470</v>
      </c>
      <c r="AD399" s="27">
        <f t="shared" si="100"/>
        <v>28654.970760233919</v>
      </c>
      <c r="AE399" s="29">
        <f t="shared" si="101"/>
        <v>650.02</v>
      </c>
      <c r="AF399" s="29">
        <f t="shared" si="102"/>
        <v>137.94107142857143</v>
      </c>
      <c r="AG399" s="28">
        <f t="shared" si="103"/>
        <v>74.536256323777408</v>
      </c>
      <c r="AH399" s="28">
        <f t="shared" si="104"/>
        <v>89.881956155143342</v>
      </c>
      <c r="AI399" s="28">
        <f t="shared" si="105"/>
        <v>75.548060708263066</v>
      </c>
      <c r="AJ399" s="28">
        <f t="shared" si="106"/>
        <v>83.97976391231029</v>
      </c>
      <c r="AK399" s="28">
        <f t="shared" si="107"/>
        <v>57.335581787521086</v>
      </c>
      <c r="AL399" s="29">
        <f t="shared" si="108"/>
        <v>77.180000000000007</v>
      </c>
      <c r="AM399" s="25">
        <f t="shared" si="109"/>
        <v>95</v>
      </c>
      <c r="AN399" s="24" t="str">
        <f t="shared" si="110"/>
        <v>S</v>
      </c>
      <c r="AO399" s="24" t="str">
        <f t="shared" si="111"/>
        <v>MOB12+</v>
      </c>
    </row>
    <row r="400" spans="1:41" ht="13.5" hidden="1" customHeight="1">
      <c r="A400" s="24" t="s">
        <v>1168</v>
      </c>
      <c r="B400" s="34" t="s">
        <v>152</v>
      </c>
      <c r="C400" s="25">
        <v>769729</v>
      </c>
      <c r="D400" s="24" t="s">
        <v>1300</v>
      </c>
      <c r="E400" s="26">
        <v>45601.585416666698</v>
      </c>
      <c r="F400" s="26">
        <v>45601.585416666698</v>
      </c>
      <c r="G400" s="25">
        <v>553</v>
      </c>
      <c r="H400" s="25">
        <v>553</v>
      </c>
      <c r="I400" s="26">
        <v>46154.842361111099</v>
      </c>
      <c r="J400" s="27">
        <v>4201</v>
      </c>
      <c r="K400" s="27">
        <v>5549</v>
      </c>
      <c r="L400" s="27">
        <v>1655</v>
      </c>
      <c r="M400" s="27">
        <v>250152</v>
      </c>
      <c r="N400" s="27">
        <v>192286</v>
      </c>
      <c r="O400" s="25">
        <v>27</v>
      </c>
      <c r="P400" s="27">
        <v>0</v>
      </c>
      <c r="Q400" s="24"/>
      <c r="R400" s="24"/>
      <c r="S400" s="27">
        <v>269</v>
      </c>
      <c r="T400" s="27">
        <v>438</v>
      </c>
      <c r="U400" s="27">
        <v>13100000</v>
      </c>
      <c r="V400" s="27">
        <v>6828300</v>
      </c>
      <c r="W400" s="27">
        <v>13100000</v>
      </c>
      <c r="X400" s="24" t="str">
        <f>IF(OR(I400="",说明首页!$C$3-INT(I400)&gt;7),"是","否")</f>
        <v>否</v>
      </c>
      <c r="Y400" s="24" t="str">
        <f t="shared" si="96"/>
        <v>否</v>
      </c>
      <c r="Z400" s="24" t="str">
        <f t="shared" si="97"/>
        <v>是</v>
      </c>
      <c r="AA400" s="24" t="str">
        <f>IF(OR(I400="",说明首页!$C$3-INT(I400)&gt;=3),"是","否")</f>
        <v>否</v>
      </c>
      <c r="AB400" s="28">
        <f t="shared" si="98"/>
        <v>116.18489425981873</v>
      </c>
      <c r="AC400" s="29">
        <f t="shared" si="99"/>
        <v>1310</v>
      </c>
      <c r="AD400" s="27">
        <f t="shared" si="100"/>
        <v>29908.675799086759</v>
      </c>
      <c r="AE400" s="29">
        <f t="shared" si="101"/>
        <v>682.83</v>
      </c>
      <c r="AF400" s="29">
        <f t="shared" si="102"/>
        <v>118.69506172839506</v>
      </c>
      <c r="AG400" s="28">
        <f t="shared" si="103"/>
        <v>85.49747048903879</v>
      </c>
      <c r="AH400" s="28">
        <f t="shared" si="104"/>
        <v>83.811129848229342</v>
      </c>
      <c r="AI400" s="28">
        <f t="shared" si="105"/>
        <v>80.269814502529513</v>
      </c>
      <c r="AJ400" s="28">
        <f t="shared" si="106"/>
        <v>85.834738617200685</v>
      </c>
      <c r="AK400" s="28">
        <f t="shared" si="107"/>
        <v>21.922428330522767</v>
      </c>
      <c r="AL400" s="29">
        <f t="shared" si="108"/>
        <v>68.28</v>
      </c>
      <c r="AM400" s="25">
        <f t="shared" si="109"/>
        <v>149</v>
      </c>
      <c r="AN400" s="24" t="str">
        <f t="shared" si="110"/>
        <v>A</v>
      </c>
      <c r="AO400" s="24" t="str">
        <f t="shared" si="111"/>
        <v>MOB12+</v>
      </c>
    </row>
    <row r="401" spans="1:41" ht="13.5" hidden="1" customHeight="1">
      <c r="A401" s="24" t="s">
        <v>1168</v>
      </c>
      <c r="B401" s="34" t="s">
        <v>152</v>
      </c>
      <c r="C401" s="25">
        <v>769730</v>
      </c>
      <c r="D401" s="24" t="s">
        <v>1286</v>
      </c>
      <c r="E401" s="26">
        <v>45601.493055555598</v>
      </c>
      <c r="F401" s="26">
        <v>45601.493055555598</v>
      </c>
      <c r="G401" s="25">
        <v>553</v>
      </c>
      <c r="H401" s="25">
        <v>553</v>
      </c>
      <c r="I401" s="26">
        <v>46154.816666666702</v>
      </c>
      <c r="J401" s="27">
        <v>4009</v>
      </c>
      <c r="K401" s="27">
        <v>5740</v>
      </c>
      <c r="L401" s="27">
        <v>1540</v>
      </c>
      <c r="M401" s="27">
        <v>247649</v>
      </c>
      <c r="N401" s="27">
        <v>179492</v>
      </c>
      <c r="O401" s="25">
        <v>24</v>
      </c>
      <c r="P401" s="27">
        <v>0</v>
      </c>
      <c r="Q401" s="24"/>
      <c r="R401" s="24"/>
      <c r="S401" s="27">
        <v>327</v>
      </c>
      <c r="T401" s="27">
        <v>568</v>
      </c>
      <c r="U401" s="27">
        <v>16100000</v>
      </c>
      <c r="V401" s="27">
        <v>7612100</v>
      </c>
      <c r="W401" s="27">
        <v>16100000</v>
      </c>
      <c r="X401" s="24" t="str">
        <f>IF(OR(I401="",说明首页!$C$3-INT(I401)&gt;7),"是","否")</f>
        <v>否</v>
      </c>
      <c r="Y401" s="24" t="str">
        <f t="shared" si="96"/>
        <v>否</v>
      </c>
      <c r="Z401" s="24" t="str">
        <f t="shared" si="97"/>
        <v>是</v>
      </c>
      <c r="AA401" s="24" t="str">
        <f>IF(OR(I401="",说明首页!$C$3-INT(I401)&gt;=3),"是","否")</f>
        <v>否</v>
      </c>
      <c r="AB401" s="28">
        <f t="shared" si="98"/>
        <v>116.55324675324675</v>
      </c>
      <c r="AC401" s="29">
        <f t="shared" si="99"/>
        <v>1610</v>
      </c>
      <c r="AD401" s="27">
        <f t="shared" si="100"/>
        <v>28345.070422535213</v>
      </c>
      <c r="AE401" s="29">
        <f t="shared" si="101"/>
        <v>761.21</v>
      </c>
      <c r="AF401" s="29">
        <f t="shared" si="102"/>
        <v>124.64722222222221</v>
      </c>
      <c r="AG401" s="28">
        <f t="shared" si="103"/>
        <v>86.509274873524461</v>
      </c>
      <c r="AH401" s="28">
        <f t="shared" si="104"/>
        <v>93.086003372681276</v>
      </c>
      <c r="AI401" s="28">
        <f t="shared" si="105"/>
        <v>74.030354131534565</v>
      </c>
      <c r="AJ401" s="28">
        <f t="shared" si="106"/>
        <v>89.207419898819566</v>
      </c>
      <c r="AK401" s="28">
        <f t="shared" si="107"/>
        <v>31.871838111298484</v>
      </c>
      <c r="AL401" s="29">
        <f t="shared" si="108"/>
        <v>73.680000000000007</v>
      </c>
      <c r="AM401" s="25">
        <f t="shared" si="109"/>
        <v>117</v>
      </c>
      <c r="AN401" s="24" t="str">
        <f t="shared" si="110"/>
        <v>S</v>
      </c>
      <c r="AO401" s="24" t="str">
        <f t="shared" si="111"/>
        <v>MOB12+</v>
      </c>
    </row>
    <row r="402" spans="1:41" ht="13.5" hidden="1" customHeight="1">
      <c r="A402" s="24" t="s">
        <v>1168</v>
      </c>
      <c r="B402" s="34" t="s">
        <v>152</v>
      </c>
      <c r="C402" s="25">
        <v>769731</v>
      </c>
      <c r="D402" s="24" t="s">
        <v>1272</v>
      </c>
      <c r="E402" s="26">
        <v>45601.483333333301</v>
      </c>
      <c r="F402" s="26">
        <v>45601.483333333301</v>
      </c>
      <c r="G402" s="25">
        <v>553</v>
      </c>
      <c r="H402" s="25">
        <v>553</v>
      </c>
      <c r="I402" s="26">
        <v>46154.788888888899</v>
      </c>
      <c r="J402" s="27">
        <v>3044</v>
      </c>
      <c r="K402" s="27">
        <v>4431</v>
      </c>
      <c r="L402" s="27">
        <v>1583</v>
      </c>
      <c r="M402" s="27">
        <v>227689</v>
      </c>
      <c r="N402" s="27">
        <v>185895</v>
      </c>
      <c r="O402" s="24">
        <v>24</v>
      </c>
      <c r="P402" s="24">
        <v>0</v>
      </c>
      <c r="Q402" s="24"/>
      <c r="R402" s="24"/>
      <c r="S402" s="24">
        <v>214</v>
      </c>
      <c r="T402" s="24">
        <v>345</v>
      </c>
      <c r="U402" s="24">
        <v>8721000</v>
      </c>
      <c r="V402" s="24">
        <v>3458500</v>
      </c>
      <c r="W402" s="24">
        <v>8721000</v>
      </c>
      <c r="X402" s="24" t="str">
        <f>IF(OR(I402="",说明首页!$C$3-INT(I402)&gt;7),"是","否")</f>
        <v>否</v>
      </c>
      <c r="Y402" s="24" t="str">
        <f t="shared" si="96"/>
        <v>否</v>
      </c>
      <c r="Z402" s="24" t="str">
        <f t="shared" si="97"/>
        <v>是</v>
      </c>
      <c r="AA402" s="24" t="str">
        <f>IF(OR(I402="",说明首页!$C$3-INT(I402)&gt;=3),"是","否")</f>
        <v>否</v>
      </c>
      <c r="AB402" s="28">
        <f t="shared" si="98"/>
        <v>117.43209096651927</v>
      </c>
      <c r="AC402" s="29">
        <f t="shared" si="99"/>
        <v>872.1</v>
      </c>
      <c r="AD402" s="27">
        <f t="shared" si="100"/>
        <v>25278.260869565216</v>
      </c>
      <c r="AE402" s="29">
        <f t="shared" si="101"/>
        <v>345.85</v>
      </c>
      <c r="AF402" s="29">
        <f t="shared" si="102"/>
        <v>129.09375</v>
      </c>
      <c r="AG402" s="28">
        <f t="shared" si="103"/>
        <v>87.183811129848237</v>
      </c>
      <c r="AH402" s="28">
        <f t="shared" si="104"/>
        <v>58.178752107925803</v>
      </c>
      <c r="AI402" s="28">
        <f t="shared" si="105"/>
        <v>58.684654300168638</v>
      </c>
      <c r="AJ402" s="28">
        <f t="shared" si="106"/>
        <v>55.986509274873519</v>
      </c>
      <c r="AK402" s="28">
        <f t="shared" si="107"/>
        <v>39.46037099494098</v>
      </c>
      <c r="AL402" s="29">
        <f t="shared" si="108"/>
        <v>56.15</v>
      </c>
      <c r="AM402" s="25">
        <f t="shared" si="109"/>
        <v>238</v>
      </c>
      <c r="AN402" s="24" t="str">
        <f t="shared" si="110"/>
        <v>A</v>
      </c>
      <c r="AO402" s="24" t="str">
        <f t="shared" si="111"/>
        <v>MOB12+</v>
      </c>
    </row>
    <row r="403" spans="1:41" ht="13.5" hidden="1" customHeight="1">
      <c r="A403" s="24" t="s">
        <v>1168</v>
      </c>
      <c r="B403" s="34" t="s">
        <v>152</v>
      </c>
      <c r="C403" s="25">
        <v>769743</v>
      </c>
      <c r="D403" s="24" t="s">
        <v>1396</v>
      </c>
      <c r="E403" s="26">
        <v>45789.726388888899</v>
      </c>
      <c r="F403" s="26">
        <v>45789.726388888899</v>
      </c>
      <c r="G403" s="25">
        <v>365</v>
      </c>
      <c r="H403" s="25">
        <v>365</v>
      </c>
      <c r="I403" s="26">
        <v>46109.778472222199</v>
      </c>
      <c r="J403" s="27">
        <v>0</v>
      </c>
      <c r="K403" s="27">
        <v>0</v>
      </c>
      <c r="L403" s="27">
        <v>0</v>
      </c>
      <c r="M403" s="27"/>
      <c r="N403" s="27"/>
      <c r="O403" s="25"/>
      <c r="P403" s="27"/>
      <c r="Q403" s="24"/>
      <c r="R403" s="24"/>
      <c r="S403" s="27"/>
      <c r="T403" s="27"/>
      <c r="U403" s="27"/>
      <c r="V403" s="27"/>
      <c r="W403" s="27"/>
      <c r="X403" s="24" t="str">
        <f>IF(OR(I403="",说明首页!$C$3-INT(I403)&gt;7),"是","否")</f>
        <v>是</v>
      </c>
      <c r="Y403" s="24" t="str">
        <f t="shared" si="96"/>
        <v>是</v>
      </c>
      <c r="Z403" s="24" t="str">
        <f t="shared" si="97"/>
        <v>否</v>
      </c>
      <c r="AA403" s="24" t="str">
        <f>IF(OR(I403="",说明首页!$C$3-INT(I403)&gt;=3),"是","否")</f>
        <v>是</v>
      </c>
      <c r="AB403" s="28">
        <f t="shared" si="98"/>
        <v>0</v>
      </c>
      <c r="AC403" s="29">
        <f t="shared" si="99"/>
        <v>0</v>
      </c>
      <c r="AD403" s="27">
        <f t="shared" si="100"/>
        <v>0</v>
      </c>
      <c r="AE403" s="29">
        <f t="shared" si="101"/>
        <v>0</v>
      </c>
      <c r="AF403" s="29">
        <f t="shared" si="102"/>
        <v>0</v>
      </c>
      <c r="AG403" s="28" t="str">
        <f t="shared" si="103"/>
        <v/>
      </c>
      <c r="AH403" s="28" t="str">
        <f t="shared" si="104"/>
        <v/>
      </c>
      <c r="AI403" s="28" t="str">
        <f t="shared" si="105"/>
        <v/>
      </c>
      <c r="AJ403" s="28" t="str">
        <f t="shared" si="106"/>
        <v/>
      </c>
      <c r="AK403" s="28" t="str">
        <f t="shared" si="107"/>
        <v/>
      </c>
      <c r="AL403" s="29" t="str">
        <f t="shared" si="108"/>
        <v/>
      </c>
      <c r="AM403" s="25" t="str">
        <f t="shared" si="109"/>
        <v/>
      </c>
      <c r="AN403" s="24" t="str">
        <f t="shared" si="110"/>
        <v>非参评</v>
      </c>
      <c r="AO403" s="24" t="str">
        <f t="shared" si="111"/>
        <v>MOB12+</v>
      </c>
    </row>
    <row r="404" spans="1:41" ht="13.5" hidden="1" customHeight="1">
      <c r="A404" s="24" t="s">
        <v>1168</v>
      </c>
      <c r="B404" s="34" t="s">
        <v>152</v>
      </c>
      <c r="C404" s="25">
        <v>769744</v>
      </c>
      <c r="D404" s="24" t="s">
        <v>1254</v>
      </c>
      <c r="E404" s="26">
        <v>45601.481249999997</v>
      </c>
      <c r="F404" s="26">
        <v>45601.481249999997</v>
      </c>
      <c r="G404" s="25">
        <v>553</v>
      </c>
      <c r="H404" s="25">
        <v>553</v>
      </c>
      <c r="I404" s="26">
        <v>46154.770138888904</v>
      </c>
      <c r="J404" s="27">
        <v>3204</v>
      </c>
      <c r="K404" s="27">
        <v>4226</v>
      </c>
      <c r="L404" s="27">
        <v>1873</v>
      </c>
      <c r="M404" s="27">
        <v>189473</v>
      </c>
      <c r="N404" s="27">
        <v>153822</v>
      </c>
      <c r="O404" s="25">
        <v>24</v>
      </c>
      <c r="P404" s="27">
        <v>0</v>
      </c>
      <c r="Q404" s="24"/>
      <c r="R404" s="24"/>
      <c r="S404" s="27">
        <v>208</v>
      </c>
      <c r="T404" s="27">
        <v>338</v>
      </c>
      <c r="U404" s="27">
        <v>9536300</v>
      </c>
      <c r="V404" s="27">
        <v>4311300</v>
      </c>
      <c r="W404" s="27">
        <v>9536300</v>
      </c>
      <c r="X404" s="24" t="str">
        <f>IF(OR(I404="",说明首页!$C$3-INT(I404)&gt;7),"是","否")</f>
        <v>否</v>
      </c>
      <c r="Y404" s="24" t="str">
        <f t="shared" si="96"/>
        <v>否</v>
      </c>
      <c r="Z404" s="24" t="str">
        <f t="shared" si="97"/>
        <v>是</v>
      </c>
      <c r="AA404" s="24" t="str">
        <f>IF(OR(I404="",说明首页!$C$3-INT(I404)&gt;=3),"是","否")</f>
        <v>否</v>
      </c>
      <c r="AB404" s="28">
        <f t="shared" si="98"/>
        <v>82.12600106780566</v>
      </c>
      <c r="AC404" s="29">
        <f t="shared" si="99"/>
        <v>953.63</v>
      </c>
      <c r="AD404" s="27">
        <f t="shared" si="100"/>
        <v>28213.905325443786</v>
      </c>
      <c r="AE404" s="29">
        <f t="shared" si="101"/>
        <v>431.13</v>
      </c>
      <c r="AF404" s="29">
        <f t="shared" si="102"/>
        <v>106.82083333333334</v>
      </c>
      <c r="AG404" s="28">
        <f t="shared" si="103"/>
        <v>29.342327150084319</v>
      </c>
      <c r="AH404" s="28">
        <f t="shared" si="104"/>
        <v>64.924114671163579</v>
      </c>
      <c r="AI404" s="28">
        <f t="shared" si="105"/>
        <v>73.355817875210789</v>
      </c>
      <c r="AJ404" s="28">
        <f t="shared" si="106"/>
        <v>69.81450252951096</v>
      </c>
      <c r="AK404" s="28">
        <f t="shared" si="107"/>
        <v>11.467116357504215</v>
      </c>
      <c r="AL404" s="29">
        <f t="shared" si="108"/>
        <v>50</v>
      </c>
      <c r="AM404" s="25">
        <f t="shared" si="109"/>
        <v>282</v>
      </c>
      <c r="AN404" s="24" t="str">
        <f t="shared" si="110"/>
        <v>A</v>
      </c>
      <c r="AO404" s="24" t="str">
        <f t="shared" si="111"/>
        <v>MOB12+</v>
      </c>
    </row>
    <row r="405" spans="1:41" ht="13.5" hidden="1" customHeight="1">
      <c r="A405" s="24" t="s">
        <v>1168</v>
      </c>
      <c r="B405" s="34" t="s">
        <v>152</v>
      </c>
      <c r="C405" s="25">
        <v>769745</v>
      </c>
      <c r="D405" s="24" t="s">
        <v>1287</v>
      </c>
      <c r="E405" s="26">
        <v>45601.581944444399</v>
      </c>
      <c r="F405" s="26">
        <v>45601.581944444399</v>
      </c>
      <c r="G405" s="25">
        <v>553</v>
      </c>
      <c r="H405" s="25">
        <v>553</v>
      </c>
      <c r="I405" s="26">
        <v>46154.778472222199</v>
      </c>
      <c r="J405" s="27">
        <v>3459</v>
      </c>
      <c r="K405" s="27">
        <v>4501</v>
      </c>
      <c r="L405" s="27">
        <v>1595</v>
      </c>
      <c r="M405" s="27">
        <v>190340</v>
      </c>
      <c r="N405" s="27">
        <v>151872</v>
      </c>
      <c r="O405" s="25">
        <v>23</v>
      </c>
      <c r="P405" s="27">
        <v>0</v>
      </c>
      <c r="Q405" s="24"/>
      <c r="R405" s="24"/>
      <c r="S405" s="27">
        <v>190</v>
      </c>
      <c r="T405" s="27">
        <v>318</v>
      </c>
      <c r="U405" s="27">
        <v>7051300</v>
      </c>
      <c r="V405" s="27">
        <v>1968800</v>
      </c>
      <c r="W405" s="27">
        <v>7051300</v>
      </c>
      <c r="X405" s="24" t="str">
        <f>IF(OR(I405="",说明首页!$C$3-INT(I405)&gt;7),"是","否")</f>
        <v>否</v>
      </c>
      <c r="Y405" s="24" t="str">
        <f t="shared" si="96"/>
        <v>否</v>
      </c>
      <c r="Z405" s="24" t="str">
        <f t="shared" si="97"/>
        <v>是</v>
      </c>
      <c r="AA405" s="24" t="str">
        <f>IF(OR(I405="",说明首页!$C$3-INT(I405)&gt;=3),"是","否")</f>
        <v>否</v>
      </c>
      <c r="AB405" s="28">
        <f t="shared" si="98"/>
        <v>95.217554858934164</v>
      </c>
      <c r="AC405" s="29">
        <f t="shared" si="99"/>
        <v>705.13</v>
      </c>
      <c r="AD405" s="27">
        <f t="shared" si="100"/>
        <v>22173.899371069183</v>
      </c>
      <c r="AE405" s="29">
        <f t="shared" si="101"/>
        <v>196.88</v>
      </c>
      <c r="AF405" s="29">
        <f t="shared" si="102"/>
        <v>110.05217391304349</v>
      </c>
      <c r="AG405" s="28">
        <f t="shared" si="103"/>
        <v>58.347386172006743</v>
      </c>
      <c r="AH405" s="28">
        <f t="shared" si="104"/>
        <v>38.279932546374368</v>
      </c>
      <c r="AI405" s="28">
        <f t="shared" si="105"/>
        <v>37.94266441821248</v>
      </c>
      <c r="AJ405" s="28">
        <f t="shared" si="106"/>
        <v>27.150084317032043</v>
      </c>
      <c r="AK405" s="28">
        <f t="shared" si="107"/>
        <v>13.827993254637436</v>
      </c>
      <c r="AL405" s="29">
        <f t="shared" si="108"/>
        <v>32.450000000000003</v>
      </c>
      <c r="AM405" s="25">
        <f t="shared" si="109"/>
        <v>430</v>
      </c>
      <c r="AN405" s="24" t="str">
        <f t="shared" si="110"/>
        <v>B</v>
      </c>
      <c r="AO405" s="24" t="str">
        <f t="shared" si="111"/>
        <v>MOB12+</v>
      </c>
    </row>
    <row r="406" spans="1:41" ht="13.5" hidden="1" customHeight="1">
      <c r="A406" s="24" t="s">
        <v>1168</v>
      </c>
      <c r="B406" s="34" t="s">
        <v>147</v>
      </c>
      <c r="C406" s="25">
        <v>769804</v>
      </c>
      <c r="D406" s="24" t="s">
        <v>1720</v>
      </c>
      <c r="E406" s="26">
        <v>45603.699305555601</v>
      </c>
      <c r="F406" s="26">
        <v>45603.699305555601</v>
      </c>
      <c r="G406" s="25">
        <v>551</v>
      </c>
      <c r="H406" s="25">
        <v>551</v>
      </c>
      <c r="I406" s="26">
        <v>46154.7902777778</v>
      </c>
      <c r="J406" s="27">
        <v>5124</v>
      </c>
      <c r="K406" s="27">
        <v>7257</v>
      </c>
      <c r="L406" s="27">
        <v>3051</v>
      </c>
      <c r="M406" s="27">
        <v>272706</v>
      </c>
      <c r="N406" s="27">
        <v>210365</v>
      </c>
      <c r="O406" s="25">
        <v>28</v>
      </c>
      <c r="P406" s="27">
        <v>0</v>
      </c>
      <c r="Q406" s="24"/>
      <c r="R406" s="24"/>
      <c r="S406" s="27">
        <v>276</v>
      </c>
      <c r="T406" s="27">
        <v>442</v>
      </c>
      <c r="U406" s="27">
        <v>10700000</v>
      </c>
      <c r="V406" s="27">
        <v>3620500</v>
      </c>
      <c r="W406" s="27">
        <v>10700000</v>
      </c>
      <c r="X406" s="24" t="str">
        <f>IF(OR(I406="",说明首页!$C$3-INT(I406)&gt;7),"是","否")</f>
        <v>否</v>
      </c>
      <c r="Y406" s="24" t="str">
        <f t="shared" si="96"/>
        <v>否</v>
      </c>
      <c r="Z406" s="24" t="str">
        <f t="shared" si="97"/>
        <v>是</v>
      </c>
      <c r="AA406" s="24" t="str">
        <f>IF(OR(I406="",说明首页!$C$3-INT(I406)&gt;=3),"是","否")</f>
        <v>否</v>
      </c>
      <c r="AB406" s="28">
        <f t="shared" si="98"/>
        <v>68.949524745984917</v>
      </c>
      <c r="AC406" s="29">
        <f t="shared" si="99"/>
        <v>1070</v>
      </c>
      <c r="AD406" s="27">
        <f t="shared" si="100"/>
        <v>24208.144796380089</v>
      </c>
      <c r="AE406" s="29">
        <f t="shared" si="101"/>
        <v>362.05</v>
      </c>
      <c r="AF406" s="29">
        <f t="shared" si="102"/>
        <v>125.21726190476191</v>
      </c>
      <c r="AG406" s="28">
        <f t="shared" si="103"/>
        <v>5.0590219224283306</v>
      </c>
      <c r="AH406" s="28">
        <f t="shared" si="104"/>
        <v>73.018549747048894</v>
      </c>
      <c r="AI406" s="28">
        <f t="shared" si="105"/>
        <v>50.927487352445191</v>
      </c>
      <c r="AJ406" s="28">
        <f t="shared" si="106"/>
        <v>58.347386172006743</v>
      </c>
      <c r="AK406" s="28">
        <f t="shared" si="107"/>
        <v>32.546374367622263</v>
      </c>
      <c r="AL406" s="29">
        <f t="shared" si="108"/>
        <v>50.59</v>
      </c>
      <c r="AM406" s="25">
        <f t="shared" si="109"/>
        <v>273</v>
      </c>
      <c r="AN406" s="24" t="str">
        <f t="shared" si="110"/>
        <v>A</v>
      </c>
      <c r="AO406" s="24" t="str">
        <f t="shared" si="111"/>
        <v>MOB12+</v>
      </c>
    </row>
    <row r="407" spans="1:41" ht="13.5" hidden="1" customHeight="1">
      <c r="A407" s="24" t="s">
        <v>1168</v>
      </c>
      <c r="B407" s="34" t="s">
        <v>152</v>
      </c>
      <c r="C407" s="25">
        <v>769829</v>
      </c>
      <c r="D407" s="24" t="s">
        <v>413</v>
      </c>
      <c r="E407" s="26">
        <v>45604.614583333299</v>
      </c>
      <c r="F407" s="26">
        <v>45604.614583333299</v>
      </c>
      <c r="G407" s="25">
        <v>550</v>
      </c>
      <c r="H407" s="25">
        <v>550</v>
      </c>
      <c r="I407" s="26">
        <v>46152.771527777797</v>
      </c>
      <c r="J407" s="27">
        <v>61</v>
      </c>
      <c r="K407" s="27">
        <v>63</v>
      </c>
      <c r="L407" s="27">
        <v>26</v>
      </c>
      <c r="M407" s="27">
        <v>2988</v>
      </c>
      <c r="N407" s="27">
        <v>2437</v>
      </c>
      <c r="O407" s="25"/>
      <c r="P407" s="27"/>
      <c r="Q407" s="24"/>
      <c r="R407" s="24"/>
      <c r="S407" s="27"/>
      <c r="T407" s="27"/>
      <c r="U407" s="27"/>
      <c r="V407" s="27"/>
      <c r="W407" s="27"/>
      <c r="X407" s="24" t="str">
        <f>IF(OR(I407="",说明首页!$C$3-INT(I407)&gt;7),"是","否")</f>
        <v>否</v>
      </c>
      <c r="Y407" s="24" t="str">
        <f t="shared" si="96"/>
        <v>是</v>
      </c>
      <c r="Z407" s="24" t="str">
        <f t="shared" si="97"/>
        <v>否</v>
      </c>
      <c r="AA407" s="24" t="str">
        <f>IF(OR(I407="",说明首页!$C$3-INT(I407)&gt;=3),"是","否")</f>
        <v>否</v>
      </c>
      <c r="AB407" s="28">
        <f t="shared" si="98"/>
        <v>93.730769230769226</v>
      </c>
      <c r="AC407" s="29">
        <f t="shared" si="99"/>
        <v>0</v>
      </c>
      <c r="AD407" s="27">
        <f t="shared" si="100"/>
        <v>0</v>
      </c>
      <c r="AE407" s="29">
        <f t="shared" si="101"/>
        <v>0</v>
      </c>
      <c r="AF407" s="29">
        <f t="shared" si="102"/>
        <v>0</v>
      </c>
      <c r="AG407" s="28" t="str">
        <f t="shared" si="103"/>
        <v/>
      </c>
      <c r="AH407" s="28" t="str">
        <f t="shared" si="104"/>
        <v/>
      </c>
      <c r="AI407" s="28" t="str">
        <f t="shared" si="105"/>
        <v/>
      </c>
      <c r="AJ407" s="28" t="str">
        <f t="shared" si="106"/>
        <v/>
      </c>
      <c r="AK407" s="28" t="str">
        <f t="shared" si="107"/>
        <v/>
      </c>
      <c r="AL407" s="29" t="str">
        <f t="shared" si="108"/>
        <v/>
      </c>
      <c r="AM407" s="25" t="str">
        <f t="shared" si="109"/>
        <v/>
      </c>
      <c r="AN407" s="24" t="str">
        <f t="shared" si="110"/>
        <v>非参评</v>
      </c>
      <c r="AO407" s="24" t="str">
        <f t="shared" si="111"/>
        <v>MOB12+</v>
      </c>
    </row>
    <row r="408" spans="1:41" ht="13.5" hidden="1" customHeight="1">
      <c r="A408" s="24" t="s">
        <v>1168</v>
      </c>
      <c r="B408" s="34" t="s">
        <v>150</v>
      </c>
      <c r="C408" s="25">
        <v>769931</v>
      </c>
      <c r="D408" s="24" t="s">
        <v>428</v>
      </c>
      <c r="E408" s="26">
        <v>45609.435416666704</v>
      </c>
      <c r="F408" s="26">
        <v>45609.435416666704</v>
      </c>
      <c r="G408" s="25">
        <v>545</v>
      </c>
      <c r="H408" s="25">
        <v>545</v>
      </c>
      <c r="I408" s="26">
        <v>46154.843055555597</v>
      </c>
      <c r="J408" s="27">
        <v>635</v>
      </c>
      <c r="K408" s="27">
        <v>768</v>
      </c>
      <c r="L408" s="27">
        <v>208</v>
      </c>
      <c r="M408" s="27">
        <v>29186</v>
      </c>
      <c r="N408" s="27">
        <v>20164</v>
      </c>
      <c r="O408" s="25">
        <v>2</v>
      </c>
      <c r="P408" s="27">
        <v>0</v>
      </c>
      <c r="Q408" s="24"/>
      <c r="R408" s="24"/>
      <c r="S408" s="27">
        <v>5</v>
      </c>
      <c r="T408" s="27">
        <v>10</v>
      </c>
      <c r="U408" s="27">
        <v>538000</v>
      </c>
      <c r="V408" s="27">
        <v>438000</v>
      </c>
      <c r="W408" s="27">
        <v>538000</v>
      </c>
      <c r="X408" s="24" t="str">
        <f>IF(OR(I408="",说明首页!$C$3-INT(I408)&gt;7),"是","否")</f>
        <v>否</v>
      </c>
      <c r="Y408" s="24" t="str">
        <f t="shared" si="96"/>
        <v>是</v>
      </c>
      <c r="Z408" s="24" t="str">
        <f t="shared" si="97"/>
        <v>否</v>
      </c>
      <c r="AA408" s="24" t="str">
        <f>IF(OR(I408="",说明首页!$C$3-INT(I408)&gt;=3),"是","否")</f>
        <v>否</v>
      </c>
      <c r="AB408" s="28">
        <f t="shared" si="98"/>
        <v>96.942307692307693</v>
      </c>
      <c r="AC408" s="29">
        <f t="shared" si="99"/>
        <v>53.8</v>
      </c>
      <c r="AD408" s="27">
        <f t="shared" si="100"/>
        <v>53800</v>
      </c>
      <c r="AE408" s="29">
        <f t="shared" si="101"/>
        <v>43.8</v>
      </c>
      <c r="AF408" s="29">
        <f t="shared" si="102"/>
        <v>168.03333333333333</v>
      </c>
      <c r="AG408" s="28" t="str">
        <f t="shared" si="103"/>
        <v/>
      </c>
      <c r="AH408" s="28" t="str">
        <f t="shared" si="104"/>
        <v/>
      </c>
      <c r="AI408" s="28" t="str">
        <f t="shared" si="105"/>
        <v/>
      </c>
      <c r="AJ408" s="28" t="str">
        <f t="shared" si="106"/>
        <v/>
      </c>
      <c r="AK408" s="28" t="str">
        <f t="shared" si="107"/>
        <v/>
      </c>
      <c r="AL408" s="29" t="str">
        <f t="shared" si="108"/>
        <v/>
      </c>
      <c r="AM408" s="25" t="str">
        <f t="shared" si="109"/>
        <v/>
      </c>
      <c r="AN408" s="24" t="str">
        <f t="shared" si="110"/>
        <v>非参评</v>
      </c>
      <c r="AO408" s="24" t="str">
        <f t="shared" si="111"/>
        <v>MOB12+</v>
      </c>
    </row>
    <row r="409" spans="1:41" ht="13.5" hidden="1" customHeight="1">
      <c r="A409" s="24" t="s">
        <v>1168</v>
      </c>
      <c r="B409" s="34" t="s">
        <v>150</v>
      </c>
      <c r="C409" s="25">
        <v>769939</v>
      </c>
      <c r="D409" s="24" t="s">
        <v>834</v>
      </c>
      <c r="E409" s="26">
        <v>45609.5715277778</v>
      </c>
      <c r="F409" s="26">
        <v>45609.5715277778</v>
      </c>
      <c r="G409" s="25">
        <v>545</v>
      </c>
      <c r="H409" s="25">
        <v>545</v>
      </c>
      <c r="I409" s="26">
        <v>46154.660416666702</v>
      </c>
      <c r="J409" s="27">
        <v>486</v>
      </c>
      <c r="K409" s="27">
        <v>495</v>
      </c>
      <c r="L409" s="27">
        <v>156</v>
      </c>
      <c r="M409" s="27">
        <v>19687</v>
      </c>
      <c r="N409" s="27">
        <v>13772</v>
      </c>
      <c r="O409" s="25"/>
      <c r="P409" s="27">
        <v>0</v>
      </c>
      <c r="Q409" s="24"/>
      <c r="R409" s="24"/>
      <c r="S409" s="27">
        <v>5</v>
      </c>
      <c r="T409" s="27">
        <v>10</v>
      </c>
      <c r="U409" s="27">
        <v>516400</v>
      </c>
      <c r="V409" s="27">
        <v>300000</v>
      </c>
      <c r="W409" s="27">
        <v>516400</v>
      </c>
      <c r="X409" s="24" t="str">
        <f>IF(OR(I409="",说明首页!$C$3-INT(I409)&gt;7),"是","否")</f>
        <v>否</v>
      </c>
      <c r="Y409" s="24" t="str">
        <f t="shared" si="96"/>
        <v>是</v>
      </c>
      <c r="Z409" s="24" t="str">
        <f t="shared" si="97"/>
        <v>否</v>
      </c>
      <c r="AA409" s="24" t="str">
        <f>IF(OR(I409="",说明首页!$C$3-INT(I409)&gt;=3),"是","否")</f>
        <v>否</v>
      </c>
      <c r="AB409" s="28">
        <f t="shared" si="98"/>
        <v>88.282051282051285</v>
      </c>
      <c r="AC409" s="29">
        <f t="shared" si="99"/>
        <v>51.64</v>
      </c>
      <c r="AD409" s="27">
        <f t="shared" si="100"/>
        <v>51640</v>
      </c>
      <c r="AE409" s="29">
        <f t="shared" si="101"/>
        <v>30</v>
      </c>
      <c r="AF409" s="29">
        <f t="shared" si="102"/>
        <v>0</v>
      </c>
      <c r="AG409" s="28" t="str">
        <f t="shared" si="103"/>
        <v/>
      </c>
      <c r="AH409" s="28" t="str">
        <f t="shared" si="104"/>
        <v/>
      </c>
      <c r="AI409" s="28" t="str">
        <f t="shared" si="105"/>
        <v/>
      </c>
      <c r="AJ409" s="28" t="str">
        <f t="shared" si="106"/>
        <v/>
      </c>
      <c r="AK409" s="28" t="str">
        <f t="shared" si="107"/>
        <v/>
      </c>
      <c r="AL409" s="29" t="str">
        <f t="shared" si="108"/>
        <v/>
      </c>
      <c r="AM409" s="25" t="str">
        <f t="shared" si="109"/>
        <v/>
      </c>
      <c r="AN409" s="24" t="str">
        <f t="shared" si="110"/>
        <v>非参评</v>
      </c>
      <c r="AO409" s="24" t="str">
        <f t="shared" si="111"/>
        <v>MOB12+</v>
      </c>
    </row>
    <row r="410" spans="1:41" ht="13.5" hidden="1" customHeight="1">
      <c r="A410" s="24" t="s">
        <v>1168</v>
      </c>
      <c r="B410" s="34" t="s">
        <v>169</v>
      </c>
      <c r="C410" s="25">
        <v>769997</v>
      </c>
      <c r="D410" s="24" t="s">
        <v>1545</v>
      </c>
      <c r="E410" s="26">
        <v>45612.378472222197</v>
      </c>
      <c r="F410" s="26">
        <v>45612.378472222197</v>
      </c>
      <c r="G410" s="25">
        <v>542</v>
      </c>
      <c r="H410" s="25">
        <v>542</v>
      </c>
      <c r="I410" s="26">
        <v>46154.745138888902</v>
      </c>
      <c r="J410" s="27">
        <v>6736</v>
      </c>
      <c r="K410" s="27">
        <v>6984</v>
      </c>
      <c r="L410" s="27">
        <v>1781</v>
      </c>
      <c r="M410" s="27">
        <v>278120</v>
      </c>
      <c r="N410" s="27">
        <v>197397</v>
      </c>
      <c r="O410" s="25">
        <v>29</v>
      </c>
      <c r="P410" s="27">
        <v>0</v>
      </c>
      <c r="Q410" s="24"/>
      <c r="R410" s="24"/>
      <c r="S410" s="27">
        <v>487</v>
      </c>
      <c r="T410" s="27">
        <v>830</v>
      </c>
      <c r="U410" s="27">
        <v>25100000</v>
      </c>
      <c r="V410" s="27">
        <v>12000000</v>
      </c>
      <c r="W410" s="27">
        <v>25100000</v>
      </c>
      <c r="X410" s="24" t="str">
        <f>IF(OR(I410="",说明首页!$C$3-INT(I410)&gt;7),"是","否")</f>
        <v>否</v>
      </c>
      <c r="Y410" s="24" t="str">
        <f t="shared" si="96"/>
        <v>否</v>
      </c>
      <c r="Z410" s="24" t="str">
        <f t="shared" si="97"/>
        <v>是</v>
      </c>
      <c r="AA410" s="24" t="str">
        <f>IF(OR(I410="",说明首页!$C$3-INT(I410)&gt;=3),"是","否")</f>
        <v>否</v>
      </c>
      <c r="AB410" s="28">
        <f t="shared" si="98"/>
        <v>110.83492419988771</v>
      </c>
      <c r="AC410" s="29">
        <f t="shared" si="99"/>
        <v>2510</v>
      </c>
      <c r="AD410" s="27">
        <f t="shared" si="100"/>
        <v>30240.963855421687</v>
      </c>
      <c r="AE410" s="29">
        <f t="shared" si="101"/>
        <v>1200</v>
      </c>
      <c r="AF410" s="29">
        <f t="shared" si="102"/>
        <v>113.44655172413793</v>
      </c>
      <c r="AG410" s="28">
        <f t="shared" si="103"/>
        <v>80.94435075885329</v>
      </c>
      <c r="AH410" s="28">
        <f t="shared" si="104"/>
        <v>98.819561551433395</v>
      </c>
      <c r="AI410" s="28">
        <f t="shared" si="105"/>
        <v>81.618887015177066</v>
      </c>
      <c r="AJ410" s="28">
        <f t="shared" si="106"/>
        <v>97.807757166947724</v>
      </c>
      <c r="AK410" s="28">
        <f t="shared" si="107"/>
        <v>16.863406408094438</v>
      </c>
      <c r="AL410" s="29">
        <f t="shared" si="108"/>
        <v>73.81</v>
      </c>
      <c r="AM410" s="25">
        <f t="shared" si="109"/>
        <v>114</v>
      </c>
      <c r="AN410" s="24" t="str">
        <f t="shared" si="110"/>
        <v>S</v>
      </c>
      <c r="AO410" s="24" t="str">
        <f t="shared" si="111"/>
        <v>MOB12+</v>
      </c>
    </row>
    <row r="411" spans="1:41" ht="13.5" hidden="1" customHeight="1">
      <c r="A411" s="24" t="s">
        <v>1168</v>
      </c>
      <c r="B411" s="34" t="s">
        <v>147</v>
      </c>
      <c r="C411" s="25">
        <v>770027</v>
      </c>
      <c r="D411" s="24" t="s">
        <v>1489</v>
      </c>
      <c r="E411" s="26">
        <v>45612.415972222203</v>
      </c>
      <c r="F411" s="26">
        <v>45612.415972222203</v>
      </c>
      <c r="G411" s="25">
        <v>542</v>
      </c>
      <c r="H411" s="25">
        <v>542</v>
      </c>
      <c r="I411" s="26">
        <v>46154.775000000001</v>
      </c>
      <c r="J411" s="27">
        <v>5120</v>
      </c>
      <c r="K411" s="27">
        <v>6590</v>
      </c>
      <c r="L411" s="27">
        <v>2861</v>
      </c>
      <c r="M411" s="27">
        <v>248499</v>
      </c>
      <c r="N411" s="27">
        <v>199735</v>
      </c>
      <c r="O411" s="25">
        <v>25</v>
      </c>
      <c r="P411" s="27">
        <v>0</v>
      </c>
      <c r="Q411" s="24"/>
      <c r="R411" s="24"/>
      <c r="S411" s="27">
        <v>264</v>
      </c>
      <c r="T411" s="27">
        <v>404</v>
      </c>
      <c r="U411" s="27">
        <v>9558100</v>
      </c>
      <c r="V411" s="27">
        <v>3090900</v>
      </c>
      <c r="W411" s="27">
        <v>9558100</v>
      </c>
      <c r="X411" s="24" t="str">
        <f>IF(OR(I411="",说明首页!$C$3-INT(I411)&gt;7),"是","否")</f>
        <v>否</v>
      </c>
      <c r="Y411" s="24" t="str">
        <f t="shared" si="96"/>
        <v>否</v>
      </c>
      <c r="Z411" s="24" t="str">
        <f t="shared" si="97"/>
        <v>是</v>
      </c>
      <c r="AA411" s="24" t="str">
        <f>IF(OR(I411="",说明首页!$C$3-INT(I411)&gt;=3),"是","否")</f>
        <v>否</v>
      </c>
      <c r="AB411" s="28">
        <f t="shared" si="98"/>
        <v>69.813002446696956</v>
      </c>
      <c r="AC411" s="29">
        <f t="shared" si="99"/>
        <v>955.81</v>
      </c>
      <c r="AD411" s="27">
        <f t="shared" si="100"/>
        <v>23658.663366336634</v>
      </c>
      <c r="AE411" s="29">
        <f t="shared" si="101"/>
        <v>309.08999999999997</v>
      </c>
      <c r="AF411" s="29">
        <f t="shared" si="102"/>
        <v>133.15666666666667</v>
      </c>
      <c r="AG411" s="28">
        <f t="shared" si="103"/>
        <v>6.0708263069139967</v>
      </c>
      <c r="AH411" s="28">
        <f t="shared" si="104"/>
        <v>65.598650927487355</v>
      </c>
      <c r="AI411" s="28">
        <f t="shared" si="105"/>
        <v>47.217537942664414</v>
      </c>
      <c r="AJ411" s="28">
        <f t="shared" si="106"/>
        <v>50.084317032040474</v>
      </c>
      <c r="AK411" s="28">
        <f t="shared" si="107"/>
        <v>47.386172006745362</v>
      </c>
      <c r="AL411" s="29">
        <f t="shared" si="108"/>
        <v>50.01</v>
      </c>
      <c r="AM411" s="25">
        <f t="shared" si="109"/>
        <v>281</v>
      </c>
      <c r="AN411" s="24" t="str">
        <f t="shared" si="110"/>
        <v>A</v>
      </c>
      <c r="AO411" s="24" t="str">
        <f t="shared" si="111"/>
        <v>MOB12+</v>
      </c>
    </row>
    <row r="412" spans="1:41" ht="13.5" hidden="1" customHeight="1">
      <c r="A412" s="24" t="s">
        <v>1168</v>
      </c>
      <c r="B412" s="34" t="s">
        <v>150</v>
      </c>
      <c r="C412" s="25">
        <v>770130</v>
      </c>
      <c r="D412" s="24" t="s">
        <v>1889</v>
      </c>
      <c r="E412" s="26">
        <v>45616.4465277778</v>
      </c>
      <c r="F412" s="26">
        <v>45616.4465277778</v>
      </c>
      <c r="G412" s="25">
        <v>538</v>
      </c>
      <c r="H412" s="25">
        <v>538</v>
      </c>
      <c r="I412" s="26">
        <v>46154.806944444397</v>
      </c>
      <c r="J412" s="27">
        <v>5438</v>
      </c>
      <c r="K412" s="27">
        <v>5819</v>
      </c>
      <c r="L412" s="27">
        <v>2346</v>
      </c>
      <c r="M412" s="27">
        <v>346499</v>
      </c>
      <c r="N412" s="27">
        <v>296078</v>
      </c>
      <c r="O412" s="25">
        <v>27</v>
      </c>
      <c r="P412" s="27">
        <v>0</v>
      </c>
      <c r="Q412" s="24"/>
      <c r="R412" s="24"/>
      <c r="S412" s="27">
        <v>223</v>
      </c>
      <c r="T412" s="27">
        <v>335</v>
      </c>
      <c r="U412" s="27">
        <v>8005000</v>
      </c>
      <c r="V412" s="27">
        <v>2759900</v>
      </c>
      <c r="W412" s="27">
        <v>8005000</v>
      </c>
      <c r="X412" s="24" t="str">
        <f>IF(OR(I412="",说明首页!$C$3-INT(I412)&gt;7),"是","否")</f>
        <v>否</v>
      </c>
      <c r="Y412" s="24" t="str">
        <f t="shared" si="96"/>
        <v>否</v>
      </c>
      <c r="Z412" s="24" t="str">
        <f t="shared" si="97"/>
        <v>是</v>
      </c>
      <c r="AA412" s="24" t="str">
        <f>IF(OR(I412="",说明首页!$C$3-INT(I412)&gt;=3),"是","否")</f>
        <v>否</v>
      </c>
      <c r="AB412" s="28">
        <f t="shared" si="98"/>
        <v>126.20545609548167</v>
      </c>
      <c r="AC412" s="29">
        <f t="shared" si="99"/>
        <v>800.5</v>
      </c>
      <c r="AD412" s="27">
        <f t="shared" si="100"/>
        <v>23895.5223880597</v>
      </c>
      <c r="AE412" s="29">
        <f t="shared" si="101"/>
        <v>275.99</v>
      </c>
      <c r="AF412" s="29">
        <f t="shared" si="102"/>
        <v>182.76419753086421</v>
      </c>
      <c r="AG412" s="28">
        <f t="shared" si="103"/>
        <v>90.893760539629014</v>
      </c>
      <c r="AH412" s="28">
        <f t="shared" si="104"/>
        <v>49.578414839797638</v>
      </c>
      <c r="AI412" s="28">
        <f t="shared" si="105"/>
        <v>48.397976391231026</v>
      </c>
      <c r="AJ412" s="28">
        <f t="shared" si="106"/>
        <v>42.327150084317033</v>
      </c>
      <c r="AK412" s="28">
        <f t="shared" si="107"/>
        <v>95.4468802698145</v>
      </c>
      <c r="AL412" s="29">
        <f t="shared" si="108"/>
        <v>63.91</v>
      </c>
      <c r="AM412" s="25">
        <f t="shared" si="109"/>
        <v>181</v>
      </c>
      <c r="AN412" s="24" t="str">
        <f t="shared" si="110"/>
        <v>A</v>
      </c>
      <c r="AO412" s="24" t="str">
        <f t="shared" si="111"/>
        <v>MOB12+</v>
      </c>
    </row>
    <row r="413" spans="1:41" ht="13.5" hidden="1" customHeight="1">
      <c r="A413" s="24" t="s">
        <v>1168</v>
      </c>
      <c r="B413" s="34" t="s">
        <v>152</v>
      </c>
      <c r="C413" s="25">
        <v>770178</v>
      </c>
      <c r="D413" s="24" t="s">
        <v>1325</v>
      </c>
      <c r="E413" s="26">
        <v>45615.6875</v>
      </c>
      <c r="F413" s="26">
        <v>45615.6875</v>
      </c>
      <c r="G413" s="25">
        <v>539</v>
      </c>
      <c r="H413" s="25">
        <v>539</v>
      </c>
      <c r="I413" s="26">
        <v>46154.8034722222</v>
      </c>
      <c r="J413" s="27">
        <v>3459</v>
      </c>
      <c r="K413" s="27">
        <v>4784</v>
      </c>
      <c r="L413" s="27">
        <v>1823</v>
      </c>
      <c r="M413" s="27">
        <v>198498</v>
      </c>
      <c r="N413" s="27">
        <v>151681</v>
      </c>
      <c r="O413" s="25">
        <v>24</v>
      </c>
      <c r="P413" s="27">
        <v>0</v>
      </c>
      <c r="Q413" s="24"/>
      <c r="R413" s="24"/>
      <c r="S413" s="27">
        <v>189</v>
      </c>
      <c r="T413" s="27">
        <v>359</v>
      </c>
      <c r="U413" s="27">
        <v>9168800</v>
      </c>
      <c r="V413" s="27">
        <v>2600900</v>
      </c>
      <c r="W413" s="27">
        <v>9168800</v>
      </c>
      <c r="X413" s="24" t="str">
        <f>IF(OR(I413="",说明首页!$C$3-INT(I413)&gt;7),"是","否")</f>
        <v>否</v>
      </c>
      <c r="Y413" s="24" t="str">
        <f t="shared" si="96"/>
        <v>否</v>
      </c>
      <c r="Z413" s="24" t="str">
        <f t="shared" si="97"/>
        <v>是</v>
      </c>
      <c r="AA413" s="24" t="str">
        <f>IF(OR(I413="",说明首页!$C$3-INT(I413)&gt;=3),"是","否")</f>
        <v>否</v>
      </c>
      <c r="AB413" s="28">
        <f t="shared" si="98"/>
        <v>83.204059243006029</v>
      </c>
      <c r="AC413" s="29">
        <f t="shared" si="99"/>
        <v>916.88</v>
      </c>
      <c r="AD413" s="27">
        <f t="shared" si="100"/>
        <v>25539.832869080779</v>
      </c>
      <c r="AE413" s="29">
        <f t="shared" si="101"/>
        <v>260.08999999999997</v>
      </c>
      <c r="AF413" s="29">
        <f t="shared" si="102"/>
        <v>105.33402777777778</v>
      </c>
      <c r="AG413" s="28">
        <f t="shared" si="103"/>
        <v>31.02866779089376</v>
      </c>
      <c r="AH413" s="28">
        <f t="shared" si="104"/>
        <v>62.22596964586846</v>
      </c>
      <c r="AI413" s="28">
        <f t="shared" si="105"/>
        <v>59.86509274873525</v>
      </c>
      <c r="AJ413" s="28">
        <f t="shared" si="106"/>
        <v>39.966273187183809</v>
      </c>
      <c r="AK413" s="28">
        <f t="shared" si="107"/>
        <v>9.6121416526138272</v>
      </c>
      <c r="AL413" s="29">
        <f t="shared" si="108"/>
        <v>42.26</v>
      </c>
      <c r="AM413" s="25">
        <f t="shared" si="109"/>
        <v>353</v>
      </c>
      <c r="AN413" s="24" t="str">
        <f t="shared" si="110"/>
        <v>B</v>
      </c>
      <c r="AO413" s="24" t="str">
        <f t="shared" si="111"/>
        <v>MOB12+</v>
      </c>
    </row>
    <row r="414" spans="1:41" ht="13.5" hidden="1" customHeight="1">
      <c r="A414" s="24" t="s">
        <v>1168</v>
      </c>
      <c r="B414" s="34" t="s">
        <v>147</v>
      </c>
      <c r="C414" s="25">
        <v>770228</v>
      </c>
      <c r="D414" s="24" t="s">
        <v>493</v>
      </c>
      <c r="E414" s="26">
        <v>45617.434722222199</v>
      </c>
      <c r="F414" s="26">
        <v>45617.434722222199</v>
      </c>
      <c r="G414" s="25">
        <v>537</v>
      </c>
      <c r="H414" s="25">
        <v>537</v>
      </c>
      <c r="I414" s="26">
        <v>46154.702777777798</v>
      </c>
      <c r="J414" s="27">
        <v>568</v>
      </c>
      <c r="K414" s="27">
        <v>662</v>
      </c>
      <c r="L414" s="27">
        <v>256</v>
      </c>
      <c r="M414" s="27">
        <v>30268</v>
      </c>
      <c r="N414" s="27">
        <v>24614</v>
      </c>
      <c r="O414" s="25">
        <v>4</v>
      </c>
      <c r="P414" s="27">
        <v>0</v>
      </c>
      <c r="Q414" s="24"/>
      <c r="R414" s="24"/>
      <c r="S414" s="27">
        <v>12</v>
      </c>
      <c r="T414" s="27">
        <v>25</v>
      </c>
      <c r="U414" s="27">
        <v>1398100</v>
      </c>
      <c r="V414" s="27">
        <v>1139100</v>
      </c>
      <c r="W414" s="27">
        <v>1398100</v>
      </c>
      <c r="X414" s="24" t="str">
        <f>IF(OR(I414="",说明首页!$C$3-INT(I414)&gt;7),"是","否")</f>
        <v>否</v>
      </c>
      <c r="Y414" s="24" t="str">
        <f t="shared" si="96"/>
        <v>是</v>
      </c>
      <c r="Z414" s="24" t="str">
        <f t="shared" si="97"/>
        <v>否</v>
      </c>
      <c r="AA414" s="24" t="str">
        <f>IF(OR(I414="",说明首页!$C$3-INT(I414)&gt;=3),"是","否")</f>
        <v>否</v>
      </c>
      <c r="AB414" s="28">
        <f t="shared" si="98"/>
        <v>96.1484375</v>
      </c>
      <c r="AC414" s="29">
        <f t="shared" si="99"/>
        <v>139.81</v>
      </c>
      <c r="AD414" s="27">
        <f t="shared" si="100"/>
        <v>55924</v>
      </c>
      <c r="AE414" s="29">
        <f t="shared" si="101"/>
        <v>113.91</v>
      </c>
      <c r="AF414" s="29">
        <f t="shared" si="102"/>
        <v>102.55833333333334</v>
      </c>
      <c r="AG414" s="28" t="str">
        <f t="shared" si="103"/>
        <v/>
      </c>
      <c r="AH414" s="28" t="str">
        <f t="shared" si="104"/>
        <v/>
      </c>
      <c r="AI414" s="28" t="str">
        <f t="shared" si="105"/>
        <v/>
      </c>
      <c r="AJ414" s="28" t="str">
        <f t="shared" si="106"/>
        <v/>
      </c>
      <c r="AK414" s="28" t="str">
        <f t="shared" si="107"/>
        <v/>
      </c>
      <c r="AL414" s="29" t="str">
        <f t="shared" si="108"/>
        <v/>
      </c>
      <c r="AM414" s="25" t="str">
        <f t="shared" si="109"/>
        <v/>
      </c>
      <c r="AN414" s="24" t="str">
        <f t="shared" si="110"/>
        <v>非参评</v>
      </c>
      <c r="AO414" s="24" t="str">
        <f t="shared" si="111"/>
        <v>MOB12+</v>
      </c>
    </row>
    <row r="415" spans="1:41" ht="13.5" hidden="1" customHeight="1">
      <c r="A415" s="24" t="s">
        <v>1168</v>
      </c>
      <c r="B415" s="34" t="s">
        <v>152</v>
      </c>
      <c r="C415" s="25">
        <v>770229</v>
      </c>
      <c r="D415" s="24" t="s">
        <v>1331</v>
      </c>
      <c r="E415" s="26">
        <v>45617.464583333298</v>
      </c>
      <c r="F415" s="26">
        <v>45617.464583333298</v>
      </c>
      <c r="G415" s="25">
        <v>537</v>
      </c>
      <c r="H415" s="25">
        <v>537</v>
      </c>
      <c r="I415" s="26">
        <v>46154.7680555556</v>
      </c>
      <c r="J415" s="27">
        <v>3886</v>
      </c>
      <c r="K415" s="27">
        <v>5180</v>
      </c>
      <c r="L415" s="27">
        <v>2101</v>
      </c>
      <c r="M415" s="27">
        <v>221470</v>
      </c>
      <c r="N415" s="27">
        <v>176564</v>
      </c>
      <c r="O415" s="25">
        <v>24</v>
      </c>
      <c r="P415" s="27">
        <v>0</v>
      </c>
      <c r="Q415" s="24"/>
      <c r="R415" s="24"/>
      <c r="S415" s="27">
        <v>207</v>
      </c>
      <c r="T415" s="27">
        <v>320</v>
      </c>
      <c r="U415" s="27">
        <v>10800000</v>
      </c>
      <c r="V415" s="27">
        <v>4565100</v>
      </c>
      <c r="W415" s="27">
        <v>10800000</v>
      </c>
      <c r="X415" s="24" t="str">
        <f>IF(OR(I415="",说明首页!$C$3-INT(I415)&gt;7),"是","否")</f>
        <v>否</v>
      </c>
      <c r="Y415" s="24" t="str">
        <f t="shared" si="96"/>
        <v>否</v>
      </c>
      <c r="Z415" s="24" t="str">
        <f t="shared" si="97"/>
        <v>是</v>
      </c>
      <c r="AA415" s="24" t="str">
        <f>IF(OR(I415="",说明首页!$C$3-INT(I415)&gt;=3),"是","否")</f>
        <v>否</v>
      </c>
      <c r="AB415" s="28">
        <f t="shared" si="98"/>
        <v>84.038077106139937</v>
      </c>
      <c r="AC415" s="29">
        <f t="shared" si="99"/>
        <v>1080</v>
      </c>
      <c r="AD415" s="27">
        <f t="shared" si="100"/>
        <v>33750</v>
      </c>
      <c r="AE415" s="29">
        <f t="shared" si="101"/>
        <v>456.51</v>
      </c>
      <c r="AF415" s="29">
        <f t="shared" si="102"/>
        <v>122.61388888888888</v>
      </c>
      <c r="AG415" s="28">
        <f t="shared" si="103"/>
        <v>33.052276559865092</v>
      </c>
      <c r="AH415" s="28">
        <f t="shared" si="104"/>
        <v>74.198988195615513</v>
      </c>
      <c r="AI415" s="28">
        <f t="shared" si="105"/>
        <v>91.062394603709947</v>
      </c>
      <c r="AJ415" s="28">
        <f t="shared" si="106"/>
        <v>72.51264755480608</v>
      </c>
      <c r="AK415" s="28">
        <f t="shared" si="107"/>
        <v>27.655986509274872</v>
      </c>
      <c r="AL415" s="29">
        <f t="shared" si="108"/>
        <v>60.73</v>
      </c>
      <c r="AM415" s="25">
        <f t="shared" si="109"/>
        <v>205</v>
      </c>
      <c r="AN415" s="24" t="str">
        <f t="shared" si="110"/>
        <v>A</v>
      </c>
      <c r="AO415" s="24" t="str">
        <f t="shared" si="111"/>
        <v>MOB12+</v>
      </c>
    </row>
    <row r="416" spans="1:41" ht="13.5" hidden="1" customHeight="1">
      <c r="A416" s="24" t="s">
        <v>1168</v>
      </c>
      <c r="B416" s="34" t="s">
        <v>152</v>
      </c>
      <c r="C416" s="25">
        <v>770231</v>
      </c>
      <c r="D416" s="24" t="s">
        <v>1341</v>
      </c>
      <c r="E416" s="26">
        <v>45617.756944444402</v>
      </c>
      <c r="F416" s="26">
        <v>45617.756944444402</v>
      </c>
      <c r="G416" s="25">
        <v>537</v>
      </c>
      <c r="H416" s="25">
        <v>537</v>
      </c>
      <c r="I416" s="26">
        <v>46154.770833333299</v>
      </c>
      <c r="J416" s="27">
        <v>2622</v>
      </c>
      <c r="K416" s="27">
        <v>3612</v>
      </c>
      <c r="L416" s="27">
        <v>1816</v>
      </c>
      <c r="M416" s="27">
        <v>188649</v>
      </c>
      <c r="N416" s="27">
        <v>160696</v>
      </c>
      <c r="O416" s="25">
        <v>20</v>
      </c>
      <c r="P416" s="27">
        <v>0</v>
      </c>
      <c r="Q416" s="24"/>
      <c r="R416" s="24"/>
      <c r="S416" s="27">
        <v>101</v>
      </c>
      <c r="T416" s="27">
        <v>153</v>
      </c>
      <c r="U416" s="27">
        <v>3018700</v>
      </c>
      <c r="V416" s="27">
        <v>853300</v>
      </c>
      <c r="W416" s="27">
        <v>3018700</v>
      </c>
      <c r="X416" s="24" t="str">
        <f>IF(OR(I416="",说明首页!$C$3-INT(I416)&gt;7),"是","否")</f>
        <v>否</v>
      </c>
      <c r="Y416" s="24" t="str">
        <f t="shared" si="96"/>
        <v>是</v>
      </c>
      <c r="Z416" s="24" t="str">
        <f t="shared" si="97"/>
        <v>否</v>
      </c>
      <c r="AA416" s="24" t="str">
        <f>IF(OR(I416="",说明首页!$C$3-INT(I416)&gt;=3),"是","否")</f>
        <v>否</v>
      </c>
      <c r="AB416" s="28">
        <f t="shared" si="98"/>
        <v>88.488986784140963</v>
      </c>
      <c r="AC416" s="29">
        <f t="shared" si="99"/>
        <v>301.87</v>
      </c>
      <c r="AD416" s="27">
        <f t="shared" si="100"/>
        <v>19730.065359477125</v>
      </c>
      <c r="AE416" s="29">
        <f t="shared" si="101"/>
        <v>85.33</v>
      </c>
      <c r="AF416" s="29">
        <f t="shared" si="102"/>
        <v>133.91333333333333</v>
      </c>
      <c r="AG416" s="28" t="str">
        <f t="shared" si="103"/>
        <v/>
      </c>
      <c r="AH416" s="28" t="str">
        <f t="shared" si="104"/>
        <v/>
      </c>
      <c r="AI416" s="28" t="str">
        <f t="shared" si="105"/>
        <v/>
      </c>
      <c r="AJ416" s="28" t="str">
        <f t="shared" si="106"/>
        <v/>
      </c>
      <c r="AK416" s="28" t="str">
        <f t="shared" si="107"/>
        <v/>
      </c>
      <c r="AL416" s="29" t="str">
        <f t="shared" si="108"/>
        <v/>
      </c>
      <c r="AM416" s="25" t="str">
        <f t="shared" si="109"/>
        <v/>
      </c>
      <c r="AN416" s="24" t="str">
        <f t="shared" si="110"/>
        <v>非参评</v>
      </c>
      <c r="AO416" s="24" t="str">
        <f t="shared" si="111"/>
        <v>MOB12+</v>
      </c>
    </row>
    <row r="417" spans="1:41" ht="13.5" hidden="1" customHeight="1">
      <c r="A417" s="24" t="s">
        <v>1168</v>
      </c>
      <c r="B417" s="34" t="s">
        <v>152</v>
      </c>
      <c r="C417" s="25">
        <v>770233</v>
      </c>
      <c r="D417" s="24" t="s">
        <v>1329</v>
      </c>
      <c r="E417" s="26">
        <v>45617.463888888902</v>
      </c>
      <c r="F417" s="26">
        <v>45617.463888888902</v>
      </c>
      <c r="G417" s="25">
        <v>537</v>
      </c>
      <c r="H417" s="25">
        <v>537</v>
      </c>
      <c r="I417" s="26">
        <v>46154.7055555556</v>
      </c>
      <c r="J417" s="27">
        <v>3272</v>
      </c>
      <c r="K417" s="27">
        <v>4823</v>
      </c>
      <c r="L417" s="27">
        <v>2009</v>
      </c>
      <c r="M417" s="27">
        <v>204073</v>
      </c>
      <c r="N417" s="27">
        <v>164168</v>
      </c>
      <c r="O417" s="24">
        <v>22</v>
      </c>
      <c r="P417" s="27">
        <v>0</v>
      </c>
      <c r="Q417" s="24"/>
      <c r="R417" s="24"/>
      <c r="S417" s="27">
        <v>200</v>
      </c>
      <c r="T417" s="27">
        <v>305</v>
      </c>
      <c r="U417" s="27">
        <v>9210500</v>
      </c>
      <c r="V417" s="24">
        <v>3665700</v>
      </c>
      <c r="W417" s="27">
        <v>9210500</v>
      </c>
      <c r="X417" s="24" t="str">
        <f>IF(OR(I417="",说明首页!$C$3-INT(I417)&gt;7),"是","否")</f>
        <v>否</v>
      </c>
      <c r="Y417" s="24" t="str">
        <f t="shared" si="96"/>
        <v>否</v>
      </c>
      <c r="Z417" s="24" t="str">
        <f t="shared" si="97"/>
        <v>是</v>
      </c>
      <c r="AA417" s="24" t="str">
        <f>IF(OR(I417="",说明首页!$C$3-INT(I417)&gt;=3),"是","否")</f>
        <v>否</v>
      </c>
      <c r="AB417" s="28">
        <f t="shared" si="98"/>
        <v>81.71627675460428</v>
      </c>
      <c r="AC417" s="29">
        <f t="shared" si="99"/>
        <v>921.05</v>
      </c>
      <c r="AD417" s="27">
        <f t="shared" si="100"/>
        <v>30198.360655737706</v>
      </c>
      <c r="AE417" s="29">
        <f t="shared" si="101"/>
        <v>366.57</v>
      </c>
      <c r="AF417" s="29">
        <f t="shared" si="102"/>
        <v>124.36969696969696</v>
      </c>
      <c r="AG417" s="28">
        <f t="shared" si="103"/>
        <v>27.655986509274872</v>
      </c>
      <c r="AH417" s="28">
        <f t="shared" si="104"/>
        <v>63.069139966273191</v>
      </c>
      <c r="AI417" s="28">
        <f t="shared" si="105"/>
        <v>81.450252951096118</v>
      </c>
      <c r="AJ417" s="28">
        <f t="shared" si="106"/>
        <v>59.021922428330519</v>
      </c>
      <c r="AK417" s="28">
        <f t="shared" si="107"/>
        <v>31.365935919055648</v>
      </c>
      <c r="AL417" s="29">
        <f t="shared" si="108"/>
        <v>53.75</v>
      </c>
      <c r="AM417" s="25">
        <f t="shared" si="109"/>
        <v>258</v>
      </c>
      <c r="AN417" s="24" t="str">
        <f t="shared" si="110"/>
        <v>A</v>
      </c>
      <c r="AO417" s="24" t="str">
        <f t="shared" si="111"/>
        <v>MOB12+</v>
      </c>
    </row>
    <row r="418" spans="1:41" ht="13.5" hidden="1" customHeight="1">
      <c r="A418" s="24" t="s">
        <v>1168</v>
      </c>
      <c r="B418" s="34" t="s">
        <v>150</v>
      </c>
      <c r="C418" s="25">
        <v>770774</v>
      </c>
      <c r="D418" s="24" t="s">
        <v>1363</v>
      </c>
      <c r="E418" s="26">
        <v>45623.414583333302</v>
      </c>
      <c r="F418" s="26">
        <v>45623.414583333302</v>
      </c>
      <c r="G418" s="25">
        <v>531</v>
      </c>
      <c r="H418" s="25">
        <v>531</v>
      </c>
      <c r="I418" s="26">
        <v>46154.851388888899</v>
      </c>
      <c r="J418" s="27">
        <v>3577</v>
      </c>
      <c r="K418" s="27">
        <v>3785</v>
      </c>
      <c r="L418" s="27">
        <v>1175</v>
      </c>
      <c r="M418" s="27">
        <v>167893</v>
      </c>
      <c r="N418" s="27">
        <v>131963</v>
      </c>
      <c r="O418" s="25">
        <v>12</v>
      </c>
      <c r="P418" s="27">
        <v>0</v>
      </c>
      <c r="Q418" s="24"/>
      <c r="R418" s="24"/>
      <c r="S418" s="27">
        <v>120</v>
      </c>
      <c r="T418" s="27">
        <v>175</v>
      </c>
      <c r="U418" s="27">
        <v>5945100</v>
      </c>
      <c r="V418" s="27">
        <v>4190500</v>
      </c>
      <c r="W418" s="27">
        <v>5945100</v>
      </c>
      <c r="X418" s="24" t="str">
        <f>IF(OR(I418="",说明首页!$C$3-INT(I418)&gt;7),"是","否")</f>
        <v>否</v>
      </c>
      <c r="Y418" s="24" t="str">
        <f t="shared" si="96"/>
        <v>是</v>
      </c>
      <c r="Z418" s="24" t="str">
        <f t="shared" si="97"/>
        <v>否</v>
      </c>
      <c r="AA418" s="24" t="str">
        <f>IF(OR(I418="",说明首页!$C$3-INT(I418)&gt;=3),"是","否")</f>
        <v>否</v>
      </c>
      <c r="AB418" s="28">
        <f t="shared" si="98"/>
        <v>112.30893617021276</v>
      </c>
      <c r="AC418" s="29">
        <f t="shared" si="99"/>
        <v>594.51</v>
      </c>
      <c r="AD418" s="27">
        <f t="shared" si="100"/>
        <v>33972</v>
      </c>
      <c r="AE418" s="29">
        <f t="shared" si="101"/>
        <v>419.05</v>
      </c>
      <c r="AF418" s="29">
        <f t="shared" si="102"/>
        <v>183.28194444444443</v>
      </c>
      <c r="AG418" s="28" t="str">
        <f t="shared" si="103"/>
        <v/>
      </c>
      <c r="AH418" s="28" t="str">
        <f t="shared" si="104"/>
        <v/>
      </c>
      <c r="AI418" s="28" t="str">
        <f t="shared" si="105"/>
        <v/>
      </c>
      <c r="AJ418" s="28" t="str">
        <f t="shared" si="106"/>
        <v/>
      </c>
      <c r="AK418" s="28" t="str">
        <f t="shared" si="107"/>
        <v/>
      </c>
      <c r="AL418" s="29" t="str">
        <f t="shared" si="108"/>
        <v/>
      </c>
      <c r="AM418" s="25" t="str">
        <f t="shared" si="109"/>
        <v/>
      </c>
      <c r="AN418" s="24" t="str">
        <f t="shared" si="110"/>
        <v>非参评</v>
      </c>
      <c r="AO418" s="24" t="str">
        <f t="shared" si="111"/>
        <v>MOB12+</v>
      </c>
    </row>
    <row r="419" spans="1:41" ht="13.5" hidden="1" customHeight="1">
      <c r="A419" s="24" t="s">
        <v>1168</v>
      </c>
      <c r="B419" s="34" t="s">
        <v>147</v>
      </c>
      <c r="C419" s="25">
        <v>771198</v>
      </c>
      <c r="D419" s="24" t="s">
        <v>819</v>
      </c>
      <c r="E419" s="26">
        <v>45624.697916666701</v>
      </c>
      <c r="F419" s="26">
        <v>45624.697916666701</v>
      </c>
      <c r="G419" s="25">
        <v>530</v>
      </c>
      <c r="H419" s="25">
        <v>530</v>
      </c>
      <c r="I419" s="26">
        <v>46154.690277777801</v>
      </c>
      <c r="J419" s="27">
        <v>303</v>
      </c>
      <c r="K419" s="27">
        <v>444</v>
      </c>
      <c r="L419" s="27">
        <v>172</v>
      </c>
      <c r="M419" s="27">
        <v>17788</v>
      </c>
      <c r="N419" s="27">
        <v>13768</v>
      </c>
      <c r="O419" s="25">
        <v>2</v>
      </c>
      <c r="P419" s="27">
        <v>0</v>
      </c>
      <c r="Q419" s="24"/>
      <c r="R419" s="24"/>
      <c r="S419" s="27">
        <v>4</v>
      </c>
      <c r="T419" s="27">
        <v>8</v>
      </c>
      <c r="U419" s="27">
        <v>219800</v>
      </c>
      <c r="V419" s="27">
        <v>219800</v>
      </c>
      <c r="W419" s="27">
        <v>219800</v>
      </c>
      <c r="X419" s="24" t="str">
        <f>IF(OR(I419="",说明首页!$C$3-INT(I419)&gt;7),"是","否")</f>
        <v>否</v>
      </c>
      <c r="Y419" s="24" t="str">
        <f t="shared" si="96"/>
        <v>是</v>
      </c>
      <c r="Z419" s="24" t="str">
        <f t="shared" si="97"/>
        <v>否</v>
      </c>
      <c r="AA419" s="24" t="str">
        <f>IF(OR(I419="",说明首页!$C$3-INT(I419)&gt;=3),"是","否")</f>
        <v>否</v>
      </c>
      <c r="AB419" s="28">
        <f t="shared" si="98"/>
        <v>80.04651162790698</v>
      </c>
      <c r="AC419" s="29">
        <f t="shared" si="99"/>
        <v>21.98</v>
      </c>
      <c r="AD419" s="27">
        <f t="shared" si="100"/>
        <v>27475</v>
      </c>
      <c r="AE419" s="29">
        <f t="shared" si="101"/>
        <v>21.98</v>
      </c>
      <c r="AF419" s="29">
        <f t="shared" si="102"/>
        <v>114.73333333333333</v>
      </c>
      <c r="AG419" s="28" t="str">
        <f t="shared" si="103"/>
        <v/>
      </c>
      <c r="AH419" s="28" t="str">
        <f t="shared" si="104"/>
        <v/>
      </c>
      <c r="AI419" s="28" t="str">
        <f t="shared" si="105"/>
        <v/>
      </c>
      <c r="AJ419" s="28" t="str">
        <f t="shared" si="106"/>
        <v/>
      </c>
      <c r="AK419" s="28" t="str">
        <f t="shared" si="107"/>
        <v/>
      </c>
      <c r="AL419" s="29" t="str">
        <f t="shared" si="108"/>
        <v/>
      </c>
      <c r="AM419" s="25" t="str">
        <f t="shared" si="109"/>
        <v/>
      </c>
      <c r="AN419" s="24" t="str">
        <f t="shared" si="110"/>
        <v>非参评</v>
      </c>
      <c r="AO419" s="24" t="str">
        <f t="shared" si="111"/>
        <v>MOB12+</v>
      </c>
    </row>
    <row r="420" spans="1:41" ht="13.5" hidden="1" customHeight="1">
      <c r="A420" s="24" t="s">
        <v>1168</v>
      </c>
      <c r="B420" s="34" t="s">
        <v>150</v>
      </c>
      <c r="C420" s="25">
        <v>772421</v>
      </c>
      <c r="D420" s="24" t="s">
        <v>283</v>
      </c>
      <c r="E420" s="26">
        <v>45630.420833333301</v>
      </c>
      <c r="F420" s="26">
        <v>45630.420833333301</v>
      </c>
      <c r="G420" s="25">
        <v>524</v>
      </c>
      <c r="H420" s="25">
        <v>524</v>
      </c>
      <c r="I420" s="26">
        <v>46154.708333333299</v>
      </c>
      <c r="J420" s="27">
        <v>557</v>
      </c>
      <c r="K420" s="27">
        <v>623</v>
      </c>
      <c r="L420" s="27">
        <v>184</v>
      </c>
      <c r="M420" s="27">
        <v>24669</v>
      </c>
      <c r="N420" s="27">
        <v>18948</v>
      </c>
      <c r="O420" s="24">
        <v>3</v>
      </c>
      <c r="P420" s="24">
        <v>0</v>
      </c>
      <c r="Q420" s="24"/>
      <c r="R420" s="24"/>
      <c r="S420" s="24">
        <v>5</v>
      </c>
      <c r="T420" s="24">
        <v>9</v>
      </c>
      <c r="U420" s="24">
        <v>504400</v>
      </c>
      <c r="V420" s="24">
        <v>200400</v>
      </c>
      <c r="W420" s="24">
        <v>504400</v>
      </c>
      <c r="X420" s="24" t="str">
        <f>IF(OR(I420="",说明首页!$C$3-INT(I420)&gt;7),"是","否")</f>
        <v>否</v>
      </c>
      <c r="Y420" s="24" t="str">
        <f t="shared" si="96"/>
        <v>是</v>
      </c>
      <c r="Z420" s="24" t="str">
        <f t="shared" si="97"/>
        <v>否</v>
      </c>
      <c r="AA420" s="24" t="str">
        <f>IF(OR(I420="",说明首页!$C$3-INT(I420)&gt;=3),"是","否")</f>
        <v>否</v>
      </c>
      <c r="AB420" s="28">
        <f t="shared" si="98"/>
        <v>102.97826086956522</v>
      </c>
      <c r="AC420" s="29">
        <f t="shared" si="99"/>
        <v>50.44</v>
      </c>
      <c r="AD420" s="27">
        <f t="shared" si="100"/>
        <v>56044.444444444445</v>
      </c>
      <c r="AE420" s="29">
        <f t="shared" si="101"/>
        <v>20.04</v>
      </c>
      <c r="AF420" s="29">
        <f t="shared" si="102"/>
        <v>105.26666666666667</v>
      </c>
      <c r="AG420" s="28" t="str">
        <f t="shared" si="103"/>
        <v/>
      </c>
      <c r="AH420" s="28" t="str">
        <f t="shared" si="104"/>
        <v/>
      </c>
      <c r="AI420" s="28" t="str">
        <f t="shared" si="105"/>
        <v/>
      </c>
      <c r="AJ420" s="28" t="str">
        <f t="shared" si="106"/>
        <v/>
      </c>
      <c r="AK420" s="28" t="str">
        <f t="shared" si="107"/>
        <v/>
      </c>
      <c r="AL420" s="29" t="str">
        <f t="shared" si="108"/>
        <v/>
      </c>
      <c r="AM420" s="25" t="str">
        <f t="shared" si="109"/>
        <v/>
      </c>
      <c r="AN420" s="24" t="str">
        <f t="shared" si="110"/>
        <v>非参评</v>
      </c>
      <c r="AO420" s="24" t="str">
        <f t="shared" si="111"/>
        <v>MOB12+</v>
      </c>
    </row>
    <row r="421" spans="1:41" ht="13.5" hidden="1" customHeight="1">
      <c r="A421" s="24" t="s">
        <v>1168</v>
      </c>
      <c r="B421" s="34" t="s">
        <v>152</v>
      </c>
      <c r="C421" s="25">
        <v>772690</v>
      </c>
      <c r="D421" s="24" t="s">
        <v>1344</v>
      </c>
      <c r="E421" s="26">
        <v>45632.4152777778</v>
      </c>
      <c r="F421" s="26">
        <v>45632.4152777778</v>
      </c>
      <c r="G421" s="25">
        <v>522</v>
      </c>
      <c r="H421" s="25">
        <v>522</v>
      </c>
      <c r="I421" s="26">
        <v>46145.756249999999</v>
      </c>
      <c r="J421" s="27">
        <v>1189</v>
      </c>
      <c r="K421" s="27">
        <v>1610</v>
      </c>
      <c r="L421" s="27">
        <v>661</v>
      </c>
      <c r="M421" s="27">
        <v>76633</v>
      </c>
      <c r="N421" s="27">
        <v>63787</v>
      </c>
      <c r="O421" s="24">
        <v>7</v>
      </c>
      <c r="P421" s="27">
        <v>0</v>
      </c>
      <c r="Q421" s="24"/>
      <c r="R421" s="24"/>
      <c r="S421" s="27">
        <v>52</v>
      </c>
      <c r="T421" s="27">
        <v>80</v>
      </c>
      <c r="U421" s="27">
        <v>985500</v>
      </c>
      <c r="V421" s="27">
        <v>242600</v>
      </c>
      <c r="W421" s="27">
        <v>985500</v>
      </c>
      <c r="X421" s="24" t="str">
        <f>IF(OR(I421="",说明首页!$C$3-INT(I421)&gt;7),"是","否")</f>
        <v>否</v>
      </c>
      <c r="Y421" s="24" t="str">
        <f t="shared" si="96"/>
        <v>是</v>
      </c>
      <c r="Z421" s="24" t="str">
        <f t="shared" si="97"/>
        <v>否</v>
      </c>
      <c r="AA421" s="24" t="str">
        <f>IF(OR(I421="",说明首页!$C$3-INT(I421)&gt;=3),"是","否")</f>
        <v>否</v>
      </c>
      <c r="AB421" s="28">
        <f t="shared" si="98"/>
        <v>96.500756429652043</v>
      </c>
      <c r="AC421" s="29">
        <f t="shared" si="99"/>
        <v>98.55</v>
      </c>
      <c r="AD421" s="27">
        <f t="shared" si="100"/>
        <v>12318.75</v>
      </c>
      <c r="AE421" s="29">
        <f t="shared" si="101"/>
        <v>24.26</v>
      </c>
      <c r="AF421" s="29">
        <f t="shared" si="102"/>
        <v>151.87380952380951</v>
      </c>
      <c r="AG421" s="28" t="str">
        <f t="shared" si="103"/>
        <v/>
      </c>
      <c r="AH421" s="28" t="str">
        <f t="shared" si="104"/>
        <v/>
      </c>
      <c r="AI421" s="28" t="str">
        <f t="shared" si="105"/>
        <v/>
      </c>
      <c r="AJ421" s="28" t="str">
        <f t="shared" si="106"/>
        <v/>
      </c>
      <c r="AK421" s="28" t="str">
        <f t="shared" si="107"/>
        <v/>
      </c>
      <c r="AL421" s="29" t="str">
        <f t="shared" si="108"/>
        <v/>
      </c>
      <c r="AM421" s="25" t="str">
        <f t="shared" si="109"/>
        <v/>
      </c>
      <c r="AN421" s="24" t="str">
        <f t="shared" si="110"/>
        <v>非参评</v>
      </c>
      <c r="AO421" s="24" t="str">
        <f t="shared" si="111"/>
        <v>MOB12+</v>
      </c>
    </row>
    <row r="422" spans="1:41" ht="13.5" hidden="1" customHeight="1">
      <c r="A422" s="24" t="s">
        <v>1168</v>
      </c>
      <c r="B422" s="34" t="s">
        <v>152</v>
      </c>
      <c r="C422" s="25">
        <v>772811</v>
      </c>
      <c r="D422" s="24" t="s">
        <v>1355</v>
      </c>
      <c r="E422" s="26">
        <v>45636.384722222203</v>
      </c>
      <c r="F422" s="26">
        <v>45636.384722222203</v>
      </c>
      <c r="G422" s="25">
        <v>518</v>
      </c>
      <c r="H422" s="25">
        <v>518</v>
      </c>
      <c r="I422" s="26">
        <v>46154.754861111098</v>
      </c>
      <c r="J422" s="27">
        <v>1791</v>
      </c>
      <c r="K422" s="27">
        <v>2512</v>
      </c>
      <c r="L422" s="27">
        <v>961</v>
      </c>
      <c r="M422" s="27">
        <v>98884</v>
      </c>
      <c r="N422" s="27">
        <v>76965</v>
      </c>
      <c r="O422" s="25">
        <v>11</v>
      </c>
      <c r="P422" s="24">
        <v>0</v>
      </c>
      <c r="Q422" s="24"/>
      <c r="R422" s="24"/>
      <c r="S422" s="24">
        <v>86</v>
      </c>
      <c r="T422" s="24">
        <v>136</v>
      </c>
      <c r="U422" s="24">
        <v>3904200</v>
      </c>
      <c r="V422" s="24">
        <v>2033200</v>
      </c>
      <c r="W422" s="24">
        <v>3904200</v>
      </c>
      <c r="X422" s="24" t="str">
        <f>IF(OR(I422="",说明首页!$C$3-INT(I422)&gt;7),"是","否")</f>
        <v>否</v>
      </c>
      <c r="Y422" s="24" t="str">
        <f t="shared" si="96"/>
        <v>是</v>
      </c>
      <c r="Z422" s="24" t="str">
        <f t="shared" si="97"/>
        <v>否</v>
      </c>
      <c r="AA422" s="24" t="str">
        <f>IF(OR(I422="",说明首页!$C$3-INT(I422)&gt;=3),"是","否")</f>
        <v>否</v>
      </c>
      <c r="AB422" s="28">
        <f t="shared" si="98"/>
        <v>80.08844953173778</v>
      </c>
      <c r="AC422" s="29">
        <f t="shared" si="99"/>
        <v>390.42</v>
      </c>
      <c r="AD422" s="27">
        <f t="shared" si="100"/>
        <v>28707.352941176472</v>
      </c>
      <c r="AE422" s="29">
        <f t="shared" si="101"/>
        <v>203.32</v>
      </c>
      <c r="AF422" s="29">
        <f t="shared" si="102"/>
        <v>116.61363636363636</v>
      </c>
      <c r="AG422" s="28" t="str">
        <f t="shared" si="103"/>
        <v/>
      </c>
      <c r="AH422" s="28" t="str">
        <f t="shared" si="104"/>
        <v/>
      </c>
      <c r="AI422" s="28" t="str">
        <f t="shared" si="105"/>
        <v/>
      </c>
      <c r="AJ422" s="28" t="str">
        <f t="shared" si="106"/>
        <v/>
      </c>
      <c r="AK422" s="28" t="str">
        <f t="shared" si="107"/>
        <v/>
      </c>
      <c r="AL422" s="29" t="str">
        <f t="shared" si="108"/>
        <v/>
      </c>
      <c r="AM422" s="25" t="str">
        <f t="shared" si="109"/>
        <v/>
      </c>
      <c r="AN422" s="24" t="str">
        <f t="shared" si="110"/>
        <v>非参评</v>
      </c>
      <c r="AO422" s="24" t="str">
        <f t="shared" si="111"/>
        <v>MOB12+</v>
      </c>
    </row>
    <row r="423" spans="1:41" ht="13.5" hidden="1" customHeight="1">
      <c r="A423" s="24" t="s">
        <v>1168</v>
      </c>
      <c r="B423" s="34" t="s">
        <v>152</v>
      </c>
      <c r="C423" s="25">
        <v>772812</v>
      </c>
      <c r="D423" s="24" t="s">
        <v>1356</v>
      </c>
      <c r="E423" s="26">
        <v>45636.3881944444</v>
      </c>
      <c r="F423" s="26">
        <v>45636.3881944444</v>
      </c>
      <c r="G423" s="25">
        <v>518</v>
      </c>
      <c r="H423" s="25">
        <v>518</v>
      </c>
      <c r="I423" s="26">
        <v>46154.761805555601</v>
      </c>
      <c r="J423" s="27">
        <v>3722</v>
      </c>
      <c r="K423" s="27">
        <v>5350</v>
      </c>
      <c r="L423" s="27">
        <v>1837</v>
      </c>
      <c r="M423" s="27">
        <v>266170</v>
      </c>
      <c r="N423" s="27">
        <v>223207</v>
      </c>
      <c r="O423" s="25">
        <v>24</v>
      </c>
      <c r="P423" s="27">
        <v>0</v>
      </c>
      <c r="Q423" s="24"/>
      <c r="R423" s="24"/>
      <c r="S423" s="27">
        <v>269</v>
      </c>
      <c r="T423" s="27">
        <v>403</v>
      </c>
      <c r="U423" s="27">
        <v>13300000</v>
      </c>
      <c r="V423" s="27">
        <v>6967600</v>
      </c>
      <c r="W423" s="27">
        <v>13300000</v>
      </c>
      <c r="X423" s="24" t="str">
        <f>IF(OR(I423="",说明首页!$C$3-INT(I423)&gt;7),"是","否")</f>
        <v>否</v>
      </c>
      <c r="Y423" s="24" t="str">
        <f t="shared" si="96"/>
        <v>否</v>
      </c>
      <c r="Z423" s="24" t="str">
        <f t="shared" si="97"/>
        <v>是</v>
      </c>
      <c r="AA423" s="24" t="str">
        <f>IF(OR(I423="",说明首页!$C$3-INT(I423)&gt;=3),"是","否")</f>
        <v>否</v>
      </c>
      <c r="AB423" s="28">
        <f t="shared" si="98"/>
        <v>121.50626020685901</v>
      </c>
      <c r="AC423" s="29">
        <f t="shared" si="99"/>
        <v>1330</v>
      </c>
      <c r="AD423" s="27">
        <f t="shared" si="100"/>
        <v>33002.481389578163</v>
      </c>
      <c r="AE423" s="29">
        <f t="shared" si="101"/>
        <v>696.76</v>
      </c>
      <c r="AF423" s="29">
        <f t="shared" si="102"/>
        <v>155.0048611111111</v>
      </c>
      <c r="AG423" s="28">
        <f t="shared" si="103"/>
        <v>89.713322091062395</v>
      </c>
      <c r="AH423" s="28">
        <f t="shared" si="104"/>
        <v>85.328836424957842</v>
      </c>
      <c r="AI423" s="28">
        <f t="shared" si="105"/>
        <v>89.3760539629005</v>
      </c>
      <c r="AJ423" s="28">
        <f t="shared" si="106"/>
        <v>86.677908937605395</v>
      </c>
      <c r="AK423" s="28">
        <f t="shared" si="107"/>
        <v>79.258010118043842</v>
      </c>
      <c r="AL423" s="29">
        <f t="shared" si="108"/>
        <v>85.06</v>
      </c>
      <c r="AM423" s="25">
        <f t="shared" si="109"/>
        <v>50</v>
      </c>
      <c r="AN423" s="24" t="str">
        <f t="shared" si="110"/>
        <v>S</v>
      </c>
      <c r="AO423" s="24" t="str">
        <f t="shared" si="111"/>
        <v>MOB12+</v>
      </c>
    </row>
    <row r="424" spans="1:41" ht="13.5" hidden="1" customHeight="1">
      <c r="A424" s="24" t="s">
        <v>1168</v>
      </c>
      <c r="B424" s="34" t="s">
        <v>145</v>
      </c>
      <c r="C424" s="25">
        <v>773045</v>
      </c>
      <c r="D424" s="24" t="s">
        <v>1358</v>
      </c>
      <c r="E424" s="26">
        <v>45639.4152777778</v>
      </c>
      <c r="F424" s="26">
        <v>45639.4152777778</v>
      </c>
      <c r="G424" s="25">
        <v>515</v>
      </c>
      <c r="H424" s="25">
        <v>515</v>
      </c>
      <c r="I424" s="26">
        <v>46154.7902777778</v>
      </c>
      <c r="J424" s="27">
        <v>4120</v>
      </c>
      <c r="K424" s="27">
        <v>4432</v>
      </c>
      <c r="L424" s="27">
        <v>2382</v>
      </c>
      <c r="M424" s="27">
        <v>232725</v>
      </c>
      <c r="N424" s="27">
        <v>203816</v>
      </c>
      <c r="O424" s="25">
        <v>23</v>
      </c>
      <c r="P424" s="27">
        <v>0</v>
      </c>
      <c r="Q424" s="24"/>
      <c r="R424" s="24"/>
      <c r="S424" s="27">
        <v>212</v>
      </c>
      <c r="T424" s="27">
        <v>336</v>
      </c>
      <c r="U424" s="27">
        <v>8662600</v>
      </c>
      <c r="V424" s="27">
        <v>4129200</v>
      </c>
      <c r="W424" s="27">
        <v>8662600</v>
      </c>
      <c r="X424" s="24" t="str">
        <f>IF(OR(I424="",说明首页!$C$3-INT(I424)&gt;7),"是","否")</f>
        <v>否</v>
      </c>
      <c r="Y424" s="24" t="str">
        <f t="shared" si="96"/>
        <v>否</v>
      </c>
      <c r="Z424" s="24" t="str">
        <f t="shared" si="97"/>
        <v>是</v>
      </c>
      <c r="AA424" s="24" t="str">
        <f>IF(OR(I424="",说明首页!$C$3-INT(I424)&gt;=3),"是","否")</f>
        <v>否</v>
      </c>
      <c r="AB424" s="28">
        <f t="shared" si="98"/>
        <v>85.565071368597813</v>
      </c>
      <c r="AC424" s="29">
        <f t="shared" si="99"/>
        <v>866.26</v>
      </c>
      <c r="AD424" s="27">
        <f t="shared" si="100"/>
        <v>25781.547619047618</v>
      </c>
      <c r="AE424" s="29">
        <f t="shared" si="101"/>
        <v>412.92</v>
      </c>
      <c r="AF424" s="29">
        <f t="shared" si="102"/>
        <v>147.69275362318839</v>
      </c>
      <c r="AG424" s="28">
        <f t="shared" si="103"/>
        <v>36.930860033726816</v>
      </c>
      <c r="AH424" s="28">
        <f t="shared" si="104"/>
        <v>57.335581787521086</v>
      </c>
      <c r="AI424" s="28">
        <f t="shared" si="105"/>
        <v>61.382799325463743</v>
      </c>
      <c r="AJ424" s="28">
        <f t="shared" si="106"/>
        <v>66.947723440134908</v>
      </c>
      <c r="AK424" s="28">
        <f t="shared" si="107"/>
        <v>70.320404721753789</v>
      </c>
      <c r="AL424" s="29">
        <f t="shared" si="108"/>
        <v>60.59</v>
      </c>
      <c r="AM424" s="25">
        <f t="shared" si="109"/>
        <v>209</v>
      </c>
      <c r="AN424" s="24" t="str">
        <f t="shared" si="110"/>
        <v>A</v>
      </c>
      <c r="AO424" s="24" t="str">
        <f t="shared" si="111"/>
        <v>MOB12+</v>
      </c>
    </row>
    <row r="425" spans="1:41" ht="13.5" hidden="1" customHeight="1">
      <c r="A425" s="24" t="s">
        <v>1168</v>
      </c>
      <c r="B425" s="34" t="s">
        <v>150</v>
      </c>
      <c r="C425" s="25">
        <v>773406</v>
      </c>
      <c r="D425" s="24" t="s">
        <v>836</v>
      </c>
      <c r="E425" s="26">
        <v>45643.412499999999</v>
      </c>
      <c r="F425" s="26">
        <v>45643.412499999999</v>
      </c>
      <c r="G425" s="25">
        <v>511</v>
      </c>
      <c r="H425" s="25">
        <v>511</v>
      </c>
      <c r="I425" s="26">
        <v>46154.661805555603</v>
      </c>
      <c r="J425" s="27">
        <v>334</v>
      </c>
      <c r="K425" s="27">
        <v>359</v>
      </c>
      <c r="L425" s="27">
        <v>124</v>
      </c>
      <c r="M425" s="27">
        <v>15619</v>
      </c>
      <c r="N425" s="27">
        <v>12240</v>
      </c>
      <c r="O425" s="25"/>
      <c r="P425" s="27">
        <v>0</v>
      </c>
      <c r="Q425" s="24"/>
      <c r="R425" s="24"/>
      <c r="S425" s="27">
        <v>5</v>
      </c>
      <c r="T425" s="27">
        <v>10</v>
      </c>
      <c r="U425" s="27">
        <v>462000</v>
      </c>
      <c r="V425" s="27">
        <v>460000</v>
      </c>
      <c r="W425" s="27">
        <v>462000</v>
      </c>
      <c r="X425" s="24" t="str">
        <f>IF(OR(I425="",说明首页!$C$3-INT(I425)&gt;7),"是","否")</f>
        <v>否</v>
      </c>
      <c r="Y425" s="24" t="str">
        <f t="shared" si="96"/>
        <v>是</v>
      </c>
      <c r="Z425" s="24" t="str">
        <f t="shared" si="97"/>
        <v>否</v>
      </c>
      <c r="AA425" s="24" t="str">
        <f>IF(OR(I425="",说明首页!$C$3-INT(I425)&gt;=3),"是","否")</f>
        <v>否</v>
      </c>
      <c r="AB425" s="28">
        <f t="shared" si="98"/>
        <v>98.709677419354833</v>
      </c>
      <c r="AC425" s="29">
        <f t="shared" si="99"/>
        <v>46.2</v>
      </c>
      <c r="AD425" s="27">
        <f t="shared" si="100"/>
        <v>46200</v>
      </c>
      <c r="AE425" s="29">
        <f t="shared" si="101"/>
        <v>46</v>
      </c>
      <c r="AF425" s="29">
        <f t="shared" si="102"/>
        <v>0</v>
      </c>
      <c r="AG425" s="28" t="str">
        <f t="shared" si="103"/>
        <v/>
      </c>
      <c r="AH425" s="28" t="str">
        <f t="shared" si="104"/>
        <v/>
      </c>
      <c r="AI425" s="28" t="str">
        <f t="shared" si="105"/>
        <v/>
      </c>
      <c r="AJ425" s="28" t="str">
        <f t="shared" si="106"/>
        <v/>
      </c>
      <c r="AK425" s="28" t="str">
        <f t="shared" si="107"/>
        <v/>
      </c>
      <c r="AL425" s="29" t="str">
        <f t="shared" si="108"/>
        <v/>
      </c>
      <c r="AM425" s="25" t="str">
        <f t="shared" si="109"/>
        <v/>
      </c>
      <c r="AN425" s="24" t="str">
        <f t="shared" si="110"/>
        <v>非参评</v>
      </c>
      <c r="AO425" s="24" t="str">
        <f t="shared" si="111"/>
        <v>MOB12+</v>
      </c>
    </row>
    <row r="426" spans="1:41" ht="13.5" hidden="1" customHeight="1">
      <c r="A426" s="24" t="s">
        <v>1168</v>
      </c>
      <c r="B426" s="34" t="s">
        <v>150</v>
      </c>
      <c r="C426" s="25">
        <v>773408</v>
      </c>
      <c r="D426" s="24" t="s">
        <v>1789</v>
      </c>
      <c r="E426" s="26">
        <v>45643.405555555597</v>
      </c>
      <c r="F426" s="26">
        <v>45643.405555555597</v>
      </c>
      <c r="G426" s="25">
        <v>511</v>
      </c>
      <c r="H426" s="25">
        <v>511</v>
      </c>
      <c r="I426" s="26">
        <v>46154.816666666702</v>
      </c>
      <c r="J426" s="27">
        <v>4792</v>
      </c>
      <c r="K426" s="27">
        <v>5349</v>
      </c>
      <c r="L426" s="27">
        <v>2289</v>
      </c>
      <c r="M426" s="27">
        <v>320373</v>
      </c>
      <c r="N426" s="27">
        <v>277703</v>
      </c>
      <c r="O426" s="24">
        <v>29</v>
      </c>
      <c r="P426" s="27">
        <v>0</v>
      </c>
      <c r="Q426" s="24"/>
      <c r="R426" s="24"/>
      <c r="S426" s="27">
        <v>315</v>
      </c>
      <c r="T426" s="27">
        <v>533</v>
      </c>
      <c r="U426" s="27">
        <v>15200000</v>
      </c>
      <c r="V426" s="27">
        <v>7130000</v>
      </c>
      <c r="W426" s="27">
        <v>15200000</v>
      </c>
      <c r="X426" s="24" t="str">
        <f>IF(OR(I426="",说明首页!$C$3-INT(I426)&gt;7),"是","否")</f>
        <v>否</v>
      </c>
      <c r="Y426" s="24" t="str">
        <f t="shared" si="96"/>
        <v>否</v>
      </c>
      <c r="Z426" s="24" t="str">
        <f t="shared" si="97"/>
        <v>是</v>
      </c>
      <c r="AA426" s="24" t="str">
        <f>IF(OR(I426="",说明首页!$C$3-INT(I426)&gt;=3),"是","否")</f>
        <v>否</v>
      </c>
      <c r="AB426" s="28">
        <f t="shared" si="98"/>
        <v>121.32066404543468</v>
      </c>
      <c r="AC426" s="29">
        <f t="shared" si="99"/>
        <v>1520</v>
      </c>
      <c r="AD426" s="27">
        <f t="shared" si="100"/>
        <v>28517.823639774859</v>
      </c>
      <c r="AE426" s="29">
        <f t="shared" si="101"/>
        <v>713</v>
      </c>
      <c r="AF426" s="29">
        <f t="shared" si="102"/>
        <v>159.5994252873563</v>
      </c>
      <c r="AG426" s="28">
        <f t="shared" si="103"/>
        <v>89.544688026981447</v>
      </c>
      <c r="AH426" s="28">
        <f t="shared" si="104"/>
        <v>91.231028667790895</v>
      </c>
      <c r="AI426" s="28">
        <f t="shared" si="105"/>
        <v>74.704890387858342</v>
      </c>
      <c r="AJ426" s="28">
        <f t="shared" si="106"/>
        <v>87.352445193929171</v>
      </c>
      <c r="AK426" s="28">
        <f t="shared" si="107"/>
        <v>82.630691399662737</v>
      </c>
      <c r="AL426" s="29">
        <f t="shared" si="108"/>
        <v>85.85</v>
      </c>
      <c r="AM426" s="25">
        <f t="shared" si="109"/>
        <v>44</v>
      </c>
      <c r="AN426" s="24" t="str">
        <f t="shared" si="110"/>
        <v>S</v>
      </c>
      <c r="AO426" s="24" t="str">
        <f t="shared" si="111"/>
        <v>MOB12+</v>
      </c>
    </row>
    <row r="427" spans="1:41" ht="13.5" hidden="1" customHeight="1">
      <c r="A427" s="24" t="s">
        <v>1168</v>
      </c>
      <c r="B427" s="34" t="s">
        <v>176</v>
      </c>
      <c r="C427" s="25">
        <v>773422</v>
      </c>
      <c r="D427" s="24" t="s">
        <v>1967</v>
      </c>
      <c r="E427" s="26">
        <v>45642.648611111101</v>
      </c>
      <c r="F427" s="26">
        <v>45642.648611111101</v>
      </c>
      <c r="G427" s="25">
        <v>512</v>
      </c>
      <c r="H427" s="25">
        <v>512</v>
      </c>
      <c r="I427" s="26">
        <v>46154.727083333302</v>
      </c>
      <c r="J427" s="27">
        <v>2267</v>
      </c>
      <c r="K427" s="27">
        <v>4390</v>
      </c>
      <c r="L427" s="27">
        <v>1752</v>
      </c>
      <c r="M427" s="27">
        <v>158177</v>
      </c>
      <c r="N427" s="27">
        <v>117438</v>
      </c>
      <c r="O427" s="25">
        <v>25</v>
      </c>
      <c r="P427" s="27">
        <v>0</v>
      </c>
      <c r="Q427" s="24"/>
      <c r="R427" s="24"/>
      <c r="S427" s="27">
        <v>148</v>
      </c>
      <c r="T427" s="27">
        <v>229</v>
      </c>
      <c r="U427" s="27">
        <v>4973700</v>
      </c>
      <c r="V427" s="27">
        <v>1280200</v>
      </c>
      <c r="W427" s="27">
        <v>4973700</v>
      </c>
      <c r="X427" s="24" t="str">
        <f>IF(OR(I427="",说明首页!$C$3-INT(I427)&gt;7),"是","否")</f>
        <v>否</v>
      </c>
      <c r="Y427" s="24" t="str">
        <f t="shared" si="96"/>
        <v>否</v>
      </c>
      <c r="Z427" s="24" t="str">
        <f t="shared" si="97"/>
        <v>是</v>
      </c>
      <c r="AA427" s="24" t="str">
        <f>IF(OR(I427="",说明首页!$C$3-INT(I427)&gt;=3),"是","否")</f>
        <v>否</v>
      </c>
      <c r="AB427" s="28">
        <f t="shared" si="98"/>
        <v>67.030821917808225</v>
      </c>
      <c r="AC427" s="29">
        <f t="shared" si="99"/>
        <v>497.37</v>
      </c>
      <c r="AD427" s="27">
        <f t="shared" si="100"/>
        <v>21719.213973799127</v>
      </c>
      <c r="AE427" s="29">
        <f t="shared" si="101"/>
        <v>128.02000000000001</v>
      </c>
      <c r="AF427" s="29">
        <f t="shared" si="102"/>
        <v>78.292000000000002</v>
      </c>
      <c r="AG427" s="28">
        <f t="shared" si="103"/>
        <v>3.2040472175379429</v>
      </c>
      <c r="AH427" s="28">
        <f t="shared" si="104"/>
        <v>16.526138279932546</v>
      </c>
      <c r="AI427" s="28">
        <f t="shared" si="105"/>
        <v>35.413153456998316</v>
      </c>
      <c r="AJ427" s="28">
        <f t="shared" si="106"/>
        <v>13.322091062394604</v>
      </c>
      <c r="AK427" s="28">
        <f t="shared" si="107"/>
        <v>1.854974704890388</v>
      </c>
      <c r="AL427" s="29">
        <f t="shared" si="108"/>
        <v>13.88</v>
      </c>
      <c r="AM427" s="25">
        <f t="shared" si="109"/>
        <v>565</v>
      </c>
      <c r="AN427" s="24" t="str">
        <f t="shared" si="110"/>
        <v>C</v>
      </c>
      <c r="AO427" s="24" t="str">
        <f t="shared" si="111"/>
        <v>MOB12+</v>
      </c>
    </row>
    <row r="428" spans="1:41" ht="13.5" hidden="1" customHeight="1">
      <c r="A428" s="24" t="s">
        <v>1168</v>
      </c>
      <c r="B428" s="34" t="s">
        <v>152</v>
      </c>
      <c r="C428" s="25">
        <v>773460</v>
      </c>
      <c r="D428" s="24" t="s">
        <v>1360</v>
      </c>
      <c r="E428" s="26">
        <v>45644.413888888899</v>
      </c>
      <c r="F428" s="26">
        <v>45644.413888888899</v>
      </c>
      <c r="G428" s="25">
        <v>510</v>
      </c>
      <c r="H428" s="25">
        <v>510</v>
      </c>
      <c r="I428" s="26">
        <v>46154.782638888901</v>
      </c>
      <c r="J428" s="27">
        <v>3561</v>
      </c>
      <c r="K428" s="27">
        <v>4848</v>
      </c>
      <c r="L428" s="27">
        <v>1980</v>
      </c>
      <c r="M428" s="27">
        <v>224838</v>
      </c>
      <c r="N428" s="27">
        <v>182357</v>
      </c>
      <c r="O428" s="25">
        <v>24</v>
      </c>
      <c r="P428" s="27">
        <v>0</v>
      </c>
      <c r="Q428" s="24"/>
      <c r="R428" s="24"/>
      <c r="S428" s="27">
        <v>283</v>
      </c>
      <c r="T428" s="27">
        <v>435</v>
      </c>
      <c r="U428" s="27">
        <v>11900000</v>
      </c>
      <c r="V428" s="27">
        <v>5339300</v>
      </c>
      <c r="W428" s="27">
        <v>11900000</v>
      </c>
      <c r="X428" s="24" t="str">
        <f>IF(OR(I428="",说明首页!$C$3-INT(I428)&gt;7),"是","否")</f>
        <v>否</v>
      </c>
      <c r="Y428" s="24" t="str">
        <f t="shared" si="96"/>
        <v>否</v>
      </c>
      <c r="Z428" s="24" t="str">
        <f t="shared" si="97"/>
        <v>是</v>
      </c>
      <c r="AA428" s="24" t="str">
        <f>IF(OR(I428="",说明首页!$C$3-INT(I428)&gt;=3),"是","否")</f>
        <v>否</v>
      </c>
      <c r="AB428" s="28">
        <f t="shared" si="98"/>
        <v>92.099494949494954</v>
      </c>
      <c r="AC428" s="29">
        <f t="shared" si="99"/>
        <v>1190</v>
      </c>
      <c r="AD428" s="27">
        <f t="shared" si="100"/>
        <v>27356.321839080461</v>
      </c>
      <c r="AE428" s="29">
        <f t="shared" si="101"/>
        <v>533.92999999999995</v>
      </c>
      <c r="AF428" s="29">
        <f t="shared" si="102"/>
        <v>126.63680555555555</v>
      </c>
      <c r="AG428" s="28">
        <f t="shared" si="103"/>
        <v>51.939291736930862</v>
      </c>
      <c r="AH428" s="28">
        <f t="shared" si="104"/>
        <v>78.752107925801013</v>
      </c>
      <c r="AI428" s="28">
        <f t="shared" si="105"/>
        <v>69.81450252951096</v>
      </c>
      <c r="AJ428" s="28">
        <f t="shared" si="106"/>
        <v>78.414839797639118</v>
      </c>
      <c r="AK428" s="28">
        <f t="shared" si="107"/>
        <v>34.90725126475548</v>
      </c>
      <c r="AL428" s="29">
        <f t="shared" si="108"/>
        <v>63.72</v>
      </c>
      <c r="AM428" s="25">
        <f t="shared" si="109"/>
        <v>184</v>
      </c>
      <c r="AN428" s="24" t="str">
        <f t="shared" si="110"/>
        <v>A</v>
      </c>
      <c r="AO428" s="24" t="str">
        <f t="shared" si="111"/>
        <v>MOB12+</v>
      </c>
    </row>
    <row r="429" spans="1:41" ht="13.5" hidden="1" customHeight="1">
      <c r="A429" s="24" t="s">
        <v>1168</v>
      </c>
      <c r="B429" s="34" t="s">
        <v>152</v>
      </c>
      <c r="C429" s="25">
        <v>773462</v>
      </c>
      <c r="D429" s="24" t="s">
        <v>469</v>
      </c>
      <c r="E429" s="26">
        <v>45644.412499999999</v>
      </c>
      <c r="F429" s="26">
        <v>45644.412499999999</v>
      </c>
      <c r="G429" s="25">
        <v>510</v>
      </c>
      <c r="H429" s="25">
        <v>510</v>
      </c>
      <c r="I429" s="26">
        <v>46154.747916666704</v>
      </c>
      <c r="J429" s="27">
        <v>138</v>
      </c>
      <c r="K429" s="27">
        <v>162</v>
      </c>
      <c r="L429" s="27">
        <v>54</v>
      </c>
      <c r="M429" s="27">
        <v>4922</v>
      </c>
      <c r="N429" s="27">
        <v>3612</v>
      </c>
      <c r="O429" s="25">
        <v>1</v>
      </c>
      <c r="P429" s="27">
        <v>0</v>
      </c>
      <c r="Q429" s="24"/>
      <c r="R429" s="24"/>
      <c r="S429" s="27">
        <v>2</v>
      </c>
      <c r="T429" s="27">
        <v>4</v>
      </c>
      <c r="U429" s="27">
        <v>44800</v>
      </c>
      <c r="V429" s="27">
        <v>40000</v>
      </c>
      <c r="W429" s="27">
        <v>44800</v>
      </c>
      <c r="X429" s="24" t="str">
        <f>IF(OR(I429="",说明首页!$C$3-INT(I429)&gt;7),"是","否")</f>
        <v>否</v>
      </c>
      <c r="Y429" s="24" t="str">
        <f t="shared" si="96"/>
        <v>是</v>
      </c>
      <c r="Z429" s="24" t="str">
        <f t="shared" si="97"/>
        <v>否</v>
      </c>
      <c r="AA429" s="24" t="str">
        <f>IF(OR(I429="",说明首页!$C$3-INT(I429)&gt;=3),"是","否")</f>
        <v>否</v>
      </c>
      <c r="AB429" s="28">
        <f t="shared" si="98"/>
        <v>66.888888888888886</v>
      </c>
      <c r="AC429" s="29">
        <f t="shared" si="99"/>
        <v>4.4800000000000004</v>
      </c>
      <c r="AD429" s="27">
        <f t="shared" si="100"/>
        <v>11200</v>
      </c>
      <c r="AE429" s="29">
        <f t="shared" si="101"/>
        <v>4</v>
      </c>
      <c r="AF429" s="29">
        <f t="shared" si="102"/>
        <v>60.2</v>
      </c>
      <c r="AG429" s="28" t="str">
        <f t="shared" si="103"/>
        <v/>
      </c>
      <c r="AH429" s="28" t="str">
        <f t="shared" si="104"/>
        <v/>
      </c>
      <c r="AI429" s="28" t="str">
        <f t="shared" si="105"/>
        <v/>
      </c>
      <c r="AJ429" s="28" t="str">
        <f t="shared" si="106"/>
        <v/>
      </c>
      <c r="AK429" s="28" t="str">
        <f t="shared" si="107"/>
        <v/>
      </c>
      <c r="AL429" s="29" t="str">
        <f t="shared" si="108"/>
        <v/>
      </c>
      <c r="AM429" s="25" t="str">
        <f t="shared" si="109"/>
        <v/>
      </c>
      <c r="AN429" s="24" t="str">
        <f t="shared" si="110"/>
        <v>非参评</v>
      </c>
      <c r="AO429" s="24" t="str">
        <f t="shared" si="111"/>
        <v>MOB12+</v>
      </c>
    </row>
    <row r="430" spans="1:41" ht="13.5" hidden="1" customHeight="1">
      <c r="A430" s="24" t="s">
        <v>1168</v>
      </c>
      <c r="B430" s="34" t="s">
        <v>152</v>
      </c>
      <c r="C430" s="25">
        <v>773464</v>
      </c>
      <c r="D430" s="24" t="s">
        <v>456</v>
      </c>
      <c r="E430" s="26">
        <v>45644.409722222197</v>
      </c>
      <c r="F430" s="26">
        <v>45644.409722222197</v>
      </c>
      <c r="G430" s="25">
        <v>510</v>
      </c>
      <c r="H430" s="25">
        <v>510</v>
      </c>
      <c r="I430" s="26">
        <v>46154.740277777797</v>
      </c>
      <c r="J430" s="27">
        <v>156</v>
      </c>
      <c r="K430" s="27">
        <v>171</v>
      </c>
      <c r="L430" s="27">
        <v>80</v>
      </c>
      <c r="M430" s="27">
        <v>5888</v>
      </c>
      <c r="N430" s="27">
        <v>4706</v>
      </c>
      <c r="O430" s="25">
        <v>1</v>
      </c>
      <c r="P430" s="27">
        <v>0</v>
      </c>
      <c r="Q430" s="24"/>
      <c r="R430" s="24"/>
      <c r="S430" s="27">
        <v>2</v>
      </c>
      <c r="T430" s="27">
        <v>5</v>
      </c>
      <c r="U430" s="27">
        <v>174000</v>
      </c>
      <c r="V430" s="27">
        <v>74000</v>
      </c>
      <c r="W430" s="27">
        <v>174000</v>
      </c>
      <c r="X430" s="24" t="str">
        <f>IF(OR(I430="",说明首页!$C$3-INT(I430)&gt;7),"是","否")</f>
        <v>否</v>
      </c>
      <c r="Y430" s="24" t="str">
        <f t="shared" si="96"/>
        <v>是</v>
      </c>
      <c r="Z430" s="24" t="str">
        <f t="shared" si="97"/>
        <v>否</v>
      </c>
      <c r="AA430" s="24" t="str">
        <f>IF(OR(I430="",说明首页!$C$3-INT(I430)&gt;=3),"是","否")</f>
        <v>否</v>
      </c>
      <c r="AB430" s="28">
        <f t="shared" si="98"/>
        <v>58.825000000000003</v>
      </c>
      <c r="AC430" s="29">
        <f t="shared" si="99"/>
        <v>17.399999999999999</v>
      </c>
      <c r="AD430" s="27">
        <f t="shared" si="100"/>
        <v>34800</v>
      </c>
      <c r="AE430" s="29">
        <f t="shared" si="101"/>
        <v>7.4</v>
      </c>
      <c r="AF430" s="29">
        <f t="shared" si="102"/>
        <v>78.433333333333337</v>
      </c>
      <c r="AG430" s="28" t="str">
        <f t="shared" si="103"/>
        <v/>
      </c>
      <c r="AH430" s="28" t="str">
        <f t="shared" si="104"/>
        <v/>
      </c>
      <c r="AI430" s="28" t="str">
        <f t="shared" si="105"/>
        <v/>
      </c>
      <c r="AJ430" s="28" t="str">
        <f t="shared" si="106"/>
        <v/>
      </c>
      <c r="AK430" s="28" t="str">
        <f t="shared" si="107"/>
        <v/>
      </c>
      <c r="AL430" s="29" t="str">
        <f t="shared" si="108"/>
        <v/>
      </c>
      <c r="AM430" s="25" t="str">
        <f t="shared" si="109"/>
        <v/>
      </c>
      <c r="AN430" s="24" t="str">
        <f t="shared" si="110"/>
        <v>非参评</v>
      </c>
      <c r="AO430" s="24" t="str">
        <f t="shared" si="111"/>
        <v>MOB12+</v>
      </c>
    </row>
    <row r="431" spans="1:41" ht="13.5" hidden="1" customHeight="1">
      <c r="A431" s="24" t="s">
        <v>1168</v>
      </c>
      <c r="B431" s="34" t="s">
        <v>147</v>
      </c>
      <c r="C431" s="25">
        <v>773565</v>
      </c>
      <c r="D431" s="24" t="s">
        <v>1353</v>
      </c>
      <c r="E431" s="26">
        <v>45645.4465277778</v>
      </c>
      <c r="F431" s="26">
        <v>45645.4465277778</v>
      </c>
      <c r="G431" s="25">
        <v>509</v>
      </c>
      <c r="H431" s="25">
        <v>509</v>
      </c>
      <c r="I431" s="26">
        <v>46154.7722222222</v>
      </c>
      <c r="J431" s="27">
        <v>4799</v>
      </c>
      <c r="K431" s="27">
        <v>6458</v>
      </c>
      <c r="L431" s="27">
        <v>2743</v>
      </c>
      <c r="M431" s="27">
        <v>260872</v>
      </c>
      <c r="N431" s="27">
        <v>208111</v>
      </c>
      <c r="O431" s="25">
        <v>28</v>
      </c>
      <c r="P431" s="27">
        <v>0</v>
      </c>
      <c r="Q431" s="24"/>
      <c r="R431" s="24"/>
      <c r="S431" s="27">
        <v>309</v>
      </c>
      <c r="T431" s="27">
        <v>504</v>
      </c>
      <c r="U431" s="27">
        <v>16800000</v>
      </c>
      <c r="V431" s="24">
        <v>4402200</v>
      </c>
      <c r="W431" s="27">
        <v>16800000</v>
      </c>
      <c r="X431" s="24" t="str">
        <f>IF(OR(I431="",说明首页!$C$3-INT(I431)&gt;7),"是","否")</f>
        <v>否</v>
      </c>
      <c r="Y431" s="24" t="str">
        <f t="shared" si="96"/>
        <v>否</v>
      </c>
      <c r="Z431" s="24" t="str">
        <f t="shared" si="97"/>
        <v>是</v>
      </c>
      <c r="AA431" s="24" t="str">
        <f>IF(OR(I431="",说明首页!$C$3-INT(I431)&gt;=3),"是","否")</f>
        <v>否</v>
      </c>
      <c r="AB431" s="28">
        <f t="shared" si="98"/>
        <v>75.869850528618301</v>
      </c>
      <c r="AC431" s="29">
        <f t="shared" si="99"/>
        <v>1680</v>
      </c>
      <c r="AD431" s="27">
        <f t="shared" si="100"/>
        <v>33333.333333333336</v>
      </c>
      <c r="AE431" s="29">
        <f t="shared" si="101"/>
        <v>440.22</v>
      </c>
      <c r="AF431" s="29">
        <f t="shared" si="102"/>
        <v>123.87559523809524</v>
      </c>
      <c r="AG431" s="28">
        <f t="shared" si="103"/>
        <v>16.357504215851602</v>
      </c>
      <c r="AH431" s="28">
        <f t="shared" si="104"/>
        <v>93.929173693086</v>
      </c>
      <c r="AI431" s="28">
        <f t="shared" si="105"/>
        <v>90.050590219224276</v>
      </c>
      <c r="AJ431" s="28">
        <f t="shared" si="106"/>
        <v>70.657672849915684</v>
      </c>
      <c r="AK431" s="28">
        <f t="shared" si="107"/>
        <v>30.522765598650924</v>
      </c>
      <c r="AL431" s="29">
        <f t="shared" si="108"/>
        <v>66.25</v>
      </c>
      <c r="AM431" s="25">
        <f t="shared" si="109"/>
        <v>162</v>
      </c>
      <c r="AN431" s="24" t="str">
        <f t="shared" si="110"/>
        <v>A</v>
      </c>
      <c r="AO431" s="24" t="str">
        <f t="shared" si="111"/>
        <v>MOB12+</v>
      </c>
    </row>
    <row r="432" spans="1:41" ht="13.5" hidden="1" customHeight="1">
      <c r="A432" s="24" t="s">
        <v>1168</v>
      </c>
      <c r="B432" s="34" t="s">
        <v>176</v>
      </c>
      <c r="C432" s="24">
        <v>774029</v>
      </c>
      <c r="D432" s="24" t="s">
        <v>690</v>
      </c>
      <c r="E432" s="24">
        <v>45646.430555555598</v>
      </c>
      <c r="F432" s="24">
        <v>45646.430555555598</v>
      </c>
      <c r="G432" s="24">
        <v>508</v>
      </c>
      <c r="H432" s="24">
        <v>508</v>
      </c>
      <c r="I432" s="24">
        <v>46154.796527777798</v>
      </c>
      <c r="J432" s="24">
        <v>232</v>
      </c>
      <c r="K432" s="24">
        <v>368</v>
      </c>
      <c r="L432" s="24">
        <v>126</v>
      </c>
      <c r="M432" s="24">
        <v>11501</v>
      </c>
      <c r="N432" s="24">
        <v>8188</v>
      </c>
      <c r="O432" s="24"/>
      <c r="P432" s="24">
        <v>0</v>
      </c>
      <c r="Q432" s="24"/>
      <c r="R432" s="24"/>
      <c r="S432" s="24">
        <v>3</v>
      </c>
      <c r="T432" s="24">
        <v>5</v>
      </c>
      <c r="U432" s="24">
        <v>79600</v>
      </c>
      <c r="V432" s="24">
        <v>66600</v>
      </c>
      <c r="W432" s="24">
        <v>79600</v>
      </c>
      <c r="X432" s="24" t="str">
        <f>IF(OR(I432="",说明首页!$C$3-INT(I432)&gt;7),"是","否")</f>
        <v>否</v>
      </c>
      <c r="Y432" s="24" t="str">
        <f t="shared" si="96"/>
        <v>是</v>
      </c>
      <c r="Z432" s="24" t="str">
        <f t="shared" si="97"/>
        <v>否</v>
      </c>
      <c r="AA432" s="24" t="str">
        <f>IF(OR(I432="",说明首页!$C$3-INT(I432)&gt;=3),"是","否")</f>
        <v>否</v>
      </c>
      <c r="AB432" s="28">
        <f t="shared" si="98"/>
        <v>64.984126984126988</v>
      </c>
      <c r="AC432" s="29">
        <f t="shared" si="99"/>
        <v>7.96</v>
      </c>
      <c r="AD432" s="27">
        <f t="shared" si="100"/>
        <v>15920</v>
      </c>
      <c r="AE432" s="29">
        <f t="shared" si="101"/>
        <v>6.66</v>
      </c>
      <c r="AF432" s="29">
        <f t="shared" si="102"/>
        <v>0</v>
      </c>
      <c r="AG432" s="28" t="str">
        <f t="shared" si="103"/>
        <v/>
      </c>
      <c r="AH432" s="28" t="str">
        <f t="shared" si="104"/>
        <v/>
      </c>
      <c r="AI432" s="28" t="str">
        <f t="shared" si="105"/>
        <v/>
      </c>
      <c r="AJ432" s="28" t="str">
        <f t="shared" si="106"/>
        <v/>
      </c>
      <c r="AK432" s="28" t="str">
        <f t="shared" si="107"/>
        <v/>
      </c>
      <c r="AL432" s="29" t="str">
        <f t="shared" si="108"/>
        <v/>
      </c>
      <c r="AM432" s="25" t="str">
        <f t="shared" si="109"/>
        <v/>
      </c>
      <c r="AN432" s="24" t="str">
        <f t="shared" si="110"/>
        <v>非参评</v>
      </c>
      <c r="AO432" s="24" t="str">
        <f t="shared" si="111"/>
        <v>MOB12+</v>
      </c>
    </row>
    <row r="433" spans="1:41" ht="13.5" hidden="1" customHeight="1">
      <c r="A433" s="24" t="s">
        <v>1168</v>
      </c>
      <c r="B433" s="34" t="s">
        <v>150</v>
      </c>
      <c r="C433" s="25">
        <v>774750</v>
      </c>
      <c r="D433" s="24" t="s">
        <v>202</v>
      </c>
      <c r="E433" s="26">
        <v>45653.639583333301</v>
      </c>
      <c r="F433" s="26">
        <v>45653.639583333301</v>
      </c>
      <c r="G433" s="25">
        <v>501</v>
      </c>
      <c r="H433" s="25">
        <v>501</v>
      </c>
      <c r="I433" s="26">
        <v>46154.660416666702</v>
      </c>
      <c r="J433" s="27">
        <v>484</v>
      </c>
      <c r="K433" s="27">
        <v>540</v>
      </c>
      <c r="L433" s="27">
        <v>135</v>
      </c>
      <c r="M433" s="27">
        <v>17128</v>
      </c>
      <c r="N433" s="27">
        <v>11121</v>
      </c>
      <c r="O433" s="25"/>
      <c r="P433" s="27">
        <v>0</v>
      </c>
      <c r="Q433" s="24"/>
      <c r="R433" s="24"/>
      <c r="S433" s="27">
        <v>3</v>
      </c>
      <c r="T433" s="27">
        <v>6</v>
      </c>
      <c r="U433" s="27">
        <v>65700</v>
      </c>
      <c r="V433" s="27">
        <v>30000</v>
      </c>
      <c r="W433" s="27">
        <v>65700</v>
      </c>
      <c r="X433" s="24" t="str">
        <f>IF(OR(I433="",说明首页!$C$3-INT(I433)&gt;7),"是","否")</f>
        <v>否</v>
      </c>
      <c r="Y433" s="24" t="str">
        <f t="shared" si="96"/>
        <v>是</v>
      </c>
      <c r="Z433" s="24" t="str">
        <f t="shared" si="97"/>
        <v>否</v>
      </c>
      <c r="AA433" s="24" t="str">
        <f>IF(OR(I433="",说明首页!$C$3-INT(I433)&gt;=3),"是","否")</f>
        <v>否</v>
      </c>
      <c r="AB433" s="28">
        <f t="shared" si="98"/>
        <v>82.37777777777778</v>
      </c>
      <c r="AC433" s="29">
        <f t="shared" si="99"/>
        <v>6.57</v>
      </c>
      <c r="AD433" s="27">
        <f t="shared" si="100"/>
        <v>10950</v>
      </c>
      <c r="AE433" s="29">
        <f t="shared" si="101"/>
        <v>3</v>
      </c>
      <c r="AF433" s="29">
        <f t="shared" si="102"/>
        <v>0</v>
      </c>
      <c r="AG433" s="28" t="str">
        <f t="shared" si="103"/>
        <v/>
      </c>
      <c r="AH433" s="28" t="str">
        <f t="shared" si="104"/>
        <v/>
      </c>
      <c r="AI433" s="28" t="str">
        <f t="shared" si="105"/>
        <v/>
      </c>
      <c r="AJ433" s="28" t="str">
        <f t="shared" si="106"/>
        <v/>
      </c>
      <c r="AK433" s="28" t="str">
        <f t="shared" si="107"/>
        <v/>
      </c>
      <c r="AL433" s="29" t="str">
        <f t="shared" si="108"/>
        <v/>
      </c>
      <c r="AM433" s="25" t="str">
        <f t="shared" si="109"/>
        <v/>
      </c>
      <c r="AN433" s="24" t="str">
        <f t="shared" si="110"/>
        <v>非参评</v>
      </c>
      <c r="AO433" s="24" t="str">
        <f t="shared" si="111"/>
        <v>MOB12+</v>
      </c>
    </row>
    <row r="434" spans="1:41" ht="13.5" hidden="1" customHeight="1">
      <c r="A434" s="24" t="s">
        <v>1168</v>
      </c>
      <c r="B434" s="34" t="s">
        <v>145</v>
      </c>
      <c r="C434" s="25">
        <v>774795</v>
      </c>
      <c r="D434" s="24" t="s">
        <v>525</v>
      </c>
      <c r="E434" s="26">
        <v>45656.667361111096</v>
      </c>
      <c r="F434" s="26">
        <v>45656.667361111096</v>
      </c>
      <c r="G434" s="25">
        <v>498</v>
      </c>
      <c r="H434" s="25">
        <v>498</v>
      </c>
      <c r="I434" s="26">
        <v>46154.713888888902</v>
      </c>
      <c r="J434" s="27">
        <v>413</v>
      </c>
      <c r="K434" s="27">
        <v>561</v>
      </c>
      <c r="L434" s="27">
        <v>143</v>
      </c>
      <c r="M434" s="27">
        <v>23404</v>
      </c>
      <c r="N434" s="27">
        <v>17441</v>
      </c>
      <c r="O434" s="25">
        <v>2</v>
      </c>
      <c r="P434" s="27">
        <v>0</v>
      </c>
      <c r="Q434" s="24"/>
      <c r="R434" s="24"/>
      <c r="S434" s="27">
        <v>7</v>
      </c>
      <c r="T434" s="27">
        <v>12</v>
      </c>
      <c r="U434" s="27">
        <v>1061900</v>
      </c>
      <c r="V434" s="27">
        <v>899400</v>
      </c>
      <c r="W434" s="27">
        <v>1061900</v>
      </c>
      <c r="X434" s="24" t="str">
        <f>IF(OR(I434="",说明首页!$C$3-INT(I434)&gt;7),"是","否")</f>
        <v>否</v>
      </c>
      <c r="Y434" s="24" t="str">
        <f t="shared" si="96"/>
        <v>是</v>
      </c>
      <c r="Z434" s="24" t="str">
        <f t="shared" si="97"/>
        <v>否</v>
      </c>
      <c r="AA434" s="24" t="str">
        <f>IF(OR(I434="",说明首页!$C$3-INT(I434)&gt;=3),"是","否")</f>
        <v>否</v>
      </c>
      <c r="AB434" s="28">
        <f t="shared" si="98"/>
        <v>121.96503496503496</v>
      </c>
      <c r="AC434" s="29">
        <f t="shared" si="99"/>
        <v>106.19</v>
      </c>
      <c r="AD434" s="27">
        <f t="shared" si="100"/>
        <v>88491.666666666672</v>
      </c>
      <c r="AE434" s="29">
        <f t="shared" si="101"/>
        <v>89.94</v>
      </c>
      <c r="AF434" s="29">
        <f t="shared" si="102"/>
        <v>145.34166666666667</v>
      </c>
      <c r="AG434" s="28" t="str">
        <f t="shared" si="103"/>
        <v/>
      </c>
      <c r="AH434" s="28" t="str">
        <f t="shared" si="104"/>
        <v/>
      </c>
      <c r="AI434" s="28" t="str">
        <f t="shared" si="105"/>
        <v/>
      </c>
      <c r="AJ434" s="28" t="str">
        <f t="shared" si="106"/>
        <v/>
      </c>
      <c r="AK434" s="28" t="str">
        <f t="shared" si="107"/>
        <v/>
      </c>
      <c r="AL434" s="29" t="str">
        <f t="shared" si="108"/>
        <v/>
      </c>
      <c r="AM434" s="25" t="str">
        <f t="shared" si="109"/>
        <v/>
      </c>
      <c r="AN434" s="24" t="str">
        <f t="shared" si="110"/>
        <v>非参评</v>
      </c>
      <c r="AO434" s="24" t="str">
        <f t="shared" si="111"/>
        <v>MOB12+</v>
      </c>
    </row>
    <row r="435" spans="1:41" ht="13.5" hidden="1" customHeight="1">
      <c r="A435" s="24" t="s">
        <v>1168</v>
      </c>
      <c r="B435" s="34" t="s">
        <v>150</v>
      </c>
      <c r="C435" s="25">
        <v>774805</v>
      </c>
      <c r="D435" s="24" t="s">
        <v>1076</v>
      </c>
      <c r="E435" s="26">
        <v>45657.391666666699</v>
      </c>
      <c r="F435" s="26">
        <v>45657.391666666699</v>
      </c>
      <c r="G435" s="25">
        <v>497</v>
      </c>
      <c r="H435" s="25">
        <v>497</v>
      </c>
      <c r="I435" s="26">
        <v>46154.806944444397</v>
      </c>
      <c r="J435" s="27">
        <v>589</v>
      </c>
      <c r="K435" s="27">
        <v>665</v>
      </c>
      <c r="L435" s="27">
        <v>131</v>
      </c>
      <c r="M435" s="27">
        <v>24676</v>
      </c>
      <c r="N435" s="27">
        <v>17544</v>
      </c>
      <c r="O435" s="25">
        <v>2</v>
      </c>
      <c r="P435" s="27">
        <v>0</v>
      </c>
      <c r="Q435" s="24"/>
      <c r="R435" s="24"/>
      <c r="S435" s="27">
        <v>5</v>
      </c>
      <c r="T435" s="27">
        <v>10</v>
      </c>
      <c r="U435" s="27">
        <v>542000</v>
      </c>
      <c r="V435" s="27">
        <v>382000</v>
      </c>
      <c r="W435" s="27">
        <v>542000</v>
      </c>
      <c r="X435" s="24" t="str">
        <f>IF(OR(I435="",说明首页!$C$3-INT(I435)&gt;7),"是","否")</f>
        <v>否</v>
      </c>
      <c r="Y435" s="24" t="str">
        <f t="shared" si="96"/>
        <v>是</v>
      </c>
      <c r="Z435" s="24" t="str">
        <f t="shared" si="97"/>
        <v>否</v>
      </c>
      <c r="AA435" s="24" t="str">
        <f>IF(OR(I435="",说明首页!$C$3-INT(I435)&gt;=3),"是","否")</f>
        <v>否</v>
      </c>
      <c r="AB435" s="28">
        <f t="shared" si="98"/>
        <v>133.92366412213741</v>
      </c>
      <c r="AC435" s="29">
        <f t="shared" si="99"/>
        <v>54.2</v>
      </c>
      <c r="AD435" s="27">
        <f t="shared" si="100"/>
        <v>54200</v>
      </c>
      <c r="AE435" s="29">
        <f t="shared" si="101"/>
        <v>38.200000000000003</v>
      </c>
      <c r="AF435" s="29">
        <f t="shared" si="102"/>
        <v>146.19999999999999</v>
      </c>
      <c r="AG435" s="28" t="str">
        <f t="shared" si="103"/>
        <v/>
      </c>
      <c r="AH435" s="28" t="str">
        <f t="shared" si="104"/>
        <v/>
      </c>
      <c r="AI435" s="28" t="str">
        <f t="shared" si="105"/>
        <v/>
      </c>
      <c r="AJ435" s="28" t="str">
        <f t="shared" si="106"/>
        <v/>
      </c>
      <c r="AK435" s="28" t="str">
        <f t="shared" si="107"/>
        <v/>
      </c>
      <c r="AL435" s="29" t="str">
        <f t="shared" si="108"/>
        <v/>
      </c>
      <c r="AM435" s="25" t="str">
        <f t="shared" si="109"/>
        <v/>
      </c>
      <c r="AN435" s="24" t="str">
        <f t="shared" si="110"/>
        <v>非参评</v>
      </c>
      <c r="AO435" s="24" t="str">
        <f t="shared" si="111"/>
        <v>MOB12+</v>
      </c>
    </row>
    <row r="436" spans="1:41" ht="13.5" hidden="1" customHeight="1">
      <c r="A436" s="24" t="s">
        <v>1168</v>
      </c>
      <c r="B436" s="34" t="s">
        <v>150</v>
      </c>
      <c r="C436" s="25">
        <v>775212</v>
      </c>
      <c r="D436" s="24" t="s">
        <v>589</v>
      </c>
      <c r="E436" s="26">
        <v>45660.617361111101</v>
      </c>
      <c r="F436" s="26">
        <v>45660.617361111101</v>
      </c>
      <c r="G436" s="25">
        <v>494</v>
      </c>
      <c r="H436" s="25">
        <v>494</v>
      </c>
      <c r="I436" s="26">
        <v>46154.659027777801</v>
      </c>
      <c r="J436" s="27">
        <v>457</v>
      </c>
      <c r="K436" s="27">
        <v>512</v>
      </c>
      <c r="L436" s="27">
        <v>138</v>
      </c>
      <c r="M436" s="27">
        <v>18567</v>
      </c>
      <c r="N436" s="27">
        <v>12660</v>
      </c>
      <c r="O436" s="25">
        <v>1</v>
      </c>
      <c r="P436" s="27">
        <v>0</v>
      </c>
      <c r="Q436" s="24"/>
      <c r="R436" s="24"/>
      <c r="S436" s="27">
        <v>2</v>
      </c>
      <c r="T436" s="27">
        <v>4</v>
      </c>
      <c r="U436" s="27">
        <v>252500</v>
      </c>
      <c r="V436" s="27">
        <v>252500</v>
      </c>
      <c r="W436" s="27">
        <v>252500</v>
      </c>
      <c r="X436" s="24" t="str">
        <f>IF(OR(I436="",说明首页!$C$3-INT(I436)&gt;7),"是","否")</f>
        <v>否</v>
      </c>
      <c r="Y436" s="24" t="str">
        <f t="shared" si="96"/>
        <v>是</v>
      </c>
      <c r="Z436" s="24" t="str">
        <f t="shared" si="97"/>
        <v>否</v>
      </c>
      <c r="AA436" s="24" t="str">
        <f>IF(OR(I436="",说明首页!$C$3-INT(I436)&gt;=3),"是","否")</f>
        <v>否</v>
      </c>
      <c r="AB436" s="28">
        <f t="shared" si="98"/>
        <v>91.739130434782609</v>
      </c>
      <c r="AC436" s="29">
        <f t="shared" si="99"/>
        <v>25.25</v>
      </c>
      <c r="AD436" s="27">
        <f t="shared" si="100"/>
        <v>63125</v>
      </c>
      <c r="AE436" s="29">
        <f t="shared" si="101"/>
        <v>25.25</v>
      </c>
      <c r="AF436" s="29">
        <f t="shared" si="102"/>
        <v>211</v>
      </c>
      <c r="AG436" s="28" t="str">
        <f t="shared" si="103"/>
        <v/>
      </c>
      <c r="AH436" s="28" t="str">
        <f t="shared" si="104"/>
        <v/>
      </c>
      <c r="AI436" s="28" t="str">
        <f t="shared" si="105"/>
        <v/>
      </c>
      <c r="AJ436" s="28" t="str">
        <f t="shared" si="106"/>
        <v/>
      </c>
      <c r="AK436" s="28" t="str">
        <f t="shared" si="107"/>
        <v/>
      </c>
      <c r="AL436" s="29" t="str">
        <f t="shared" si="108"/>
        <v/>
      </c>
      <c r="AM436" s="25" t="str">
        <f t="shared" si="109"/>
        <v/>
      </c>
      <c r="AN436" s="24" t="str">
        <f t="shared" si="110"/>
        <v>非参评</v>
      </c>
      <c r="AO436" s="24" t="str">
        <f t="shared" si="111"/>
        <v>MOB12+</v>
      </c>
    </row>
    <row r="437" spans="1:41" ht="13.5" hidden="1" customHeight="1">
      <c r="A437" s="24" t="s">
        <v>1168</v>
      </c>
      <c r="B437" s="34" t="s">
        <v>145</v>
      </c>
      <c r="C437" s="25">
        <v>775390</v>
      </c>
      <c r="D437" s="24" t="s">
        <v>418</v>
      </c>
      <c r="E437" s="26">
        <v>45659.676388888904</v>
      </c>
      <c r="F437" s="26">
        <v>45659.676388888904</v>
      </c>
      <c r="G437" s="25">
        <v>495</v>
      </c>
      <c r="H437" s="25">
        <v>495</v>
      </c>
      <c r="I437" s="26">
        <v>46153.816666666702</v>
      </c>
      <c r="J437" s="27">
        <v>175</v>
      </c>
      <c r="K437" s="27">
        <v>194</v>
      </c>
      <c r="L437" s="27">
        <v>70</v>
      </c>
      <c r="M437" s="27">
        <v>8705</v>
      </c>
      <c r="N437" s="27">
        <v>6784</v>
      </c>
      <c r="O437" s="25"/>
      <c r="P437" s="27">
        <v>0</v>
      </c>
      <c r="Q437" s="24"/>
      <c r="R437" s="24"/>
      <c r="S437" s="27">
        <v>1</v>
      </c>
      <c r="T437" s="27">
        <v>2</v>
      </c>
      <c r="U437" s="27">
        <v>40000</v>
      </c>
      <c r="V437" s="24">
        <v>40000</v>
      </c>
      <c r="W437" s="27">
        <v>40000</v>
      </c>
      <c r="X437" s="24" t="str">
        <f>IF(OR(I437="",说明首页!$C$3-INT(I437)&gt;7),"是","否")</f>
        <v>否</v>
      </c>
      <c r="Y437" s="24" t="str">
        <f t="shared" si="96"/>
        <v>是</v>
      </c>
      <c r="Z437" s="24" t="str">
        <f t="shared" si="97"/>
        <v>否</v>
      </c>
      <c r="AA437" s="24" t="str">
        <f>IF(OR(I437="",说明首页!$C$3-INT(I437)&gt;=3),"是","否")</f>
        <v>否</v>
      </c>
      <c r="AB437" s="28">
        <f t="shared" si="98"/>
        <v>96.914285714285711</v>
      </c>
      <c r="AC437" s="29">
        <f t="shared" si="99"/>
        <v>4</v>
      </c>
      <c r="AD437" s="27">
        <f t="shared" si="100"/>
        <v>20000</v>
      </c>
      <c r="AE437" s="29">
        <f t="shared" si="101"/>
        <v>4</v>
      </c>
      <c r="AF437" s="29">
        <f t="shared" si="102"/>
        <v>0</v>
      </c>
      <c r="AG437" s="28" t="str">
        <f t="shared" si="103"/>
        <v/>
      </c>
      <c r="AH437" s="28" t="str">
        <f t="shared" si="104"/>
        <v/>
      </c>
      <c r="AI437" s="28" t="str">
        <f t="shared" si="105"/>
        <v/>
      </c>
      <c r="AJ437" s="28" t="str">
        <f t="shared" si="106"/>
        <v/>
      </c>
      <c r="AK437" s="28" t="str">
        <f t="shared" si="107"/>
        <v/>
      </c>
      <c r="AL437" s="29" t="str">
        <f t="shared" si="108"/>
        <v/>
      </c>
      <c r="AM437" s="25" t="str">
        <f t="shared" si="109"/>
        <v/>
      </c>
      <c r="AN437" s="24" t="str">
        <f t="shared" si="110"/>
        <v>非参评</v>
      </c>
      <c r="AO437" s="24" t="str">
        <f t="shared" si="111"/>
        <v>MOB12+</v>
      </c>
    </row>
    <row r="438" spans="1:41" ht="13.5" hidden="1" customHeight="1">
      <c r="A438" s="24" t="s">
        <v>1168</v>
      </c>
      <c r="B438" s="34" t="s">
        <v>147</v>
      </c>
      <c r="C438" s="25">
        <v>775550</v>
      </c>
      <c r="D438" s="24" t="s">
        <v>1187</v>
      </c>
      <c r="E438" s="26">
        <v>45661.634722222203</v>
      </c>
      <c r="F438" s="26">
        <v>45661.634722222203</v>
      </c>
      <c r="G438" s="25">
        <v>493</v>
      </c>
      <c r="H438" s="25">
        <v>493</v>
      </c>
      <c r="I438" s="26">
        <v>46154.813888888901</v>
      </c>
      <c r="J438" s="27">
        <v>4394</v>
      </c>
      <c r="K438" s="27">
        <v>6251</v>
      </c>
      <c r="L438" s="27">
        <v>2358</v>
      </c>
      <c r="M438" s="27">
        <v>232372</v>
      </c>
      <c r="N438" s="27">
        <v>177958</v>
      </c>
      <c r="O438" s="25">
        <v>26</v>
      </c>
      <c r="P438" s="27">
        <v>0</v>
      </c>
      <c r="Q438" s="24"/>
      <c r="R438" s="24"/>
      <c r="S438" s="27">
        <v>310</v>
      </c>
      <c r="T438" s="27">
        <v>493</v>
      </c>
      <c r="U438" s="27">
        <v>14800000</v>
      </c>
      <c r="V438" s="27">
        <v>4523900</v>
      </c>
      <c r="W438" s="27">
        <v>14800000</v>
      </c>
      <c r="X438" s="24" t="str">
        <f>IF(OR(I438="",说明首页!$C$3-INT(I438)&gt;7),"是","否")</f>
        <v>否</v>
      </c>
      <c r="Y438" s="24" t="str">
        <f t="shared" si="96"/>
        <v>否</v>
      </c>
      <c r="Z438" s="24" t="str">
        <f t="shared" si="97"/>
        <v>是</v>
      </c>
      <c r="AA438" s="24" t="str">
        <f>IF(OR(I438="",说明首页!$C$3-INT(I438)&gt;=3),"是","否")</f>
        <v>否</v>
      </c>
      <c r="AB438" s="28">
        <f t="shared" si="98"/>
        <v>75.469889737065316</v>
      </c>
      <c r="AC438" s="29">
        <f t="shared" si="99"/>
        <v>1480</v>
      </c>
      <c r="AD438" s="27">
        <f t="shared" si="100"/>
        <v>30020.283975659229</v>
      </c>
      <c r="AE438" s="29">
        <f t="shared" si="101"/>
        <v>452.39</v>
      </c>
      <c r="AF438" s="29">
        <f t="shared" si="102"/>
        <v>114.07564102564103</v>
      </c>
      <c r="AG438" s="28">
        <f t="shared" si="103"/>
        <v>15.682967959527824</v>
      </c>
      <c r="AH438" s="28">
        <f t="shared" si="104"/>
        <v>90.387858347386171</v>
      </c>
      <c r="AI438" s="28">
        <f t="shared" si="105"/>
        <v>80.94435075885329</v>
      </c>
      <c r="AJ438" s="28">
        <f t="shared" si="106"/>
        <v>71.838111298482303</v>
      </c>
      <c r="AK438" s="28">
        <f t="shared" si="107"/>
        <v>17.36930860033727</v>
      </c>
      <c r="AL438" s="29">
        <f t="shared" si="108"/>
        <v>60.46</v>
      </c>
      <c r="AM438" s="25">
        <f t="shared" si="109"/>
        <v>210</v>
      </c>
      <c r="AN438" s="24" t="str">
        <f t="shared" si="110"/>
        <v>A</v>
      </c>
      <c r="AO438" s="24" t="str">
        <f t="shared" si="111"/>
        <v>MOB12+</v>
      </c>
    </row>
    <row r="439" spans="1:41" ht="13.5" hidden="1" customHeight="1">
      <c r="A439" s="24" t="s">
        <v>1168</v>
      </c>
      <c r="B439" s="34" t="s">
        <v>147</v>
      </c>
      <c r="C439" s="25">
        <v>775551</v>
      </c>
      <c r="D439" s="24" t="s">
        <v>1192</v>
      </c>
      <c r="E439" s="26">
        <v>45661.628472222197</v>
      </c>
      <c r="F439" s="26">
        <v>45661.628472222197</v>
      </c>
      <c r="G439" s="25">
        <v>493</v>
      </c>
      <c r="H439" s="25">
        <v>493</v>
      </c>
      <c r="I439" s="26">
        <v>46154.815972222197</v>
      </c>
      <c r="J439" s="27">
        <v>4275</v>
      </c>
      <c r="K439" s="27">
        <v>6083</v>
      </c>
      <c r="L439" s="27">
        <v>2525</v>
      </c>
      <c r="M439" s="27">
        <v>238472</v>
      </c>
      <c r="N439" s="27">
        <v>188311</v>
      </c>
      <c r="O439" s="25">
        <v>26</v>
      </c>
      <c r="P439" s="27">
        <v>0</v>
      </c>
      <c r="Q439" s="24"/>
      <c r="R439" s="24"/>
      <c r="S439" s="27">
        <v>281</v>
      </c>
      <c r="T439" s="27">
        <v>464</v>
      </c>
      <c r="U439" s="27">
        <v>14400000</v>
      </c>
      <c r="V439" s="24">
        <v>7845800</v>
      </c>
      <c r="W439" s="27">
        <v>14400000</v>
      </c>
      <c r="X439" s="24" t="str">
        <f>IF(OR(I439="",说明首页!$C$3-INT(I439)&gt;7),"是","否")</f>
        <v>否</v>
      </c>
      <c r="Y439" s="24" t="str">
        <f t="shared" si="96"/>
        <v>否</v>
      </c>
      <c r="Z439" s="24" t="str">
        <f t="shared" si="97"/>
        <v>是</v>
      </c>
      <c r="AA439" s="24" t="str">
        <f>IF(OR(I439="",说明首页!$C$3-INT(I439)&gt;=3),"是","否")</f>
        <v>否</v>
      </c>
      <c r="AB439" s="28">
        <f t="shared" si="98"/>
        <v>74.578613861386145</v>
      </c>
      <c r="AC439" s="29">
        <f t="shared" si="99"/>
        <v>1440</v>
      </c>
      <c r="AD439" s="27">
        <f t="shared" si="100"/>
        <v>31034.482758620688</v>
      </c>
      <c r="AE439" s="29">
        <f t="shared" si="101"/>
        <v>784.58</v>
      </c>
      <c r="AF439" s="29">
        <f t="shared" si="102"/>
        <v>120.7121794871795</v>
      </c>
      <c r="AG439" s="28">
        <f t="shared" si="103"/>
        <v>13.15345699831366</v>
      </c>
      <c r="AH439" s="28">
        <f t="shared" si="104"/>
        <v>88.701517706576723</v>
      </c>
      <c r="AI439" s="28">
        <f t="shared" si="105"/>
        <v>84.148397976391237</v>
      </c>
      <c r="AJ439" s="28">
        <f t="shared" si="106"/>
        <v>89.881956155143342</v>
      </c>
      <c r="AK439" s="28">
        <f t="shared" si="107"/>
        <v>23.946037099494095</v>
      </c>
      <c r="AL439" s="29">
        <f t="shared" si="108"/>
        <v>64.45</v>
      </c>
      <c r="AM439" s="25">
        <f t="shared" si="109"/>
        <v>178</v>
      </c>
      <c r="AN439" s="24" t="str">
        <f t="shared" si="110"/>
        <v>A</v>
      </c>
      <c r="AO439" s="24" t="str">
        <f t="shared" si="111"/>
        <v>MOB12+</v>
      </c>
    </row>
    <row r="440" spans="1:41" ht="13.5" hidden="1" customHeight="1">
      <c r="A440" s="24" t="s">
        <v>1168</v>
      </c>
      <c r="B440" s="34" t="s">
        <v>147</v>
      </c>
      <c r="C440" s="25">
        <v>775553</v>
      </c>
      <c r="D440" s="24" t="s">
        <v>1778</v>
      </c>
      <c r="E440" s="26">
        <v>45661.622916666704</v>
      </c>
      <c r="F440" s="26">
        <v>45661.622916666704</v>
      </c>
      <c r="G440" s="25">
        <v>493</v>
      </c>
      <c r="H440" s="25">
        <v>493</v>
      </c>
      <c r="I440" s="26">
        <v>46153.809027777803</v>
      </c>
      <c r="J440" s="27">
        <v>4787</v>
      </c>
      <c r="K440" s="27">
        <v>6007</v>
      </c>
      <c r="L440" s="27">
        <v>1923</v>
      </c>
      <c r="M440" s="27">
        <v>227744</v>
      </c>
      <c r="N440" s="27">
        <v>170520</v>
      </c>
      <c r="O440" s="25">
        <v>24</v>
      </c>
      <c r="P440" s="27">
        <v>0</v>
      </c>
      <c r="Q440" s="24"/>
      <c r="R440" s="24"/>
      <c r="S440" s="27">
        <v>397</v>
      </c>
      <c r="T440" s="27">
        <v>652</v>
      </c>
      <c r="U440" s="27">
        <v>20800000</v>
      </c>
      <c r="V440" s="27">
        <v>7941800</v>
      </c>
      <c r="W440" s="27">
        <v>20800000</v>
      </c>
      <c r="X440" s="24" t="str">
        <f>IF(OR(I440="",说明首页!$C$3-INT(I440)&gt;7),"是","否")</f>
        <v>否</v>
      </c>
      <c r="Y440" s="24" t="str">
        <f t="shared" si="96"/>
        <v>否</v>
      </c>
      <c r="Z440" s="24" t="str">
        <f t="shared" si="97"/>
        <v>是</v>
      </c>
      <c r="AA440" s="24" t="str">
        <f>IF(OR(I440="",说明首页!$C$3-INT(I440)&gt;=3),"是","否")</f>
        <v>否</v>
      </c>
      <c r="AB440" s="28">
        <f t="shared" si="98"/>
        <v>88.673946957878314</v>
      </c>
      <c r="AC440" s="29">
        <f t="shared" si="99"/>
        <v>2080</v>
      </c>
      <c r="AD440" s="27">
        <f t="shared" si="100"/>
        <v>31901.840490797545</v>
      </c>
      <c r="AE440" s="29">
        <f t="shared" si="101"/>
        <v>794.18</v>
      </c>
      <c r="AF440" s="29">
        <f t="shared" si="102"/>
        <v>118.41666666666667</v>
      </c>
      <c r="AG440" s="28">
        <f t="shared" si="103"/>
        <v>45.025295109612138</v>
      </c>
      <c r="AH440" s="28">
        <f t="shared" si="104"/>
        <v>97.639123102866776</v>
      </c>
      <c r="AI440" s="28">
        <f t="shared" si="105"/>
        <v>87.015177065767276</v>
      </c>
      <c r="AJ440" s="28">
        <f t="shared" si="106"/>
        <v>90.219224283305238</v>
      </c>
      <c r="AK440" s="28">
        <f t="shared" si="107"/>
        <v>21.416526138279931</v>
      </c>
      <c r="AL440" s="29">
        <f t="shared" si="108"/>
        <v>70.62</v>
      </c>
      <c r="AM440" s="25">
        <f t="shared" si="109"/>
        <v>137</v>
      </c>
      <c r="AN440" s="24" t="str">
        <f t="shared" si="110"/>
        <v>A</v>
      </c>
      <c r="AO440" s="24" t="str">
        <f t="shared" si="111"/>
        <v>MOB12+</v>
      </c>
    </row>
    <row r="441" spans="1:41" ht="13.5" hidden="1" customHeight="1">
      <c r="A441" s="24" t="s">
        <v>1168</v>
      </c>
      <c r="B441" s="34" t="s">
        <v>150</v>
      </c>
      <c r="C441" s="25">
        <v>775790</v>
      </c>
      <c r="D441" s="24" t="s">
        <v>1940</v>
      </c>
      <c r="E441" s="26">
        <v>45665.456944444399</v>
      </c>
      <c r="F441" s="26">
        <v>45665.456944444399</v>
      </c>
      <c r="G441" s="25">
        <v>489</v>
      </c>
      <c r="H441" s="25">
        <v>489</v>
      </c>
      <c r="I441" s="26">
        <v>46154.846527777801</v>
      </c>
      <c r="J441" s="27">
        <v>4563</v>
      </c>
      <c r="K441" s="27">
        <v>4881</v>
      </c>
      <c r="L441" s="27">
        <v>2056</v>
      </c>
      <c r="M441" s="27">
        <v>212939</v>
      </c>
      <c r="N441" s="27">
        <v>169370</v>
      </c>
      <c r="O441" s="25">
        <v>20</v>
      </c>
      <c r="P441" s="27">
        <v>0</v>
      </c>
      <c r="Q441" s="24"/>
      <c r="R441" s="24"/>
      <c r="S441" s="27">
        <v>185</v>
      </c>
      <c r="T441" s="27">
        <v>270</v>
      </c>
      <c r="U441" s="27">
        <v>6806500</v>
      </c>
      <c r="V441" s="27">
        <v>3242200</v>
      </c>
      <c r="W441" s="27">
        <v>6806500</v>
      </c>
      <c r="X441" s="24" t="str">
        <f>IF(OR(I441="",说明首页!$C$3-INT(I441)&gt;7),"是","否")</f>
        <v>否</v>
      </c>
      <c r="Y441" s="24" t="str">
        <f t="shared" si="96"/>
        <v>是</v>
      </c>
      <c r="Z441" s="24" t="str">
        <f t="shared" si="97"/>
        <v>否</v>
      </c>
      <c r="AA441" s="24" t="str">
        <f>IF(OR(I441="",说明首页!$C$3-INT(I441)&gt;=3),"是","否")</f>
        <v>否</v>
      </c>
      <c r="AB441" s="28">
        <f t="shared" si="98"/>
        <v>82.378404669260703</v>
      </c>
      <c r="AC441" s="29">
        <f t="shared" si="99"/>
        <v>680.65</v>
      </c>
      <c r="AD441" s="27">
        <f t="shared" si="100"/>
        <v>25209.259259259259</v>
      </c>
      <c r="AE441" s="29">
        <f t="shared" si="101"/>
        <v>324.22000000000003</v>
      </c>
      <c r="AF441" s="29">
        <f t="shared" si="102"/>
        <v>141.14166666666668</v>
      </c>
      <c r="AG441" s="28" t="str">
        <f t="shared" si="103"/>
        <v/>
      </c>
      <c r="AH441" s="28" t="str">
        <f t="shared" si="104"/>
        <v/>
      </c>
      <c r="AI441" s="28" t="str">
        <f t="shared" si="105"/>
        <v/>
      </c>
      <c r="AJ441" s="28" t="str">
        <f t="shared" si="106"/>
        <v/>
      </c>
      <c r="AK441" s="28" t="str">
        <f t="shared" si="107"/>
        <v/>
      </c>
      <c r="AL441" s="29" t="str">
        <f t="shared" si="108"/>
        <v/>
      </c>
      <c r="AM441" s="25" t="str">
        <f t="shared" si="109"/>
        <v/>
      </c>
      <c r="AN441" s="24" t="str">
        <f t="shared" si="110"/>
        <v>非参评</v>
      </c>
      <c r="AO441" s="24" t="str">
        <f t="shared" si="111"/>
        <v>MOB12+</v>
      </c>
    </row>
    <row r="442" spans="1:41" ht="13.5" hidden="1" customHeight="1">
      <c r="A442" s="24" t="s">
        <v>1168</v>
      </c>
      <c r="B442" s="34" t="s">
        <v>150</v>
      </c>
      <c r="C442" s="25">
        <v>775791</v>
      </c>
      <c r="D442" s="24" t="s">
        <v>1839</v>
      </c>
      <c r="E442" s="26">
        <v>45665.394444444399</v>
      </c>
      <c r="F442" s="26">
        <v>45665.394444444399</v>
      </c>
      <c r="G442" s="25">
        <v>489</v>
      </c>
      <c r="H442" s="25">
        <v>489</v>
      </c>
      <c r="I442" s="26">
        <v>46154.804166666698</v>
      </c>
      <c r="J442" s="27">
        <v>5509</v>
      </c>
      <c r="K442" s="27">
        <v>5812</v>
      </c>
      <c r="L442" s="27">
        <v>2520</v>
      </c>
      <c r="M442" s="27">
        <v>247432</v>
      </c>
      <c r="N442" s="27">
        <v>198590</v>
      </c>
      <c r="O442" s="25">
        <v>27</v>
      </c>
      <c r="P442" s="27">
        <v>0</v>
      </c>
      <c r="Q442" s="24"/>
      <c r="R442" s="24"/>
      <c r="S442" s="27">
        <v>232</v>
      </c>
      <c r="T442" s="27">
        <v>380</v>
      </c>
      <c r="U442" s="27">
        <v>9953900</v>
      </c>
      <c r="V442" s="27">
        <v>3050500</v>
      </c>
      <c r="W442" s="27">
        <v>9953900</v>
      </c>
      <c r="X442" s="24" t="str">
        <f>IF(OR(I442="",说明首页!$C$3-INT(I442)&gt;7),"是","否")</f>
        <v>否</v>
      </c>
      <c r="Y442" s="24" t="str">
        <f t="shared" si="96"/>
        <v>否</v>
      </c>
      <c r="Z442" s="24" t="str">
        <f t="shared" si="97"/>
        <v>是</v>
      </c>
      <c r="AA442" s="24" t="str">
        <f>IF(OR(I442="",说明首页!$C$3-INT(I442)&gt;=3),"是","否")</f>
        <v>否</v>
      </c>
      <c r="AB442" s="28">
        <f t="shared" si="98"/>
        <v>78.805555555555557</v>
      </c>
      <c r="AC442" s="29">
        <f t="shared" si="99"/>
        <v>995.39</v>
      </c>
      <c r="AD442" s="27">
        <f t="shared" si="100"/>
        <v>26194.473684210527</v>
      </c>
      <c r="AE442" s="29">
        <f t="shared" si="101"/>
        <v>305.05</v>
      </c>
      <c r="AF442" s="29">
        <f t="shared" si="102"/>
        <v>122.58641975308642</v>
      </c>
      <c r="AG442" s="28">
        <f t="shared" si="103"/>
        <v>21.922428330522767</v>
      </c>
      <c r="AH442" s="28">
        <f t="shared" si="104"/>
        <v>67.959527824620565</v>
      </c>
      <c r="AI442" s="28">
        <f t="shared" si="105"/>
        <v>64.249578414839803</v>
      </c>
      <c r="AJ442" s="28">
        <f t="shared" si="106"/>
        <v>49.24114671163575</v>
      </c>
      <c r="AK442" s="28">
        <f t="shared" si="107"/>
        <v>27.487352445193931</v>
      </c>
      <c r="AL442" s="29">
        <f t="shared" si="108"/>
        <v>49.87</v>
      </c>
      <c r="AM442" s="25">
        <f t="shared" si="109"/>
        <v>285</v>
      </c>
      <c r="AN442" s="24" t="str">
        <f t="shared" si="110"/>
        <v>A</v>
      </c>
      <c r="AO442" s="24" t="str">
        <f t="shared" si="111"/>
        <v>MOB12+</v>
      </c>
    </row>
    <row r="443" spans="1:41" ht="13.5" hidden="1" customHeight="1">
      <c r="A443" s="24" t="s">
        <v>1168</v>
      </c>
      <c r="B443" s="34" t="s">
        <v>162</v>
      </c>
      <c r="C443" s="25">
        <v>775988</v>
      </c>
      <c r="D443" s="24" t="s">
        <v>730</v>
      </c>
      <c r="E443" s="26">
        <v>45666.720833333296</v>
      </c>
      <c r="F443" s="26">
        <v>45666.720833333296</v>
      </c>
      <c r="G443" s="25">
        <v>488</v>
      </c>
      <c r="H443" s="25">
        <v>488</v>
      </c>
      <c r="I443" s="26">
        <v>46154.732638888898</v>
      </c>
      <c r="J443" s="27">
        <v>133</v>
      </c>
      <c r="K443" s="27">
        <v>140</v>
      </c>
      <c r="L443" s="27">
        <v>49</v>
      </c>
      <c r="M443" s="27">
        <v>6372</v>
      </c>
      <c r="N443" s="27">
        <v>4976</v>
      </c>
      <c r="O443" s="25">
        <v>1</v>
      </c>
      <c r="P443" s="27"/>
      <c r="Q443" s="24"/>
      <c r="R443" s="24"/>
      <c r="S443" s="27"/>
      <c r="T443" s="27"/>
      <c r="U443" s="27"/>
      <c r="V443" s="27"/>
      <c r="W443" s="27"/>
      <c r="X443" s="24" t="str">
        <f>IF(OR(I443="",说明首页!$C$3-INT(I443)&gt;7),"是","否")</f>
        <v>否</v>
      </c>
      <c r="Y443" s="24" t="str">
        <f t="shared" si="96"/>
        <v>是</v>
      </c>
      <c r="Z443" s="24" t="str">
        <f t="shared" si="97"/>
        <v>否</v>
      </c>
      <c r="AA443" s="24" t="str">
        <f>IF(OR(I443="",说明首页!$C$3-INT(I443)&gt;=3),"是","否")</f>
        <v>否</v>
      </c>
      <c r="AB443" s="28">
        <f t="shared" si="98"/>
        <v>101.55102040816327</v>
      </c>
      <c r="AC443" s="29">
        <f t="shared" si="99"/>
        <v>0</v>
      </c>
      <c r="AD443" s="27">
        <f t="shared" si="100"/>
        <v>0</v>
      </c>
      <c r="AE443" s="29">
        <f t="shared" si="101"/>
        <v>0</v>
      </c>
      <c r="AF443" s="29">
        <f t="shared" si="102"/>
        <v>82.933333333333337</v>
      </c>
      <c r="AG443" s="28" t="str">
        <f t="shared" si="103"/>
        <v/>
      </c>
      <c r="AH443" s="28" t="str">
        <f t="shared" si="104"/>
        <v/>
      </c>
      <c r="AI443" s="28" t="str">
        <f t="shared" si="105"/>
        <v/>
      </c>
      <c r="AJ443" s="28" t="str">
        <f t="shared" si="106"/>
        <v/>
      </c>
      <c r="AK443" s="28" t="str">
        <f t="shared" si="107"/>
        <v/>
      </c>
      <c r="AL443" s="29" t="str">
        <f t="shared" si="108"/>
        <v/>
      </c>
      <c r="AM443" s="25" t="str">
        <f t="shared" si="109"/>
        <v/>
      </c>
      <c r="AN443" s="24" t="str">
        <f t="shared" si="110"/>
        <v>非参评</v>
      </c>
      <c r="AO443" s="24" t="str">
        <f t="shared" si="111"/>
        <v>MOB12+</v>
      </c>
    </row>
    <row r="444" spans="1:41" ht="13.5" hidden="1" customHeight="1">
      <c r="A444" s="24" t="s">
        <v>1168</v>
      </c>
      <c r="B444" s="34" t="s">
        <v>147</v>
      </c>
      <c r="C444" s="25">
        <v>777693</v>
      </c>
      <c r="D444" s="24" t="s">
        <v>1738</v>
      </c>
      <c r="E444" s="26">
        <v>45700.4597222222</v>
      </c>
      <c r="F444" s="26">
        <v>45700.4597222222</v>
      </c>
      <c r="G444" s="25">
        <v>454</v>
      </c>
      <c r="H444" s="25">
        <v>454</v>
      </c>
      <c r="I444" s="26">
        <v>46154.780555555597</v>
      </c>
      <c r="J444" s="27">
        <v>4651</v>
      </c>
      <c r="K444" s="27">
        <v>5730</v>
      </c>
      <c r="L444" s="27">
        <v>2786</v>
      </c>
      <c r="M444" s="27">
        <v>255149</v>
      </c>
      <c r="N444" s="27">
        <v>214504</v>
      </c>
      <c r="O444" s="25">
        <v>26</v>
      </c>
      <c r="P444" s="27">
        <v>0</v>
      </c>
      <c r="Q444" s="24"/>
      <c r="R444" s="24"/>
      <c r="S444" s="27">
        <v>235</v>
      </c>
      <c r="T444" s="27">
        <v>345</v>
      </c>
      <c r="U444" s="27">
        <v>7751200</v>
      </c>
      <c r="V444" s="27">
        <v>2822700</v>
      </c>
      <c r="W444" s="27">
        <v>7751200</v>
      </c>
      <c r="X444" s="24" t="str">
        <f>IF(OR(I444="",说明首页!$C$3-INT(I444)&gt;7),"是","否")</f>
        <v>否</v>
      </c>
      <c r="Y444" s="24" t="str">
        <f t="shared" si="96"/>
        <v>否</v>
      </c>
      <c r="Z444" s="24" t="str">
        <f t="shared" si="97"/>
        <v>是</v>
      </c>
      <c r="AA444" s="24" t="str">
        <f>IF(OR(I444="",说明首页!$C$3-INT(I444)&gt;=3),"是","否")</f>
        <v>否</v>
      </c>
      <c r="AB444" s="28">
        <f t="shared" si="98"/>
        <v>76.993539124192395</v>
      </c>
      <c r="AC444" s="29">
        <f t="shared" si="99"/>
        <v>775.12</v>
      </c>
      <c r="AD444" s="27">
        <f t="shared" si="100"/>
        <v>22467.246376811596</v>
      </c>
      <c r="AE444" s="29">
        <f t="shared" si="101"/>
        <v>282.27</v>
      </c>
      <c r="AF444" s="29">
        <f t="shared" si="102"/>
        <v>137.50256410256409</v>
      </c>
      <c r="AG444" s="28">
        <f t="shared" si="103"/>
        <v>18.21247892074199</v>
      </c>
      <c r="AH444" s="28">
        <f t="shared" si="104"/>
        <v>46.20573355817875</v>
      </c>
      <c r="AI444" s="28">
        <f t="shared" si="105"/>
        <v>39.629005059021921</v>
      </c>
      <c r="AJ444" s="28">
        <f t="shared" si="106"/>
        <v>43.844856661045533</v>
      </c>
      <c r="AK444" s="28">
        <f t="shared" si="107"/>
        <v>56.82967959527825</v>
      </c>
      <c r="AL444" s="29">
        <f t="shared" si="108"/>
        <v>44.72</v>
      </c>
      <c r="AM444" s="25">
        <f t="shared" si="109"/>
        <v>329</v>
      </c>
      <c r="AN444" s="24" t="str">
        <f t="shared" si="110"/>
        <v>B</v>
      </c>
      <c r="AO444" s="24" t="str">
        <f t="shared" si="111"/>
        <v>MOB12+</v>
      </c>
    </row>
    <row r="445" spans="1:41" ht="13.5" hidden="1" customHeight="1">
      <c r="A445" s="24" t="s">
        <v>1168</v>
      </c>
      <c r="B445" s="34" t="s">
        <v>150</v>
      </c>
      <c r="C445" s="25">
        <v>777810</v>
      </c>
      <c r="D445" s="24" t="s">
        <v>1930</v>
      </c>
      <c r="E445" s="26">
        <v>45701.402083333298</v>
      </c>
      <c r="F445" s="26">
        <v>45701.402083333298</v>
      </c>
      <c r="G445" s="25">
        <v>453</v>
      </c>
      <c r="H445" s="25">
        <v>453</v>
      </c>
      <c r="I445" s="26">
        <v>46154.811111111099</v>
      </c>
      <c r="J445" s="27">
        <v>5984</v>
      </c>
      <c r="K445" s="27">
        <v>6939</v>
      </c>
      <c r="L445" s="27">
        <v>2161</v>
      </c>
      <c r="M445" s="27">
        <v>294958</v>
      </c>
      <c r="N445" s="27">
        <v>230643</v>
      </c>
      <c r="O445" s="25">
        <v>24</v>
      </c>
      <c r="P445" s="27">
        <v>0</v>
      </c>
      <c r="Q445" s="24"/>
      <c r="R445" s="24"/>
      <c r="S445" s="27">
        <v>289</v>
      </c>
      <c r="T445" s="27">
        <v>478</v>
      </c>
      <c r="U445" s="27">
        <v>11200000</v>
      </c>
      <c r="V445" s="27">
        <v>5472400</v>
      </c>
      <c r="W445" s="27">
        <v>11200000</v>
      </c>
      <c r="X445" s="24" t="str">
        <f>IF(OR(I445="",说明首页!$C$3-INT(I445)&gt;7),"是","否")</f>
        <v>否</v>
      </c>
      <c r="Y445" s="24" t="str">
        <f t="shared" si="96"/>
        <v>否</v>
      </c>
      <c r="Z445" s="24" t="str">
        <f t="shared" si="97"/>
        <v>是</v>
      </c>
      <c r="AA445" s="24" t="str">
        <f>IF(OR(I445="",说明首页!$C$3-INT(I445)&gt;=3),"是","否")</f>
        <v>否</v>
      </c>
      <c r="AB445" s="28">
        <f t="shared" si="98"/>
        <v>106.72975474317445</v>
      </c>
      <c r="AC445" s="29">
        <f t="shared" si="99"/>
        <v>1120</v>
      </c>
      <c r="AD445" s="27">
        <f t="shared" si="100"/>
        <v>23430.962343096235</v>
      </c>
      <c r="AE445" s="29">
        <f t="shared" si="101"/>
        <v>547.24</v>
      </c>
      <c r="AF445" s="29">
        <f t="shared" si="102"/>
        <v>160.16874999999999</v>
      </c>
      <c r="AG445" s="28">
        <f t="shared" si="103"/>
        <v>76.897133220910618</v>
      </c>
      <c r="AH445" s="28">
        <f t="shared" si="104"/>
        <v>75.885328836424961</v>
      </c>
      <c r="AI445" s="28">
        <f t="shared" si="105"/>
        <v>45.193929173693085</v>
      </c>
      <c r="AJ445" s="28">
        <f t="shared" si="106"/>
        <v>79.426644182124789</v>
      </c>
      <c r="AK445" s="28">
        <f t="shared" si="107"/>
        <v>83.136593591905566</v>
      </c>
      <c r="AL445" s="29">
        <f t="shared" si="108"/>
        <v>73.73</v>
      </c>
      <c r="AM445" s="25">
        <f t="shared" si="109"/>
        <v>115</v>
      </c>
      <c r="AN445" s="24" t="str">
        <f t="shared" si="110"/>
        <v>S</v>
      </c>
      <c r="AO445" s="24" t="str">
        <f t="shared" si="111"/>
        <v>MOB12+</v>
      </c>
    </row>
    <row r="446" spans="1:41" ht="13.5" hidden="1" customHeight="1">
      <c r="A446" s="24" t="s">
        <v>1168</v>
      </c>
      <c r="B446" s="34" t="s">
        <v>150</v>
      </c>
      <c r="C446" s="25">
        <v>777813</v>
      </c>
      <c r="D446" s="24" t="s">
        <v>1383</v>
      </c>
      <c r="E446" s="26">
        <v>45701.592361111099</v>
      </c>
      <c r="F446" s="26">
        <v>45701.592361111099</v>
      </c>
      <c r="G446" s="25">
        <v>453</v>
      </c>
      <c r="H446" s="25">
        <v>453</v>
      </c>
      <c r="I446" s="26">
        <v>46154.849305555603</v>
      </c>
      <c r="J446" s="27">
        <v>8073</v>
      </c>
      <c r="K446" s="27">
        <v>8987</v>
      </c>
      <c r="L446" s="27">
        <v>3832</v>
      </c>
      <c r="M446" s="27">
        <v>404811</v>
      </c>
      <c r="N446" s="27">
        <v>333049</v>
      </c>
      <c r="O446" s="25">
        <v>29</v>
      </c>
      <c r="P446" s="27">
        <v>0</v>
      </c>
      <c r="Q446" s="24"/>
      <c r="R446" s="24"/>
      <c r="S446" s="27">
        <v>342</v>
      </c>
      <c r="T446" s="27">
        <v>541</v>
      </c>
      <c r="U446" s="27">
        <v>13400000</v>
      </c>
      <c r="V446" s="27">
        <v>5749700</v>
      </c>
      <c r="W446" s="27">
        <v>13400000</v>
      </c>
      <c r="X446" s="24" t="str">
        <f>IF(OR(I446="",说明首页!$C$3-INT(I446)&gt;7),"是","否")</f>
        <v>否</v>
      </c>
      <c r="Y446" s="24" t="str">
        <f t="shared" si="96"/>
        <v>否</v>
      </c>
      <c r="Z446" s="24" t="str">
        <f t="shared" si="97"/>
        <v>是</v>
      </c>
      <c r="AA446" s="24" t="str">
        <f>IF(OR(I446="",说明首页!$C$3-INT(I446)&gt;=3),"是","否")</f>
        <v>否</v>
      </c>
      <c r="AB446" s="28">
        <f t="shared" si="98"/>
        <v>86.912578288100207</v>
      </c>
      <c r="AC446" s="29">
        <f t="shared" si="99"/>
        <v>1340</v>
      </c>
      <c r="AD446" s="27">
        <f t="shared" si="100"/>
        <v>24768.946395563769</v>
      </c>
      <c r="AE446" s="29">
        <f t="shared" si="101"/>
        <v>574.97</v>
      </c>
      <c r="AF446" s="29">
        <f t="shared" si="102"/>
        <v>191.40747126436781</v>
      </c>
      <c r="AG446" s="28">
        <f t="shared" si="103"/>
        <v>39.797639123102869</v>
      </c>
      <c r="AH446" s="28">
        <f t="shared" si="104"/>
        <v>85.666104553119723</v>
      </c>
      <c r="AI446" s="28">
        <f t="shared" si="105"/>
        <v>54.468802698145026</v>
      </c>
      <c r="AJ446" s="28">
        <f t="shared" si="106"/>
        <v>80.438448566610461</v>
      </c>
      <c r="AK446" s="28">
        <f t="shared" si="107"/>
        <v>96.795952782462052</v>
      </c>
      <c r="AL446" s="29">
        <f t="shared" si="108"/>
        <v>78.400000000000006</v>
      </c>
      <c r="AM446" s="25">
        <f t="shared" si="109"/>
        <v>83</v>
      </c>
      <c r="AN446" s="24" t="str">
        <f t="shared" si="110"/>
        <v>S</v>
      </c>
      <c r="AO446" s="24" t="str">
        <f t="shared" si="111"/>
        <v>MOB12+</v>
      </c>
    </row>
    <row r="447" spans="1:41" ht="13.5" hidden="1" customHeight="1">
      <c r="A447" s="24" t="s">
        <v>1168</v>
      </c>
      <c r="B447" s="34" t="s">
        <v>150</v>
      </c>
      <c r="C447" s="25">
        <v>777816</v>
      </c>
      <c r="D447" s="24" t="s">
        <v>732</v>
      </c>
      <c r="E447" s="26">
        <v>45701.407638888901</v>
      </c>
      <c r="F447" s="26">
        <v>45701.407638888901</v>
      </c>
      <c r="G447" s="25">
        <v>453</v>
      </c>
      <c r="H447" s="25">
        <v>453</v>
      </c>
      <c r="I447" s="26">
        <v>46154.872222222199</v>
      </c>
      <c r="J447" s="27">
        <v>6286</v>
      </c>
      <c r="K447" s="27">
        <v>7253</v>
      </c>
      <c r="L447" s="27">
        <v>2517</v>
      </c>
      <c r="M447" s="27">
        <v>421422</v>
      </c>
      <c r="N447" s="27">
        <v>352855</v>
      </c>
      <c r="O447" s="25">
        <v>28</v>
      </c>
      <c r="P447" s="27">
        <v>0</v>
      </c>
      <c r="Q447" s="24"/>
      <c r="R447" s="24"/>
      <c r="S447" s="27">
        <v>342</v>
      </c>
      <c r="T447" s="27">
        <v>548</v>
      </c>
      <c r="U447" s="27">
        <v>19100000</v>
      </c>
      <c r="V447" s="27">
        <v>9315400</v>
      </c>
      <c r="W447" s="27">
        <v>19100000</v>
      </c>
      <c r="X447" s="24" t="str">
        <f>IF(OR(I447="",说明首页!$C$3-INT(I447)&gt;7),"是","否")</f>
        <v>否</v>
      </c>
      <c r="Y447" s="24" t="str">
        <f t="shared" si="96"/>
        <v>否</v>
      </c>
      <c r="Z447" s="24" t="str">
        <f t="shared" si="97"/>
        <v>是</v>
      </c>
      <c r="AA447" s="24" t="str">
        <f>IF(OR(I447="",说明首页!$C$3-INT(I447)&gt;=3),"是","否")</f>
        <v>否</v>
      </c>
      <c r="AB447" s="28">
        <f t="shared" si="98"/>
        <v>140.18871672626142</v>
      </c>
      <c r="AC447" s="29">
        <f t="shared" si="99"/>
        <v>1910</v>
      </c>
      <c r="AD447" s="27">
        <f t="shared" si="100"/>
        <v>34854.014598540147</v>
      </c>
      <c r="AE447" s="29">
        <f t="shared" si="101"/>
        <v>931.54</v>
      </c>
      <c r="AF447" s="29">
        <f t="shared" si="102"/>
        <v>210.0327380952381</v>
      </c>
      <c r="AG447" s="28">
        <f t="shared" si="103"/>
        <v>94.940978077571671</v>
      </c>
      <c r="AH447" s="28">
        <f t="shared" si="104"/>
        <v>95.784148397976381</v>
      </c>
      <c r="AI447" s="28">
        <f t="shared" si="105"/>
        <v>93.423271500843171</v>
      </c>
      <c r="AJ447" s="28">
        <f t="shared" si="106"/>
        <v>94.603709949409776</v>
      </c>
      <c r="AK447" s="28">
        <f t="shared" si="107"/>
        <v>98.988195615514329</v>
      </c>
      <c r="AL447" s="29">
        <f t="shared" si="108"/>
        <v>95.97</v>
      </c>
      <c r="AM447" s="25">
        <f t="shared" si="109"/>
        <v>7</v>
      </c>
      <c r="AN447" s="24" t="str">
        <f t="shared" si="110"/>
        <v>S</v>
      </c>
      <c r="AO447" s="24" t="str">
        <f t="shared" si="111"/>
        <v>MOB12+</v>
      </c>
    </row>
    <row r="448" spans="1:41" ht="13.5" hidden="1" customHeight="1">
      <c r="A448" s="24" t="s">
        <v>1168</v>
      </c>
      <c r="B448" s="34" t="s">
        <v>145</v>
      </c>
      <c r="C448" s="25">
        <v>777944</v>
      </c>
      <c r="D448" s="24" t="s">
        <v>222</v>
      </c>
      <c r="E448" s="26">
        <v>45701.6430555556</v>
      </c>
      <c r="F448" s="26">
        <v>45701.6430555556</v>
      </c>
      <c r="G448" s="25">
        <v>453</v>
      </c>
      <c r="H448" s="25">
        <v>453</v>
      </c>
      <c r="I448" s="26">
        <v>46154.711805555598</v>
      </c>
      <c r="J448" s="27">
        <v>341</v>
      </c>
      <c r="K448" s="27">
        <v>388</v>
      </c>
      <c r="L448" s="27">
        <v>141</v>
      </c>
      <c r="M448" s="27">
        <v>18741</v>
      </c>
      <c r="N448" s="27">
        <v>15020</v>
      </c>
      <c r="O448" s="25">
        <v>3</v>
      </c>
      <c r="P448" s="27">
        <v>0</v>
      </c>
      <c r="Q448" s="24"/>
      <c r="R448" s="24"/>
      <c r="S448" s="27">
        <v>6</v>
      </c>
      <c r="T448" s="27">
        <v>13</v>
      </c>
      <c r="U448" s="27">
        <v>519800</v>
      </c>
      <c r="V448" s="24">
        <v>507800</v>
      </c>
      <c r="W448" s="27">
        <v>519800</v>
      </c>
      <c r="X448" s="24" t="str">
        <f>IF(OR(I448="",说明首页!$C$3-INT(I448)&gt;7),"是","否")</f>
        <v>否</v>
      </c>
      <c r="Y448" s="24" t="str">
        <f t="shared" si="96"/>
        <v>是</v>
      </c>
      <c r="Z448" s="24" t="str">
        <f t="shared" si="97"/>
        <v>否</v>
      </c>
      <c r="AA448" s="24" t="str">
        <f>IF(OR(I448="",说明首页!$C$3-INT(I448)&gt;=3),"是","否")</f>
        <v>否</v>
      </c>
      <c r="AB448" s="28">
        <f t="shared" si="98"/>
        <v>106.52482269503547</v>
      </c>
      <c r="AC448" s="29">
        <f t="shared" si="99"/>
        <v>51.98</v>
      </c>
      <c r="AD448" s="27">
        <f t="shared" si="100"/>
        <v>39984.615384615383</v>
      </c>
      <c r="AE448" s="29">
        <f t="shared" si="101"/>
        <v>50.78</v>
      </c>
      <c r="AF448" s="29">
        <f t="shared" si="102"/>
        <v>83.444444444444443</v>
      </c>
      <c r="AG448" s="28" t="str">
        <f t="shared" si="103"/>
        <v/>
      </c>
      <c r="AH448" s="28" t="str">
        <f t="shared" si="104"/>
        <v/>
      </c>
      <c r="AI448" s="28" t="str">
        <f t="shared" si="105"/>
        <v/>
      </c>
      <c r="AJ448" s="28" t="str">
        <f t="shared" si="106"/>
        <v/>
      </c>
      <c r="AK448" s="28" t="str">
        <f t="shared" si="107"/>
        <v/>
      </c>
      <c r="AL448" s="29" t="str">
        <f t="shared" si="108"/>
        <v/>
      </c>
      <c r="AM448" s="25" t="str">
        <f t="shared" si="109"/>
        <v/>
      </c>
      <c r="AN448" s="24" t="str">
        <f t="shared" si="110"/>
        <v>非参评</v>
      </c>
      <c r="AO448" s="24" t="str">
        <f t="shared" si="111"/>
        <v>MOB12+</v>
      </c>
    </row>
    <row r="449" spans="1:41" ht="13.5" hidden="1" customHeight="1">
      <c r="A449" s="24" t="s">
        <v>1168</v>
      </c>
      <c r="B449" s="34" t="s">
        <v>145</v>
      </c>
      <c r="C449" s="25">
        <v>777948</v>
      </c>
      <c r="D449" s="24" t="s">
        <v>430</v>
      </c>
      <c r="E449" s="26">
        <v>45701.656944444403</v>
      </c>
      <c r="F449" s="26">
        <v>45701.656944444403</v>
      </c>
      <c r="G449" s="25">
        <v>453</v>
      </c>
      <c r="H449" s="25">
        <v>453</v>
      </c>
      <c r="I449" s="26">
        <v>46154.837500000001</v>
      </c>
      <c r="J449" s="27">
        <v>258</v>
      </c>
      <c r="K449" s="27">
        <v>368</v>
      </c>
      <c r="L449" s="27">
        <v>113</v>
      </c>
      <c r="M449" s="27">
        <v>11599</v>
      </c>
      <c r="N449" s="27">
        <v>8370</v>
      </c>
      <c r="O449" s="25">
        <v>1</v>
      </c>
      <c r="P449" s="27">
        <v>0</v>
      </c>
      <c r="Q449" s="24"/>
      <c r="R449" s="24"/>
      <c r="S449" s="27">
        <v>4</v>
      </c>
      <c r="T449" s="27">
        <v>7</v>
      </c>
      <c r="U449" s="27">
        <v>431700</v>
      </c>
      <c r="V449" s="24">
        <v>256100</v>
      </c>
      <c r="W449" s="27">
        <v>431700</v>
      </c>
      <c r="X449" s="24" t="str">
        <f>IF(OR(I449="",说明首页!$C$3-INT(I449)&gt;7),"是","否")</f>
        <v>否</v>
      </c>
      <c r="Y449" s="24" t="str">
        <f t="shared" si="96"/>
        <v>是</v>
      </c>
      <c r="Z449" s="24" t="str">
        <f t="shared" si="97"/>
        <v>否</v>
      </c>
      <c r="AA449" s="24" t="str">
        <f>IF(OR(I449="",说明首页!$C$3-INT(I449)&gt;=3),"是","否")</f>
        <v>否</v>
      </c>
      <c r="AB449" s="28">
        <f t="shared" si="98"/>
        <v>74.070796460176993</v>
      </c>
      <c r="AC449" s="29">
        <f t="shared" si="99"/>
        <v>43.17</v>
      </c>
      <c r="AD449" s="27">
        <f t="shared" si="100"/>
        <v>61671.428571428572</v>
      </c>
      <c r="AE449" s="29">
        <f t="shared" si="101"/>
        <v>25.61</v>
      </c>
      <c r="AF449" s="29">
        <f t="shared" si="102"/>
        <v>139.5</v>
      </c>
      <c r="AG449" s="28" t="str">
        <f t="shared" si="103"/>
        <v/>
      </c>
      <c r="AH449" s="28" t="str">
        <f t="shared" si="104"/>
        <v/>
      </c>
      <c r="AI449" s="28" t="str">
        <f t="shared" si="105"/>
        <v/>
      </c>
      <c r="AJ449" s="28" t="str">
        <f t="shared" si="106"/>
        <v/>
      </c>
      <c r="AK449" s="28" t="str">
        <f t="shared" si="107"/>
        <v/>
      </c>
      <c r="AL449" s="29" t="str">
        <f t="shared" si="108"/>
        <v/>
      </c>
      <c r="AM449" s="25" t="str">
        <f t="shared" si="109"/>
        <v/>
      </c>
      <c r="AN449" s="24" t="str">
        <f t="shared" si="110"/>
        <v>非参评</v>
      </c>
      <c r="AO449" s="24" t="str">
        <f t="shared" si="111"/>
        <v>MOB12+</v>
      </c>
    </row>
    <row r="450" spans="1:41" ht="13.5" hidden="1" customHeight="1">
      <c r="A450" s="24" t="s">
        <v>1168</v>
      </c>
      <c r="B450" s="34" t="s">
        <v>160</v>
      </c>
      <c r="C450" s="25">
        <v>778038</v>
      </c>
      <c r="D450" s="24" t="s">
        <v>728</v>
      </c>
      <c r="E450" s="26">
        <v>45702.468055555597</v>
      </c>
      <c r="F450" s="26">
        <v>45702.468055555597</v>
      </c>
      <c r="G450" s="25">
        <v>452</v>
      </c>
      <c r="H450" s="25">
        <v>452</v>
      </c>
      <c r="I450" s="26">
        <v>46154.759722222203</v>
      </c>
      <c r="J450" s="27">
        <v>5125</v>
      </c>
      <c r="K450" s="27">
        <v>5583</v>
      </c>
      <c r="L450" s="27">
        <v>2529</v>
      </c>
      <c r="M450" s="27">
        <v>221612</v>
      </c>
      <c r="N450" s="27">
        <v>177854</v>
      </c>
      <c r="O450" s="25">
        <v>24</v>
      </c>
      <c r="P450" s="27">
        <v>0</v>
      </c>
      <c r="Q450" s="24"/>
      <c r="R450" s="24"/>
      <c r="S450" s="27">
        <v>205</v>
      </c>
      <c r="T450" s="27">
        <v>318</v>
      </c>
      <c r="U450" s="27">
        <v>7761900</v>
      </c>
      <c r="V450" s="27">
        <v>2375100</v>
      </c>
      <c r="W450" s="27">
        <v>7761900</v>
      </c>
      <c r="X450" s="24" t="str">
        <f>IF(OR(I450="",说明首页!$C$3-INT(I450)&gt;7),"是","否")</f>
        <v>否</v>
      </c>
      <c r="Y450" s="24" t="str">
        <f t="shared" ref="Y450:Y513" si="112">IF(OR(O450="",O450&lt;22),"是","否")</f>
        <v>否</v>
      </c>
      <c r="Z450" s="24" t="str">
        <f t="shared" ref="Z450:Z513" si="113">IF(AND(X450="否",Y450="否"),"是","否")</f>
        <v>是</v>
      </c>
      <c r="AA450" s="24" t="str">
        <f>IF(OR(I450="",说明首页!$C$3-INT(I450)&gt;=3),"是","否")</f>
        <v>否</v>
      </c>
      <c r="AB450" s="28">
        <f t="shared" ref="AB450:AB513" si="114">IFERROR(IF(L450&gt;0,N450/L450,0),0)</f>
        <v>70.325820482404112</v>
      </c>
      <c r="AC450" s="29">
        <f t="shared" ref="AC450:AC513" si="115">IFERROR(IF(U450="",0,U450/10000),0)</f>
        <v>776.19</v>
      </c>
      <c r="AD450" s="27">
        <f t="shared" ref="AD450:AD513" si="116">IFERROR(IF(AND(T450&lt;&gt;"",T450&gt;0),U450/T450,0),0)</f>
        <v>24408.490566037737</v>
      </c>
      <c r="AE450" s="29">
        <f t="shared" ref="AE450:AE513" si="117">IFERROR(IF(V450="",0,V450/10000),0)</f>
        <v>237.51</v>
      </c>
      <c r="AF450" s="29">
        <f t="shared" ref="AF450:AF513" si="118">IFERROR(IF(O450&gt;0,N450/O450/60,0),0)</f>
        <v>123.50972222222222</v>
      </c>
      <c r="AG450" s="28">
        <f t="shared" ref="AG450:AG513" si="119">IF(Z450="是",COUNTIFS($Z$2:$Z$4721,"是",$AB$2:$AB$4721,"&lt;"&amp;AB450)/COUNTIF($Z$2:$Z$4721,"是")*100,"")</f>
        <v>6.7453625632377738</v>
      </c>
      <c r="AH450" s="28">
        <f t="shared" ref="AH450:AH513" si="120">IF(Z450="是",COUNTIFS($Z$2:$Z$4721,"是",$AC$2:$AC$4721,"&lt;"&amp;AC450)/COUNTIF($Z$2:$Z$4721,"是")*100,"")</f>
        <v>46.543001686340638</v>
      </c>
      <c r="AI450" s="28">
        <f t="shared" ref="AI450:AI513" si="121">IF(Z450="是",COUNTIFS($Z$2:$Z$4721,"是",$AD$2:$AD$4721,"&lt;"&amp;AD450)/COUNTIF($Z$2:$Z$4721,"是")*100,"")</f>
        <v>52.613827993254638</v>
      </c>
      <c r="AJ450" s="28">
        <f t="shared" ref="AJ450:AJ513" si="122">IF(Z450="是",COUNTIFS($Z$2:$Z$4721,"是",$AE$2:$AE$4721,"&lt;"&amp;AE450)/COUNTIF($Z$2:$Z$4721,"是")*100,"")</f>
        <v>34.569983136593592</v>
      </c>
      <c r="AK450" s="28">
        <f t="shared" ref="AK450:AK513" si="123">IF(Z450="是",COUNTIFS($Z$2:$Z$4721,"是",$AF$2:$AF$4721,"&lt;"&amp;AF450)/COUNTIF($Z$2:$Z$4721,"是")*100,"")</f>
        <v>29.848229342327148</v>
      </c>
      <c r="AL450" s="29">
        <f t="shared" ref="AL450:AL513" si="124">IF(Z450="是",ROUND(AG450*0.1+AH450*0.35+AI450*0.15+AJ450*0.15+AK450*0.25,2),"")</f>
        <v>37.5</v>
      </c>
      <c r="AM450" s="25">
        <f t="shared" ref="AM450:AM513" si="125">IF(Z450="是",COUNTIFS($Z$2:$Z$4721,"是",$AL$2:$AL$4721,"&gt;"&amp;AL450)+1,"")</f>
        <v>391</v>
      </c>
      <c r="AN450" s="24" t="str">
        <f t="shared" ref="AN450:AN513" si="126">IF(Z450&lt;&gt;"是","非参评",IF(AND(AM450&lt;=COUNTIF($Z$2:$Z$4721,"是")*0.2,AC450&gt;MEDIAN(IF($Z$2:$Z$4721="是",$AC$2:$AC$4721))),"S",IF(AM450&lt;=COUNTIF($Z$2:$Z$4721,"是")*0.5,"A",IF(AM450&lt;=COUNTIF($Z$2:$Z$4721,"是")*0.8,"B","C"))))</f>
        <v>B</v>
      </c>
      <c r="AO450" s="24" t="str">
        <f t="shared" ref="AO450:AO513" si="127">IF(G450="","无数据",IF(G450&lt;30,"MOB1-",IF(G450&lt;90,"MOB1-3",IF(G450&lt;180,"MOB3-6",IF(G450&lt;365,"MOB6-12","MOB12+")))))</f>
        <v>MOB12+</v>
      </c>
    </row>
    <row r="451" spans="1:41" ht="13.5" hidden="1" customHeight="1">
      <c r="A451" s="24" t="s">
        <v>1168</v>
      </c>
      <c r="B451" s="34" t="s">
        <v>160</v>
      </c>
      <c r="C451" s="25">
        <v>778043</v>
      </c>
      <c r="D451" s="24" t="s">
        <v>1830</v>
      </c>
      <c r="E451" s="26">
        <v>45703.587500000001</v>
      </c>
      <c r="F451" s="26">
        <v>45703.587500000001</v>
      </c>
      <c r="G451" s="25">
        <v>451</v>
      </c>
      <c r="H451" s="25">
        <v>451</v>
      </c>
      <c r="I451" s="26">
        <v>46154.815972222197</v>
      </c>
      <c r="J451" s="27">
        <v>4924</v>
      </c>
      <c r="K451" s="27">
        <v>5252</v>
      </c>
      <c r="L451" s="27">
        <v>2257</v>
      </c>
      <c r="M451" s="27">
        <v>211576</v>
      </c>
      <c r="N451" s="27">
        <v>164022</v>
      </c>
      <c r="O451" s="25">
        <v>26</v>
      </c>
      <c r="P451" s="27">
        <v>0</v>
      </c>
      <c r="Q451" s="24"/>
      <c r="R451" s="24"/>
      <c r="S451" s="27">
        <v>295</v>
      </c>
      <c r="T451" s="27">
        <v>478</v>
      </c>
      <c r="U451" s="27">
        <v>10400000</v>
      </c>
      <c r="V451" s="27">
        <v>2518900</v>
      </c>
      <c r="W451" s="27">
        <v>10400000</v>
      </c>
      <c r="X451" s="24" t="str">
        <f>IF(OR(I451="",说明首页!$C$3-INT(I451)&gt;7),"是","否")</f>
        <v>否</v>
      </c>
      <c r="Y451" s="24" t="str">
        <f t="shared" si="112"/>
        <v>否</v>
      </c>
      <c r="Z451" s="24" t="str">
        <f t="shared" si="113"/>
        <v>是</v>
      </c>
      <c r="AA451" s="24" t="str">
        <f>IF(OR(I451="",说明首页!$C$3-INT(I451)&gt;=3),"是","否")</f>
        <v>否</v>
      </c>
      <c r="AB451" s="28">
        <f t="shared" si="114"/>
        <v>72.672574213557823</v>
      </c>
      <c r="AC451" s="29">
        <f t="shared" si="115"/>
        <v>1040</v>
      </c>
      <c r="AD451" s="27">
        <f t="shared" si="116"/>
        <v>21757.322175732217</v>
      </c>
      <c r="AE451" s="29">
        <f t="shared" si="117"/>
        <v>251.89</v>
      </c>
      <c r="AF451" s="29">
        <f t="shared" si="118"/>
        <v>105.1423076923077</v>
      </c>
      <c r="AG451" s="28">
        <f t="shared" si="119"/>
        <v>9.7807757166947731</v>
      </c>
      <c r="AH451" s="28">
        <f t="shared" si="120"/>
        <v>70.489038785834737</v>
      </c>
      <c r="AI451" s="28">
        <f t="shared" si="121"/>
        <v>35.750421585160204</v>
      </c>
      <c r="AJ451" s="28">
        <f t="shared" si="122"/>
        <v>38.617200674536257</v>
      </c>
      <c r="AK451" s="28">
        <f t="shared" si="123"/>
        <v>9.2748735244519391</v>
      </c>
      <c r="AL451" s="29">
        <f t="shared" si="124"/>
        <v>39.119999999999997</v>
      </c>
      <c r="AM451" s="25">
        <f t="shared" si="125"/>
        <v>379</v>
      </c>
      <c r="AN451" s="24" t="str">
        <f t="shared" si="126"/>
        <v>B</v>
      </c>
      <c r="AO451" s="24" t="str">
        <f t="shared" si="127"/>
        <v>MOB12+</v>
      </c>
    </row>
    <row r="452" spans="1:41" ht="13.5" hidden="1" customHeight="1">
      <c r="A452" s="24" t="s">
        <v>1168</v>
      </c>
      <c r="B452" s="34" t="s">
        <v>150</v>
      </c>
      <c r="C452" s="25">
        <v>778393</v>
      </c>
      <c r="D452" s="24" t="s">
        <v>464</v>
      </c>
      <c r="E452" s="26">
        <v>45707.577777777798</v>
      </c>
      <c r="F452" s="26">
        <v>45707.577777777798</v>
      </c>
      <c r="G452" s="25">
        <v>447</v>
      </c>
      <c r="H452" s="25">
        <v>447</v>
      </c>
      <c r="I452" s="26">
        <v>46154.662499999999</v>
      </c>
      <c r="J452" s="27">
        <v>727</v>
      </c>
      <c r="K452" s="27">
        <v>845</v>
      </c>
      <c r="L452" s="27">
        <v>195</v>
      </c>
      <c r="M452" s="27">
        <v>26030</v>
      </c>
      <c r="N452" s="27">
        <v>16267</v>
      </c>
      <c r="O452" s="25">
        <v>4</v>
      </c>
      <c r="P452" s="27">
        <v>0</v>
      </c>
      <c r="Q452" s="24"/>
      <c r="R452" s="24"/>
      <c r="S452" s="27">
        <v>6</v>
      </c>
      <c r="T452" s="27">
        <v>11</v>
      </c>
      <c r="U452" s="27">
        <v>372000</v>
      </c>
      <c r="V452" s="27">
        <v>140000</v>
      </c>
      <c r="W452" s="27">
        <v>372000</v>
      </c>
      <c r="X452" s="24" t="str">
        <f>IF(OR(I452="",说明首页!$C$3-INT(I452)&gt;7),"是","否")</f>
        <v>否</v>
      </c>
      <c r="Y452" s="24" t="str">
        <f t="shared" si="112"/>
        <v>是</v>
      </c>
      <c r="Z452" s="24" t="str">
        <f t="shared" si="113"/>
        <v>否</v>
      </c>
      <c r="AA452" s="24" t="str">
        <f>IF(OR(I452="",说明首页!$C$3-INT(I452)&gt;=3),"是","否")</f>
        <v>否</v>
      </c>
      <c r="AB452" s="28">
        <f t="shared" si="114"/>
        <v>83.420512820512826</v>
      </c>
      <c r="AC452" s="29">
        <f t="shared" si="115"/>
        <v>37.200000000000003</v>
      </c>
      <c r="AD452" s="27">
        <f t="shared" si="116"/>
        <v>33818.181818181816</v>
      </c>
      <c r="AE452" s="29">
        <f t="shared" si="117"/>
        <v>14</v>
      </c>
      <c r="AF452" s="29">
        <f t="shared" si="118"/>
        <v>67.779166666666669</v>
      </c>
      <c r="AG452" s="28" t="str">
        <f t="shared" si="119"/>
        <v/>
      </c>
      <c r="AH452" s="28" t="str">
        <f t="shared" si="120"/>
        <v/>
      </c>
      <c r="AI452" s="28" t="str">
        <f t="shared" si="121"/>
        <v/>
      </c>
      <c r="AJ452" s="28" t="str">
        <f t="shared" si="122"/>
        <v/>
      </c>
      <c r="AK452" s="28" t="str">
        <f t="shared" si="123"/>
        <v/>
      </c>
      <c r="AL452" s="29" t="str">
        <f t="shared" si="124"/>
        <v/>
      </c>
      <c r="AM452" s="25" t="str">
        <f t="shared" si="125"/>
        <v/>
      </c>
      <c r="AN452" s="24" t="str">
        <f t="shared" si="126"/>
        <v>非参评</v>
      </c>
      <c r="AO452" s="24" t="str">
        <f t="shared" si="127"/>
        <v>MOB12+</v>
      </c>
    </row>
    <row r="453" spans="1:41" ht="13.5" hidden="1" customHeight="1">
      <c r="A453" s="24" t="s">
        <v>1168</v>
      </c>
      <c r="B453" s="34" t="s">
        <v>145</v>
      </c>
      <c r="C453" s="25">
        <v>778414</v>
      </c>
      <c r="D453" s="24" t="s">
        <v>1157</v>
      </c>
      <c r="E453" s="26">
        <v>45706.659027777801</v>
      </c>
      <c r="F453" s="26">
        <v>45706.659027777801</v>
      </c>
      <c r="G453" s="25">
        <v>448</v>
      </c>
      <c r="H453" s="25">
        <v>448</v>
      </c>
      <c r="I453" s="26">
        <v>46154.786805555603</v>
      </c>
      <c r="J453" s="27">
        <v>4856</v>
      </c>
      <c r="K453" s="27">
        <v>5165</v>
      </c>
      <c r="L453" s="27">
        <v>2339</v>
      </c>
      <c r="M453" s="27">
        <v>270840</v>
      </c>
      <c r="N453" s="27">
        <v>230772</v>
      </c>
      <c r="O453" s="25">
        <v>24</v>
      </c>
      <c r="P453" s="27">
        <v>0</v>
      </c>
      <c r="Q453" s="24"/>
      <c r="R453" s="24"/>
      <c r="S453" s="27">
        <v>342</v>
      </c>
      <c r="T453" s="27">
        <v>536</v>
      </c>
      <c r="U453" s="27">
        <v>17700000</v>
      </c>
      <c r="V453" s="27">
        <v>9024500</v>
      </c>
      <c r="W453" s="27">
        <v>17700000</v>
      </c>
      <c r="X453" s="24" t="str">
        <f>IF(OR(I453="",说明首页!$C$3-INT(I453)&gt;7),"是","否")</f>
        <v>否</v>
      </c>
      <c r="Y453" s="24" t="str">
        <f t="shared" si="112"/>
        <v>否</v>
      </c>
      <c r="Z453" s="24" t="str">
        <f t="shared" si="113"/>
        <v>是</v>
      </c>
      <c r="AA453" s="24" t="str">
        <f>IF(OR(I453="",说明首页!$C$3-INT(I453)&gt;=3),"是","否")</f>
        <v>否</v>
      </c>
      <c r="AB453" s="28">
        <f t="shared" si="114"/>
        <v>98.662676357417695</v>
      </c>
      <c r="AC453" s="29">
        <f t="shared" si="115"/>
        <v>1770</v>
      </c>
      <c r="AD453" s="27">
        <f t="shared" si="116"/>
        <v>33022.388059701494</v>
      </c>
      <c r="AE453" s="29">
        <f t="shared" si="117"/>
        <v>902.45</v>
      </c>
      <c r="AF453" s="29">
        <f t="shared" si="118"/>
        <v>160.25833333333333</v>
      </c>
      <c r="AG453" s="28">
        <f t="shared" si="119"/>
        <v>64.755480607082632</v>
      </c>
      <c r="AH453" s="28">
        <f t="shared" si="120"/>
        <v>94.435075885328828</v>
      </c>
      <c r="AI453" s="28">
        <f t="shared" si="121"/>
        <v>89.544688026981447</v>
      </c>
      <c r="AJ453" s="28">
        <f t="shared" si="122"/>
        <v>93.929173693086</v>
      </c>
      <c r="AK453" s="28">
        <f t="shared" si="123"/>
        <v>83.473861720067461</v>
      </c>
      <c r="AL453" s="29">
        <f t="shared" si="124"/>
        <v>87.92</v>
      </c>
      <c r="AM453" s="25">
        <f t="shared" si="125"/>
        <v>35</v>
      </c>
      <c r="AN453" s="24" t="str">
        <f t="shared" si="126"/>
        <v>S</v>
      </c>
      <c r="AO453" s="24" t="str">
        <f t="shared" si="127"/>
        <v>MOB12+</v>
      </c>
    </row>
    <row r="454" spans="1:41" ht="13.5" hidden="1" customHeight="1">
      <c r="A454" s="24" t="s">
        <v>1168</v>
      </c>
      <c r="B454" s="34" t="s">
        <v>176</v>
      </c>
      <c r="C454" s="25">
        <v>778673</v>
      </c>
      <c r="D454" s="24" t="s">
        <v>859</v>
      </c>
      <c r="E454" s="26">
        <v>45707.651388888902</v>
      </c>
      <c r="F454" s="26">
        <v>45707.651388888902</v>
      </c>
      <c r="G454" s="25">
        <v>447</v>
      </c>
      <c r="H454" s="25">
        <v>447</v>
      </c>
      <c r="I454" s="26">
        <v>46154.6069444444</v>
      </c>
      <c r="J454" s="27">
        <v>209</v>
      </c>
      <c r="K454" s="27">
        <v>306</v>
      </c>
      <c r="L454" s="27">
        <v>88</v>
      </c>
      <c r="M454" s="27">
        <v>12023</v>
      </c>
      <c r="N454" s="27">
        <v>8809</v>
      </c>
      <c r="O454" s="25">
        <v>1</v>
      </c>
      <c r="P454" s="27">
        <v>0</v>
      </c>
      <c r="Q454" s="24"/>
      <c r="R454" s="24"/>
      <c r="S454" s="27">
        <v>3</v>
      </c>
      <c r="T454" s="27">
        <v>4</v>
      </c>
      <c r="U454" s="27">
        <v>22500</v>
      </c>
      <c r="V454" s="27">
        <v>20000</v>
      </c>
      <c r="W454" s="27">
        <v>22500</v>
      </c>
      <c r="X454" s="24" t="str">
        <f>IF(OR(I454="",说明首页!$C$3-INT(I454)&gt;7),"是","否")</f>
        <v>否</v>
      </c>
      <c r="Y454" s="24" t="str">
        <f t="shared" si="112"/>
        <v>是</v>
      </c>
      <c r="Z454" s="24" t="str">
        <f t="shared" si="113"/>
        <v>否</v>
      </c>
      <c r="AA454" s="24" t="str">
        <f>IF(OR(I454="",说明首页!$C$3-INT(I454)&gt;=3),"是","否")</f>
        <v>否</v>
      </c>
      <c r="AB454" s="28">
        <f t="shared" si="114"/>
        <v>100.10227272727273</v>
      </c>
      <c r="AC454" s="29">
        <f t="shared" si="115"/>
        <v>2.25</v>
      </c>
      <c r="AD454" s="27">
        <f t="shared" si="116"/>
        <v>5625</v>
      </c>
      <c r="AE454" s="29">
        <f t="shared" si="117"/>
        <v>2</v>
      </c>
      <c r="AF454" s="29">
        <f t="shared" si="118"/>
        <v>146.81666666666666</v>
      </c>
      <c r="AG454" s="28" t="str">
        <f t="shared" si="119"/>
        <v/>
      </c>
      <c r="AH454" s="28" t="str">
        <f t="shared" si="120"/>
        <v/>
      </c>
      <c r="AI454" s="28" t="str">
        <f t="shared" si="121"/>
        <v/>
      </c>
      <c r="AJ454" s="28" t="str">
        <f t="shared" si="122"/>
        <v/>
      </c>
      <c r="AK454" s="28" t="str">
        <f t="shared" si="123"/>
        <v/>
      </c>
      <c r="AL454" s="29" t="str">
        <f t="shared" si="124"/>
        <v/>
      </c>
      <c r="AM454" s="25" t="str">
        <f t="shared" si="125"/>
        <v/>
      </c>
      <c r="AN454" s="24" t="str">
        <f t="shared" si="126"/>
        <v>非参评</v>
      </c>
      <c r="AO454" s="24" t="str">
        <f t="shared" si="127"/>
        <v>MOB12+</v>
      </c>
    </row>
    <row r="455" spans="1:41" ht="13.5" hidden="1" customHeight="1">
      <c r="A455" s="24" t="s">
        <v>1168</v>
      </c>
      <c r="B455" s="34" t="s">
        <v>160</v>
      </c>
      <c r="C455" s="25">
        <v>778674</v>
      </c>
      <c r="D455" s="24" t="s">
        <v>1265</v>
      </c>
      <c r="E455" s="26">
        <v>45707.577777777798</v>
      </c>
      <c r="F455" s="26">
        <v>45707.577777777798</v>
      </c>
      <c r="G455" s="25">
        <v>447</v>
      </c>
      <c r="H455" s="25">
        <v>447</v>
      </c>
      <c r="I455" s="26">
        <v>46148.509722222203</v>
      </c>
      <c r="J455" s="27">
        <v>181</v>
      </c>
      <c r="K455" s="27">
        <v>188</v>
      </c>
      <c r="L455" s="27">
        <v>66</v>
      </c>
      <c r="M455" s="27">
        <v>12697</v>
      </c>
      <c r="N455" s="27">
        <v>10365</v>
      </c>
      <c r="O455" s="25">
        <v>1</v>
      </c>
      <c r="P455" s="27">
        <v>0</v>
      </c>
      <c r="Q455" s="24"/>
      <c r="R455" s="24"/>
      <c r="S455" s="27">
        <v>21</v>
      </c>
      <c r="T455" s="27">
        <v>28</v>
      </c>
      <c r="U455" s="27">
        <v>280100</v>
      </c>
      <c r="V455" s="24">
        <v>6200</v>
      </c>
      <c r="W455" s="27">
        <v>280100</v>
      </c>
      <c r="X455" s="24" t="str">
        <f>IF(OR(I455="",说明首页!$C$3-INT(I455)&gt;7),"是","否")</f>
        <v>否</v>
      </c>
      <c r="Y455" s="24" t="str">
        <f t="shared" si="112"/>
        <v>是</v>
      </c>
      <c r="Z455" s="24" t="str">
        <f t="shared" si="113"/>
        <v>否</v>
      </c>
      <c r="AA455" s="24" t="str">
        <f>IF(OR(I455="",说明首页!$C$3-INT(I455)&gt;=3),"是","否")</f>
        <v>否</v>
      </c>
      <c r="AB455" s="28">
        <f t="shared" si="114"/>
        <v>157.04545454545453</v>
      </c>
      <c r="AC455" s="29">
        <f t="shared" si="115"/>
        <v>28.01</v>
      </c>
      <c r="AD455" s="27">
        <f t="shared" si="116"/>
        <v>10003.571428571429</v>
      </c>
      <c r="AE455" s="29">
        <f t="shared" si="117"/>
        <v>0.62</v>
      </c>
      <c r="AF455" s="29">
        <f t="shared" si="118"/>
        <v>172.75</v>
      </c>
      <c r="AG455" s="28" t="str">
        <f t="shared" si="119"/>
        <v/>
      </c>
      <c r="AH455" s="28" t="str">
        <f t="shared" si="120"/>
        <v/>
      </c>
      <c r="AI455" s="28" t="str">
        <f t="shared" si="121"/>
        <v/>
      </c>
      <c r="AJ455" s="28" t="str">
        <f t="shared" si="122"/>
        <v/>
      </c>
      <c r="AK455" s="28" t="str">
        <f t="shared" si="123"/>
        <v/>
      </c>
      <c r="AL455" s="29" t="str">
        <f t="shared" si="124"/>
        <v/>
      </c>
      <c r="AM455" s="25" t="str">
        <f t="shared" si="125"/>
        <v/>
      </c>
      <c r="AN455" s="24" t="str">
        <f t="shared" si="126"/>
        <v>非参评</v>
      </c>
      <c r="AO455" s="24" t="str">
        <f t="shared" si="127"/>
        <v>MOB12+</v>
      </c>
    </row>
    <row r="456" spans="1:41" ht="13.5" hidden="1" customHeight="1">
      <c r="A456" s="24" t="s">
        <v>1168</v>
      </c>
      <c r="B456" s="34" t="s">
        <v>160</v>
      </c>
      <c r="C456" s="25">
        <v>778678</v>
      </c>
      <c r="D456" s="24" t="s">
        <v>1765</v>
      </c>
      <c r="E456" s="26">
        <v>45707.577083333301</v>
      </c>
      <c r="F456" s="26">
        <v>45707.577083333301</v>
      </c>
      <c r="G456" s="25">
        <v>447</v>
      </c>
      <c r="H456" s="25">
        <v>447</v>
      </c>
      <c r="I456" s="26">
        <v>46154.770138888904</v>
      </c>
      <c r="J456" s="27">
        <v>3849</v>
      </c>
      <c r="K456" s="27">
        <v>5394</v>
      </c>
      <c r="L456" s="27">
        <v>2790</v>
      </c>
      <c r="M456" s="27">
        <v>223590</v>
      </c>
      <c r="N456" s="27">
        <v>186836</v>
      </c>
      <c r="O456" s="25">
        <v>24</v>
      </c>
      <c r="P456" s="27">
        <v>0</v>
      </c>
      <c r="Q456" s="24"/>
      <c r="R456" s="24"/>
      <c r="S456" s="27">
        <v>256</v>
      </c>
      <c r="T456" s="27">
        <v>386</v>
      </c>
      <c r="U456" s="27">
        <v>10900000</v>
      </c>
      <c r="V456" s="27">
        <v>3282900</v>
      </c>
      <c r="W456" s="27">
        <v>10900000</v>
      </c>
      <c r="X456" s="24" t="str">
        <f>IF(OR(I456="",说明首页!$C$3-INT(I456)&gt;7),"是","否")</f>
        <v>否</v>
      </c>
      <c r="Y456" s="24" t="str">
        <f t="shared" si="112"/>
        <v>否</v>
      </c>
      <c r="Z456" s="24" t="str">
        <f t="shared" si="113"/>
        <v>是</v>
      </c>
      <c r="AA456" s="24" t="str">
        <f>IF(OR(I456="",说明首页!$C$3-INT(I456)&gt;=3),"是","否")</f>
        <v>否</v>
      </c>
      <c r="AB456" s="28">
        <f t="shared" si="114"/>
        <v>66.966308243727596</v>
      </c>
      <c r="AC456" s="29">
        <f t="shared" si="115"/>
        <v>1090</v>
      </c>
      <c r="AD456" s="27">
        <f t="shared" si="116"/>
        <v>28238.341968911918</v>
      </c>
      <c r="AE456" s="29">
        <f t="shared" si="117"/>
        <v>328.29</v>
      </c>
      <c r="AF456" s="29">
        <f t="shared" si="118"/>
        <v>129.74722222222221</v>
      </c>
      <c r="AG456" s="28">
        <f t="shared" si="119"/>
        <v>3.0354131534569984</v>
      </c>
      <c r="AH456" s="28">
        <f t="shared" si="120"/>
        <v>74.704890387858342</v>
      </c>
      <c r="AI456" s="28">
        <f t="shared" si="121"/>
        <v>73.524451939291737</v>
      </c>
      <c r="AJ456" s="28">
        <f t="shared" si="122"/>
        <v>53.119730185497474</v>
      </c>
      <c r="AK456" s="28">
        <f t="shared" si="123"/>
        <v>40.978077571669473</v>
      </c>
      <c r="AL456" s="29">
        <f t="shared" si="124"/>
        <v>55.69</v>
      </c>
      <c r="AM456" s="25">
        <f t="shared" si="125"/>
        <v>242</v>
      </c>
      <c r="AN456" s="24" t="str">
        <f t="shared" si="126"/>
        <v>A</v>
      </c>
      <c r="AO456" s="24" t="str">
        <f t="shared" si="127"/>
        <v>MOB12+</v>
      </c>
    </row>
    <row r="457" spans="1:41" ht="13.5" hidden="1" customHeight="1">
      <c r="A457" s="24" t="s">
        <v>1168</v>
      </c>
      <c r="B457" s="34" t="s">
        <v>160</v>
      </c>
      <c r="C457" s="25">
        <v>778683</v>
      </c>
      <c r="D457" s="24" t="s">
        <v>1253</v>
      </c>
      <c r="E457" s="26">
        <v>45707.594444444403</v>
      </c>
      <c r="F457" s="26">
        <v>45707.594444444403</v>
      </c>
      <c r="G457" s="25">
        <v>447</v>
      </c>
      <c r="H457" s="25">
        <v>447</v>
      </c>
      <c r="I457" s="26">
        <v>46153.771527777797</v>
      </c>
      <c r="J457" s="27">
        <v>3452</v>
      </c>
      <c r="K457" s="27">
        <v>4838</v>
      </c>
      <c r="L457" s="27">
        <v>2683</v>
      </c>
      <c r="M457" s="27">
        <v>216326</v>
      </c>
      <c r="N457" s="27">
        <v>187095</v>
      </c>
      <c r="O457" s="25">
        <v>24</v>
      </c>
      <c r="P457" s="27">
        <v>0</v>
      </c>
      <c r="Q457" s="24"/>
      <c r="R457" s="24"/>
      <c r="S457" s="27">
        <v>179</v>
      </c>
      <c r="T457" s="27">
        <v>299</v>
      </c>
      <c r="U457" s="27">
        <v>5706200</v>
      </c>
      <c r="V457" s="27">
        <v>2691800</v>
      </c>
      <c r="W457" s="27">
        <v>5706200</v>
      </c>
      <c r="X457" s="24" t="str">
        <f>IF(OR(I457="",说明首页!$C$3-INT(I457)&gt;7),"是","否")</f>
        <v>否</v>
      </c>
      <c r="Y457" s="24" t="str">
        <f t="shared" si="112"/>
        <v>否</v>
      </c>
      <c r="Z457" s="24" t="str">
        <f t="shared" si="113"/>
        <v>是</v>
      </c>
      <c r="AA457" s="24" t="str">
        <f>IF(OR(I457="",说明首页!$C$3-INT(I457)&gt;=3),"是","否")</f>
        <v>否</v>
      </c>
      <c r="AB457" s="28">
        <f t="shared" si="114"/>
        <v>69.733507267983597</v>
      </c>
      <c r="AC457" s="29">
        <f t="shared" si="115"/>
        <v>570.62</v>
      </c>
      <c r="AD457" s="27">
        <f t="shared" si="116"/>
        <v>19084.280936454848</v>
      </c>
      <c r="AE457" s="29">
        <f t="shared" si="117"/>
        <v>269.18</v>
      </c>
      <c r="AF457" s="29">
        <f t="shared" si="118"/>
        <v>129.92708333333334</v>
      </c>
      <c r="AG457" s="28">
        <f t="shared" si="119"/>
        <v>5.9021922428330518</v>
      </c>
      <c r="AH457" s="28">
        <f t="shared" si="120"/>
        <v>24.957841483979763</v>
      </c>
      <c r="AI457" s="28">
        <f t="shared" si="121"/>
        <v>21.416526138279931</v>
      </c>
      <c r="AJ457" s="28">
        <f t="shared" si="122"/>
        <v>41.146711635750421</v>
      </c>
      <c r="AK457" s="28">
        <f t="shared" si="123"/>
        <v>41.146711635750421</v>
      </c>
      <c r="AL457" s="29">
        <f t="shared" si="124"/>
        <v>29</v>
      </c>
      <c r="AM457" s="25">
        <f t="shared" si="125"/>
        <v>455</v>
      </c>
      <c r="AN457" s="24" t="str">
        <f t="shared" si="126"/>
        <v>B</v>
      </c>
      <c r="AO457" s="24" t="str">
        <f t="shared" si="127"/>
        <v>MOB12+</v>
      </c>
    </row>
    <row r="458" spans="1:41" ht="13.5" hidden="1" customHeight="1">
      <c r="A458" s="24" t="s">
        <v>1168</v>
      </c>
      <c r="B458" s="34" t="s">
        <v>152</v>
      </c>
      <c r="C458" s="25">
        <v>778718</v>
      </c>
      <c r="D458" s="24" t="s">
        <v>1376</v>
      </c>
      <c r="E458" s="26">
        <v>45708.440277777801</v>
      </c>
      <c r="F458" s="26">
        <v>45708.440277777801</v>
      </c>
      <c r="G458" s="25">
        <v>446</v>
      </c>
      <c r="H458" s="25">
        <v>446</v>
      </c>
      <c r="I458" s="26">
        <v>46154.805555555598</v>
      </c>
      <c r="J458" s="27">
        <v>3527</v>
      </c>
      <c r="K458" s="27">
        <v>5240</v>
      </c>
      <c r="L458" s="27">
        <v>1472</v>
      </c>
      <c r="M458" s="27">
        <v>206204</v>
      </c>
      <c r="N458" s="27">
        <v>152910</v>
      </c>
      <c r="O458" s="25">
        <v>25</v>
      </c>
      <c r="P458" s="27">
        <v>0</v>
      </c>
      <c r="Q458" s="24"/>
      <c r="R458" s="24"/>
      <c r="S458" s="27">
        <v>204</v>
      </c>
      <c r="T458" s="27">
        <v>317</v>
      </c>
      <c r="U458" s="27">
        <v>9361700</v>
      </c>
      <c r="V458" s="27">
        <v>4054700</v>
      </c>
      <c r="W458" s="27">
        <v>9361700</v>
      </c>
      <c r="X458" s="24" t="str">
        <f>IF(OR(I458="",说明首页!$C$3-INT(I458)&gt;7),"是","否")</f>
        <v>否</v>
      </c>
      <c r="Y458" s="24" t="str">
        <f t="shared" si="112"/>
        <v>否</v>
      </c>
      <c r="Z458" s="24" t="str">
        <f t="shared" si="113"/>
        <v>是</v>
      </c>
      <c r="AA458" s="24" t="str">
        <f>IF(OR(I458="",说明首页!$C$3-INT(I458)&gt;=3),"是","否")</f>
        <v>否</v>
      </c>
      <c r="AB458" s="28">
        <f t="shared" si="114"/>
        <v>103.87907608695652</v>
      </c>
      <c r="AC458" s="29">
        <f t="shared" si="115"/>
        <v>936.17</v>
      </c>
      <c r="AD458" s="27">
        <f t="shared" si="116"/>
        <v>29532.17665615142</v>
      </c>
      <c r="AE458" s="29">
        <f t="shared" si="117"/>
        <v>405.47</v>
      </c>
      <c r="AF458" s="29">
        <f t="shared" si="118"/>
        <v>101.94</v>
      </c>
      <c r="AG458" s="28">
        <f t="shared" si="119"/>
        <v>74.198988195615513</v>
      </c>
      <c r="AH458" s="28">
        <f t="shared" si="120"/>
        <v>63.743676222596967</v>
      </c>
      <c r="AI458" s="28">
        <f t="shared" si="121"/>
        <v>79.089376053962894</v>
      </c>
      <c r="AJ458" s="28">
        <f t="shared" si="122"/>
        <v>65.430016863406408</v>
      </c>
      <c r="AK458" s="28">
        <f t="shared" si="123"/>
        <v>6.7453625632377738</v>
      </c>
      <c r="AL458" s="29">
        <f t="shared" si="124"/>
        <v>53.09</v>
      </c>
      <c r="AM458" s="25">
        <f t="shared" si="125"/>
        <v>262</v>
      </c>
      <c r="AN458" s="24" t="str">
        <f t="shared" si="126"/>
        <v>A</v>
      </c>
      <c r="AO458" s="24" t="str">
        <f t="shared" si="127"/>
        <v>MOB12+</v>
      </c>
    </row>
    <row r="459" spans="1:41" ht="13.5" hidden="1" customHeight="1">
      <c r="A459" s="24" t="s">
        <v>1168</v>
      </c>
      <c r="B459" s="34" t="s">
        <v>152</v>
      </c>
      <c r="C459" s="25">
        <v>778719</v>
      </c>
      <c r="D459" s="24" t="s">
        <v>1375</v>
      </c>
      <c r="E459" s="26">
        <v>45707.756944444402</v>
      </c>
      <c r="F459" s="26">
        <v>45707.756944444402</v>
      </c>
      <c r="G459" s="25">
        <v>447</v>
      </c>
      <c r="H459" s="25">
        <v>447</v>
      </c>
      <c r="I459" s="26">
        <v>46154.779861111099</v>
      </c>
      <c r="J459" s="27">
        <v>3478</v>
      </c>
      <c r="K459" s="27">
        <v>5212</v>
      </c>
      <c r="L459" s="27">
        <v>2079</v>
      </c>
      <c r="M459" s="27">
        <v>250135</v>
      </c>
      <c r="N459" s="27">
        <v>206047</v>
      </c>
      <c r="O459" s="25">
        <v>26</v>
      </c>
      <c r="P459" s="27">
        <v>0</v>
      </c>
      <c r="Q459" s="24"/>
      <c r="R459" s="24"/>
      <c r="S459" s="27">
        <v>231</v>
      </c>
      <c r="T459" s="27">
        <v>393</v>
      </c>
      <c r="U459" s="27">
        <v>12000000</v>
      </c>
      <c r="V459" s="27">
        <v>3953000</v>
      </c>
      <c r="W459" s="27">
        <v>12000000</v>
      </c>
      <c r="X459" s="24" t="str">
        <f>IF(OR(I459="",说明首页!$C$3-INT(I459)&gt;7),"是","否")</f>
        <v>否</v>
      </c>
      <c r="Y459" s="24" t="str">
        <f t="shared" si="112"/>
        <v>否</v>
      </c>
      <c r="Z459" s="24" t="str">
        <f t="shared" si="113"/>
        <v>是</v>
      </c>
      <c r="AA459" s="24" t="str">
        <f>IF(OR(I459="",说明首页!$C$3-INT(I459)&gt;=3),"是","否")</f>
        <v>否</v>
      </c>
      <c r="AB459" s="28">
        <f t="shared" si="114"/>
        <v>99.108706108706102</v>
      </c>
      <c r="AC459" s="29">
        <f t="shared" si="115"/>
        <v>1200</v>
      </c>
      <c r="AD459" s="27">
        <f t="shared" si="116"/>
        <v>30534.351145038167</v>
      </c>
      <c r="AE459" s="29">
        <f t="shared" si="117"/>
        <v>395.3</v>
      </c>
      <c r="AF459" s="29">
        <f t="shared" si="118"/>
        <v>132.08141025641027</v>
      </c>
      <c r="AG459" s="28">
        <f t="shared" si="119"/>
        <v>66.104553119730184</v>
      </c>
      <c r="AH459" s="28">
        <f t="shared" si="120"/>
        <v>79.089376053962894</v>
      </c>
      <c r="AI459" s="28">
        <f t="shared" si="121"/>
        <v>82.293423271500842</v>
      </c>
      <c r="AJ459" s="28">
        <f t="shared" si="122"/>
        <v>63.743676222596967</v>
      </c>
      <c r="AK459" s="28">
        <f t="shared" si="123"/>
        <v>46.037099494097802</v>
      </c>
      <c r="AL459" s="29">
        <f t="shared" si="124"/>
        <v>67.709999999999994</v>
      </c>
      <c r="AM459" s="25">
        <f t="shared" si="125"/>
        <v>152</v>
      </c>
      <c r="AN459" s="24" t="str">
        <f t="shared" si="126"/>
        <v>A</v>
      </c>
      <c r="AO459" s="24" t="str">
        <f t="shared" si="127"/>
        <v>MOB12+</v>
      </c>
    </row>
    <row r="460" spans="1:41" ht="13.5" hidden="1" customHeight="1">
      <c r="A460" s="24" t="s">
        <v>1168</v>
      </c>
      <c r="B460" s="34" t="s">
        <v>152</v>
      </c>
      <c r="C460" s="25">
        <v>778753</v>
      </c>
      <c r="D460" s="24" t="s">
        <v>1374</v>
      </c>
      <c r="E460" s="26">
        <v>45707.606249999997</v>
      </c>
      <c r="F460" s="26">
        <v>45707.606249999997</v>
      </c>
      <c r="G460" s="25">
        <v>447</v>
      </c>
      <c r="H460" s="25">
        <v>447</v>
      </c>
      <c r="I460" s="26">
        <v>46154.7631944444</v>
      </c>
      <c r="J460" s="27">
        <v>4254</v>
      </c>
      <c r="K460" s="27">
        <v>5739</v>
      </c>
      <c r="L460" s="27">
        <v>2140</v>
      </c>
      <c r="M460" s="27">
        <v>223561</v>
      </c>
      <c r="N460" s="27">
        <v>172139</v>
      </c>
      <c r="O460" s="25">
        <v>25</v>
      </c>
      <c r="P460" s="27">
        <v>0</v>
      </c>
      <c r="Q460" s="24"/>
      <c r="R460" s="24"/>
      <c r="S460" s="27">
        <v>237</v>
      </c>
      <c r="T460" s="27">
        <v>378</v>
      </c>
      <c r="U460" s="27">
        <v>7234200</v>
      </c>
      <c r="V460" s="27">
        <v>3350900</v>
      </c>
      <c r="W460" s="27">
        <v>7234200</v>
      </c>
      <c r="X460" s="24" t="str">
        <f>IF(OR(I460="",说明首页!$C$3-INT(I460)&gt;7),"是","否")</f>
        <v>否</v>
      </c>
      <c r="Y460" s="24" t="str">
        <f t="shared" si="112"/>
        <v>否</v>
      </c>
      <c r="Z460" s="24" t="str">
        <f t="shared" si="113"/>
        <v>是</v>
      </c>
      <c r="AA460" s="24" t="str">
        <f>IF(OR(I460="",说明首页!$C$3-INT(I460)&gt;=3),"是","否")</f>
        <v>否</v>
      </c>
      <c r="AB460" s="28">
        <f t="shared" si="114"/>
        <v>80.438785046728967</v>
      </c>
      <c r="AC460" s="29">
        <f t="shared" si="115"/>
        <v>723.42</v>
      </c>
      <c r="AD460" s="27">
        <f t="shared" si="116"/>
        <v>19138.095238095237</v>
      </c>
      <c r="AE460" s="29">
        <f t="shared" si="117"/>
        <v>335.09</v>
      </c>
      <c r="AF460" s="29">
        <f t="shared" si="118"/>
        <v>114.75933333333334</v>
      </c>
      <c r="AG460" s="28">
        <f t="shared" si="119"/>
        <v>25.126475548060707</v>
      </c>
      <c r="AH460" s="28">
        <f t="shared" si="120"/>
        <v>40.640809443507585</v>
      </c>
      <c r="AI460" s="28">
        <f t="shared" si="121"/>
        <v>21.753794266441819</v>
      </c>
      <c r="AJ460" s="28">
        <f t="shared" si="122"/>
        <v>54.300168634064086</v>
      </c>
      <c r="AK460" s="28">
        <f t="shared" si="123"/>
        <v>17.875210792580102</v>
      </c>
      <c r="AL460" s="29">
        <f t="shared" si="124"/>
        <v>32.61</v>
      </c>
      <c r="AM460" s="25">
        <f t="shared" si="125"/>
        <v>429</v>
      </c>
      <c r="AN460" s="24" t="str">
        <f t="shared" si="126"/>
        <v>B</v>
      </c>
      <c r="AO460" s="24" t="str">
        <f t="shared" si="127"/>
        <v>MOB12+</v>
      </c>
    </row>
    <row r="461" spans="1:41" ht="13.5" hidden="1" customHeight="1">
      <c r="A461" s="24" t="s">
        <v>1168</v>
      </c>
      <c r="B461" s="34" t="s">
        <v>152</v>
      </c>
      <c r="C461" s="25">
        <v>778759</v>
      </c>
      <c r="D461" s="24" t="s">
        <v>1362</v>
      </c>
      <c r="E461" s="26">
        <v>45707.603472222203</v>
      </c>
      <c r="F461" s="26">
        <v>45707.603472222203</v>
      </c>
      <c r="G461" s="25">
        <v>447</v>
      </c>
      <c r="H461" s="25">
        <v>447</v>
      </c>
      <c r="I461" s="26">
        <v>46154.752083333296</v>
      </c>
      <c r="J461" s="27">
        <v>15</v>
      </c>
      <c r="K461" s="27">
        <v>20</v>
      </c>
      <c r="L461" s="27">
        <v>16</v>
      </c>
      <c r="M461" s="27">
        <v>5312</v>
      </c>
      <c r="N461" s="27">
        <v>5286</v>
      </c>
      <c r="O461" s="25">
        <v>1</v>
      </c>
      <c r="P461" s="27"/>
      <c r="Q461" s="24"/>
      <c r="R461" s="24"/>
      <c r="S461" s="27"/>
      <c r="T461" s="27"/>
      <c r="U461" s="27"/>
      <c r="V461" s="27"/>
      <c r="W461" s="27"/>
      <c r="X461" s="24" t="str">
        <f>IF(OR(I461="",说明首页!$C$3-INT(I461)&gt;7),"是","否")</f>
        <v>否</v>
      </c>
      <c r="Y461" s="24" t="str">
        <f t="shared" si="112"/>
        <v>是</v>
      </c>
      <c r="Z461" s="24" t="str">
        <f t="shared" si="113"/>
        <v>否</v>
      </c>
      <c r="AA461" s="24" t="str">
        <f>IF(OR(I461="",说明首页!$C$3-INT(I461)&gt;=3),"是","否")</f>
        <v>否</v>
      </c>
      <c r="AB461" s="28">
        <f t="shared" si="114"/>
        <v>330.375</v>
      </c>
      <c r="AC461" s="29">
        <f t="shared" si="115"/>
        <v>0</v>
      </c>
      <c r="AD461" s="27">
        <f t="shared" si="116"/>
        <v>0</v>
      </c>
      <c r="AE461" s="29">
        <f t="shared" si="117"/>
        <v>0</v>
      </c>
      <c r="AF461" s="29">
        <f t="shared" si="118"/>
        <v>88.1</v>
      </c>
      <c r="AG461" s="28" t="str">
        <f t="shared" si="119"/>
        <v/>
      </c>
      <c r="AH461" s="28" t="str">
        <f t="shared" si="120"/>
        <v/>
      </c>
      <c r="AI461" s="28" t="str">
        <f t="shared" si="121"/>
        <v/>
      </c>
      <c r="AJ461" s="28" t="str">
        <f t="shared" si="122"/>
        <v/>
      </c>
      <c r="AK461" s="28" t="str">
        <f t="shared" si="123"/>
        <v/>
      </c>
      <c r="AL461" s="29" t="str">
        <f t="shared" si="124"/>
        <v/>
      </c>
      <c r="AM461" s="25" t="str">
        <f t="shared" si="125"/>
        <v/>
      </c>
      <c r="AN461" s="24" t="str">
        <f t="shared" si="126"/>
        <v>非参评</v>
      </c>
      <c r="AO461" s="24" t="str">
        <f t="shared" si="127"/>
        <v>MOB12+</v>
      </c>
    </row>
    <row r="462" spans="1:41" ht="13.5" hidden="1" customHeight="1">
      <c r="A462" s="24" t="s">
        <v>1168</v>
      </c>
      <c r="B462" s="34" t="s">
        <v>147</v>
      </c>
      <c r="C462" s="25">
        <v>778813</v>
      </c>
      <c r="D462" s="24" t="s">
        <v>1346</v>
      </c>
      <c r="E462" s="26">
        <v>45709.4194444444</v>
      </c>
      <c r="F462" s="26">
        <v>45709.4194444444</v>
      </c>
      <c r="G462" s="25">
        <v>445</v>
      </c>
      <c r="H462" s="25">
        <v>445</v>
      </c>
      <c r="I462" s="26">
        <v>46154.747222222199</v>
      </c>
      <c r="J462" s="27">
        <v>3686</v>
      </c>
      <c r="K462" s="27">
        <v>5142</v>
      </c>
      <c r="L462" s="27">
        <v>2317</v>
      </c>
      <c r="M462" s="27">
        <v>208926</v>
      </c>
      <c r="N462" s="27">
        <v>168549</v>
      </c>
      <c r="O462" s="24">
        <v>23</v>
      </c>
      <c r="P462" s="27">
        <v>0</v>
      </c>
      <c r="Q462" s="24"/>
      <c r="R462" s="24"/>
      <c r="S462" s="27">
        <v>217</v>
      </c>
      <c r="T462" s="27">
        <v>333</v>
      </c>
      <c r="U462" s="27">
        <v>5906400</v>
      </c>
      <c r="V462" s="24">
        <v>1817000</v>
      </c>
      <c r="W462" s="27">
        <v>5906400</v>
      </c>
      <c r="X462" s="24" t="str">
        <f>IF(OR(I462="",说明首页!$C$3-INT(I462)&gt;7),"是","否")</f>
        <v>否</v>
      </c>
      <c r="Y462" s="24" t="str">
        <f t="shared" si="112"/>
        <v>否</v>
      </c>
      <c r="Z462" s="24" t="str">
        <f t="shared" si="113"/>
        <v>是</v>
      </c>
      <c r="AA462" s="24" t="str">
        <f>IF(OR(I462="",说明首页!$C$3-INT(I462)&gt;=3),"是","否")</f>
        <v>否</v>
      </c>
      <c r="AB462" s="28">
        <f t="shared" si="114"/>
        <v>72.744497194648247</v>
      </c>
      <c r="AC462" s="29">
        <f t="shared" si="115"/>
        <v>590.64</v>
      </c>
      <c r="AD462" s="27">
        <f t="shared" si="116"/>
        <v>17736.936936936938</v>
      </c>
      <c r="AE462" s="29">
        <f t="shared" si="117"/>
        <v>181.7</v>
      </c>
      <c r="AF462" s="29">
        <f t="shared" si="118"/>
        <v>122.13695652173914</v>
      </c>
      <c r="AG462" s="28">
        <f t="shared" si="119"/>
        <v>10.118043844856661</v>
      </c>
      <c r="AH462" s="28">
        <f t="shared" si="120"/>
        <v>26.981450252951095</v>
      </c>
      <c r="AI462" s="28">
        <f t="shared" si="121"/>
        <v>14.67116357504216</v>
      </c>
      <c r="AJ462" s="28">
        <f t="shared" si="122"/>
        <v>24.114671163575039</v>
      </c>
      <c r="AK462" s="28">
        <f t="shared" si="123"/>
        <v>26.981450252951095</v>
      </c>
      <c r="AL462" s="29">
        <f t="shared" si="124"/>
        <v>23.02</v>
      </c>
      <c r="AM462" s="25">
        <f t="shared" si="125"/>
        <v>506</v>
      </c>
      <c r="AN462" s="24" t="str">
        <f t="shared" si="126"/>
        <v>C</v>
      </c>
      <c r="AO462" s="24" t="str">
        <f t="shared" si="127"/>
        <v>MOB12+</v>
      </c>
    </row>
    <row r="463" spans="1:41" ht="13.5" hidden="1" customHeight="1">
      <c r="A463" s="24" t="s">
        <v>1168</v>
      </c>
      <c r="B463" s="34" t="s">
        <v>147</v>
      </c>
      <c r="C463" s="25">
        <v>778816</v>
      </c>
      <c r="D463" s="24" t="s">
        <v>571</v>
      </c>
      <c r="E463" s="26">
        <v>45708.463194444397</v>
      </c>
      <c r="F463" s="26">
        <v>45708.463194444397</v>
      </c>
      <c r="G463" s="25">
        <v>446</v>
      </c>
      <c r="H463" s="25">
        <v>446</v>
      </c>
      <c r="I463" s="26">
        <v>46142.820138888899</v>
      </c>
      <c r="J463" s="27">
        <v>322</v>
      </c>
      <c r="K463" s="27">
        <v>338</v>
      </c>
      <c r="L463" s="27">
        <v>137</v>
      </c>
      <c r="M463" s="27">
        <v>12921</v>
      </c>
      <c r="N463" s="27">
        <v>10316</v>
      </c>
      <c r="O463" s="24">
        <v>2</v>
      </c>
      <c r="P463" s="24">
        <v>0</v>
      </c>
      <c r="Q463" s="24"/>
      <c r="R463" s="24"/>
      <c r="S463" s="24">
        <v>2</v>
      </c>
      <c r="T463" s="24">
        <v>4</v>
      </c>
      <c r="U463" s="24">
        <v>95000</v>
      </c>
      <c r="V463" s="24">
        <v>90000</v>
      </c>
      <c r="W463" s="24">
        <v>95000</v>
      </c>
      <c r="X463" s="24" t="str">
        <f>IF(OR(I463="",说明首页!$C$3-INT(I463)&gt;7),"是","否")</f>
        <v>否</v>
      </c>
      <c r="Y463" s="24" t="str">
        <f t="shared" si="112"/>
        <v>是</v>
      </c>
      <c r="Z463" s="24" t="str">
        <f t="shared" si="113"/>
        <v>否</v>
      </c>
      <c r="AA463" s="24" t="str">
        <f>IF(OR(I463="",说明首页!$C$3-INT(I463)&gt;=3),"是","否")</f>
        <v>否</v>
      </c>
      <c r="AB463" s="28">
        <f t="shared" si="114"/>
        <v>75.299270072992698</v>
      </c>
      <c r="AC463" s="29">
        <f t="shared" si="115"/>
        <v>9.5</v>
      </c>
      <c r="AD463" s="27">
        <f t="shared" si="116"/>
        <v>23750</v>
      </c>
      <c r="AE463" s="29">
        <f t="shared" si="117"/>
        <v>9</v>
      </c>
      <c r="AF463" s="29">
        <f t="shared" si="118"/>
        <v>85.966666666666669</v>
      </c>
      <c r="AG463" s="28" t="str">
        <f t="shared" si="119"/>
        <v/>
      </c>
      <c r="AH463" s="28" t="str">
        <f t="shared" si="120"/>
        <v/>
      </c>
      <c r="AI463" s="28" t="str">
        <f t="shared" si="121"/>
        <v/>
      </c>
      <c r="AJ463" s="28" t="str">
        <f t="shared" si="122"/>
        <v/>
      </c>
      <c r="AK463" s="28" t="str">
        <f t="shared" si="123"/>
        <v/>
      </c>
      <c r="AL463" s="29" t="str">
        <f t="shared" si="124"/>
        <v/>
      </c>
      <c r="AM463" s="25" t="str">
        <f t="shared" si="125"/>
        <v/>
      </c>
      <c r="AN463" s="24" t="str">
        <f t="shared" si="126"/>
        <v>非参评</v>
      </c>
      <c r="AO463" s="24" t="str">
        <f t="shared" si="127"/>
        <v>MOB12+</v>
      </c>
    </row>
    <row r="464" spans="1:41" ht="13.5" hidden="1" customHeight="1">
      <c r="A464" s="24" t="s">
        <v>1168</v>
      </c>
      <c r="B464" s="34" t="s">
        <v>145</v>
      </c>
      <c r="C464" s="25">
        <v>778908</v>
      </c>
      <c r="D464" s="24" t="s">
        <v>801</v>
      </c>
      <c r="E464" s="26">
        <v>45709.724305555603</v>
      </c>
      <c r="F464" s="26">
        <v>45709.724305555603</v>
      </c>
      <c r="G464" s="25">
        <v>445</v>
      </c>
      <c r="H464" s="25">
        <v>445</v>
      </c>
      <c r="I464" s="26">
        <v>46154.795833333301</v>
      </c>
      <c r="J464" s="27">
        <v>5307</v>
      </c>
      <c r="K464" s="27">
        <v>5783</v>
      </c>
      <c r="L464" s="27">
        <v>2671</v>
      </c>
      <c r="M464" s="27">
        <v>251900</v>
      </c>
      <c r="N464" s="27">
        <v>210353</v>
      </c>
      <c r="O464" s="24">
        <v>23</v>
      </c>
      <c r="P464" s="24">
        <v>0</v>
      </c>
      <c r="Q464" s="24"/>
      <c r="R464" s="24"/>
      <c r="S464" s="24">
        <v>251</v>
      </c>
      <c r="T464" s="24">
        <v>367</v>
      </c>
      <c r="U464" s="24">
        <v>7760000</v>
      </c>
      <c r="V464" s="24">
        <v>2156300</v>
      </c>
      <c r="W464" s="24">
        <v>7760000</v>
      </c>
      <c r="X464" s="24" t="str">
        <f>IF(OR(I464="",说明首页!$C$3-INT(I464)&gt;7),"是","否")</f>
        <v>否</v>
      </c>
      <c r="Y464" s="24" t="str">
        <f t="shared" si="112"/>
        <v>否</v>
      </c>
      <c r="Z464" s="24" t="str">
        <f t="shared" si="113"/>
        <v>是</v>
      </c>
      <c r="AA464" s="24" t="str">
        <f>IF(OR(I464="",说明首页!$C$3-INT(I464)&gt;=3),"是","否")</f>
        <v>否</v>
      </c>
      <c r="AB464" s="28">
        <f t="shared" si="114"/>
        <v>78.754399101460123</v>
      </c>
      <c r="AC464" s="29">
        <f t="shared" si="115"/>
        <v>776</v>
      </c>
      <c r="AD464" s="27">
        <f t="shared" si="116"/>
        <v>21144.414168937328</v>
      </c>
      <c r="AE464" s="29">
        <f t="shared" si="117"/>
        <v>215.63</v>
      </c>
      <c r="AF464" s="29">
        <f t="shared" si="118"/>
        <v>152.42971014492753</v>
      </c>
      <c r="AG464" s="28">
        <f t="shared" si="119"/>
        <v>21.585160202360875</v>
      </c>
      <c r="AH464" s="28">
        <f t="shared" si="120"/>
        <v>46.374367622259697</v>
      </c>
      <c r="AI464" s="28">
        <f t="shared" si="121"/>
        <v>33.052276559865092</v>
      </c>
      <c r="AJ464" s="28">
        <f t="shared" si="122"/>
        <v>30.185497470489036</v>
      </c>
      <c r="AK464" s="28">
        <f t="shared" si="123"/>
        <v>77.403035413153447</v>
      </c>
      <c r="AL464" s="29">
        <f t="shared" si="124"/>
        <v>47.23</v>
      </c>
      <c r="AM464" s="25">
        <f t="shared" si="125"/>
        <v>306</v>
      </c>
      <c r="AN464" s="24" t="str">
        <f t="shared" si="126"/>
        <v>B</v>
      </c>
      <c r="AO464" s="24" t="str">
        <f t="shared" si="127"/>
        <v>MOB12+</v>
      </c>
    </row>
    <row r="465" spans="1:41" ht="13.5" hidden="1" customHeight="1">
      <c r="A465" s="24" t="s">
        <v>1168</v>
      </c>
      <c r="B465" s="34" t="s">
        <v>145</v>
      </c>
      <c r="C465" s="25">
        <v>778916</v>
      </c>
      <c r="D465" s="24" t="s">
        <v>1953</v>
      </c>
      <c r="E465" s="26">
        <v>45709.714583333298</v>
      </c>
      <c r="F465" s="26">
        <v>45709.714583333298</v>
      </c>
      <c r="G465" s="25">
        <v>445</v>
      </c>
      <c r="H465" s="25">
        <v>445</v>
      </c>
      <c r="I465" s="26">
        <v>46154.802777777797</v>
      </c>
      <c r="J465" s="27">
        <v>3821</v>
      </c>
      <c r="K465" s="27">
        <v>4216</v>
      </c>
      <c r="L465" s="27">
        <v>1975</v>
      </c>
      <c r="M465" s="27">
        <v>190557</v>
      </c>
      <c r="N465" s="27">
        <v>160070</v>
      </c>
      <c r="O465" s="25">
        <v>19</v>
      </c>
      <c r="P465" s="27">
        <v>0</v>
      </c>
      <c r="Q465" s="24"/>
      <c r="R465" s="24"/>
      <c r="S465" s="27">
        <v>158</v>
      </c>
      <c r="T465" s="27">
        <v>231</v>
      </c>
      <c r="U465" s="27">
        <v>4278200</v>
      </c>
      <c r="V465" s="27">
        <v>1624700</v>
      </c>
      <c r="W465" s="27">
        <v>4278200</v>
      </c>
      <c r="X465" s="24" t="str">
        <f>IF(OR(I465="",说明首页!$C$3-INT(I465)&gt;7),"是","否")</f>
        <v>否</v>
      </c>
      <c r="Y465" s="24" t="str">
        <f t="shared" si="112"/>
        <v>是</v>
      </c>
      <c r="Z465" s="24" t="str">
        <f t="shared" si="113"/>
        <v>否</v>
      </c>
      <c r="AA465" s="24" t="str">
        <f>IF(OR(I465="",说明首页!$C$3-INT(I465)&gt;=3),"是","否")</f>
        <v>否</v>
      </c>
      <c r="AB465" s="28">
        <f t="shared" si="114"/>
        <v>81.04810126582278</v>
      </c>
      <c r="AC465" s="29">
        <f t="shared" si="115"/>
        <v>427.82</v>
      </c>
      <c r="AD465" s="27">
        <f t="shared" si="116"/>
        <v>18520.346320346322</v>
      </c>
      <c r="AE465" s="29">
        <f t="shared" si="117"/>
        <v>162.47</v>
      </c>
      <c r="AF465" s="29">
        <f t="shared" si="118"/>
        <v>140.41228070175438</v>
      </c>
      <c r="AG465" s="28" t="str">
        <f t="shared" si="119"/>
        <v/>
      </c>
      <c r="AH465" s="28" t="str">
        <f t="shared" si="120"/>
        <v/>
      </c>
      <c r="AI465" s="28" t="str">
        <f t="shared" si="121"/>
        <v/>
      </c>
      <c r="AJ465" s="28" t="str">
        <f t="shared" si="122"/>
        <v/>
      </c>
      <c r="AK465" s="28" t="str">
        <f t="shared" si="123"/>
        <v/>
      </c>
      <c r="AL465" s="29" t="str">
        <f t="shared" si="124"/>
        <v/>
      </c>
      <c r="AM465" s="25" t="str">
        <f t="shared" si="125"/>
        <v/>
      </c>
      <c r="AN465" s="24" t="str">
        <f t="shared" si="126"/>
        <v>非参评</v>
      </c>
      <c r="AO465" s="24" t="str">
        <f t="shared" si="127"/>
        <v>MOB12+</v>
      </c>
    </row>
    <row r="466" spans="1:41" ht="13.5" hidden="1" customHeight="1">
      <c r="A466" s="24" t="s">
        <v>1168</v>
      </c>
      <c r="B466" s="34" t="s">
        <v>145</v>
      </c>
      <c r="C466" s="25">
        <v>778920</v>
      </c>
      <c r="D466" s="24" t="s">
        <v>1384</v>
      </c>
      <c r="E466" s="26">
        <v>45709.715277777803</v>
      </c>
      <c r="F466" s="26">
        <v>45709.715277777803</v>
      </c>
      <c r="G466" s="25">
        <v>445</v>
      </c>
      <c r="H466" s="25">
        <v>445</v>
      </c>
      <c r="I466" s="26">
        <v>46154.798611111102</v>
      </c>
      <c r="J466" s="27">
        <v>5551</v>
      </c>
      <c r="K466" s="27">
        <v>6095</v>
      </c>
      <c r="L466" s="27">
        <v>2774</v>
      </c>
      <c r="M466" s="27">
        <v>269026</v>
      </c>
      <c r="N466" s="27">
        <v>218887</v>
      </c>
      <c r="O466" s="25">
        <v>23</v>
      </c>
      <c r="P466" s="27">
        <v>0</v>
      </c>
      <c r="Q466" s="24"/>
      <c r="R466" s="24"/>
      <c r="S466" s="27">
        <v>265</v>
      </c>
      <c r="T466" s="27">
        <v>396</v>
      </c>
      <c r="U466" s="27">
        <v>10700000</v>
      </c>
      <c r="V466" s="27">
        <v>4147100</v>
      </c>
      <c r="W466" s="27">
        <v>10700000</v>
      </c>
      <c r="X466" s="24" t="str">
        <f>IF(OR(I466="",说明首页!$C$3-INT(I466)&gt;7),"是","否")</f>
        <v>否</v>
      </c>
      <c r="Y466" s="24" t="str">
        <f t="shared" si="112"/>
        <v>否</v>
      </c>
      <c r="Z466" s="24" t="str">
        <f t="shared" si="113"/>
        <v>是</v>
      </c>
      <c r="AA466" s="24" t="str">
        <f>IF(OR(I466="",说明首页!$C$3-INT(I466)&gt;=3),"是","否")</f>
        <v>否</v>
      </c>
      <c r="AB466" s="28">
        <f t="shared" si="114"/>
        <v>78.90663302090843</v>
      </c>
      <c r="AC466" s="29">
        <f t="shared" si="115"/>
        <v>1070</v>
      </c>
      <c r="AD466" s="27">
        <f t="shared" si="116"/>
        <v>27020.202020202021</v>
      </c>
      <c r="AE466" s="29">
        <f t="shared" si="117"/>
        <v>414.71</v>
      </c>
      <c r="AF466" s="29">
        <f t="shared" si="118"/>
        <v>158.61376811594204</v>
      </c>
      <c r="AG466" s="28">
        <f t="shared" si="119"/>
        <v>22.091062394603711</v>
      </c>
      <c r="AH466" s="28">
        <f t="shared" si="120"/>
        <v>73.018549747048894</v>
      </c>
      <c r="AI466" s="28">
        <f t="shared" si="121"/>
        <v>67.622259696458684</v>
      </c>
      <c r="AJ466" s="28">
        <f t="shared" si="122"/>
        <v>67.116357504215856</v>
      </c>
      <c r="AK466" s="28">
        <f t="shared" si="123"/>
        <v>81.450252951096118</v>
      </c>
      <c r="AL466" s="29">
        <f t="shared" si="124"/>
        <v>68.34</v>
      </c>
      <c r="AM466" s="25">
        <f t="shared" si="125"/>
        <v>148</v>
      </c>
      <c r="AN466" s="24" t="str">
        <f t="shared" si="126"/>
        <v>A</v>
      </c>
      <c r="AO466" s="24" t="str">
        <f t="shared" si="127"/>
        <v>MOB12+</v>
      </c>
    </row>
    <row r="467" spans="1:41" ht="13.5" hidden="1" customHeight="1">
      <c r="A467" s="24" t="s">
        <v>1168</v>
      </c>
      <c r="B467" s="34" t="s">
        <v>145</v>
      </c>
      <c r="C467" s="25">
        <v>778924</v>
      </c>
      <c r="D467" s="24" t="s">
        <v>1115</v>
      </c>
      <c r="E467" s="26">
        <v>45709.651388888902</v>
      </c>
      <c r="F467" s="26">
        <v>45709.651388888902</v>
      </c>
      <c r="G467" s="25">
        <v>445</v>
      </c>
      <c r="H467" s="25">
        <v>445</v>
      </c>
      <c r="I467" s="26">
        <v>46153.463194444397</v>
      </c>
      <c r="J467" s="27">
        <v>138</v>
      </c>
      <c r="K467" s="27">
        <v>174</v>
      </c>
      <c r="L467" s="27">
        <v>85</v>
      </c>
      <c r="M467" s="27">
        <v>10464</v>
      </c>
      <c r="N467" s="27">
        <v>9115</v>
      </c>
      <c r="O467" s="25"/>
      <c r="P467" s="27">
        <v>0</v>
      </c>
      <c r="Q467" s="24"/>
      <c r="R467" s="24"/>
      <c r="S467" s="27">
        <v>3</v>
      </c>
      <c r="T467" s="27">
        <v>5</v>
      </c>
      <c r="U467" s="27">
        <v>142900</v>
      </c>
      <c r="V467" s="27">
        <v>71000</v>
      </c>
      <c r="W467" s="27">
        <v>142900</v>
      </c>
      <c r="X467" s="24" t="str">
        <f>IF(OR(I467="",说明首页!$C$3-INT(I467)&gt;7),"是","否")</f>
        <v>否</v>
      </c>
      <c r="Y467" s="24" t="str">
        <f t="shared" si="112"/>
        <v>是</v>
      </c>
      <c r="Z467" s="24" t="str">
        <f t="shared" si="113"/>
        <v>否</v>
      </c>
      <c r="AA467" s="24" t="str">
        <f>IF(OR(I467="",说明首页!$C$3-INT(I467)&gt;=3),"是","否")</f>
        <v>否</v>
      </c>
      <c r="AB467" s="28">
        <f t="shared" si="114"/>
        <v>107.23529411764706</v>
      </c>
      <c r="AC467" s="29">
        <f t="shared" si="115"/>
        <v>14.29</v>
      </c>
      <c r="AD467" s="27">
        <f t="shared" si="116"/>
        <v>28580</v>
      </c>
      <c r="AE467" s="29">
        <f t="shared" si="117"/>
        <v>7.1</v>
      </c>
      <c r="AF467" s="29">
        <f t="shared" si="118"/>
        <v>0</v>
      </c>
      <c r="AG467" s="28" t="str">
        <f t="shared" si="119"/>
        <v/>
      </c>
      <c r="AH467" s="28" t="str">
        <f t="shared" si="120"/>
        <v/>
      </c>
      <c r="AI467" s="28" t="str">
        <f t="shared" si="121"/>
        <v/>
      </c>
      <c r="AJ467" s="28" t="str">
        <f t="shared" si="122"/>
        <v/>
      </c>
      <c r="AK467" s="28" t="str">
        <f t="shared" si="123"/>
        <v/>
      </c>
      <c r="AL467" s="29" t="str">
        <f t="shared" si="124"/>
        <v/>
      </c>
      <c r="AM467" s="25" t="str">
        <f t="shared" si="125"/>
        <v/>
      </c>
      <c r="AN467" s="24" t="str">
        <f t="shared" si="126"/>
        <v>非参评</v>
      </c>
      <c r="AO467" s="24" t="str">
        <f t="shared" si="127"/>
        <v>MOB12+</v>
      </c>
    </row>
    <row r="468" spans="1:41" ht="13.5" hidden="1" customHeight="1">
      <c r="A468" s="24" t="s">
        <v>1168</v>
      </c>
      <c r="B468" s="34" t="s">
        <v>145</v>
      </c>
      <c r="C468" s="25">
        <v>778929</v>
      </c>
      <c r="D468" s="24" t="s">
        <v>387</v>
      </c>
      <c r="E468" s="26">
        <v>45709.648611111101</v>
      </c>
      <c r="F468" s="26">
        <v>45709.648611111101</v>
      </c>
      <c r="G468" s="25">
        <v>445</v>
      </c>
      <c r="H468" s="25">
        <v>445</v>
      </c>
      <c r="I468" s="26">
        <v>46154.738888888904</v>
      </c>
      <c r="J468" s="27">
        <v>268</v>
      </c>
      <c r="K468" s="27">
        <v>291</v>
      </c>
      <c r="L468" s="27">
        <v>120</v>
      </c>
      <c r="M468" s="27">
        <v>14678</v>
      </c>
      <c r="N468" s="27">
        <v>11868</v>
      </c>
      <c r="O468" s="25">
        <v>1</v>
      </c>
      <c r="P468" s="27">
        <v>0</v>
      </c>
      <c r="Q468" s="24"/>
      <c r="R468" s="24"/>
      <c r="S468" s="27">
        <v>1</v>
      </c>
      <c r="T468" s="27">
        <v>2</v>
      </c>
      <c r="U468" s="27">
        <v>40000</v>
      </c>
      <c r="V468" s="27">
        <v>40000</v>
      </c>
      <c r="W468" s="27">
        <v>40000</v>
      </c>
      <c r="X468" s="24" t="str">
        <f>IF(OR(I468="",说明首页!$C$3-INT(I468)&gt;7),"是","否")</f>
        <v>否</v>
      </c>
      <c r="Y468" s="24" t="str">
        <f t="shared" si="112"/>
        <v>是</v>
      </c>
      <c r="Z468" s="24" t="str">
        <f t="shared" si="113"/>
        <v>否</v>
      </c>
      <c r="AA468" s="24" t="str">
        <f>IF(OR(I468="",说明首页!$C$3-INT(I468)&gt;=3),"是","否")</f>
        <v>否</v>
      </c>
      <c r="AB468" s="28">
        <f t="shared" si="114"/>
        <v>98.9</v>
      </c>
      <c r="AC468" s="29">
        <f t="shared" si="115"/>
        <v>4</v>
      </c>
      <c r="AD468" s="27">
        <f t="shared" si="116"/>
        <v>20000</v>
      </c>
      <c r="AE468" s="29">
        <f t="shared" si="117"/>
        <v>4</v>
      </c>
      <c r="AF468" s="29">
        <f t="shared" si="118"/>
        <v>197.8</v>
      </c>
      <c r="AG468" s="28" t="str">
        <f t="shared" si="119"/>
        <v/>
      </c>
      <c r="AH468" s="28" t="str">
        <f t="shared" si="120"/>
        <v/>
      </c>
      <c r="AI468" s="28" t="str">
        <f t="shared" si="121"/>
        <v/>
      </c>
      <c r="AJ468" s="28" t="str">
        <f t="shared" si="122"/>
        <v/>
      </c>
      <c r="AK468" s="28" t="str">
        <f t="shared" si="123"/>
        <v/>
      </c>
      <c r="AL468" s="29" t="str">
        <f t="shared" si="124"/>
        <v/>
      </c>
      <c r="AM468" s="25" t="str">
        <f t="shared" si="125"/>
        <v/>
      </c>
      <c r="AN468" s="24" t="str">
        <f t="shared" si="126"/>
        <v>非参评</v>
      </c>
      <c r="AO468" s="24" t="str">
        <f t="shared" si="127"/>
        <v>MOB12+</v>
      </c>
    </row>
    <row r="469" spans="1:41" ht="13.5" hidden="1" customHeight="1">
      <c r="A469" s="24" t="s">
        <v>1168</v>
      </c>
      <c r="B469" s="34" t="s">
        <v>145</v>
      </c>
      <c r="C469" s="25">
        <v>778931</v>
      </c>
      <c r="D469" s="24" t="s">
        <v>618</v>
      </c>
      <c r="E469" s="26">
        <v>45709.628472222197</v>
      </c>
      <c r="F469" s="26">
        <v>45709.628472222197</v>
      </c>
      <c r="G469" s="25">
        <v>445</v>
      </c>
      <c r="H469" s="25">
        <v>445</v>
      </c>
      <c r="I469" s="26">
        <v>46154.628472222197</v>
      </c>
      <c r="J469" s="27">
        <v>290</v>
      </c>
      <c r="K469" s="27">
        <v>375</v>
      </c>
      <c r="L469" s="27">
        <v>145</v>
      </c>
      <c r="M469" s="27">
        <v>14369</v>
      </c>
      <c r="N469" s="27">
        <v>11010</v>
      </c>
      <c r="O469" s="25"/>
      <c r="P469" s="27">
        <v>0</v>
      </c>
      <c r="Q469" s="24"/>
      <c r="R469" s="24"/>
      <c r="S469" s="27">
        <v>3</v>
      </c>
      <c r="T469" s="27">
        <v>6</v>
      </c>
      <c r="U469" s="27">
        <v>154000</v>
      </c>
      <c r="V469" s="27"/>
      <c r="W469" s="27">
        <v>154000</v>
      </c>
      <c r="X469" s="24" t="str">
        <f>IF(OR(I469="",说明首页!$C$3-INT(I469)&gt;7),"是","否")</f>
        <v>否</v>
      </c>
      <c r="Y469" s="24" t="str">
        <f t="shared" si="112"/>
        <v>是</v>
      </c>
      <c r="Z469" s="24" t="str">
        <f t="shared" si="113"/>
        <v>否</v>
      </c>
      <c r="AA469" s="24" t="str">
        <f>IF(OR(I469="",说明首页!$C$3-INT(I469)&gt;=3),"是","否")</f>
        <v>否</v>
      </c>
      <c r="AB469" s="28">
        <f t="shared" si="114"/>
        <v>75.931034482758619</v>
      </c>
      <c r="AC469" s="29">
        <f t="shared" si="115"/>
        <v>15.4</v>
      </c>
      <c r="AD469" s="27">
        <f t="shared" si="116"/>
        <v>25666.666666666668</v>
      </c>
      <c r="AE469" s="29">
        <f t="shared" si="117"/>
        <v>0</v>
      </c>
      <c r="AF469" s="29">
        <f t="shared" si="118"/>
        <v>0</v>
      </c>
      <c r="AG469" s="28" t="str">
        <f t="shared" si="119"/>
        <v/>
      </c>
      <c r="AH469" s="28" t="str">
        <f t="shared" si="120"/>
        <v/>
      </c>
      <c r="AI469" s="28" t="str">
        <f t="shared" si="121"/>
        <v/>
      </c>
      <c r="AJ469" s="28" t="str">
        <f t="shared" si="122"/>
        <v/>
      </c>
      <c r="AK469" s="28" t="str">
        <f t="shared" si="123"/>
        <v/>
      </c>
      <c r="AL469" s="29" t="str">
        <f t="shared" si="124"/>
        <v/>
      </c>
      <c r="AM469" s="25" t="str">
        <f t="shared" si="125"/>
        <v/>
      </c>
      <c r="AN469" s="24" t="str">
        <f t="shared" si="126"/>
        <v>非参评</v>
      </c>
      <c r="AO469" s="24" t="str">
        <f t="shared" si="127"/>
        <v>MOB12+</v>
      </c>
    </row>
    <row r="470" spans="1:41" ht="13.5" hidden="1" customHeight="1">
      <c r="A470" s="24" t="s">
        <v>1168</v>
      </c>
      <c r="B470" s="34" t="s">
        <v>145</v>
      </c>
      <c r="C470" s="25">
        <v>778935</v>
      </c>
      <c r="D470" s="24" t="s">
        <v>317</v>
      </c>
      <c r="E470" s="26">
        <v>45709.636805555601</v>
      </c>
      <c r="F470" s="26">
        <v>45709.636805555601</v>
      </c>
      <c r="G470" s="25">
        <v>445</v>
      </c>
      <c r="H470" s="25">
        <v>445</v>
      </c>
      <c r="I470" s="26">
        <v>46154.631249999999</v>
      </c>
      <c r="J470" s="27">
        <v>331</v>
      </c>
      <c r="K470" s="27">
        <v>446</v>
      </c>
      <c r="L470" s="27">
        <v>165</v>
      </c>
      <c r="M470" s="27">
        <v>22811</v>
      </c>
      <c r="N470" s="27">
        <v>19045</v>
      </c>
      <c r="O470" s="25">
        <v>2</v>
      </c>
      <c r="P470" s="27">
        <v>0</v>
      </c>
      <c r="Q470" s="24"/>
      <c r="R470" s="24"/>
      <c r="S470" s="27">
        <v>8</v>
      </c>
      <c r="T470" s="27">
        <v>16</v>
      </c>
      <c r="U470" s="27">
        <v>908400</v>
      </c>
      <c r="V470" s="27">
        <v>593200</v>
      </c>
      <c r="W470" s="27">
        <v>908400</v>
      </c>
      <c r="X470" s="24" t="str">
        <f>IF(OR(I470="",说明首页!$C$3-INT(I470)&gt;7),"是","否")</f>
        <v>否</v>
      </c>
      <c r="Y470" s="24" t="str">
        <f t="shared" si="112"/>
        <v>是</v>
      </c>
      <c r="Z470" s="24" t="str">
        <f t="shared" si="113"/>
        <v>否</v>
      </c>
      <c r="AA470" s="24" t="str">
        <f>IF(OR(I470="",说明首页!$C$3-INT(I470)&gt;=3),"是","否")</f>
        <v>否</v>
      </c>
      <c r="AB470" s="28">
        <f t="shared" si="114"/>
        <v>115.42424242424242</v>
      </c>
      <c r="AC470" s="29">
        <f t="shared" si="115"/>
        <v>90.84</v>
      </c>
      <c r="AD470" s="27">
        <f t="shared" si="116"/>
        <v>56775</v>
      </c>
      <c r="AE470" s="29">
        <f t="shared" si="117"/>
        <v>59.32</v>
      </c>
      <c r="AF470" s="29">
        <f t="shared" si="118"/>
        <v>158.70833333333334</v>
      </c>
      <c r="AG470" s="28" t="str">
        <f t="shared" si="119"/>
        <v/>
      </c>
      <c r="AH470" s="28" t="str">
        <f t="shared" si="120"/>
        <v/>
      </c>
      <c r="AI470" s="28" t="str">
        <f t="shared" si="121"/>
        <v/>
      </c>
      <c r="AJ470" s="28" t="str">
        <f t="shared" si="122"/>
        <v/>
      </c>
      <c r="AK470" s="28" t="str">
        <f t="shared" si="123"/>
        <v/>
      </c>
      <c r="AL470" s="29" t="str">
        <f t="shared" si="124"/>
        <v/>
      </c>
      <c r="AM470" s="25" t="str">
        <f t="shared" si="125"/>
        <v/>
      </c>
      <c r="AN470" s="24" t="str">
        <f t="shared" si="126"/>
        <v>非参评</v>
      </c>
      <c r="AO470" s="24" t="str">
        <f t="shared" si="127"/>
        <v>MOB12+</v>
      </c>
    </row>
    <row r="471" spans="1:41" ht="13.5" hidden="1" customHeight="1">
      <c r="A471" s="24" t="s">
        <v>1168</v>
      </c>
      <c r="B471" s="34" t="s">
        <v>158</v>
      </c>
      <c r="C471" s="25">
        <v>779116</v>
      </c>
      <c r="D471" s="24" t="s">
        <v>1538</v>
      </c>
      <c r="E471" s="26">
        <v>45712.456944444399</v>
      </c>
      <c r="F471" s="26">
        <v>45712.456944444399</v>
      </c>
      <c r="G471" s="25">
        <v>442</v>
      </c>
      <c r="H471" s="25">
        <v>442</v>
      </c>
      <c r="I471" s="26">
        <v>46154.854166666701</v>
      </c>
      <c r="J471" s="27">
        <v>3301</v>
      </c>
      <c r="K471" s="27">
        <v>5432</v>
      </c>
      <c r="L471" s="27">
        <v>2518</v>
      </c>
      <c r="M471" s="27">
        <v>256394</v>
      </c>
      <c r="N471" s="27">
        <v>213947</v>
      </c>
      <c r="O471" s="24">
        <v>27</v>
      </c>
      <c r="P471" s="27">
        <v>0</v>
      </c>
      <c r="Q471" s="24"/>
      <c r="R471" s="24"/>
      <c r="S471" s="27">
        <v>260</v>
      </c>
      <c r="T471" s="27">
        <v>434</v>
      </c>
      <c r="U471" s="27">
        <v>9797300</v>
      </c>
      <c r="V471" s="27">
        <v>4051000</v>
      </c>
      <c r="W471" s="27">
        <v>9797300</v>
      </c>
      <c r="X471" s="24" t="str">
        <f>IF(OR(I471="",说明首页!$C$3-INT(I471)&gt;7),"是","否")</f>
        <v>否</v>
      </c>
      <c r="Y471" s="24" t="str">
        <f t="shared" si="112"/>
        <v>否</v>
      </c>
      <c r="Z471" s="24" t="str">
        <f t="shared" si="113"/>
        <v>是</v>
      </c>
      <c r="AA471" s="24" t="str">
        <f>IF(OR(I471="",说明首页!$C$3-INT(I471)&gt;=3),"是","否")</f>
        <v>否</v>
      </c>
      <c r="AB471" s="28">
        <f t="shared" si="114"/>
        <v>84.967037331215252</v>
      </c>
      <c r="AC471" s="29">
        <f t="shared" si="115"/>
        <v>979.73</v>
      </c>
      <c r="AD471" s="27">
        <f t="shared" si="116"/>
        <v>22574.423963133642</v>
      </c>
      <c r="AE471" s="29">
        <f t="shared" si="117"/>
        <v>405.1</v>
      </c>
      <c r="AF471" s="29">
        <f t="shared" si="118"/>
        <v>132.06604938271605</v>
      </c>
      <c r="AG471" s="28">
        <f t="shared" si="119"/>
        <v>34.569983136593592</v>
      </c>
      <c r="AH471" s="28">
        <f t="shared" si="120"/>
        <v>67.284991568296789</v>
      </c>
      <c r="AI471" s="28">
        <f t="shared" si="121"/>
        <v>40.809443507588533</v>
      </c>
      <c r="AJ471" s="28">
        <f t="shared" si="122"/>
        <v>65.092748735244527</v>
      </c>
      <c r="AK471" s="28">
        <f t="shared" si="123"/>
        <v>45.868465430016862</v>
      </c>
      <c r="AL471" s="29">
        <f t="shared" si="124"/>
        <v>54.36</v>
      </c>
      <c r="AM471" s="25">
        <f t="shared" si="125"/>
        <v>255</v>
      </c>
      <c r="AN471" s="24" t="str">
        <f t="shared" si="126"/>
        <v>A</v>
      </c>
      <c r="AO471" s="24" t="str">
        <f t="shared" si="127"/>
        <v>MOB12+</v>
      </c>
    </row>
    <row r="472" spans="1:41" ht="13.5" hidden="1" customHeight="1">
      <c r="A472" s="24" t="s">
        <v>1168</v>
      </c>
      <c r="B472" s="34" t="s">
        <v>160</v>
      </c>
      <c r="C472" s="25">
        <v>779190</v>
      </c>
      <c r="D472" s="24" t="s">
        <v>1817</v>
      </c>
      <c r="E472" s="26">
        <v>45714.385416666701</v>
      </c>
      <c r="F472" s="26">
        <v>45714.385416666701</v>
      </c>
      <c r="G472" s="25">
        <v>440</v>
      </c>
      <c r="H472" s="25">
        <v>440</v>
      </c>
      <c r="I472" s="26">
        <v>46154.770833333299</v>
      </c>
      <c r="J472" s="27">
        <v>5857</v>
      </c>
      <c r="K472" s="27">
        <v>6377</v>
      </c>
      <c r="L472" s="27">
        <v>2793</v>
      </c>
      <c r="M472" s="27">
        <v>200545</v>
      </c>
      <c r="N472" s="27">
        <v>150604</v>
      </c>
      <c r="O472" s="25">
        <v>24</v>
      </c>
      <c r="P472" s="27">
        <v>0</v>
      </c>
      <c r="Q472" s="24"/>
      <c r="R472" s="24"/>
      <c r="S472" s="27">
        <v>220</v>
      </c>
      <c r="T472" s="27">
        <v>345</v>
      </c>
      <c r="U472" s="27">
        <v>7354200</v>
      </c>
      <c r="V472" s="27">
        <v>2352900</v>
      </c>
      <c r="W472" s="27">
        <v>7354200</v>
      </c>
      <c r="X472" s="24" t="str">
        <f>IF(OR(I472="",说明首页!$C$3-INT(I472)&gt;7),"是","否")</f>
        <v>否</v>
      </c>
      <c r="Y472" s="24" t="str">
        <f t="shared" si="112"/>
        <v>否</v>
      </c>
      <c r="Z472" s="24" t="str">
        <f t="shared" si="113"/>
        <v>是</v>
      </c>
      <c r="AA472" s="24" t="str">
        <f>IF(OR(I472="",说明首页!$C$3-INT(I472)&gt;=3),"是","否")</f>
        <v>否</v>
      </c>
      <c r="AB472" s="28">
        <f t="shared" si="114"/>
        <v>53.921947726459003</v>
      </c>
      <c r="AC472" s="29">
        <f t="shared" si="115"/>
        <v>735.42</v>
      </c>
      <c r="AD472" s="27">
        <f t="shared" si="116"/>
        <v>21316.521739130436</v>
      </c>
      <c r="AE472" s="29">
        <f t="shared" si="117"/>
        <v>235.29</v>
      </c>
      <c r="AF472" s="29">
        <f t="shared" si="118"/>
        <v>104.58611111111112</v>
      </c>
      <c r="AG472" s="28">
        <f t="shared" si="119"/>
        <v>0.16863406408094433</v>
      </c>
      <c r="AH472" s="28">
        <f t="shared" si="120"/>
        <v>41.146711635750421</v>
      </c>
      <c r="AI472" s="28">
        <f t="shared" si="121"/>
        <v>34.064080944350764</v>
      </c>
      <c r="AJ472" s="28">
        <f t="shared" si="122"/>
        <v>34.064080944350764</v>
      </c>
      <c r="AK472" s="28">
        <f t="shared" si="123"/>
        <v>8.768971332209107</v>
      </c>
      <c r="AL472" s="29">
        <f t="shared" si="124"/>
        <v>26.83</v>
      </c>
      <c r="AM472" s="25">
        <f t="shared" si="125"/>
        <v>479</v>
      </c>
      <c r="AN472" s="24" t="str">
        <f t="shared" si="126"/>
        <v>C</v>
      </c>
      <c r="AO472" s="24" t="str">
        <f t="shared" si="127"/>
        <v>MOB12+</v>
      </c>
    </row>
    <row r="473" spans="1:41" ht="13.5" hidden="1" customHeight="1">
      <c r="A473" s="24" t="s">
        <v>1168</v>
      </c>
      <c r="B473" s="34" t="s">
        <v>160</v>
      </c>
      <c r="C473" s="25">
        <v>779193</v>
      </c>
      <c r="D473" s="24" t="s">
        <v>1876</v>
      </c>
      <c r="E473" s="26">
        <v>45714.3881944444</v>
      </c>
      <c r="F473" s="26">
        <v>45714.3881944444</v>
      </c>
      <c r="G473" s="25">
        <v>440</v>
      </c>
      <c r="H473" s="25">
        <v>440</v>
      </c>
      <c r="I473" s="26">
        <v>46154.772916666698</v>
      </c>
      <c r="J473" s="27">
        <v>3278</v>
      </c>
      <c r="K473" s="27">
        <v>4854</v>
      </c>
      <c r="L473" s="27">
        <v>2459</v>
      </c>
      <c r="M473" s="27">
        <v>232530</v>
      </c>
      <c r="N473" s="27">
        <v>202189</v>
      </c>
      <c r="O473" s="24">
        <v>28</v>
      </c>
      <c r="P473" s="24">
        <v>0</v>
      </c>
      <c r="Q473" s="24"/>
      <c r="R473" s="24"/>
      <c r="S473" s="24">
        <v>242</v>
      </c>
      <c r="T473" s="24">
        <v>367</v>
      </c>
      <c r="U473" s="24">
        <v>9110800</v>
      </c>
      <c r="V473" s="24">
        <v>4155700</v>
      </c>
      <c r="W473" s="24">
        <v>9110800</v>
      </c>
      <c r="X473" s="24" t="str">
        <f>IF(OR(I473="",说明首页!$C$3-INT(I473)&gt;7),"是","否")</f>
        <v>否</v>
      </c>
      <c r="Y473" s="24" t="str">
        <f t="shared" si="112"/>
        <v>否</v>
      </c>
      <c r="Z473" s="24" t="str">
        <f t="shared" si="113"/>
        <v>是</v>
      </c>
      <c r="AA473" s="24" t="str">
        <f>IF(OR(I473="",说明首页!$C$3-INT(I473)&gt;=3),"是","否")</f>
        <v>否</v>
      </c>
      <c r="AB473" s="28">
        <f t="shared" si="114"/>
        <v>82.224074827165509</v>
      </c>
      <c r="AC473" s="29">
        <f t="shared" si="115"/>
        <v>911.08</v>
      </c>
      <c r="AD473" s="27">
        <f t="shared" si="116"/>
        <v>24825.06811989101</v>
      </c>
      <c r="AE473" s="29">
        <f t="shared" si="117"/>
        <v>415.57</v>
      </c>
      <c r="AF473" s="29">
        <f t="shared" si="118"/>
        <v>120.35059523809524</v>
      </c>
      <c r="AG473" s="28">
        <f t="shared" si="119"/>
        <v>29.679595278246207</v>
      </c>
      <c r="AH473" s="28">
        <f t="shared" si="120"/>
        <v>61.382799325463743</v>
      </c>
      <c r="AI473" s="28">
        <f t="shared" si="121"/>
        <v>54.974704890387862</v>
      </c>
      <c r="AJ473" s="28">
        <f t="shared" si="122"/>
        <v>67.284991568296789</v>
      </c>
      <c r="AK473" s="28">
        <f t="shared" si="123"/>
        <v>23.271500843170319</v>
      </c>
      <c r="AL473" s="29">
        <f t="shared" si="124"/>
        <v>48.61</v>
      </c>
      <c r="AM473" s="25">
        <f t="shared" si="125"/>
        <v>296</v>
      </c>
      <c r="AN473" s="24" t="str">
        <f t="shared" si="126"/>
        <v>A</v>
      </c>
      <c r="AO473" s="24" t="str">
        <f t="shared" si="127"/>
        <v>MOB12+</v>
      </c>
    </row>
    <row r="474" spans="1:41" ht="13.5" hidden="1" customHeight="1">
      <c r="A474" s="24" t="s">
        <v>1168</v>
      </c>
      <c r="B474" s="34" t="s">
        <v>150</v>
      </c>
      <c r="C474" s="25">
        <v>779211</v>
      </c>
      <c r="D474" s="24" t="s">
        <v>734</v>
      </c>
      <c r="E474" s="26">
        <v>45713.4555555556</v>
      </c>
      <c r="F474" s="26">
        <v>45713.4555555556</v>
      </c>
      <c r="G474" s="25">
        <v>441</v>
      </c>
      <c r="H474" s="25">
        <v>441</v>
      </c>
      <c r="I474" s="26">
        <v>46154.65</v>
      </c>
      <c r="J474" s="27">
        <v>559</v>
      </c>
      <c r="K474" s="27">
        <v>593</v>
      </c>
      <c r="L474" s="27">
        <v>176</v>
      </c>
      <c r="M474" s="27">
        <v>22658</v>
      </c>
      <c r="N474" s="27">
        <v>17289</v>
      </c>
      <c r="O474" s="25">
        <v>2</v>
      </c>
      <c r="P474" s="27">
        <v>0</v>
      </c>
      <c r="Q474" s="24"/>
      <c r="R474" s="24"/>
      <c r="S474" s="27">
        <v>4</v>
      </c>
      <c r="T474" s="27">
        <v>8</v>
      </c>
      <c r="U474" s="27">
        <v>447600</v>
      </c>
      <c r="V474" s="27">
        <v>398600</v>
      </c>
      <c r="W474" s="27">
        <v>447600</v>
      </c>
      <c r="X474" s="24" t="str">
        <f>IF(OR(I474="",说明首页!$C$3-INT(I474)&gt;7),"是","否")</f>
        <v>否</v>
      </c>
      <c r="Y474" s="24" t="str">
        <f t="shared" si="112"/>
        <v>是</v>
      </c>
      <c r="Z474" s="24" t="str">
        <f t="shared" si="113"/>
        <v>否</v>
      </c>
      <c r="AA474" s="24" t="str">
        <f>IF(OR(I474="",说明首页!$C$3-INT(I474)&gt;=3),"是","否")</f>
        <v>否</v>
      </c>
      <c r="AB474" s="28">
        <f t="shared" si="114"/>
        <v>98.232954545454547</v>
      </c>
      <c r="AC474" s="29">
        <f t="shared" si="115"/>
        <v>44.76</v>
      </c>
      <c r="AD474" s="27">
        <f t="shared" si="116"/>
        <v>55950</v>
      </c>
      <c r="AE474" s="29">
        <f t="shared" si="117"/>
        <v>39.86</v>
      </c>
      <c r="AF474" s="29">
        <f t="shared" si="118"/>
        <v>144.07499999999999</v>
      </c>
      <c r="AG474" s="28" t="str">
        <f t="shared" si="119"/>
        <v/>
      </c>
      <c r="AH474" s="28" t="str">
        <f t="shared" si="120"/>
        <v/>
      </c>
      <c r="AI474" s="28" t="str">
        <f t="shared" si="121"/>
        <v/>
      </c>
      <c r="AJ474" s="28" t="str">
        <f t="shared" si="122"/>
        <v/>
      </c>
      <c r="AK474" s="28" t="str">
        <f t="shared" si="123"/>
        <v/>
      </c>
      <c r="AL474" s="29" t="str">
        <f t="shared" si="124"/>
        <v/>
      </c>
      <c r="AM474" s="25" t="str">
        <f t="shared" si="125"/>
        <v/>
      </c>
      <c r="AN474" s="24" t="str">
        <f t="shared" si="126"/>
        <v>非参评</v>
      </c>
      <c r="AO474" s="24" t="str">
        <f t="shared" si="127"/>
        <v>MOB12+</v>
      </c>
    </row>
    <row r="475" spans="1:41" ht="13.5" hidden="1" customHeight="1">
      <c r="A475" s="24" t="s">
        <v>1168</v>
      </c>
      <c r="B475" s="34" t="s">
        <v>150</v>
      </c>
      <c r="C475" s="25">
        <v>779213</v>
      </c>
      <c r="D475" s="24" t="s">
        <v>1351</v>
      </c>
      <c r="E475" s="26">
        <v>45713.601388888899</v>
      </c>
      <c r="F475" s="26">
        <v>45713.601388888899</v>
      </c>
      <c r="G475" s="25">
        <v>441</v>
      </c>
      <c r="H475" s="25">
        <v>441</v>
      </c>
      <c r="I475" s="26">
        <v>46154.85</v>
      </c>
      <c r="J475" s="27">
        <v>6971</v>
      </c>
      <c r="K475" s="27">
        <v>7417</v>
      </c>
      <c r="L475" s="27">
        <v>2078</v>
      </c>
      <c r="M475" s="27">
        <v>306306</v>
      </c>
      <c r="N475" s="27">
        <v>228652</v>
      </c>
      <c r="O475" s="25">
        <v>27</v>
      </c>
      <c r="P475" s="27">
        <v>0</v>
      </c>
      <c r="Q475" s="24"/>
      <c r="R475" s="24"/>
      <c r="S475" s="27">
        <v>310</v>
      </c>
      <c r="T475" s="27">
        <v>469</v>
      </c>
      <c r="U475" s="27">
        <v>10400000</v>
      </c>
      <c r="V475" s="27">
        <v>4686100</v>
      </c>
      <c r="W475" s="27">
        <v>10400000</v>
      </c>
      <c r="X475" s="24" t="str">
        <f>IF(OR(I475="",说明首页!$C$3-INT(I475)&gt;7),"是","否")</f>
        <v>否</v>
      </c>
      <c r="Y475" s="24" t="str">
        <f t="shared" si="112"/>
        <v>否</v>
      </c>
      <c r="Z475" s="24" t="str">
        <f t="shared" si="113"/>
        <v>是</v>
      </c>
      <c r="AA475" s="24" t="str">
        <f>IF(OR(I475="",说明首页!$C$3-INT(I475)&gt;=3),"是","否")</f>
        <v>否</v>
      </c>
      <c r="AB475" s="28">
        <f t="shared" si="114"/>
        <v>110.03464870067373</v>
      </c>
      <c r="AC475" s="29">
        <f t="shared" si="115"/>
        <v>1040</v>
      </c>
      <c r="AD475" s="27">
        <f t="shared" si="116"/>
        <v>22174.840085287848</v>
      </c>
      <c r="AE475" s="29">
        <f t="shared" si="117"/>
        <v>468.61</v>
      </c>
      <c r="AF475" s="29">
        <f t="shared" si="118"/>
        <v>141.14320987654321</v>
      </c>
      <c r="AG475" s="28">
        <f t="shared" si="119"/>
        <v>80.101180438448566</v>
      </c>
      <c r="AH475" s="28">
        <f t="shared" si="120"/>
        <v>70.489038785834737</v>
      </c>
      <c r="AI475" s="28">
        <f t="shared" si="121"/>
        <v>38.111298482293421</v>
      </c>
      <c r="AJ475" s="28">
        <f t="shared" si="122"/>
        <v>73.187183811129856</v>
      </c>
      <c r="AK475" s="28">
        <f t="shared" si="123"/>
        <v>62.05733558178752</v>
      </c>
      <c r="AL475" s="29">
        <f t="shared" si="124"/>
        <v>64.89</v>
      </c>
      <c r="AM475" s="25">
        <f t="shared" si="125"/>
        <v>175</v>
      </c>
      <c r="AN475" s="24" t="str">
        <f t="shared" si="126"/>
        <v>A</v>
      </c>
      <c r="AO475" s="24" t="str">
        <f t="shared" si="127"/>
        <v>MOB12+</v>
      </c>
    </row>
    <row r="476" spans="1:41" ht="13.5" hidden="1" customHeight="1">
      <c r="A476" s="24" t="s">
        <v>1168</v>
      </c>
      <c r="B476" s="34" t="s">
        <v>162</v>
      </c>
      <c r="C476" s="25">
        <v>779226</v>
      </c>
      <c r="D476" s="24" t="s">
        <v>494</v>
      </c>
      <c r="E476" s="26">
        <v>45715.590972222199</v>
      </c>
      <c r="F476" s="26">
        <v>45715.590972222199</v>
      </c>
      <c r="G476" s="25">
        <v>439</v>
      </c>
      <c r="H476" s="25">
        <v>439</v>
      </c>
      <c r="I476" s="26">
        <v>46153.679861111101</v>
      </c>
      <c r="J476" s="27">
        <v>23</v>
      </c>
      <c r="K476" s="27">
        <v>30</v>
      </c>
      <c r="L476" s="27">
        <v>18</v>
      </c>
      <c r="M476" s="27">
        <v>1675</v>
      </c>
      <c r="N476" s="27">
        <v>1488</v>
      </c>
      <c r="O476" s="25"/>
      <c r="P476" s="27"/>
      <c r="Q476" s="24"/>
      <c r="R476" s="24"/>
      <c r="S476" s="27"/>
      <c r="T476" s="27"/>
      <c r="U476" s="27"/>
      <c r="V476" s="27"/>
      <c r="W476" s="27"/>
      <c r="X476" s="24" t="str">
        <f>IF(OR(I476="",说明首页!$C$3-INT(I476)&gt;7),"是","否")</f>
        <v>否</v>
      </c>
      <c r="Y476" s="24" t="str">
        <f t="shared" si="112"/>
        <v>是</v>
      </c>
      <c r="Z476" s="24" t="str">
        <f t="shared" si="113"/>
        <v>否</v>
      </c>
      <c r="AA476" s="24" t="str">
        <f>IF(OR(I476="",说明首页!$C$3-INT(I476)&gt;=3),"是","否")</f>
        <v>否</v>
      </c>
      <c r="AB476" s="28">
        <f t="shared" si="114"/>
        <v>82.666666666666671</v>
      </c>
      <c r="AC476" s="29">
        <f t="shared" si="115"/>
        <v>0</v>
      </c>
      <c r="AD476" s="27">
        <f t="shared" si="116"/>
        <v>0</v>
      </c>
      <c r="AE476" s="29">
        <f t="shared" si="117"/>
        <v>0</v>
      </c>
      <c r="AF476" s="29">
        <f t="shared" si="118"/>
        <v>0</v>
      </c>
      <c r="AG476" s="28" t="str">
        <f t="shared" si="119"/>
        <v/>
      </c>
      <c r="AH476" s="28" t="str">
        <f t="shared" si="120"/>
        <v/>
      </c>
      <c r="AI476" s="28" t="str">
        <f t="shared" si="121"/>
        <v/>
      </c>
      <c r="AJ476" s="28" t="str">
        <f t="shared" si="122"/>
        <v/>
      </c>
      <c r="AK476" s="28" t="str">
        <f t="shared" si="123"/>
        <v/>
      </c>
      <c r="AL476" s="29" t="str">
        <f t="shared" si="124"/>
        <v/>
      </c>
      <c r="AM476" s="25" t="str">
        <f t="shared" si="125"/>
        <v/>
      </c>
      <c r="AN476" s="24" t="str">
        <f t="shared" si="126"/>
        <v>非参评</v>
      </c>
      <c r="AO476" s="24" t="str">
        <f t="shared" si="127"/>
        <v>MOB12+</v>
      </c>
    </row>
    <row r="477" spans="1:41" ht="13.5" hidden="1" customHeight="1">
      <c r="A477" s="24" t="s">
        <v>1168</v>
      </c>
      <c r="B477" s="34" t="s">
        <v>147</v>
      </c>
      <c r="C477" s="25">
        <v>779229</v>
      </c>
      <c r="D477" s="24" t="s">
        <v>1904</v>
      </c>
      <c r="E477" s="26">
        <v>45713.654861111099</v>
      </c>
      <c r="F477" s="26">
        <v>45713.654861111099</v>
      </c>
      <c r="G477" s="25">
        <v>441</v>
      </c>
      <c r="H477" s="25">
        <v>441</v>
      </c>
      <c r="I477" s="26">
        <v>46154.795833333301</v>
      </c>
      <c r="J477" s="27">
        <v>4118</v>
      </c>
      <c r="K477" s="27">
        <v>5710</v>
      </c>
      <c r="L477" s="27">
        <v>2816</v>
      </c>
      <c r="M477" s="27">
        <v>251609</v>
      </c>
      <c r="N477" s="27">
        <v>210258</v>
      </c>
      <c r="O477" s="25">
        <v>23</v>
      </c>
      <c r="P477" s="27">
        <v>0</v>
      </c>
      <c r="Q477" s="24"/>
      <c r="R477" s="24"/>
      <c r="S477" s="27">
        <v>243</v>
      </c>
      <c r="T477" s="27">
        <v>382</v>
      </c>
      <c r="U477" s="27">
        <v>8525100</v>
      </c>
      <c r="V477" s="27">
        <v>2067400</v>
      </c>
      <c r="W477" s="27">
        <v>8525100</v>
      </c>
      <c r="X477" s="24" t="str">
        <f>IF(OR(I477="",说明首页!$C$3-INT(I477)&gt;7),"是","否")</f>
        <v>否</v>
      </c>
      <c r="Y477" s="24" t="str">
        <f t="shared" si="112"/>
        <v>否</v>
      </c>
      <c r="Z477" s="24" t="str">
        <f t="shared" si="113"/>
        <v>是</v>
      </c>
      <c r="AA477" s="24" t="str">
        <f>IF(OR(I477="",说明首页!$C$3-INT(I477)&gt;=3),"是","否")</f>
        <v>否</v>
      </c>
      <c r="AB477" s="28">
        <f t="shared" si="114"/>
        <v>74.665482954545453</v>
      </c>
      <c r="AC477" s="29">
        <f t="shared" si="115"/>
        <v>852.51</v>
      </c>
      <c r="AD477" s="27">
        <f t="shared" si="116"/>
        <v>22317.015706806284</v>
      </c>
      <c r="AE477" s="29">
        <f t="shared" si="117"/>
        <v>206.74</v>
      </c>
      <c r="AF477" s="29">
        <f t="shared" si="118"/>
        <v>152.3608695652174</v>
      </c>
      <c r="AG477" s="28">
        <f t="shared" si="119"/>
        <v>13.99662731871838</v>
      </c>
      <c r="AH477" s="28">
        <f t="shared" si="120"/>
        <v>55.480607082630698</v>
      </c>
      <c r="AI477" s="28">
        <f t="shared" si="121"/>
        <v>38.954468802698145</v>
      </c>
      <c r="AJ477" s="28">
        <f t="shared" si="122"/>
        <v>28.836424957841484</v>
      </c>
      <c r="AK477" s="28">
        <f t="shared" si="123"/>
        <v>77.234401349072513</v>
      </c>
      <c r="AL477" s="29">
        <f t="shared" si="124"/>
        <v>50.3</v>
      </c>
      <c r="AM477" s="25">
        <f t="shared" si="125"/>
        <v>278</v>
      </c>
      <c r="AN477" s="24" t="str">
        <f t="shared" si="126"/>
        <v>A</v>
      </c>
      <c r="AO477" s="24" t="str">
        <f t="shared" si="127"/>
        <v>MOB12+</v>
      </c>
    </row>
    <row r="478" spans="1:41" ht="13.5" hidden="1" customHeight="1">
      <c r="A478" s="24" t="s">
        <v>1168</v>
      </c>
      <c r="B478" s="34" t="s">
        <v>147</v>
      </c>
      <c r="C478" s="25">
        <v>779233</v>
      </c>
      <c r="D478" s="24" t="s">
        <v>1800</v>
      </c>
      <c r="E478" s="26">
        <v>45713.658333333296</v>
      </c>
      <c r="F478" s="26">
        <v>45713.658333333296</v>
      </c>
      <c r="G478" s="25">
        <v>441</v>
      </c>
      <c r="H478" s="25">
        <v>441</v>
      </c>
      <c r="I478" s="26">
        <v>46154.776388888902</v>
      </c>
      <c r="J478" s="27">
        <v>4250</v>
      </c>
      <c r="K478" s="27">
        <v>6229</v>
      </c>
      <c r="L478" s="27">
        <v>2988</v>
      </c>
      <c r="M478" s="27">
        <v>244768</v>
      </c>
      <c r="N478" s="27">
        <v>197056</v>
      </c>
      <c r="O478" s="25">
        <v>24</v>
      </c>
      <c r="P478" s="27">
        <v>0</v>
      </c>
      <c r="Q478" s="24"/>
      <c r="R478" s="24"/>
      <c r="S478" s="27">
        <v>277</v>
      </c>
      <c r="T478" s="27">
        <v>458</v>
      </c>
      <c r="U478" s="27">
        <v>12900000</v>
      </c>
      <c r="V478" s="27">
        <v>4885500</v>
      </c>
      <c r="W478" s="27">
        <v>12900000</v>
      </c>
      <c r="X478" s="24" t="str">
        <f>IF(OR(I478="",说明首页!$C$3-INT(I478)&gt;7),"是","否")</f>
        <v>否</v>
      </c>
      <c r="Y478" s="24" t="str">
        <f t="shared" si="112"/>
        <v>否</v>
      </c>
      <c r="Z478" s="24" t="str">
        <f t="shared" si="113"/>
        <v>是</v>
      </c>
      <c r="AA478" s="24" t="str">
        <f>IF(OR(I478="",说明首页!$C$3-INT(I478)&gt;=3),"是","否")</f>
        <v>否</v>
      </c>
      <c r="AB478" s="28">
        <f t="shared" si="114"/>
        <v>65.949129852744306</v>
      </c>
      <c r="AC478" s="29">
        <f t="shared" si="115"/>
        <v>1290</v>
      </c>
      <c r="AD478" s="27">
        <f t="shared" si="116"/>
        <v>28165.938864628821</v>
      </c>
      <c r="AE478" s="29">
        <f t="shared" si="117"/>
        <v>488.55</v>
      </c>
      <c r="AF478" s="29">
        <f t="shared" si="118"/>
        <v>136.84444444444443</v>
      </c>
      <c r="AG478" s="28">
        <f t="shared" si="119"/>
        <v>2.3608768971332208</v>
      </c>
      <c r="AH478" s="28">
        <f t="shared" si="120"/>
        <v>82.46205733558179</v>
      </c>
      <c r="AI478" s="28">
        <f t="shared" si="121"/>
        <v>73.018549747048894</v>
      </c>
      <c r="AJ478" s="28">
        <f t="shared" si="122"/>
        <v>75.548060708263066</v>
      </c>
      <c r="AK478" s="28">
        <f t="shared" si="123"/>
        <v>55.143338954468803</v>
      </c>
      <c r="AL478" s="29">
        <f t="shared" si="124"/>
        <v>65.17</v>
      </c>
      <c r="AM478" s="25">
        <f t="shared" si="125"/>
        <v>171</v>
      </c>
      <c r="AN478" s="24" t="str">
        <f t="shared" si="126"/>
        <v>A</v>
      </c>
      <c r="AO478" s="24" t="str">
        <f t="shared" si="127"/>
        <v>MOB12+</v>
      </c>
    </row>
    <row r="479" spans="1:41" ht="13.5" hidden="1" customHeight="1">
      <c r="A479" s="24" t="s">
        <v>1168</v>
      </c>
      <c r="B479" s="34" t="s">
        <v>147</v>
      </c>
      <c r="C479" s="25">
        <v>779234</v>
      </c>
      <c r="D479" s="24" t="s">
        <v>1675</v>
      </c>
      <c r="E479" s="26">
        <v>45713.706944444399</v>
      </c>
      <c r="F479" s="26">
        <v>45713.706944444399</v>
      </c>
      <c r="G479" s="25">
        <v>441</v>
      </c>
      <c r="H479" s="25">
        <v>441</v>
      </c>
      <c r="I479" s="26">
        <v>46154.781944444403</v>
      </c>
      <c r="J479" s="27">
        <v>4361</v>
      </c>
      <c r="K479" s="27">
        <v>5440</v>
      </c>
      <c r="L479" s="27">
        <v>2423</v>
      </c>
      <c r="M479" s="27">
        <v>251653</v>
      </c>
      <c r="N479" s="27">
        <v>207914</v>
      </c>
      <c r="O479" s="25">
        <v>23</v>
      </c>
      <c r="P479" s="27">
        <v>0</v>
      </c>
      <c r="Q479" s="24"/>
      <c r="R479" s="24"/>
      <c r="S479" s="27">
        <v>210</v>
      </c>
      <c r="T479" s="27">
        <v>320</v>
      </c>
      <c r="U479" s="27">
        <v>9812800</v>
      </c>
      <c r="V479" s="27">
        <v>3704700</v>
      </c>
      <c r="W479" s="27">
        <v>9812800</v>
      </c>
      <c r="X479" s="24" t="str">
        <f>IF(OR(I479="",说明首页!$C$3-INT(I479)&gt;7),"是","否")</f>
        <v>否</v>
      </c>
      <c r="Y479" s="24" t="str">
        <f t="shared" si="112"/>
        <v>否</v>
      </c>
      <c r="Z479" s="24" t="str">
        <f t="shared" si="113"/>
        <v>是</v>
      </c>
      <c r="AA479" s="24" t="str">
        <f>IF(OR(I479="",说明首页!$C$3-INT(I479)&gt;=3),"是","否")</f>
        <v>否</v>
      </c>
      <c r="AB479" s="28">
        <f t="shared" si="114"/>
        <v>85.808501857201819</v>
      </c>
      <c r="AC479" s="29">
        <f t="shared" si="115"/>
        <v>981.28</v>
      </c>
      <c r="AD479" s="27">
        <f t="shared" si="116"/>
        <v>30665</v>
      </c>
      <c r="AE479" s="29">
        <f t="shared" si="117"/>
        <v>370.47</v>
      </c>
      <c r="AF479" s="29">
        <f t="shared" si="118"/>
        <v>150.6623188405797</v>
      </c>
      <c r="AG479" s="28">
        <f t="shared" si="119"/>
        <v>37.605396290050592</v>
      </c>
      <c r="AH479" s="28">
        <f t="shared" si="120"/>
        <v>67.453625632377751</v>
      </c>
      <c r="AI479" s="28">
        <f t="shared" si="121"/>
        <v>82.799325463743685</v>
      </c>
      <c r="AJ479" s="28">
        <f t="shared" si="122"/>
        <v>59.696458684654296</v>
      </c>
      <c r="AK479" s="28">
        <f t="shared" si="123"/>
        <v>74.704890387858342</v>
      </c>
      <c r="AL479" s="29">
        <f t="shared" si="124"/>
        <v>67.42</v>
      </c>
      <c r="AM479" s="25">
        <f t="shared" si="125"/>
        <v>153</v>
      </c>
      <c r="AN479" s="24" t="str">
        <f t="shared" si="126"/>
        <v>A</v>
      </c>
      <c r="AO479" s="24" t="str">
        <f t="shared" si="127"/>
        <v>MOB12+</v>
      </c>
    </row>
    <row r="480" spans="1:41" ht="13.5" hidden="1" customHeight="1">
      <c r="A480" s="24" t="s">
        <v>1168</v>
      </c>
      <c r="B480" s="34" t="s">
        <v>169</v>
      </c>
      <c r="C480" s="25">
        <v>779282</v>
      </c>
      <c r="D480" s="24" t="s">
        <v>1653</v>
      </c>
      <c r="E480" s="26">
        <v>45714.660416666702</v>
      </c>
      <c r="F480" s="26">
        <v>45714.660416666702</v>
      </c>
      <c r="G480" s="25">
        <v>440</v>
      </c>
      <c r="H480" s="25">
        <v>440</v>
      </c>
      <c r="I480" s="26">
        <v>46154.734722222202</v>
      </c>
      <c r="J480" s="27">
        <v>4521</v>
      </c>
      <c r="K480" s="27">
        <v>5634</v>
      </c>
      <c r="L480" s="27">
        <v>2569</v>
      </c>
      <c r="M480" s="27">
        <v>263689</v>
      </c>
      <c r="N480" s="27">
        <v>218429</v>
      </c>
      <c r="O480" s="25">
        <v>25</v>
      </c>
      <c r="P480" s="27">
        <v>0</v>
      </c>
      <c r="Q480" s="24"/>
      <c r="R480" s="24"/>
      <c r="S480" s="27">
        <v>187</v>
      </c>
      <c r="T480" s="27">
        <v>302</v>
      </c>
      <c r="U480" s="27">
        <v>4117900</v>
      </c>
      <c r="V480" s="27">
        <v>967000</v>
      </c>
      <c r="W480" s="27">
        <v>4117900</v>
      </c>
      <c r="X480" s="24" t="str">
        <f>IF(OR(I480="",说明首页!$C$3-INT(I480)&gt;7),"是","否")</f>
        <v>否</v>
      </c>
      <c r="Y480" s="24" t="str">
        <f t="shared" si="112"/>
        <v>否</v>
      </c>
      <c r="Z480" s="24" t="str">
        <f t="shared" si="113"/>
        <v>是</v>
      </c>
      <c r="AA480" s="24" t="str">
        <f>IF(OR(I480="",说明首页!$C$3-INT(I480)&gt;=3),"是","否")</f>
        <v>否</v>
      </c>
      <c r="AB480" s="28">
        <f t="shared" si="114"/>
        <v>85.024912417282991</v>
      </c>
      <c r="AC480" s="29">
        <f t="shared" si="115"/>
        <v>411.79</v>
      </c>
      <c r="AD480" s="27">
        <f t="shared" si="116"/>
        <v>13635.430463576158</v>
      </c>
      <c r="AE480" s="29">
        <f t="shared" si="117"/>
        <v>96.7</v>
      </c>
      <c r="AF480" s="29">
        <f t="shared" si="118"/>
        <v>145.61933333333334</v>
      </c>
      <c r="AG480" s="28">
        <f t="shared" si="119"/>
        <v>34.90725126475548</v>
      </c>
      <c r="AH480" s="28">
        <f t="shared" si="120"/>
        <v>10.286677908937605</v>
      </c>
      <c r="AI480" s="28">
        <f t="shared" si="121"/>
        <v>3.3726812816188869</v>
      </c>
      <c r="AJ480" s="28">
        <f t="shared" si="122"/>
        <v>7.5885328836424959</v>
      </c>
      <c r="AK480" s="28">
        <f t="shared" si="123"/>
        <v>67.622259696458684</v>
      </c>
      <c r="AL480" s="29">
        <f t="shared" si="124"/>
        <v>25.64</v>
      </c>
      <c r="AM480" s="25">
        <f t="shared" si="125"/>
        <v>485</v>
      </c>
      <c r="AN480" s="24" t="str">
        <f t="shared" si="126"/>
        <v>C</v>
      </c>
      <c r="AO480" s="24" t="str">
        <f t="shared" si="127"/>
        <v>MOB12+</v>
      </c>
    </row>
    <row r="481" spans="1:41" ht="13.5" hidden="1" customHeight="1">
      <c r="A481" s="24" t="s">
        <v>1168</v>
      </c>
      <c r="B481" s="34" t="s">
        <v>176</v>
      </c>
      <c r="C481" s="25">
        <v>779444</v>
      </c>
      <c r="D481" s="24" t="s">
        <v>535</v>
      </c>
      <c r="E481" s="26">
        <v>45714.634722222203</v>
      </c>
      <c r="F481" s="26">
        <v>45714.634722222203</v>
      </c>
      <c r="G481" s="25">
        <v>440</v>
      </c>
      <c r="H481" s="25">
        <v>440</v>
      </c>
      <c r="I481" s="26">
        <v>46154.704166666699</v>
      </c>
      <c r="J481" s="27">
        <v>209</v>
      </c>
      <c r="K481" s="27">
        <v>213</v>
      </c>
      <c r="L481" s="27">
        <v>101</v>
      </c>
      <c r="M481" s="27">
        <v>10155</v>
      </c>
      <c r="N481" s="27">
        <v>8690</v>
      </c>
      <c r="O481" s="24">
        <v>4</v>
      </c>
      <c r="P481" s="27">
        <v>0</v>
      </c>
      <c r="Q481" s="24"/>
      <c r="R481" s="24"/>
      <c r="S481" s="27">
        <v>10</v>
      </c>
      <c r="T481" s="27">
        <v>14</v>
      </c>
      <c r="U481" s="27">
        <v>247800</v>
      </c>
      <c r="V481" s="24">
        <v>65800</v>
      </c>
      <c r="W481" s="27">
        <v>247800</v>
      </c>
      <c r="X481" s="24" t="str">
        <f>IF(OR(I481="",说明首页!$C$3-INT(I481)&gt;7),"是","否")</f>
        <v>否</v>
      </c>
      <c r="Y481" s="24" t="str">
        <f t="shared" si="112"/>
        <v>是</v>
      </c>
      <c r="Z481" s="24" t="str">
        <f t="shared" si="113"/>
        <v>否</v>
      </c>
      <c r="AA481" s="24" t="str">
        <f>IF(OR(I481="",说明首页!$C$3-INT(I481)&gt;=3),"是","否")</f>
        <v>否</v>
      </c>
      <c r="AB481" s="28">
        <f t="shared" si="114"/>
        <v>86.039603960396036</v>
      </c>
      <c r="AC481" s="29">
        <f t="shared" si="115"/>
        <v>24.78</v>
      </c>
      <c r="AD481" s="27">
        <f t="shared" si="116"/>
        <v>17700</v>
      </c>
      <c r="AE481" s="29">
        <f t="shared" si="117"/>
        <v>6.58</v>
      </c>
      <c r="AF481" s="29">
        <f t="shared" si="118"/>
        <v>36.208333333333336</v>
      </c>
      <c r="AG481" s="28" t="str">
        <f t="shared" si="119"/>
        <v/>
      </c>
      <c r="AH481" s="28" t="str">
        <f t="shared" si="120"/>
        <v/>
      </c>
      <c r="AI481" s="28" t="str">
        <f t="shared" si="121"/>
        <v/>
      </c>
      <c r="AJ481" s="28" t="str">
        <f t="shared" si="122"/>
        <v/>
      </c>
      <c r="AK481" s="28" t="str">
        <f t="shared" si="123"/>
        <v/>
      </c>
      <c r="AL481" s="29" t="str">
        <f t="shared" si="124"/>
        <v/>
      </c>
      <c r="AM481" s="25" t="str">
        <f t="shared" si="125"/>
        <v/>
      </c>
      <c r="AN481" s="24" t="str">
        <f t="shared" si="126"/>
        <v>非参评</v>
      </c>
      <c r="AO481" s="24" t="str">
        <f t="shared" si="127"/>
        <v>MOB12+</v>
      </c>
    </row>
    <row r="482" spans="1:41" ht="13.5" hidden="1" customHeight="1">
      <c r="A482" s="24" t="s">
        <v>1168</v>
      </c>
      <c r="B482" s="34" t="s">
        <v>162</v>
      </c>
      <c r="C482" s="25">
        <v>779448</v>
      </c>
      <c r="D482" s="24" t="s">
        <v>1302</v>
      </c>
      <c r="E482" s="26">
        <v>45714.704166666699</v>
      </c>
      <c r="F482" s="26">
        <v>45714.704166666699</v>
      </c>
      <c r="G482" s="25">
        <v>440</v>
      </c>
      <c r="H482" s="25">
        <v>440</v>
      </c>
      <c r="I482" s="26">
        <v>46154.787499999999</v>
      </c>
      <c r="J482" s="27">
        <v>3520</v>
      </c>
      <c r="K482" s="27">
        <v>5383</v>
      </c>
      <c r="L482" s="27">
        <v>1945</v>
      </c>
      <c r="M482" s="27">
        <v>215882</v>
      </c>
      <c r="N482" s="27">
        <v>166668</v>
      </c>
      <c r="O482" s="25">
        <v>24</v>
      </c>
      <c r="P482" s="27">
        <v>0</v>
      </c>
      <c r="Q482" s="24"/>
      <c r="R482" s="24"/>
      <c r="S482" s="27">
        <v>224</v>
      </c>
      <c r="T482" s="27">
        <v>337</v>
      </c>
      <c r="U482" s="27">
        <v>5867600</v>
      </c>
      <c r="V482" s="27">
        <v>1517500</v>
      </c>
      <c r="W482" s="27">
        <v>5867600</v>
      </c>
      <c r="X482" s="24" t="str">
        <f>IF(OR(I482="",说明首页!$C$3-INT(I482)&gt;7),"是","否")</f>
        <v>否</v>
      </c>
      <c r="Y482" s="24" t="str">
        <f t="shared" si="112"/>
        <v>否</v>
      </c>
      <c r="Z482" s="24" t="str">
        <f t="shared" si="113"/>
        <v>是</v>
      </c>
      <c r="AA482" s="24" t="str">
        <f>IF(OR(I482="",说明首页!$C$3-INT(I482)&gt;=3),"是","否")</f>
        <v>否</v>
      </c>
      <c r="AB482" s="28">
        <f t="shared" si="114"/>
        <v>85.690488431876602</v>
      </c>
      <c r="AC482" s="29">
        <f t="shared" si="115"/>
        <v>586.76</v>
      </c>
      <c r="AD482" s="27">
        <f t="shared" si="116"/>
        <v>17411.275964391691</v>
      </c>
      <c r="AE482" s="29">
        <f t="shared" si="117"/>
        <v>151.75</v>
      </c>
      <c r="AF482" s="29">
        <f t="shared" si="118"/>
        <v>115.74166666666666</v>
      </c>
      <c r="AG482" s="28">
        <f t="shared" si="119"/>
        <v>37.268128161888704</v>
      </c>
      <c r="AH482" s="28">
        <f t="shared" si="120"/>
        <v>26.306913996627319</v>
      </c>
      <c r="AI482" s="28">
        <f t="shared" si="121"/>
        <v>13.15345699831366</v>
      </c>
      <c r="AJ482" s="28">
        <f t="shared" si="122"/>
        <v>17.36930860033727</v>
      </c>
      <c r="AK482" s="28">
        <f t="shared" si="123"/>
        <v>18.718381112984822</v>
      </c>
      <c r="AL482" s="29">
        <f t="shared" si="124"/>
        <v>22.19</v>
      </c>
      <c r="AM482" s="25">
        <f t="shared" si="125"/>
        <v>517</v>
      </c>
      <c r="AN482" s="24" t="str">
        <f t="shared" si="126"/>
        <v>C</v>
      </c>
      <c r="AO482" s="24" t="str">
        <f t="shared" si="127"/>
        <v>MOB12+</v>
      </c>
    </row>
    <row r="483" spans="1:41" ht="13.5" hidden="1" customHeight="1">
      <c r="A483" s="24" t="s">
        <v>1168</v>
      </c>
      <c r="B483" s="34" t="s">
        <v>152</v>
      </c>
      <c r="C483" s="25">
        <v>779633</v>
      </c>
      <c r="D483" s="24" t="s">
        <v>1387</v>
      </c>
      <c r="E483" s="26">
        <v>45715.648611111101</v>
      </c>
      <c r="F483" s="26">
        <v>45715.648611111101</v>
      </c>
      <c r="G483" s="25">
        <v>439</v>
      </c>
      <c r="H483" s="25">
        <v>439</v>
      </c>
      <c r="I483" s="26">
        <v>46154.811805555597</v>
      </c>
      <c r="J483" s="27">
        <v>3512</v>
      </c>
      <c r="K483" s="27">
        <v>5389</v>
      </c>
      <c r="L483" s="27">
        <v>1938</v>
      </c>
      <c r="M483" s="27">
        <v>234474</v>
      </c>
      <c r="N483" s="27">
        <v>193463</v>
      </c>
      <c r="O483" s="25">
        <v>28</v>
      </c>
      <c r="P483" s="27">
        <v>0</v>
      </c>
      <c r="Q483" s="24"/>
      <c r="R483" s="24"/>
      <c r="S483" s="27">
        <v>185</v>
      </c>
      <c r="T483" s="27">
        <v>295</v>
      </c>
      <c r="U483" s="27">
        <v>7214600</v>
      </c>
      <c r="V483" s="27">
        <v>3764700</v>
      </c>
      <c r="W483" s="27">
        <v>7214600</v>
      </c>
      <c r="X483" s="24" t="str">
        <f>IF(OR(I483="",说明首页!$C$3-INT(I483)&gt;7),"是","否")</f>
        <v>否</v>
      </c>
      <c r="Y483" s="24" t="str">
        <f t="shared" si="112"/>
        <v>否</v>
      </c>
      <c r="Z483" s="24" t="str">
        <f t="shared" si="113"/>
        <v>是</v>
      </c>
      <c r="AA483" s="24" t="str">
        <f>IF(OR(I483="",说明首页!$C$3-INT(I483)&gt;=3),"是","否")</f>
        <v>否</v>
      </c>
      <c r="AB483" s="28">
        <f t="shared" si="114"/>
        <v>99.826109391124874</v>
      </c>
      <c r="AC483" s="29">
        <f t="shared" si="115"/>
        <v>721.46</v>
      </c>
      <c r="AD483" s="27">
        <f t="shared" si="116"/>
        <v>24456.271186440677</v>
      </c>
      <c r="AE483" s="29">
        <f t="shared" si="117"/>
        <v>376.47</v>
      </c>
      <c r="AF483" s="29">
        <f t="shared" si="118"/>
        <v>115.15654761904761</v>
      </c>
      <c r="AG483" s="28">
        <f t="shared" si="119"/>
        <v>67.453625632377751</v>
      </c>
      <c r="AH483" s="28">
        <f t="shared" si="120"/>
        <v>40.303541315345697</v>
      </c>
      <c r="AI483" s="28">
        <f t="shared" si="121"/>
        <v>52.782462057335579</v>
      </c>
      <c r="AJ483" s="28">
        <f t="shared" si="122"/>
        <v>60.876897133220908</v>
      </c>
      <c r="AK483" s="28">
        <f t="shared" si="123"/>
        <v>18.549747048903878</v>
      </c>
      <c r="AL483" s="29">
        <f t="shared" si="124"/>
        <v>42.54</v>
      </c>
      <c r="AM483" s="25">
        <f t="shared" si="125"/>
        <v>349</v>
      </c>
      <c r="AN483" s="24" t="str">
        <f t="shared" si="126"/>
        <v>B</v>
      </c>
      <c r="AO483" s="24" t="str">
        <f t="shared" si="127"/>
        <v>MOB12+</v>
      </c>
    </row>
    <row r="484" spans="1:41" ht="13.5" hidden="1" customHeight="1">
      <c r="A484" s="24" t="s">
        <v>1168</v>
      </c>
      <c r="B484" s="34" t="s">
        <v>152</v>
      </c>
      <c r="C484" s="25">
        <v>779650</v>
      </c>
      <c r="D484" s="24" t="s">
        <v>1377</v>
      </c>
      <c r="E484" s="26">
        <v>45715.577083333301</v>
      </c>
      <c r="F484" s="26">
        <v>45715.577083333301</v>
      </c>
      <c r="G484" s="25">
        <v>439</v>
      </c>
      <c r="H484" s="25">
        <v>439</v>
      </c>
      <c r="I484" s="26">
        <v>46154.804861111101</v>
      </c>
      <c r="J484" s="27">
        <v>4062</v>
      </c>
      <c r="K484" s="27">
        <v>5956</v>
      </c>
      <c r="L484" s="27">
        <v>1939</v>
      </c>
      <c r="M484" s="27">
        <v>244852</v>
      </c>
      <c r="N484" s="27">
        <v>190020</v>
      </c>
      <c r="O484" s="24">
        <v>25</v>
      </c>
      <c r="P484" s="24">
        <v>0</v>
      </c>
      <c r="Q484" s="24"/>
      <c r="R484" s="24"/>
      <c r="S484" s="24">
        <v>216</v>
      </c>
      <c r="T484" s="24">
        <v>354</v>
      </c>
      <c r="U484" s="24">
        <v>7958800</v>
      </c>
      <c r="V484" s="24">
        <v>3563700</v>
      </c>
      <c r="W484" s="24">
        <v>7958800</v>
      </c>
      <c r="X484" s="24" t="str">
        <f>IF(OR(I484="",说明首页!$C$3-INT(I484)&gt;7),"是","否")</f>
        <v>否</v>
      </c>
      <c r="Y484" s="24" t="str">
        <f t="shared" si="112"/>
        <v>否</v>
      </c>
      <c r="Z484" s="24" t="str">
        <f t="shared" si="113"/>
        <v>是</v>
      </c>
      <c r="AA484" s="24" t="str">
        <f>IF(OR(I484="",说明首页!$C$3-INT(I484)&gt;=3),"是","否")</f>
        <v>否</v>
      </c>
      <c r="AB484" s="28">
        <f t="shared" si="114"/>
        <v>97.998968540484782</v>
      </c>
      <c r="AC484" s="29">
        <f t="shared" si="115"/>
        <v>795.88</v>
      </c>
      <c r="AD484" s="27">
        <f t="shared" si="116"/>
        <v>22482.485875706214</v>
      </c>
      <c r="AE484" s="29">
        <f t="shared" si="117"/>
        <v>356.37</v>
      </c>
      <c r="AF484" s="29">
        <f t="shared" si="118"/>
        <v>126.68</v>
      </c>
      <c r="AG484" s="28">
        <f t="shared" si="119"/>
        <v>63.743676222596967</v>
      </c>
      <c r="AH484" s="28">
        <f t="shared" si="120"/>
        <v>49.24114671163575</v>
      </c>
      <c r="AI484" s="28">
        <f t="shared" si="121"/>
        <v>39.966273187183809</v>
      </c>
      <c r="AJ484" s="28">
        <f t="shared" si="122"/>
        <v>57.504215851602027</v>
      </c>
      <c r="AK484" s="28">
        <f t="shared" si="123"/>
        <v>35.075885328836428</v>
      </c>
      <c r="AL484" s="29">
        <f t="shared" si="124"/>
        <v>47</v>
      </c>
      <c r="AM484" s="25">
        <f t="shared" si="125"/>
        <v>313</v>
      </c>
      <c r="AN484" s="24" t="str">
        <f t="shared" si="126"/>
        <v>B</v>
      </c>
      <c r="AO484" s="24" t="str">
        <f t="shared" si="127"/>
        <v>MOB12+</v>
      </c>
    </row>
    <row r="485" spans="1:41" ht="13.5" hidden="1" customHeight="1">
      <c r="A485" s="24" t="s">
        <v>1168</v>
      </c>
      <c r="B485" s="34" t="s">
        <v>145</v>
      </c>
      <c r="C485" s="25">
        <v>779656</v>
      </c>
      <c r="D485" s="24" t="s">
        <v>1001</v>
      </c>
      <c r="E485" s="26">
        <v>45716.422916666699</v>
      </c>
      <c r="F485" s="26">
        <v>45716.422916666699</v>
      </c>
      <c r="G485" s="25">
        <v>438</v>
      </c>
      <c r="H485" s="25">
        <v>438</v>
      </c>
      <c r="I485" s="26">
        <v>46154.743055555598</v>
      </c>
      <c r="J485" s="27">
        <v>338</v>
      </c>
      <c r="K485" s="27">
        <v>371</v>
      </c>
      <c r="L485" s="27">
        <v>137</v>
      </c>
      <c r="M485" s="27">
        <v>15208</v>
      </c>
      <c r="N485" s="27">
        <v>11752</v>
      </c>
      <c r="O485" s="24">
        <v>1</v>
      </c>
      <c r="P485" s="24">
        <v>0</v>
      </c>
      <c r="Q485" s="24"/>
      <c r="R485" s="24"/>
      <c r="S485" s="24">
        <v>5</v>
      </c>
      <c r="T485" s="24">
        <v>9</v>
      </c>
      <c r="U485" s="24">
        <v>708400</v>
      </c>
      <c r="V485" s="24">
        <v>502200</v>
      </c>
      <c r="W485" s="24">
        <v>708400</v>
      </c>
      <c r="X485" s="24" t="str">
        <f>IF(OR(I485="",说明首页!$C$3-INT(I485)&gt;7),"是","否")</f>
        <v>否</v>
      </c>
      <c r="Y485" s="24" t="str">
        <f t="shared" si="112"/>
        <v>是</v>
      </c>
      <c r="Z485" s="24" t="str">
        <f t="shared" si="113"/>
        <v>否</v>
      </c>
      <c r="AA485" s="24" t="str">
        <f>IF(OR(I485="",说明首页!$C$3-INT(I485)&gt;=3),"是","否")</f>
        <v>否</v>
      </c>
      <c r="AB485" s="28">
        <f t="shared" si="114"/>
        <v>85.78102189781022</v>
      </c>
      <c r="AC485" s="29">
        <f t="shared" si="115"/>
        <v>70.84</v>
      </c>
      <c r="AD485" s="27">
        <f t="shared" si="116"/>
        <v>78711.111111111109</v>
      </c>
      <c r="AE485" s="29">
        <f t="shared" si="117"/>
        <v>50.22</v>
      </c>
      <c r="AF485" s="29">
        <f t="shared" si="118"/>
        <v>195.86666666666667</v>
      </c>
      <c r="AG485" s="28" t="str">
        <f t="shared" si="119"/>
        <v/>
      </c>
      <c r="AH485" s="28" t="str">
        <f t="shared" si="120"/>
        <v/>
      </c>
      <c r="AI485" s="28" t="str">
        <f t="shared" si="121"/>
        <v/>
      </c>
      <c r="AJ485" s="28" t="str">
        <f t="shared" si="122"/>
        <v/>
      </c>
      <c r="AK485" s="28" t="str">
        <f t="shared" si="123"/>
        <v/>
      </c>
      <c r="AL485" s="29" t="str">
        <f t="shared" si="124"/>
        <v/>
      </c>
      <c r="AM485" s="25" t="str">
        <f t="shared" si="125"/>
        <v/>
      </c>
      <c r="AN485" s="24" t="str">
        <f t="shared" si="126"/>
        <v>非参评</v>
      </c>
      <c r="AO485" s="24" t="str">
        <f t="shared" si="127"/>
        <v>MOB12+</v>
      </c>
    </row>
    <row r="486" spans="1:41" ht="13.5" hidden="1" customHeight="1">
      <c r="A486" s="24" t="s">
        <v>1168</v>
      </c>
      <c r="B486" s="34" t="s">
        <v>147</v>
      </c>
      <c r="C486" s="25">
        <v>779714</v>
      </c>
      <c r="D486" s="24" t="s">
        <v>1242</v>
      </c>
      <c r="E486" s="26">
        <v>45717.400694444397</v>
      </c>
      <c r="F486" s="26">
        <v>45717.400694444397</v>
      </c>
      <c r="G486" s="25">
        <v>437</v>
      </c>
      <c r="H486" s="25">
        <v>437</v>
      </c>
      <c r="I486" s="26">
        <v>46154.780555555597</v>
      </c>
      <c r="J486" s="27">
        <v>4851</v>
      </c>
      <c r="K486" s="27">
        <v>6565</v>
      </c>
      <c r="L486" s="27">
        <v>3214</v>
      </c>
      <c r="M486" s="27">
        <v>267535</v>
      </c>
      <c r="N486" s="27">
        <v>218379</v>
      </c>
      <c r="O486" s="24">
        <v>27</v>
      </c>
      <c r="P486" s="27">
        <v>0</v>
      </c>
      <c r="Q486" s="24"/>
      <c r="R486" s="24"/>
      <c r="S486" s="27">
        <v>310</v>
      </c>
      <c r="T486" s="27">
        <v>476</v>
      </c>
      <c r="U486" s="27">
        <v>10700000</v>
      </c>
      <c r="V486" s="27">
        <v>1616300</v>
      </c>
      <c r="W486" s="27">
        <v>10700000</v>
      </c>
      <c r="X486" s="24" t="str">
        <f>IF(OR(I486="",说明首页!$C$3-INT(I486)&gt;7),"是","否")</f>
        <v>否</v>
      </c>
      <c r="Y486" s="24" t="str">
        <f t="shared" si="112"/>
        <v>否</v>
      </c>
      <c r="Z486" s="24" t="str">
        <f t="shared" si="113"/>
        <v>是</v>
      </c>
      <c r="AA486" s="24" t="str">
        <f>IF(OR(I486="",说明首页!$C$3-INT(I486)&gt;=3),"是","否")</f>
        <v>否</v>
      </c>
      <c r="AB486" s="28">
        <f t="shared" si="114"/>
        <v>67.946172993154946</v>
      </c>
      <c r="AC486" s="29">
        <f t="shared" si="115"/>
        <v>1070</v>
      </c>
      <c r="AD486" s="27">
        <f t="shared" si="116"/>
        <v>22478.991596638654</v>
      </c>
      <c r="AE486" s="29">
        <f t="shared" si="117"/>
        <v>161.63</v>
      </c>
      <c r="AF486" s="29">
        <f t="shared" si="118"/>
        <v>134.80185185185186</v>
      </c>
      <c r="AG486" s="28">
        <f t="shared" si="119"/>
        <v>4.7217537942664416</v>
      </c>
      <c r="AH486" s="28">
        <f t="shared" si="120"/>
        <v>73.018549747048894</v>
      </c>
      <c r="AI486" s="28">
        <f t="shared" si="121"/>
        <v>39.797639123102869</v>
      </c>
      <c r="AJ486" s="28">
        <f t="shared" si="122"/>
        <v>19.898819561551434</v>
      </c>
      <c r="AK486" s="28">
        <f t="shared" si="123"/>
        <v>50.590219224283302</v>
      </c>
      <c r="AL486" s="29">
        <f t="shared" si="124"/>
        <v>47.63</v>
      </c>
      <c r="AM486" s="25">
        <f t="shared" si="125"/>
        <v>303</v>
      </c>
      <c r="AN486" s="24" t="str">
        <f t="shared" si="126"/>
        <v>B</v>
      </c>
      <c r="AO486" s="24" t="str">
        <f t="shared" si="127"/>
        <v>MOB12+</v>
      </c>
    </row>
    <row r="487" spans="1:41" ht="13.5" hidden="1" customHeight="1">
      <c r="A487" s="24" t="s">
        <v>1168</v>
      </c>
      <c r="B487" s="34" t="s">
        <v>147</v>
      </c>
      <c r="C487" s="25">
        <v>779718</v>
      </c>
      <c r="D487" s="24" t="s">
        <v>1739</v>
      </c>
      <c r="E487" s="26">
        <v>45717.400694444397</v>
      </c>
      <c r="F487" s="26">
        <v>45717.400694444397</v>
      </c>
      <c r="G487" s="25">
        <v>437</v>
      </c>
      <c r="H487" s="25">
        <v>437</v>
      </c>
      <c r="I487" s="26">
        <v>46154.795138888898</v>
      </c>
      <c r="J487" s="27">
        <v>4100</v>
      </c>
      <c r="K487" s="27">
        <v>5785</v>
      </c>
      <c r="L487" s="27">
        <v>2754</v>
      </c>
      <c r="M487" s="27">
        <v>236948</v>
      </c>
      <c r="N487" s="27">
        <v>190577</v>
      </c>
      <c r="O487" s="25">
        <v>25</v>
      </c>
      <c r="P487" s="27">
        <v>0</v>
      </c>
      <c r="Q487" s="24"/>
      <c r="R487" s="24"/>
      <c r="S487" s="27">
        <v>236</v>
      </c>
      <c r="T487" s="27">
        <v>369</v>
      </c>
      <c r="U487" s="27">
        <v>5539900</v>
      </c>
      <c r="V487" s="27">
        <v>1632900</v>
      </c>
      <c r="W487" s="27">
        <v>5539900</v>
      </c>
      <c r="X487" s="24" t="str">
        <f>IF(OR(I487="",说明首页!$C$3-INT(I487)&gt;7),"是","否")</f>
        <v>否</v>
      </c>
      <c r="Y487" s="24" t="str">
        <f t="shared" si="112"/>
        <v>否</v>
      </c>
      <c r="Z487" s="24" t="str">
        <f t="shared" si="113"/>
        <v>是</v>
      </c>
      <c r="AA487" s="24" t="str">
        <f>IF(OR(I487="",说明首页!$C$3-INT(I487)&gt;=3),"是","否")</f>
        <v>否</v>
      </c>
      <c r="AB487" s="28">
        <f t="shared" si="114"/>
        <v>69.200072621641254</v>
      </c>
      <c r="AC487" s="29">
        <f t="shared" si="115"/>
        <v>553.99</v>
      </c>
      <c r="AD487" s="27">
        <f t="shared" si="116"/>
        <v>15013.279132791327</v>
      </c>
      <c r="AE487" s="29">
        <f t="shared" si="117"/>
        <v>163.29</v>
      </c>
      <c r="AF487" s="29">
        <f t="shared" si="118"/>
        <v>127.05133333333333</v>
      </c>
      <c r="AG487" s="28">
        <f t="shared" si="119"/>
        <v>5.2276559865092747</v>
      </c>
      <c r="AH487" s="28">
        <f t="shared" si="120"/>
        <v>23.102866779089375</v>
      </c>
      <c r="AI487" s="28">
        <f t="shared" si="121"/>
        <v>5.7335581787521077</v>
      </c>
      <c r="AJ487" s="28">
        <f t="shared" si="122"/>
        <v>20.236087689713322</v>
      </c>
      <c r="AK487" s="28">
        <f t="shared" si="123"/>
        <v>35.750421585160204</v>
      </c>
      <c r="AL487" s="29">
        <f t="shared" si="124"/>
        <v>21.44</v>
      </c>
      <c r="AM487" s="25">
        <f t="shared" si="125"/>
        <v>519</v>
      </c>
      <c r="AN487" s="24" t="str">
        <f t="shared" si="126"/>
        <v>C</v>
      </c>
      <c r="AO487" s="24" t="str">
        <f t="shared" si="127"/>
        <v>MOB12+</v>
      </c>
    </row>
    <row r="488" spans="1:41" ht="13.5" hidden="1" customHeight="1">
      <c r="A488" s="24" t="s">
        <v>1168</v>
      </c>
      <c r="B488" s="34" t="s">
        <v>160</v>
      </c>
      <c r="C488" s="25">
        <v>779749</v>
      </c>
      <c r="D488" s="24" t="s">
        <v>1658</v>
      </c>
      <c r="E488" s="26">
        <v>45717.397916666698</v>
      </c>
      <c r="F488" s="26">
        <v>45717.397916666698</v>
      </c>
      <c r="G488" s="25">
        <v>437</v>
      </c>
      <c r="H488" s="25">
        <v>437</v>
      </c>
      <c r="I488" s="26">
        <v>46154.7590277778</v>
      </c>
      <c r="J488" s="27">
        <v>4104</v>
      </c>
      <c r="K488" s="27">
        <v>4791</v>
      </c>
      <c r="L488" s="27">
        <v>1568</v>
      </c>
      <c r="M488" s="27">
        <v>200864</v>
      </c>
      <c r="N488" s="27">
        <v>155525</v>
      </c>
      <c r="O488" s="24">
        <v>26</v>
      </c>
      <c r="P488" s="27">
        <v>0</v>
      </c>
      <c r="Q488" s="24"/>
      <c r="R488" s="24"/>
      <c r="S488" s="27">
        <v>195</v>
      </c>
      <c r="T488" s="27">
        <v>292</v>
      </c>
      <c r="U488" s="27">
        <v>7541400</v>
      </c>
      <c r="V488" s="27">
        <v>4305800</v>
      </c>
      <c r="W488" s="27">
        <v>7541400</v>
      </c>
      <c r="X488" s="24" t="str">
        <f>IF(OR(I488="",说明首页!$C$3-INT(I488)&gt;7),"是","否")</f>
        <v>否</v>
      </c>
      <c r="Y488" s="24" t="str">
        <f t="shared" si="112"/>
        <v>否</v>
      </c>
      <c r="Z488" s="24" t="str">
        <f t="shared" si="113"/>
        <v>是</v>
      </c>
      <c r="AA488" s="24" t="str">
        <f>IF(OR(I488="",说明首页!$C$3-INT(I488)&gt;=3),"是","否")</f>
        <v>否</v>
      </c>
      <c r="AB488" s="28">
        <f t="shared" si="114"/>
        <v>99.186862244897952</v>
      </c>
      <c r="AC488" s="29">
        <f t="shared" si="115"/>
        <v>754.14</v>
      </c>
      <c r="AD488" s="27">
        <f t="shared" si="116"/>
        <v>25826.712328767124</v>
      </c>
      <c r="AE488" s="29">
        <f t="shared" si="117"/>
        <v>430.58</v>
      </c>
      <c r="AF488" s="29">
        <f t="shared" si="118"/>
        <v>99.695512820512832</v>
      </c>
      <c r="AG488" s="28">
        <f t="shared" si="119"/>
        <v>66.610455311973013</v>
      </c>
      <c r="AH488" s="28">
        <f t="shared" si="120"/>
        <v>44.182124789207421</v>
      </c>
      <c r="AI488" s="28">
        <f t="shared" si="121"/>
        <v>62.22596964586846</v>
      </c>
      <c r="AJ488" s="28">
        <f t="shared" si="122"/>
        <v>69.645868465430013</v>
      </c>
      <c r="AK488" s="28">
        <f t="shared" si="123"/>
        <v>5.7335581787521077</v>
      </c>
      <c r="AL488" s="29">
        <f t="shared" si="124"/>
        <v>43.34</v>
      </c>
      <c r="AM488" s="25">
        <f t="shared" si="125"/>
        <v>342</v>
      </c>
      <c r="AN488" s="24" t="str">
        <f t="shared" si="126"/>
        <v>B</v>
      </c>
      <c r="AO488" s="24" t="str">
        <f t="shared" si="127"/>
        <v>MOB12+</v>
      </c>
    </row>
    <row r="489" spans="1:41" ht="13.5" hidden="1" customHeight="1">
      <c r="A489" s="24" t="s">
        <v>1168</v>
      </c>
      <c r="B489" s="34" t="s">
        <v>150</v>
      </c>
      <c r="C489" s="25">
        <v>779882</v>
      </c>
      <c r="D489" s="24" t="s">
        <v>257</v>
      </c>
      <c r="E489" s="26">
        <v>45716.610416666699</v>
      </c>
      <c r="F489" s="26">
        <v>45716.610416666699</v>
      </c>
      <c r="G489" s="25">
        <v>438</v>
      </c>
      <c r="H489" s="25">
        <v>438</v>
      </c>
      <c r="I489" s="26">
        <v>46154.660416666702</v>
      </c>
      <c r="J489" s="27">
        <v>469</v>
      </c>
      <c r="K489" s="27">
        <v>498</v>
      </c>
      <c r="L489" s="27">
        <v>180</v>
      </c>
      <c r="M489" s="27">
        <v>18483</v>
      </c>
      <c r="N489" s="27">
        <v>13829</v>
      </c>
      <c r="O489" s="25">
        <v>2</v>
      </c>
      <c r="P489" s="27">
        <v>0</v>
      </c>
      <c r="Q489" s="24"/>
      <c r="R489" s="24"/>
      <c r="S489" s="27">
        <v>5</v>
      </c>
      <c r="T489" s="27">
        <v>10</v>
      </c>
      <c r="U489" s="27">
        <v>366000</v>
      </c>
      <c r="V489" s="27">
        <v>360600</v>
      </c>
      <c r="W489" s="27">
        <v>366000</v>
      </c>
      <c r="X489" s="24" t="str">
        <f>IF(OR(I489="",说明首页!$C$3-INT(I489)&gt;7),"是","否")</f>
        <v>否</v>
      </c>
      <c r="Y489" s="24" t="str">
        <f t="shared" si="112"/>
        <v>是</v>
      </c>
      <c r="Z489" s="24" t="str">
        <f t="shared" si="113"/>
        <v>否</v>
      </c>
      <c r="AA489" s="24" t="str">
        <f>IF(OR(I489="",说明首页!$C$3-INT(I489)&gt;=3),"是","否")</f>
        <v>否</v>
      </c>
      <c r="AB489" s="28">
        <f t="shared" si="114"/>
        <v>76.827777777777783</v>
      </c>
      <c r="AC489" s="29">
        <f t="shared" si="115"/>
        <v>36.6</v>
      </c>
      <c r="AD489" s="27">
        <f t="shared" si="116"/>
        <v>36600</v>
      </c>
      <c r="AE489" s="29">
        <f t="shared" si="117"/>
        <v>36.06</v>
      </c>
      <c r="AF489" s="29">
        <f t="shared" si="118"/>
        <v>115.24166666666666</v>
      </c>
      <c r="AG489" s="28" t="str">
        <f t="shared" si="119"/>
        <v/>
      </c>
      <c r="AH489" s="28" t="str">
        <f t="shared" si="120"/>
        <v/>
      </c>
      <c r="AI489" s="28" t="str">
        <f t="shared" si="121"/>
        <v/>
      </c>
      <c r="AJ489" s="28" t="str">
        <f t="shared" si="122"/>
        <v/>
      </c>
      <c r="AK489" s="28" t="str">
        <f t="shared" si="123"/>
        <v/>
      </c>
      <c r="AL489" s="29" t="str">
        <f t="shared" si="124"/>
        <v/>
      </c>
      <c r="AM489" s="25" t="str">
        <f t="shared" si="125"/>
        <v/>
      </c>
      <c r="AN489" s="24" t="str">
        <f t="shared" si="126"/>
        <v>非参评</v>
      </c>
      <c r="AO489" s="24" t="str">
        <f t="shared" si="127"/>
        <v>MOB12+</v>
      </c>
    </row>
    <row r="490" spans="1:41" ht="13.5" hidden="1" customHeight="1">
      <c r="A490" s="24" t="s">
        <v>1168</v>
      </c>
      <c r="B490" s="34" t="s">
        <v>160</v>
      </c>
      <c r="C490" s="25">
        <v>779921</v>
      </c>
      <c r="D490" s="24" t="s">
        <v>1327</v>
      </c>
      <c r="E490" s="26">
        <v>45719.384722222203</v>
      </c>
      <c r="F490" s="26">
        <v>45719.384722222203</v>
      </c>
      <c r="G490" s="25">
        <v>435</v>
      </c>
      <c r="H490" s="25">
        <v>435</v>
      </c>
      <c r="I490" s="26">
        <v>46154.761111111096</v>
      </c>
      <c r="J490" s="27">
        <v>3936</v>
      </c>
      <c r="K490" s="27">
        <v>4927</v>
      </c>
      <c r="L490" s="27">
        <v>1811</v>
      </c>
      <c r="M490" s="27">
        <v>235739</v>
      </c>
      <c r="N490" s="27">
        <v>186489</v>
      </c>
      <c r="O490" s="25">
        <v>24</v>
      </c>
      <c r="P490" s="27">
        <v>0</v>
      </c>
      <c r="Q490" s="24"/>
      <c r="R490" s="24"/>
      <c r="S490" s="27">
        <v>238</v>
      </c>
      <c r="T490" s="27">
        <v>364</v>
      </c>
      <c r="U490" s="27">
        <v>12800000</v>
      </c>
      <c r="V490" s="27">
        <v>7390800</v>
      </c>
      <c r="W490" s="27">
        <v>12800000</v>
      </c>
      <c r="X490" s="24" t="str">
        <f>IF(OR(I490="",说明首页!$C$3-INT(I490)&gt;7),"是","否")</f>
        <v>否</v>
      </c>
      <c r="Y490" s="24" t="str">
        <f t="shared" si="112"/>
        <v>否</v>
      </c>
      <c r="Z490" s="24" t="str">
        <f t="shared" si="113"/>
        <v>是</v>
      </c>
      <c r="AA490" s="24" t="str">
        <f>IF(OR(I490="",说明首页!$C$3-INT(I490)&gt;=3),"是","否")</f>
        <v>否</v>
      </c>
      <c r="AB490" s="28">
        <f t="shared" si="114"/>
        <v>102.97570403092215</v>
      </c>
      <c r="AC490" s="29">
        <f t="shared" si="115"/>
        <v>1280</v>
      </c>
      <c r="AD490" s="27">
        <f t="shared" si="116"/>
        <v>35164.835164835167</v>
      </c>
      <c r="AE490" s="29">
        <f t="shared" si="117"/>
        <v>739.08</v>
      </c>
      <c r="AF490" s="29">
        <f t="shared" si="118"/>
        <v>129.50624999999999</v>
      </c>
      <c r="AG490" s="28">
        <f t="shared" si="119"/>
        <v>73.018549747048894</v>
      </c>
      <c r="AH490" s="28">
        <f t="shared" si="120"/>
        <v>82.293423271500842</v>
      </c>
      <c r="AI490" s="28">
        <f t="shared" si="121"/>
        <v>94.097807757166947</v>
      </c>
      <c r="AJ490" s="28">
        <f t="shared" si="122"/>
        <v>88.701517706576723</v>
      </c>
      <c r="AK490" s="28">
        <f t="shared" si="123"/>
        <v>40.809443507588533</v>
      </c>
      <c r="AL490" s="29">
        <f t="shared" si="124"/>
        <v>73.73</v>
      </c>
      <c r="AM490" s="25">
        <f t="shared" si="125"/>
        <v>115</v>
      </c>
      <c r="AN490" s="24" t="str">
        <f t="shared" si="126"/>
        <v>S</v>
      </c>
      <c r="AO490" s="24" t="str">
        <f t="shared" si="127"/>
        <v>MOB12+</v>
      </c>
    </row>
    <row r="491" spans="1:41" ht="13.5" hidden="1" customHeight="1">
      <c r="A491" s="24" t="s">
        <v>1168</v>
      </c>
      <c r="B491" s="34" t="s">
        <v>160</v>
      </c>
      <c r="C491" s="25">
        <v>779922</v>
      </c>
      <c r="D491" s="24" t="s">
        <v>1484</v>
      </c>
      <c r="E491" s="26">
        <v>45719.3881944444</v>
      </c>
      <c r="F491" s="26">
        <v>45719.3881944444</v>
      </c>
      <c r="G491" s="25">
        <v>435</v>
      </c>
      <c r="H491" s="25">
        <v>435</v>
      </c>
      <c r="I491" s="26">
        <v>46154.770833333299</v>
      </c>
      <c r="J491" s="27">
        <v>3545</v>
      </c>
      <c r="K491" s="27">
        <v>3720</v>
      </c>
      <c r="L491" s="27">
        <v>1998</v>
      </c>
      <c r="M491" s="27">
        <v>221771</v>
      </c>
      <c r="N491" s="27">
        <v>195229</v>
      </c>
      <c r="O491" s="24">
        <v>24</v>
      </c>
      <c r="P491" s="27">
        <v>0</v>
      </c>
      <c r="Q491" s="24"/>
      <c r="R491" s="24"/>
      <c r="S491" s="27">
        <v>187</v>
      </c>
      <c r="T491" s="27">
        <v>293</v>
      </c>
      <c r="U491" s="27">
        <v>10700000</v>
      </c>
      <c r="V491" s="24">
        <v>5983200</v>
      </c>
      <c r="W491" s="27">
        <v>10700000</v>
      </c>
      <c r="X491" s="24" t="str">
        <f>IF(OR(I491="",说明首页!$C$3-INT(I491)&gt;7),"是","否")</f>
        <v>否</v>
      </c>
      <c r="Y491" s="24" t="str">
        <f t="shared" si="112"/>
        <v>否</v>
      </c>
      <c r="Z491" s="24" t="str">
        <f t="shared" si="113"/>
        <v>是</v>
      </c>
      <c r="AA491" s="24" t="str">
        <f>IF(OR(I491="",说明首页!$C$3-INT(I491)&gt;=3),"是","否")</f>
        <v>否</v>
      </c>
      <c r="AB491" s="28">
        <f t="shared" si="114"/>
        <v>97.712212212212208</v>
      </c>
      <c r="AC491" s="29">
        <f t="shared" si="115"/>
        <v>1070</v>
      </c>
      <c r="AD491" s="27">
        <f t="shared" si="116"/>
        <v>36518.771331058022</v>
      </c>
      <c r="AE491" s="29">
        <f t="shared" si="117"/>
        <v>598.32000000000005</v>
      </c>
      <c r="AF491" s="29">
        <f t="shared" si="118"/>
        <v>135.57569444444445</v>
      </c>
      <c r="AG491" s="28">
        <f t="shared" si="119"/>
        <v>62.900505902192236</v>
      </c>
      <c r="AH491" s="28">
        <f t="shared" si="120"/>
        <v>73.018549747048894</v>
      </c>
      <c r="AI491" s="28">
        <f t="shared" si="121"/>
        <v>95.109612141652605</v>
      </c>
      <c r="AJ491" s="28">
        <f t="shared" si="122"/>
        <v>81.112984822934237</v>
      </c>
      <c r="AK491" s="28">
        <f t="shared" si="123"/>
        <v>52.445193929173698</v>
      </c>
      <c r="AL491" s="29">
        <f t="shared" si="124"/>
        <v>71.39</v>
      </c>
      <c r="AM491" s="25">
        <f t="shared" si="125"/>
        <v>135</v>
      </c>
      <c r="AN491" s="24" t="str">
        <f t="shared" si="126"/>
        <v>A</v>
      </c>
      <c r="AO491" s="24" t="str">
        <f t="shared" si="127"/>
        <v>MOB12+</v>
      </c>
    </row>
    <row r="492" spans="1:41" ht="13.5" hidden="1" customHeight="1">
      <c r="A492" s="24" t="s">
        <v>1168</v>
      </c>
      <c r="B492" s="34" t="s">
        <v>147</v>
      </c>
      <c r="C492" s="25">
        <v>779974</v>
      </c>
      <c r="D492" s="24" t="s">
        <v>1326</v>
      </c>
      <c r="E492" s="26">
        <v>45719.7277777778</v>
      </c>
      <c r="F492" s="26">
        <v>45719.7277777778</v>
      </c>
      <c r="G492" s="25">
        <v>435</v>
      </c>
      <c r="H492" s="25">
        <v>435</v>
      </c>
      <c r="I492" s="26">
        <v>46154.788194444402</v>
      </c>
      <c r="J492" s="27">
        <v>4931</v>
      </c>
      <c r="K492" s="27">
        <v>7272</v>
      </c>
      <c r="L492" s="27">
        <v>2888</v>
      </c>
      <c r="M492" s="27">
        <v>297595</v>
      </c>
      <c r="N492" s="27">
        <v>234689</v>
      </c>
      <c r="O492" s="25">
        <v>28</v>
      </c>
      <c r="P492" s="27">
        <v>0</v>
      </c>
      <c r="Q492" s="24"/>
      <c r="R492" s="24"/>
      <c r="S492" s="27">
        <v>350</v>
      </c>
      <c r="T492" s="27">
        <v>582</v>
      </c>
      <c r="U492" s="27">
        <v>15700000</v>
      </c>
      <c r="V492" s="27">
        <v>6668200</v>
      </c>
      <c r="W492" s="27">
        <v>15700000</v>
      </c>
      <c r="X492" s="24" t="str">
        <f>IF(OR(I492="",说明首页!$C$3-INT(I492)&gt;7),"是","否")</f>
        <v>否</v>
      </c>
      <c r="Y492" s="24" t="str">
        <f t="shared" si="112"/>
        <v>否</v>
      </c>
      <c r="Z492" s="24" t="str">
        <f t="shared" si="113"/>
        <v>是</v>
      </c>
      <c r="AA492" s="24" t="str">
        <f>IF(OR(I492="",说明首页!$C$3-INT(I492)&gt;=3),"是","否")</f>
        <v>否</v>
      </c>
      <c r="AB492" s="28">
        <f t="shared" si="114"/>
        <v>81.26350415512465</v>
      </c>
      <c r="AC492" s="29">
        <f t="shared" si="115"/>
        <v>1570</v>
      </c>
      <c r="AD492" s="27">
        <f t="shared" si="116"/>
        <v>26975.94501718213</v>
      </c>
      <c r="AE492" s="29">
        <f t="shared" si="117"/>
        <v>666.82</v>
      </c>
      <c r="AF492" s="29">
        <f t="shared" si="118"/>
        <v>139.69583333333333</v>
      </c>
      <c r="AG492" s="28">
        <f t="shared" si="119"/>
        <v>26.644182124789207</v>
      </c>
      <c r="AH492" s="28">
        <f t="shared" si="120"/>
        <v>92.4114671163575</v>
      </c>
      <c r="AI492" s="28">
        <f t="shared" si="121"/>
        <v>67.284991568296789</v>
      </c>
      <c r="AJ492" s="28">
        <f t="shared" si="122"/>
        <v>84.822934232715014</v>
      </c>
      <c r="AK492" s="28">
        <f t="shared" si="123"/>
        <v>59.359190556492415</v>
      </c>
      <c r="AL492" s="29">
        <f t="shared" si="124"/>
        <v>72.66</v>
      </c>
      <c r="AM492" s="25">
        <f t="shared" si="125"/>
        <v>121</v>
      </c>
      <c r="AN492" s="24" t="str">
        <f t="shared" si="126"/>
        <v>A</v>
      </c>
      <c r="AO492" s="24" t="str">
        <f t="shared" si="127"/>
        <v>MOB12+</v>
      </c>
    </row>
    <row r="493" spans="1:41" ht="13.5" hidden="1" customHeight="1">
      <c r="A493" s="24" t="s">
        <v>1168</v>
      </c>
      <c r="B493" s="34" t="s">
        <v>150</v>
      </c>
      <c r="C493" s="25">
        <v>780001</v>
      </c>
      <c r="D493" s="24" t="s">
        <v>1968</v>
      </c>
      <c r="E493" s="26">
        <v>45719.636111111096</v>
      </c>
      <c r="F493" s="26">
        <v>45719.636111111096</v>
      </c>
      <c r="G493" s="25">
        <v>435</v>
      </c>
      <c r="H493" s="25">
        <v>435</v>
      </c>
      <c r="I493" s="26">
        <v>46154.801388888904</v>
      </c>
      <c r="J493" s="27">
        <v>6830</v>
      </c>
      <c r="K493" s="27">
        <v>7459</v>
      </c>
      <c r="L493" s="27">
        <v>3230</v>
      </c>
      <c r="M493" s="27">
        <v>340802</v>
      </c>
      <c r="N493" s="27">
        <v>276365</v>
      </c>
      <c r="O493" s="24">
        <v>28</v>
      </c>
      <c r="P493" s="24">
        <v>0</v>
      </c>
      <c r="Q493" s="24"/>
      <c r="R493" s="24"/>
      <c r="S493" s="24">
        <v>386</v>
      </c>
      <c r="T493" s="24">
        <v>600</v>
      </c>
      <c r="U493" s="24">
        <v>14400000</v>
      </c>
      <c r="V493" s="24">
        <v>3432600</v>
      </c>
      <c r="W493" s="24">
        <v>14400000</v>
      </c>
      <c r="X493" s="24" t="str">
        <f>IF(OR(I493="",说明首页!$C$3-INT(I493)&gt;7),"是","否")</f>
        <v>否</v>
      </c>
      <c r="Y493" s="24" t="str">
        <f t="shared" si="112"/>
        <v>否</v>
      </c>
      <c r="Z493" s="24" t="str">
        <f t="shared" si="113"/>
        <v>是</v>
      </c>
      <c r="AA493" s="24" t="str">
        <f>IF(OR(I493="",说明首页!$C$3-INT(I493)&gt;=3),"是","否")</f>
        <v>否</v>
      </c>
      <c r="AB493" s="28">
        <f t="shared" si="114"/>
        <v>85.561919504643967</v>
      </c>
      <c r="AC493" s="29">
        <f t="shared" si="115"/>
        <v>1440</v>
      </c>
      <c r="AD493" s="27">
        <f t="shared" si="116"/>
        <v>24000</v>
      </c>
      <c r="AE493" s="29">
        <f t="shared" si="117"/>
        <v>343.26</v>
      </c>
      <c r="AF493" s="29">
        <f t="shared" si="118"/>
        <v>164.50297619047618</v>
      </c>
      <c r="AG493" s="28">
        <f t="shared" si="119"/>
        <v>36.762225969645868</v>
      </c>
      <c r="AH493" s="28">
        <f t="shared" si="120"/>
        <v>88.701517706576723</v>
      </c>
      <c r="AI493" s="28">
        <f t="shared" si="121"/>
        <v>49.578414839797638</v>
      </c>
      <c r="AJ493" s="28">
        <f t="shared" si="122"/>
        <v>55.480607082630698</v>
      </c>
      <c r="AK493" s="28">
        <f t="shared" si="123"/>
        <v>86.509274873524461</v>
      </c>
      <c r="AL493" s="29">
        <f t="shared" si="124"/>
        <v>72.11</v>
      </c>
      <c r="AM493" s="25">
        <f t="shared" si="125"/>
        <v>129</v>
      </c>
      <c r="AN493" s="24" t="str">
        <f t="shared" si="126"/>
        <v>A</v>
      </c>
      <c r="AO493" s="24" t="str">
        <f t="shared" si="127"/>
        <v>MOB12+</v>
      </c>
    </row>
    <row r="494" spans="1:41" ht="13.5" hidden="1" customHeight="1">
      <c r="A494" s="24" t="s">
        <v>1168</v>
      </c>
      <c r="B494" s="34" t="s">
        <v>150</v>
      </c>
      <c r="C494" s="25">
        <v>780003</v>
      </c>
      <c r="D494" s="24" t="s">
        <v>1069</v>
      </c>
      <c r="E494" s="26">
        <v>45719.609027777798</v>
      </c>
      <c r="F494" s="26">
        <v>45719.609027777798</v>
      </c>
      <c r="G494" s="25">
        <v>435</v>
      </c>
      <c r="H494" s="25">
        <v>435</v>
      </c>
      <c r="I494" s="26">
        <v>46154.688194444403</v>
      </c>
      <c r="J494" s="27">
        <v>569</v>
      </c>
      <c r="K494" s="27">
        <v>719</v>
      </c>
      <c r="L494" s="27">
        <v>230</v>
      </c>
      <c r="M494" s="27">
        <v>24417</v>
      </c>
      <c r="N494" s="27">
        <v>17096</v>
      </c>
      <c r="O494" s="25">
        <v>1</v>
      </c>
      <c r="P494" s="27">
        <v>0</v>
      </c>
      <c r="Q494" s="24"/>
      <c r="R494" s="24"/>
      <c r="S494" s="27">
        <v>4</v>
      </c>
      <c r="T494" s="27">
        <v>7</v>
      </c>
      <c r="U494" s="27">
        <v>35300</v>
      </c>
      <c r="V494" s="24">
        <v>30000</v>
      </c>
      <c r="W494" s="27">
        <v>35300</v>
      </c>
      <c r="X494" s="24" t="str">
        <f>IF(OR(I494="",说明首页!$C$3-INT(I494)&gt;7),"是","否")</f>
        <v>否</v>
      </c>
      <c r="Y494" s="24" t="str">
        <f t="shared" si="112"/>
        <v>是</v>
      </c>
      <c r="Z494" s="24" t="str">
        <f t="shared" si="113"/>
        <v>否</v>
      </c>
      <c r="AA494" s="24" t="str">
        <f>IF(OR(I494="",说明首页!$C$3-INT(I494)&gt;=3),"是","否")</f>
        <v>否</v>
      </c>
      <c r="AB494" s="28">
        <f t="shared" si="114"/>
        <v>74.330434782608691</v>
      </c>
      <c r="AC494" s="29">
        <f t="shared" si="115"/>
        <v>3.53</v>
      </c>
      <c r="AD494" s="27">
        <f t="shared" si="116"/>
        <v>5042.8571428571431</v>
      </c>
      <c r="AE494" s="29">
        <f t="shared" si="117"/>
        <v>3</v>
      </c>
      <c r="AF494" s="29">
        <f t="shared" si="118"/>
        <v>284.93333333333334</v>
      </c>
      <c r="AG494" s="28" t="str">
        <f t="shared" si="119"/>
        <v/>
      </c>
      <c r="AH494" s="28" t="str">
        <f t="shared" si="120"/>
        <v/>
      </c>
      <c r="AI494" s="28" t="str">
        <f t="shared" si="121"/>
        <v/>
      </c>
      <c r="AJ494" s="28" t="str">
        <f t="shared" si="122"/>
        <v/>
      </c>
      <c r="AK494" s="28" t="str">
        <f t="shared" si="123"/>
        <v/>
      </c>
      <c r="AL494" s="29" t="str">
        <f t="shared" si="124"/>
        <v/>
      </c>
      <c r="AM494" s="25" t="str">
        <f t="shared" si="125"/>
        <v/>
      </c>
      <c r="AN494" s="24" t="str">
        <f t="shared" si="126"/>
        <v>非参评</v>
      </c>
      <c r="AO494" s="24" t="str">
        <f t="shared" si="127"/>
        <v>MOB12+</v>
      </c>
    </row>
    <row r="495" spans="1:41" ht="13.5" hidden="1" customHeight="1">
      <c r="A495" s="24" t="s">
        <v>1168</v>
      </c>
      <c r="B495" s="34" t="s">
        <v>150</v>
      </c>
      <c r="C495" s="25">
        <v>780005</v>
      </c>
      <c r="D495" s="24" t="s">
        <v>491</v>
      </c>
      <c r="E495" s="26">
        <v>45719.578472222202</v>
      </c>
      <c r="F495" s="26">
        <v>45719.578472222202</v>
      </c>
      <c r="G495" s="25">
        <v>435</v>
      </c>
      <c r="H495" s="25">
        <v>435</v>
      </c>
      <c r="I495" s="26">
        <v>46154.866666666698</v>
      </c>
      <c r="J495" s="27">
        <v>6426</v>
      </c>
      <c r="K495" s="27">
        <v>7438</v>
      </c>
      <c r="L495" s="27">
        <v>2866</v>
      </c>
      <c r="M495" s="27">
        <v>393539</v>
      </c>
      <c r="N495" s="27">
        <v>326988</v>
      </c>
      <c r="O495" s="24">
        <v>27</v>
      </c>
      <c r="P495" s="24">
        <v>0</v>
      </c>
      <c r="Q495" s="24"/>
      <c r="R495" s="24"/>
      <c r="S495" s="24">
        <v>359</v>
      </c>
      <c r="T495" s="24">
        <v>582</v>
      </c>
      <c r="U495" s="24">
        <v>22200000</v>
      </c>
      <c r="V495" s="24">
        <v>10800000</v>
      </c>
      <c r="W495" s="24">
        <v>22200000</v>
      </c>
      <c r="X495" s="24" t="str">
        <f>IF(OR(I495="",说明首页!$C$3-INT(I495)&gt;7),"是","否")</f>
        <v>否</v>
      </c>
      <c r="Y495" s="24" t="str">
        <f t="shared" si="112"/>
        <v>否</v>
      </c>
      <c r="Z495" s="24" t="str">
        <f t="shared" si="113"/>
        <v>是</v>
      </c>
      <c r="AA495" s="24" t="str">
        <f>IF(OR(I495="",说明首页!$C$3-INT(I495)&gt;=3),"是","否")</f>
        <v>否</v>
      </c>
      <c r="AB495" s="28">
        <f t="shared" si="114"/>
        <v>114.09211444521982</v>
      </c>
      <c r="AC495" s="29">
        <f t="shared" si="115"/>
        <v>2220</v>
      </c>
      <c r="AD495" s="27">
        <f t="shared" si="116"/>
        <v>38144.329896907213</v>
      </c>
      <c r="AE495" s="29">
        <f t="shared" si="117"/>
        <v>1080</v>
      </c>
      <c r="AF495" s="29">
        <f t="shared" si="118"/>
        <v>201.84444444444443</v>
      </c>
      <c r="AG495" s="28">
        <f t="shared" si="119"/>
        <v>83.473861720067461</v>
      </c>
      <c r="AH495" s="28">
        <f t="shared" si="120"/>
        <v>97.976391231028671</v>
      </c>
      <c r="AI495" s="28">
        <f t="shared" si="121"/>
        <v>96.964586846543</v>
      </c>
      <c r="AJ495" s="28">
        <f t="shared" si="122"/>
        <v>96.458684654300157</v>
      </c>
      <c r="AK495" s="28">
        <f t="shared" si="123"/>
        <v>98.313659359190552</v>
      </c>
      <c r="AL495" s="29">
        <f t="shared" si="124"/>
        <v>96.23</v>
      </c>
      <c r="AM495" s="25">
        <f t="shared" si="125"/>
        <v>6</v>
      </c>
      <c r="AN495" s="24" t="str">
        <f t="shared" si="126"/>
        <v>S</v>
      </c>
      <c r="AO495" s="24" t="str">
        <f t="shared" si="127"/>
        <v>MOB12+</v>
      </c>
    </row>
    <row r="496" spans="1:41" ht="13.5" hidden="1" customHeight="1">
      <c r="A496" s="24" t="s">
        <v>1168</v>
      </c>
      <c r="B496" s="34" t="s">
        <v>150</v>
      </c>
      <c r="C496" s="25">
        <v>780006</v>
      </c>
      <c r="D496" s="24" t="s">
        <v>1631</v>
      </c>
      <c r="E496" s="26">
        <v>45719.643750000003</v>
      </c>
      <c r="F496" s="26">
        <v>45719.643750000003</v>
      </c>
      <c r="G496" s="25">
        <v>435</v>
      </c>
      <c r="H496" s="25">
        <v>435</v>
      </c>
      <c r="I496" s="26">
        <v>46154.805555555598</v>
      </c>
      <c r="J496" s="27">
        <v>4612</v>
      </c>
      <c r="K496" s="27">
        <v>4980</v>
      </c>
      <c r="L496" s="27">
        <v>1399</v>
      </c>
      <c r="M496" s="27">
        <v>251253</v>
      </c>
      <c r="N496" s="27">
        <v>201769</v>
      </c>
      <c r="O496" s="25">
        <v>24</v>
      </c>
      <c r="P496" s="27">
        <v>0</v>
      </c>
      <c r="Q496" s="24"/>
      <c r="R496" s="24"/>
      <c r="S496" s="27">
        <v>217</v>
      </c>
      <c r="T496" s="27">
        <v>346</v>
      </c>
      <c r="U496" s="27">
        <v>11700000</v>
      </c>
      <c r="V496" s="27">
        <v>8817700</v>
      </c>
      <c r="W496" s="27">
        <v>11700000</v>
      </c>
      <c r="X496" s="24" t="str">
        <f>IF(OR(I496="",说明首页!$C$3-INT(I496)&gt;7),"是","否")</f>
        <v>否</v>
      </c>
      <c r="Y496" s="24" t="str">
        <f t="shared" si="112"/>
        <v>否</v>
      </c>
      <c r="Z496" s="24" t="str">
        <f t="shared" si="113"/>
        <v>是</v>
      </c>
      <c r="AA496" s="24" t="str">
        <f>IF(OR(I496="",说明首页!$C$3-INT(I496)&gt;=3),"是","否")</f>
        <v>否</v>
      </c>
      <c r="AB496" s="28">
        <f t="shared" si="114"/>
        <v>144.22373123659756</v>
      </c>
      <c r="AC496" s="29">
        <f t="shared" si="115"/>
        <v>1170</v>
      </c>
      <c r="AD496" s="27">
        <f t="shared" si="116"/>
        <v>33815.028901734106</v>
      </c>
      <c r="AE496" s="29">
        <f t="shared" si="117"/>
        <v>881.77</v>
      </c>
      <c r="AF496" s="29">
        <f t="shared" si="118"/>
        <v>140.11736111111111</v>
      </c>
      <c r="AG496" s="28">
        <f t="shared" si="119"/>
        <v>95.784148397976381</v>
      </c>
      <c r="AH496" s="28">
        <f t="shared" si="120"/>
        <v>78.077571669477237</v>
      </c>
      <c r="AI496" s="28">
        <f t="shared" si="121"/>
        <v>91.231028667790895</v>
      </c>
      <c r="AJ496" s="28">
        <f t="shared" si="122"/>
        <v>93.423271500843171</v>
      </c>
      <c r="AK496" s="28">
        <f t="shared" si="123"/>
        <v>60.202360876897131</v>
      </c>
      <c r="AL496" s="29">
        <f t="shared" si="124"/>
        <v>79.650000000000006</v>
      </c>
      <c r="AM496" s="25">
        <f t="shared" si="125"/>
        <v>78</v>
      </c>
      <c r="AN496" s="24" t="str">
        <f t="shared" si="126"/>
        <v>S</v>
      </c>
      <c r="AO496" s="24" t="str">
        <f t="shared" si="127"/>
        <v>MOB12+</v>
      </c>
    </row>
    <row r="497" spans="1:41" ht="13.5" hidden="1" customHeight="1">
      <c r="A497" s="24" t="s">
        <v>1168</v>
      </c>
      <c r="B497" s="34" t="s">
        <v>169</v>
      </c>
      <c r="C497" s="25">
        <v>780022</v>
      </c>
      <c r="D497" s="24" t="s">
        <v>1669</v>
      </c>
      <c r="E497" s="26">
        <v>45720.657638888901</v>
      </c>
      <c r="F497" s="26">
        <v>45720.657638888901</v>
      </c>
      <c r="G497" s="25">
        <v>434</v>
      </c>
      <c r="H497" s="25">
        <v>434</v>
      </c>
      <c r="I497" s="26">
        <v>46154.745833333298</v>
      </c>
      <c r="J497" s="27">
        <v>4834</v>
      </c>
      <c r="K497" s="27">
        <v>5007</v>
      </c>
      <c r="L497" s="27">
        <v>1737</v>
      </c>
      <c r="M497" s="27">
        <v>252643</v>
      </c>
      <c r="N497" s="27">
        <v>210299</v>
      </c>
      <c r="O497" s="25">
        <v>25</v>
      </c>
      <c r="P497" s="27">
        <v>0</v>
      </c>
      <c r="Q497" s="24"/>
      <c r="R497" s="24"/>
      <c r="S497" s="27">
        <v>230</v>
      </c>
      <c r="T497" s="27">
        <v>356</v>
      </c>
      <c r="U497" s="27">
        <v>12600000</v>
      </c>
      <c r="V497" s="27">
        <v>6238800</v>
      </c>
      <c r="W497" s="27">
        <v>12600000</v>
      </c>
      <c r="X497" s="24" t="str">
        <f>IF(OR(I497="",说明首页!$C$3-INT(I497)&gt;7),"是","否")</f>
        <v>否</v>
      </c>
      <c r="Y497" s="24" t="str">
        <f t="shared" si="112"/>
        <v>否</v>
      </c>
      <c r="Z497" s="24" t="str">
        <f t="shared" si="113"/>
        <v>是</v>
      </c>
      <c r="AA497" s="24" t="str">
        <f>IF(OR(I497="",说明首页!$C$3-INT(I497)&gt;=3),"是","否")</f>
        <v>否</v>
      </c>
      <c r="AB497" s="28">
        <f t="shared" si="114"/>
        <v>121.07023603914796</v>
      </c>
      <c r="AC497" s="29">
        <f t="shared" si="115"/>
        <v>1260</v>
      </c>
      <c r="AD497" s="27">
        <f t="shared" si="116"/>
        <v>35393.258426966291</v>
      </c>
      <c r="AE497" s="29">
        <f t="shared" si="117"/>
        <v>623.88</v>
      </c>
      <c r="AF497" s="29">
        <f t="shared" si="118"/>
        <v>140.19933333333333</v>
      </c>
      <c r="AG497" s="28">
        <f t="shared" si="119"/>
        <v>89.3760539629005</v>
      </c>
      <c r="AH497" s="28">
        <f t="shared" si="120"/>
        <v>81.787521079258013</v>
      </c>
      <c r="AI497" s="28">
        <f t="shared" si="121"/>
        <v>94.266441821247895</v>
      </c>
      <c r="AJ497" s="28">
        <f t="shared" si="122"/>
        <v>82.630691399662737</v>
      </c>
      <c r="AK497" s="28">
        <f t="shared" si="123"/>
        <v>60.370994940978072</v>
      </c>
      <c r="AL497" s="29">
        <f t="shared" si="124"/>
        <v>79.19</v>
      </c>
      <c r="AM497" s="25">
        <f t="shared" si="125"/>
        <v>82</v>
      </c>
      <c r="AN497" s="24" t="str">
        <f t="shared" si="126"/>
        <v>S</v>
      </c>
      <c r="AO497" s="24" t="str">
        <f t="shared" si="127"/>
        <v>MOB12+</v>
      </c>
    </row>
    <row r="498" spans="1:41" ht="13.5" hidden="1" customHeight="1">
      <c r="A498" s="24" t="s">
        <v>1168</v>
      </c>
      <c r="B498" s="34" t="s">
        <v>147</v>
      </c>
      <c r="C498" s="25">
        <v>780060</v>
      </c>
      <c r="D498" s="24" t="s">
        <v>1672</v>
      </c>
      <c r="E498" s="26">
        <v>45720.627083333296</v>
      </c>
      <c r="F498" s="26">
        <v>45720.627083333296</v>
      </c>
      <c r="G498" s="25">
        <v>434</v>
      </c>
      <c r="H498" s="25">
        <v>434</v>
      </c>
      <c r="I498" s="26">
        <v>46152.663194444402</v>
      </c>
      <c r="J498" s="27">
        <v>4236</v>
      </c>
      <c r="K498" s="27">
        <v>5790</v>
      </c>
      <c r="L498" s="27">
        <v>2545</v>
      </c>
      <c r="M498" s="27">
        <v>224699</v>
      </c>
      <c r="N498" s="27">
        <v>179396</v>
      </c>
      <c r="O498" s="25">
        <v>23</v>
      </c>
      <c r="P498" s="27">
        <v>0</v>
      </c>
      <c r="Q498" s="24"/>
      <c r="R498" s="24"/>
      <c r="S498" s="27">
        <v>273</v>
      </c>
      <c r="T498" s="27">
        <v>413</v>
      </c>
      <c r="U498" s="27">
        <v>11400000</v>
      </c>
      <c r="V498" s="27">
        <v>3622300</v>
      </c>
      <c r="W498" s="27">
        <v>11400000</v>
      </c>
      <c r="X498" s="24" t="str">
        <f>IF(OR(I498="",说明首页!$C$3-INT(I498)&gt;7),"是","否")</f>
        <v>否</v>
      </c>
      <c r="Y498" s="24" t="str">
        <f t="shared" si="112"/>
        <v>否</v>
      </c>
      <c r="Z498" s="24" t="str">
        <f t="shared" si="113"/>
        <v>是</v>
      </c>
      <c r="AA498" s="24" t="str">
        <f>IF(OR(I498="",说明首页!$C$3-INT(I498)&gt;=3),"是","否")</f>
        <v>否</v>
      </c>
      <c r="AB498" s="28">
        <f t="shared" si="114"/>
        <v>70.489587426326125</v>
      </c>
      <c r="AC498" s="29">
        <f t="shared" si="115"/>
        <v>1140</v>
      </c>
      <c r="AD498" s="27">
        <f t="shared" si="116"/>
        <v>27602.905569007264</v>
      </c>
      <c r="AE498" s="29">
        <f t="shared" si="117"/>
        <v>362.23</v>
      </c>
      <c r="AF498" s="29">
        <f t="shared" si="118"/>
        <v>129.99710144927536</v>
      </c>
      <c r="AG498" s="28">
        <f t="shared" si="119"/>
        <v>7.0826306913996637</v>
      </c>
      <c r="AH498" s="28">
        <f t="shared" si="120"/>
        <v>76.72849915682967</v>
      </c>
      <c r="AI498" s="28">
        <f t="shared" si="121"/>
        <v>70.826306913996632</v>
      </c>
      <c r="AJ498" s="28">
        <f t="shared" si="122"/>
        <v>58.516020236087684</v>
      </c>
      <c r="AK498" s="28">
        <f t="shared" si="123"/>
        <v>41.315345699831369</v>
      </c>
      <c r="AL498" s="29">
        <f t="shared" si="124"/>
        <v>57.29</v>
      </c>
      <c r="AM498" s="25">
        <f t="shared" si="125"/>
        <v>233</v>
      </c>
      <c r="AN498" s="24" t="str">
        <f t="shared" si="126"/>
        <v>A</v>
      </c>
      <c r="AO498" s="24" t="str">
        <f t="shared" si="127"/>
        <v>MOB12+</v>
      </c>
    </row>
    <row r="499" spans="1:41" ht="13.5" hidden="1" customHeight="1">
      <c r="A499" s="24" t="s">
        <v>1168</v>
      </c>
      <c r="B499" s="34" t="s">
        <v>147</v>
      </c>
      <c r="C499" s="25">
        <v>780061</v>
      </c>
      <c r="D499" s="24" t="s">
        <v>1251</v>
      </c>
      <c r="E499" s="26">
        <v>45720.626388888901</v>
      </c>
      <c r="F499" s="26">
        <v>45720.626388888901</v>
      </c>
      <c r="G499" s="25">
        <v>434</v>
      </c>
      <c r="H499" s="25">
        <v>434</v>
      </c>
      <c r="I499" s="26">
        <v>46154.795138888898</v>
      </c>
      <c r="J499" s="27">
        <v>5748</v>
      </c>
      <c r="K499" s="27">
        <v>7253</v>
      </c>
      <c r="L499" s="27">
        <v>2902</v>
      </c>
      <c r="M499" s="27">
        <v>278578</v>
      </c>
      <c r="N499" s="27">
        <v>214553</v>
      </c>
      <c r="O499" s="25">
        <v>28</v>
      </c>
      <c r="P499" s="27">
        <v>0</v>
      </c>
      <c r="Q499" s="24"/>
      <c r="R499" s="24"/>
      <c r="S499" s="27">
        <v>335</v>
      </c>
      <c r="T499" s="27">
        <v>529</v>
      </c>
      <c r="U499" s="27">
        <v>16300000</v>
      </c>
      <c r="V499" s="27">
        <v>6358200</v>
      </c>
      <c r="W499" s="27">
        <v>16300000</v>
      </c>
      <c r="X499" s="24" t="str">
        <f>IF(OR(I499="",说明首页!$C$3-INT(I499)&gt;7),"是","否")</f>
        <v>否</v>
      </c>
      <c r="Y499" s="24" t="str">
        <f t="shared" si="112"/>
        <v>否</v>
      </c>
      <c r="Z499" s="24" t="str">
        <f t="shared" si="113"/>
        <v>是</v>
      </c>
      <c r="AA499" s="24" t="str">
        <f>IF(OR(I499="",说明首页!$C$3-INT(I499)&gt;=3),"是","否")</f>
        <v>否</v>
      </c>
      <c r="AB499" s="28">
        <f t="shared" si="114"/>
        <v>73.932804962095105</v>
      </c>
      <c r="AC499" s="29">
        <f t="shared" si="115"/>
        <v>1630</v>
      </c>
      <c r="AD499" s="27">
        <f t="shared" si="116"/>
        <v>30812.854442344047</v>
      </c>
      <c r="AE499" s="29">
        <f t="shared" si="117"/>
        <v>635.82000000000005</v>
      </c>
      <c r="AF499" s="29">
        <f t="shared" si="118"/>
        <v>127.71011904761905</v>
      </c>
      <c r="AG499" s="28">
        <f t="shared" si="119"/>
        <v>11.804384485666104</v>
      </c>
      <c r="AH499" s="28">
        <f t="shared" si="120"/>
        <v>93.591905564924119</v>
      </c>
      <c r="AI499" s="28">
        <f t="shared" si="121"/>
        <v>83.136593591905566</v>
      </c>
      <c r="AJ499" s="28">
        <f t="shared" si="122"/>
        <v>83.642495784148394</v>
      </c>
      <c r="AK499" s="28">
        <f t="shared" si="123"/>
        <v>36.593591905564928</v>
      </c>
      <c r="AL499" s="29">
        <f t="shared" si="124"/>
        <v>68.099999999999994</v>
      </c>
      <c r="AM499" s="25">
        <f t="shared" si="125"/>
        <v>150</v>
      </c>
      <c r="AN499" s="24" t="str">
        <f t="shared" si="126"/>
        <v>A</v>
      </c>
      <c r="AO499" s="24" t="str">
        <f t="shared" si="127"/>
        <v>MOB12+</v>
      </c>
    </row>
    <row r="500" spans="1:41" ht="13.5" hidden="1" customHeight="1">
      <c r="A500" s="24" t="s">
        <v>1168</v>
      </c>
      <c r="B500" s="34" t="s">
        <v>152</v>
      </c>
      <c r="C500" s="25">
        <v>780344</v>
      </c>
      <c r="D500" s="24" t="s">
        <v>1388</v>
      </c>
      <c r="E500" s="26">
        <v>45722.706250000003</v>
      </c>
      <c r="F500" s="26">
        <v>45722.706250000003</v>
      </c>
      <c r="G500" s="25">
        <v>432</v>
      </c>
      <c r="H500" s="25">
        <v>432</v>
      </c>
      <c r="I500" s="26">
        <v>46154.809722222199</v>
      </c>
      <c r="J500" s="27">
        <v>3914</v>
      </c>
      <c r="K500" s="27">
        <v>5456</v>
      </c>
      <c r="L500" s="27">
        <v>1610</v>
      </c>
      <c r="M500" s="27">
        <v>237823</v>
      </c>
      <c r="N500" s="27">
        <v>184002</v>
      </c>
      <c r="O500" s="25">
        <v>25</v>
      </c>
      <c r="P500" s="27">
        <v>0</v>
      </c>
      <c r="Q500" s="24"/>
      <c r="R500" s="24"/>
      <c r="S500" s="27">
        <v>282</v>
      </c>
      <c r="T500" s="27">
        <v>442</v>
      </c>
      <c r="U500" s="27">
        <v>10500000</v>
      </c>
      <c r="V500" s="27">
        <v>4292900</v>
      </c>
      <c r="W500" s="27">
        <v>10500000</v>
      </c>
      <c r="X500" s="24" t="str">
        <f>IF(OR(I500="",说明首页!$C$3-INT(I500)&gt;7),"是","否")</f>
        <v>否</v>
      </c>
      <c r="Y500" s="24" t="str">
        <f t="shared" si="112"/>
        <v>否</v>
      </c>
      <c r="Z500" s="24" t="str">
        <f t="shared" si="113"/>
        <v>是</v>
      </c>
      <c r="AA500" s="24" t="str">
        <f>IF(OR(I500="",说明首页!$C$3-INT(I500)&gt;=3),"是","否")</f>
        <v>否</v>
      </c>
      <c r="AB500" s="28">
        <f t="shared" si="114"/>
        <v>114.28695652173913</v>
      </c>
      <c r="AC500" s="29">
        <f t="shared" si="115"/>
        <v>1050</v>
      </c>
      <c r="AD500" s="27">
        <f t="shared" si="116"/>
        <v>23755.656108597286</v>
      </c>
      <c r="AE500" s="29">
        <f t="shared" si="117"/>
        <v>429.29</v>
      </c>
      <c r="AF500" s="29">
        <f t="shared" si="118"/>
        <v>122.66799999999999</v>
      </c>
      <c r="AG500" s="28">
        <f t="shared" si="119"/>
        <v>83.97976391231029</v>
      </c>
      <c r="AH500" s="28">
        <f t="shared" si="120"/>
        <v>71.838111298482303</v>
      </c>
      <c r="AI500" s="28">
        <f t="shared" si="121"/>
        <v>47.72344013490725</v>
      </c>
      <c r="AJ500" s="28">
        <f t="shared" si="122"/>
        <v>69.308600337268132</v>
      </c>
      <c r="AK500" s="28">
        <f t="shared" si="123"/>
        <v>28.161888701517707</v>
      </c>
      <c r="AL500" s="29">
        <f t="shared" si="124"/>
        <v>58.14</v>
      </c>
      <c r="AM500" s="25">
        <f t="shared" si="125"/>
        <v>225</v>
      </c>
      <c r="AN500" s="24" t="str">
        <f t="shared" si="126"/>
        <v>A</v>
      </c>
      <c r="AO500" s="24" t="str">
        <f t="shared" si="127"/>
        <v>MOB12+</v>
      </c>
    </row>
    <row r="501" spans="1:41" ht="13.5" hidden="1" customHeight="1">
      <c r="A501" s="24" t="s">
        <v>1168</v>
      </c>
      <c r="B501" s="34" t="s">
        <v>145</v>
      </c>
      <c r="C501" s="25">
        <v>780367</v>
      </c>
      <c r="D501" s="24" t="s">
        <v>1013</v>
      </c>
      <c r="E501" s="26">
        <v>45722.621527777803</v>
      </c>
      <c r="F501" s="26">
        <v>45722.621527777803</v>
      </c>
      <c r="G501" s="25">
        <v>432</v>
      </c>
      <c r="H501" s="25">
        <v>432</v>
      </c>
      <c r="I501" s="26">
        <v>46154.770138888904</v>
      </c>
      <c r="J501" s="27">
        <v>237</v>
      </c>
      <c r="K501" s="27">
        <v>287</v>
      </c>
      <c r="L501" s="27">
        <v>108</v>
      </c>
      <c r="M501" s="27">
        <v>13085</v>
      </c>
      <c r="N501" s="27">
        <v>10205</v>
      </c>
      <c r="O501" s="25">
        <v>1</v>
      </c>
      <c r="P501" s="24">
        <v>0</v>
      </c>
      <c r="Q501" s="24"/>
      <c r="R501" s="24"/>
      <c r="S501" s="24">
        <v>5</v>
      </c>
      <c r="T501" s="24">
        <v>11</v>
      </c>
      <c r="U501" s="24">
        <v>619300</v>
      </c>
      <c r="V501" s="24">
        <v>598300</v>
      </c>
      <c r="W501" s="24">
        <v>619300</v>
      </c>
      <c r="X501" s="24" t="str">
        <f>IF(OR(I501="",说明首页!$C$3-INT(I501)&gt;7),"是","否")</f>
        <v>否</v>
      </c>
      <c r="Y501" s="24" t="str">
        <f t="shared" si="112"/>
        <v>是</v>
      </c>
      <c r="Z501" s="24" t="str">
        <f t="shared" si="113"/>
        <v>否</v>
      </c>
      <c r="AA501" s="24" t="str">
        <f>IF(OR(I501="",说明首页!$C$3-INT(I501)&gt;=3),"是","否")</f>
        <v>否</v>
      </c>
      <c r="AB501" s="28">
        <f t="shared" si="114"/>
        <v>94.490740740740748</v>
      </c>
      <c r="AC501" s="29">
        <f t="shared" si="115"/>
        <v>61.93</v>
      </c>
      <c r="AD501" s="27">
        <f t="shared" si="116"/>
        <v>56300</v>
      </c>
      <c r="AE501" s="29">
        <f t="shared" si="117"/>
        <v>59.83</v>
      </c>
      <c r="AF501" s="29">
        <f t="shared" si="118"/>
        <v>170.08333333333334</v>
      </c>
      <c r="AG501" s="28" t="str">
        <f t="shared" si="119"/>
        <v/>
      </c>
      <c r="AH501" s="28" t="str">
        <f t="shared" si="120"/>
        <v/>
      </c>
      <c r="AI501" s="28" t="str">
        <f t="shared" si="121"/>
        <v/>
      </c>
      <c r="AJ501" s="28" t="str">
        <f t="shared" si="122"/>
        <v/>
      </c>
      <c r="AK501" s="28" t="str">
        <f t="shared" si="123"/>
        <v/>
      </c>
      <c r="AL501" s="29" t="str">
        <f t="shared" si="124"/>
        <v/>
      </c>
      <c r="AM501" s="25" t="str">
        <f t="shared" si="125"/>
        <v/>
      </c>
      <c r="AN501" s="24" t="str">
        <f t="shared" si="126"/>
        <v>非参评</v>
      </c>
      <c r="AO501" s="24" t="str">
        <f t="shared" si="127"/>
        <v>MOB12+</v>
      </c>
    </row>
    <row r="502" spans="1:41" ht="13.5" hidden="1" customHeight="1">
      <c r="A502" s="24" t="s">
        <v>1168</v>
      </c>
      <c r="B502" s="34" t="s">
        <v>145</v>
      </c>
      <c r="C502" s="25">
        <v>780371</v>
      </c>
      <c r="D502" s="24" t="s">
        <v>973</v>
      </c>
      <c r="E502" s="26">
        <v>45722.608333333301</v>
      </c>
      <c r="F502" s="26">
        <v>45722.608333333301</v>
      </c>
      <c r="G502" s="25">
        <v>432</v>
      </c>
      <c r="H502" s="25">
        <v>432</v>
      </c>
      <c r="I502" s="26">
        <v>46154.746527777803</v>
      </c>
      <c r="J502" s="27">
        <v>378</v>
      </c>
      <c r="K502" s="27">
        <v>526</v>
      </c>
      <c r="L502" s="27">
        <v>134</v>
      </c>
      <c r="M502" s="27">
        <v>16955</v>
      </c>
      <c r="N502" s="27">
        <v>11447</v>
      </c>
      <c r="O502" s="24">
        <v>1</v>
      </c>
      <c r="P502" s="27">
        <v>0</v>
      </c>
      <c r="Q502" s="24"/>
      <c r="R502" s="24"/>
      <c r="S502" s="27">
        <v>3</v>
      </c>
      <c r="T502" s="27">
        <v>6</v>
      </c>
      <c r="U502" s="27">
        <v>212800</v>
      </c>
      <c r="V502" s="27">
        <v>212800</v>
      </c>
      <c r="W502" s="27">
        <v>212800</v>
      </c>
      <c r="X502" s="24" t="str">
        <f>IF(OR(I502="",说明首页!$C$3-INT(I502)&gt;7),"是","否")</f>
        <v>否</v>
      </c>
      <c r="Y502" s="24" t="str">
        <f t="shared" si="112"/>
        <v>是</v>
      </c>
      <c r="Z502" s="24" t="str">
        <f t="shared" si="113"/>
        <v>否</v>
      </c>
      <c r="AA502" s="24" t="str">
        <f>IF(OR(I502="",说明首页!$C$3-INT(I502)&gt;=3),"是","否")</f>
        <v>否</v>
      </c>
      <c r="AB502" s="28">
        <f t="shared" si="114"/>
        <v>85.425373134328353</v>
      </c>
      <c r="AC502" s="29">
        <f t="shared" si="115"/>
        <v>21.28</v>
      </c>
      <c r="AD502" s="27">
        <f t="shared" si="116"/>
        <v>35466.666666666664</v>
      </c>
      <c r="AE502" s="29">
        <f t="shared" si="117"/>
        <v>21.28</v>
      </c>
      <c r="AF502" s="29">
        <f t="shared" si="118"/>
        <v>190.78333333333333</v>
      </c>
      <c r="AG502" s="28" t="str">
        <f t="shared" si="119"/>
        <v/>
      </c>
      <c r="AH502" s="28" t="str">
        <f t="shared" si="120"/>
        <v/>
      </c>
      <c r="AI502" s="28" t="str">
        <f t="shared" si="121"/>
        <v/>
      </c>
      <c r="AJ502" s="28" t="str">
        <f t="shared" si="122"/>
        <v/>
      </c>
      <c r="AK502" s="28" t="str">
        <f t="shared" si="123"/>
        <v/>
      </c>
      <c r="AL502" s="29" t="str">
        <f t="shared" si="124"/>
        <v/>
      </c>
      <c r="AM502" s="25" t="str">
        <f t="shared" si="125"/>
        <v/>
      </c>
      <c r="AN502" s="24" t="str">
        <f t="shared" si="126"/>
        <v>非参评</v>
      </c>
      <c r="AO502" s="24" t="str">
        <f t="shared" si="127"/>
        <v>MOB12+</v>
      </c>
    </row>
    <row r="503" spans="1:41" ht="13.5" hidden="1" customHeight="1">
      <c r="A503" s="24" t="s">
        <v>1168</v>
      </c>
      <c r="B503" s="34" t="s">
        <v>145</v>
      </c>
      <c r="C503" s="25">
        <v>780647</v>
      </c>
      <c r="D503" s="24" t="s">
        <v>1633</v>
      </c>
      <c r="E503" s="26">
        <v>45723.686111111099</v>
      </c>
      <c r="F503" s="26">
        <v>45723.686111111099</v>
      </c>
      <c r="G503" s="25">
        <v>431</v>
      </c>
      <c r="H503" s="25">
        <v>431</v>
      </c>
      <c r="I503" s="26">
        <v>46154.771527777797</v>
      </c>
      <c r="J503" s="27">
        <v>3775</v>
      </c>
      <c r="K503" s="27">
        <v>4197</v>
      </c>
      <c r="L503" s="27">
        <v>1902</v>
      </c>
      <c r="M503" s="27">
        <v>233943</v>
      </c>
      <c r="N503" s="27">
        <v>201541</v>
      </c>
      <c r="O503" s="25">
        <v>23</v>
      </c>
      <c r="P503" s="27">
        <v>0</v>
      </c>
      <c r="Q503" s="24"/>
      <c r="R503" s="24"/>
      <c r="S503" s="27">
        <v>245</v>
      </c>
      <c r="T503" s="27">
        <v>404</v>
      </c>
      <c r="U503" s="27">
        <v>12900000</v>
      </c>
      <c r="V503" s="24">
        <v>7827100</v>
      </c>
      <c r="W503" s="27">
        <v>12900000</v>
      </c>
      <c r="X503" s="24" t="str">
        <f>IF(OR(I503="",说明首页!$C$3-INT(I503)&gt;7),"是","否")</f>
        <v>否</v>
      </c>
      <c r="Y503" s="24" t="str">
        <f t="shared" si="112"/>
        <v>否</v>
      </c>
      <c r="Z503" s="24" t="str">
        <f t="shared" si="113"/>
        <v>是</v>
      </c>
      <c r="AA503" s="24" t="str">
        <f>IF(OR(I503="",说明首页!$C$3-INT(I503)&gt;=3),"是","否")</f>
        <v>否</v>
      </c>
      <c r="AB503" s="28">
        <f t="shared" si="114"/>
        <v>105.96267087276551</v>
      </c>
      <c r="AC503" s="29">
        <f t="shared" si="115"/>
        <v>1290</v>
      </c>
      <c r="AD503" s="27">
        <f t="shared" si="116"/>
        <v>31930.69306930693</v>
      </c>
      <c r="AE503" s="29">
        <f t="shared" si="117"/>
        <v>782.71</v>
      </c>
      <c r="AF503" s="29">
        <f t="shared" si="118"/>
        <v>146.04420289855074</v>
      </c>
      <c r="AG503" s="28">
        <f t="shared" si="119"/>
        <v>75.885328836424961</v>
      </c>
      <c r="AH503" s="28">
        <f t="shared" si="120"/>
        <v>82.46205733558179</v>
      </c>
      <c r="AI503" s="28">
        <f t="shared" si="121"/>
        <v>87.352445193929171</v>
      </c>
      <c r="AJ503" s="28">
        <f t="shared" si="122"/>
        <v>89.713322091062395</v>
      </c>
      <c r="AK503" s="28">
        <f t="shared" si="123"/>
        <v>68.29679595278246</v>
      </c>
      <c r="AL503" s="29">
        <f t="shared" si="124"/>
        <v>80.08</v>
      </c>
      <c r="AM503" s="25">
        <f t="shared" si="125"/>
        <v>72</v>
      </c>
      <c r="AN503" s="24" t="str">
        <f t="shared" si="126"/>
        <v>S</v>
      </c>
      <c r="AO503" s="24" t="str">
        <f t="shared" si="127"/>
        <v>MOB12+</v>
      </c>
    </row>
    <row r="504" spans="1:41" ht="13.5" hidden="1" customHeight="1">
      <c r="A504" s="24" t="s">
        <v>1168</v>
      </c>
      <c r="B504" s="34" t="s">
        <v>162</v>
      </c>
      <c r="C504" s="25">
        <v>780668</v>
      </c>
      <c r="D504" s="24" t="s">
        <v>824</v>
      </c>
      <c r="E504" s="26">
        <v>45726.631944444402</v>
      </c>
      <c r="F504" s="26">
        <v>45726.631944444402</v>
      </c>
      <c r="G504" s="25">
        <v>428</v>
      </c>
      <c r="H504" s="25">
        <v>428</v>
      </c>
      <c r="I504" s="26">
        <v>46154.782638888901</v>
      </c>
      <c r="J504" s="27">
        <v>77</v>
      </c>
      <c r="K504" s="27">
        <v>79</v>
      </c>
      <c r="L504" s="27">
        <v>43</v>
      </c>
      <c r="M504" s="27">
        <v>4939</v>
      </c>
      <c r="N504" s="27">
        <v>4400</v>
      </c>
      <c r="O504" s="25">
        <v>1</v>
      </c>
      <c r="P504" s="27"/>
      <c r="Q504" s="24"/>
      <c r="R504" s="24"/>
      <c r="S504" s="27"/>
      <c r="T504" s="27"/>
      <c r="U504" s="27"/>
      <c r="V504" s="27"/>
      <c r="W504" s="27"/>
      <c r="X504" s="24" t="str">
        <f>IF(OR(I504="",说明首页!$C$3-INT(I504)&gt;7),"是","否")</f>
        <v>否</v>
      </c>
      <c r="Y504" s="24" t="str">
        <f t="shared" si="112"/>
        <v>是</v>
      </c>
      <c r="Z504" s="24" t="str">
        <f t="shared" si="113"/>
        <v>否</v>
      </c>
      <c r="AA504" s="24" t="str">
        <f>IF(OR(I504="",说明首页!$C$3-INT(I504)&gt;=3),"是","否")</f>
        <v>否</v>
      </c>
      <c r="AB504" s="28">
        <f t="shared" si="114"/>
        <v>102.32558139534883</v>
      </c>
      <c r="AC504" s="29">
        <f t="shared" si="115"/>
        <v>0</v>
      </c>
      <c r="AD504" s="27">
        <f t="shared" si="116"/>
        <v>0</v>
      </c>
      <c r="AE504" s="29">
        <f t="shared" si="117"/>
        <v>0</v>
      </c>
      <c r="AF504" s="29">
        <f t="shared" si="118"/>
        <v>73.333333333333329</v>
      </c>
      <c r="AG504" s="28" t="str">
        <f t="shared" si="119"/>
        <v/>
      </c>
      <c r="AH504" s="28" t="str">
        <f t="shared" si="120"/>
        <v/>
      </c>
      <c r="AI504" s="28" t="str">
        <f t="shared" si="121"/>
        <v/>
      </c>
      <c r="AJ504" s="28" t="str">
        <f t="shared" si="122"/>
        <v/>
      </c>
      <c r="AK504" s="28" t="str">
        <f t="shared" si="123"/>
        <v/>
      </c>
      <c r="AL504" s="29" t="str">
        <f t="shared" si="124"/>
        <v/>
      </c>
      <c r="AM504" s="25" t="str">
        <f t="shared" si="125"/>
        <v/>
      </c>
      <c r="AN504" s="24" t="str">
        <f t="shared" si="126"/>
        <v>非参评</v>
      </c>
      <c r="AO504" s="24" t="str">
        <f t="shared" si="127"/>
        <v>MOB12+</v>
      </c>
    </row>
    <row r="505" spans="1:41" ht="13.5" hidden="1" customHeight="1">
      <c r="A505" s="24" t="s">
        <v>1168</v>
      </c>
      <c r="B505" s="34" t="s">
        <v>150</v>
      </c>
      <c r="C505" s="25">
        <v>780685</v>
      </c>
      <c r="D505" s="24" t="s">
        <v>1599</v>
      </c>
      <c r="E505" s="26">
        <v>45726.568749999999</v>
      </c>
      <c r="F505" s="26">
        <v>45726.568749999999</v>
      </c>
      <c r="G505" s="25">
        <v>428</v>
      </c>
      <c r="H505" s="25">
        <v>428</v>
      </c>
      <c r="I505" s="26">
        <v>46154.841666666704</v>
      </c>
      <c r="J505" s="27">
        <v>7047</v>
      </c>
      <c r="K505" s="27">
        <v>7704</v>
      </c>
      <c r="L505" s="27">
        <v>2917</v>
      </c>
      <c r="M505" s="27">
        <v>349576</v>
      </c>
      <c r="N505" s="27">
        <v>279863</v>
      </c>
      <c r="O505" s="25">
        <v>28</v>
      </c>
      <c r="P505" s="27">
        <v>0</v>
      </c>
      <c r="Q505" s="24"/>
      <c r="R505" s="24"/>
      <c r="S505" s="27">
        <v>306</v>
      </c>
      <c r="T505" s="27">
        <v>483</v>
      </c>
      <c r="U505" s="27">
        <v>15400000</v>
      </c>
      <c r="V505" s="27">
        <v>5008500</v>
      </c>
      <c r="W505" s="27">
        <v>15400000</v>
      </c>
      <c r="X505" s="24" t="str">
        <f>IF(OR(I505="",说明首页!$C$3-INT(I505)&gt;7),"是","否")</f>
        <v>否</v>
      </c>
      <c r="Y505" s="24" t="str">
        <f t="shared" si="112"/>
        <v>否</v>
      </c>
      <c r="Z505" s="24" t="str">
        <f t="shared" si="113"/>
        <v>是</v>
      </c>
      <c r="AA505" s="24" t="str">
        <f>IF(OR(I505="",说明首页!$C$3-INT(I505)&gt;=3),"是","否")</f>
        <v>否</v>
      </c>
      <c r="AB505" s="28">
        <f t="shared" si="114"/>
        <v>95.942063764141238</v>
      </c>
      <c r="AC505" s="29">
        <f t="shared" si="115"/>
        <v>1540</v>
      </c>
      <c r="AD505" s="27">
        <f t="shared" si="116"/>
        <v>31884.057971014492</v>
      </c>
      <c r="AE505" s="29">
        <f t="shared" si="117"/>
        <v>500.85</v>
      </c>
      <c r="AF505" s="29">
        <f t="shared" si="118"/>
        <v>166.58511904761906</v>
      </c>
      <c r="AG505" s="28">
        <f t="shared" si="119"/>
        <v>58.853288364249579</v>
      </c>
      <c r="AH505" s="28">
        <f t="shared" si="120"/>
        <v>91.905564924114671</v>
      </c>
      <c r="AI505" s="28">
        <f t="shared" si="121"/>
        <v>86.846543001686342</v>
      </c>
      <c r="AJ505" s="28">
        <f t="shared" si="122"/>
        <v>76.222596964586842</v>
      </c>
      <c r="AK505" s="28">
        <f t="shared" si="123"/>
        <v>87.858347386172014</v>
      </c>
      <c r="AL505" s="29">
        <f t="shared" si="124"/>
        <v>84.48</v>
      </c>
      <c r="AM505" s="25">
        <f t="shared" si="125"/>
        <v>57</v>
      </c>
      <c r="AN505" s="24" t="str">
        <f t="shared" si="126"/>
        <v>S</v>
      </c>
      <c r="AO505" s="24" t="str">
        <f t="shared" si="127"/>
        <v>MOB12+</v>
      </c>
    </row>
    <row r="506" spans="1:41" ht="13.5" hidden="1" customHeight="1">
      <c r="A506" s="24" t="s">
        <v>1168</v>
      </c>
      <c r="B506" s="34" t="s">
        <v>150</v>
      </c>
      <c r="C506" s="25">
        <v>780686</v>
      </c>
      <c r="D506" s="24" t="s">
        <v>245</v>
      </c>
      <c r="E506" s="26">
        <v>45726.666666666701</v>
      </c>
      <c r="F506" s="26">
        <v>45726.666666666701</v>
      </c>
      <c r="G506" s="25">
        <v>428</v>
      </c>
      <c r="H506" s="25">
        <v>428</v>
      </c>
      <c r="I506" s="26">
        <v>46142.767361111102</v>
      </c>
      <c r="J506" s="27">
        <v>275</v>
      </c>
      <c r="K506" s="27">
        <v>298</v>
      </c>
      <c r="L506" s="27">
        <v>124</v>
      </c>
      <c r="M506" s="27">
        <v>13042</v>
      </c>
      <c r="N506" s="27">
        <v>10446</v>
      </c>
      <c r="O506" s="25"/>
      <c r="P506" s="27">
        <v>0</v>
      </c>
      <c r="Q506" s="24"/>
      <c r="R506" s="24"/>
      <c r="S506" s="27">
        <v>2</v>
      </c>
      <c r="T506" s="27">
        <v>4</v>
      </c>
      <c r="U506" s="27">
        <v>156700</v>
      </c>
      <c r="V506" s="27">
        <v>155700</v>
      </c>
      <c r="W506" s="27">
        <v>156700</v>
      </c>
      <c r="X506" s="24" t="str">
        <f>IF(OR(I506="",说明首页!$C$3-INT(I506)&gt;7),"是","否")</f>
        <v>否</v>
      </c>
      <c r="Y506" s="24" t="str">
        <f t="shared" si="112"/>
        <v>是</v>
      </c>
      <c r="Z506" s="24" t="str">
        <f t="shared" si="113"/>
        <v>否</v>
      </c>
      <c r="AA506" s="24" t="str">
        <f>IF(OR(I506="",说明首页!$C$3-INT(I506)&gt;=3),"是","否")</f>
        <v>否</v>
      </c>
      <c r="AB506" s="28">
        <f t="shared" si="114"/>
        <v>84.241935483870961</v>
      </c>
      <c r="AC506" s="29">
        <f t="shared" si="115"/>
        <v>15.67</v>
      </c>
      <c r="AD506" s="27">
        <f t="shared" si="116"/>
        <v>39175</v>
      </c>
      <c r="AE506" s="29">
        <f t="shared" si="117"/>
        <v>15.57</v>
      </c>
      <c r="AF506" s="29">
        <f t="shared" si="118"/>
        <v>0</v>
      </c>
      <c r="AG506" s="28" t="str">
        <f t="shared" si="119"/>
        <v/>
      </c>
      <c r="AH506" s="28" t="str">
        <f t="shared" si="120"/>
        <v/>
      </c>
      <c r="AI506" s="28" t="str">
        <f t="shared" si="121"/>
        <v/>
      </c>
      <c r="AJ506" s="28" t="str">
        <f t="shared" si="122"/>
        <v/>
      </c>
      <c r="AK506" s="28" t="str">
        <f t="shared" si="123"/>
        <v/>
      </c>
      <c r="AL506" s="29" t="str">
        <f t="shared" si="124"/>
        <v/>
      </c>
      <c r="AM506" s="25" t="str">
        <f t="shared" si="125"/>
        <v/>
      </c>
      <c r="AN506" s="24" t="str">
        <f t="shared" si="126"/>
        <v>非参评</v>
      </c>
      <c r="AO506" s="24" t="str">
        <f t="shared" si="127"/>
        <v>MOB12+</v>
      </c>
    </row>
    <row r="507" spans="1:41" ht="13.5" hidden="1" customHeight="1">
      <c r="A507" s="24" t="s">
        <v>1168</v>
      </c>
      <c r="B507" s="34" t="s">
        <v>150</v>
      </c>
      <c r="C507" s="25">
        <v>780687</v>
      </c>
      <c r="D507" s="24" t="s">
        <v>259</v>
      </c>
      <c r="E507" s="26">
        <v>45726.482638888898</v>
      </c>
      <c r="F507" s="26">
        <v>45726.482638888898</v>
      </c>
      <c r="G507" s="25">
        <v>428</v>
      </c>
      <c r="H507" s="25">
        <v>428</v>
      </c>
      <c r="I507" s="26">
        <v>46153.581944444399</v>
      </c>
      <c r="J507" s="27">
        <v>513</v>
      </c>
      <c r="K507" s="27">
        <v>549</v>
      </c>
      <c r="L507" s="27">
        <v>156</v>
      </c>
      <c r="M507" s="27">
        <v>22008</v>
      </c>
      <c r="N507" s="27">
        <v>15489</v>
      </c>
      <c r="O507" s="25">
        <v>1</v>
      </c>
      <c r="P507" s="27">
        <v>0</v>
      </c>
      <c r="Q507" s="24"/>
      <c r="R507" s="24"/>
      <c r="S507" s="27">
        <v>3</v>
      </c>
      <c r="T507" s="27">
        <v>7</v>
      </c>
      <c r="U507" s="27">
        <v>188800</v>
      </c>
      <c r="V507" s="27">
        <v>91000</v>
      </c>
      <c r="W507" s="27">
        <v>188800</v>
      </c>
      <c r="X507" s="24" t="str">
        <f>IF(OR(I507="",说明首页!$C$3-INT(I507)&gt;7),"是","否")</f>
        <v>否</v>
      </c>
      <c r="Y507" s="24" t="str">
        <f t="shared" si="112"/>
        <v>是</v>
      </c>
      <c r="Z507" s="24" t="str">
        <f t="shared" si="113"/>
        <v>否</v>
      </c>
      <c r="AA507" s="24" t="str">
        <f>IF(OR(I507="",说明首页!$C$3-INT(I507)&gt;=3),"是","否")</f>
        <v>否</v>
      </c>
      <c r="AB507" s="28">
        <f t="shared" si="114"/>
        <v>99.288461538461533</v>
      </c>
      <c r="AC507" s="29">
        <f t="shared" si="115"/>
        <v>18.88</v>
      </c>
      <c r="AD507" s="27">
        <f t="shared" si="116"/>
        <v>26971.428571428572</v>
      </c>
      <c r="AE507" s="29">
        <f t="shared" si="117"/>
        <v>9.1</v>
      </c>
      <c r="AF507" s="29">
        <f t="shared" si="118"/>
        <v>258.14999999999998</v>
      </c>
      <c r="AG507" s="28" t="str">
        <f t="shared" si="119"/>
        <v/>
      </c>
      <c r="AH507" s="28" t="str">
        <f t="shared" si="120"/>
        <v/>
      </c>
      <c r="AI507" s="28" t="str">
        <f t="shared" si="121"/>
        <v/>
      </c>
      <c r="AJ507" s="28" t="str">
        <f t="shared" si="122"/>
        <v/>
      </c>
      <c r="AK507" s="28" t="str">
        <f t="shared" si="123"/>
        <v/>
      </c>
      <c r="AL507" s="29" t="str">
        <f t="shared" si="124"/>
        <v/>
      </c>
      <c r="AM507" s="25" t="str">
        <f t="shared" si="125"/>
        <v/>
      </c>
      <c r="AN507" s="24" t="str">
        <f t="shared" si="126"/>
        <v>非参评</v>
      </c>
      <c r="AO507" s="24" t="str">
        <f t="shared" si="127"/>
        <v>MOB12+</v>
      </c>
    </row>
    <row r="508" spans="1:41" ht="13.5" hidden="1" customHeight="1">
      <c r="A508" s="24" t="s">
        <v>1168</v>
      </c>
      <c r="B508" s="34" t="s">
        <v>150</v>
      </c>
      <c r="C508" s="25">
        <v>780688</v>
      </c>
      <c r="D508" s="24" t="s">
        <v>1650</v>
      </c>
      <c r="E508" s="26">
        <v>45726.567361111098</v>
      </c>
      <c r="F508" s="26">
        <v>45726.567361111098</v>
      </c>
      <c r="G508" s="25">
        <v>428</v>
      </c>
      <c r="H508" s="25">
        <v>428</v>
      </c>
      <c r="I508" s="26">
        <v>46154.856249999997</v>
      </c>
      <c r="J508" s="27">
        <v>6275</v>
      </c>
      <c r="K508" s="27">
        <v>6949</v>
      </c>
      <c r="L508" s="27">
        <v>2308</v>
      </c>
      <c r="M508" s="27">
        <v>377513</v>
      </c>
      <c r="N508" s="27">
        <v>309570</v>
      </c>
      <c r="O508" s="25">
        <v>28</v>
      </c>
      <c r="P508" s="27">
        <v>0</v>
      </c>
      <c r="Q508" s="24"/>
      <c r="R508" s="24"/>
      <c r="S508" s="27">
        <v>303</v>
      </c>
      <c r="T508" s="27">
        <v>500</v>
      </c>
      <c r="U508" s="27">
        <v>13400000</v>
      </c>
      <c r="V508" s="27">
        <v>6208700</v>
      </c>
      <c r="W508" s="27">
        <v>13400000</v>
      </c>
      <c r="X508" s="24" t="str">
        <f>IF(OR(I508="",说明首页!$C$3-INT(I508)&gt;7),"是","否")</f>
        <v>否</v>
      </c>
      <c r="Y508" s="24" t="str">
        <f t="shared" si="112"/>
        <v>否</v>
      </c>
      <c r="Z508" s="24" t="str">
        <f t="shared" si="113"/>
        <v>是</v>
      </c>
      <c r="AA508" s="24" t="str">
        <f>IF(OR(I508="",说明首页!$C$3-INT(I508)&gt;=3),"是","否")</f>
        <v>否</v>
      </c>
      <c r="AB508" s="28">
        <f t="shared" si="114"/>
        <v>134.12911611785094</v>
      </c>
      <c r="AC508" s="29">
        <f t="shared" si="115"/>
        <v>1340</v>
      </c>
      <c r="AD508" s="27">
        <f t="shared" si="116"/>
        <v>26800</v>
      </c>
      <c r="AE508" s="29">
        <f t="shared" si="117"/>
        <v>620.87</v>
      </c>
      <c r="AF508" s="29">
        <f t="shared" si="118"/>
        <v>184.26785714285717</v>
      </c>
      <c r="AG508" s="28">
        <f t="shared" si="119"/>
        <v>93.254637436762224</v>
      </c>
      <c r="AH508" s="28">
        <f t="shared" si="120"/>
        <v>85.666104553119723</v>
      </c>
      <c r="AI508" s="28">
        <f t="shared" si="121"/>
        <v>66.441821247892079</v>
      </c>
      <c r="AJ508" s="28">
        <f t="shared" si="122"/>
        <v>82.46205733558179</v>
      </c>
      <c r="AK508" s="28">
        <f t="shared" si="123"/>
        <v>95.952782462057343</v>
      </c>
      <c r="AL508" s="29">
        <f t="shared" si="124"/>
        <v>85.63</v>
      </c>
      <c r="AM508" s="25">
        <f t="shared" si="125"/>
        <v>47</v>
      </c>
      <c r="AN508" s="24" t="str">
        <f t="shared" si="126"/>
        <v>S</v>
      </c>
      <c r="AO508" s="24" t="str">
        <f t="shared" si="127"/>
        <v>MOB12+</v>
      </c>
    </row>
    <row r="509" spans="1:41" ht="13.5" hidden="1" customHeight="1">
      <c r="A509" s="24" t="s">
        <v>1168</v>
      </c>
      <c r="B509" s="34" t="s">
        <v>150</v>
      </c>
      <c r="C509" s="25">
        <v>780692</v>
      </c>
      <c r="D509" s="24" t="s">
        <v>1066</v>
      </c>
      <c r="E509" s="26">
        <v>45726.472916666702</v>
      </c>
      <c r="F509" s="26">
        <v>45726.472916666702</v>
      </c>
      <c r="G509" s="25">
        <v>428</v>
      </c>
      <c r="H509" s="25">
        <v>428</v>
      </c>
      <c r="I509" s="26">
        <v>46154.818749999999</v>
      </c>
      <c r="J509" s="27">
        <v>694</v>
      </c>
      <c r="K509" s="27">
        <v>747</v>
      </c>
      <c r="L509" s="27">
        <v>178</v>
      </c>
      <c r="M509" s="27">
        <v>21819</v>
      </c>
      <c r="N509" s="27">
        <v>14991</v>
      </c>
      <c r="O509" s="25"/>
      <c r="P509" s="27">
        <v>0</v>
      </c>
      <c r="Q509" s="24"/>
      <c r="R509" s="24"/>
      <c r="S509" s="27">
        <v>4</v>
      </c>
      <c r="T509" s="27">
        <v>8</v>
      </c>
      <c r="U509" s="27">
        <v>241900</v>
      </c>
      <c r="V509" s="27">
        <v>184900</v>
      </c>
      <c r="W509" s="27">
        <v>241900</v>
      </c>
      <c r="X509" s="24" t="str">
        <f>IF(OR(I509="",说明首页!$C$3-INT(I509)&gt;7),"是","否")</f>
        <v>否</v>
      </c>
      <c r="Y509" s="24" t="str">
        <f t="shared" si="112"/>
        <v>是</v>
      </c>
      <c r="Z509" s="24" t="str">
        <f t="shared" si="113"/>
        <v>否</v>
      </c>
      <c r="AA509" s="24" t="str">
        <f>IF(OR(I509="",说明首页!$C$3-INT(I509)&gt;=3),"是","否")</f>
        <v>否</v>
      </c>
      <c r="AB509" s="28">
        <f t="shared" si="114"/>
        <v>84.219101123595507</v>
      </c>
      <c r="AC509" s="29">
        <f t="shared" si="115"/>
        <v>24.19</v>
      </c>
      <c r="AD509" s="27">
        <f t="shared" si="116"/>
        <v>30237.5</v>
      </c>
      <c r="AE509" s="29">
        <f t="shared" si="117"/>
        <v>18.489999999999998</v>
      </c>
      <c r="AF509" s="29">
        <f t="shared" si="118"/>
        <v>0</v>
      </c>
      <c r="AG509" s="28" t="str">
        <f t="shared" si="119"/>
        <v/>
      </c>
      <c r="AH509" s="28" t="str">
        <f t="shared" si="120"/>
        <v/>
      </c>
      <c r="AI509" s="28" t="str">
        <f t="shared" si="121"/>
        <v/>
      </c>
      <c r="AJ509" s="28" t="str">
        <f t="shared" si="122"/>
        <v/>
      </c>
      <c r="AK509" s="28" t="str">
        <f t="shared" si="123"/>
        <v/>
      </c>
      <c r="AL509" s="29" t="str">
        <f t="shared" si="124"/>
        <v/>
      </c>
      <c r="AM509" s="25" t="str">
        <f t="shared" si="125"/>
        <v/>
      </c>
      <c r="AN509" s="24" t="str">
        <f t="shared" si="126"/>
        <v>非参评</v>
      </c>
      <c r="AO509" s="24" t="str">
        <f t="shared" si="127"/>
        <v>MOB12+</v>
      </c>
    </row>
    <row r="510" spans="1:41" ht="13.5" hidden="1" customHeight="1">
      <c r="A510" s="24" t="s">
        <v>1168</v>
      </c>
      <c r="B510" s="34" t="s">
        <v>150</v>
      </c>
      <c r="C510" s="25">
        <v>780695</v>
      </c>
      <c r="D510" s="24" t="s">
        <v>1657</v>
      </c>
      <c r="E510" s="26">
        <v>45726.568055555603</v>
      </c>
      <c r="F510" s="26">
        <v>45726.568055555603</v>
      </c>
      <c r="G510" s="25">
        <v>428</v>
      </c>
      <c r="H510" s="25">
        <v>428</v>
      </c>
      <c r="I510" s="26">
        <v>46154.871527777803</v>
      </c>
      <c r="J510" s="27">
        <v>6365</v>
      </c>
      <c r="K510" s="27">
        <v>7042</v>
      </c>
      <c r="L510" s="27">
        <v>2266</v>
      </c>
      <c r="M510" s="27">
        <v>375825</v>
      </c>
      <c r="N510" s="27">
        <v>312472</v>
      </c>
      <c r="O510" s="25">
        <v>26</v>
      </c>
      <c r="P510" s="27">
        <v>0</v>
      </c>
      <c r="Q510" s="24"/>
      <c r="R510" s="24"/>
      <c r="S510" s="27">
        <v>314</v>
      </c>
      <c r="T510" s="27">
        <v>520</v>
      </c>
      <c r="U510" s="27">
        <v>17300000</v>
      </c>
      <c r="V510" s="27">
        <v>10800000</v>
      </c>
      <c r="W510" s="27">
        <v>17300000</v>
      </c>
      <c r="X510" s="24" t="str">
        <f>IF(OR(I510="",说明首页!$C$3-INT(I510)&gt;7),"是","否")</f>
        <v>否</v>
      </c>
      <c r="Y510" s="24" t="str">
        <f t="shared" si="112"/>
        <v>否</v>
      </c>
      <c r="Z510" s="24" t="str">
        <f t="shared" si="113"/>
        <v>是</v>
      </c>
      <c r="AA510" s="24" t="str">
        <f>IF(OR(I510="",说明首页!$C$3-INT(I510)&gt;=3),"是","否")</f>
        <v>否</v>
      </c>
      <c r="AB510" s="28">
        <f t="shared" si="114"/>
        <v>137.89585172109443</v>
      </c>
      <c r="AC510" s="29">
        <f t="shared" si="115"/>
        <v>1730</v>
      </c>
      <c r="AD510" s="27">
        <f t="shared" si="116"/>
        <v>33269.230769230766</v>
      </c>
      <c r="AE510" s="29">
        <f t="shared" si="117"/>
        <v>1080</v>
      </c>
      <c r="AF510" s="29">
        <f t="shared" si="118"/>
        <v>200.30256410256411</v>
      </c>
      <c r="AG510" s="28">
        <f t="shared" si="119"/>
        <v>94.772344013490724</v>
      </c>
      <c r="AH510" s="28">
        <f t="shared" si="120"/>
        <v>94.097807757166947</v>
      </c>
      <c r="AI510" s="28">
        <f t="shared" si="121"/>
        <v>89.881956155143342</v>
      </c>
      <c r="AJ510" s="28">
        <f t="shared" si="122"/>
        <v>96.458684654300157</v>
      </c>
      <c r="AK510" s="28">
        <f t="shared" si="123"/>
        <v>98.145025295109605</v>
      </c>
      <c r="AL510" s="29">
        <f t="shared" si="124"/>
        <v>94.9</v>
      </c>
      <c r="AM510" s="25">
        <f t="shared" si="125"/>
        <v>9</v>
      </c>
      <c r="AN510" s="24" t="str">
        <f t="shared" si="126"/>
        <v>S</v>
      </c>
      <c r="AO510" s="24" t="str">
        <f t="shared" si="127"/>
        <v>MOB12+</v>
      </c>
    </row>
    <row r="511" spans="1:41" ht="13.5" hidden="1" customHeight="1">
      <c r="A511" s="24" t="s">
        <v>1168</v>
      </c>
      <c r="B511" s="34" t="s">
        <v>150</v>
      </c>
      <c r="C511" s="25">
        <v>780696</v>
      </c>
      <c r="D511" s="24" t="s">
        <v>1409</v>
      </c>
      <c r="E511" s="26">
        <v>45726.568055555603</v>
      </c>
      <c r="F511" s="26">
        <v>45726.568055555603</v>
      </c>
      <c r="G511" s="25">
        <v>428</v>
      </c>
      <c r="H511" s="25">
        <v>428</v>
      </c>
      <c r="I511" s="26">
        <v>46154.872222222199</v>
      </c>
      <c r="J511" s="27">
        <v>7576</v>
      </c>
      <c r="K511" s="27">
        <v>8471</v>
      </c>
      <c r="L511" s="27">
        <v>2229</v>
      </c>
      <c r="M511" s="27">
        <v>388497</v>
      </c>
      <c r="N511" s="27">
        <v>295484</v>
      </c>
      <c r="O511" s="25">
        <v>27</v>
      </c>
      <c r="P511" s="27">
        <v>0</v>
      </c>
      <c r="Q511" s="24"/>
      <c r="R511" s="24"/>
      <c r="S511" s="27">
        <v>304</v>
      </c>
      <c r="T511" s="27">
        <v>474</v>
      </c>
      <c r="U511" s="27">
        <v>16200000</v>
      </c>
      <c r="V511" s="27">
        <v>9958600</v>
      </c>
      <c r="W511" s="27">
        <v>16200000</v>
      </c>
      <c r="X511" s="24" t="str">
        <f>IF(OR(I511="",说明首页!$C$3-INT(I511)&gt;7),"是","否")</f>
        <v>否</v>
      </c>
      <c r="Y511" s="24" t="str">
        <f t="shared" si="112"/>
        <v>否</v>
      </c>
      <c r="Z511" s="24" t="str">
        <f t="shared" si="113"/>
        <v>是</v>
      </c>
      <c r="AA511" s="24" t="str">
        <f>IF(OR(I511="",说明首页!$C$3-INT(I511)&gt;=3),"是","否")</f>
        <v>否</v>
      </c>
      <c r="AB511" s="28">
        <f t="shared" si="114"/>
        <v>132.56348138178555</v>
      </c>
      <c r="AC511" s="29">
        <f t="shared" si="115"/>
        <v>1620</v>
      </c>
      <c r="AD511" s="27">
        <f t="shared" si="116"/>
        <v>34177.215189873416</v>
      </c>
      <c r="AE511" s="29">
        <f t="shared" si="117"/>
        <v>995.86</v>
      </c>
      <c r="AF511" s="29">
        <f t="shared" si="118"/>
        <v>182.39753086419753</v>
      </c>
      <c r="AG511" s="28">
        <f t="shared" si="119"/>
        <v>92.917369308600342</v>
      </c>
      <c r="AH511" s="28">
        <f t="shared" si="120"/>
        <v>93.254637436762224</v>
      </c>
      <c r="AI511" s="28">
        <f t="shared" si="121"/>
        <v>91.736930860033723</v>
      </c>
      <c r="AJ511" s="28">
        <f t="shared" si="122"/>
        <v>95.952782462057343</v>
      </c>
      <c r="AK511" s="28">
        <f t="shared" si="123"/>
        <v>95.109612141652605</v>
      </c>
      <c r="AL511" s="29">
        <f t="shared" si="124"/>
        <v>93.86</v>
      </c>
      <c r="AM511" s="25">
        <f t="shared" si="125"/>
        <v>16</v>
      </c>
      <c r="AN511" s="24" t="str">
        <f t="shared" si="126"/>
        <v>S</v>
      </c>
      <c r="AO511" s="24" t="str">
        <f t="shared" si="127"/>
        <v>MOB12+</v>
      </c>
    </row>
    <row r="512" spans="1:41" ht="13.5" hidden="1" customHeight="1">
      <c r="A512" s="24" t="s">
        <v>1168</v>
      </c>
      <c r="B512" s="34" t="s">
        <v>150</v>
      </c>
      <c r="C512" s="25">
        <v>780698</v>
      </c>
      <c r="D512" s="24" t="s">
        <v>378</v>
      </c>
      <c r="E512" s="26">
        <v>45726.493055555598</v>
      </c>
      <c r="F512" s="26">
        <v>45726.493055555598</v>
      </c>
      <c r="G512" s="25">
        <v>428</v>
      </c>
      <c r="H512" s="25">
        <v>428</v>
      </c>
      <c r="I512" s="26">
        <v>46154.659722222197</v>
      </c>
      <c r="J512" s="27">
        <v>504</v>
      </c>
      <c r="K512" s="27">
        <v>551</v>
      </c>
      <c r="L512" s="27">
        <v>186</v>
      </c>
      <c r="M512" s="27">
        <v>19168</v>
      </c>
      <c r="N512" s="27">
        <v>13416</v>
      </c>
      <c r="O512" s="25"/>
      <c r="P512" s="27">
        <v>0</v>
      </c>
      <c r="Q512" s="24"/>
      <c r="R512" s="24"/>
      <c r="S512" s="27">
        <v>4</v>
      </c>
      <c r="T512" s="27">
        <v>8</v>
      </c>
      <c r="U512" s="27">
        <v>332800</v>
      </c>
      <c r="V512" s="27">
        <v>174600</v>
      </c>
      <c r="W512" s="27">
        <v>332800</v>
      </c>
      <c r="X512" s="24" t="str">
        <f>IF(OR(I512="",说明首页!$C$3-INT(I512)&gt;7),"是","否")</f>
        <v>否</v>
      </c>
      <c r="Y512" s="24" t="str">
        <f t="shared" si="112"/>
        <v>是</v>
      </c>
      <c r="Z512" s="24" t="str">
        <f t="shared" si="113"/>
        <v>否</v>
      </c>
      <c r="AA512" s="24" t="str">
        <f>IF(OR(I512="",说明首页!$C$3-INT(I512)&gt;=3),"是","否")</f>
        <v>否</v>
      </c>
      <c r="AB512" s="28">
        <f t="shared" si="114"/>
        <v>72.129032258064512</v>
      </c>
      <c r="AC512" s="29">
        <f t="shared" si="115"/>
        <v>33.28</v>
      </c>
      <c r="AD512" s="27">
        <f t="shared" si="116"/>
        <v>41600</v>
      </c>
      <c r="AE512" s="29">
        <f t="shared" si="117"/>
        <v>17.46</v>
      </c>
      <c r="AF512" s="29">
        <f t="shared" si="118"/>
        <v>0</v>
      </c>
      <c r="AG512" s="28" t="str">
        <f t="shared" si="119"/>
        <v/>
      </c>
      <c r="AH512" s="28" t="str">
        <f t="shared" si="120"/>
        <v/>
      </c>
      <c r="AI512" s="28" t="str">
        <f t="shared" si="121"/>
        <v/>
      </c>
      <c r="AJ512" s="28" t="str">
        <f t="shared" si="122"/>
        <v/>
      </c>
      <c r="AK512" s="28" t="str">
        <f t="shared" si="123"/>
        <v/>
      </c>
      <c r="AL512" s="29" t="str">
        <f t="shared" si="124"/>
        <v/>
      </c>
      <c r="AM512" s="25" t="str">
        <f t="shared" si="125"/>
        <v/>
      </c>
      <c r="AN512" s="24" t="str">
        <f t="shared" si="126"/>
        <v>非参评</v>
      </c>
      <c r="AO512" s="24" t="str">
        <f t="shared" si="127"/>
        <v>MOB12+</v>
      </c>
    </row>
    <row r="513" spans="1:41" ht="13.5" hidden="1" customHeight="1">
      <c r="A513" s="24" t="s">
        <v>1168</v>
      </c>
      <c r="B513" s="34" t="s">
        <v>147</v>
      </c>
      <c r="C513" s="25">
        <v>780827</v>
      </c>
      <c r="D513" s="24" t="s">
        <v>1306</v>
      </c>
      <c r="E513" s="26">
        <v>45728.413888888899</v>
      </c>
      <c r="F513" s="26">
        <v>45728.413888888899</v>
      </c>
      <c r="G513" s="25">
        <v>426</v>
      </c>
      <c r="H513" s="25">
        <v>426</v>
      </c>
      <c r="I513" s="26">
        <v>46154.790972222203</v>
      </c>
      <c r="J513" s="27">
        <v>4505</v>
      </c>
      <c r="K513" s="27">
        <v>6574</v>
      </c>
      <c r="L513" s="27">
        <v>3059</v>
      </c>
      <c r="M513" s="27">
        <v>276586</v>
      </c>
      <c r="N513" s="27">
        <v>224521</v>
      </c>
      <c r="O513" s="25">
        <v>28</v>
      </c>
      <c r="P513" s="27">
        <v>0</v>
      </c>
      <c r="Q513" s="24"/>
      <c r="R513" s="24"/>
      <c r="S513" s="27">
        <v>285</v>
      </c>
      <c r="T513" s="27">
        <v>450</v>
      </c>
      <c r="U513" s="27">
        <v>8558700</v>
      </c>
      <c r="V513" s="27">
        <v>3550700</v>
      </c>
      <c r="W513" s="27">
        <v>8558700</v>
      </c>
      <c r="X513" s="24" t="str">
        <f>IF(OR(I513="",说明首页!$C$3-INT(I513)&gt;7),"是","否")</f>
        <v>否</v>
      </c>
      <c r="Y513" s="24" t="str">
        <f t="shared" si="112"/>
        <v>否</v>
      </c>
      <c r="Z513" s="24" t="str">
        <f t="shared" si="113"/>
        <v>是</v>
      </c>
      <c r="AA513" s="24" t="str">
        <f>IF(OR(I513="",说明首页!$C$3-INT(I513)&gt;=3),"是","否")</f>
        <v>否</v>
      </c>
      <c r="AB513" s="28">
        <f t="shared" si="114"/>
        <v>73.396861719516181</v>
      </c>
      <c r="AC513" s="29">
        <f t="shared" si="115"/>
        <v>855.87</v>
      </c>
      <c r="AD513" s="27">
        <f t="shared" si="116"/>
        <v>19019.333333333332</v>
      </c>
      <c r="AE513" s="29">
        <f t="shared" si="117"/>
        <v>355.07</v>
      </c>
      <c r="AF513" s="29">
        <f t="shared" si="118"/>
        <v>133.6434523809524</v>
      </c>
      <c r="AG513" s="28">
        <f t="shared" si="119"/>
        <v>10.961214165261383</v>
      </c>
      <c r="AH513" s="28">
        <f t="shared" si="120"/>
        <v>56.155143338954474</v>
      </c>
      <c r="AI513" s="28">
        <f t="shared" si="121"/>
        <v>20.910623946037099</v>
      </c>
      <c r="AJ513" s="28">
        <f t="shared" si="122"/>
        <v>57.166947723440131</v>
      </c>
      <c r="AK513" s="28">
        <f t="shared" si="123"/>
        <v>48.566610455311974</v>
      </c>
      <c r="AL513" s="29">
        <f t="shared" si="124"/>
        <v>44.6</v>
      </c>
      <c r="AM513" s="25">
        <f t="shared" si="125"/>
        <v>330</v>
      </c>
      <c r="AN513" s="24" t="str">
        <f t="shared" si="126"/>
        <v>B</v>
      </c>
      <c r="AO513" s="24" t="str">
        <f t="shared" si="127"/>
        <v>MOB12+</v>
      </c>
    </row>
    <row r="514" spans="1:41" ht="13.5" hidden="1" customHeight="1">
      <c r="A514" s="24" t="s">
        <v>1168</v>
      </c>
      <c r="B514" s="34" t="s">
        <v>152</v>
      </c>
      <c r="C514" s="25">
        <v>780874</v>
      </c>
      <c r="D514" s="24" t="s">
        <v>480</v>
      </c>
      <c r="E514" s="26">
        <v>45729.407638888901</v>
      </c>
      <c r="F514" s="26">
        <v>45729.407638888901</v>
      </c>
      <c r="G514" s="25">
        <v>425</v>
      </c>
      <c r="H514" s="25">
        <v>425</v>
      </c>
      <c r="I514" s="26">
        <v>46147.40625</v>
      </c>
      <c r="J514" s="27">
        <v>56</v>
      </c>
      <c r="K514" s="27">
        <v>58</v>
      </c>
      <c r="L514" s="27">
        <v>25</v>
      </c>
      <c r="M514" s="27">
        <v>2660</v>
      </c>
      <c r="N514" s="27">
        <v>2124</v>
      </c>
      <c r="O514" s="25"/>
      <c r="P514" s="27"/>
      <c r="Q514" s="24"/>
      <c r="R514" s="24"/>
      <c r="S514" s="27"/>
      <c r="T514" s="27"/>
      <c r="U514" s="27"/>
      <c r="V514" s="27"/>
      <c r="W514" s="27"/>
      <c r="X514" s="24" t="str">
        <f>IF(OR(I514="",说明首页!$C$3-INT(I514)&gt;7),"是","否")</f>
        <v>否</v>
      </c>
      <c r="Y514" s="24" t="str">
        <f t="shared" ref="Y514:Y577" si="128">IF(OR(O514="",O514&lt;22),"是","否")</f>
        <v>是</v>
      </c>
      <c r="Z514" s="24" t="str">
        <f t="shared" ref="Z514:Z577" si="129">IF(AND(X514="否",Y514="否"),"是","否")</f>
        <v>否</v>
      </c>
      <c r="AA514" s="24" t="str">
        <f>IF(OR(I514="",说明首页!$C$3-INT(I514)&gt;=3),"是","否")</f>
        <v>否</v>
      </c>
      <c r="AB514" s="28">
        <f t="shared" ref="AB514:AB577" si="130">IFERROR(IF(L514&gt;0,N514/L514,0),0)</f>
        <v>84.96</v>
      </c>
      <c r="AC514" s="29">
        <f t="shared" ref="AC514:AC577" si="131">IFERROR(IF(U514="",0,U514/10000),0)</f>
        <v>0</v>
      </c>
      <c r="AD514" s="27">
        <f t="shared" ref="AD514:AD577" si="132">IFERROR(IF(AND(T514&lt;&gt;"",T514&gt;0),U514/T514,0),0)</f>
        <v>0</v>
      </c>
      <c r="AE514" s="29">
        <f t="shared" ref="AE514:AE577" si="133">IFERROR(IF(V514="",0,V514/10000),0)</f>
        <v>0</v>
      </c>
      <c r="AF514" s="29">
        <f t="shared" ref="AF514:AF577" si="134">IFERROR(IF(O514&gt;0,N514/O514/60,0),0)</f>
        <v>0</v>
      </c>
      <c r="AG514" s="28" t="str">
        <f t="shared" ref="AG514:AG577" si="135">IF(Z514="是",COUNTIFS($Z$2:$Z$4721,"是",$AB$2:$AB$4721,"&lt;"&amp;AB514)/COUNTIF($Z$2:$Z$4721,"是")*100,"")</f>
        <v/>
      </c>
      <c r="AH514" s="28" t="str">
        <f t="shared" ref="AH514:AH577" si="136">IF(Z514="是",COUNTIFS($Z$2:$Z$4721,"是",$AC$2:$AC$4721,"&lt;"&amp;AC514)/COUNTIF($Z$2:$Z$4721,"是")*100,"")</f>
        <v/>
      </c>
      <c r="AI514" s="28" t="str">
        <f t="shared" ref="AI514:AI577" si="137">IF(Z514="是",COUNTIFS($Z$2:$Z$4721,"是",$AD$2:$AD$4721,"&lt;"&amp;AD514)/COUNTIF($Z$2:$Z$4721,"是")*100,"")</f>
        <v/>
      </c>
      <c r="AJ514" s="28" t="str">
        <f t="shared" ref="AJ514:AJ577" si="138">IF(Z514="是",COUNTIFS($Z$2:$Z$4721,"是",$AE$2:$AE$4721,"&lt;"&amp;AE514)/COUNTIF($Z$2:$Z$4721,"是")*100,"")</f>
        <v/>
      </c>
      <c r="AK514" s="28" t="str">
        <f t="shared" ref="AK514:AK577" si="139">IF(Z514="是",COUNTIFS($Z$2:$Z$4721,"是",$AF$2:$AF$4721,"&lt;"&amp;AF514)/COUNTIF($Z$2:$Z$4721,"是")*100,"")</f>
        <v/>
      </c>
      <c r="AL514" s="29" t="str">
        <f t="shared" ref="AL514:AL577" si="140">IF(Z514="是",ROUND(AG514*0.1+AH514*0.35+AI514*0.15+AJ514*0.15+AK514*0.25,2),"")</f>
        <v/>
      </c>
      <c r="AM514" s="25" t="str">
        <f t="shared" ref="AM514:AM577" si="141">IF(Z514="是",COUNTIFS($Z$2:$Z$4721,"是",$AL$2:$AL$4721,"&gt;"&amp;AL514)+1,"")</f>
        <v/>
      </c>
      <c r="AN514" s="24" t="str">
        <f t="shared" ref="AN514:AN577" si="142">IF(Z514&lt;&gt;"是","非参评",IF(AND(AM514&lt;=COUNTIF($Z$2:$Z$4721,"是")*0.2,AC514&gt;MEDIAN(IF($Z$2:$Z$4721="是",$AC$2:$AC$4721))),"S",IF(AM514&lt;=COUNTIF($Z$2:$Z$4721,"是")*0.5,"A",IF(AM514&lt;=COUNTIF($Z$2:$Z$4721,"是")*0.8,"B","C"))))</f>
        <v>非参评</v>
      </c>
      <c r="AO514" s="24" t="str">
        <f t="shared" ref="AO514:AO577" si="143">IF(G514="","无数据",IF(G514&lt;30,"MOB1-",IF(G514&lt;90,"MOB1-3",IF(G514&lt;180,"MOB3-6",IF(G514&lt;365,"MOB6-12","MOB12+")))))</f>
        <v>MOB12+</v>
      </c>
    </row>
    <row r="515" spans="1:41" ht="13.5" hidden="1" customHeight="1">
      <c r="A515" s="24" t="s">
        <v>1168</v>
      </c>
      <c r="B515" s="34" t="s">
        <v>150</v>
      </c>
      <c r="C515" s="25">
        <v>780890</v>
      </c>
      <c r="D515" s="24" t="s">
        <v>1495</v>
      </c>
      <c r="E515" s="26">
        <v>45732.592361111099</v>
      </c>
      <c r="F515" s="26">
        <v>45732.592361111099</v>
      </c>
      <c r="G515" s="25">
        <v>422</v>
      </c>
      <c r="H515" s="25">
        <v>422</v>
      </c>
      <c r="I515" s="26">
        <v>46141.7993055556</v>
      </c>
      <c r="J515" s="27">
        <v>3241</v>
      </c>
      <c r="K515" s="27">
        <v>3479</v>
      </c>
      <c r="L515" s="27">
        <v>1732</v>
      </c>
      <c r="M515" s="27">
        <v>181405</v>
      </c>
      <c r="N515" s="27">
        <v>154034</v>
      </c>
      <c r="O515" s="24">
        <v>17</v>
      </c>
      <c r="P515" s="27">
        <v>0</v>
      </c>
      <c r="Q515" s="24"/>
      <c r="R515" s="24"/>
      <c r="S515" s="27">
        <v>166</v>
      </c>
      <c r="T515" s="27">
        <v>261</v>
      </c>
      <c r="U515" s="27">
        <v>6427900</v>
      </c>
      <c r="V515" s="27">
        <v>2390100</v>
      </c>
      <c r="W515" s="27">
        <v>6427900</v>
      </c>
      <c r="X515" s="24" t="str">
        <f>IF(OR(I515="",说明首页!$C$3-INT(I515)&gt;7),"是","否")</f>
        <v>否</v>
      </c>
      <c r="Y515" s="24" t="str">
        <f t="shared" si="128"/>
        <v>是</v>
      </c>
      <c r="Z515" s="24" t="str">
        <f t="shared" si="129"/>
        <v>否</v>
      </c>
      <c r="AA515" s="24" t="str">
        <f>IF(OR(I515="",说明首页!$C$3-INT(I515)&gt;=3),"是","否")</f>
        <v>否</v>
      </c>
      <c r="AB515" s="28">
        <f t="shared" si="130"/>
        <v>88.934180138568124</v>
      </c>
      <c r="AC515" s="29">
        <f t="shared" si="131"/>
        <v>642.79</v>
      </c>
      <c r="AD515" s="27">
        <f t="shared" si="132"/>
        <v>24627.969348659004</v>
      </c>
      <c r="AE515" s="29">
        <f t="shared" si="133"/>
        <v>239.01</v>
      </c>
      <c r="AF515" s="29">
        <f t="shared" si="134"/>
        <v>151.01372549019607</v>
      </c>
      <c r="AG515" s="28" t="str">
        <f t="shared" si="135"/>
        <v/>
      </c>
      <c r="AH515" s="28" t="str">
        <f t="shared" si="136"/>
        <v/>
      </c>
      <c r="AI515" s="28" t="str">
        <f t="shared" si="137"/>
        <v/>
      </c>
      <c r="AJ515" s="28" t="str">
        <f t="shared" si="138"/>
        <v/>
      </c>
      <c r="AK515" s="28" t="str">
        <f t="shared" si="139"/>
        <v/>
      </c>
      <c r="AL515" s="29" t="str">
        <f t="shared" si="140"/>
        <v/>
      </c>
      <c r="AM515" s="25" t="str">
        <f t="shared" si="141"/>
        <v/>
      </c>
      <c r="AN515" s="24" t="str">
        <f t="shared" si="142"/>
        <v>非参评</v>
      </c>
      <c r="AO515" s="24" t="str">
        <f t="shared" si="143"/>
        <v>MOB12+</v>
      </c>
    </row>
    <row r="516" spans="1:41" ht="13.5" hidden="1" customHeight="1">
      <c r="A516" s="24" t="s">
        <v>1168</v>
      </c>
      <c r="B516" s="34" t="s">
        <v>150</v>
      </c>
      <c r="C516" s="25">
        <v>780892</v>
      </c>
      <c r="D516" s="24" t="s">
        <v>1716</v>
      </c>
      <c r="E516" s="26">
        <v>45732.572222222203</v>
      </c>
      <c r="F516" s="26">
        <v>45732.572222222203</v>
      </c>
      <c r="G516" s="25">
        <v>422</v>
      </c>
      <c r="H516" s="25">
        <v>422</v>
      </c>
      <c r="I516" s="26">
        <v>46154.868750000001</v>
      </c>
      <c r="J516" s="27">
        <v>6426</v>
      </c>
      <c r="K516" s="27">
        <v>7041</v>
      </c>
      <c r="L516" s="27">
        <v>2907</v>
      </c>
      <c r="M516" s="27">
        <v>413085</v>
      </c>
      <c r="N516" s="27">
        <v>354164</v>
      </c>
      <c r="O516" s="25">
        <v>28</v>
      </c>
      <c r="P516" s="27">
        <v>0</v>
      </c>
      <c r="Q516" s="24"/>
      <c r="R516" s="24"/>
      <c r="S516" s="27">
        <v>371</v>
      </c>
      <c r="T516" s="27">
        <v>561</v>
      </c>
      <c r="U516" s="27">
        <v>18200000</v>
      </c>
      <c r="V516" s="27">
        <v>9725500</v>
      </c>
      <c r="W516" s="27">
        <v>18200000</v>
      </c>
      <c r="X516" s="24" t="str">
        <f>IF(OR(I516="",说明首页!$C$3-INT(I516)&gt;7),"是","否")</f>
        <v>否</v>
      </c>
      <c r="Y516" s="24" t="str">
        <f t="shared" si="128"/>
        <v>否</v>
      </c>
      <c r="Z516" s="24" t="str">
        <f t="shared" si="129"/>
        <v>是</v>
      </c>
      <c r="AA516" s="24" t="str">
        <f>IF(OR(I516="",说明首页!$C$3-INT(I516)&gt;=3),"是","否")</f>
        <v>否</v>
      </c>
      <c r="AB516" s="28">
        <f t="shared" si="130"/>
        <v>121.83144134846921</v>
      </c>
      <c r="AC516" s="29">
        <f t="shared" si="131"/>
        <v>1820</v>
      </c>
      <c r="AD516" s="27">
        <f t="shared" si="132"/>
        <v>32442.067736185385</v>
      </c>
      <c r="AE516" s="29">
        <f t="shared" si="133"/>
        <v>972.55</v>
      </c>
      <c r="AF516" s="29">
        <f t="shared" si="134"/>
        <v>210.81190476190477</v>
      </c>
      <c r="AG516" s="28">
        <f t="shared" si="135"/>
        <v>90.050590219224276</v>
      </c>
      <c r="AH516" s="28">
        <f t="shared" si="136"/>
        <v>94.940978077571671</v>
      </c>
      <c r="AI516" s="28">
        <f t="shared" si="137"/>
        <v>88.026981450252947</v>
      </c>
      <c r="AJ516" s="28">
        <f t="shared" si="138"/>
        <v>95.4468802698145</v>
      </c>
      <c r="AK516" s="28">
        <f t="shared" si="139"/>
        <v>99.156829679595276</v>
      </c>
      <c r="AL516" s="29">
        <f t="shared" si="140"/>
        <v>94.54</v>
      </c>
      <c r="AM516" s="25">
        <f t="shared" si="141"/>
        <v>13</v>
      </c>
      <c r="AN516" s="24" t="str">
        <f t="shared" si="142"/>
        <v>S</v>
      </c>
      <c r="AO516" s="24" t="str">
        <f t="shared" si="143"/>
        <v>MOB12+</v>
      </c>
    </row>
    <row r="517" spans="1:41" ht="13.5" hidden="1" customHeight="1">
      <c r="A517" s="24" t="s">
        <v>1168</v>
      </c>
      <c r="B517" s="34" t="s">
        <v>150</v>
      </c>
      <c r="C517" s="25">
        <v>780896</v>
      </c>
      <c r="D517" s="24" t="s">
        <v>1402</v>
      </c>
      <c r="E517" s="26">
        <v>45732.597916666702</v>
      </c>
      <c r="F517" s="26">
        <v>45732.597916666702</v>
      </c>
      <c r="G517" s="25">
        <v>422</v>
      </c>
      <c r="H517" s="25">
        <v>422</v>
      </c>
      <c r="I517" s="26">
        <v>46141.795138888898</v>
      </c>
      <c r="J517" s="27">
        <v>3927</v>
      </c>
      <c r="K517" s="27">
        <v>4095</v>
      </c>
      <c r="L517" s="27">
        <v>1485</v>
      </c>
      <c r="M517" s="27">
        <v>189768</v>
      </c>
      <c r="N517" s="27">
        <v>153042</v>
      </c>
      <c r="O517" s="25">
        <v>17</v>
      </c>
      <c r="P517" s="27">
        <v>0</v>
      </c>
      <c r="Q517" s="24"/>
      <c r="R517" s="24"/>
      <c r="S517" s="27">
        <v>200</v>
      </c>
      <c r="T517" s="27">
        <v>305</v>
      </c>
      <c r="U517" s="27">
        <v>5409800</v>
      </c>
      <c r="V517" s="27">
        <v>1909200</v>
      </c>
      <c r="W517" s="27">
        <v>5409800</v>
      </c>
      <c r="X517" s="24" t="str">
        <f>IF(OR(I517="",说明首页!$C$3-INT(I517)&gt;7),"是","否")</f>
        <v>否</v>
      </c>
      <c r="Y517" s="24" t="str">
        <f t="shared" si="128"/>
        <v>是</v>
      </c>
      <c r="Z517" s="24" t="str">
        <f t="shared" si="129"/>
        <v>否</v>
      </c>
      <c r="AA517" s="24" t="str">
        <f>IF(OR(I517="",说明首页!$C$3-INT(I517)&gt;=3),"是","否")</f>
        <v>否</v>
      </c>
      <c r="AB517" s="28">
        <f t="shared" si="130"/>
        <v>103.05858585858586</v>
      </c>
      <c r="AC517" s="29">
        <f t="shared" si="131"/>
        <v>540.98</v>
      </c>
      <c r="AD517" s="27">
        <f t="shared" si="132"/>
        <v>17737.049180327867</v>
      </c>
      <c r="AE517" s="29">
        <f t="shared" si="133"/>
        <v>190.92</v>
      </c>
      <c r="AF517" s="29">
        <f t="shared" si="134"/>
        <v>150.04117647058823</v>
      </c>
      <c r="AG517" s="28" t="str">
        <f t="shared" si="135"/>
        <v/>
      </c>
      <c r="AH517" s="28" t="str">
        <f t="shared" si="136"/>
        <v/>
      </c>
      <c r="AI517" s="28" t="str">
        <f t="shared" si="137"/>
        <v/>
      </c>
      <c r="AJ517" s="28" t="str">
        <f t="shared" si="138"/>
        <v/>
      </c>
      <c r="AK517" s="28" t="str">
        <f t="shared" si="139"/>
        <v/>
      </c>
      <c r="AL517" s="29" t="str">
        <f t="shared" si="140"/>
        <v/>
      </c>
      <c r="AM517" s="25" t="str">
        <f t="shared" si="141"/>
        <v/>
      </c>
      <c r="AN517" s="24" t="str">
        <f t="shared" si="142"/>
        <v>非参评</v>
      </c>
      <c r="AO517" s="24" t="str">
        <f t="shared" si="143"/>
        <v>MOB12+</v>
      </c>
    </row>
    <row r="518" spans="1:41" ht="13.5" hidden="1" customHeight="1">
      <c r="A518" s="24" t="s">
        <v>1168</v>
      </c>
      <c r="B518" s="34" t="s">
        <v>150</v>
      </c>
      <c r="C518" s="25">
        <v>780897</v>
      </c>
      <c r="D518" s="24" t="s">
        <v>1501</v>
      </c>
      <c r="E518" s="26">
        <v>45732.567361111098</v>
      </c>
      <c r="F518" s="26">
        <v>45732.567361111098</v>
      </c>
      <c r="G518" s="25">
        <v>422</v>
      </c>
      <c r="H518" s="25">
        <v>422</v>
      </c>
      <c r="I518" s="26">
        <v>46154.847222222197</v>
      </c>
      <c r="J518" s="27">
        <v>5608</v>
      </c>
      <c r="K518" s="27">
        <v>6245</v>
      </c>
      <c r="L518" s="27">
        <v>2599</v>
      </c>
      <c r="M518" s="27">
        <v>283617</v>
      </c>
      <c r="N518" s="27">
        <v>225703</v>
      </c>
      <c r="O518" s="25">
        <v>26</v>
      </c>
      <c r="P518" s="27">
        <v>0</v>
      </c>
      <c r="Q518" s="24"/>
      <c r="R518" s="24"/>
      <c r="S518" s="27">
        <v>275</v>
      </c>
      <c r="T518" s="27">
        <v>445</v>
      </c>
      <c r="U518" s="27">
        <v>14000000</v>
      </c>
      <c r="V518" s="27">
        <v>7625500</v>
      </c>
      <c r="W518" s="27">
        <v>14000000</v>
      </c>
      <c r="X518" s="24" t="str">
        <f>IF(OR(I518="",说明首页!$C$3-INT(I518)&gt;7),"是","否")</f>
        <v>否</v>
      </c>
      <c r="Y518" s="24" t="str">
        <f t="shared" si="128"/>
        <v>否</v>
      </c>
      <c r="Z518" s="24" t="str">
        <f t="shared" si="129"/>
        <v>是</v>
      </c>
      <c r="AA518" s="24" t="str">
        <f>IF(OR(I518="",说明首页!$C$3-INT(I518)&gt;=3),"是","否")</f>
        <v>否</v>
      </c>
      <c r="AB518" s="28">
        <f t="shared" si="130"/>
        <v>86.842247018083881</v>
      </c>
      <c r="AC518" s="29">
        <f t="shared" si="131"/>
        <v>1400</v>
      </c>
      <c r="AD518" s="27">
        <f t="shared" si="132"/>
        <v>31460.674157303372</v>
      </c>
      <c r="AE518" s="29">
        <f t="shared" si="133"/>
        <v>762.55</v>
      </c>
      <c r="AF518" s="29">
        <f t="shared" si="134"/>
        <v>144.68141025641026</v>
      </c>
      <c r="AG518" s="28">
        <f t="shared" si="135"/>
        <v>39.46037099494098</v>
      </c>
      <c r="AH518" s="28">
        <f t="shared" si="136"/>
        <v>87.689713322091066</v>
      </c>
      <c r="AI518" s="28">
        <f t="shared" si="137"/>
        <v>85.49747048903879</v>
      </c>
      <c r="AJ518" s="28">
        <f t="shared" si="138"/>
        <v>89.3760539629005</v>
      </c>
      <c r="AK518" s="28">
        <f t="shared" si="139"/>
        <v>66.947723440134908</v>
      </c>
      <c r="AL518" s="29">
        <f t="shared" si="140"/>
        <v>77.61</v>
      </c>
      <c r="AM518" s="25">
        <f t="shared" si="141"/>
        <v>91</v>
      </c>
      <c r="AN518" s="24" t="str">
        <f t="shared" si="142"/>
        <v>S</v>
      </c>
      <c r="AO518" s="24" t="str">
        <f t="shared" si="143"/>
        <v>MOB12+</v>
      </c>
    </row>
    <row r="519" spans="1:41" ht="13.5" hidden="1" customHeight="1">
      <c r="A519" s="24" t="s">
        <v>1168</v>
      </c>
      <c r="B519" s="34" t="s">
        <v>145</v>
      </c>
      <c r="C519" s="25">
        <v>780899</v>
      </c>
      <c r="D519" s="24" t="s">
        <v>550</v>
      </c>
      <c r="E519" s="26">
        <v>45730.645833333299</v>
      </c>
      <c r="F519" s="26">
        <v>45730.645833333299</v>
      </c>
      <c r="G519" s="25">
        <v>424</v>
      </c>
      <c r="H519" s="25">
        <v>424</v>
      </c>
      <c r="I519" s="26">
        <v>46154.712500000001</v>
      </c>
      <c r="J519" s="27">
        <v>234</v>
      </c>
      <c r="K519" s="27">
        <v>290</v>
      </c>
      <c r="L519" s="27">
        <v>156</v>
      </c>
      <c r="M519" s="27">
        <v>14485</v>
      </c>
      <c r="N519" s="27">
        <v>12301</v>
      </c>
      <c r="O519" s="25"/>
      <c r="P519" s="27">
        <v>0</v>
      </c>
      <c r="Q519" s="24"/>
      <c r="R519" s="24"/>
      <c r="S519" s="27">
        <v>2</v>
      </c>
      <c r="T519" s="27">
        <v>4</v>
      </c>
      <c r="U519" s="27">
        <v>145600</v>
      </c>
      <c r="V519" s="27">
        <v>145600</v>
      </c>
      <c r="W519" s="27">
        <v>145600</v>
      </c>
      <c r="X519" s="24" t="str">
        <f>IF(OR(I519="",说明首页!$C$3-INT(I519)&gt;7),"是","否")</f>
        <v>否</v>
      </c>
      <c r="Y519" s="24" t="str">
        <f t="shared" si="128"/>
        <v>是</v>
      </c>
      <c r="Z519" s="24" t="str">
        <f t="shared" si="129"/>
        <v>否</v>
      </c>
      <c r="AA519" s="24" t="str">
        <f>IF(OR(I519="",说明首页!$C$3-INT(I519)&gt;=3),"是","否")</f>
        <v>否</v>
      </c>
      <c r="AB519" s="28">
        <f t="shared" si="130"/>
        <v>78.852564102564102</v>
      </c>
      <c r="AC519" s="29">
        <f t="shared" si="131"/>
        <v>14.56</v>
      </c>
      <c r="AD519" s="27">
        <f t="shared" si="132"/>
        <v>36400</v>
      </c>
      <c r="AE519" s="29">
        <f t="shared" si="133"/>
        <v>14.56</v>
      </c>
      <c r="AF519" s="29">
        <f t="shared" si="134"/>
        <v>0</v>
      </c>
      <c r="AG519" s="28" t="str">
        <f t="shared" si="135"/>
        <v/>
      </c>
      <c r="AH519" s="28" t="str">
        <f t="shared" si="136"/>
        <v/>
      </c>
      <c r="AI519" s="28" t="str">
        <f t="shared" si="137"/>
        <v/>
      </c>
      <c r="AJ519" s="28" t="str">
        <f t="shared" si="138"/>
        <v/>
      </c>
      <c r="AK519" s="28" t="str">
        <f t="shared" si="139"/>
        <v/>
      </c>
      <c r="AL519" s="29" t="str">
        <f t="shared" si="140"/>
        <v/>
      </c>
      <c r="AM519" s="25" t="str">
        <f t="shared" si="141"/>
        <v/>
      </c>
      <c r="AN519" s="24" t="str">
        <f t="shared" si="142"/>
        <v>非参评</v>
      </c>
      <c r="AO519" s="24" t="str">
        <f t="shared" si="143"/>
        <v>MOB12+</v>
      </c>
    </row>
    <row r="520" spans="1:41" ht="13.5" hidden="1" customHeight="1">
      <c r="A520" s="24" t="s">
        <v>1168</v>
      </c>
      <c r="B520" s="34" t="s">
        <v>160</v>
      </c>
      <c r="C520" s="25">
        <v>780908</v>
      </c>
      <c r="D520" s="24" t="s">
        <v>1255</v>
      </c>
      <c r="E520" s="26">
        <v>45729.688888888901</v>
      </c>
      <c r="F520" s="26">
        <v>45729.688888888901</v>
      </c>
      <c r="G520" s="25">
        <v>425</v>
      </c>
      <c r="H520" s="25">
        <v>425</v>
      </c>
      <c r="I520" s="26">
        <v>46147.768750000003</v>
      </c>
      <c r="J520" s="27">
        <v>124</v>
      </c>
      <c r="K520" s="27">
        <v>126</v>
      </c>
      <c r="L520" s="27">
        <v>38</v>
      </c>
      <c r="M520" s="27">
        <v>7733</v>
      </c>
      <c r="N520" s="27">
        <v>6415</v>
      </c>
      <c r="O520" s="25">
        <v>1</v>
      </c>
      <c r="P520" s="27">
        <v>0</v>
      </c>
      <c r="Q520" s="24"/>
      <c r="R520" s="24"/>
      <c r="S520" s="27">
        <v>4</v>
      </c>
      <c r="T520" s="27">
        <v>9</v>
      </c>
      <c r="U520" s="27">
        <v>31800</v>
      </c>
      <c r="V520" s="27"/>
      <c r="W520" s="27">
        <v>31800</v>
      </c>
      <c r="X520" s="24" t="str">
        <f>IF(OR(I520="",说明首页!$C$3-INT(I520)&gt;7),"是","否")</f>
        <v>否</v>
      </c>
      <c r="Y520" s="24" t="str">
        <f t="shared" si="128"/>
        <v>是</v>
      </c>
      <c r="Z520" s="24" t="str">
        <f t="shared" si="129"/>
        <v>否</v>
      </c>
      <c r="AA520" s="24" t="str">
        <f>IF(OR(I520="",说明首页!$C$3-INT(I520)&gt;=3),"是","否")</f>
        <v>否</v>
      </c>
      <c r="AB520" s="28">
        <f t="shared" si="130"/>
        <v>168.81578947368422</v>
      </c>
      <c r="AC520" s="29">
        <f t="shared" si="131"/>
        <v>3.18</v>
      </c>
      <c r="AD520" s="27">
        <f t="shared" si="132"/>
        <v>3533.3333333333335</v>
      </c>
      <c r="AE520" s="29">
        <f t="shared" si="133"/>
        <v>0</v>
      </c>
      <c r="AF520" s="29">
        <f t="shared" si="134"/>
        <v>106.91666666666667</v>
      </c>
      <c r="AG520" s="28" t="str">
        <f t="shared" si="135"/>
        <v/>
      </c>
      <c r="AH520" s="28" t="str">
        <f t="shared" si="136"/>
        <v/>
      </c>
      <c r="AI520" s="28" t="str">
        <f t="shared" si="137"/>
        <v/>
      </c>
      <c r="AJ520" s="28" t="str">
        <f t="shared" si="138"/>
        <v/>
      </c>
      <c r="AK520" s="28" t="str">
        <f t="shared" si="139"/>
        <v/>
      </c>
      <c r="AL520" s="29" t="str">
        <f t="shared" si="140"/>
        <v/>
      </c>
      <c r="AM520" s="25" t="str">
        <f t="shared" si="141"/>
        <v/>
      </c>
      <c r="AN520" s="24" t="str">
        <f t="shared" si="142"/>
        <v>非参评</v>
      </c>
      <c r="AO520" s="24" t="str">
        <f t="shared" si="143"/>
        <v>MOB12+</v>
      </c>
    </row>
    <row r="521" spans="1:41" ht="13.5" hidden="1" customHeight="1">
      <c r="A521" s="24" t="s">
        <v>1168</v>
      </c>
      <c r="B521" s="34" t="s">
        <v>147</v>
      </c>
      <c r="C521" s="25">
        <v>781158</v>
      </c>
      <c r="D521" s="24" t="s">
        <v>1608</v>
      </c>
      <c r="E521" s="26">
        <v>45735.451388888898</v>
      </c>
      <c r="F521" s="26">
        <v>45735.451388888898</v>
      </c>
      <c r="G521" s="25">
        <v>419</v>
      </c>
      <c r="H521" s="25">
        <v>419</v>
      </c>
      <c r="I521" s="26">
        <v>46154.795833333301</v>
      </c>
      <c r="J521" s="27">
        <v>5120</v>
      </c>
      <c r="K521" s="27">
        <v>7029</v>
      </c>
      <c r="L521" s="27">
        <v>2805</v>
      </c>
      <c r="M521" s="27">
        <v>234636</v>
      </c>
      <c r="N521" s="27">
        <v>174800</v>
      </c>
      <c r="O521" s="25">
        <v>28</v>
      </c>
      <c r="P521" s="27">
        <v>0</v>
      </c>
      <c r="Q521" s="24"/>
      <c r="R521" s="24"/>
      <c r="S521" s="27">
        <v>329</v>
      </c>
      <c r="T521" s="27">
        <v>497</v>
      </c>
      <c r="U521" s="27">
        <v>12900000</v>
      </c>
      <c r="V521" s="27">
        <v>3892600</v>
      </c>
      <c r="W521" s="27">
        <v>12900000</v>
      </c>
      <c r="X521" s="24" t="str">
        <f>IF(OR(I521="",说明首页!$C$3-INT(I521)&gt;7),"是","否")</f>
        <v>否</v>
      </c>
      <c r="Y521" s="24" t="str">
        <f t="shared" si="128"/>
        <v>否</v>
      </c>
      <c r="Z521" s="24" t="str">
        <f t="shared" si="129"/>
        <v>是</v>
      </c>
      <c r="AA521" s="24" t="str">
        <f>IF(OR(I521="",说明首页!$C$3-INT(I521)&gt;=3),"是","否")</f>
        <v>否</v>
      </c>
      <c r="AB521" s="28">
        <f t="shared" si="130"/>
        <v>62.317290552584673</v>
      </c>
      <c r="AC521" s="29">
        <f t="shared" si="131"/>
        <v>1290</v>
      </c>
      <c r="AD521" s="27">
        <f t="shared" si="132"/>
        <v>25955.734406438631</v>
      </c>
      <c r="AE521" s="29">
        <f t="shared" si="133"/>
        <v>389.26</v>
      </c>
      <c r="AF521" s="29">
        <f t="shared" si="134"/>
        <v>104.04761904761905</v>
      </c>
      <c r="AG521" s="28">
        <f t="shared" si="135"/>
        <v>0.67453625632377734</v>
      </c>
      <c r="AH521" s="28">
        <f t="shared" si="136"/>
        <v>82.46205733558179</v>
      </c>
      <c r="AI521" s="28">
        <f t="shared" si="137"/>
        <v>63.069139966273191</v>
      </c>
      <c r="AJ521" s="28">
        <f t="shared" si="138"/>
        <v>63.069139966273191</v>
      </c>
      <c r="AK521" s="28">
        <f t="shared" si="139"/>
        <v>8.263069139966273</v>
      </c>
      <c r="AL521" s="29">
        <f t="shared" si="140"/>
        <v>49.92</v>
      </c>
      <c r="AM521" s="25">
        <f t="shared" si="141"/>
        <v>284</v>
      </c>
      <c r="AN521" s="24" t="str">
        <f t="shared" si="142"/>
        <v>A</v>
      </c>
      <c r="AO521" s="24" t="str">
        <f t="shared" si="143"/>
        <v>MOB12+</v>
      </c>
    </row>
    <row r="522" spans="1:41" ht="13.5" hidden="1" customHeight="1">
      <c r="A522" s="24" t="s">
        <v>1168</v>
      </c>
      <c r="B522" s="34" t="s">
        <v>147</v>
      </c>
      <c r="C522" s="25">
        <v>781162</v>
      </c>
      <c r="D522" s="24" t="s">
        <v>1926</v>
      </c>
      <c r="E522" s="26">
        <v>45735.451388888898</v>
      </c>
      <c r="F522" s="26">
        <v>45735.451388888898</v>
      </c>
      <c r="G522" s="25">
        <v>419</v>
      </c>
      <c r="H522" s="25">
        <v>419</v>
      </c>
      <c r="I522" s="26">
        <v>46151.441666666702</v>
      </c>
      <c r="J522" s="27">
        <v>3720</v>
      </c>
      <c r="K522" s="27">
        <v>4984</v>
      </c>
      <c r="L522" s="27">
        <v>1821</v>
      </c>
      <c r="M522" s="27">
        <v>185751</v>
      </c>
      <c r="N522" s="27">
        <v>143481</v>
      </c>
      <c r="O522" s="25">
        <v>20</v>
      </c>
      <c r="P522" s="27">
        <v>0</v>
      </c>
      <c r="Q522" s="24"/>
      <c r="R522" s="24"/>
      <c r="S522" s="27">
        <v>259</v>
      </c>
      <c r="T522" s="27">
        <v>410</v>
      </c>
      <c r="U522" s="27">
        <v>9814000</v>
      </c>
      <c r="V522" s="27">
        <v>3803800</v>
      </c>
      <c r="W522" s="27">
        <v>9814000</v>
      </c>
      <c r="X522" s="24" t="str">
        <f>IF(OR(I522="",说明首页!$C$3-INT(I522)&gt;7),"是","否")</f>
        <v>否</v>
      </c>
      <c r="Y522" s="24" t="str">
        <f t="shared" si="128"/>
        <v>是</v>
      </c>
      <c r="Z522" s="24" t="str">
        <f t="shared" si="129"/>
        <v>否</v>
      </c>
      <c r="AA522" s="24" t="str">
        <f>IF(OR(I522="",说明首页!$C$3-INT(I522)&gt;=3),"是","否")</f>
        <v>否</v>
      </c>
      <c r="AB522" s="28">
        <f t="shared" si="130"/>
        <v>78.792421746293243</v>
      </c>
      <c r="AC522" s="29">
        <f t="shared" si="131"/>
        <v>981.4</v>
      </c>
      <c r="AD522" s="27">
        <f t="shared" si="132"/>
        <v>23936.585365853658</v>
      </c>
      <c r="AE522" s="29">
        <f t="shared" si="133"/>
        <v>380.38</v>
      </c>
      <c r="AF522" s="29">
        <f t="shared" si="134"/>
        <v>119.56750000000001</v>
      </c>
      <c r="AG522" s="28" t="str">
        <f t="shared" si="135"/>
        <v/>
      </c>
      <c r="AH522" s="28" t="str">
        <f t="shared" si="136"/>
        <v/>
      </c>
      <c r="AI522" s="28" t="str">
        <f t="shared" si="137"/>
        <v/>
      </c>
      <c r="AJ522" s="28" t="str">
        <f t="shared" si="138"/>
        <v/>
      </c>
      <c r="AK522" s="28" t="str">
        <f t="shared" si="139"/>
        <v/>
      </c>
      <c r="AL522" s="29" t="str">
        <f t="shared" si="140"/>
        <v/>
      </c>
      <c r="AM522" s="25" t="str">
        <f t="shared" si="141"/>
        <v/>
      </c>
      <c r="AN522" s="24" t="str">
        <f t="shared" si="142"/>
        <v>非参评</v>
      </c>
      <c r="AO522" s="24" t="str">
        <f t="shared" si="143"/>
        <v>MOB12+</v>
      </c>
    </row>
    <row r="523" spans="1:41" ht="13.5" hidden="1" customHeight="1">
      <c r="A523" s="24" t="s">
        <v>1168</v>
      </c>
      <c r="B523" s="34" t="s">
        <v>152</v>
      </c>
      <c r="C523" s="25">
        <v>781280</v>
      </c>
      <c r="D523" s="24" t="s">
        <v>485</v>
      </c>
      <c r="E523" s="26">
        <v>45737.440277777801</v>
      </c>
      <c r="F523" s="26">
        <v>45737.440277777801</v>
      </c>
      <c r="G523" s="25">
        <v>417</v>
      </c>
      <c r="H523" s="25">
        <v>417</v>
      </c>
      <c r="I523" s="26">
        <v>46149.663888888899</v>
      </c>
      <c r="J523" s="27">
        <v>1</v>
      </c>
      <c r="K523" s="27">
        <v>1</v>
      </c>
      <c r="L523" s="27">
        <v>1</v>
      </c>
      <c r="M523" s="27">
        <v>1104</v>
      </c>
      <c r="N523" s="27">
        <v>1104</v>
      </c>
      <c r="O523" s="25"/>
      <c r="P523" s="27"/>
      <c r="Q523" s="24"/>
      <c r="R523" s="24"/>
      <c r="S523" s="27"/>
      <c r="T523" s="27"/>
      <c r="U523" s="27"/>
      <c r="V523" s="27"/>
      <c r="W523" s="27"/>
      <c r="X523" s="24" t="str">
        <f>IF(OR(I523="",说明首页!$C$3-INT(I523)&gt;7),"是","否")</f>
        <v>否</v>
      </c>
      <c r="Y523" s="24" t="str">
        <f t="shared" si="128"/>
        <v>是</v>
      </c>
      <c r="Z523" s="24" t="str">
        <f t="shared" si="129"/>
        <v>否</v>
      </c>
      <c r="AA523" s="24" t="str">
        <f>IF(OR(I523="",说明首页!$C$3-INT(I523)&gt;=3),"是","否")</f>
        <v>否</v>
      </c>
      <c r="AB523" s="28">
        <f t="shared" si="130"/>
        <v>1104</v>
      </c>
      <c r="AC523" s="29">
        <f t="shared" si="131"/>
        <v>0</v>
      </c>
      <c r="AD523" s="27">
        <f t="shared" si="132"/>
        <v>0</v>
      </c>
      <c r="AE523" s="29">
        <f t="shared" si="133"/>
        <v>0</v>
      </c>
      <c r="AF523" s="29">
        <f t="shared" si="134"/>
        <v>0</v>
      </c>
      <c r="AG523" s="28" t="str">
        <f t="shared" si="135"/>
        <v/>
      </c>
      <c r="AH523" s="28" t="str">
        <f t="shared" si="136"/>
        <v/>
      </c>
      <c r="AI523" s="28" t="str">
        <f t="shared" si="137"/>
        <v/>
      </c>
      <c r="AJ523" s="28" t="str">
        <f t="shared" si="138"/>
        <v/>
      </c>
      <c r="AK523" s="28" t="str">
        <f t="shared" si="139"/>
        <v/>
      </c>
      <c r="AL523" s="29" t="str">
        <f t="shared" si="140"/>
        <v/>
      </c>
      <c r="AM523" s="25" t="str">
        <f t="shared" si="141"/>
        <v/>
      </c>
      <c r="AN523" s="24" t="str">
        <f t="shared" si="142"/>
        <v>非参评</v>
      </c>
      <c r="AO523" s="24" t="str">
        <f t="shared" si="143"/>
        <v>MOB12+</v>
      </c>
    </row>
    <row r="524" spans="1:41" ht="13.5" hidden="1" customHeight="1">
      <c r="A524" s="24" t="s">
        <v>1168</v>
      </c>
      <c r="B524" s="34" t="s">
        <v>145</v>
      </c>
      <c r="C524" s="25">
        <v>781284</v>
      </c>
      <c r="D524" s="24" t="s">
        <v>1151</v>
      </c>
      <c r="E524" s="26">
        <v>45738.398611111101</v>
      </c>
      <c r="F524" s="26">
        <v>45738.398611111101</v>
      </c>
      <c r="G524" s="25">
        <v>416</v>
      </c>
      <c r="H524" s="25">
        <v>416</v>
      </c>
      <c r="I524" s="26">
        <v>46154.6694444444</v>
      </c>
      <c r="J524" s="27">
        <v>202</v>
      </c>
      <c r="K524" s="27">
        <v>250</v>
      </c>
      <c r="L524" s="27">
        <v>88</v>
      </c>
      <c r="M524" s="27">
        <v>9631</v>
      </c>
      <c r="N524" s="27">
        <v>7183</v>
      </c>
      <c r="O524" s="25"/>
      <c r="P524" s="27"/>
      <c r="Q524" s="24"/>
      <c r="R524" s="24"/>
      <c r="S524" s="27"/>
      <c r="T524" s="27"/>
      <c r="U524" s="27"/>
      <c r="V524" s="27"/>
      <c r="W524" s="27"/>
      <c r="X524" s="24" t="str">
        <f>IF(OR(I524="",说明首页!$C$3-INT(I524)&gt;7),"是","否")</f>
        <v>否</v>
      </c>
      <c r="Y524" s="24" t="str">
        <f t="shared" si="128"/>
        <v>是</v>
      </c>
      <c r="Z524" s="24" t="str">
        <f t="shared" si="129"/>
        <v>否</v>
      </c>
      <c r="AA524" s="24" t="str">
        <f>IF(OR(I524="",说明首页!$C$3-INT(I524)&gt;=3),"是","否")</f>
        <v>否</v>
      </c>
      <c r="AB524" s="28">
        <f t="shared" si="130"/>
        <v>81.625</v>
      </c>
      <c r="AC524" s="29">
        <f t="shared" si="131"/>
        <v>0</v>
      </c>
      <c r="AD524" s="27">
        <f t="shared" si="132"/>
        <v>0</v>
      </c>
      <c r="AE524" s="29">
        <f t="shared" si="133"/>
        <v>0</v>
      </c>
      <c r="AF524" s="29">
        <f t="shared" si="134"/>
        <v>0</v>
      </c>
      <c r="AG524" s="28" t="str">
        <f t="shared" si="135"/>
        <v/>
      </c>
      <c r="AH524" s="28" t="str">
        <f t="shared" si="136"/>
        <v/>
      </c>
      <c r="AI524" s="28" t="str">
        <f t="shared" si="137"/>
        <v/>
      </c>
      <c r="AJ524" s="28" t="str">
        <f t="shared" si="138"/>
        <v/>
      </c>
      <c r="AK524" s="28" t="str">
        <f t="shared" si="139"/>
        <v/>
      </c>
      <c r="AL524" s="29" t="str">
        <f t="shared" si="140"/>
        <v/>
      </c>
      <c r="AM524" s="25" t="str">
        <f t="shared" si="141"/>
        <v/>
      </c>
      <c r="AN524" s="24" t="str">
        <f t="shared" si="142"/>
        <v>非参评</v>
      </c>
      <c r="AO524" s="24" t="str">
        <f t="shared" si="143"/>
        <v>MOB12+</v>
      </c>
    </row>
    <row r="525" spans="1:41" ht="13.5" hidden="1" customHeight="1">
      <c r="A525" s="24" t="s">
        <v>1168</v>
      </c>
      <c r="B525" s="34" t="s">
        <v>150</v>
      </c>
      <c r="C525" s="25">
        <v>781291</v>
      </c>
      <c r="D525" s="24" t="s">
        <v>1566</v>
      </c>
      <c r="E525" s="26">
        <v>45737.622916666704</v>
      </c>
      <c r="F525" s="26">
        <v>45737.622916666704</v>
      </c>
      <c r="G525" s="25">
        <v>417</v>
      </c>
      <c r="H525" s="25">
        <v>417</v>
      </c>
      <c r="I525" s="26">
        <v>46154.807638888902</v>
      </c>
      <c r="J525" s="27">
        <v>7117</v>
      </c>
      <c r="K525" s="27">
        <v>7962</v>
      </c>
      <c r="L525" s="27">
        <v>3152</v>
      </c>
      <c r="M525" s="27">
        <v>328859</v>
      </c>
      <c r="N525" s="27">
        <v>255320</v>
      </c>
      <c r="O525" s="25">
        <v>24</v>
      </c>
      <c r="P525" s="24">
        <v>0</v>
      </c>
      <c r="Q525" s="24"/>
      <c r="R525" s="24"/>
      <c r="S525" s="24">
        <v>293</v>
      </c>
      <c r="T525" s="24">
        <v>447</v>
      </c>
      <c r="U525" s="24">
        <v>8268900</v>
      </c>
      <c r="V525" s="24">
        <v>1494800</v>
      </c>
      <c r="W525" s="24">
        <v>8268900</v>
      </c>
      <c r="X525" s="24" t="str">
        <f>IF(OR(I525="",说明首页!$C$3-INT(I525)&gt;7),"是","否")</f>
        <v>否</v>
      </c>
      <c r="Y525" s="24" t="str">
        <f t="shared" si="128"/>
        <v>否</v>
      </c>
      <c r="Z525" s="24" t="str">
        <f t="shared" si="129"/>
        <v>是</v>
      </c>
      <c r="AA525" s="24" t="str">
        <f>IF(OR(I525="",说明首页!$C$3-INT(I525)&gt;=3),"是","否")</f>
        <v>否</v>
      </c>
      <c r="AB525" s="28">
        <f t="shared" si="130"/>
        <v>81.002538071065985</v>
      </c>
      <c r="AC525" s="29">
        <f t="shared" si="131"/>
        <v>826.89</v>
      </c>
      <c r="AD525" s="27">
        <f t="shared" si="132"/>
        <v>18498.657718120805</v>
      </c>
      <c r="AE525" s="29">
        <f t="shared" si="133"/>
        <v>149.47999999999999</v>
      </c>
      <c r="AF525" s="29">
        <f t="shared" si="134"/>
        <v>177.30555555555557</v>
      </c>
      <c r="AG525" s="28">
        <f t="shared" si="135"/>
        <v>26.138279932546375</v>
      </c>
      <c r="AH525" s="28">
        <f t="shared" si="136"/>
        <v>52.782462057335579</v>
      </c>
      <c r="AI525" s="28">
        <f t="shared" si="137"/>
        <v>18.381112984822934</v>
      </c>
      <c r="AJ525" s="28">
        <f t="shared" si="138"/>
        <v>17.032040472175382</v>
      </c>
      <c r="AK525" s="28">
        <f t="shared" si="139"/>
        <v>93.086003372681276</v>
      </c>
      <c r="AL525" s="29">
        <f t="shared" si="140"/>
        <v>49.67</v>
      </c>
      <c r="AM525" s="25">
        <f t="shared" si="141"/>
        <v>287</v>
      </c>
      <c r="AN525" s="24" t="str">
        <f t="shared" si="142"/>
        <v>A</v>
      </c>
      <c r="AO525" s="24" t="str">
        <f t="shared" si="143"/>
        <v>MOB12+</v>
      </c>
    </row>
    <row r="526" spans="1:41" ht="13.5" hidden="1" customHeight="1">
      <c r="A526" s="24" t="s">
        <v>1168</v>
      </c>
      <c r="B526" s="34" t="s">
        <v>150</v>
      </c>
      <c r="C526" s="25">
        <v>781292</v>
      </c>
      <c r="D526" s="24" t="s">
        <v>368</v>
      </c>
      <c r="E526" s="26">
        <v>45737.494444444397</v>
      </c>
      <c r="F526" s="26">
        <v>45737.494444444397</v>
      </c>
      <c r="G526" s="25">
        <v>417</v>
      </c>
      <c r="H526" s="25">
        <v>417</v>
      </c>
      <c r="I526" s="26">
        <v>46154.661111111098</v>
      </c>
      <c r="J526" s="27">
        <v>348</v>
      </c>
      <c r="K526" s="27">
        <v>386</v>
      </c>
      <c r="L526" s="27">
        <v>151</v>
      </c>
      <c r="M526" s="27">
        <v>18170</v>
      </c>
      <c r="N526" s="27">
        <v>13909</v>
      </c>
      <c r="O526" s="25"/>
      <c r="P526" s="27">
        <v>0</v>
      </c>
      <c r="Q526" s="24"/>
      <c r="R526" s="24"/>
      <c r="S526" s="27">
        <v>1</v>
      </c>
      <c r="T526" s="27">
        <v>2</v>
      </c>
      <c r="U526" s="27">
        <v>41200</v>
      </c>
      <c r="V526" s="27">
        <v>41200</v>
      </c>
      <c r="W526" s="27">
        <v>41200</v>
      </c>
      <c r="X526" s="24" t="str">
        <f>IF(OR(I526="",说明首页!$C$3-INT(I526)&gt;7),"是","否")</f>
        <v>否</v>
      </c>
      <c r="Y526" s="24" t="str">
        <f t="shared" si="128"/>
        <v>是</v>
      </c>
      <c r="Z526" s="24" t="str">
        <f t="shared" si="129"/>
        <v>否</v>
      </c>
      <c r="AA526" s="24" t="str">
        <f>IF(OR(I526="",说明首页!$C$3-INT(I526)&gt;=3),"是","否")</f>
        <v>否</v>
      </c>
      <c r="AB526" s="28">
        <f t="shared" si="130"/>
        <v>92.11258278145695</v>
      </c>
      <c r="AC526" s="29">
        <f t="shared" si="131"/>
        <v>4.12</v>
      </c>
      <c r="AD526" s="27">
        <f t="shared" si="132"/>
        <v>20600</v>
      </c>
      <c r="AE526" s="29">
        <f t="shared" si="133"/>
        <v>4.12</v>
      </c>
      <c r="AF526" s="29">
        <f t="shared" si="134"/>
        <v>0</v>
      </c>
      <c r="AG526" s="28" t="str">
        <f t="shared" si="135"/>
        <v/>
      </c>
      <c r="AH526" s="28" t="str">
        <f t="shared" si="136"/>
        <v/>
      </c>
      <c r="AI526" s="28" t="str">
        <f t="shared" si="137"/>
        <v/>
      </c>
      <c r="AJ526" s="28" t="str">
        <f t="shared" si="138"/>
        <v/>
      </c>
      <c r="AK526" s="28" t="str">
        <f t="shared" si="139"/>
        <v/>
      </c>
      <c r="AL526" s="29" t="str">
        <f t="shared" si="140"/>
        <v/>
      </c>
      <c r="AM526" s="25" t="str">
        <f t="shared" si="141"/>
        <v/>
      </c>
      <c r="AN526" s="24" t="str">
        <f t="shared" si="142"/>
        <v>非参评</v>
      </c>
      <c r="AO526" s="24" t="str">
        <f t="shared" si="143"/>
        <v>MOB12+</v>
      </c>
    </row>
    <row r="527" spans="1:41" ht="13.5" hidden="1" customHeight="1">
      <c r="A527" s="24" t="s">
        <v>1168</v>
      </c>
      <c r="B527" s="34" t="s">
        <v>150</v>
      </c>
      <c r="C527" s="25">
        <v>781293</v>
      </c>
      <c r="D527" s="24" t="s">
        <v>1323</v>
      </c>
      <c r="E527" s="26">
        <v>45737.586111111101</v>
      </c>
      <c r="F527" s="26">
        <v>45737.586111111101</v>
      </c>
      <c r="G527" s="25">
        <v>417</v>
      </c>
      <c r="H527" s="25">
        <v>417</v>
      </c>
      <c r="I527" s="26">
        <v>46154.8527777778</v>
      </c>
      <c r="J527" s="27">
        <v>5951</v>
      </c>
      <c r="K527" s="27">
        <v>6699</v>
      </c>
      <c r="L527" s="27">
        <v>2528</v>
      </c>
      <c r="M527" s="27">
        <v>338874</v>
      </c>
      <c r="N527" s="27">
        <v>275589</v>
      </c>
      <c r="O527" s="24">
        <v>28</v>
      </c>
      <c r="P527" s="27">
        <v>0</v>
      </c>
      <c r="Q527" s="24"/>
      <c r="R527" s="24"/>
      <c r="S527" s="27">
        <v>406</v>
      </c>
      <c r="T527" s="27">
        <v>648</v>
      </c>
      <c r="U527" s="27">
        <v>23400000</v>
      </c>
      <c r="V527" s="24">
        <v>12600000</v>
      </c>
      <c r="W527" s="27">
        <v>23400000</v>
      </c>
      <c r="X527" s="24" t="str">
        <f>IF(OR(I527="",说明首页!$C$3-INT(I527)&gt;7),"是","否")</f>
        <v>否</v>
      </c>
      <c r="Y527" s="24" t="str">
        <f t="shared" si="128"/>
        <v>否</v>
      </c>
      <c r="Z527" s="24" t="str">
        <f t="shared" si="129"/>
        <v>是</v>
      </c>
      <c r="AA527" s="24" t="str">
        <f>IF(OR(I527="",说明首页!$C$3-INT(I527)&gt;=3),"是","否")</f>
        <v>否</v>
      </c>
      <c r="AB527" s="28">
        <f t="shared" si="130"/>
        <v>109.01463607594937</v>
      </c>
      <c r="AC527" s="29">
        <f t="shared" si="131"/>
        <v>2340</v>
      </c>
      <c r="AD527" s="27">
        <f t="shared" si="132"/>
        <v>36111.111111111109</v>
      </c>
      <c r="AE527" s="29">
        <f t="shared" si="133"/>
        <v>1260</v>
      </c>
      <c r="AF527" s="29">
        <f t="shared" si="134"/>
        <v>164.04107142857143</v>
      </c>
      <c r="AG527" s="28">
        <f t="shared" si="135"/>
        <v>78.920741989881961</v>
      </c>
      <c r="AH527" s="28">
        <f t="shared" si="136"/>
        <v>98.4822934232715</v>
      </c>
      <c r="AI527" s="28">
        <f t="shared" si="137"/>
        <v>94.940978077571671</v>
      </c>
      <c r="AJ527" s="28">
        <f t="shared" si="138"/>
        <v>98.650927487352448</v>
      </c>
      <c r="AK527" s="28">
        <f t="shared" si="139"/>
        <v>85.834738617200685</v>
      </c>
      <c r="AL527" s="29">
        <f t="shared" si="140"/>
        <v>92.86</v>
      </c>
      <c r="AM527" s="25">
        <f t="shared" si="141"/>
        <v>20</v>
      </c>
      <c r="AN527" s="24" t="str">
        <f t="shared" si="142"/>
        <v>S</v>
      </c>
      <c r="AO527" s="24" t="str">
        <f t="shared" si="143"/>
        <v>MOB12+</v>
      </c>
    </row>
    <row r="528" spans="1:41" ht="13.5" hidden="1" customHeight="1">
      <c r="A528" s="24" t="s">
        <v>1168</v>
      </c>
      <c r="B528" s="34" t="s">
        <v>150</v>
      </c>
      <c r="C528" s="25">
        <v>781302</v>
      </c>
      <c r="D528" s="24" t="s">
        <v>207</v>
      </c>
      <c r="E528" s="26">
        <v>45737.594444444403</v>
      </c>
      <c r="F528" s="26">
        <v>45737.594444444403</v>
      </c>
      <c r="G528" s="25">
        <v>417</v>
      </c>
      <c r="H528" s="25">
        <v>417</v>
      </c>
      <c r="I528" s="26">
        <v>46154.661805555603</v>
      </c>
      <c r="J528" s="27">
        <v>593</v>
      </c>
      <c r="K528" s="27">
        <v>662</v>
      </c>
      <c r="L528" s="27">
        <v>141</v>
      </c>
      <c r="M528" s="27">
        <v>25868</v>
      </c>
      <c r="N528" s="27">
        <v>18454</v>
      </c>
      <c r="O528" s="24">
        <v>2</v>
      </c>
      <c r="P528" s="27">
        <v>0</v>
      </c>
      <c r="Q528" s="24"/>
      <c r="R528" s="24"/>
      <c r="S528" s="27">
        <v>5</v>
      </c>
      <c r="T528" s="27">
        <v>10</v>
      </c>
      <c r="U528" s="27">
        <v>442800</v>
      </c>
      <c r="V528" s="27">
        <v>441800</v>
      </c>
      <c r="W528" s="27">
        <v>442800</v>
      </c>
      <c r="X528" s="24" t="str">
        <f>IF(OR(I528="",说明首页!$C$3-INT(I528)&gt;7),"是","否")</f>
        <v>否</v>
      </c>
      <c r="Y528" s="24" t="str">
        <f t="shared" si="128"/>
        <v>是</v>
      </c>
      <c r="Z528" s="24" t="str">
        <f t="shared" si="129"/>
        <v>否</v>
      </c>
      <c r="AA528" s="24" t="str">
        <f>IF(OR(I528="",说明首页!$C$3-INT(I528)&gt;=3),"是","否")</f>
        <v>否</v>
      </c>
      <c r="AB528" s="28">
        <f t="shared" si="130"/>
        <v>130.87943262411346</v>
      </c>
      <c r="AC528" s="29">
        <f t="shared" si="131"/>
        <v>44.28</v>
      </c>
      <c r="AD528" s="27">
        <f t="shared" si="132"/>
        <v>44280</v>
      </c>
      <c r="AE528" s="29">
        <f t="shared" si="133"/>
        <v>44.18</v>
      </c>
      <c r="AF528" s="29">
        <f t="shared" si="134"/>
        <v>153.78333333333333</v>
      </c>
      <c r="AG528" s="28" t="str">
        <f t="shared" si="135"/>
        <v/>
      </c>
      <c r="AH528" s="28" t="str">
        <f t="shared" si="136"/>
        <v/>
      </c>
      <c r="AI528" s="28" t="str">
        <f t="shared" si="137"/>
        <v/>
      </c>
      <c r="AJ528" s="28" t="str">
        <f t="shared" si="138"/>
        <v/>
      </c>
      <c r="AK528" s="28" t="str">
        <f t="shared" si="139"/>
        <v/>
      </c>
      <c r="AL528" s="29" t="str">
        <f t="shared" si="140"/>
        <v/>
      </c>
      <c r="AM528" s="25" t="str">
        <f t="shared" si="141"/>
        <v/>
      </c>
      <c r="AN528" s="24" t="str">
        <f t="shared" si="142"/>
        <v>非参评</v>
      </c>
      <c r="AO528" s="24" t="str">
        <f t="shared" si="143"/>
        <v>MOB12+</v>
      </c>
    </row>
    <row r="529" spans="1:41" ht="13.5" hidden="1" customHeight="1">
      <c r="A529" s="24" t="s">
        <v>1168</v>
      </c>
      <c r="B529" s="34" t="s">
        <v>160</v>
      </c>
      <c r="C529" s="25">
        <v>781314</v>
      </c>
      <c r="D529" s="24" t="s">
        <v>1391</v>
      </c>
      <c r="E529" s="26">
        <v>45738.381249999999</v>
      </c>
      <c r="F529" s="26">
        <v>45738.381249999999</v>
      </c>
      <c r="G529" s="25">
        <v>416</v>
      </c>
      <c r="H529" s="25">
        <v>416</v>
      </c>
      <c r="I529" s="26">
        <v>46154.764583333301</v>
      </c>
      <c r="J529" s="27">
        <v>3882</v>
      </c>
      <c r="K529" s="27">
        <v>4357</v>
      </c>
      <c r="L529" s="27">
        <v>2349</v>
      </c>
      <c r="M529" s="27">
        <v>185598</v>
      </c>
      <c r="N529" s="27">
        <v>158214</v>
      </c>
      <c r="O529" s="24">
        <v>25</v>
      </c>
      <c r="P529" s="27">
        <v>0</v>
      </c>
      <c r="Q529" s="24"/>
      <c r="R529" s="24"/>
      <c r="S529" s="27">
        <v>122</v>
      </c>
      <c r="T529" s="27">
        <v>180</v>
      </c>
      <c r="U529" s="27">
        <v>4900700</v>
      </c>
      <c r="V529" s="27">
        <v>2472700</v>
      </c>
      <c r="W529" s="27">
        <v>4900700</v>
      </c>
      <c r="X529" s="24" t="str">
        <f>IF(OR(I529="",说明首页!$C$3-INT(I529)&gt;7),"是","否")</f>
        <v>否</v>
      </c>
      <c r="Y529" s="24" t="str">
        <f t="shared" si="128"/>
        <v>否</v>
      </c>
      <c r="Z529" s="24" t="str">
        <f t="shared" si="129"/>
        <v>是</v>
      </c>
      <c r="AA529" s="24" t="str">
        <f>IF(OR(I529="",说明首页!$C$3-INT(I529)&gt;=3),"是","否")</f>
        <v>否</v>
      </c>
      <c r="AB529" s="28">
        <f t="shared" si="130"/>
        <v>67.35376756066411</v>
      </c>
      <c r="AC529" s="29">
        <f t="shared" si="131"/>
        <v>490.07</v>
      </c>
      <c r="AD529" s="27">
        <f t="shared" si="132"/>
        <v>27226.111111111109</v>
      </c>
      <c r="AE529" s="29">
        <f t="shared" si="133"/>
        <v>247.27</v>
      </c>
      <c r="AF529" s="29">
        <f t="shared" si="134"/>
        <v>105.47600000000001</v>
      </c>
      <c r="AG529" s="28">
        <f t="shared" si="135"/>
        <v>3.5413153456998319</v>
      </c>
      <c r="AH529" s="28">
        <f t="shared" si="136"/>
        <v>16.188870151770658</v>
      </c>
      <c r="AI529" s="28">
        <f t="shared" si="137"/>
        <v>68.465430016863408</v>
      </c>
      <c r="AJ529" s="28">
        <f t="shared" si="138"/>
        <v>37.774030354131533</v>
      </c>
      <c r="AK529" s="28">
        <f t="shared" si="139"/>
        <v>9.9494097807757171</v>
      </c>
      <c r="AL529" s="29">
        <f t="shared" si="140"/>
        <v>24.44</v>
      </c>
      <c r="AM529" s="25">
        <f t="shared" si="141"/>
        <v>494</v>
      </c>
      <c r="AN529" s="24" t="str">
        <f t="shared" si="142"/>
        <v>C</v>
      </c>
      <c r="AO529" s="24" t="str">
        <f t="shared" si="143"/>
        <v>MOB12+</v>
      </c>
    </row>
    <row r="530" spans="1:41" ht="13.5" hidden="1" customHeight="1">
      <c r="A530" s="24" t="s">
        <v>1168</v>
      </c>
      <c r="B530" s="34" t="s">
        <v>160</v>
      </c>
      <c r="C530" s="25">
        <v>781315</v>
      </c>
      <c r="D530" s="24" t="s">
        <v>1227</v>
      </c>
      <c r="E530" s="26">
        <v>45738.393750000003</v>
      </c>
      <c r="F530" s="26">
        <v>45738.393750000003</v>
      </c>
      <c r="G530" s="25">
        <v>416</v>
      </c>
      <c r="H530" s="25">
        <v>416</v>
      </c>
      <c r="I530" s="26">
        <v>46154.759722222203</v>
      </c>
      <c r="J530" s="27">
        <v>3964</v>
      </c>
      <c r="K530" s="27">
        <v>4526</v>
      </c>
      <c r="L530" s="27">
        <v>2574</v>
      </c>
      <c r="M530" s="27">
        <v>241787</v>
      </c>
      <c r="N530" s="27">
        <v>212654</v>
      </c>
      <c r="O530" s="25">
        <v>26</v>
      </c>
      <c r="P530" s="27">
        <v>0</v>
      </c>
      <c r="Q530" s="24"/>
      <c r="R530" s="24"/>
      <c r="S530" s="27">
        <v>198</v>
      </c>
      <c r="T530" s="27">
        <v>310</v>
      </c>
      <c r="U530" s="27">
        <v>10000000</v>
      </c>
      <c r="V530" s="27">
        <v>3979000</v>
      </c>
      <c r="W530" s="27">
        <v>10000000</v>
      </c>
      <c r="X530" s="24" t="str">
        <f>IF(OR(I530="",说明首页!$C$3-INT(I530)&gt;7),"是","否")</f>
        <v>否</v>
      </c>
      <c r="Y530" s="24" t="str">
        <f t="shared" si="128"/>
        <v>否</v>
      </c>
      <c r="Z530" s="24" t="str">
        <f t="shared" si="129"/>
        <v>是</v>
      </c>
      <c r="AA530" s="24" t="str">
        <f>IF(OR(I530="",说明首页!$C$3-INT(I530)&gt;=3),"是","否")</f>
        <v>否</v>
      </c>
      <c r="AB530" s="28">
        <f t="shared" si="130"/>
        <v>82.616161616161619</v>
      </c>
      <c r="AC530" s="29">
        <f t="shared" si="131"/>
        <v>1000</v>
      </c>
      <c r="AD530" s="27">
        <f t="shared" si="132"/>
        <v>32258.064516129034</v>
      </c>
      <c r="AE530" s="29">
        <f t="shared" si="133"/>
        <v>397.9</v>
      </c>
      <c r="AF530" s="29">
        <f t="shared" si="134"/>
        <v>136.31666666666666</v>
      </c>
      <c r="AG530" s="28">
        <f t="shared" si="135"/>
        <v>30.185497470489036</v>
      </c>
      <c r="AH530" s="28">
        <f t="shared" si="136"/>
        <v>68.465430016863408</v>
      </c>
      <c r="AI530" s="28">
        <f t="shared" si="137"/>
        <v>87.689713322091066</v>
      </c>
      <c r="AJ530" s="28">
        <f t="shared" si="138"/>
        <v>64.249578414839803</v>
      </c>
      <c r="AK530" s="28">
        <f t="shared" si="139"/>
        <v>54.131534569983145</v>
      </c>
      <c r="AL530" s="29">
        <f t="shared" si="140"/>
        <v>63.31</v>
      </c>
      <c r="AM530" s="25">
        <f t="shared" si="141"/>
        <v>188</v>
      </c>
      <c r="AN530" s="24" t="str">
        <f t="shared" si="142"/>
        <v>A</v>
      </c>
      <c r="AO530" s="24" t="str">
        <f t="shared" si="143"/>
        <v>MOB12+</v>
      </c>
    </row>
    <row r="531" spans="1:41" ht="13.5" hidden="1" customHeight="1">
      <c r="A531" s="24" t="s">
        <v>1168</v>
      </c>
      <c r="B531" s="34" t="s">
        <v>147</v>
      </c>
      <c r="C531" s="25">
        <v>781332</v>
      </c>
      <c r="D531" s="24" t="s">
        <v>1573</v>
      </c>
      <c r="E531" s="26">
        <v>45741.511111111096</v>
      </c>
      <c r="F531" s="26">
        <v>45741.511111111096</v>
      </c>
      <c r="G531" s="25">
        <v>413</v>
      </c>
      <c r="H531" s="25">
        <v>413</v>
      </c>
      <c r="I531" s="26">
        <v>46154.7902777778</v>
      </c>
      <c r="J531" s="27">
        <v>5054</v>
      </c>
      <c r="K531" s="27">
        <v>6707</v>
      </c>
      <c r="L531" s="27">
        <v>2322</v>
      </c>
      <c r="M531" s="27">
        <v>307713</v>
      </c>
      <c r="N531" s="27">
        <v>240391</v>
      </c>
      <c r="O531" s="25">
        <v>28</v>
      </c>
      <c r="P531" s="27">
        <v>0</v>
      </c>
      <c r="Q531" s="24"/>
      <c r="R531" s="24"/>
      <c r="S531" s="27">
        <v>303</v>
      </c>
      <c r="T531" s="27">
        <v>485</v>
      </c>
      <c r="U531" s="27">
        <v>9127500</v>
      </c>
      <c r="V531" s="27">
        <v>3355600</v>
      </c>
      <c r="W531" s="27">
        <v>9127500</v>
      </c>
      <c r="X531" s="24" t="str">
        <f>IF(OR(I531="",说明首页!$C$3-INT(I531)&gt;7),"是","否")</f>
        <v>否</v>
      </c>
      <c r="Y531" s="24" t="str">
        <f t="shared" si="128"/>
        <v>否</v>
      </c>
      <c r="Z531" s="24" t="str">
        <f t="shared" si="129"/>
        <v>是</v>
      </c>
      <c r="AA531" s="24" t="str">
        <f>IF(OR(I531="",说明首页!$C$3-INT(I531)&gt;=3),"是","否")</f>
        <v>否</v>
      </c>
      <c r="AB531" s="28">
        <f t="shared" si="130"/>
        <v>103.5275624461671</v>
      </c>
      <c r="AC531" s="29">
        <f t="shared" si="131"/>
        <v>912.75</v>
      </c>
      <c r="AD531" s="27">
        <f t="shared" si="132"/>
        <v>18819.587628865978</v>
      </c>
      <c r="AE531" s="29">
        <f t="shared" si="133"/>
        <v>335.56</v>
      </c>
      <c r="AF531" s="29">
        <f t="shared" si="134"/>
        <v>143.08988095238095</v>
      </c>
      <c r="AG531" s="28">
        <f t="shared" si="135"/>
        <v>73.69308600337267</v>
      </c>
      <c r="AH531" s="28">
        <f t="shared" si="136"/>
        <v>61.888701517706579</v>
      </c>
      <c r="AI531" s="28">
        <f t="shared" si="137"/>
        <v>19.898819561551434</v>
      </c>
      <c r="AJ531" s="28">
        <f t="shared" si="138"/>
        <v>54.637436762225967</v>
      </c>
      <c r="AK531" s="28">
        <f t="shared" si="139"/>
        <v>64.586846543001684</v>
      </c>
      <c r="AL531" s="29">
        <f t="shared" si="140"/>
        <v>56.36</v>
      </c>
      <c r="AM531" s="25">
        <f t="shared" si="141"/>
        <v>237</v>
      </c>
      <c r="AN531" s="24" t="str">
        <f t="shared" si="142"/>
        <v>A</v>
      </c>
      <c r="AO531" s="24" t="str">
        <f t="shared" si="143"/>
        <v>MOB12+</v>
      </c>
    </row>
    <row r="532" spans="1:41" ht="13.5" hidden="1" customHeight="1">
      <c r="A532" s="24" t="s">
        <v>1168</v>
      </c>
      <c r="B532" s="34" t="s">
        <v>160</v>
      </c>
      <c r="C532" s="25">
        <v>781716</v>
      </c>
      <c r="D532" s="24" t="s">
        <v>1602</v>
      </c>
      <c r="E532" s="26">
        <v>45743.4909722222</v>
      </c>
      <c r="F532" s="26">
        <v>45743.4909722222</v>
      </c>
      <c r="G532" s="25">
        <v>411</v>
      </c>
      <c r="H532" s="25">
        <v>411</v>
      </c>
      <c r="I532" s="26">
        <v>46154.802083333299</v>
      </c>
      <c r="J532" s="27">
        <v>4532</v>
      </c>
      <c r="K532" s="27">
        <v>5351</v>
      </c>
      <c r="L532" s="27">
        <v>2529</v>
      </c>
      <c r="M532" s="27">
        <v>213480</v>
      </c>
      <c r="N532" s="27">
        <v>171463</v>
      </c>
      <c r="O532" s="25">
        <v>26</v>
      </c>
      <c r="P532" s="24">
        <v>0</v>
      </c>
      <c r="Q532" s="24"/>
      <c r="R532" s="24"/>
      <c r="S532" s="24">
        <v>195</v>
      </c>
      <c r="T532" s="24">
        <v>294</v>
      </c>
      <c r="U532" s="24">
        <v>7144400</v>
      </c>
      <c r="V532" s="24">
        <v>3731800</v>
      </c>
      <c r="W532" s="24">
        <v>7144400</v>
      </c>
      <c r="X532" s="24" t="str">
        <f>IF(OR(I532="",说明首页!$C$3-INT(I532)&gt;7),"是","否")</f>
        <v>否</v>
      </c>
      <c r="Y532" s="24" t="str">
        <f t="shared" si="128"/>
        <v>否</v>
      </c>
      <c r="Z532" s="24" t="str">
        <f t="shared" si="129"/>
        <v>是</v>
      </c>
      <c r="AA532" s="24" t="str">
        <f>IF(OR(I532="",说明首页!$C$3-INT(I532)&gt;=3),"是","否")</f>
        <v>否</v>
      </c>
      <c r="AB532" s="28">
        <f t="shared" si="130"/>
        <v>67.798734677738238</v>
      </c>
      <c r="AC532" s="29">
        <f t="shared" si="131"/>
        <v>714.44</v>
      </c>
      <c r="AD532" s="27">
        <f t="shared" si="132"/>
        <v>24300.680272108842</v>
      </c>
      <c r="AE532" s="29">
        <f t="shared" si="133"/>
        <v>373.18</v>
      </c>
      <c r="AF532" s="29">
        <f t="shared" si="134"/>
        <v>109.91217948717949</v>
      </c>
      <c r="AG532" s="28">
        <f t="shared" si="135"/>
        <v>4.2158516020236094</v>
      </c>
      <c r="AH532" s="28">
        <f t="shared" si="136"/>
        <v>39.46037099494098</v>
      </c>
      <c r="AI532" s="28">
        <f t="shared" si="137"/>
        <v>51.433389544688026</v>
      </c>
      <c r="AJ532" s="28">
        <f t="shared" si="138"/>
        <v>60.033726812816191</v>
      </c>
      <c r="AK532" s="28">
        <f t="shared" si="139"/>
        <v>13.322091062394604</v>
      </c>
      <c r="AL532" s="29">
        <f t="shared" si="140"/>
        <v>34.28</v>
      </c>
      <c r="AM532" s="25">
        <f t="shared" si="141"/>
        <v>415</v>
      </c>
      <c r="AN532" s="24" t="str">
        <f t="shared" si="142"/>
        <v>B</v>
      </c>
      <c r="AO532" s="24" t="str">
        <f t="shared" si="143"/>
        <v>MOB12+</v>
      </c>
    </row>
    <row r="533" spans="1:41" ht="13.5" hidden="1" customHeight="1">
      <c r="A533" s="24" t="s">
        <v>1168</v>
      </c>
      <c r="B533" s="34" t="s">
        <v>147</v>
      </c>
      <c r="C533" s="25">
        <v>781733</v>
      </c>
      <c r="D533" s="24" t="s">
        <v>1674</v>
      </c>
      <c r="E533" s="26">
        <v>45743.506249999999</v>
      </c>
      <c r="F533" s="26">
        <v>45743.506249999999</v>
      </c>
      <c r="G533" s="25">
        <v>411</v>
      </c>
      <c r="H533" s="25">
        <v>411</v>
      </c>
      <c r="I533" s="26">
        <v>46154.7902777778</v>
      </c>
      <c r="J533" s="27">
        <v>4660</v>
      </c>
      <c r="K533" s="27">
        <v>6342</v>
      </c>
      <c r="L533" s="27">
        <v>2485</v>
      </c>
      <c r="M533" s="27">
        <v>299289</v>
      </c>
      <c r="N533" s="27">
        <v>239292</v>
      </c>
      <c r="O533" s="25">
        <v>26</v>
      </c>
      <c r="P533" s="27">
        <v>0</v>
      </c>
      <c r="Q533" s="24"/>
      <c r="R533" s="24"/>
      <c r="S533" s="27">
        <v>277</v>
      </c>
      <c r="T533" s="27">
        <v>444</v>
      </c>
      <c r="U533" s="27">
        <v>12200000</v>
      </c>
      <c r="V533" s="27">
        <v>7504200</v>
      </c>
      <c r="W533" s="27">
        <v>12200000</v>
      </c>
      <c r="X533" s="24" t="str">
        <f>IF(OR(I533="",说明首页!$C$3-INT(I533)&gt;7),"是","否")</f>
        <v>否</v>
      </c>
      <c r="Y533" s="24" t="str">
        <f t="shared" si="128"/>
        <v>否</v>
      </c>
      <c r="Z533" s="24" t="str">
        <f t="shared" si="129"/>
        <v>是</v>
      </c>
      <c r="AA533" s="24" t="str">
        <f>IF(OR(I533="",说明首页!$C$3-INT(I533)&gt;=3),"是","否")</f>
        <v>否</v>
      </c>
      <c r="AB533" s="28">
        <f t="shared" si="130"/>
        <v>96.294567404426559</v>
      </c>
      <c r="AC533" s="29">
        <f t="shared" si="131"/>
        <v>1220</v>
      </c>
      <c r="AD533" s="27">
        <f t="shared" si="132"/>
        <v>27477.477477477478</v>
      </c>
      <c r="AE533" s="29">
        <f t="shared" si="133"/>
        <v>750.42</v>
      </c>
      <c r="AF533" s="29">
        <f t="shared" si="134"/>
        <v>153.3923076923077</v>
      </c>
      <c r="AG533" s="28">
        <f t="shared" si="135"/>
        <v>59.359190556492415</v>
      </c>
      <c r="AH533" s="28">
        <f t="shared" si="136"/>
        <v>80.269814502529513</v>
      </c>
      <c r="AI533" s="28">
        <f t="shared" si="137"/>
        <v>70.320404721753789</v>
      </c>
      <c r="AJ533" s="28">
        <f t="shared" si="138"/>
        <v>88.870151770657671</v>
      </c>
      <c r="AK533" s="28">
        <f t="shared" si="139"/>
        <v>77.908937605396289</v>
      </c>
      <c r="AL533" s="29">
        <f t="shared" si="140"/>
        <v>77.39</v>
      </c>
      <c r="AM533" s="25">
        <f t="shared" si="141"/>
        <v>93</v>
      </c>
      <c r="AN533" s="24" t="str">
        <f t="shared" si="142"/>
        <v>S</v>
      </c>
      <c r="AO533" s="24" t="str">
        <f t="shared" si="143"/>
        <v>MOB12+</v>
      </c>
    </row>
    <row r="534" spans="1:41" ht="13.5" hidden="1" customHeight="1">
      <c r="A534" s="24" t="s">
        <v>1168</v>
      </c>
      <c r="B534" s="34" t="s">
        <v>147</v>
      </c>
      <c r="C534" s="25">
        <v>781734</v>
      </c>
      <c r="D534" s="24" t="s">
        <v>1714</v>
      </c>
      <c r="E534" s="26">
        <v>45743.509722222203</v>
      </c>
      <c r="F534" s="26">
        <v>45743.509722222203</v>
      </c>
      <c r="G534" s="25">
        <v>411</v>
      </c>
      <c r="H534" s="25">
        <v>411</v>
      </c>
      <c r="I534" s="26">
        <v>46154.769444444399</v>
      </c>
      <c r="J534" s="27">
        <v>4476</v>
      </c>
      <c r="K534" s="27">
        <v>6230</v>
      </c>
      <c r="L534" s="27">
        <v>2844</v>
      </c>
      <c r="M534" s="27">
        <v>289008</v>
      </c>
      <c r="N534" s="27">
        <v>240125</v>
      </c>
      <c r="O534" s="25">
        <v>27</v>
      </c>
      <c r="P534" s="27">
        <v>0</v>
      </c>
      <c r="Q534" s="24"/>
      <c r="R534" s="24"/>
      <c r="S534" s="27">
        <v>284</v>
      </c>
      <c r="T534" s="27">
        <v>468</v>
      </c>
      <c r="U534" s="27">
        <v>12500000</v>
      </c>
      <c r="V534" s="27">
        <v>6766400</v>
      </c>
      <c r="W534" s="27">
        <v>12500000</v>
      </c>
      <c r="X534" s="24" t="str">
        <f>IF(OR(I534="",说明首页!$C$3-INT(I534)&gt;7),"是","否")</f>
        <v>否</v>
      </c>
      <c r="Y534" s="24" t="str">
        <f t="shared" si="128"/>
        <v>否</v>
      </c>
      <c r="Z534" s="24" t="str">
        <f t="shared" si="129"/>
        <v>是</v>
      </c>
      <c r="AA534" s="24" t="str">
        <f>IF(OR(I534="",说明首页!$C$3-INT(I534)&gt;=3),"是","否")</f>
        <v>否</v>
      </c>
      <c r="AB534" s="28">
        <f t="shared" si="130"/>
        <v>84.432137834036567</v>
      </c>
      <c r="AC534" s="29">
        <f t="shared" si="131"/>
        <v>1250</v>
      </c>
      <c r="AD534" s="27">
        <f t="shared" si="132"/>
        <v>26709.401709401711</v>
      </c>
      <c r="AE534" s="29">
        <f t="shared" si="133"/>
        <v>676.64</v>
      </c>
      <c r="AF534" s="29">
        <f t="shared" si="134"/>
        <v>148.22530864197532</v>
      </c>
      <c r="AG534" s="28">
        <f t="shared" si="135"/>
        <v>33.22091062394604</v>
      </c>
      <c r="AH534" s="28">
        <f t="shared" si="136"/>
        <v>81.112984822934237</v>
      </c>
      <c r="AI534" s="28">
        <f t="shared" si="137"/>
        <v>66.273187183811132</v>
      </c>
      <c r="AJ534" s="28">
        <f t="shared" si="138"/>
        <v>85.49747048903879</v>
      </c>
      <c r="AK534" s="28">
        <f t="shared" si="139"/>
        <v>71.500843170320408</v>
      </c>
      <c r="AL534" s="29">
        <f t="shared" si="140"/>
        <v>72.349999999999994</v>
      </c>
      <c r="AM534" s="25">
        <f t="shared" si="141"/>
        <v>124</v>
      </c>
      <c r="AN534" s="24" t="str">
        <f t="shared" si="142"/>
        <v>A</v>
      </c>
      <c r="AO534" s="24" t="str">
        <f t="shared" si="143"/>
        <v>MOB12+</v>
      </c>
    </row>
    <row r="535" spans="1:41" ht="13.5" hidden="1" customHeight="1">
      <c r="A535" s="24" t="s">
        <v>1168</v>
      </c>
      <c r="B535" s="34" t="s">
        <v>150</v>
      </c>
      <c r="C535" s="25">
        <v>781740</v>
      </c>
      <c r="D535" s="24" t="s">
        <v>265</v>
      </c>
      <c r="E535" s="26">
        <v>45744.452083333301</v>
      </c>
      <c r="F535" s="26">
        <v>45744.452083333301</v>
      </c>
      <c r="G535" s="25">
        <v>410</v>
      </c>
      <c r="H535" s="25">
        <v>410</v>
      </c>
      <c r="I535" s="26">
        <v>46154.654861111099</v>
      </c>
      <c r="J535" s="27">
        <v>673</v>
      </c>
      <c r="K535" s="27">
        <v>731</v>
      </c>
      <c r="L535" s="27">
        <v>156</v>
      </c>
      <c r="M535" s="27">
        <v>23409</v>
      </c>
      <c r="N535" s="27">
        <v>14321</v>
      </c>
      <c r="O535" s="25"/>
      <c r="P535" s="27">
        <v>0</v>
      </c>
      <c r="Q535" s="24"/>
      <c r="R535" s="24"/>
      <c r="S535" s="27">
        <v>5</v>
      </c>
      <c r="T535" s="27">
        <v>9</v>
      </c>
      <c r="U535" s="27">
        <v>221800</v>
      </c>
      <c r="V535" s="27">
        <v>149500</v>
      </c>
      <c r="W535" s="27">
        <v>221800</v>
      </c>
      <c r="X535" s="24" t="str">
        <f>IF(OR(I535="",说明首页!$C$3-INT(I535)&gt;7),"是","否")</f>
        <v>否</v>
      </c>
      <c r="Y535" s="24" t="str">
        <f t="shared" si="128"/>
        <v>是</v>
      </c>
      <c r="Z535" s="24" t="str">
        <f t="shared" si="129"/>
        <v>否</v>
      </c>
      <c r="AA535" s="24" t="str">
        <f>IF(OR(I535="",说明首页!$C$3-INT(I535)&gt;=3),"是","否")</f>
        <v>否</v>
      </c>
      <c r="AB535" s="28">
        <f t="shared" si="130"/>
        <v>91.801282051282058</v>
      </c>
      <c r="AC535" s="29">
        <f t="shared" si="131"/>
        <v>22.18</v>
      </c>
      <c r="AD535" s="27">
        <f t="shared" si="132"/>
        <v>24644.444444444445</v>
      </c>
      <c r="AE535" s="29">
        <f t="shared" si="133"/>
        <v>14.95</v>
      </c>
      <c r="AF535" s="29">
        <f t="shared" si="134"/>
        <v>0</v>
      </c>
      <c r="AG535" s="28" t="str">
        <f t="shared" si="135"/>
        <v/>
      </c>
      <c r="AH535" s="28" t="str">
        <f t="shared" si="136"/>
        <v/>
      </c>
      <c r="AI535" s="28" t="str">
        <f t="shared" si="137"/>
        <v/>
      </c>
      <c r="AJ535" s="28" t="str">
        <f t="shared" si="138"/>
        <v/>
      </c>
      <c r="AK535" s="28" t="str">
        <f t="shared" si="139"/>
        <v/>
      </c>
      <c r="AL535" s="29" t="str">
        <f t="shared" si="140"/>
        <v/>
      </c>
      <c r="AM535" s="25" t="str">
        <f t="shared" si="141"/>
        <v/>
      </c>
      <c r="AN535" s="24" t="str">
        <f t="shared" si="142"/>
        <v>非参评</v>
      </c>
      <c r="AO535" s="24" t="str">
        <f t="shared" si="143"/>
        <v>MOB12+</v>
      </c>
    </row>
    <row r="536" spans="1:41" ht="13.5" hidden="1" customHeight="1">
      <c r="A536" s="24" t="s">
        <v>1168</v>
      </c>
      <c r="B536" s="34" t="s">
        <v>150</v>
      </c>
      <c r="C536" s="25">
        <v>781743</v>
      </c>
      <c r="D536" s="24" t="s">
        <v>252</v>
      </c>
      <c r="E536" s="26">
        <v>45744.451388888898</v>
      </c>
      <c r="F536" s="26">
        <v>45744.451388888898</v>
      </c>
      <c r="G536" s="25">
        <v>410</v>
      </c>
      <c r="H536" s="25">
        <v>410</v>
      </c>
      <c r="I536" s="26">
        <v>46154.661111111098</v>
      </c>
      <c r="J536" s="27">
        <v>621</v>
      </c>
      <c r="K536" s="27">
        <v>700</v>
      </c>
      <c r="L536" s="27">
        <v>169</v>
      </c>
      <c r="M536" s="27">
        <v>20177</v>
      </c>
      <c r="N536" s="27">
        <v>12295</v>
      </c>
      <c r="O536" s="25">
        <v>1</v>
      </c>
      <c r="P536" s="27">
        <v>0</v>
      </c>
      <c r="Q536" s="24"/>
      <c r="R536" s="24"/>
      <c r="S536" s="27">
        <v>1</v>
      </c>
      <c r="T536" s="27">
        <v>2</v>
      </c>
      <c r="U536" s="27">
        <v>90000</v>
      </c>
      <c r="V536" s="27">
        <v>90000</v>
      </c>
      <c r="W536" s="27">
        <v>90000</v>
      </c>
      <c r="X536" s="24" t="str">
        <f>IF(OR(I536="",说明首页!$C$3-INT(I536)&gt;7),"是","否")</f>
        <v>否</v>
      </c>
      <c r="Y536" s="24" t="str">
        <f t="shared" si="128"/>
        <v>是</v>
      </c>
      <c r="Z536" s="24" t="str">
        <f t="shared" si="129"/>
        <v>否</v>
      </c>
      <c r="AA536" s="24" t="str">
        <f>IF(OR(I536="",说明首页!$C$3-INT(I536)&gt;=3),"是","否")</f>
        <v>否</v>
      </c>
      <c r="AB536" s="28">
        <f t="shared" si="130"/>
        <v>72.751479289940832</v>
      </c>
      <c r="AC536" s="29">
        <f t="shared" si="131"/>
        <v>9</v>
      </c>
      <c r="AD536" s="27">
        <f t="shared" si="132"/>
        <v>45000</v>
      </c>
      <c r="AE536" s="29">
        <f t="shared" si="133"/>
        <v>9</v>
      </c>
      <c r="AF536" s="29">
        <f t="shared" si="134"/>
        <v>204.91666666666666</v>
      </c>
      <c r="AG536" s="28" t="str">
        <f t="shared" si="135"/>
        <v/>
      </c>
      <c r="AH536" s="28" t="str">
        <f t="shared" si="136"/>
        <v/>
      </c>
      <c r="AI536" s="28" t="str">
        <f t="shared" si="137"/>
        <v/>
      </c>
      <c r="AJ536" s="28" t="str">
        <f t="shared" si="138"/>
        <v/>
      </c>
      <c r="AK536" s="28" t="str">
        <f t="shared" si="139"/>
        <v/>
      </c>
      <c r="AL536" s="29" t="str">
        <f t="shared" si="140"/>
        <v/>
      </c>
      <c r="AM536" s="25" t="str">
        <f t="shared" si="141"/>
        <v/>
      </c>
      <c r="AN536" s="24" t="str">
        <f t="shared" si="142"/>
        <v>非参评</v>
      </c>
      <c r="AO536" s="24" t="str">
        <f t="shared" si="143"/>
        <v>MOB12+</v>
      </c>
    </row>
    <row r="537" spans="1:41" ht="13.5" hidden="1" customHeight="1">
      <c r="A537" s="24" t="s">
        <v>1168</v>
      </c>
      <c r="B537" s="34" t="s">
        <v>145</v>
      </c>
      <c r="C537" s="25">
        <v>781754</v>
      </c>
      <c r="D537" s="24" t="s">
        <v>273</v>
      </c>
      <c r="E537" s="26">
        <v>45744.473611111098</v>
      </c>
      <c r="F537" s="26">
        <v>45744.473611111098</v>
      </c>
      <c r="G537" s="25">
        <v>410</v>
      </c>
      <c r="H537" s="25">
        <v>410</v>
      </c>
      <c r="I537" s="26">
        <v>46154.793055555601</v>
      </c>
      <c r="J537" s="27">
        <v>5003</v>
      </c>
      <c r="K537" s="27">
        <v>5639</v>
      </c>
      <c r="L537" s="27">
        <v>2404</v>
      </c>
      <c r="M537" s="27">
        <v>217500</v>
      </c>
      <c r="N537" s="27">
        <v>187713</v>
      </c>
      <c r="O537" s="25">
        <v>24</v>
      </c>
      <c r="P537" s="27">
        <v>0</v>
      </c>
      <c r="Q537" s="24"/>
      <c r="R537" s="24"/>
      <c r="S537" s="27">
        <v>191</v>
      </c>
      <c r="T537" s="27">
        <v>297</v>
      </c>
      <c r="U537" s="27">
        <v>8544300</v>
      </c>
      <c r="V537" s="27">
        <v>3531700</v>
      </c>
      <c r="W537" s="27">
        <v>8544300</v>
      </c>
      <c r="X537" s="24" t="str">
        <f>IF(OR(I537="",说明首页!$C$3-INT(I537)&gt;7),"是","否")</f>
        <v>否</v>
      </c>
      <c r="Y537" s="24" t="str">
        <f t="shared" si="128"/>
        <v>否</v>
      </c>
      <c r="Z537" s="24" t="str">
        <f t="shared" si="129"/>
        <v>是</v>
      </c>
      <c r="AA537" s="24" t="str">
        <f>IF(OR(I537="",说明首页!$C$3-INT(I537)&gt;=3),"是","否")</f>
        <v>否</v>
      </c>
      <c r="AB537" s="28">
        <f t="shared" si="130"/>
        <v>78.083610648918466</v>
      </c>
      <c r="AC537" s="29">
        <f t="shared" si="131"/>
        <v>854.43</v>
      </c>
      <c r="AD537" s="27">
        <f t="shared" si="132"/>
        <v>28768.686868686869</v>
      </c>
      <c r="AE537" s="29">
        <f t="shared" si="133"/>
        <v>353.17</v>
      </c>
      <c r="AF537" s="29">
        <f t="shared" si="134"/>
        <v>130.35624999999999</v>
      </c>
      <c r="AG537" s="28">
        <f t="shared" si="135"/>
        <v>20.404721753794266</v>
      </c>
      <c r="AH537" s="28">
        <f t="shared" si="136"/>
        <v>55.817875210792579</v>
      </c>
      <c r="AI537" s="28">
        <f t="shared" si="137"/>
        <v>76.053962900505894</v>
      </c>
      <c r="AJ537" s="28">
        <f t="shared" si="138"/>
        <v>56.998313659359191</v>
      </c>
      <c r="AK537" s="28">
        <f t="shared" si="139"/>
        <v>42.327150084317033</v>
      </c>
      <c r="AL537" s="29">
        <f t="shared" si="140"/>
        <v>52.12</v>
      </c>
      <c r="AM537" s="25">
        <f t="shared" si="141"/>
        <v>267</v>
      </c>
      <c r="AN537" s="24" t="str">
        <f t="shared" si="142"/>
        <v>A</v>
      </c>
      <c r="AO537" s="24" t="str">
        <f t="shared" si="143"/>
        <v>MOB12+</v>
      </c>
    </row>
    <row r="538" spans="1:41" ht="13.5" hidden="1" customHeight="1">
      <c r="A538" s="24" t="s">
        <v>1168</v>
      </c>
      <c r="B538" s="34" t="s">
        <v>145</v>
      </c>
      <c r="C538" s="25">
        <v>781791</v>
      </c>
      <c r="D538" s="24" t="s">
        <v>1546</v>
      </c>
      <c r="E538" s="26">
        <v>45744.654861111099</v>
      </c>
      <c r="F538" s="26">
        <v>45744.654861111099</v>
      </c>
      <c r="G538" s="25">
        <v>410</v>
      </c>
      <c r="H538" s="25">
        <v>410</v>
      </c>
      <c r="I538" s="26">
        <v>46154.802777777797</v>
      </c>
      <c r="J538" s="27">
        <v>3416</v>
      </c>
      <c r="K538" s="27">
        <v>3915</v>
      </c>
      <c r="L538" s="27">
        <v>1850</v>
      </c>
      <c r="M538" s="27">
        <v>242653</v>
      </c>
      <c r="N538" s="27">
        <v>212402</v>
      </c>
      <c r="O538" s="25">
        <v>22</v>
      </c>
      <c r="P538" s="27">
        <v>0</v>
      </c>
      <c r="Q538" s="24"/>
      <c r="R538" s="24"/>
      <c r="S538" s="27">
        <v>237</v>
      </c>
      <c r="T538" s="27">
        <v>393</v>
      </c>
      <c r="U538" s="27">
        <v>14500000</v>
      </c>
      <c r="V538" s="27">
        <v>9624300</v>
      </c>
      <c r="W538" s="27">
        <v>14500000</v>
      </c>
      <c r="X538" s="24" t="str">
        <f>IF(OR(I538="",说明首页!$C$3-INT(I538)&gt;7),"是","否")</f>
        <v>否</v>
      </c>
      <c r="Y538" s="24" t="str">
        <f t="shared" si="128"/>
        <v>否</v>
      </c>
      <c r="Z538" s="24" t="str">
        <f t="shared" si="129"/>
        <v>是</v>
      </c>
      <c r="AA538" s="24" t="str">
        <f>IF(OR(I538="",说明首页!$C$3-INT(I538)&gt;=3),"是","否")</f>
        <v>否</v>
      </c>
      <c r="AB538" s="28">
        <f t="shared" si="130"/>
        <v>114.81189189189189</v>
      </c>
      <c r="AC538" s="29">
        <f t="shared" si="131"/>
        <v>1450</v>
      </c>
      <c r="AD538" s="27">
        <f t="shared" si="132"/>
        <v>36895.674300254454</v>
      </c>
      <c r="AE538" s="29">
        <f t="shared" si="133"/>
        <v>962.43</v>
      </c>
      <c r="AF538" s="29">
        <f t="shared" si="134"/>
        <v>160.91060606060606</v>
      </c>
      <c r="AG538" s="28">
        <f t="shared" si="135"/>
        <v>84.317032040472171</v>
      </c>
      <c r="AH538" s="28">
        <f t="shared" si="136"/>
        <v>89.207419898819566</v>
      </c>
      <c r="AI538" s="28">
        <f t="shared" si="137"/>
        <v>95.4468802698145</v>
      </c>
      <c r="AJ538" s="28">
        <f t="shared" si="138"/>
        <v>95.109612141652605</v>
      </c>
      <c r="AK538" s="28">
        <f t="shared" si="139"/>
        <v>84.148397976391237</v>
      </c>
      <c r="AL538" s="29">
        <f t="shared" si="140"/>
        <v>89.27</v>
      </c>
      <c r="AM538" s="25">
        <f t="shared" si="141"/>
        <v>30</v>
      </c>
      <c r="AN538" s="24" t="str">
        <f t="shared" si="142"/>
        <v>S</v>
      </c>
      <c r="AO538" s="24" t="str">
        <f t="shared" si="143"/>
        <v>MOB12+</v>
      </c>
    </row>
    <row r="539" spans="1:41" ht="13.5" hidden="1" customHeight="1">
      <c r="A539" s="24" t="s">
        <v>1168</v>
      </c>
      <c r="B539" s="34" t="s">
        <v>145</v>
      </c>
      <c r="C539" s="25">
        <v>782118</v>
      </c>
      <c r="D539" s="24" t="s">
        <v>1045</v>
      </c>
      <c r="E539" s="26">
        <v>45748.408333333296</v>
      </c>
      <c r="F539" s="26">
        <v>45748.408333333296</v>
      </c>
      <c r="G539" s="25">
        <v>406</v>
      </c>
      <c r="H539" s="25">
        <v>406</v>
      </c>
      <c r="I539" s="26">
        <v>46154.829861111102</v>
      </c>
      <c r="J539" s="27">
        <v>216</v>
      </c>
      <c r="K539" s="27">
        <v>237</v>
      </c>
      <c r="L539" s="27">
        <v>76</v>
      </c>
      <c r="M539" s="27">
        <v>9071</v>
      </c>
      <c r="N539" s="27">
        <v>6645</v>
      </c>
      <c r="O539" s="25"/>
      <c r="P539" s="27">
        <v>0</v>
      </c>
      <c r="Q539" s="24"/>
      <c r="R539" s="24"/>
      <c r="S539" s="27">
        <v>2</v>
      </c>
      <c r="T539" s="27">
        <v>4</v>
      </c>
      <c r="U539" s="27">
        <v>40600</v>
      </c>
      <c r="V539" s="27">
        <v>40600</v>
      </c>
      <c r="W539" s="27">
        <v>40600</v>
      </c>
      <c r="X539" s="24" t="str">
        <f>IF(OR(I539="",说明首页!$C$3-INT(I539)&gt;7),"是","否")</f>
        <v>否</v>
      </c>
      <c r="Y539" s="24" t="str">
        <f t="shared" si="128"/>
        <v>是</v>
      </c>
      <c r="Z539" s="24" t="str">
        <f t="shared" si="129"/>
        <v>否</v>
      </c>
      <c r="AA539" s="24" t="str">
        <f>IF(OR(I539="",说明首页!$C$3-INT(I539)&gt;=3),"是","否")</f>
        <v>否</v>
      </c>
      <c r="AB539" s="28">
        <f t="shared" si="130"/>
        <v>87.434210526315795</v>
      </c>
      <c r="AC539" s="29">
        <f t="shared" si="131"/>
        <v>4.0599999999999996</v>
      </c>
      <c r="AD539" s="27">
        <f t="shared" si="132"/>
        <v>10150</v>
      </c>
      <c r="AE539" s="29">
        <f t="shared" si="133"/>
        <v>4.0599999999999996</v>
      </c>
      <c r="AF539" s="29">
        <f t="shared" si="134"/>
        <v>0</v>
      </c>
      <c r="AG539" s="28" t="str">
        <f t="shared" si="135"/>
        <v/>
      </c>
      <c r="AH539" s="28" t="str">
        <f t="shared" si="136"/>
        <v/>
      </c>
      <c r="AI539" s="28" t="str">
        <f t="shared" si="137"/>
        <v/>
      </c>
      <c r="AJ539" s="28" t="str">
        <f t="shared" si="138"/>
        <v/>
      </c>
      <c r="AK539" s="28" t="str">
        <f t="shared" si="139"/>
        <v/>
      </c>
      <c r="AL539" s="29" t="str">
        <f t="shared" si="140"/>
        <v/>
      </c>
      <c r="AM539" s="25" t="str">
        <f t="shared" si="141"/>
        <v/>
      </c>
      <c r="AN539" s="24" t="str">
        <f t="shared" si="142"/>
        <v>非参评</v>
      </c>
      <c r="AO539" s="24" t="str">
        <f t="shared" si="143"/>
        <v>MOB12+</v>
      </c>
    </row>
    <row r="540" spans="1:41" ht="13.5" hidden="1" customHeight="1">
      <c r="A540" s="24" t="s">
        <v>1168</v>
      </c>
      <c r="B540" s="34" t="s">
        <v>152</v>
      </c>
      <c r="C540" s="25">
        <v>782656</v>
      </c>
      <c r="D540" s="24" t="s">
        <v>486</v>
      </c>
      <c r="E540" s="26">
        <v>45754.384722222203</v>
      </c>
      <c r="F540" s="26">
        <v>45754.384722222203</v>
      </c>
      <c r="G540" s="25">
        <v>400</v>
      </c>
      <c r="H540" s="25">
        <v>400</v>
      </c>
      <c r="I540" s="26">
        <v>46154.7944444444</v>
      </c>
      <c r="J540" s="27">
        <v>107</v>
      </c>
      <c r="K540" s="27">
        <v>125</v>
      </c>
      <c r="L540" s="27">
        <v>50</v>
      </c>
      <c r="M540" s="27">
        <v>5911</v>
      </c>
      <c r="N540" s="27">
        <v>4684</v>
      </c>
      <c r="O540" s="25">
        <v>1</v>
      </c>
      <c r="P540" s="27">
        <v>0</v>
      </c>
      <c r="Q540" s="24"/>
      <c r="R540" s="24"/>
      <c r="S540" s="27">
        <v>2</v>
      </c>
      <c r="T540" s="27">
        <v>4</v>
      </c>
      <c r="U540" s="27">
        <v>203000</v>
      </c>
      <c r="V540" s="27">
        <v>200000</v>
      </c>
      <c r="W540" s="27">
        <v>203000</v>
      </c>
      <c r="X540" s="24" t="str">
        <f>IF(OR(I540="",说明首页!$C$3-INT(I540)&gt;7),"是","否")</f>
        <v>否</v>
      </c>
      <c r="Y540" s="24" t="str">
        <f t="shared" si="128"/>
        <v>是</v>
      </c>
      <c r="Z540" s="24" t="str">
        <f t="shared" si="129"/>
        <v>否</v>
      </c>
      <c r="AA540" s="24" t="str">
        <f>IF(OR(I540="",说明首页!$C$3-INT(I540)&gt;=3),"是","否")</f>
        <v>否</v>
      </c>
      <c r="AB540" s="28">
        <f t="shared" si="130"/>
        <v>93.68</v>
      </c>
      <c r="AC540" s="29">
        <f t="shared" si="131"/>
        <v>20.3</v>
      </c>
      <c r="AD540" s="27">
        <f t="shared" si="132"/>
        <v>50750</v>
      </c>
      <c r="AE540" s="29">
        <f t="shared" si="133"/>
        <v>20</v>
      </c>
      <c r="AF540" s="29">
        <f t="shared" si="134"/>
        <v>78.066666666666663</v>
      </c>
      <c r="AG540" s="28" t="str">
        <f t="shared" si="135"/>
        <v/>
      </c>
      <c r="AH540" s="28" t="str">
        <f t="shared" si="136"/>
        <v/>
      </c>
      <c r="AI540" s="28" t="str">
        <f t="shared" si="137"/>
        <v/>
      </c>
      <c r="AJ540" s="28" t="str">
        <f t="shared" si="138"/>
        <v/>
      </c>
      <c r="AK540" s="28" t="str">
        <f t="shared" si="139"/>
        <v/>
      </c>
      <c r="AL540" s="29" t="str">
        <f t="shared" si="140"/>
        <v/>
      </c>
      <c r="AM540" s="25" t="str">
        <f t="shared" si="141"/>
        <v/>
      </c>
      <c r="AN540" s="24" t="str">
        <f t="shared" si="142"/>
        <v>非参评</v>
      </c>
      <c r="AO540" s="24" t="str">
        <f t="shared" si="143"/>
        <v>MOB12+</v>
      </c>
    </row>
    <row r="541" spans="1:41" ht="13.5" hidden="1" customHeight="1">
      <c r="A541" s="24" t="s">
        <v>1168</v>
      </c>
      <c r="B541" s="34" t="s">
        <v>145</v>
      </c>
      <c r="C541" s="25">
        <v>782686</v>
      </c>
      <c r="D541" s="24" t="s">
        <v>1748</v>
      </c>
      <c r="E541" s="26">
        <v>45754.6</v>
      </c>
      <c r="F541" s="26">
        <v>45754.6</v>
      </c>
      <c r="G541" s="25">
        <v>400</v>
      </c>
      <c r="H541" s="25">
        <v>400</v>
      </c>
      <c r="I541" s="26">
        <v>46154.775000000001</v>
      </c>
      <c r="J541" s="27">
        <v>4046</v>
      </c>
      <c r="K541" s="27">
        <v>4622</v>
      </c>
      <c r="L541" s="27">
        <v>2038</v>
      </c>
      <c r="M541" s="27">
        <v>268846</v>
      </c>
      <c r="N541" s="27">
        <v>234240</v>
      </c>
      <c r="O541" s="25">
        <v>26</v>
      </c>
      <c r="P541" s="27">
        <v>0</v>
      </c>
      <c r="Q541" s="24"/>
      <c r="R541" s="24"/>
      <c r="S541" s="27">
        <v>273</v>
      </c>
      <c r="T541" s="27">
        <v>448</v>
      </c>
      <c r="U541" s="27">
        <v>20000000</v>
      </c>
      <c r="V541" s="27">
        <v>14000000</v>
      </c>
      <c r="W541" s="27">
        <v>20000000</v>
      </c>
      <c r="X541" s="24" t="str">
        <f>IF(OR(I541="",说明首页!$C$3-INT(I541)&gt;7),"是","否")</f>
        <v>否</v>
      </c>
      <c r="Y541" s="24" t="str">
        <f t="shared" si="128"/>
        <v>否</v>
      </c>
      <c r="Z541" s="24" t="str">
        <f t="shared" si="129"/>
        <v>是</v>
      </c>
      <c r="AA541" s="24" t="str">
        <f>IF(OR(I541="",说明首页!$C$3-INT(I541)&gt;=3),"是","否")</f>
        <v>否</v>
      </c>
      <c r="AB541" s="28">
        <f t="shared" si="130"/>
        <v>114.93621197252207</v>
      </c>
      <c r="AC541" s="29">
        <f t="shared" si="131"/>
        <v>2000</v>
      </c>
      <c r="AD541" s="27">
        <f t="shared" si="132"/>
        <v>44642.857142857145</v>
      </c>
      <c r="AE541" s="29">
        <f t="shared" si="133"/>
        <v>1400</v>
      </c>
      <c r="AF541" s="29">
        <f t="shared" si="134"/>
        <v>150.15384615384616</v>
      </c>
      <c r="AG541" s="28">
        <f t="shared" si="135"/>
        <v>84.485666104553118</v>
      </c>
      <c r="AH541" s="28">
        <f t="shared" si="136"/>
        <v>96.964586846543</v>
      </c>
      <c r="AI541" s="28">
        <f t="shared" si="137"/>
        <v>98.988195615514329</v>
      </c>
      <c r="AJ541" s="28">
        <f t="shared" si="138"/>
        <v>99.156829679595276</v>
      </c>
      <c r="AK541" s="28">
        <f t="shared" si="139"/>
        <v>74.536256323777408</v>
      </c>
      <c r="AL541" s="29">
        <f t="shared" si="140"/>
        <v>90.74</v>
      </c>
      <c r="AM541" s="25">
        <f t="shared" si="141"/>
        <v>23</v>
      </c>
      <c r="AN541" s="24" t="str">
        <f t="shared" si="142"/>
        <v>S</v>
      </c>
      <c r="AO541" s="24" t="str">
        <f t="shared" si="143"/>
        <v>MOB12+</v>
      </c>
    </row>
    <row r="542" spans="1:41" ht="13.5" hidden="1" customHeight="1">
      <c r="A542" s="24" t="s">
        <v>1168</v>
      </c>
      <c r="B542" s="34" t="s">
        <v>145</v>
      </c>
      <c r="C542" s="25">
        <v>782689</v>
      </c>
      <c r="D542" s="24" t="s">
        <v>1651</v>
      </c>
      <c r="E542" s="26">
        <v>45754.452083333301</v>
      </c>
      <c r="F542" s="26">
        <v>45754.452083333301</v>
      </c>
      <c r="G542" s="25">
        <v>400</v>
      </c>
      <c r="H542" s="25">
        <v>400</v>
      </c>
      <c r="I542" s="26">
        <v>46154.802083333299</v>
      </c>
      <c r="J542" s="27">
        <v>3191</v>
      </c>
      <c r="K542" s="27">
        <v>3634</v>
      </c>
      <c r="L542" s="27">
        <v>2075</v>
      </c>
      <c r="M542" s="27">
        <v>274319</v>
      </c>
      <c r="N542" s="27">
        <v>252291</v>
      </c>
      <c r="O542" s="25">
        <v>24</v>
      </c>
      <c r="P542" s="27">
        <v>0</v>
      </c>
      <c r="Q542" s="24"/>
      <c r="R542" s="24"/>
      <c r="S542" s="27">
        <v>227</v>
      </c>
      <c r="T542" s="27">
        <v>363</v>
      </c>
      <c r="U542" s="27">
        <v>15900000</v>
      </c>
      <c r="V542" s="27">
        <v>9298900</v>
      </c>
      <c r="W542" s="27">
        <v>15900000</v>
      </c>
      <c r="X542" s="24" t="str">
        <f>IF(OR(I542="",说明首页!$C$3-INT(I542)&gt;7),"是","否")</f>
        <v>否</v>
      </c>
      <c r="Y542" s="24" t="str">
        <f t="shared" si="128"/>
        <v>否</v>
      </c>
      <c r="Z542" s="24" t="str">
        <f t="shared" si="129"/>
        <v>是</v>
      </c>
      <c r="AA542" s="24" t="str">
        <f>IF(OR(I542="",说明首页!$C$3-INT(I542)&gt;=3),"是","否")</f>
        <v>否</v>
      </c>
      <c r="AB542" s="28">
        <f t="shared" si="130"/>
        <v>121.58602409638554</v>
      </c>
      <c r="AC542" s="29">
        <f t="shared" si="131"/>
        <v>1590</v>
      </c>
      <c r="AD542" s="27">
        <f t="shared" si="132"/>
        <v>43801.652892561986</v>
      </c>
      <c r="AE542" s="29">
        <f t="shared" si="133"/>
        <v>929.89</v>
      </c>
      <c r="AF542" s="29">
        <f t="shared" si="134"/>
        <v>175.20208333333332</v>
      </c>
      <c r="AG542" s="28">
        <f t="shared" si="135"/>
        <v>89.881956155143342</v>
      </c>
      <c r="AH542" s="28">
        <f t="shared" si="136"/>
        <v>92.580101180438447</v>
      </c>
      <c r="AI542" s="28">
        <f t="shared" si="137"/>
        <v>98.819561551433395</v>
      </c>
      <c r="AJ542" s="28">
        <f t="shared" si="138"/>
        <v>94.435075885328828</v>
      </c>
      <c r="AK542" s="28">
        <f t="shared" si="139"/>
        <v>92.4114671163575</v>
      </c>
      <c r="AL542" s="29">
        <f t="shared" si="140"/>
        <v>93.48</v>
      </c>
      <c r="AM542" s="25">
        <f t="shared" si="141"/>
        <v>18</v>
      </c>
      <c r="AN542" s="24" t="str">
        <f t="shared" si="142"/>
        <v>S</v>
      </c>
      <c r="AO542" s="24" t="str">
        <f t="shared" si="143"/>
        <v>MOB12+</v>
      </c>
    </row>
    <row r="543" spans="1:41" ht="13.5" hidden="1" customHeight="1">
      <c r="A543" s="24" t="s">
        <v>1168</v>
      </c>
      <c r="B543" s="34" t="s">
        <v>158</v>
      </c>
      <c r="C543" s="25">
        <v>782794</v>
      </c>
      <c r="D543" s="24" t="s">
        <v>1492</v>
      </c>
      <c r="E543" s="26">
        <v>45756.568749999999</v>
      </c>
      <c r="F543" s="26">
        <v>45756.568749999999</v>
      </c>
      <c r="G543" s="25">
        <v>398</v>
      </c>
      <c r="H543" s="25">
        <v>398</v>
      </c>
      <c r="I543" s="26">
        <v>46154.834027777797</v>
      </c>
      <c r="J543" s="27">
        <v>3269</v>
      </c>
      <c r="K543" s="27">
        <v>5204</v>
      </c>
      <c r="L543" s="27">
        <v>1884</v>
      </c>
      <c r="M543" s="27">
        <v>233084</v>
      </c>
      <c r="N543" s="27">
        <v>185848</v>
      </c>
      <c r="O543" s="25">
        <v>26</v>
      </c>
      <c r="P543" s="27">
        <v>0</v>
      </c>
      <c r="Q543" s="24"/>
      <c r="R543" s="24"/>
      <c r="S543" s="27">
        <v>234</v>
      </c>
      <c r="T543" s="27">
        <v>403</v>
      </c>
      <c r="U543" s="27">
        <v>11700000</v>
      </c>
      <c r="V543" s="27">
        <v>4814500</v>
      </c>
      <c r="W543" s="27">
        <v>11700000</v>
      </c>
      <c r="X543" s="24" t="str">
        <f>IF(OR(I543="",说明首页!$C$3-INT(I543)&gt;7),"是","否")</f>
        <v>否</v>
      </c>
      <c r="Y543" s="24" t="str">
        <f t="shared" si="128"/>
        <v>否</v>
      </c>
      <c r="Z543" s="24" t="str">
        <f t="shared" si="129"/>
        <v>是</v>
      </c>
      <c r="AA543" s="24" t="str">
        <f>IF(OR(I543="",说明首页!$C$3-INT(I543)&gt;=3),"是","否")</f>
        <v>否</v>
      </c>
      <c r="AB543" s="28">
        <f t="shared" si="130"/>
        <v>98.645435244161362</v>
      </c>
      <c r="AC543" s="29">
        <f t="shared" si="131"/>
        <v>1170</v>
      </c>
      <c r="AD543" s="27">
        <f t="shared" si="132"/>
        <v>29032.258064516129</v>
      </c>
      <c r="AE543" s="29">
        <f t="shared" si="133"/>
        <v>481.45</v>
      </c>
      <c r="AF543" s="29">
        <f t="shared" si="134"/>
        <v>119.13333333333334</v>
      </c>
      <c r="AG543" s="28">
        <f t="shared" si="135"/>
        <v>64.586846543001684</v>
      </c>
      <c r="AH543" s="28">
        <f t="shared" si="136"/>
        <v>78.077571669477237</v>
      </c>
      <c r="AI543" s="28">
        <f t="shared" si="137"/>
        <v>77.908937605396289</v>
      </c>
      <c r="AJ543" s="28">
        <f t="shared" si="138"/>
        <v>74.367622259696461</v>
      </c>
      <c r="AK543" s="28">
        <f t="shared" si="139"/>
        <v>22.428330522765599</v>
      </c>
      <c r="AL543" s="29">
        <f t="shared" si="140"/>
        <v>62.23</v>
      </c>
      <c r="AM543" s="25">
        <f t="shared" si="141"/>
        <v>196</v>
      </c>
      <c r="AN543" s="24" t="str">
        <f t="shared" si="142"/>
        <v>A</v>
      </c>
      <c r="AO543" s="24" t="str">
        <f t="shared" si="143"/>
        <v>MOB12+</v>
      </c>
    </row>
    <row r="544" spans="1:41" ht="13.5" hidden="1" customHeight="1">
      <c r="A544" s="24" t="s">
        <v>1168</v>
      </c>
      <c r="B544" s="34" t="s">
        <v>160</v>
      </c>
      <c r="C544" s="25">
        <v>782799</v>
      </c>
      <c r="D544" s="24" t="s">
        <v>1283</v>
      </c>
      <c r="E544" s="26">
        <v>45756.578472222202</v>
      </c>
      <c r="F544" s="26">
        <v>45756.578472222202</v>
      </c>
      <c r="G544" s="25">
        <v>398</v>
      </c>
      <c r="H544" s="25">
        <v>398</v>
      </c>
      <c r="I544" s="26">
        <v>46131.758333333302</v>
      </c>
      <c r="J544" s="27">
        <v>1073</v>
      </c>
      <c r="K544" s="27">
        <v>1152</v>
      </c>
      <c r="L544" s="27">
        <v>566</v>
      </c>
      <c r="M544" s="27">
        <v>50166</v>
      </c>
      <c r="N544" s="27">
        <v>41840</v>
      </c>
      <c r="O544" s="25">
        <v>6</v>
      </c>
      <c r="P544" s="27">
        <v>0</v>
      </c>
      <c r="Q544" s="24"/>
      <c r="R544" s="24"/>
      <c r="S544" s="27">
        <v>50</v>
      </c>
      <c r="T544" s="27">
        <v>69</v>
      </c>
      <c r="U544" s="27">
        <v>1987100</v>
      </c>
      <c r="V544" s="27">
        <v>1056500</v>
      </c>
      <c r="W544" s="27">
        <v>1987100</v>
      </c>
      <c r="X544" s="24" t="str">
        <f>IF(OR(I544="",说明首页!$C$3-INT(I544)&gt;7),"是","否")</f>
        <v>否</v>
      </c>
      <c r="Y544" s="24" t="str">
        <f t="shared" si="128"/>
        <v>是</v>
      </c>
      <c r="Z544" s="24" t="str">
        <f t="shared" si="129"/>
        <v>否</v>
      </c>
      <c r="AA544" s="24" t="str">
        <f>IF(OR(I544="",说明首页!$C$3-INT(I544)&gt;=3),"是","否")</f>
        <v>否</v>
      </c>
      <c r="AB544" s="28">
        <f t="shared" si="130"/>
        <v>73.922261484098939</v>
      </c>
      <c r="AC544" s="29">
        <f t="shared" si="131"/>
        <v>198.71</v>
      </c>
      <c r="AD544" s="27">
        <f t="shared" si="132"/>
        <v>28798.55072463768</v>
      </c>
      <c r="AE544" s="29">
        <f t="shared" si="133"/>
        <v>105.65</v>
      </c>
      <c r="AF544" s="29">
        <f t="shared" si="134"/>
        <v>116.22222222222221</v>
      </c>
      <c r="AG544" s="28" t="str">
        <f t="shared" si="135"/>
        <v/>
      </c>
      <c r="AH544" s="28" t="str">
        <f t="shared" si="136"/>
        <v/>
      </c>
      <c r="AI544" s="28" t="str">
        <f t="shared" si="137"/>
        <v/>
      </c>
      <c r="AJ544" s="28" t="str">
        <f t="shared" si="138"/>
        <v/>
      </c>
      <c r="AK544" s="28" t="str">
        <f t="shared" si="139"/>
        <v/>
      </c>
      <c r="AL544" s="29" t="str">
        <f t="shared" si="140"/>
        <v/>
      </c>
      <c r="AM544" s="25" t="str">
        <f t="shared" si="141"/>
        <v/>
      </c>
      <c r="AN544" s="24" t="str">
        <f t="shared" si="142"/>
        <v>非参评</v>
      </c>
      <c r="AO544" s="24" t="str">
        <f t="shared" si="143"/>
        <v>MOB12+</v>
      </c>
    </row>
    <row r="545" spans="1:41" ht="13.5" hidden="1" customHeight="1">
      <c r="A545" s="24" t="s">
        <v>1168</v>
      </c>
      <c r="B545" s="34" t="s">
        <v>169</v>
      </c>
      <c r="C545" s="25">
        <v>782854</v>
      </c>
      <c r="D545" s="24" t="s">
        <v>1710</v>
      </c>
      <c r="E545" s="26">
        <v>45760.3930555556</v>
      </c>
      <c r="F545" s="26">
        <v>45760.3930555556</v>
      </c>
      <c r="G545" s="25">
        <v>394</v>
      </c>
      <c r="H545" s="25">
        <v>394</v>
      </c>
      <c r="I545" s="26">
        <v>46141.779166666704</v>
      </c>
      <c r="J545" s="27">
        <v>3316</v>
      </c>
      <c r="K545" s="27">
        <v>3692</v>
      </c>
      <c r="L545" s="27">
        <v>1616</v>
      </c>
      <c r="M545" s="27">
        <v>167160</v>
      </c>
      <c r="N545" s="27">
        <v>136649</v>
      </c>
      <c r="O545" s="25">
        <v>15</v>
      </c>
      <c r="P545" s="27">
        <v>0</v>
      </c>
      <c r="Q545" s="24"/>
      <c r="R545" s="24"/>
      <c r="S545" s="27">
        <v>210</v>
      </c>
      <c r="T545" s="27">
        <v>330</v>
      </c>
      <c r="U545" s="27">
        <v>8454600</v>
      </c>
      <c r="V545" s="27">
        <v>3569500</v>
      </c>
      <c r="W545" s="27">
        <v>8454600</v>
      </c>
      <c r="X545" s="24" t="str">
        <f>IF(OR(I545="",说明首页!$C$3-INT(I545)&gt;7),"是","否")</f>
        <v>否</v>
      </c>
      <c r="Y545" s="24" t="str">
        <f t="shared" si="128"/>
        <v>是</v>
      </c>
      <c r="Z545" s="24" t="str">
        <f t="shared" si="129"/>
        <v>否</v>
      </c>
      <c r="AA545" s="24" t="str">
        <f>IF(OR(I545="",说明首页!$C$3-INT(I545)&gt;=3),"是","否")</f>
        <v>否</v>
      </c>
      <c r="AB545" s="28">
        <f t="shared" si="130"/>
        <v>84.560024752475243</v>
      </c>
      <c r="AC545" s="29">
        <f t="shared" si="131"/>
        <v>845.46</v>
      </c>
      <c r="AD545" s="27">
        <f t="shared" si="132"/>
        <v>25620</v>
      </c>
      <c r="AE545" s="29">
        <f t="shared" si="133"/>
        <v>356.95</v>
      </c>
      <c r="AF545" s="29">
        <f t="shared" si="134"/>
        <v>151.83222222222221</v>
      </c>
      <c r="AG545" s="28" t="str">
        <f t="shared" si="135"/>
        <v/>
      </c>
      <c r="AH545" s="28" t="str">
        <f t="shared" si="136"/>
        <v/>
      </c>
      <c r="AI545" s="28" t="str">
        <f t="shared" si="137"/>
        <v/>
      </c>
      <c r="AJ545" s="28" t="str">
        <f t="shared" si="138"/>
        <v/>
      </c>
      <c r="AK545" s="28" t="str">
        <f t="shared" si="139"/>
        <v/>
      </c>
      <c r="AL545" s="29" t="str">
        <f t="shared" si="140"/>
        <v/>
      </c>
      <c r="AM545" s="25" t="str">
        <f t="shared" si="141"/>
        <v/>
      </c>
      <c r="AN545" s="24" t="str">
        <f t="shared" si="142"/>
        <v>非参评</v>
      </c>
      <c r="AO545" s="24" t="str">
        <f t="shared" si="143"/>
        <v>MOB12+</v>
      </c>
    </row>
    <row r="546" spans="1:41" ht="13.5" hidden="1" customHeight="1">
      <c r="A546" s="24" t="s">
        <v>1168</v>
      </c>
      <c r="B546" s="34" t="s">
        <v>160</v>
      </c>
      <c r="C546" s="25">
        <v>782916</v>
      </c>
      <c r="D546" s="24" t="s">
        <v>1750</v>
      </c>
      <c r="E546" s="26">
        <v>45763.383333333302</v>
      </c>
      <c r="F546" s="26">
        <v>45763.383333333302</v>
      </c>
      <c r="G546" s="25">
        <v>391</v>
      </c>
      <c r="H546" s="25">
        <v>391</v>
      </c>
      <c r="I546" s="26">
        <v>46154.765972222202</v>
      </c>
      <c r="J546" s="27">
        <v>3311</v>
      </c>
      <c r="K546" s="27">
        <v>4155</v>
      </c>
      <c r="L546" s="27">
        <v>2160</v>
      </c>
      <c r="M546" s="27">
        <v>220304</v>
      </c>
      <c r="N546" s="27">
        <v>189911</v>
      </c>
      <c r="O546" s="25">
        <v>24</v>
      </c>
      <c r="P546" s="27">
        <v>0</v>
      </c>
      <c r="Q546" s="24"/>
      <c r="R546" s="24"/>
      <c r="S546" s="27">
        <v>207</v>
      </c>
      <c r="T546" s="27">
        <v>321</v>
      </c>
      <c r="U546" s="27">
        <v>10700000</v>
      </c>
      <c r="V546" s="27">
        <v>3687700</v>
      </c>
      <c r="W546" s="27">
        <v>10700000</v>
      </c>
      <c r="X546" s="24" t="str">
        <f>IF(OR(I546="",说明首页!$C$3-INT(I546)&gt;7),"是","否")</f>
        <v>否</v>
      </c>
      <c r="Y546" s="24" t="str">
        <f t="shared" si="128"/>
        <v>否</v>
      </c>
      <c r="Z546" s="24" t="str">
        <f t="shared" si="129"/>
        <v>是</v>
      </c>
      <c r="AA546" s="24" t="str">
        <f>IF(OR(I546="",说明首页!$C$3-INT(I546)&gt;=3),"是","否")</f>
        <v>否</v>
      </c>
      <c r="AB546" s="28">
        <f t="shared" si="130"/>
        <v>87.921759259259261</v>
      </c>
      <c r="AC546" s="29">
        <f t="shared" si="131"/>
        <v>1070</v>
      </c>
      <c r="AD546" s="27">
        <f t="shared" si="132"/>
        <v>33333.333333333336</v>
      </c>
      <c r="AE546" s="29">
        <f t="shared" si="133"/>
        <v>368.77</v>
      </c>
      <c r="AF546" s="29">
        <f t="shared" si="134"/>
        <v>131.88263888888889</v>
      </c>
      <c r="AG546" s="28">
        <f t="shared" si="135"/>
        <v>42.495784148397973</v>
      </c>
      <c r="AH546" s="28">
        <f t="shared" si="136"/>
        <v>73.018549747048894</v>
      </c>
      <c r="AI546" s="28">
        <f t="shared" si="137"/>
        <v>90.050590219224276</v>
      </c>
      <c r="AJ546" s="28">
        <f t="shared" si="138"/>
        <v>59.527824620573355</v>
      </c>
      <c r="AK546" s="28">
        <f t="shared" si="139"/>
        <v>45.531197301854974</v>
      </c>
      <c r="AL546" s="29">
        <f t="shared" si="140"/>
        <v>63.63</v>
      </c>
      <c r="AM546" s="25">
        <f t="shared" si="141"/>
        <v>186</v>
      </c>
      <c r="AN546" s="24" t="str">
        <f t="shared" si="142"/>
        <v>A</v>
      </c>
      <c r="AO546" s="24" t="str">
        <f t="shared" si="143"/>
        <v>MOB12+</v>
      </c>
    </row>
    <row r="547" spans="1:41" ht="13.5" hidden="1" customHeight="1">
      <c r="A547" s="24" t="s">
        <v>1168</v>
      </c>
      <c r="B547" s="34" t="s">
        <v>147</v>
      </c>
      <c r="C547" s="25">
        <v>783225</v>
      </c>
      <c r="D547" s="24" t="s">
        <v>1403</v>
      </c>
      <c r="E547" s="26">
        <v>45765.618055555598</v>
      </c>
      <c r="F547" s="26">
        <v>45765.618055555598</v>
      </c>
      <c r="G547" s="25">
        <v>389</v>
      </c>
      <c r="H547" s="25">
        <v>389</v>
      </c>
      <c r="I547" s="26">
        <v>46154.5180555556</v>
      </c>
      <c r="J547" s="27">
        <v>4571</v>
      </c>
      <c r="K547" s="27">
        <v>6611</v>
      </c>
      <c r="L547" s="27">
        <v>2916</v>
      </c>
      <c r="M547" s="27">
        <v>255507</v>
      </c>
      <c r="N547" s="27">
        <v>201815</v>
      </c>
      <c r="O547" s="24">
        <v>26</v>
      </c>
      <c r="P547" s="27">
        <v>0</v>
      </c>
      <c r="Q547" s="24"/>
      <c r="R547" s="24"/>
      <c r="S547" s="27">
        <v>265</v>
      </c>
      <c r="T547" s="27">
        <v>412</v>
      </c>
      <c r="U547" s="27">
        <v>8517900</v>
      </c>
      <c r="V547" s="27">
        <v>4040500</v>
      </c>
      <c r="W547" s="27">
        <v>8517900</v>
      </c>
      <c r="X547" s="24" t="str">
        <f>IF(OR(I547="",说明首页!$C$3-INT(I547)&gt;7),"是","否")</f>
        <v>否</v>
      </c>
      <c r="Y547" s="24" t="str">
        <f t="shared" si="128"/>
        <v>否</v>
      </c>
      <c r="Z547" s="24" t="str">
        <f t="shared" si="129"/>
        <v>是</v>
      </c>
      <c r="AA547" s="24" t="str">
        <f>IF(OR(I547="",说明首页!$C$3-INT(I547)&gt;=3),"是","否")</f>
        <v>否</v>
      </c>
      <c r="AB547" s="28">
        <f t="shared" si="130"/>
        <v>69.209533607681749</v>
      </c>
      <c r="AC547" s="29">
        <f t="shared" si="131"/>
        <v>851.79</v>
      </c>
      <c r="AD547" s="27">
        <f t="shared" si="132"/>
        <v>20674.514563106797</v>
      </c>
      <c r="AE547" s="29">
        <f t="shared" si="133"/>
        <v>404.05</v>
      </c>
      <c r="AF547" s="29">
        <f t="shared" si="134"/>
        <v>129.36858974358975</v>
      </c>
      <c r="AG547" s="28">
        <f t="shared" si="135"/>
        <v>5.3962900505902187</v>
      </c>
      <c r="AH547" s="28">
        <f t="shared" si="136"/>
        <v>55.311973018549743</v>
      </c>
      <c r="AI547" s="28">
        <f t="shared" si="137"/>
        <v>30.016863406408095</v>
      </c>
      <c r="AJ547" s="28">
        <f t="shared" si="138"/>
        <v>64.924114671163579</v>
      </c>
      <c r="AK547" s="28">
        <f t="shared" si="139"/>
        <v>40.134907251264757</v>
      </c>
      <c r="AL547" s="29">
        <f t="shared" si="140"/>
        <v>44.17</v>
      </c>
      <c r="AM547" s="25">
        <f t="shared" si="141"/>
        <v>333</v>
      </c>
      <c r="AN547" s="24" t="str">
        <f t="shared" si="142"/>
        <v>B</v>
      </c>
      <c r="AO547" s="24" t="str">
        <f t="shared" si="143"/>
        <v>MOB12+</v>
      </c>
    </row>
    <row r="548" spans="1:41" ht="13.5" hidden="1" customHeight="1">
      <c r="A548" s="24" t="s">
        <v>1168</v>
      </c>
      <c r="B548" s="34" t="s">
        <v>147</v>
      </c>
      <c r="C548" s="25">
        <v>783229</v>
      </c>
      <c r="D548" s="24" t="s">
        <v>1816</v>
      </c>
      <c r="E548" s="26">
        <v>45765.604861111096</v>
      </c>
      <c r="F548" s="26">
        <v>45765.604861111096</v>
      </c>
      <c r="G548" s="25">
        <v>389</v>
      </c>
      <c r="H548" s="25">
        <v>389</v>
      </c>
      <c r="I548" s="26">
        <v>46154.785416666702</v>
      </c>
      <c r="J548" s="27">
        <v>4846</v>
      </c>
      <c r="K548" s="27">
        <v>5714</v>
      </c>
      <c r="L548" s="27">
        <v>2578</v>
      </c>
      <c r="M548" s="27">
        <v>244998</v>
      </c>
      <c r="N548" s="27">
        <v>199124</v>
      </c>
      <c r="O548" s="25">
        <v>26</v>
      </c>
      <c r="P548" s="27">
        <v>0</v>
      </c>
      <c r="Q548" s="24"/>
      <c r="R548" s="24"/>
      <c r="S548" s="27">
        <v>268</v>
      </c>
      <c r="T548" s="27">
        <v>436</v>
      </c>
      <c r="U548" s="27">
        <v>8867700</v>
      </c>
      <c r="V548" s="27">
        <v>2558500</v>
      </c>
      <c r="W548" s="27">
        <v>8867700</v>
      </c>
      <c r="X548" s="24" t="str">
        <f>IF(OR(I548="",说明首页!$C$3-INT(I548)&gt;7),"是","否")</f>
        <v>否</v>
      </c>
      <c r="Y548" s="24" t="str">
        <f t="shared" si="128"/>
        <v>否</v>
      </c>
      <c r="Z548" s="24" t="str">
        <f t="shared" si="129"/>
        <v>是</v>
      </c>
      <c r="AA548" s="24" t="str">
        <f>IF(OR(I548="",说明首页!$C$3-INT(I548)&gt;=3),"是","否")</f>
        <v>否</v>
      </c>
      <c r="AB548" s="28">
        <f t="shared" si="130"/>
        <v>77.239720713731572</v>
      </c>
      <c r="AC548" s="29">
        <f t="shared" si="131"/>
        <v>886.77</v>
      </c>
      <c r="AD548" s="27">
        <f t="shared" si="132"/>
        <v>20338.761467889908</v>
      </c>
      <c r="AE548" s="29">
        <f t="shared" si="133"/>
        <v>255.85</v>
      </c>
      <c r="AF548" s="29">
        <f t="shared" si="134"/>
        <v>127.64358974358974</v>
      </c>
      <c r="AG548" s="28">
        <f t="shared" si="135"/>
        <v>19.224283305227654</v>
      </c>
      <c r="AH548" s="28">
        <f t="shared" si="136"/>
        <v>59.696458684654296</v>
      </c>
      <c r="AI548" s="28">
        <f t="shared" si="137"/>
        <v>28.330522765598655</v>
      </c>
      <c r="AJ548" s="28">
        <f t="shared" si="138"/>
        <v>38.954468802698145</v>
      </c>
      <c r="AK548" s="28">
        <f t="shared" si="139"/>
        <v>36.42495784148398</v>
      </c>
      <c r="AL548" s="29">
        <f t="shared" si="140"/>
        <v>42.02</v>
      </c>
      <c r="AM548" s="25">
        <f t="shared" si="141"/>
        <v>355</v>
      </c>
      <c r="AN548" s="24" t="str">
        <f t="shared" si="142"/>
        <v>B</v>
      </c>
      <c r="AO548" s="24" t="str">
        <f t="shared" si="143"/>
        <v>MOB12+</v>
      </c>
    </row>
    <row r="549" spans="1:41" ht="13.5" hidden="1" customHeight="1">
      <c r="A549" s="24" t="s">
        <v>1168</v>
      </c>
      <c r="B549" s="34" t="s">
        <v>147</v>
      </c>
      <c r="C549" s="25">
        <v>783230</v>
      </c>
      <c r="D549" s="24" t="s">
        <v>1560</v>
      </c>
      <c r="E549" s="26">
        <v>45765.618750000001</v>
      </c>
      <c r="F549" s="26">
        <v>45765.618750000001</v>
      </c>
      <c r="G549" s="25">
        <v>389</v>
      </c>
      <c r="H549" s="25">
        <v>389</v>
      </c>
      <c r="I549" s="26">
        <v>46154.859027777798</v>
      </c>
      <c r="J549" s="27">
        <v>4604</v>
      </c>
      <c r="K549" s="27">
        <v>5711</v>
      </c>
      <c r="L549" s="27">
        <v>2527</v>
      </c>
      <c r="M549" s="27">
        <v>245005</v>
      </c>
      <c r="N549" s="27">
        <v>199133</v>
      </c>
      <c r="O549" s="25">
        <v>23</v>
      </c>
      <c r="P549" s="27">
        <v>0</v>
      </c>
      <c r="Q549" s="24"/>
      <c r="R549" s="24"/>
      <c r="S549" s="27">
        <v>252</v>
      </c>
      <c r="T549" s="27">
        <v>389</v>
      </c>
      <c r="U549" s="27">
        <v>11200000</v>
      </c>
      <c r="V549" s="27">
        <v>3433600</v>
      </c>
      <c r="W549" s="27">
        <v>11200000</v>
      </c>
      <c r="X549" s="24" t="str">
        <f>IF(OR(I549="",说明首页!$C$3-INT(I549)&gt;7),"是","否")</f>
        <v>否</v>
      </c>
      <c r="Y549" s="24" t="str">
        <f t="shared" si="128"/>
        <v>否</v>
      </c>
      <c r="Z549" s="24" t="str">
        <f t="shared" si="129"/>
        <v>是</v>
      </c>
      <c r="AA549" s="24" t="str">
        <f>IF(OR(I549="",说明首页!$C$3-INT(I549)&gt;=3),"是","否")</f>
        <v>否</v>
      </c>
      <c r="AB549" s="28">
        <f t="shared" si="130"/>
        <v>78.802136921250494</v>
      </c>
      <c r="AC549" s="29">
        <f t="shared" si="131"/>
        <v>1120</v>
      </c>
      <c r="AD549" s="27">
        <f t="shared" si="132"/>
        <v>28791.773778920309</v>
      </c>
      <c r="AE549" s="29">
        <f t="shared" si="133"/>
        <v>343.36</v>
      </c>
      <c r="AF549" s="29">
        <f t="shared" si="134"/>
        <v>144.29927536231884</v>
      </c>
      <c r="AG549" s="28">
        <f t="shared" si="135"/>
        <v>21.753794266441819</v>
      </c>
      <c r="AH549" s="28">
        <f t="shared" si="136"/>
        <v>75.885328836424961</v>
      </c>
      <c r="AI549" s="28">
        <f t="shared" si="137"/>
        <v>76.222596964586842</v>
      </c>
      <c r="AJ549" s="28">
        <f t="shared" si="138"/>
        <v>55.649241146711638</v>
      </c>
      <c r="AK549" s="28">
        <f t="shared" si="139"/>
        <v>66.441821247892079</v>
      </c>
      <c r="AL549" s="29">
        <f t="shared" si="140"/>
        <v>65.13</v>
      </c>
      <c r="AM549" s="25">
        <f t="shared" si="141"/>
        <v>172</v>
      </c>
      <c r="AN549" s="24" t="str">
        <f t="shared" si="142"/>
        <v>A</v>
      </c>
      <c r="AO549" s="24" t="str">
        <f t="shared" si="143"/>
        <v>MOB12+</v>
      </c>
    </row>
    <row r="550" spans="1:41" ht="13.5" hidden="1" customHeight="1">
      <c r="A550" s="24" t="s">
        <v>1168</v>
      </c>
      <c r="B550" s="34" t="s">
        <v>150</v>
      </c>
      <c r="C550" s="25">
        <v>783306</v>
      </c>
      <c r="D550" s="24" t="s">
        <v>1486</v>
      </c>
      <c r="E550" s="26">
        <v>45768.399305555598</v>
      </c>
      <c r="F550" s="26">
        <v>45768.399305555598</v>
      </c>
      <c r="G550" s="25">
        <v>386</v>
      </c>
      <c r="H550" s="25">
        <v>386</v>
      </c>
      <c r="I550" s="26">
        <v>46154.778472222199</v>
      </c>
      <c r="J550" s="27">
        <v>5373</v>
      </c>
      <c r="K550" s="27">
        <v>5586</v>
      </c>
      <c r="L550" s="27">
        <v>1684</v>
      </c>
      <c r="M550" s="27">
        <v>271595</v>
      </c>
      <c r="N550" s="27">
        <v>214242</v>
      </c>
      <c r="O550" s="25">
        <v>25</v>
      </c>
      <c r="P550" s="27">
        <v>0</v>
      </c>
      <c r="Q550" s="24"/>
      <c r="R550" s="24"/>
      <c r="S550" s="27">
        <v>245</v>
      </c>
      <c r="T550" s="27">
        <v>378</v>
      </c>
      <c r="U550" s="27">
        <v>14000000</v>
      </c>
      <c r="V550" s="27">
        <v>9761500</v>
      </c>
      <c r="W550" s="27">
        <v>14000000</v>
      </c>
      <c r="X550" s="24" t="str">
        <f>IF(OR(I550="",说明首页!$C$3-INT(I550)&gt;7),"是","否")</f>
        <v>否</v>
      </c>
      <c r="Y550" s="24" t="str">
        <f t="shared" si="128"/>
        <v>否</v>
      </c>
      <c r="Z550" s="24" t="str">
        <f t="shared" si="129"/>
        <v>是</v>
      </c>
      <c r="AA550" s="24" t="str">
        <f>IF(OR(I550="",说明首页!$C$3-INT(I550)&gt;=3),"是","否")</f>
        <v>否</v>
      </c>
      <c r="AB550" s="28">
        <f t="shared" si="130"/>
        <v>127.22209026128266</v>
      </c>
      <c r="AC550" s="29">
        <f t="shared" si="131"/>
        <v>1400</v>
      </c>
      <c r="AD550" s="27">
        <f t="shared" si="132"/>
        <v>37037.037037037036</v>
      </c>
      <c r="AE550" s="29">
        <f t="shared" si="133"/>
        <v>976.15</v>
      </c>
      <c r="AF550" s="29">
        <f t="shared" si="134"/>
        <v>142.828</v>
      </c>
      <c r="AG550" s="28">
        <f t="shared" si="135"/>
        <v>91.399662731871828</v>
      </c>
      <c r="AH550" s="28">
        <f t="shared" si="136"/>
        <v>87.689713322091066</v>
      </c>
      <c r="AI550" s="28">
        <f t="shared" si="137"/>
        <v>96.290050590219224</v>
      </c>
      <c r="AJ550" s="28">
        <f t="shared" si="138"/>
        <v>95.615514333895447</v>
      </c>
      <c r="AK550" s="28">
        <f t="shared" si="139"/>
        <v>63.912310286677908</v>
      </c>
      <c r="AL550" s="29">
        <f t="shared" si="140"/>
        <v>84.6</v>
      </c>
      <c r="AM550" s="25">
        <f t="shared" si="141"/>
        <v>54</v>
      </c>
      <c r="AN550" s="24" t="str">
        <f t="shared" si="142"/>
        <v>S</v>
      </c>
      <c r="AO550" s="24" t="str">
        <f t="shared" si="143"/>
        <v>MOB12+</v>
      </c>
    </row>
    <row r="551" spans="1:41" ht="13.5" hidden="1" customHeight="1">
      <c r="A551" s="24" t="s">
        <v>1168</v>
      </c>
      <c r="B551" s="34" t="s">
        <v>150</v>
      </c>
      <c r="C551" s="25">
        <v>783310</v>
      </c>
      <c r="D551" s="24" t="s">
        <v>1338</v>
      </c>
      <c r="E551" s="26">
        <v>45768.409027777801</v>
      </c>
      <c r="F551" s="26">
        <v>45768.409027777801</v>
      </c>
      <c r="G551" s="25">
        <v>386</v>
      </c>
      <c r="H551" s="25">
        <v>386</v>
      </c>
      <c r="I551" s="26">
        <v>46154.847222222197</v>
      </c>
      <c r="J551" s="27">
        <v>7083</v>
      </c>
      <c r="K551" s="27">
        <v>7582</v>
      </c>
      <c r="L551" s="27">
        <v>2681</v>
      </c>
      <c r="M551" s="27">
        <v>346553</v>
      </c>
      <c r="N551" s="27">
        <v>273838</v>
      </c>
      <c r="O551" s="25">
        <v>25</v>
      </c>
      <c r="P551" s="27">
        <v>0</v>
      </c>
      <c r="Q551" s="24"/>
      <c r="R551" s="24"/>
      <c r="S551" s="27">
        <v>327</v>
      </c>
      <c r="T551" s="27">
        <v>510</v>
      </c>
      <c r="U551" s="27">
        <v>15900000</v>
      </c>
      <c r="V551" s="27">
        <v>7285200</v>
      </c>
      <c r="W551" s="27">
        <v>15900000</v>
      </c>
      <c r="X551" s="24" t="str">
        <f>IF(OR(I551="",说明首页!$C$3-INT(I551)&gt;7),"是","否")</f>
        <v>否</v>
      </c>
      <c r="Y551" s="24" t="str">
        <f t="shared" si="128"/>
        <v>否</v>
      </c>
      <c r="Z551" s="24" t="str">
        <f t="shared" si="129"/>
        <v>是</v>
      </c>
      <c r="AA551" s="24" t="str">
        <f>IF(OR(I551="",说明首页!$C$3-INT(I551)&gt;=3),"是","否")</f>
        <v>否</v>
      </c>
      <c r="AB551" s="28">
        <f t="shared" si="130"/>
        <v>102.14024617679971</v>
      </c>
      <c r="AC551" s="29">
        <f t="shared" si="131"/>
        <v>1590</v>
      </c>
      <c r="AD551" s="27">
        <f t="shared" si="132"/>
        <v>31176.470588235294</v>
      </c>
      <c r="AE551" s="29">
        <f t="shared" si="133"/>
        <v>728.52</v>
      </c>
      <c r="AF551" s="29">
        <f t="shared" si="134"/>
        <v>182.55866666666668</v>
      </c>
      <c r="AG551" s="28">
        <f t="shared" si="135"/>
        <v>72.006745362563237</v>
      </c>
      <c r="AH551" s="28">
        <f t="shared" si="136"/>
        <v>92.580101180438447</v>
      </c>
      <c r="AI551" s="28">
        <f t="shared" si="137"/>
        <v>84.485666104553118</v>
      </c>
      <c r="AJ551" s="28">
        <f t="shared" si="138"/>
        <v>88.364249578414842</v>
      </c>
      <c r="AK551" s="28">
        <f t="shared" si="139"/>
        <v>95.278246205733566</v>
      </c>
      <c r="AL551" s="29">
        <f t="shared" si="140"/>
        <v>89.35</v>
      </c>
      <c r="AM551" s="25">
        <f t="shared" si="141"/>
        <v>29</v>
      </c>
      <c r="AN551" s="24" t="str">
        <f t="shared" si="142"/>
        <v>S</v>
      </c>
      <c r="AO551" s="24" t="str">
        <f t="shared" si="143"/>
        <v>MOB12+</v>
      </c>
    </row>
    <row r="552" spans="1:41" ht="13.5" hidden="1" customHeight="1">
      <c r="A552" s="24" t="s">
        <v>1168</v>
      </c>
      <c r="B552" s="34" t="s">
        <v>176</v>
      </c>
      <c r="C552" s="25">
        <v>783368</v>
      </c>
      <c r="D552" s="24" t="s">
        <v>436</v>
      </c>
      <c r="E552" s="26">
        <v>45860.605555555601</v>
      </c>
      <c r="F552" s="26">
        <v>45860.605555555601</v>
      </c>
      <c r="G552" s="25">
        <v>294</v>
      </c>
      <c r="H552" s="25">
        <v>294</v>
      </c>
      <c r="I552" s="26">
        <v>46154.697916666701</v>
      </c>
      <c r="J552" s="27">
        <v>508</v>
      </c>
      <c r="K552" s="27">
        <v>664</v>
      </c>
      <c r="L552" s="27">
        <v>297</v>
      </c>
      <c r="M552" s="27">
        <v>34014</v>
      </c>
      <c r="N552" s="27">
        <v>28854</v>
      </c>
      <c r="O552" s="24">
        <v>5</v>
      </c>
      <c r="P552" s="24">
        <v>0</v>
      </c>
      <c r="Q552" s="24"/>
      <c r="R552" s="24"/>
      <c r="S552" s="24">
        <v>13</v>
      </c>
      <c r="T552" s="24">
        <v>19</v>
      </c>
      <c r="U552" s="24">
        <v>294600</v>
      </c>
      <c r="V552" s="24">
        <v>258300</v>
      </c>
      <c r="W552" s="24">
        <v>294600</v>
      </c>
      <c r="X552" s="24" t="str">
        <f>IF(OR(I552="",说明首页!$C$3-INT(I552)&gt;7),"是","否")</f>
        <v>否</v>
      </c>
      <c r="Y552" s="24" t="str">
        <f t="shared" si="128"/>
        <v>是</v>
      </c>
      <c r="Z552" s="24" t="str">
        <f t="shared" si="129"/>
        <v>否</v>
      </c>
      <c r="AA552" s="24" t="str">
        <f>IF(OR(I552="",说明首页!$C$3-INT(I552)&gt;=3),"是","否")</f>
        <v>否</v>
      </c>
      <c r="AB552" s="28">
        <f t="shared" si="130"/>
        <v>97.151515151515156</v>
      </c>
      <c r="AC552" s="29">
        <f t="shared" si="131"/>
        <v>29.46</v>
      </c>
      <c r="AD552" s="27">
        <f t="shared" si="132"/>
        <v>15505.263157894737</v>
      </c>
      <c r="AE552" s="29">
        <f t="shared" si="133"/>
        <v>25.83</v>
      </c>
      <c r="AF552" s="29">
        <f t="shared" si="134"/>
        <v>96.18</v>
      </c>
      <c r="AG552" s="28" t="str">
        <f t="shared" si="135"/>
        <v/>
      </c>
      <c r="AH552" s="28" t="str">
        <f t="shared" si="136"/>
        <v/>
      </c>
      <c r="AI552" s="28" t="str">
        <f t="shared" si="137"/>
        <v/>
      </c>
      <c r="AJ552" s="28" t="str">
        <f t="shared" si="138"/>
        <v/>
      </c>
      <c r="AK552" s="28" t="str">
        <f t="shared" si="139"/>
        <v/>
      </c>
      <c r="AL552" s="29" t="str">
        <f t="shared" si="140"/>
        <v/>
      </c>
      <c r="AM552" s="25" t="str">
        <f t="shared" si="141"/>
        <v/>
      </c>
      <c r="AN552" s="24" t="str">
        <f t="shared" si="142"/>
        <v>非参评</v>
      </c>
      <c r="AO552" s="24" t="str">
        <f t="shared" si="143"/>
        <v>MOB6-12</v>
      </c>
    </row>
    <row r="553" spans="1:41" ht="13.5" hidden="1" customHeight="1">
      <c r="A553" s="24" t="s">
        <v>1168</v>
      </c>
      <c r="B553" s="34" t="s">
        <v>176</v>
      </c>
      <c r="C553" s="25">
        <v>783371</v>
      </c>
      <c r="D553" s="24" t="s">
        <v>1760</v>
      </c>
      <c r="E553" s="26">
        <v>46031.598611111098</v>
      </c>
      <c r="F553" s="26">
        <v>46031.598611111098</v>
      </c>
      <c r="G553" s="25">
        <v>123</v>
      </c>
      <c r="H553" s="25">
        <v>123</v>
      </c>
      <c r="I553" s="26">
        <v>46154.764583333301</v>
      </c>
      <c r="J553" s="27">
        <v>2652</v>
      </c>
      <c r="K553" s="27">
        <v>5083</v>
      </c>
      <c r="L553" s="27">
        <v>2510</v>
      </c>
      <c r="M553" s="27">
        <v>255380</v>
      </c>
      <c r="N553" s="27">
        <v>219802</v>
      </c>
      <c r="O553" s="25">
        <v>26</v>
      </c>
      <c r="P553" s="27">
        <v>0</v>
      </c>
      <c r="Q553" s="24"/>
      <c r="R553" s="24"/>
      <c r="S553" s="27">
        <v>201</v>
      </c>
      <c r="T553" s="27">
        <v>317</v>
      </c>
      <c r="U553" s="27">
        <v>7938000</v>
      </c>
      <c r="V553" s="24">
        <v>3148300</v>
      </c>
      <c r="W553" s="27">
        <v>7938000</v>
      </c>
      <c r="X553" s="24" t="str">
        <f>IF(OR(I553="",说明首页!$C$3-INT(I553)&gt;7),"是","否")</f>
        <v>否</v>
      </c>
      <c r="Y553" s="24" t="str">
        <f t="shared" si="128"/>
        <v>否</v>
      </c>
      <c r="Z553" s="24" t="str">
        <f t="shared" si="129"/>
        <v>是</v>
      </c>
      <c r="AA553" s="24" t="str">
        <f>IF(OR(I553="",说明首页!$C$3-INT(I553)&gt;=3),"是","否")</f>
        <v>否</v>
      </c>
      <c r="AB553" s="28">
        <f t="shared" si="130"/>
        <v>87.570517928286847</v>
      </c>
      <c r="AC553" s="29">
        <f t="shared" si="131"/>
        <v>793.8</v>
      </c>
      <c r="AD553" s="27">
        <f t="shared" si="132"/>
        <v>25041.009463722399</v>
      </c>
      <c r="AE553" s="29">
        <f t="shared" si="133"/>
        <v>314.83</v>
      </c>
      <c r="AF553" s="29">
        <f t="shared" si="134"/>
        <v>140.89871794871794</v>
      </c>
      <c r="AG553" s="28">
        <f t="shared" si="135"/>
        <v>41.483979763912309</v>
      </c>
      <c r="AH553" s="28">
        <f t="shared" si="136"/>
        <v>48.735244519392914</v>
      </c>
      <c r="AI553" s="28">
        <f t="shared" si="137"/>
        <v>57.166947723440131</v>
      </c>
      <c r="AJ553" s="28">
        <f t="shared" si="138"/>
        <v>51.096121416526138</v>
      </c>
      <c r="AK553" s="28">
        <f t="shared" si="139"/>
        <v>61.720067453625639</v>
      </c>
      <c r="AL553" s="29">
        <f t="shared" si="140"/>
        <v>52.88</v>
      </c>
      <c r="AM553" s="25">
        <f t="shared" si="141"/>
        <v>264</v>
      </c>
      <c r="AN553" s="24" t="str">
        <f t="shared" si="142"/>
        <v>A</v>
      </c>
      <c r="AO553" s="24" t="str">
        <f t="shared" si="143"/>
        <v>MOB3-6</v>
      </c>
    </row>
    <row r="554" spans="1:41" ht="13.5" hidden="1" customHeight="1">
      <c r="A554" s="24" t="s">
        <v>1168</v>
      </c>
      <c r="B554" s="34" t="s">
        <v>176</v>
      </c>
      <c r="C554" s="25">
        <v>783372</v>
      </c>
      <c r="D554" s="24" t="s">
        <v>963</v>
      </c>
      <c r="E554" s="26">
        <v>46097.420138888898</v>
      </c>
      <c r="F554" s="26">
        <v>46097.420138888898</v>
      </c>
      <c r="G554" s="25">
        <v>57</v>
      </c>
      <c r="H554" s="25">
        <v>57</v>
      </c>
      <c r="I554" s="26">
        <v>46138.747916666704</v>
      </c>
      <c r="J554" s="27">
        <v>1201</v>
      </c>
      <c r="K554" s="27">
        <v>2420</v>
      </c>
      <c r="L554" s="27">
        <v>1128</v>
      </c>
      <c r="M554" s="27">
        <v>105949</v>
      </c>
      <c r="N554" s="27">
        <v>89311</v>
      </c>
      <c r="O554" s="24">
        <v>13</v>
      </c>
      <c r="P554" s="24">
        <v>0</v>
      </c>
      <c r="Q554" s="24"/>
      <c r="R554" s="24"/>
      <c r="S554" s="24">
        <v>83</v>
      </c>
      <c r="T554" s="24">
        <v>134</v>
      </c>
      <c r="U554" s="24">
        <v>1693200</v>
      </c>
      <c r="V554" s="24">
        <v>298000</v>
      </c>
      <c r="W554" s="24">
        <v>1693200</v>
      </c>
      <c r="X554" s="24" t="str">
        <f>IF(OR(I554="",说明首页!$C$3-INT(I554)&gt;7),"是","否")</f>
        <v>否</v>
      </c>
      <c r="Y554" s="24" t="str">
        <f t="shared" si="128"/>
        <v>是</v>
      </c>
      <c r="Z554" s="24" t="str">
        <f t="shared" si="129"/>
        <v>否</v>
      </c>
      <c r="AA554" s="24" t="str">
        <f>IF(OR(I554="",说明首页!$C$3-INT(I554)&gt;=3),"是","否")</f>
        <v>否</v>
      </c>
      <c r="AB554" s="28">
        <f t="shared" si="130"/>
        <v>79.176418439716315</v>
      </c>
      <c r="AC554" s="29">
        <f t="shared" si="131"/>
        <v>169.32</v>
      </c>
      <c r="AD554" s="27">
        <f t="shared" si="132"/>
        <v>12635.820895522387</v>
      </c>
      <c r="AE554" s="29">
        <f t="shared" si="133"/>
        <v>29.8</v>
      </c>
      <c r="AF554" s="29">
        <f t="shared" si="134"/>
        <v>114.50128205128205</v>
      </c>
      <c r="AG554" s="28" t="str">
        <f t="shared" si="135"/>
        <v/>
      </c>
      <c r="AH554" s="28" t="str">
        <f t="shared" si="136"/>
        <v/>
      </c>
      <c r="AI554" s="28" t="str">
        <f t="shared" si="137"/>
        <v/>
      </c>
      <c r="AJ554" s="28" t="str">
        <f t="shared" si="138"/>
        <v/>
      </c>
      <c r="AK554" s="28" t="str">
        <f t="shared" si="139"/>
        <v/>
      </c>
      <c r="AL554" s="29" t="str">
        <f t="shared" si="140"/>
        <v/>
      </c>
      <c r="AM554" s="25" t="str">
        <f t="shared" si="141"/>
        <v/>
      </c>
      <c r="AN554" s="24" t="str">
        <f t="shared" si="142"/>
        <v>非参评</v>
      </c>
      <c r="AO554" s="24" t="str">
        <f t="shared" si="143"/>
        <v>MOB1-3</v>
      </c>
    </row>
    <row r="555" spans="1:41" ht="13.5" hidden="1" customHeight="1">
      <c r="A555" s="24" t="s">
        <v>1168</v>
      </c>
      <c r="B555" s="34" t="s">
        <v>160</v>
      </c>
      <c r="C555" s="25">
        <v>783436</v>
      </c>
      <c r="D555" s="24" t="s">
        <v>1749</v>
      </c>
      <c r="E555" s="26">
        <v>45772.385416666701</v>
      </c>
      <c r="F555" s="26">
        <v>45772.385416666701</v>
      </c>
      <c r="G555" s="25">
        <v>382</v>
      </c>
      <c r="H555" s="25">
        <v>382</v>
      </c>
      <c r="I555" s="26">
        <v>46154.770138888904</v>
      </c>
      <c r="J555" s="27">
        <v>3422</v>
      </c>
      <c r="K555" s="27">
        <v>3666</v>
      </c>
      <c r="L555" s="27">
        <v>1873</v>
      </c>
      <c r="M555" s="27">
        <v>183589</v>
      </c>
      <c r="N555" s="27">
        <v>158700</v>
      </c>
      <c r="O555" s="25">
        <v>20</v>
      </c>
      <c r="P555" s="27">
        <v>0</v>
      </c>
      <c r="Q555" s="24"/>
      <c r="R555" s="24"/>
      <c r="S555" s="27">
        <v>147</v>
      </c>
      <c r="T555" s="27">
        <v>228</v>
      </c>
      <c r="U555" s="27">
        <v>9029000</v>
      </c>
      <c r="V555" s="27">
        <v>5177600</v>
      </c>
      <c r="W555" s="27">
        <v>9029000</v>
      </c>
      <c r="X555" s="24" t="str">
        <f>IF(OR(I555="",说明首页!$C$3-INT(I555)&gt;7),"是","否")</f>
        <v>否</v>
      </c>
      <c r="Y555" s="24" t="str">
        <f t="shared" si="128"/>
        <v>是</v>
      </c>
      <c r="Z555" s="24" t="str">
        <f t="shared" si="129"/>
        <v>否</v>
      </c>
      <c r="AA555" s="24" t="str">
        <f>IF(OR(I555="",说明首页!$C$3-INT(I555)&gt;=3),"是","否")</f>
        <v>否</v>
      </c>
      <c r="AB555" s="28">
        <f t="shared" si="130"/>
        <v>84.730379071009082</v>
      </c>
      <c r="AC555" s="29">
        <f t="shared" si="131"/>
        <v>902.9</v>
      </c>
      <c r="AD555" s="27">
        <f t="shared" si="132"/>
        <v>39600.877192982458</v>
      </c>
      <c r="AE555" s="29">
        <f t="shared" si="133"/>
        <v>517.76</v>
      </c>
      <c r="AF555" s="29">
        <f t="shared" si="134"/>
        <v>132.25</v>
      </c>
      <c r="AG555" s="28" t="str">
        <f t="shared" si="135"/>
        <v/>
      </c>
      <c r="AH555" s="28" t="str">
        <f t="shared" si="136"/>
        <v/>
      </c>
      <c r="AI555" s="28" t="str">
        <f t="shared" si="137"/>
        <v/>
      </c>
      <c r="AJ555" s="28" t="str">
        <f t="shared" si="138"/>
        <v/>
      </c>
      <c r="AK555" s="28" t="str">
        <f t="shared" si="139"/>
        <v/>
      </c>
      <c r="AL555" s="29" t="str">
        <f t="shared" si="140"/>
        <v/>
      </c>
      <c r="AM555" s="25" t="str">
        <f t="shared" si="141"/>
        <v/>
      </c>
      <c r="AN555" s="24" t="str">
        <f t="shared" si="142"/>
        <v>非参评</v>
      </c>
      <c r="AO555" s="24" t="str">
        <f t="shared" si="143"/>
        <v>MOB12+</v>
      </c>
    </row>
    <row r="556" spans="1:41" ht="13.5" hidden="1" customHeight="1">
      <c r="A556" s="24" t="s">
        <v>1168</v>
      </c>
      <c r="B556" s="34" t="s">
        <v>160</v>
      </c>
      <c r="C556" s="25">
        <v>783438</v>
      </c>
      <c r="D556" s="24" t="s">
        <v>1946</v>
      </c>
      <c r="E556" s="26">
        <v>45772.3881944444</v>
      </c>
      <c r="F556" s="26">
        <v>45772.3881944444</v>
      </c>
      <c r="G556" s="25">
        <v>382</v>
      </c>
      <c r="H556" s="25">
        <v>382</v>
      </c>
      <c r="I556" s="26">
        <v>46154.756249999999</v>
      </c>
      <c r="J556" s="27">
        <v>3881</v>
      </c>
      <c r="K556" s="27">
        <v>4230</v>
      </c>
      <c r="L556" s="27">
        <v>1484</v>
      </c>
      <c r="M556" s="27">
        <v>254263</v>
      </c>
      <c r="N556" s="27">
        <v>212009</v>
      </c>
      <c r="O556" s="25">
        <v>26</v>
      </c>
      <c r="P556" s="27">
        <v>0</v>
      </c>
      <c r="Q556" s="24"/>
      <c r="R556" s="24"/>
      <c r="S556" s="27">
        <v>222</v>
      </c>
      <c r="T556" s="27">
        <v>359</v>
      </c>
      <c r="U556" s="27">
        <v>12300000</v>
      </c>
      <c r="V556" s="27">
        <v>6642800</v>
      </c>
      <c r="W556" s="27">
        <v>12300000</v>
      </c>
      <c r="X556" s="24" t="str">
        <f>IF(OR(I556="",说明首页!$C$3-INT(I556)&gt;7),"是","否")</f>
        <v>否</v>
      </c>
      <c r="Y556" s="24" t="str">
        <f t="shared" si="128"/>
        <v>否</v>
      </c>
      <c r="Z556" s="24" t="str">
        <f t="shared" si="129"/>
        <v>是</v>
      </c>
      <c r="AA556" s="24" t="str">
        <f>IF(OR(I556="",说明首页!$C$3-INT(I556)&gt;=3),"是","否")</f>
        <v>否</v>
      </c>
      <c r="AB556" s="28">
        <f t="shared" si="130"/>
        <v>142.86320754716982</v>
      </c>
      <c r="AC556" s="29">
        <f t="shared" si="131"/>
        <v>1230</v>
      </c>
      <c r="AD556" s="27">
        <f t="shared" si="132"/>
        <v>34261.838440111424</v>
      </c>
      <c r="AE556" s="29">
        <f t="shared" si="133"/>
        <v>664.28</v>
      </c>
      <c r="AF556" s="29">
        <f t="shared" si="134"/>
        <v>135.90320512820512</v>
      </c>
      <c r="AG556" s="28">
        <f t="shared" si="135"/>
        <v>95.278246205733566</v>
      </c>
      <c r="AH556" s="28">
        <f t="shared" si="136"/>
        <v>80.94435075885329</v>
      </c>
      <c r="AI556" s="28">
        <f t="shared" si="137"/>
        <v>92.4114671163575</v>
      </c>
      <c r="AJ556" s="28">
        <f t="shared" si="138"/>
        <v>84.317032040472171</v>
      </c>
      <c r="AK556" s="28">
        <f t="shared" si="139"/>
        <v>53.456998313659355</v>
      </c>
      <c r="AL556" s="29">
        <f t="shared" si="140"/>
        <v>77.73</v>
      </c>
      <c r="AM556" s="25">
        <f t="shared" si="141"/>
        <v>89</v>
      </c>
      <c r="AN556" s="24" t="str">
        <f t="shared" si="142"/>
        <v>S</v>
      </c>
      <c r="AO556" s="24" t="str">
        <f t="shared" si="143"/>
        <v>MOB12+</v>
      </c>
    </row>
    <row r="557" spans="1:41" ht="13.5" hidden="1" customHeight="1">
      <c r="A557" s="24" t="s">
        <v>1168</v>
      </c>
      <c r="B557" s="34" t="s">
        <v>160</v>
      </c>
      <c r="C557" s="25">
        <v>783442</v>
      </c>
      <c r="D557" s="24" t="s">
        <v>1621</v>
      </c>
      <c r="E557" s="26">
        <v>45772.418055555601</v>
      </c>
      <c r="F557" s="26">
        <v>45772.418055555601</v>
      </c>
      <c r="G557" s="25">
        <v>382</v>
      </c>
      <c r="H557" s="25">
        <v>382</v>
      </c>
      <c r="I557" s="26">
        <v>46154.770833333299</v>
      </c>
      <c r="J557" s="27">
        <v>3252</v>
      </c>
      <c r="K557" s="27">
        <v>3697</v>
      </c>
      <c r="L557" s="27">
        <v>1552</v>
      </c>
      <c r="M557" s="27">
        <v>182157</v>
      </c>
      <c r="N557" s="27">
        <v>152326</v>
      </c>
      <c r="O557" s="24">
        <v>23</v>
      </c>
      <c r="P557" s="24">
        <v>0</v>
      </c>
      <c r="Q557" s="24"/>
      <c r="R557" s="24"/>
      <c r="S557" s="24">
        <v>159</v>
      </c>
      <c r="T557" s="24">
        <v>260</v>
      </c>
      <c r="U557" s="24">
        <v>8111000</v>
      </c>
      <c r="V557" s="24">
        <v>5214500</v>
      </c>
      <c r="W557" s="24">
        <v>8111000</v>
      </c>
      <c r="X557" s="24" t="str">
        <f>IF(OR(I557="",说明首页!$C$3-INT(I557)&gt;7),"是","否")</f>
        <v>否</v>
      </c>
      <c r="Y557" s="24" t="str">
        <f t="shared" si="128"/>
        <v>否</v>
      </c>
      <c r="Z557" s="24" t="str">
        <f t="shared" si="129"/>
        <v>是</v>
      </c>
      <c r="AA557" s="24" t="str">
        <f>IF(OR(I557="",说明首页!$C$3-INT(I557)&gt;=3),"是","否")</f>
        <v>否</v>
      </c>
      <c r="AB557" s="28">
        <f t="shared" si="130"/>
        <v>98.148195876288653</v>
      </c>
      <c r="AC557" s="29">
        <f t="shared" si="131"/>
        <v>811.1</v>
      </c>
      <c r="AD557" s="27">
        <f t="shared" si="132"/>
        <v>31196.153846153848</v>
      </c>
      <c r="AE557" s="29">
        <f t="shared" si="133"/>
        <v>521.45000000000005</v>
      </c>
      <c r="AF557" s="29">
        <f t="shared" si="134"/>
        <v>110.38115942028985</v>
      </c>
      <c r="AG557" s="28">
        <f t="shared" si="135"/>
        <v>63.912310286677908</v>
      </c>
      <c r="AH557" s="28">
        <f t="shared" si="136"/>
        <v>50.252951096121414</v>
      </c>
      <c r="AI557" s="28">
        <f t="shared" si="137"/>
        <v>84.822934232715014</v>
      </c>
      <c r="AJ557" s="28">
        <f t="shared" si="138"/>
        <v>77.740303541315342</v>
      </c>
      <c r="AK557" s="28">
        <f t="shared" si="139"/>
        <v>14.502529510961216</v>
      </c>
      <c r="AL557" s="29">
        <f t="shared" si="140"/>
        <v>51.99</v>
      </c>
      <c r="AM557" s="25">
        <f t="shared" si="141"/>
        <v>269</v>
      </c>
      <c r="AN557" s="24" t="str">
        <f t="shared" si="142"/>
        <v>A</v>
      </c>
      <c r="AO557" s="24" t="str">
        <f t="shared" si="143"/>
        <v>MOB12+</v>
      </c>
    </row>
    <row r="558" spans="1:41" ht="13.5" hidden="1" customHeight="1">
      <c r="A558" s="24" t="s">
        <v>1168</v>
      </c>
      <c r="B558" s="34" t="s">
        <v>160</v>
      </c>
      <c r="C558" s="25">
        <v>783444</v>
      </c>
      <c r="D558" s="24" t="s">
        <v>1888</v>
      </c>
      <c r="E558" s="26">
        <v>45772.619444444397</v>
      </c>
      <c r="F558" s="26">
        <v>45772.619444444397</v>
      </c>
      <c r="G558" s="25">
        <v>382</v>
      </c>
      <c r="H558" s="25">
        <v>382</v>
      </c>
      <c r="I558" s="26">
        <v>46149.762499999997</v>
      </c>
      <c r="J558" s="27">
        <v>4105</v>
      </c>
      <c r="K558" s="27">
        <v>4382</v>
      </c>
      <c r="L558" s="27">
        <v>2087</v>
      </c>
      <c r="M558" s="27">
        <v>162478</v>
      </c>
      <c r="N558" s="27">
        <v>128723</v>
      </c>
      <c r="O558" s="25">
        <v>20</v>
      </c>
      <c r="P558" s="27">
        <v>0</v>
      </c>
      <c r="Q558" s="24"/>
      <c r="R558" s="24"/>
      <c r="S558" s="27">
        <v>135</v>
      </c>
      <c r="T558" s="27">
        <v>197</v>
      </c>
      <c r="U558" s="27">
        <v>2500200</v>
      </c>
      <c r="V558" s="27">
        <v>924100</v>
      </c>
      <c r="W558" s="27">
        <v>2500200</v>
      </c>
      <c r="X558" s="24" t="str">
        <f>IF(OR(I558="",说明首页!$C$3-INT(I558)&gt;7),"是","否")</f>
        <v>否</v>
      </c>
      <c r="Y558" s="24" t="str">
        <f t="shared" si="128"/>
        <v>是</v>
      </c>
      <c r="Z558" s="24" t="str">
        <f t="shared" si="129"/>
        <v>否</v>
      </c>
      <c r="AA558" s="24" t="str">
        <f>IF(OR(I558="",说明首页!$C$3-INT(I558)&gt;=3),"是","否")</f>
        <v>否</v>
      </c>
      <c r="AB558" s="28">
        <f t="shared" si="130"/>
        <v>61.678485864877814</v>
      </c>
      <c r="AC558" s="29">
        <f t="shared" si="131"/>
        <v>250.02</v>
      </c>
      <c r="AD558" s="27">
        <f t="shared" si="132"/>
        <v>12691.370558375635</v>
      </c>
      <c r="AE558" s="29">
        <f t="shared" si="133"/>
        <v>92.41</v>
      </c>
      <c r="AF558" s="29">
        <f t="shared" si="134"/>
        <v>107.26916666666666</v>
      </c>
      <c r="AG558" s="28" t="str">
        <f t="shared" si="135"/>
        <v/>
      </c>
      <c r="AH558" s="28" t="str">
        <f t="shared" si="136"/>
        <v/>
      </c>
      <c r="AI558" s="28" t="str">
        <f t="shared" si="137"/>
        <v/>
      </c>
      <c r="AJ558" s="28" t="str">
        <f t="shared" si="138"/>
        <v/>
      </c>
      <c r="AK558" s="28" t="str">
        <f t="shared" si="139"/>
        <v/>
      </c>
      <c r="AL558" s="29" t="str">
        <f t="shared" si="140"/>
        <v/>
      </c>
      <c r="AM558" s="25" t="str">
        <f t="shared" si="141"/>
        <v/>
      </c>
      <c r="AN558" s="24" t="str">
        <f t="shared" si="142"/>
        <v>非参评</v>
      </c>
      <c r="AO558" s="24" t="str">
        <f t="shared" si="143"/>
        <v>MOB12+</v>
      </c>
    </row>
    <row r="559" spans="1:41" ht="13.5" hidden="1" customHeight="1">
      <c r="A559" s="24" t="s">
        <v>1168</v>
      </c>
      <c r="B559" s="34" t="s">
        <v>145</v>
      </c>
      <c r="C559" s="25">
        <v>783463</v>
      </c>
      <c r="D559" s="24" t="s">
        <v>986</v>
      </c>
      <c r="E559" s="26">
        <v>45772.686805555597</v>
      </c>
      <c r="F559" s="26">
        <v>45772.686805555597</v>
      </c>
      <c r="G559" s="25">
        <v>382</v>
      </c>
      <c r="H559" s="25">
        <v>382</v>
      </c>
      <c r="I559" s="26">
        <v>46154.780555555597</v>
      </c>
      <c r="J559" s="27">
        <v>4747</v>
      </c>
      <c r="K559" s="27">
        <v>5153</v>
      </c>
      <c r="L559" s="27">
        <v>2424</v>
      </c>
      <c r="M559" s="27">
        <v>234449</v>
      </c>
      <c r="N559" s="27">
        <v>197944</v>
      </c>
      <c r="O559" s="24">
        <v>23</v>
      </c>
      <c r="P559" s="27">
        <v>0</v>
      </c>
      <c r="Q559" s="24"/>
      <c r="R559" s="24"/>
      <c r="S559" s="27">
        <v>272</v>
      </c>
      <c r="T559" s="27">
        <v>439</v>
      </c>
      <c r="U559" s="27">
        <v>16200000</v>
      </c>
      <c r="V559" s="24">
        <v>8508600</v>
      </c>
      <c r="W559" s="27">
        <v>16200000</v>
      </c>
      <c r="X559" s="24" t="str">
        <f>IF(OR(I559="",说明首页!$C$3-INT(I559)&gt;7),"是","否")</f>
        <v>否</v>
      </c>
      <c r="Y559" s="24" t="str">
        <f t="shared" si="128"/>
        <v>否</v>
      </c>
      <c r="Z559" s="24" t="str">
        <f t="shared" si="129"/>
        <v>是</v>
      </c>
      <c r="AA559" s="24" t="str">
        <f>IF(OR(I559="",说明首页!$C$3-INT(I559)&gt;=3),"是","否")</f>
        <v>否</v>
      </c>
      <c r="AB559" s="28">
        <f t="shared" si="130"/>
        <v>81.660066006600658</v>
      </c>
      <c r="AC559" s="29">
        <f t="shared" si="131"/>
        <v>1620</v>
      </c>
      <c r="AD559" s="27">
        <f t="shared" si="132"/>
        <v>36902.050113895217</v>
      </c>
      <c r="AE559" s="29">
        <f t="shared" si="133"/>
        <v>850.86</v>
      </c>
      <c r="AF559" s="29">
        <f t="shared" si="134"/>
        <v>143.43768115942029</v>
      </c>
      <c r="AG559" s="28">
        <f t="shared" si="135"/>
        <v>27.487352445193931</v>
      </c>
      <c r="AH559" s="28">
        <f t="shared" si="136"/>
        <v>93.254637436762224</v>
      </c>
      <c r="AI559" s="28">
        <f t="shared" si="137"/>
        <v>95.615514333895447</v>
      </c>
      <c r="AJ559" s="28">
        <f t="shared" si="138"/>
        <v>91.905564924114671</v>
      </c>
      <c r="AK559" s="28">
        <f t="shared" si="139"/>
        <v>64.755480607082632</v>
      </c>
      <c r="AL559" s="29">
        <f t="shared" si="140"/>
        <v>79.7</v>
      </c>
      <c r="AM559" s="25">
        <f t="shared" si="141"/>
        <v>76</v>
      </c>
      <c r="AN559" s="24" t="str">
        <f t="shared" si="142"/>
        <v>S</v>
      </c>
      <c r="AO559" s="24" t="str">
        <f t="shared" si="143"/>
        <v>MOB12+</v>
      </c>
    </row>
    <row r="560" spans="1:41" ht="13.5" hidden="1" customHeight="1">
      <c r="A560" s="24" t="s">
        <v>1168</v>
      </c>
      <c r="B560" s="34" t="s">
        <v>145</v>
      </c>
      <c r="C560" s="25">
        <v>783464</v>
      </c>
      <c r="D560" s="24" t="s">
        <v>1955</v>
      </c>
      <c r="E560" s="26">
        <v>45772.401388888902</v>
      </c>
      <c r="F560" s="26">
        <v>45772.401388888902</v>
      </c>
      <c r="G560" s="25">
        <v>382</v>
      </c>
      <c r="H560" s="25">
        <v>382</v>
      </c>
      <c r="I560" s="26">
        <v>46152.764583333301</v>
      </c>
      <c r="J560" s="27">
        <v>3541</v>
      </c>
      <c r="K560" s="27">
        <v>3995</v>
      </c>
      <c r="L560" s="27">
        <v>1679</v>
      </c>
      <c r="M560" s="27">
        <v>190340</v>
      </c>
      <c r="N560" s="27">
        <v>152453</v>
      </c>
      <c r="O560" s="25">
        <v>20</v>
      </c>
      <c r="P560" s="27">
        <v>0</v>
      </c>
      <c r="Q560" s="24"/>
      <c r="R560" s="24"/>
      <c r="S560" s="27">
        <v>237</v>
      </c>
      <c r="T560" s="27">
        <v>356</v>
      </c>
      <c r="U560" s="27">
        <v>11900000</v>
      </c>
      <c r="V560" s="27">
        <v>6523700</v>
      </c>
      <c r="W560" s="27">
        <v>11900000</v>
      </c>
      <c r="X560" s="24" t="str">
        <f>IF(OR(I560="",说明首页!$C$3-INT(I560)&gt;7),"是","否")</f>
        <v>否</v>
      </c>
      <c r="Y560" s="24" t="str">
        <f t="shared" si="128"/>
        <v>是</v>
      </c>
      <c r="Z560" s="24" t="str">
        <f t="shared" si="129"/>
        <v>否</v>
      </c>
      <c r="AA560" s="24" t="str">
        <f>IF(OR(I560="",说明首页!$C$3-INT(I560)&gt;=3),"是","否")</f>
        <v>否</v>
      </c>
      <c r="AB560" s="28">
        <f t="shared" si="130"/>
        <v>90.799880881477065</v>
      </c>
      <c r="AC560" s="29">
        <f t="shared" si="131"/>
        <v>1190</v>
      </c>
      <c r="AD560" s="27">
        <f t="shared" si="132"/>
        <v>33426.966292134828</v>
      </c>
      <c r="AE560" s="29">
        <f t="shared" si="133"/>
        <v>652.37</v>
      </c>
      <c r="AF560" s="29">
        <f t="shared" si="134"/>
        <v>127.04416666666665</v>
      </c>
      <c r="AG560" s="28" t="str">
        <f t="shared" si="135"/>
        <v/>
      </c>
      <c r="AH560" s="28" t="str">
        <f t="shared" si="136"/>
        <v/>
      </c>
      <c r="AI560" s="28" t="str">
        <f t="shared" si="137"/>
        <v/>
      </c>
      <c r="AJ560" s="28" t="str">
        <f t="shared" si="138"/>
        <v/>
      </c>
      <c r="AK560" s="28" t="str">
        <f t="shared" si="139"/>
        <v/>
      </c>
      <c r="AL560" s="29" t="str">
        <f t="shared" si="140"/>
        <v/>
      </c>
      <c r="AM560" s="25" t="str">
        <f t="shared" si="141"/>
        <v/>
      </c>
      <c r="AN560" s="24" t="str">
        <f t="shared" si="142"/>
        <v>非参评</v>
      </c>
      <c r="AO560" s="24" t="str">
        <f t="shared" si="143"/>
        <v>MOB12+</v>
      </c>
    </row>
    <row r="561" spans="1:41" ht="13.5" hidden="1" customHeight="1">
      <c r="A561" s="24" t="s">
        <v>1168</v>
      </c>
      <c r="B561" s="34" t="s">
        <v>150</v>
      </c>
      <c r="C561" s="25">
        <v>783486</v>
      </c>
      <c r="D561" s="24" t="s">
        <v>778</v>
      </c>
      <c r="E561" s="26">
        <v>45775.573611111096</v>
      </c>
      <c r="F561" s="26">
        <v>45775.573611111096</v>
      </c>
      <c r="G561" s="25">
        <v>379</v>
      </c>
      <c r="H561" s="25">
        <v>379</v>
      </c>
      <c r="I561" s="26">
        <v>46154.654166666704</v>
      </c>
      <c r="J561" s="27">
        <v>445</v>
      </c>
      <c r="K561" s="27">
        <v>483</v>
      </c>
      <c r="L561" s="27">
        <v>145</v>
      </c>
      <c r="M561" s="27">
        <v>16193</v>
      </c>
      <c r="N561" s="24">
        <v>11338</v>
      </c>
      <c r="O561" s="24">
        <v>1</v>
      </c>
      <c r="P561" s="24">
        <v>0</v>
      </c>
      <c r="Q561" s="24"/>
      <c r="R561" s="24"/>
      <c r="S561" s="24">
        <v>2</v>
      </c>
      <c r="T561" s="24">
        <v>4</v>
      </c>
      <c r="U561" s="24">
        <v>48000</v>
      </c>
      <c r="V561" s="24">
        <v>48000</v>
      </c>
      <c r="W561" s="24">
        <v>48000</v>
      </c>
      <c r="X561" s="24" t="str">
        <f>IF(OR(I561="",说明首页!$C$3-INT(I561)&gt;7),"是","否")</f>
        <v>否</v>
      </c>
      <c r="Y561" s="24" t="str">
        <f t="shared" si="128"/>
        <v>是</v>
      </c>
      <c r="Z561" s="24" t="str">
        <f t="shared" si="129"/>
        <v>否</v>
      </c>
      <c r="AA561" s="24" t="str">
        <f>IF(OR(I561="",说明首页!$C$3-INT(I561)&gt;=3),"是","否")</f>
        <v>否</v>
      </c>
      <c r="AB561" s="28">
        <f t="shared" si="130"/>
        <v>78.193103448275863</v>
      </c>
      <c r="AC561" s="29">
        <f t="shared" si="131"/>
        <v>4.8</v>
      </c>
      <c r="AD561" s="27">
        <f t="shared" si="132"/>
        <v>12000</v>
      </c>
      <c r="AE561" s="29">
        <f t="shared" si="133"/>
        <v>4.8</v>
      </c>
      <c r="AF561" s="29">
        <f t="shared" si="134"/>
        <v>188.96666666666667</v>
      </c>
      <c r="AG561" s="28" t="str">
        <f t="shared" si="135"/>
        <v/>
      </c>
      <c r="AH561" s="28" t="str">
        <f t="shared" si="136"/>
        <v/>
      </c>
      <c r="AI561" s="28" t="str">
        <f t="shared" si="137"/>
        <v/>
      </c>
      <c r="AJ561" s="28" t="str">
        <f t="shared" si="138"/>
        <v/>
      </c>
      <c r="AK561" s="28" t="str">
        <f t="shared" si="139"/>
        <v/>
      </c>
      <c r="AL561" s="29" t="str">
        <f t="shared" si="140"/>
        <v/>
      </c>
      <c r="AM561" s="25" t="str">
        <f t="shared" si="141"/>
        <v/>
      </c>
      <c r="AN561" s="24" t="str">
        <f t="shared" si="142"/>
        <v>非参评</v>
      </c>
      <c r="AO561" s="24" t="str">
        <f t="shared" si="143"/>
        <v>MOB12+</v>
      </c>
    </row>
    <row r="562" spans="1:41" ht="13.5" hidden="1" customHeight="1">
      <c r="A562" s="24" t="s">
        <v>1168</v>
      </c>
      <c r="B562" s="34" t="s">
        <v>150</v>
      </c>
      <c r="C562" s="25">
        <v>783654</v>
      </c>
      <c r="D562" s="24" t="s">
        <v>1357</v>
      </c>
      <c r="E562" s="26">
        <v>45782.421527777798</v>
      </c>
      <c r="F562" s="26">
        <v>45782.421527777798</v>
      </c>
      <c r="G562" s="25">
        <v>372</v>
      </c>
      <c r="H562" s="25">
        <v>372</v>
      </c>
      <c r="I562" s="26">
        <v>46153.808333333298</v>
      </c>
      <c r="J562" s="27">
        <v>1411</v>
      </c>
      <c r="K562" s="27">
        <v>1455</v>
      </c>
      <c r="L562" s="27">
        <v>659</v>
      </c>
      <c r="M562" s="27">
        <v>67138</v>
      </c>
      <c r="N562" s="27">
        <v>55088</v>
      </c>
      <c r="O562" s="25">
        <v>7</v>
      </c>
      <c r="P562" s="27">
        <v>0</v>
      </c>
      <c r="Q562" s="24"/>
      <c r="R562" s="24"/>
      <c r="S562" s="27">
        <v>42</v>
      </c>
      <c r="T562" s="27">
        <v>61</v>
      </c>
      <c r="U562" s="27">
        <v>2472900</v>
      </c>
      <c r="V562" s="27">
        <v>2175700</v>
      </c>
      <c r="W562" s="27">
        <v>2472900</v>
      </c>
      <c r="X562" s="24" t="str">
        <f>IF(OR(I562="",说明首页!$C$3-INT(I562)&gt;7),"是","否")</f>
        <v>否</v>
      </c>
      <c r="Y562" s="24" t="str">
        <f t="shared" si="128"/>
        <v>是</v>
      </c>
      <c r="Z562" s="24" t="str">
        <f t="shared" si="129"/>
        <v>否</v>
      </c>
      <c r="AA562" s="24" t="str">
        <f>IF(OR(I562="",说明首页!$C$3-INT(I562)&gt;=3),"是","否")</f>
        <v>否</v>
      </c>
      <c r="AB562" s="28">
        <f t="shared" si="130"/>
        <v>83.593323216995444</v>
      </c>
      <c r="AC562" s="29">
        <f t="shared" si="131"/>
        <v>247.29</v>
      </c>
      <c r="AD562" s="27">
        <f t="shared" si="132"/>
        <v>40539.344262295082</v>
      </c>
      <c r="AE562" s="29">
        <f t="shared" si="133"/>
        <v>217.57</v>
      </c>
      <c r="AF562" s="29">
        <f t="shared" si="134"/>
        <v>131.16190476190476</v>
      </c>
      <c r="AG562" s="28" t="str">
        <f t="shared" si="135"/>
        <v/>
      </c>
      <c r="AH562" s="28" t="str">
        <f t="shared" si="136"/>
        <v/>
      </c>
      <c r="AI562" s="28" t="str">
        <f t="shared" si="137"/>
        <v/>
      </c>
      <c r="AJ562" s="28" t="str">
        <f t="shared" si="138"/>
        <v/>
      </c>
      <c r="AK562" s="28" t="str">
        <f t="shared" si="139"/>
        <v/>
      </c>
      <c r="AL562" s="29" t="str">
        <f t="shared" si="140"/>
        <v/>
      </c>
      <c r="AM562" s="25" t="str">
        <f t="shared" si="141"/>
        <v/>
      </c>
      <c r="AN562" s="24" t="str">
        <f t="shared" si="142"/>
        <v>非参评</v>
      </c>
      <c r="AO562" s="24" t="str">
        <f t="shared" si="143"/>
        <v>MOB12+</v>
      </c>
    </row>
    <row r="563" spans="1:41" ht="13.5" hidden="1" customHeight="1">
      <c r="A563" s="24" t="s">
        <v>1168</v>
      </c>
      <c r="B563" s="34" t="s">
        <v>162</v>
      </c>
      <c r="C563" s="25">
        <v>783664</v>
      </c>
      <c r="D563" s="24" t="s">
        <v>670</v>
      </c>
      <c r="E563" s="26">
        <v>45780.386805555601</v>
      </c>
      <c r="F563" s="26">
        <v>45780.386805555601</v>
      </c>
      <c r="G563" s="25">
        <v>374</v>
      </c>
      <c r="H563" s="25">
        <v>374</v>
      </c>
      <c r="I563" s="26">
        <v>46152.597916666702</v>
      </c>
      <c r="J563" s="27">
        <v>5</v>
      </c>
      <c r="K563" s="27">
        <v>5</v>
      </c>
      <c r="L563" s="27">
        <v>2</v>
      </c>
      <c r="M563" s="27">
        <v>151</v>
      </c>
      <c r="N563" s="27">
        <v>100</v>
      </c>
      <c r="O563" s="24"/>
      <c r="P563" s="27"/>
      <c r="Q563" s="24"/>
      <c r="R563" s="24"/>
      <c r="S563" s="27"/>
      <c r="T563" s="27"/>
      <c r="U563" s="27"/>
      <c r="V563" s="24"/>
      <c r="W563" s="27"/>
      <c r="X563" s="24" t="str">
        <f>IF(OR(I563="",说明首页!$C$3-INT(I563)&gt;7),"是","否")</f>
        <v>否</v>
      </c>
      <c r="Y563" s="24" t="str">
        <f t="shared" si="128"/>
        <v>是</v>
      </c>
      <c r="Z563" s="24" t="str">
        <f t="shared" si="129"/>
        <v>否</v>
      </c>
      <c r="AA563" s="24" t="str">
        <f>IF(OR(I563="",说明首页!$C$3-INT(I563)&gt;=3),"是","否")</f>
        <v>否</v>
      </c>
      <c r="AB563" s="28">
        <f t="shared" si="130"/>
        <v>50</v>
      </c>
      <c r="AC563" s="29">
        <f t="shared" si="131"/>
        <v>0</v>
      </c>
      <c r="AD563" s="27">
        <f t="shared" si="132"/>
        <v>0</v>
      </c>
      <c r="AE563" s="29">
        <f t="shared" si="133"/>
        <v>0</v>
      </c>
      <c r="AF563" s="29">
        <f t="shared" si="134"/>
        <v>0</v>
      </c>
      <c r="AG563" s="28" t="str">
        <f t="shared" si="135"/>
        <v/>
      </c>
      <c r="AH563" s="28" t="str">
        <f t="shared" si="136"/>
        <v/>
      </c>
      <c r="AI563" s="28" t="str">
        <f t="shared" si="137"/>
        <v/>
      </c>
      <c r="AJ563" s="28" t="str">
        <f t="shared" si="138"/>
        <v/>
      </c>
      <c r="AK563" s="28" t="str">
        <f t="shared" si="139"/>
        <v/>
      </c>
      <c r="AL563" s="29" t="str">
        <f t="shared" si="140"/>
        <v/>
      </c>
      <c r="AM563" s="25" t="str">
        <f t="shared" si="141"/>
        <v/>
      </c>
      <c r="AN563" s="24" t="str">
        <f t="shared" si="142"/>
        <v>非参评</v>
      </c>
      <c r="AO563" s="24" t="str">
        <f t="shared" si="143"/>
        <v>MOB12+</v>
      </c>
    </row>
    <row r="564" spans="1:41" ht="13.5" hidden="1" customHeight="1">
      <c r="A564" s="24" t="s">
        <v>1168</v>
      </c>
      <c r="B564" s="34" t="s">
        <v>145</v>
      </c>
      <c r="C564" s="25">
        <v>784212</v>
      </c>
      <c r="D564" s="24" t="s">
        <v>1449</v>
      </c>
      <c r="E564" s="26">
        <v>45786.708333333299</v>
      </c>
      <c r="F564" s="26">
        <v>45786.708333333299</v>
      </c>
      <c r="G564" s="25">
        <v>368</v>
      </c>
      <c r="H564" s="25">
        <v>368</v>
      </c>
      <c r="I564" s="26">
        <v>46154.802083333299</v>
      </c>
      <c r="J564" s="27">
        <v>5241</v>
      </c>
      <c r="K564" s="27">
        <v>5653</v>
      </c>
      <c r="L564" s="27">
        <v>2437</v>
      </c>
      <c r="M564" s="27">
        <v>230870</v>
      </c>
      <c r="N564" s="27">
        <v>182802</v>
      </c>
      <c r="O564" s="25">
        <v>23</v>
      </c>
      <c r="P564" s="27">
        <v>0</v>
      </c>
      <c r="Q564" s="24"/>
      <c r="R564" s="24"/>
      <c r="S564" s="27">
        <v>213</v>
      </c>
      <c r="T564" s="27">
        <v>317</v>
      </c>
      <c r="U564" s="27">
        <v>6813800</v>
      </c>
      <c r="V564" s="27">
        <v>2465900</v>
      </c>
      <c r="W564" s="27">
        <v>6813800</v>
      </c>
      <c r="X564" s="24" t="str">
        <f>IF(OR(I564="",说明首页!$C$3-INT(I564)&gt;7),"是","否")</f>
        <v>否</v>
      </c>
      <c r="Y564" s="24" t="str">
        <f t="shared" si="128"/>
        <v>否</v>
      </c>
      <c r="Z564" s="24" t="str">
        <f t="shared" si="129"/>
        <v>是</v>
      </c>
      <c r="AA564" s="24" t="str">
        <f>IF(OR(I564="",说明首页!$C$3-INT(I564)&gt;=3),"是","否")</f>
        <v>否</v>
      </c>
      <c r="AB564" s="28">
        <f t="shared" si="130"/>
        <v>75.011079195732464</v>
      </c>
      <c r="AC564" s="29">
        <f t="shared" si="131"/>
        <v>681.38</v>
      </c>
      <c r="AD564" s="27">
        <f t="shared" si="132"/>
        <v>21494.637223974765</v>
      </c>
      <c r="AE564" s="29">
        <f t="shared" si="133"/>
        <v>246.59</v>
      </c>
      <c r="AF564" s="29">
        <f t="shared" si="134"/>
        <v>132.46521739130435</v>
      </c>
      <c r="AG564" s="28">
        <f t="shared" si="135"/>
        <v>14.502529510961216</v>
      </c>
      <c r="AH564" s="28">
        <f t="shared" si="136"/>
        <v>35.581787521079256</v>
      </c>
      <c r="AI564" s="28">
        <f t="shared" si="137"/>
        <v>34.73861720067454</v>
      </c>
      <c r="AJ564" s="28">
        <f t="shared" si="138"/>
        <v>37.605396290050592</v>
      </c>
      <c r="AK564" s="28">
        <f t="shared" si="139"/>
        <v>46.880269814502526</v>
      </c>
      <c r="AL564" s="29">
        <f t="shared" si="140"/>
        <v>36.479999999999997</v>
      </c>
      <c r="AM564" s="25">
        <f t="shared" si="141"/>
        <v>398</v>
      </c>
      <c r="AN564" s="24" t="str">
        <f t="shared" si="142"/>
        <v>B</v>
      </c>
      <c r="AO564" s="24" t="str">
        <f t="shared" si="143"/>
        <v>MOB12+</v>
      </c>
    </row>
    <row r="565" spans="1:41" ht="13.5" hidden="1" customHeight="1">
      <c r="A565" s="24" t="s">
        <v>1168</v>
      </c>
      <c r="B565" s="34" t="s">
        <v>147</v>
      </c>
      <c r="C565" s="25">
        <v>784474</v>
      </c>
      <c r="D565" s="24" t="s">
        <v>1332</v>
      </c>
      <c r="E565" s="26">
        <v>45791.404861111099</v>
      </c>
      <c r="F565" s="26">
        <v>45791.404861111099</v>
      </c>
      <c r="G565" s="25">
        <v>363</v>
      </c>
      <c r="H565" s="25">
        <v>363</v>
      </c>
      <c r="I565" s="26">
        <v>46154.7944444444</v>
      </c>
      <c r="J565" s="27">
        <v>3560</v>
      </c>
      <c r="K565" s="27">
        <v>4935</v>
      </c>
      <c r="L565" s="27">
        <v>2621</v>
      </c>
      <c r="M565" s="27">
        <v>290894</v>
      </c>
      <c r="N565" s="27">
        <v>256834</v>
      </c>
      <c r="O565" s="25">
        <v>26</v>
      </c>
      <c r="P565" s="27">
        <v>0</v>
      </c>
      <c r="Q565" s="24"/>
      <c r="R565" s="24"/>
      <c r="S565" s="27">
        <v>275</v>
      </c>
      <c r="T565" s="27">
        <v>455</v>
      </c>
      <c r="U565" s="27">
        <v>14100000</v>
      </c>
      <c r="V565" s="27">
        <v>6918600</v>
      </c>
      <c r="W565" s="27">
        <v>14100000</v>
      </c>
      <c r="X565" s="24" t="str">
        <f>IF(OR(I565="",说明首页!$C$3-INT(I565)&gt;7),"是","否")</f>
        <v>否</v>
      </c>
      <c r="Y565" s="24" t="str">
        <f t="shared" si="128"/>
        <v>否</v>
      </c>
      <c r="Z565" s="24" t="str">
        <f t="shared" si="129"/>
        <v>是</v>
      </c>
      <c r="AA565" s="24" t="str">
        <f>IF(OR(I565="",说明首页!$C$3-INT(I565)&gt;=3),"是","否")</f>
        <v>否</v>
      </c>
      <c r="AB565" s="28">
        <f t="shared" si="130"/>
        <v>97.990843189622282</v>
      </c>
      <c r="AC565" s="29">
        <f t="shared" si="131"/>
        <v>1410</v>
      </c>
      <c r="AD565" s="27">
        <f t="shared" si="132"/>
        <v>30989.010989010989</v>
      </c>
      <c r="AE565" s="29">
        <f t="shared" si="133"/>
        <v>691.86</v>
      </c>
      <c r="AF565" s="29">
        <f t="shared" si="134"/>
        <v>164.63717948717948</v>
      </c>
      <c r="AG565" s="28">
        <f t="shared" si="135"/>
        <v>63.575042158516013</v>
      </c>
      <c r="AH565" s="28">
        <f t="shared" si="136"/>
        <v>88.364249578414842</v>
      </c>
      <c r="AI565" s="28">
        <f t="shared" si="137"/>
        <v>83.811129848229342</v>
      </c>
      <c r="AJ565" s="28">
        <f t="shared" si="138"/>
        <v>86.509274873524461</v>
      </c>
      <c r="AK565" s="28">
        <f t="shared" si="139"/>
        <v>86.677908937605395</v>
      </c>
      <c r="AL565" s="29">
        <f t="shared" si="140"/>
        <v>84.5</v>
      </c>
      <c r="AM565" s="25">
        <f t="shared" si="141"/>
        <v>56</v>
      </c>
      <c r="AN565" s="24" t="str">
        <f t="shared" si="142"/>
        <v>S</v>
      </c>
      <c r="AO565" s="24" t="str">
        <f t="shared" si="143"/>
        <v>MOB6-12</v>
      </c>
    </row>
    <row r="566" spans="1:41" ht="13.5" hidden="1" customHeight="1">
      <c r="A566" s="24" t="s">
        <v>1168</v>
      </c>
      <c r="B566" s="34" t="s">
        <v>152</v>
      </c>
      <c r="C566" s="25">
        <v>784650</v>
      </c>
      <c r="D566" s="24" t="s">
        <v>1400</v>
      </c>
      <c r="E566" s="26">
        <v>45791.432638888902</v>
      </c>
      <c r="F566" s="26">
        <v>45791.432638888902</v>
      </c>
      <c r="G566" s="25">
        <v>363</v>
      </c>
      <c r="H566" s="25">
        <v>363</v>
      </c>
      <c r="I566" s="26">
        <v>46154.749305555597</v>
      </c>
      <c r="J566" s="27">
        <v>3643</v>
      </c>
      <c r="K566" s="27">
        <v>5696</v>
      </c>
      <c r="L566" s="27">
        <v>2614</v>
      </c>
      <c r="M566" s="27">
        <v>239270</v>
      </c>
      <c r="N566" s="27">
        <v>196114</v>
      </c>
      <c r="O566" s="25">
        <v>25</v>
      </c>
      <c r="P566" s="27">
        <v>0</v>
      </c>
      <c r="Q566" s="24"/>
      <c r="R566" s="24"/>
      <c r="S566" s="27">
        <v>184</v>
      </c>
      <c r="T566" s="27">
        <v>282</v>
      </c>
      <c r="U566" s="27">
        <v>5402800</v>
      </c>
      <c r="V566" s="27">
        <v>3028700</v>
      </c>
      <c r="W566" s="27">
        <v>5402800</v>
      </c>
      <c r="X566" s="24" t="str">
        <f>IF(OR(I566="",说明首页!$C$3-INT(I566)&gt;7),"是","否")</f>
        <v>否</v>
      </c>
      <c r="Y566" s="24" t="str">
        <f t="shared" si="128"/>
        <v>否</v>
      </c>
      <c r="Z566" s="24" t="str">
        <f t="shared" si="129"/>
        <v>是</v>
      </c>
      <c r="AA566" s="24" t="str">
        <f>IF(OR(I566="",说明首页!$C$3-INT(I566)&gt;=3),"是","否")</f>
        <v>否</v>
      </c>
      <c r="AB566" s="28">
        <f t="shared" si="130"/>
        <v>75.024483550114766</v>
      </c>
      <c r="AC566" s="29">
        <f t="shared" si="131"/>
        <v>540.28</v>
      </c>
      <c r="AD566" s="27">
        <f t="shared" si="132"/>
        <v>19158.86524822695</v>
      </c>
      <c r="AE566" s="29">
        <f t="shared" si="133"/>
        <v>302.87</v>
      </c>
      <c r="AF566" s="29">
        <f t="shared" si="134"/>
        <v>130.74266666666668</v>
      </c>
      <c r="AG566" s="28">
        <f t="shared" si="135"/>
        <v>14.839797639123104</v>
      </c>
      <c r="AH566" s="28">
        <f t="shared" si="136"/>
        <v>20.741989881956155</v>
      </c>
      <c r="AI566" s="28">
        <f t="shared" si="137"/>
        <v>21.922428330522767</v>
      </c>
      <c r="AJ566" s="28">
        <f t="shared" si="138"/>
        <v>48.903878583473862</v>
      </c>
      <c r="AK566" s="28">
        <f t="shared" si="139"/>
        <v>43.17032040472175</v>
      </c>
      <c r="AL566" s="29">
        <f t="shared" si="140"/>
        <v>30.16</v>
      </c>
      <c r="AM566" s="25">
        <f t="shared" si="141"/>
        <v>449</v>
      </c>
      <c r="AN566" s="24" t="str">
        <f t="shared" si="142"/>
        <v>B</v>
      </c>
      <c r="AO566" s="24" t="str">
        <f t="shared" si="143"/>
        <v>MOB6-12</v>
      </c>
    </row>
    <row r="567" spans="1:41" ht="13.5" hidden="1" customHeight="1">
      <c r="A567" s="24" t="s">
        <v>1168</v>
      </c>
      <c r="B567" s="34" t="s">
        <v>145</v>
      </c>
      <c r="C567" s="25">
        <v>784814</v>
      </c>
      <c r="D567" s="24" t="s">
        <v>1067</v>
      </c>
      <c r="E567" s="26">
        <v>45793.484722222202</v>
      </c>
      <c r="F567" s="26">
        <v>45793.484722222202</v>
      </c>
      <c r="G567" s="25">
        <v>361</v>
      </c>
      <c r="H567" s="25">
        <v>361</v>
      </c>
      <c r="I567" s="26">
        <v>46154.642361111102</v>
      </c>
      <c r="J567" s="27">
        <v>362</v>
      </c>
      <c r="K567" s="27">
        <v>471</v>
      </c>
      <c r="L567" s="27">
        <v>143</v>
      </c>
      <c r="M567" s="27">
        <v>17598</v>
      </c>
      <c r="N567" s="27">
        <v>12507</v>
      </c>
      <c r="O567" s="25">
        <v>2</v>
      </c>
      <c r="P567" s="27">
        <v>0</v>
      </c>
      <c r="Q567" s="24"/>
      <c r="R567" s="24"/>
      <c r="S567" s="27">
        <v>4</v>
      </c>
      <c r="T567" s="27">
        <v>8</v>
      </c>
      <c r="U567" s="27">
        <v>91200</v>
      </c>
      <c r="V567" s="27">
        <v>90200</v>
      </c>
      <c r="W567" s="27">
        <v>91200</v>
      </c>
      <c r="X567" s="24" t="str">
        <f>IF(OR(I567="",说明首页!$C$3-INT(I567)&gt;7),"是","否")</f>
        <v>否</v>
      </c>
      <c r="Y567" s="24" t="str">
        <f t="shared" si="128"/>
        <v>是</v>
      </c>
      <c r="Z567" s="24" t="str">
        <f t="shared" si="129"/>
        <v>否</v>
      </c>
      <c r="AA567" s="24" t="str">
        <f>IF(OR(I567="",说明首页!$C$3-INT(I567)&gt;=3),"是","否")</f>
        <v>否</v>
      </c>
      <c r="AB567" s="28">
        <f t="shared" si="130"/>
        <v>87.461538461538467</v>
      </c>
      <c r="AC567" s="29">
        <f t="shared" si="131"/>
        <v>9.1199999999999992</v>
      </c>
      <c r="AD567" s="27">
        <f t="shared" si="132"/>
        <v>11400</v>
      </c>
      <c r="AE567" s="29">
        <f t="shared" si="133"/>
        <v>9.02</v>
      </c>
      <c r="AF567" s="29">
        <f t="shared" si="134"/>
        <v>104.22499999999999</v>
      </c>
      <c r="AG567" s="28" t="str">
        <f t="shared" si="135"/>
        <v/>
      </c>
      <c r="AH567" s="28" t="str">
        <f t="shared" si="136"/>
        <v/>
      </c>
      <c r="AI567" s="28" t="str">
        <f t="shared" si="137"/>
        <v/>
      </c>
      <c r="AJ567" s="28" t="str">
        <f t="shared" si="138"/>
        <v/>
      </c>
      <c r="AK567" s="28" t="str">
        <f t="shared" si="139"/>
        <v/>
      </c>
      <c r="AL567" s="29" t="str">
        <f t="shared" si="140"/>
        <v/>
      </c>
      <c r="AM567" s="25" t="str">
        <f t="shared" si="141"/>
        <v/>
      </c>
      <c r="AN567" s="24" t="str">
        <f t="shared" si="142"/>
        <v>非参评</v>
      </c>
      <c r="AO567" s="24" t="str">
        <f t="shared" si="143"/>
        <v>MOB6-12</v>
      </c>
    </row>
    <row r="568" spans="1:41" ht="13.5" hidden="1" customHeight="1">
      <c r="A568" s="24" t="s">
        <v>1168</v>
      </c>
      <c r="B568" s="34" t="s">
        <v>158</v>
      </c>
      <c r="C568" s="25">
        <v>784849</v>
      </c>
      <c r="D568" s="24" t="s">
        <v>1897</v>
      </c>
      <c r="E568" s="26">
        <v>45793.443749999999</v>
      </c>
      <c r="F568" s="26">
        <v>45793.443749999999</v>
      </c>
      <c r="G568" s="25">
        <v>361</v>
      </c>
      <c r="H568" s="25">
        <v>361</v>
      </c>
      <c r="I568" s="26">
        <v>46154.838888888902</v>
      </c>
      <c r="J568" s="27">
        <v>3687</v>
      </c>
      <c r="K568" s="27">
        <v>5856</v>
      </c>
      <c r="L568" s="27">
        <v>2065</v>
      </c>
      <c r="M568" s="27">
        <v>264698</v>
      </c>
      <c r="N568" s="27">
        <v>204799</v>
      </c>
      <c r="O568" s="25">
        <v>28</v>
      </c>
      <c r="P568" s="27">
        <v>0</v>
      </c>
      <c r="Q568" s="24"/>
      <c r="R568" s="24"/>
      <c r="S568" s="27">
        <v>272</v>
      </c>
      <c r="T568" s="27">
        <v>444</v>
      </c>
      <c r="U568" s="27">
        <v>12100000</v>
      </c>
      <c r="V568" s="24">
        <v>5448300</v>
      </c>
      <c r="W568" s="27">
        <v>12100000</v>
      </c>
      <c r="X568" s="24" t="str">
        <f>IF(OR(I568="",说明首页!$C$3-INT(I568)&gt;7),"是","否")</f>
        <v>否</v>
      </c>
      <c r="Y568" s="24" t="str">
        <f t="shared" si="128"/>
        <v>否</v>
      </c>
      <c r="Z568" s="24" t="str">
        <f t="shared" si="129"/>
        <v>是</v>
      </c>
      <c r="AA568" s="24" t="str">
        <f>IF(OR(I568="",说明首页!$C$3-INT(I568)&gt;=3),"是","否")</f>
        <v>否</v>
      </c>
      <c r="AB568" s="28">
        <f t="shared" si="130"/>
        <v>99.176271186440673</v>
      </c>
      <c r="AC568" s="29">
        <f t="shared" si="131"/>
        <v>1210</v>
      </c>
      <c r="AD568" s="27">
        <f t="shared" si="132"/>
        <v>27252.252252252252</v>
      </c>
      <c r="AE568" s="29">
        <f t="shared" si="133"/>
        <v>544.83000000000004</v>
      </c>
      <c r="AF568" s="29">
        <f t="shared" si="134"/>
        <v>121.90416666666667</v>
      </c>
      <c r="AG568" s="28">
        <f t="shared" si="135"/>
        <v>66.441821247892079</v>
      </c>
      <c r="AH568" s="28">
        <f t="shared" si="136"/>
        <v>79.763912310286685</v>
      </c>
      <c r="AI568" s="28">
        <f t="shared" si="137"/>
        <v>68.634064080944341</v>
      </c>
      <c r="AJ568" s="28">
        <f t="shared" si="138"/>
        <v>79.258010118043842</v>
      </c>
      <c r="AK568" s="28">
        <f t="shared" si="139"/>
        <v>25.632377740303543</v>
      </c>
      <c r="AL568" s="29">
        <f t="shared" si="140"/>
        <v>63.15</v>
      </c>
      <c r="AM568" s="25">
        <f t="shared" si="141"/>
        <v>189</v>
      </c>
      <c r="AN568" s="24" t="str">
        <f t="shared" si="142"/>
        <v>A</v>
      </c>
      <c r="AO568" s="24" t="str">
        <f t="shared" si="143"/>
        <v>MOB6-12</v>
      </c>
    </row>
    <row r="569" spans="1:41" ht="13.5" hidden="1" customHeight="1">
      <c r="A569" s="24" t="s">
        <v>1168</v>
      </c>
      <c r="B569" s="34" t="s">
        <v>150</v>
      </c>
      <c r="C569" s="25">
        <v>784852</v>
      </c>
      <c r="D569" s="24" t="s">
        <v>1393</v>
      </c>
      <c r="E569" s="26">
        <v>45796.414583333302</v>
      </c>
      <c r="F569" s="26">
        <v>45796.414583333302</v>
      </c>
      <c r="G569" s="25">
        <v>358</v>
      </c>
      <c r="H569" s="25">
        <v>358</v>
      </c>
      <c r="I569" s="26">
        <v>46154.838888888902</v>
      </c>
      <c r="J569" s="27">
        <v>6853</v>
      </c>
      <c r="K569" s="27">
        <v>7216</v>
      </c>
      <c r="L569" s="27">
        <v>2464</v>
      </c>
      <c r="M569" s="27">
        <v>313699</v>
      </c>
      <c r="N569" s="27">
        <v>237879</v>
      </c>
      <c r="O569" s="24">
        <v>27</v>
      </c>
      <c r="P569" s="27">
        <v>0</v>
      </c>
      <c r="Q569" s="24"/>
      <c r="R569" s="24"/>
      <c r="S569" s="27">
        <v>535</v>
      </c>
      <c r="T569" s="27">
        <v>814</v>
      </c>
      <c r="U569" s="27">
        <v>24400000</v>
      </c>
      <c r="V569" s="24">
        <v>12100000</v>
      </c>
      <c r="W569" s="27">
        <v>24400000</v>
      </c>
      <c r="X569" s="24" t="str">
        <f>IF(OR(I569="",说明首页!$C$3-INT(I569)&gt;7),"是","否")</f>
        <v>否</v>
      </c>
      <c r="Y569" s="24" t="str">
        <f t="shared" si="128"/>
        <v>否</v>
      </c>
      <c r="Z569" s="24" t="str">
        <f t="shared" si="129"/>
        <v>是</v>
      </c>
      <c r="AA569" s="24" t="str">
        <f>IF(OR(I569="",说明首页!$C$3-INT(I569)&gt;=3),"是","否")</f>
        <v>否</v>
      </c>
      <c r="AB569" s="28">
        <f t="shared" si="130"/>
        <v>96.541801948051955</v>
      </c>
      <c r="AC569" s="29">
        <f t="shared" si="131"/>
        <v>2440</v>
      </c>
      <c r="AD569" s="27">
        <f t="shared" si="132"/>
        <v>29975.429975429975</v>
      </c>
      <c r="AE569" s="29">
        <f t="shared" si="133"/>
        <v>1210</v>
      </c>
      <c r="AF569" s="29">
        <f t="shared" si="134"/>
        <v>146.8388888888889</v>
      </c>
      <c r="AG569" s="28">
        <f t="shared" si="135"/>
        <v>60.033726812816191</v>
      </c>
      <c r="AH569" s="28">
        <f t="shared" si="136"/>
        <v>98.650927487352448</v>
      </c>
      <c r="AI569" s="28">
        <f t="shared" si="137"/>
        <v>80.438448566610461</v>
      </c>
      <c r="AJ569" s="28">
        <f t="shared" si="138"/>
        <v>98.145025295109605</v>
      </c>
      <c r="AK569" s="28">
        <f t="shared" si="139"/>
        <v>69.308600337268132</v>
      </c>
      <c r="AL569" s="29">
        <f t="shared" si="140"/>
        <v>84.65</v>
      </c>
      <c r="AM569" s="25">
        <f t="shared" si="141"/>
        <v>52</v>
      </c>
      <c r="AN569" s="24" t="str">
        <f t="shared" si="142"/>
        <v>S</v>
      </c>
      <c r="AO569" s="24" t="str">
        <f t="shared" si="143"/>
        <v>MOB6-12</v>
      </c>
    </row>
    <row r="570" spans="1:41" ht="13.5" hidden="1" customHeight="1">
      <c r="A570" s="24" t="s">
        <v>1168</v>
      </c>
      <c r="B570" s="34" t="s">
        <v>150</v>
      </c>
      <c r="C570" s="25">
        <v>784853</v>
      </c>
      <c r="D570" s="24" t="s">
        <v>1863</v>
      </c>
      <c r="E570" s="26">
        <v>45796.422916666699</v>
      </c>
      <c r="F570" s="26">
        <v>45796.422916666699</v>
      </c>
      <c r="G570" s="25">
        <v>358</v>
      </c>
      <c r="H570" s="25">
        <v>358</v>
      </c>
      <c r="I570" s="26">
        <v>46154.85</v>
      </c>
      <c r="J570" s="27">
        <v>5220</v>
      </c>
      <c r="K570" s="27">
        <v>5433</v>
      </c>
      <c r="L570" s="27">
        <v>2200</v>
      </c>
      <c r="M570" s="27">
        <v>269278</v>
      </c>
      <c r="N570" s="27">
        <v>219738</v>
      </c>
      <c r="O570" s="25">
        <v>26</v>
      </c>
      <c r="P570" s="27">
        <v>0</v>
      </c>
      <c r="Q570" s="24"/>
      <c r="R570" s="24"/>
      <c r="S570" s="27">
        <v>233</v>
      </c>
      <c r="T570" s="27">
        <v>362</v>
      </c>
      <c r="U570" s="27">
        <v>12900000</v>
      </c>
      <c r="V570" s="27">
        <v>6298300</v>
      </c>
      <c r="W570" s="27">
        <v>12900000</v>
      </c>
      <c r="X570" s="24" t="str">
        <f>IF(OR(I570="",说明首页!$C$3-INT(I570)&gt;7),"是","否")</f>
        <v>否</v>
      </c>
      <c r="Y570" s="24" t="str">
        <f t="shared" si="128"/>
        <v>否</v>
      </c>
      <c r="Z570" s="24" t="str">
        <f t="shared" si="129"/>
        <v>是</v>
      </c>
      <c r="AA570" s="24" t="str">
        <f>IF(OR(I570="",说明首页!$C$3-INT(I570)&gt;=3),"是","否")</f>
        <v>否</v>
      </c>
      <c r="AB570" s="28">
        <f t="shared" si="130"/>
        <v>99.880909090909086</v>
      </c>
      <c r="AC570" s="29">
        <f t="shared" si="131"/>
        <v>1290</v>
      </c>
      <c r="AD570" s="27">
        <f t="shared" si="132"/>
        <v>35635.359116022097</v>
      </c>
      <c r="AE570" s="29">
        <f t="shared" si="133"/>
        <v>629.83000000000004</v>
      </c>
      <c r="AF570" s="29">
        <f t="shared" si="134"/>
        <v>140.8576923076923</v>
      </c>
      <c r="AG570" s="28">
        <f t="shared" si="135"/>
        <v>67.790893760539632</v>
      </c>
      <c r="AH570" s="28">
        <f t="shared" si="136"/>
        <v>82.46205733558179</v>
      </c>
      <c r="AI570" s="28">
        <f t="shared" si="137"/>
        <v>94.435075885328828</v>
      </c>
      <c r="AJ570" s="28">
        <f t="shared" si="138"/>
        <v>83.305227655986513</v>
      </c>
      <c r="AK570" s="28">
        <f t="shared" si="139"/>
        <v>61.551433389544684</v>
      </c>
      <c r="AL570" s="29">
        <f t="shared" si="140"/>
        <v>77.69</v>
      </c>
      <c r="AM570" s="25">
        <f t="shared" si="141"/>
        <v>90</v>
      </c>
      <c r="AN570" s="24" t="str">
        <f t="shared" si="142"/>
        <v>S</v>
      </c>
      <c r="AO570" s="24" t="str">
        <f t="shared" si="143"/>
        <v>MOB6-12</v>
      </c>
    </row>
    <row r="571" spans="1:41" ht="13.5" hidden="1" customHeight="1">
      <c r="A571" s="24" t="s">
        <v>1168</v>
      </c>
      <c r="B571" s="34" t="s">
        <v>150</v>
      </c>
      <c r="C571" s="25">
        <v>784857</v>
      </c>
      <c r="D571" s="24" t="s">
        <v>233</v>
      </c>
      <c r="E571" s="26">
        <v>45796.409722222197</v>
      </c>
      <c r="F571" s="26">
        <v>45796.409722222197</v>
      </c>
      <c r="G571" s="25">
        <v>358</v>
      </c>
      <c r="H571" s="25">
        <v>358</v>
      </c>
      <c r="I571" s="26">
        <v>46154.661111111098</v>
      </c>
      <c r="J571" s="27">
        <v>551</v>
      </c>
      <c r="K571" s="27">
        <v>625</v>
      </c>
      <c r="L571" s="27">
        <v>130</v>
      </c>
      <c r="M571" s="27">
        <v>17603</v>
      </c>
      <c r="N571" s="27">
        <v>10332</v>
      </c>
      <c r="O571" s="24"/>
      <c r="P571" s="27">
        <v>0</v>
      </c>
      <c r="Q571" s="24"/>
      <c r="R571" s="24"/>
      <c r="S571" s="27">
        <v>3</v>
      </c>
      <c r="T571" s="27">
        <v>5</v>
      </c>
      <c r="U571" s="27">
        <v>42700</v>
      </c>
      <c r="V571" s="27">
        <v>42200</v>
      </c>
      <c r="W571" s="27">
        <v>42700</v>
      </c>
      <c r="X571" s="24" t="str">
        <f>IF(OR(I571="",说明首页!$C$3-INT(I571)&gt;7),"是","否")</f>
        <v>否</v>
      </c>
      <c r="Y571" s="24" t="str">
        <f t="shared" si="128"/>
        <v>是</v>
      </c>
      <c r="Z571" s="24" t="str">
        <f t="shared" si="129"/>
        <v>否</v>
      </c>
      <c r="AA571" s="24" t="str">
        <f>IF(OR(I571="",说明首页!$C$3-INT(I571)&gt;=3),"是","否")</f>
        <v>否</v>
      </c>
      <c r="AB571" s="28">
        <f t="shared" si="130"/>
        <v>79.476923076923072</v>
      </c>
      <c r="AC571" s="29">
        <f t="shared" si="131"/>
        <v>4.2699999999999996</v>
      </c>
      <c r="AD571" s="27">
        <f t="shared" si="132"/>
        <v>8540</v>
      </c>
      <c r="AE571" s="29">
        <f t="shared" si="133"/>
        <v>4.22</v>
      </c>
      <c r="AF571" s="29">
        <f t="shared" si="134"/>
        <v>0</v>
      </c>
      <c r="AG571" s="28" t="str">
        <f t="shared" si="135"/>
        <v/>
      </c>
      <c r="AH571" s="28" t="str">
        <f t="shared" si="136"/>
        <v/>
      </c>
      <c r="AI571" s="28" t="str">
        <f t="shared" si="137"/>
        <v/>
      </c>
      <c r="AJ571" s="28" t="str">
        <f t="shared" si="138"/>
        <v/>
      </c>
      <c r="AK571" s="28" t="str">
        <f t="shared" si="139"/>
        <v/>
      </c>
      <c r="AL571" s="29" t="str">
        <f t="shared" si="140"/>
        <v/>
      </c>
      <c r="AM571" s="25" t="str">
        <f t="shared" si="141"/>
        <v/>
      </c>
      <c r="AN571" s="24" t="str">
        <f t="shared" si="142"/>
        <v>非参评</v>
      </c>
      <c r="AO571" s="24" t="str">
        <f t="shared" si="143"/>
        <v>MOB6-12</v>
      </c>
    </row>
    <row r="572" spans="1:41" ht="13.5" hidden="1" customHeight="1">
      <c r="A572" s="24" t="s">
        <v>1168</v>
      </c>
      <c r="B572" s="34" t="s">
        <v>150</v>
      </c>
      <c r="C572" s="25">
        <v>784858</v>
      </c>
      <c r="D572" s="24" t="s">
        <v>1590</v>
      </c>
      <c r="E572" s="26">
        <v>45796.413194444402</v>
      </c>
      <c r="F572" s="26">
        <v>45796.413194444402</v>
      </c>
      <c r="G572" s="25">
        <v>358</v>
      </c>
      <c r="H572" s="25">
        <v>358</v>
      </c>
      <c r="I572" s="26">
        <v>46154.832638888904</v>
      </c>
      <c r="J572" s="27">
        <v>5875</v>
      </c>
      <c r="K572" s="27">
        <v>6385</v>
      </c>
      <c r="L572" s="27">
        <v>1975</v>
      </c>
      <c r="M572" s="27">
        <v>266973</v>
      </c>
      <c r="N572" s="27">
        <v>200153</v>
      </c>
      <c r="O572" s="25">
        <v>24</v>
      </c>
      <c r="P572" s="27">
        <v>0</v>
      </c>
      <c r="Q572" s="24"/>
      <c r="R572" s="24"/>
      <c r="S572" s="27">
        <v>305</v>
      </c>
      <c r="T572" s="27">
        <v>471</v>
      </c>
      <c r="U572" s="27">
        <v>14600000</v>
      </c>
      <c r="V572" s="27">
        <v>8603400</v>
      </c>
      <c r="W572" s="27">
        <v>14600000</v>
      </c>
      <c r="X572" s="24" t="str">
        <f>IF(OR(I572="",说明首页!$C$3-INT(I572)&gt;7),"是","否")</f>
        <v>否</v>
      </c>
      <c r="Y572" s="24" t="str">
        <f t="shared" si="128"/>
        <v>否</v>
      </c>
      <c r="Z572" s="24" t="str">
        <f t="shared" si="129"/>
        <v>是</v>
      </c>
      <c r="AA572" s="24" t="str">
        <f>IF(OR(I572="",说明首页!$C$3-INT(I572)&gt;=3),"是","否")</f>
        <v>否</v>
      </c>
      <c r="AB572" s="28">
        <f t="shared" si="130"/>
        <v>101.34329113924051</v>
      </c>
      <c r="AC572" s="29">
        <f t="shared" si="131"/>
        <v>1460</v>
      </c>
      <c r="AD572" s="27">
        <f t="shared" si="132"/>
        <v>30997.87685774947</v>
      </c>
      <c r="AE572" s="29">
        <f t="shared" si="133"/>
        <v>860.34</v>
      </c>
      <c r="AF572" s="29">
        <f t="shared" si="134"/>
        <v>138.9951388888889</v>
      </c>
      <c r="AG572" s="28">
        <f t="shared" si="135"/>
        <v>70.826306913996632</v>
      </c>
      <c r="AH572" s="28">
        <f t="shared" si="136"/>
        <v>89.544688026981447</v>
      </c>
      <c r="AI572" s="28">
        <f t="shared" si="137"/>
        <v>83.97976391231029</v>
      </c>
      <c r="AJ572" s="28">
        <f t="shared" si="138"/>
        <v>92.4114671163575</v>
      </c>
      <c r="AK572" s="28">
        <f t="shared" si="139"/>
        <v>58.178752107925803</v>
      </c>
      <c r="AL572" s="29">
        <f t="shared" si="140"/>
        <v>79.430000000000007</v>
      </c>
      <c r="AM572" s="25">
        <f t="shared" si="141"/>
        <v>80</v>
      </c>
      <c r="AN572" s="24" t="str">
        <f t="shared" si="142"/>
        <v>S</v>
      </c>
      <c r="AO572" s="24" t="str">
        <f t="shared" si="143"/>
        <v>MOB6-12</v>
      </c>
    </row>
    <row r="573" spans="1:41" ht="13.5" hidden="1" customHeight="1">
      <c r="A573" s="24" t="s">
        <v>1168</v>
      </c>
      <c r="B573" s="34" t="s">
        <v>176</v>
      </c>
      <c r="C573" s="25">
        <v>784875</v>
      </c>
      <c r="D573" s="24" t="s">
        <v>1788</v>
      </c>
      <c r="E573" s="26">
        <v>45793.4465277778</v>
      </c>
      <c r="F573" s="26">
        <v>45793.4465277778</v>
      </c>
      <c r="G573" s="25">
        <v>361</v>
      </c>
      <c r="H573" s="25">
        <v>361</v>
      </c>
      <c r="I573" s="26">
        <v>46154.816666666702</v>
      </c>
      <c r="J573" s="27">
        <v>3539</v>
      </c>
      <c r="K573" s="27">
        <v>4681</v>
      </c>
      <c r="L573" s="27">
        <v>2186</v>
      </c>
      <c r="M573" s="27">
        <v>223550</v>
      </c>
      <c r="N573" s="27">
        <v>186319</v>
      </c>
      <c r="O573" s="25">
        <v>27</v>
      </c>
      <c r="P573" s="27">
        <v>0</v>
      </c>
      <c r="Q573" s="24"/>
      <c r="R573" s="24"/>
      <c r="S573" s="27">
        <v>164</v>
      </c>
      <c r="T573" s="27">
        <v>258</v>
      </c>
      <c r="U573" s="27">
        <v>6381900</v>
      </c>
      <c r="V573" s="27">
        <v>2778800</v>
      </c>
      <c r="W573" s="27">
        <v>6381900</v>
      </c>
      <c r="X573" s="24" t="str">
        <f>IF(OR(I573="",说明首页!$C$3-INT(I573)&gt;7),"是","否")</f>
        <v>否</v>
      </c>
      <c r="Y573" s="24" t="str">
        <f t="shared" si="128"/>
        <v>否</v>
      </c>
      <c r="Z573" s="24" t="str">
        <f t="shared" si="129"/>
        <v>是</v>
      </c>
      <c r="AA573" s="24" t="str">
        <f>IF(OR(I573="",说明首页!$C$3-INT(I573)&gt;=3),"是","否")</f>
        <v>否</v>
      </c>
      <c r="AB573" s="28">
        <f t="shared" si="130"/>
        <v>85.232845379688925</v>
      </c>
      <c r="AC573" s="29">
        <f t="shared" si="131"/>
        <v>638.19000000000005</v>
      </c>
      <c r="AD573" s="27">
        <f t="shared" si="132"/>
        <v>24736.046511627908</v>
      </c>
      <c r="AE573" s="29">
        <f t="shared" si="133"/>
        <v>277.88</v>
      </c>
      <c r="AF573" s="29">
        <f t="shared" si="134"/>
        <v>115.01172839506172</v>
      </c>
      <c r="AG573" s="28">
        <f t="shared" si="135"/>
        <v>35.413153456998316</v>
      </c>
      <c r="AH573" s="28">
        <f t="shared" si="136"/>
        <v>31.534569983136596</v>
      </c>
      <c r="AI573" s="28">
        <f t="shared" si="137"/>
        <v>54.300168634064086</v>
      </c>
      <c r="AJ573" s="28">
        <f t="shared" si="138"/>
        <v>43.001686340640809</v>
      </c>
      <c r="AK573" s="28">
        <f t="shared" si="139"/>
        <v>18.21247892074199</v>
      </c>
      <c r="AL573" s="29">
        <f t="shared" si="140"/>
        <v>33.729999999999997</v>
      </c>
      <c r="AM573" s="25">
        <f t="shared" si="141"/>
        <v>419</v>
      </c>
      <c r="AN573" s="24" t="str">
        <f t="shared" si="142"/>
        <v>B</v>
      </c>
      <c r="AO573" s="24" t="str">
        <f t="shared" si="143"/>
        <v>MOB6-12</v>
      </c>
    </row>
    <row r="574" spans="1:41" ht="13.5" hidden="1" customHeight="1">
      <c r="A574" s="24" t="s">
        <v>1168</v>
      </c>
      <c r="B574" s="34" t="s">
        <v>162</v>
      </c>
      <c r="C574" s="25">
        <v>784918</v>
      </c>
      <c r="D574" s="24" t="s">
        <v>1249</v>
      </c>
      <c r="E574" s="26">
        <v>45797.411111111098</v>
      </c>
      <c r="F574" s="26">
        <v>45797.411111111098</v>
      </c>
      <c r="G574" s="25">
        <v>357</v>
      </c>
      <c r="H574" s="25">
        <v>357</v>
      </c>
      <c r="I574" s="26">
        <v>46154.804861111101</v>
      </c>
      <c r="J574" s="27">
        <v>4625</v>
      </c>
      <c r="K574" s="27">
        <v>5611</v>
      </c>
      <c r="L574" s="27">
        <v>2122</v>
      </c>
      <c r="M574" s="27">
        <v>270608</v>
      </c>
      <c r="N574" s="27">
        <v>219504</v>
      </c>
      <c r="O574" s="24">
        <v>28</v>
      </c>
      <c r="P574" s="27">
        <v>0</v>
      </c>
      <c r="Q574" s="24"/>
      <c r="R574" s="24"/>
      <c r="S574" s="27">
        <v>371</v>
      </c>
      <c r="T574" s="27">
        <v>615</v>
      </c>
      <c r="U574" s="27">
        <v>18900000</v>
      </c>
      <c r="V574" s="24">
        <v>8662600</v>
      </c>
      <c r="W574" s="27">
        <v>18900000</v>
      </c>
      <c r="X574" s="24" t="str">
        <f>IF(OR(I574="",说明首页!$C$3-INT(I574)&gt;7),"是","否")</f>
        <v>否</v>
      </c>
      <c r="Y574" s="24" t="str">
        <f t="shared" si="128"/>
        <v>否</v>
      </c>
      <c r="Z574" s="24" t="str">
        <f t="shared" si="129"/>
        <v>是</v>
      </c>
      <c r="AA574" s="24" t="str">
        <f>IF(OR(I574="",说明首页!$C$3-INT(I574)&gt;=3),"是","否")</f>
        <v>否</v>
      </c>
      <c r="AB574" s="28">
        <f t="shared" si="130"/>
        <v>103.44203581526861</v>
      </c>
      <c r="AC574" s="29">
        <f t="shared" si="131"/>
        <v>1890</v>
      </c>
      <c r="AD574" s="27">
        <f t="shared" si="132"/>
        <v>30731.707317073171</v>
      </c>
      <c r="AE574" s="29">
        <f t="shared" si="133"/>
        <v>866.26</v>
      </c>
      <c r="AF574" s="29">
        <f t="shared" si="134"/>
        <v>130.65714285714287</v>
      </c>
      <c r="AG574" s="28">
        <f t="shared" si="135"/>
        <v>73.524451939291737</v>
      </c>
      <c r="AH574" s="28">
        <f t="shared" si="136"/>
        <v>95.4468802698145</v>
      </c>
      <c r="AI574" s="28">
        <f t="shared" si="137"/>
        <v>82.967959527824618</v>
      </c>
      <c r="AJ574" s="28">
        <f t="shared" si="138"/>
        <v>92.917369308600342</v>
      </c>
      <c r="AK574" s="28">
        <f t="shared" si="139"/>
        <v>42.833052276559862</v>
      </c>
      <c r="AL574" s="29">
        <f t="shared" si="140"/>
        <v>77.849999999999994</v>
      </c>
      <c r="AM574" s="25">
        <f t="shared" si="141"/>
        <v>87</v>
      </c>
      <c r="AN574" s="24" t="str">
        <f t="shared" si="142"/>
        <v>S</v>
      </c>
      <c r="AO574" s="24" t="str">
        <f t="shared" si="143"/>
        <v>MOB6-12</v>
      </c>
    </row>
    <row r="575" spans="1:41" ht="13.5" hidden="1" customHeight="1">
      <c r="A575" s="24" t="s">
        <v>1168</v>
      </c>
      <c r="B575" s="34" t="s">
        <v>162</v>
      </c>
      <c r="C575" s="25">
        <v>784922</v>
      </c>
      <c r="D575" s="24" t="s">
        <v>1189</v>
      </c>
      <c r="E575" s="26">
        <v>45797.408333333296</v>
      </c>
      <c r="F575" s="26">
        <v>45797.408333333296</v>
      </c>
      <c r="G575" s="25">
        <v>357</v>
      </c>
      <c r="H575" s="25">
        <v>357</v>
      </c>
      <c r="I575" s="26">
        <v>46154.823611111096</v>
      </c>
      <c r="J575" s="27">
        <v>3629</v>
      </c>
      <c r="K575" s="27">
        <v>5511</v>
      </c>
      <c r="L575" s="27">
        <v>2093</v>
      </c>
      <c r="M575" s="27">
        <v>277507</v>
      </c>
      <c r="N575" s="27">
        <v>228530</v>
      </c>
      <c r="O575" s="25">
        <v>25</v>
      </c>
      <c r="P575" s="27">
        <v>0</v>
      </c>
      <c r="Q575" s="24"/>
      <c r="R575" s="24"/>
      <c r="S575" s="27">
        <v>286</v>
      </c>
      <c r="T575" s="27">
        <v>471</v>
      </c>
      <c r="U575" s="27">
        <v>15000000</v>
      </c>
      <c r="V575" s="27">
        <v>9266000</v>
      </c>
      <c r="W575" s="27">
        <v>15000000</v>
      </c>
      <c r="X575" s="24" t="str">
        <f>IF(OR(I575="",说明首页!$C$3-INT(I575)&gt;7),"是","否")</f>
        <v>否</v>
      </c>
      <c r="Y575" s="24" t="str">
        <f t="shared" si="128"/>
        <v>否</v>
      </c>
      <c r="Z575" s="24" t="str">
        <f t="shared" si="129"/>
        <v>是</v>
      </c>
      <c r="AA575" s="24" t="str">
        <f>IF(OR(I575="",说明首页!$C$3-INT(I575)&gt;=3),"是","否")</f>
        <v>否</v>
      </c>
      <c r="AB575" s="28">
        <f t="shared" si="130"/>
        <v>109.18776875298614</v>
      </c>
      <c r="AC575" s="29">
        <f t="shared" si="131"/>
        <v>1500</v>
      </c>
      <c r="AD575" s="27">
        <f t="shared" si="132"/>
        <v>31847.133757961783</v>
      </c>
      <c r="AE575" s="29">
        <f t="shared" si="133"/>
        <v>926.6</v>
      </c>
      <c r="AF575" s="29">
        <f t="shared" si="134"/>
        <v>152.35333333333335</v>
      </c>
      <c r="AG575" s="28">
        <f t="shared" si="135"/>
        <v>79.089376053962894</v>
      </c>
      <c r="AH575" s="28">
        <f t="shared" si="136"/>
        <v>90.556492411467119</v>
      </c>
      <c r="AI575" s="28">
        <f t="shared" si="137"/>
        <v>86.677908937605395</v>
      </c>
      <c r="AJ575" s="28">
        <f t="shared" si="138"/>
        <v>94.097807757166947</v>
      </c>
      <c r="AK575" s="28">
        <f t="shared" si="139"/>
        <v>77.065767284991566</v>
      </c>
      <c r="AL575" s="29">
        <f t="shared" si="140"/>
        <v>85.99</v>
      </c>
      <c r="AM575" s="25">
        <f t="shared" si="141"/>
        <v>43</v>
      </c>
      <c r="AN575" s="24" t="str">
        <f t="shared" si="142"/>
        <v>S</v>
      </c>
      <c r="AO575" s="24" t="str">
        <f t="shared" si="143"/>
        <v>MOB6-12</v>
      </c>
    </row>
    <row r="576" spans="1:41" ht="13.5" hidden="1" customHeight="1">
      <c r="A576" s="24" t="s">
        <v>1168</v>
      </c>
      <c r="B576" s="34" t="s">
        <v>176</v>
      </c>
      <c r="C576" s="25">
        <v>785004</v>
      </c>
      <c r="D576" s="24" t="s">
        <v>1493</v>
      </c>
      <c r="E576" s="26">
        <v>45813.6472222222</v>
      </c>
      <c r="F576" s="26">
        <v>45813.6472222222</v>
      </c>
      <c r="G576" s="25">
        <v>341</v>
      </c>
      <c r="H576" s="25">
        <v>341</v>
      </c>
      <c r="I576" s="26">
        <v>46154.7680555556</v>
      </c>
      <c r="J576" s="27">
        <v>2385</v>
      </c>
      <c r="K576" s="27">
        <v>4724</v>
      </c>
      <c r="L576" s="27">
        <v>2476</v>
      </c>
      <c r="M576" s="27">
        <v>231796</v>
      </c>
      <c r="N576" s="27">
        <v>199651</v>
      </c>
      <c r="O576" s="25">
        <v>26</v>
      </c>
      <c r="P576" s="27">
        <v>0</v>
      </c>
      <c r="Q576" s="24"/>
      <c r="R576" s="24"/>
      <c r="S576" s="27">
        <v>179</v>
      </c>
      <c r="T576" s="27">
        <v>287</v>
      </c>
      <c r="U576" s="27">
        <v>7408600</v>
      </c>
      <c r="V576" s="27">
        <v>2877300</v>
      </c>
      <c r="W576" s="27">
        <v>7408600</v>
      </c>
      <c r="X576" s="24" t="str">
        <f>IF(OR(I576="",说明首页!$C$3-INT(I576)&gt;7),"是","否")</f>
        <v>否</v>
      </c>
      <c r="Y576" s="24" t="str">
        <f t="shared" si="128"/>
        <v>否</v>
      </c>
      <c r="Z576" s="24" t="str">
        <f t="shared" si="129"/>
        <v>是</v>
      </c>
      <c r="AA576" s="24" t="str">
        <f>IF(OR(I576="",说明首页!$C$3-INT(I576)&gt;=3),"是","否")</f>
        <v>否</v>
      </c>
      <c r="AB576" s="28">
        <f t="shared" si="130"/>
        <v>80.634491114701135</v>
      </c>
      <c r="AC576" s="29">
        <f t="shared" si="131"/>
        <v>740.86</v>
      </c>
      <c r="AD576" s="27">
        <f t="shared" si="132"/>
        <v>25813.937282229967</v>
      </c>
      <c r="AE576" s="29">
        <f t="shared" si="133"/>
        <v>287.73</v>
      </c>
      <c r="AF576" s="29">
        <f t="shared" si="134"/>
        <v>127.98141025641026</v>
      </c>
      <c r="AG576" s="28">
        <f t="shared" si="135"/>
        <v>25.463743676222595</v>
      </c>
      <c r="AH576" s="28">
        <f t="shared" si="136"/>
        <v>41.652613827993257</v>
      </c>
      <c r="AI576" s="28">
        <f t="shared" si="137"/>
        <v>62.05733558178752</v>
      </c>
      <c r="AJ576" s="28">
        <f t="shared" si="138"/>
        <v>45.362563237774026</v>
      </c>
      <c r="AK576" s="28">
        <f t="shared" si="139"/>
        <v>36.762225969645868</v>
      </c>
      <c r="AL576" s="29">
        <f t="shared" si="140"/>
        <v>42.43</v>
      </c>
      <c r="AM576" s="25">
        <f t="shared" si="141"/>
        <v>350</v>
      </c>
      <c r="AN576" s="24" t="str">
        <f t="shared" si="142"/>
        <v>B</v>
      </c>
      <c r="AO576" s="24" t="str">
        <f t="shared" si="143"/>
        <v>MOB6-12</v>
      </c>
    </row>
    <row r="577" spans="1:41" ht="13.5" hidden="1" customHeight="1">
      <c r="A577" s="24" t="s">
        <v>1168</v>
      </c>
      <c r="B577" s="34" t="s">
        <v>147</v>
      </c>
      <c r="C577" s="25">
        <v>785152</v>
      </c>
      <c r="D577" s="24" t="s">
        <v>1981</v>
      </c>
      <c r="E577" s="26">
        <v>46095.381944444402</v>
      </c>
      <c r="F577" s="26">
        <v>46095.381944444402</v>
      </c>
      <c r="G577" s="25">
        <v>59</v>
      </c>
      <c r="H577" s="25">
        <v>59</v>
      </c>
      <c r="I577" s="26">
        <v>46153.768750000003</v>
      </c>
      <c r="J577" s="27">
        <v>3800</v>
      </c>
      <c r="K577" s="27">
        <v>4639</v>
      </c>
      <c r="L577" s="27">
        <v>2353</v>
      </c>
      <c r="M577" s="27">
        <v>255565</v>
      </c>
      <c r="N577" s="27">
        <v>222276</v>
      </c>
      <c r="O577" s="25">
        <v>25</v>
      </c>
      <c r="P577" s="27">
        <v>0</v>
      </c>
      <c r="Q577" s="24"/>
      <c r="R577" s="24"/>
      <c r="S577" s="27">
        <v>175</v>
      </c>
      <c r="T577" s="27">
        <v>257</v>
      </c>
      <c r="U577" s="27">
        <v>6383000</v>
      </c>
      <c r="V577" s="27">
        <v>3036500</v>
      </c>
      <c r="W577" s="27">
        <v>6383000</v>
      </c>
      <c r="X577" s="24" t="str">
        <f>IF(OR(I577="",说明首页!$C$3-INT(I577)&gt;7),"是","否")</f>
        <v>否</v>
      </c>
      <c r="Y577" s="24" t="str">
        <f t="shared" si="128"/>
        <v>否</v>
      </c>
      <c r="Z577" s="24" t="str">
        <f t="shared" si="129"/>
        <v>是</v>
      </c>
      <c r="AA577" s="24" t="str">
        <f>IF(OR(I577="",说明首页!$C$3-INT(I577)&gt;=3),"是","否")</f>
        <v>否</v>
      </c>
      <c r="AB577" s="28">
        <f t="shared" si="130"/>
        <v>94.464938376540587</v>
      </c>
      <c r="AC577" s="29">
        <f t="shared" si="131"/>
        <v>638.29999999999995</v>
      </c>
      <c r="AD577" s="27">
        <f t="shared" si="132"/>
        <v>24836.575875486382</v>
      </c>
      <c r="AE577" s="29">
        <f t="shared" si="133"/>
        <v>303.64999999999998</v>
      </c>
      <c r="AF577" s="29">
        <f t="shared" si="134"/>
        <v>148.18400000000003</v>
      </c>
      <c r="AG577" s="28">
        <f t="shared" si="135"/>
        <v>56.998313659359191</v>
      </c>
      <c r="AH577" s="28">
        <f t="shared" si="136"/>
        <v>31.703204047217536</v>
      </c>
      <c r="AI577" s="28">
        <f t="shared" si="137"/>
        <v>55.480607082630698</v>
      </c>
      <c r="AJ577" s="28">
        <f t="shared" si="138"/>
        <v>49.072512647554802</v>
      </c>
      <c r="AK577" s="28">
        <f t="shared" si="139"/>
        <v>71.163575042158513</v>
      </c>
      <c r="AL577" s="29">
        <f t="shared" si="140"/>
        <v>50.27</v>
      </c>
      <c r="AM577" s="25">
        <f t="shared" si="141"/>
        <v>279</v>
      </c>
      <c r="AN577" s="24" t="str">
        <f t="shared" si="142"/>
        <v>A</v>
      </c>
      <c r="AO577" s="24" t="str">
        <f t="shared" si="143"/>
        <v>MOB1-3</v>
      </c>
    </row>
    <row r="578" spans="1:41" ht="13.5" hidden="1" customHeight="1">
      <c r="A578" s="24" t="s">
        <v>1168</v>
      </c>
      <c r="B578" s="34" t="s">
        <v>152</v>
      </c>
      <c r="C578" s="25">
        <v>785206</v>
      </c>
      <c r="D578" s="24" t="s">
        <v>1401</v>
      </c>
      <c r="E578" s="26">
        <v>45800.620138888902</v>
      </c>
      <c r="F578" s="26">
        <v>45800.620138888902</v>
      </c>
      <c r="G578" s="25">
        <v>354</v>
      </c>
      <c r="H578" s="25">
        <v>354</v>
      </c>
      <c r="I578" s="26">
        <v>46141.775694444397</v>
      </c>
      <c r="J578" s="27">
        <v>1994</v>
      </c>
      <c r="K578" s="27">
        <v>2578</v>
      </c>
      <c r="L578" s="27">
        <v>1141</v>
      </c>
      <c r="M578" s="27">
        <v>134191</v>
      </c>
      <c r="N578" s="27">
        <v>113881</v>
      </c>
      <c r="O578" s="25">
        <v>15</v>
      </c>
      <c r="P578" s="27">
        <v>0</v>
      </c>
      <c r="Q578" s="24"/>
      <c r="R578" s="24"/>
      <c r="S578" s="27">
        <v>134</v>
      </c>
      <c r="T578" s="27">
        <v>229</v>
      </c>
      <c r="U578" s="27">
        <v>3296800</v>
      </c>
      <c r="V578" s="27">
        <v>1107400</v>
      </c>
      <c r="W578" s="27">
        <v>3296800</v>
      </c>
      <c r="X578" s="24" t="str">
        <f>IF(OR(I578="",说明首页!$C$3-INT(I578)&gt;7),"是","否")</f>
        <v>否</v>
      </c>
      <c r="Y578" s="24" t="str">
        <f t="shared" ref="Y578:Y641" si="144">IF(OR(O578="",O578&lt;22),"是","否")</f>
        <v>是</v>
      </c>
      <c r="Z578" s="24" t="str">
        <f t="shared" ref="Z578:Z641" si="145">IF(AND(X578="否",Y578="否"),"是","否")</f>
        <v>否</v>
      </c>
      <c r="AA578" s="24" t="str">
        <f>IF(OR(I578="",说明首页!$C$3-INT(I578)&gt;=3),"是","否")</f>
        <v>否</v>
      </c>
      <c r="AB578" s="28">
        <f t="shared" ref="AB578:AB641" si="146">IFERROR(IF(L578&gt;0,N578/L578,0),0)</f>
        <v>99.808063102541624</v>
      </c>
      <c r="AC578" s="29">
        <f t="shared" ref="AC578:AC641" si="147">IFERROR(IF(U578="",0,U578/10000),0)</f>
        <v>329.68</v>
      </c>
      <c r="AD578" s="27">
        <f t="shared" ref="AD578:AD641" si="148">IFERROR(IF(AND(T578&lt;&gt;"",T578&gt;0),U578/T578,0),0)</f>
        <v>14396.506550218341</v>
      </c>
      <c r="AE578" s="29">
        <f t="shared" ref="AE578:AE641" si="149">IFERROR(IF(V578="",0,V578/10000),0)</f>
        <v>110.74</v>
      </c>
      <c r="AF578" s="29">
        <f t="shared" ref="AF578:AF641" si="150">IFERROR(IF(O578&gt;0,N578/O578/60,0),0)</f>
        <v>126.53444444444445</v>
      </c>
      <c r="AG578" s="28" t="str">
        <f t="shared" ref="AG578:AG641" si="151">IF(Z578="是",COUNTIFS($Z$2:$Z$4721,"是",$AB$2:$AB$4721,"&lt;"&amp;AB578)/COUNTIF($Z$2:$Z$4721,"是")*100,"")</f>
        <v/>
      </c>
      <c r="AH578" s="28" t="str">
        <f t="shared" ref="AH578:AH641" si="152">IF(Z578="是",COUNTIFS($Z$2:$Z$4721,"是",$AC$2:$AC$4721,"&lt;"&amp;AC578)/COUNTIF($Z$2:$Z$4721,"是")*100,"")</f>
        <v/>
      </c>
      <c r="AI578" s="28" t="str">
        <f t="shared" ref="AI578:AI641" si="153">IF(Z578="是",COUNTIFS($Z$2:$Z$4721,"是",$AD$2:$AD$4721,"&lt;"&amp;AD578)/COUNTIF($Z$2:$Z$4721,"是")*100,"")</f>
        <v/>
      </c>
      <c r="AJ578" s="28" t="str">
        <f t="shared" ref="AJ578:AJ641" si="154">IF(Z578="是",COUNTIFS($Z$2:$Z$4721,"是",$AE$2:$AE$4721,"&lt;"&amp;AE578)/COUNTIF($Z$2:$Z$4721,"是")*100,"")</f>
        <v/>
      </c>
      <c r="AK578" s="28" t="str">
        <f t="shared" ref="AK578:AK641" si="155">IF(Z578="是",COUNTIFS($Z$2:$Z$4721,"是",$AF$2:$AF$4721,"&lt;"&amp;AF578)/COUNTIF($Z$2:$Z$4721,"是")*100,"")</f>
        <v/>
      </c>
      <c r="AL578" s="29" t="str">
        <f t="shared" ref="AL578:AL641" si="156">IF(Z578="是",ROUND(AG578*0.1+AH578*0.35+AI578*0.15+AJ578*0.15+AK578*0.25,2),"")</f>
        <v/>
      </c>
      <c r="AM578" s="25" t="str">
        <f t="shared" ref="AM578:AM641" si="157">IF(Z578="是",COUNTIFS($Z$2:$Z$4721,"是",$AL$2:$AL$4721,"&gt;"&amp;AL578)+1,"")</f>
        <v/>
      </c>
      <c r="AN578" s="24" t="str">
        <f t="shared" ref="AN578:AN641" si="158">IF(Z578&lt;&gt;"是","非参评",IF(AND(AM578&lt;=COUNTIF($Z$2:$Z$4721,"是")*0.2,AC578&gt;MEDIAN(IF($Z$2:$Z$4721="是",$AC$2:$AC$4721))),"S",IF(AM578&lt;=COUNTIF($Z$2:$Z$4721,"是")*0.5,"A",IF(AM578&lt;=COUNTIF($Z$2:$Z$4721,"是")*0.8,"B","C"))))</f>
        <v>非参评</v>
      </c>
      <c r="AO578" s="24" t="str">
        <f t="shared" ref="AO578:AO641" si="159">IF(G578="","无数据",IF(G578&lt;30,"MOB1-",IF(G578&lt;90,"MOB1-3",IF(G578&lt;180,"MOB3-6",IF(G578&lt;365,"MOB6-12","MOB12+")))))</f>
        <v>MOB6-12</v>
      </c>
    </row>
    <row r="579" spans="1:41" ht="13.5" hidden="1" customHeight="1">
      <c r="A579" s="24" t="s">
        <v>1168</v>
      </c>
      <c r="B579" s="34" t="s">
        <v>145</v>
      </c>
      <c r="C579" s="25">
        <v>785218</v>
      </c>
      <c r="D579" s="24" t="s">
        <v>155</v>
      </c>
      <c r="E579" s="26">
        <v>45803.465277777803</v>
      </c>
      <c r="F579" s="26">
        <v>45803.465277777803</v>
      </c>
      <c r="G579" s="25">
        <v>351</v>
      </c>
      <c r="H579" s="25">
        <v>351</v>
      </c>
      <c r="I579" s="26">
        <v>46154.389583333301</v>
      </c>
      <c r="J579" s="27">
        <v>271</v>
      </c>
      <c r="K579" s="27">
        <v>290</v>
      </c>
      <c r="L579" s="27">
        <v>110</v>
      </c>
      <c r="M579" s="27">
        <v>12314</v>
      </c>
      <c r="N579" s="27">
        <v>9633</v>
      </c>
      <c r="O579" s="25">
        <v>1</v>
      </c>
      <c r="P579" s="27">
        <v>0</v>
      </c>
      <c r="Q579" s="24"/>
      <c r="R579" s="24"/>
      <c r="S579" s="27">
        <v>2</v>
      </c>
      <c r="T579" s="27">
        <v>3</v>
      </c>
      <c r="U579" s="27">
        <v>30000</v>
      </c>
      <c r="V579" s="27">
        <v>10000</v>
      </c>
      <c r="W579" s="27">
        <v>30000</v>
      </c>
      <c r="X579" s="24" t="str">
        <f>IF(OR(I579="",说明首页!$C$3-INT(I579)&gt;7),"是","否")</f>
        <v>否</v>
      </c>
      <c r="Y579" s="24" t="str">
        <f t="shared" si="144"/>
        <v>是</v>
      </c>
      <c r="Z579" s="24" t="str">
        <f t="shared" si="145"/>
        <v>否</v>
      </c>
      <c r="AA579" s="24" t="str">
        <f>IF(OR(I579="",说明首页!$C$3-INT(I579)&gt;=3),"是","否")</f>
        <v>否</v>
      </c>
      <c r="AB579" s="28">
        <f t="shared" si="146"/>
        <v>87.572727272727278</v>
      </c>
      <c r="AC579" s="29">
        <f t="shared" si="147"/>
        <v>3</v>
      </c>
      <c r="AD579" s="27">
        <f t="shared" si="148"/>
        <v>10000</v>
      </c>
      <c r="AE579" s="29">
        <f t="shared" si="149"/>
        <v>1</v>
      </c>
      <c r="AF579" s="29">
        <f t="shared" si="150"/>
        <v>160.55000000000001</v>
      </c>
      <c r="AG579" s="28" t="str">
        <f t="shared" si="151"/>
        <v/>
      </c>
      <c r="AH579" s="28" t="str">
        <f t="shared" si="152"/>
        <v/>
      </c>
      <c r="AI579" s="28" t="str">
        <f t="shared" si="153"/>
        <v/>
      </c>
      <c r="AJ579" s="28" t="str">
        <f t="shared" si="154"/>
        <v/>
      </c>
      <c r="AK579" s="28" t="str">
        <f t="shared" si="155"/>
        <v/>
      </c>
      <c r="AL579" s="29" t="str">
        <f t="shared" si="156"/>
        <v/>
      </c>
      <c r="AM579" s="25" t="str">
        <f t="shared" si="157"/>
        <v/>
      </c>
      <c r="AN579" s="24" t="str">
        <f t="shared" si="158"/>
        <v>非参评</v>
      </c>
      <c r="AO579" s="24" t="str">
        <f t="shared" si="159"/>
        <v>MOB6-12</v>
      </c>
    </row>
    <row r="580" spans="1:41" ht="13.5" hidden="1" customHeight="1">
      <c r="A580" s="24" t="s">
        <v>1168</v>
      </c>
      <c r="B580" s="34" t="s">
        <v>150</v>
      </c>
      <c r="C580" s="25">
        <v>785274</v>
      </c>
      <c r="D580" s="24" t="s">
        <v>1059</v>
      </c>
      <c r="E580" s="26">
        <v>45805.436805555597</v>
      </c>
      <c r="F580" s="26">
        <v>45805.436805555597</v>
      </c>
      <c r="G580" s="25">
        <v>349</v>
      </c>
      <c r="H580" s="25">
        <v>349</v>
      </c>
      <c r="I580" s="26">
        <v>46154.724305555603</v>
      </c>
      <c r="J580" s="27">
        <v>370</v>
      </c>
      <c r="K580" s="27">
        <v>424</v>
      </c>
      <c r="L580" s="27">
        <v>174</v>
      </c>
      <c r="M580" s="27">
        <v>19602</v>
      </c>
      <c r="N580" s="27">
        <v>15567</v>
      </c>
      <c r="O580" s="25">
        <v>2</v>
      </c>
      <c r="P580" s="24">
        <v>0</v>
      </c>
      <c r="Q580" s="24"/>
      <c r="R580" s="24"/>
      <c r="S580" s="24">
        <v>2</v>
      </c>
      <c r="T580" s="24">
        <v>4</v>
      </c>
      <c r="U580" s="24">
        <v>270000</v>
      </c>
      <c r="V580" s="24">
        <v>200000</v>
      </c>
      <c r="W580" s="24">
        <v>270000</v>
      </c>
      <c r="X580" s="24" t="str">
        <f>IF(OR(I580="",说明首页!$C$3-INT(I580)&gt;7),"是","否")</f>
        <v>否</v>
      </c>
      <c r="Y580" s="24" t="str">
        <f t="shared" si="144"/>
        <v>是</v>
      </c>
      <c r="Z580" s="24" t="str">
        <f t="shared" si="145"/>
        <v>否</v>
      </c>
      <c r="AA580" s="24" t="str">
        <f>IF(OR(I580="",说明首页!$C$3-INT(I580)&gt;=3),"是","否")</f>
        <v>否</v>
      </c>
      <c r="AB580" s="28">
        <f t="shared" si="146"/>
        <v>89.465517241379317</v>
      </c>
      <c r="AC580" s="29">
        <f t="shared" si="147"/>
        <v>27</v>
      </c>
      <c r="AD580" s="27">
        <f t="shared" si="148"/>
        <v>67500</v>
      </c>
      <c r="AE580" s="29">
        <f t="shared" si="149"/>
        <v>20</v>
      </c>
      <c r="AF580" s="29">
        <f t="shared" si="150"/>
        <v>129.72499999999999</v>
      </c>
      <c r="AG580" s="28" t="str">
        <f t="shared" si="151"/>
        <v/>
      </c>
      <c r="AH580" s="28" t="str">
        <f t="shared" si="152"/>
        <v/>
      </c>
      <c r="AI580" s="28" t="str">
        <f t="shared" si="153"/>
        <v/>
      </c>
      <c r="AJ580" s="28" t="str">
        <f t="shared" si="154"/>
        <v/>
      </c>
      <c r="AK580" s="28" t="str">
        <f t="shared" si="155"/>
        <v/>
      </c>
      <c r="AL580" s="29" t="str">
        <f t="shared" si="156"/>
        <v/>
      </c>
      <c r="AM580" s="25" t="str">
        <f t="shared" si="157"/>
        <v/>
      </c>
      <c r="AN580" s="24" t="str">
        <f t="shared" si="158"/>
        <v>非参评</v>
      </c>
      <c r="AO580" s="24" t="str">
        <f t="shared" si="159"/>
        <v>MOB6-12</v>
      </c>
    </row>
    <row r="581" spans="1:41" ht="13.5" hidden="1" customHeight="1">
      <c r="A581" s="24" t="s">
        <v>1168</v>
      </c>
      <c r="B581" s="34" t="s">
        <v>150</v>
      </c>
      <c r="C581" s="25">
        <v>785283</v>
      </c>
      <c r="D581" s="24" t="s">
        <v>249</v>
      </c>
      <c r="E581" s="26">
        <v>45805.386111111096</v>
      </c>
      <c r="F581" s="26">
        <v>45805.386111111096</v>
      </c>
      <c r="G581" s="25">
        <v>349</v>
      </c>
      <c r="H581" s="25">
        <v>349</v>
      </c>
      <c r="I581" s="26">
        <v>46154.649305555598</v>
      </c>
      <c r="J581" s="27">
        <v>618</v>
      </c>
      <c r="K581" s="27">
        <v>659</v>
      </c>
      <c r="L581" s="27">
        <v>157</v>
      </c>
      <c r="M581" s="27">
        <v>21422</v>
      </c>
      <c r="N581" s="27">
        <v>15082</v>
      </c>
      <c r="O581" s="25">
        <v>1</v>
      </c>
      <c r="P581" s="27">
        <v>0</v>
      </c>
      <c r="Q581" s="24"/>
      <c r="R581" s="24"/>
      <c r="S581" s="27">
        <v>5</v>
      </c>
      <c r="T581" s="27">
        <v>9</v>
      </c>
      <c r="U581" s="27">
        <v>393800</v>
      </c>
      <c r="V581" s="27">
        <v>353800</v>
      </c>
      <c r="W581" s="27">
        <v>393800</v>
      </c>
      <c r="X581" s="24" t="str">
        <f>IF(OR(I581="",说明首页!$C$3-INT(I581)&gt;7),"是","否")</f>
        <v>否</v>
      </c>
      <c r="Y581" s="24" t="str">
        <f t="shared" si="144"/>
        <v>是</v>
      </c>
      <c r="Z581" s="24" t="str">
        <f t="shared" si="145"/>
        <v>否</v>
      </c>
      <c r="AA581" s="24" t="str">
        <f>IF(OR(I581="",说明首页!$C$3-INT(I581)&gt;=3),"是","否")</f>
        <v>否</v>
      </c>
      <c r="AB581" s="28">
        <f t="shared" si="146"/>
        <v>96.063694267515928</v>
      </c>
      <c r="AC581" s="29">
        <f t="shared" si="147"/>
        <v>39.380000000000003</v>
      </c>
      <c r="AD581" s="27">
        <f t="shared" si="148"/>
        <v>43755.555555555555</v>
      </c>
      <c r="AE581" s="29">
        <f t="shared" si="149"/>
        <v>35.380000000000003</v>
      </c>
      <c r="AF581" s="29">
        <f t="shared" si="150"/>
        <v>251.36666666666667</v>
      </c>
      <c r="AG581" s="28" t="str">
        <f t="shared" si="151"/>
        <v/>
      </c>
      <c r="AH581" s="28" t="str">
        <f t="shared" si="152"/>
        <v/>
      </c>
      <c r="AI581" s="28" t="str">
        <f t="shared" si="153"/>
        <v/>
      </c>
      <c r="AJ581" s="28" t="str">
        <f t="shared" si="154"/>
        <v/>
      </c>
      <c r="AK581" s="28" t="str">
        <f t="shared" si="155"/>
        <v/>
      </c>
      <c r="AL581" s="29" t="str">
        <f t="shared" si="156"/>
        <v/>
      </c>
      <c r="AM581" s="25" t="str">
        <f t="shared" si="157"/>
        <v/>
      </c>
      <c r="AN581" s="24" t="str">
        <f t="shared" si="158"/>
        <v>非参评</v>
      </c>
      <c r="AO581" s="24" t="str">
        <f t="shared" si="159"/>
        <v>MOB6-12</v>
      </c>
    </row>
    <row r="582" spans="1:41" ht="13.5" hidden="1" customHeight="1">
      <c r="A582" s="24" t="s">
        <v>1168</v>
      </c>
      <c r="B582" s="34" t="s">
        <v>152</v>
      </c>
      <c r="C582" s="25">
        <v>785406</v>
      </c>
      <c r="D582" s="24" t="s">
        <v>1434</v>
      </c>
      <c r="E582" s="26">
        <v>45861.464583333298</v>
      </c>
      <c r="F582" s="26">
        <v>45861.464583333298</v>
      </c>
      <c r="G582" s="25">
        <v>293</v>
      </c>
      <c r="H582" s="25">
        <v>293</v>
      </c>
      <c r="I582" s="26">
        <v>46153.645833333299</v>
      </c>
      <c r="J582" s="27">
        <v>6</v>
      </c>
      <c r="K582" s="27">
        <v>6</v>
      </c>
      <c r="L582" s="27">
        <v>5</v>
      </c>
      <c r="M582" s="27">
        <v>2822</v>
      </c>
      <c r="N582" s="27">
        <v>2819</v>
      </c>
      <c r="O582" s="25"/>
      <c r="P582" s="27"/>
      <c r="Q582" s="24"/>
      <c r="R582" s="24"/>
      <c r="S582" s="27"/>
      <c r="T582" s="27"/>
      <c r="U582" s="27"/>
      <c r="V582" s="27"/>
      <c r="W582" s="27"/>
      <c r="X582" s="24" t="str">
        <f>IF(OR(I582="",说明首页!$C$3-INT(I582)&gt;7),"是","否")</f>
        <v>否</v>
      </c>
      <c r="Y582" s="24" t="str">
        <f t="shared" si="144"/>
        <v>是</v>
      </c>
      <c r="Z582" s="24" t="str">
        <f t="shared" si="145"/>
        <v>否</v>
      </c>
      <c r="AA582" s="24" t="str">
        <f>IF(OR(I582="",说明首页!$C$3-INT(I582)&gt;=3),"是","否")</f>
        <v>否</v>
      </c>
      <c r="AB582" s="28">
        <f t="shared" si="146"/>
        <v>563.79999999999995</v>
      </c>
      <c r="AC582" s="29">
        <f t="shared" si="147"/>
        <v>0</v>
      </c>
      <c r="AD582" s="27">
        <f t="shared" si="148"/>
        <v>0</v>
      </c>
      <c r="AE582" s="29">
        <f t="shared" si="149"/>
        <v>0</v>
      </c>
      <c r="AF582" s="29">
        <f t="shared" si="150"/>
        <v>0</v>
      </c>
      <c r="AG582" s="28" t="str">
        <f t="shared" si="151"/>
        <v/>
      </c>
      <c r="AH582" s="28" t="str">
        <f t="shared" si="152"/>
        <v/>
      </c>
      <c r="AI582" s="28" t="str">
        <f t="shared" si="153"/>
        <v/>
      </c>
      <c r="AJ582" s="28" t="str">
        <f t="shared" si="154"/>
        <v/>
      </c>
      <c r="AK582" s="28" t="str">
        <f t="shared" si="155"/>
        <v/>
      </c>
      <c r="AL582" s="29" t="str">
        <f t="shared" si="156"/>
        <v/>
      </c>
      <c r="AM582" s="25" t="str">
        <f t="shared" si="157"/>
        <v/>
      </c>
      <c r="AN582" s="24" t="str">
        <f t="shared" si="158"/>
        <v>非参评</v>
      </c>
      <c r="AO582" s="24" t="str">
        <f t="shared" si="159"/>
        <v>MOB6-12</v>
      </c>
    </row>
    <row r="583" spans="1:41" ht="13.5" hidden="1" customHeight="1">
      <c r="A583" s="24" t="s">
        <v>1168</v>
      </c>
      <c r="B583" s="34" t="s">
        <v>147</v>
      </c>
      <c r="C583" s="25">
        <v>785817</v>
      </c>
      <c r="D583" s="24" t="s">
        <v>1581</v>
      </c>
      <c r="E583" s="26">
        <v>46090.636805555601</v>
      </c>
      <c r="F583" s="26">
        <v>46090.636805555601</v>
      </c>
      <c r="G583" s="25">
        <v>64</v>
      </c>
      <c r="H583" s="25">
        <v>64</v>
      </c>
      <c r="I583" s="26">
        <v>46154.770833333299</v>
      </c>
      <c r="J583" s="27">
        <v>3794</v>
      </c>
      <c r="K583" s="27">
        <v>5598</v>
      </c>
      <c r="L583" s="27">
        <v>2810</v>
      </c>
      <c r="M583" s="27">
        <v>282697</v>
      </c>
      <c r="N583" s="27">
        <v>240098</v>
      </c>
      <c r="O583" s="24">
        <v>27</v>
      </c>
      <c r="P583" s="27">
        <v>0</v>
      </c>
      <c r="Q583" s="24"/>
      <c r="R583" s="24"/>
      <c r="S583" s="27">
        <v>229</v>
      </c>
      <c r="T583" s="27">
        <v>360</v>
      </c>
      <c r="U583" s="27">
        <v>4632200</v>
      </c>
      <c r="V583" s="24">
        <v>1386300</v>
      </c>
      <c r="W583" s="27">
        <v>4632200</v>
      </c>
      <c r="X583" s="24" t="str">
        <f>IF(OR(I583="",说明首页!$C$3-INT(I583)&gt;7),"是","否")</f>
        <v>否</v>
      </c>
      <c r="Y583" s="24" t="str">
        <f t="shared" si="144"/>
        <v>否</v>
      </c>
      <c r="Z583" s="24" t="str">
        <f t="shared" si="145"/>
        <v>是</v>
      </c>
      <c r="AA583" s="24" t="str">
        <f>IF(OR(I583="",说明首页!$C$3-INT(I583)&gt;=3),"是","否")</f>
        <v>否</v>
      </c>
      <c r="AB583" s="28">
        <f t="shared" si="146"/>
        <v>85.444128113879003</v>
      </c>
      <c r="AC583" s="29">
        <f t="shared" si="147"/>
        <v>463.22</v>
      </c>
      <c r="AD583" s="27">
        <f t="shared" si="148"/>
        <v>12867.222222222223</v>
      </c>
      <c r="AE583" s="29">
        <f t="shared" si="149"/>
        <v>138.63</v>
      </c>
      <c r="AF583" s="29">
        <f t="shared" si="150"/>
        <v>148.20864197530864</v>
      </c>
      <c r="AG583" s="28">
        <f t="shared" si="151"/>
        <v>36.42495784148398</v>
      </c>
      <c r="AH583" s="28">
        <f t="shared" si="152"/>
        <v>13.659359190556492</v>
      </c>
      <c r="AI583" s="28">
        <f t="shared" si="153"/>
        <v>2.1922428330522767</v>
      </c>
      <c r="AJ583" s="28">
        <f t="shared" si="154"/>
        <v>15.51433389544688</v>
      </c>
      <c r="AK583" s="28">
        <f t="shared" si="155"/>
        <v>71.332209106239461</v>
      </c>
      <c r="AL583" s="29">
        <f t="shared" si="156"/>
        <v>28.91</v>
      </c>
      <c r="AM583" s="25">
        <f t="shared" si="157"/>
        <v>457</v>
      </c>
      <c r="AN583" s="24" t="str">
        <f t="shared" si="158"/>
        <v>B</v>
      </c>
      <c r="AO583" s="24" t="str">
        <f t="shared" si="159"/>
        <v>MOB1-3</v>
      </c>
    </row>
    <row r="584" spans="1:41" ht="13.5" hidden="1" customHeight="1">
      <c r="A584" s="24" t="s">
        <v>1168</v>
      </c>
      <c r="B584" s="34" t="s">
        <v>147</v>
      </c>
      <c r="C584" s="25">
        <v>785976</v>
      </c>
      <c r="D584" s="24" t="s">
        <v>1773</v>
      </c>
      <c r="E584" s="26">
        <v>45813.443055555603</v>
      </c>
      <c r="F584" s="26">
        <v>45813.443055555603</v>
      </c>
      <c r="G584" s="25">
        <v>341</v>
      </c>
      <c r="H584" s="25">
        <v>341</v>
      </c>
      <c r="I584" s="26">
        <v>46154.807638888902</v>
      </c>
      <c r="J584" s="27">
        <v>3955</v>
      </c>
      <c r="K584" s="27">
        <v>5205</v>
      </c>
      <c r="L584" s="27">
        <v>2546</v>
      </c>
      <c r="M584" s="27">
        <v>274171</v>
      </c>
      <c r="N584" s="27">
        <v>233335</v>
      </c>
      <c r="O584" s="25">
        <v>27</v>
      </c>
      <c r="P584" s="27">
        <v>0</v>
      </c>
      <c r="Q584" s="24"/>
      <c r="R584" s="24"/>
      <c r="S584" s="27">
        <v>222</v>
      </c>
      <c r="T584" s="27">
        <v>339</v>
      </c>
      <c r="U584" s="27">
        <v>8868400</v>
      </c>
      <c r="V584" s="27">
        <v>4011100</v>
      </c>
      <c r="W584" s="27">
        <v>8868400</v>
      </c>
      <c r="X584" s="24" t="str">
        <f>IF(OR(I584="",说明首页!$C$3-INT(I584)&gt;7),"是","否")</f>
        <v>否</v>
      </c>
      <c r="Y584" s="24" t="str">
        <f t="shared" si="144"/>
        <v>否</v>
      </c>
      <c r="Z584" s="24" t="str">
        <f t="shared" si="145"/>
        <v>是</v>
      </c>
      <c r="AA584" s="24" t="str">
        <f>IF(OR(I584="",说明首页!$C$3-INT(I584)&gt;=3),"是","否")</f>
        <v>否</v>
      </c>
      <c r="AB584" s="28">
        <f t="shared" si="146"/>
        <v>91.647682639434407</v>
      </c>
      <c r="AC584" s="29">
        <f t="shared" si="147"/>
        <v>886.84</v>
      </c>
      <c r="AD584" s="27">
        <f t="shared" si="148"/>
        <v>26160.471976401179</v>
      </c>
      <c r="AE584" s="29">
        <f t="shared" si="149"/>
        <v>401.11</v>
      </c>
      <c r="AF584" s="29">
        <f t="shared" si="150"/>
        <v>144.03395061728395</v>
      </c>
      <c r="AG584" s="28">
        <f t="shared" si="151"/>
        <v>51.433389544688026</v>
      </c>
      <c r="AH584" s="28">
        <f t="shared" si="152"/>
        <v>59.86509274873525</v>
      </c>
      <c r="AI584" s="28">
        <f t="shared" si="153"/>
        <v>64.080944350758855</v>
      </c>
      <c r="AJ584" s="28">
        <f t="shared" si="154"/>
        <v>64.586846543001684</v>
      </c>
      <c r="AK584" s="28">
        <f t="shared" si="155"/>
        <v>65.935919055649236</v>
      </c>
      <c r="AL584" s="29">
        <f t="shared" si="156"/>
        <v>61.88</v>
      </c>
      <c r="AM584" s="25">
        <f t="shared" si="157"/>
        <v>199</v>
      </c>
      <c r="AN584" s="24" t="str">
        <f t="shared" si="158"/>
        <v>A</v>
      </c>
      <c r="AO584" s="24" t="str">
        <f t="shared" si="159"/>
        <v>MOB6-12</v>
      </c>
    </row>
    <row r="585" spans="1:41" ht="13.5" hidden="1" customHeight="1">
      <c r="A585" s="24" t="s">
        <v>1168</v>
      </c>
      <c r="B585" s="34" t="s">
        <v>145</v>
      </c>
      <c r="C585" s="25">
        <v>786014</v>
      </c>
      <c r="D585" s="24" t="s">
        <v>375</v>
      </c>
      <c r="E585" s="26">
        <v>45817.484027777798</v>
      </c>
      <c r="F585" s="26">
        <v>45817.484027777798</v>
      </c>
      <c r="G585" s="25">
        <v>337</v>
      </c>
      <c r="H585" s="25">
        <v>337</v>
      </c>
      <c r="I585" s="26">
        <v>46154.7993055556</v>
      </c>
      <c r="J585" s="27">
        <v>5383</v>
      </c>
      <c r="K585" s="27">
        <v>5599</v>
      </c>
      <c r="L585" s="27">
        <v>2361</v>
      </c>
      <c r="M585" s="27">
        <v>241893</v>
      </c>
      <c r="N585" s="27">
        <v>196544</v>
      </c>
      <c r="O585" s="25">
        <v>23</v>
      </c>
      <c r="P585" s="27">
        <v>0</v>
      </c>
      <c r="Q585" s="24"/>
      <c r="R585" s="24"/>
      <c r="S585" s="27">
        <v>305</v>
      </c>
      <c r="T585" s="27">
        <v>484</v>
      </c>
      <c r="U585" s="27">
        <v>10000000</v>
      </c>
      <c r="V585" s="27">
        <v>3460000</v>
      </c>
      <c r="W585" s="27">
        <v>10000000</v>
      </c>
      <c r="X585" s="24" t="str">
        <f>IF(OR(I585="",说明首页!$C$3-INT(I585)&gt;7),"是","否")</f>
        <v>否</v>
      </c>
      <c r="Y585" s="24" t="str">
        <f t="shared" si="144"/>
        <v>否</v>
      </c>
      <c r="Z585" s="24" t="str">
        <f t="shared" si="145"/>
        <v>是</v>
      </c>
      <c r="AA585" s="24" t="str">
        <f>IF(OR(I585="",说明首页!$C$3-INT(I585)&gt;=3),"是","否")</f>
        <v>否</v>
      </c>
      <c r="AB585" s="28">
        <f t="shared" si="146"/>
        <v>83.246082168572642</v>
      </c>
      <c r="AC585" s="29">
        <f t="shared" si="147"/>
        <v>1000</v>
      </c>
      <c r="AD585" s="27">
        <f t="shared" si="148"/>
        <v>20661.157024793389</v>
      </c>
      <c r="AE585" s="29">
        <f t="shared" si="149"/>
        <v>346</v>
      </c>
      <c r="AF585" s="29">
        <f t="shared" si="150"/>
        <v>142.42318840579711</v>
      </c>
      <c r="AG585" s="28">
        <f t="shared" si="151"/>
        <v>31.197301854974707</v>
      </c>
      <c r="AH585" s="28">
        <f t="shared" si="152"/>
        <v>68.465430016863408</v>
      </c>
      <c r="AI585" s="28">
        <f t="shared" si="153"/>
        <v>29.679595278246207</v>
      </c>
      <c r="AJ585" s="28">
        <f t="shared" si="154"/>
        <v>56.155143338954474</v>
      </c>
      <c r="AK585" s="28">
        <f t="shared" si="155"/>
        <v>63.575042158516013</v>
      </c>
      <c r="AL585" s="29">
        <f t="shared" si="156"/>
        <v>55.85</v>
      </c>
      <c r="AM585" s="25">
        <f t="shared" si="157"/>
        <v>240</v>
      </c>
      <c r="AN585" s="24" t="str">
        <f t="shared" si="158"/>
        <v>A</v>
      </c>
      <c r="AO585" s="24" t="str">
        <f t="shared" si="159"/>
        <v>MOB6-12</v>
      </c>
    </row>
    <row r="586" spans="1:41" ht="13.5" hidden="1" customHeight="1">
      <c r="A586" s="24" t="s">
        <v>1168</v>
      </c>
      <c r="B586" s="34" t="s">
        <v>145</v>
      </c>
      <c r="C586" s="25">
        <v>786016</v>
      </c>
      <c r="D586" s="24" t="s">
        <v>1797</v>
      </c>
      <c r="E586" s="26">
        <v>45814.484027777798</v>
      </c>
      <c r="F586" s="26">
        <v>45814.484027777798</v>
      </c>
      <c r="G586" s="25">
        <v>340</v>
      </c>
      <c r="H586" s="25">
        <v>340</v>
      </c>
      <c r="I586" s="26">
        <v>46154.775000000001</v>
      </c>
      <c r="J586" s="27">
        <v>4391</v>
      </c>
      <c r="K586" s="27">
        <v>4571</v>
      </c>
      <c r="L586" s="27">
        <v>2419</v>
      </c>
      <c r="M586" s="27">
        <v>251118</v>
      </c>
      <c r="N586" s="27">
        <v>218649</v>
      </c>
      <c r="O586" s="25">
        <v>25</v>
      </c>
      <c r="P586" s="27">
        <v>0</v>
      </c>
      <c r="Q586" s="24"/>
      <c r="R586" s="24"/>
      <c r="S586" s="27">
        <v>238</v>
      </c>
      <c r="T586" s="27">
        <v>375</v>
      </c>
      <c r="U586" s="27">
        <v>12200000</v>
      </c>
      <c r="V586" s="27">
        <v>6028500</v>
      </c>
      <c r="W586" s="27">
        <v>12200000</v>
      </c>
      <c r="X586" s="24" t="str">
        <f>IF(OR(I586="",说明首页!$C$3-INT(I586)&gt;7),"是","否")</f>
        <v>否</v>
      </c>
      <c r="Y586" s="24" t="str">
        <f t="shared" si="144"/>
        <v>否</v>
      </c>
      <c r="Z586" s="24" t="str">
        <f t="shared" si="145"/>
        <v>是</v>
      </c>
      <c r="AA586" s="24" t="str">
        <f>IF(OR(I586="",说明首页!$C$3-INT(I586)&gt;=3),"是","否")</f>
        <v>否</v>
      </c>
      <c r="AB586" s="28">
        <f t="shared" si="146"/>
        <v>90.388176932616787</v>
      </c>
      <c r="AC586" s="29">
        <f t="shared" si="147"/>
        <v>1220</v>
      </c>
      <c r="AD586" s="27">
        <f t="shared" si="148"/>
        <v>32533.333333333332</v>
      </c>
      <c r="AE586" s="29">
        <f t="shared" si="149"/>
        <v>602.85</v>
      </c>
      <c r="AF586" s="29">
        <f t="shared" si="150"/>
        <v>145.76599999999999</v>
      </c>
      <c r="AG586" s="28">
        <f t="shared" si="151"/>
        <v>47.89207419898819</v>
      </c>
      <c r="AH586" s="28">
        <f t="shared" si="152"/>
        <v>80.269814502529513</v>
      </c>
      <c r="AI586" s="28">
        <f t="shared" si="153"/>
        <v>88.195615514333895</v>
      </c>
      <c r="AJ586" s="28">
        <f t="shared" si="154"/>
        <v>81.281618887015171</v>
      </c>
      <c r="AK586" s="28">
        <f t="shared" si="155"/>
        <v>67.959527824620565</v>
      </c>
      <c r="AL586" s="29">
        <f t="shared" si="156"/>
        <v>75.3</v>
      </c>
      <c r="AM586" s="25">
        <f t="shared" si="157"/>
        <v>106</v>
      </c>
      <c r="AN586" s="24" t="str">
        <f t="shared" si="158"/>
        <v>S</v>
      </c>
      <c r="AO586" s="24" t="str">
        <f t="shared" si="159"/>
        <v>MOB6-12</v>
      </c>
    </row>
    <row r="587" spans="1:41" ht="13.5" hidden="1" customHeight="1">
      <c r="A587" s="24" t="s">
        <v>1168</v>
      </c>
      <c r="B587" s="34" t="s">
        <v>152</v>
      </c>
      <c r="C587" s="25">
        <v>786031</v>
      </c>
      <c r="D587" s="24" t="s">
        <v>1414</v>
      </c>
      <c r="E587" s="26">
        <v>45814.586111111101</v>
      </c>
      <c r="F587" s="26">
        <v>45814.586111111101</v>
      </c>
      <c r="G587" s="25">
        <v>340</v>
      </c>
      <c r="H587" s="25">
        <v>340</v>
      </c>
      <c r="I587" s="26">
        <v>46154.776388888902</v>
      </c>
      <c r="J587" s="27">
        <v>3709</v>
      </c>
      <c r="K587" s="27">
        <v>4811</v>
      </c>
      <c r="L587" s="27">
        <v>2094</v>
      </c>
      <c r="M587" s="27">
        <v>236373</v>
      </c>
      <c r="N587" s="27">
        <v>194981</v>
      </c>
      <c r="O587" s="25">
        <v>24</v>
      </c>
      <c r="P587" s="27">
        <v>0</v>
      </c>
      <c r="Q587" s="24"/>
      <c r="R587" s="24"/>
      <c r="S587" s="27">
        <v>201</v>
      </c>
      <c r="T587" s="27">
        <v>319</v>
      </c>
      <c r="U587" s="27">
        <v>5895100</v>
      </c>
      <c r="V587" s="24">
        <v>1753100</v>
      </c>
      <c r="W587" s="27">
        <v>5895100</v>
      </c>
      <c r="X587" s="24" t="str">
        <f>IF(OR(I587="",说明首页!$C$3-INT(I587)&gt;7),"是","否")</f>
        <v>否</v>
      </c>
      <c r="Y587" s="24" t="str">
        <f t="shared" si="144"/>
        <v>否</v>
      </c>
      <c r="Z587" s="24" t="str">
        <f t="shared" si="145"/>
        <v>是</v>
      </c>
      <c r="AA587" s="24" t="str">
        <f>IF(OR(I587="",说明首页!$C$3-INT(I587)&gt;=3),"是","否")</f>
        <v>否</v>
      </c>
      <c r="AB587" s="28">
        <f t="shared" si="146"/>
        <v>93.114135625596944</v>
      </c>
      <c r="AC587" s="29">
        <f t="shared" si="147"/>
        <v>589.51</v>
      </c>
      <c r="AD587" s="27">
        <f t="shared" si="148"/>
        <v>18479.937304075236</v>
      </c>
      <c r="AE587" s="29">
        <f t="shared" si="149"/>
        <v>175.31</v>
      </c>
      <c r="AF587" s="29">
        <f t="shared" si="150"/>
        <v>135.40347222222221</v>
      </c>
      <c r="AG587" s="28">
        <f t="shared" si="151"/>
        <v>53.62563237774031</v>
      </c>
      <c r="AH587" s="28">
        <f t="shared" si="152"/>
        <v>26.644182124789207</v>
      </c>
      <c r="AI587" s="28">
        <f t="shared" si="153"/>
        <v>18.21247892074199</v>
      </c>
      <c r="AJ587" s="28">
        <f t="shared" si="154"/>
        <v>22.934232715008431</v>
      </c>
      <c r="AK587" s="28">
        <f t="shared" si="155"/>
        <v>52.107925801011802</v>
      </c>
      <c r="AL587" s="29">
        <f t="shared" si="156"/>
        <v>33.89</v>
      </c>
      <c r="AM587" s="25">
        <f t="shared" si="157"/>
        <v>418</v>
      </c>
      <c r="AN587" s="24" t="str">
        <f t="shared" si="158"/>
        <v>B</v>
      </c>
      <c r="AO587" s="24" t="str">
        <f t="shared" si="159"/>
        <v>MOB6-12</v>
      </c>
    </row>
    <row r="588" spans="1:41" ht="13.5" hidden="1" customHeight="1">
      <c r="A588" s="24" t="s">
        <v>1168</v>
      </c>
      <c r="B588" s="34" t="s">
        <v>152</v>
      </c>
      <c r="C588" s="25">
        <v>786041</v>
      </c>
      <c r="D588" s="24" t="s">
        <v>503</v>
      </c>
      <c r="E588" s="26">
        <v>45814.420138888898</v>
      </c>
      <c r="F588" s="26">
        <v>45814.420138888898</v>
      </c>
      <c r="G588" s="25">
        <v>340</v>
      </c>
      <c r="H588" s="25">
        <v>340</v>
      </c>
      <c r="I588" s="26">
        <v>46152.4909722222</v>
      </c>
      <c r="J588" s="27">
        <v>16</v>
      </c>
      <c r="K588" s="27">
        <v>31</v>
      </c>
      <c r="L588" s="27">
        <v>8</v>
      </c>
      <c r="M588" s="27">
        <v>2572</v>
      </c>
      <c r="N588" s="27">
        <v>2233</v>
      </c>
      <c r="O588" s="25">
        <v>1</v>
      </c>
      <c r="P588" s="27">
        <v>0</v>
      </c>
      <c r="Q588" s="24"/>
      <c r="R588" s="24"/>
      <c r="S588" s="27">
        <v>1</v>
      </c>
      <c r="T588" s="27">
        <v>2</v>
      </c>
      <c r="U588" s="27">
        <v>168200</v>
      </c>
      <c r="V588" s="27">
        <v>168200</v>
      </c>
      <c r="W588" s="27">
        <v>168200</v>
      </c>
      <c r="X588" s="24" t="str">
        <f>IF(OR(I588="",说明首页!$C$3-INT(I588)&gt;7),"是","否")</f>
        <v>否</v>
      </c>
      <c r="Y588" s="24" t="str">
        <f t="shared" si="144"/>
        <v>是</v>
      </c>
      <c r="Z588" s="24" t="str">
        <f t="shared" si="145"/>
        <v>否</v>
      </c>
      <c r="AA588" s="24" t="str">
        <f>IF(OR(I588="",说明首页!$C$3-INT(I588)&gt;=3),"是","否")</f>
        <v>否</v>
      </c>
      <c r="AB588" s="28">
        <f t="shared" si="146"/>
        <v>279.125</v>
      </c>
      <c r="AC588" s="29">
        <f t="shared" si="147"/>
        <v>16.82</v>
      </c>
      <c r="AD588" s="27">
        <f t="shared" si="148"/>
        <v>84100</v>
      </c>
      <c r="AE588" s="29">
        <f t="shared" si="149"/>
        <v>16.82</v>
      </c>
      <c r="AF588" s="29">
        <f t="shared" si="150"/>
        <v>37.216666666666669</v>
      </c>
      <c r="AG588" s="28" t="str">
        <f t="shared" si="151"/>
        <v/>
      </c>
      <c r="AH588" s="28" t="str">
        <f t="shared" si="152"/>
        <v/>
      </c>
      <c r="AI588" s="28" t="str">
        <f t="shared" si="153"/>
        <v/>
      </c>
      <c r="AJ588" s="28" t="str">
        <f t="shared" si="154"/>
        <v/>
      </c>
      <c r="AK588" s="28" t="str">
        <f t="shared" si="155"/>
        <v/>
      </c>
      <c r="AL588" s="29" t="str">
        <f t="shared" si="156"/>
        <v/>
      </c>
      <c r="AM588" s="25" t="str">
        <f t="shared" si="157"/>
        <v/>
      </c>
      <c r="AN588" s="24" t="str">
        <f t="shared" si="158"/>
        <v>非参评</v>
      </c>
      <c r="AO588" s="24" t="str">
        <f t="shared" si="159"/>
        <v>MOB6-12</v>
      </c>
    </row>
    <row r="589" spans="1:41" ht="13.5" hidden="1" customHeight="1">
      <c r="A589" s="24" t="s">
        <v>1168</v>
      </c>
      <c r="B589" s="34" t="s">
        <v>147</v>
      </c>
      <c r="C589" s="25">
        <v>786052</v>
      </c>
      <c r="D589" s="24" t="s">
        <v>1606</v>
      </c>
      <c r="E589" s="26">
        <v>46098.599305555603</v>
      </c>
      <c r="F589" s="26">
        <v>46098.599305555603</v>
      </c>
      <c r="G589" s="25">
        <v>56</v>
      </c>
      <c r="H589" s="25">
        <v>56</v>
      </c>
      <c r="I589" s="26">
        <v>46142.790972222203</v>
      </c>
      <c r="J589" s="27">
        <v>2525</v>
      </c>
      <c r="K589" s="27">
        <v>3315</v>
      </c>
      <c r="L589" s="27">
        <v>1612</v>
      </c>
      <c r="M589" s="27">
        <v>163034</v>
      </c>
      <c r="N589" s="27">
        <v>138907</v>
      </c>
      <c r="O589" s="24">
        <v>16</v>
      </c>
      <c r="P589" s="27">
        <v>0</v>
      </c>
      <c r="Q589" s="24"/>
      <c r="R589" s="24"/>
      <c r="S589" s="27">
        <v>154</v>
      </c>
      <c r="T589" s="27">
        <v>218</v>
      </c>
      <c r="U589" s="27">
        <v>3713700</v>
      </c>
      <c r="V589" s="27">
        <v>983400</v>
      </c>
      <c r="W589" s="27">
        <v>3713700</v>
      </c>
      <c r="X589" s="24" t="str">
        <f>IF(OR(I589="",说明首页!$C$3-INT(I589)&gt;7),"是","否")</f>
        <v>否</v>
      </c>
      <c r="Y589" s="24" t="str">
        <f t="shared" si="144"/>
        <v>是</v>
      </c>
      <c r="Z589" s="24" t="str">
        <f t="shared" si="145"/>
        <v>否</v>
      </c>
      <c r="AA589" s="24" t="str">
        <f>IF(OR(I589="",说明首页!$C$3-INT(I589)&gt;=3),"是","否")</f>
        <v>否</v>
      </c>
      <c r="AB589" s="28">
        <f t="shared" si="146"/>
        <v>86.170595533498755</v>
      </c>
      <c r="AC589" s="29">
        <f t="shared" si="147"/>
        <v>371.37</v>
      </c>
      <c r="AD589" s="27">
        <f t="shared" si="148"/>
        <v>17035.32110091743</v>
      </c>
      <c r="AE589" s="29">
        <f t="shared" si="149"/>
        <v>98.34</v>
      </c>
      <c r="AF589" s="29">
        <f t="shared" si="150"/>
        <v>144.69479166666667</v>
      </c>
      <c r="AG589" s="28" t="str">
        <f t="shared" si="151"/>
        <v/>
      </c>
      <c r="AH589" s="28" t="str">
        <f t="shared" si="152"/>
        <v/>
      </c>
      <c r="AI589" s="28" t="str">
        <f t="shared" si="153"/>
        <v/>
      </c>
      <c r="AJ589" s="28" t="str">
        <f t="shared" si="154"/>
        <v/>
      </c>
      <c r="AK589" s="28" t="str">
        <f t="shared" si="155"/>
        <v/>
      </c>
      <c r="AL589" s="29" t="str">
        <f t="shared" si="156"/>
        <v/>
      </c>
      <c r="AM589" s="25" t="str">
        <f t="shared" si="157"/>
        <v/>
      </c>
      <c r="AN589" s="24" t="str">
        <f t="shared" si="158"/>
        <v>非参评</v>
      </c>
      <c r="AO589" s="24" t="str">
        <f t="shared" si="159"/>
        <v>MOB1-3</v>
      </c>
    </row>
    <row r="590" spans="1:41" ht="13.5" hidden="1" customHeight="1">
      <c r="A590" s="24" t="s">
        <v>1168</v>
      </c>
      <c r="B590" s="34" t="s">
        <v>147</v>
      </c>
      <c r="C590" s="25">
        <v>786058</v>
      </c>
      <c r="D590" s="24" t="s">
        <v>996</v>
      </c>
      <c r="E590" s="26">
        <v>46098.598611111098</v>
      </c>
      <c r="F590" s="26">
        <v>46098.598611111098</v>
      </c>
      <c r="G590" s="25">
        <v>56</v>
      </c>
      <c r="H590" s="25">
        <v>56</v>
      </c>
      <c r="I590" s="26">
        <v>46154.718055555597</v>
      </c>
      <c r="J590" s="27">
        <v>833</v>
      </c>
      <c r="K590" s="27">
        <v>966</v>
      </c>
      <c r="L590" s="27">
        <v>372</v>
      </c>
      <c r="M590" s="27">
        <v>35665</v>
      </c>
      <c r="N590" s="27">
        <v>27761</v>
      </c>
      <c r="O590" s="25">
        <v>10</v>
      </c>
      <c r="P590" s="27">
        <v>0</v>
      </c>
      <c r="Q590" s="24"/>
      <c r="R590" s="24"/>
      <c r="S590" s="27">
        <v>10</v>
      </c>
      <c r="T590" s="27">
        <v>18</v>
      </c>
      <c r="U590" s="27">
        <v>389700</v>
      </c>
      <c r="V590" s="27">
        <v>307300</v>
      </c>
      <c r="W590" s="27">
        <v>389700</v>
      </c>
      <c r="X590" s="24" t="str">
        <f>IF(OR(I590="",说明首页!$C$3-INT(I590)&gt;7),"是","否")</f>
        <v>否</v>
      </c>
      <c r="Y590" s="24" t="str">
        <f t="shared" si="144"/>
        <v>是</v>
      </c>
      <c r="Z590" s="24" t="str">
        <f t="shared" si="145"/>
        <v>否</v>
      </c>
      <c r="AA590" s="24" t="str">
        <f>IF(OR(I590="",说明首页!$C$3-INT(I590)&gt;=3),"是","否")</f>
        <v>否</v>
      </c>
      <c r="AB590" s="28">
        <f t="shared" si="146"/>
        <v>74.626344086021504</v>
      </c>
      <c r="AC590" s="29">
        <f t="shared" si="147"/>
        <v>38.97</v>
      </c>
      <c r="AD590" s="27">
        <f t="shared" si="148"/>
        <v>21650</v>
      </c>
      <c r="AE590" s="29">
        <f t="shared" si="149"/>
        <v>30.73</v>
      </c>
      <c r="AF590" s="29">
        <f t="shared" si="150"/>
        <v>46.268333333333331</v>
      </c>
      <c r="AG590" s="28" t="str">
        <f t="shared" si="151"/>
        <v/>
      </c>
      <c r="AH590" s="28" t="str">
        <f t="shared" si="152"/>
        <v/>
      </c>
      <c r="AI590" s="28" t="str">
        <f t="shared" si="153"/>
        <v/>
      </c>
      <c r="AJ590" s="28" t="str">
        <f t="shared" si="154"/>
        <v/>
      </c>
      <c r="AK590" s="28" t="str">
        <f t="shared" si="155"/>
        <v/>
      </c>
      <c r="AL590" s="29" t="str">
        <f t="shared" si="156"/>
        <v/>
      </c>
      <c r="AM590" s="25" t="str">
        <f t="shared" si="157"/>
        <v/>
      </c>
      <c r="AN590" s="24" t="str">
        <f t="shared" si="158"/>
        <v>非参评</v>
      </c>
      <c r="AO590" s="24" t="str">
        <f t="shared" si="159"/>
        <v>MOB1-3</v>
      </c>
    </row>
    <row r="591" spans="1:41" ht="13.5" hidden="1" customHeight="1">
      <c r="A591" s="24" t="s">
        <v>1168</v>
      </c>
      <c r="B591" s="34" t="s">
        <v>147</v>
      </c>
      <c r="C591" s="25">
        <v>786371</v>
      </c>
      <c r="D591" s="24" t="s">
        <v>1852</v>
      </c>
      <c r="E591" s="26">
        <v>45820.4284722222</v>
      </c>
      <c r="F591" s="26">
        <v>45820.4284722222</v>
      </c>
      <c r="G591" s="25">
        <v>334</v>
      </c>
      <c r="H591" s="25">
        <v>334</v>
      </c>
      <c r="I591" s="26">
        <v>46154.795138888898</v>
      </c>
      <c r="J591" s="27">
        <v>4339</v>
      </c>
      <c r="K591" s="27">
        <v>6358</v>
      </c>
      <c r="L591" s="27">
        <v>2630</v>
      </c>
      <c r="M591" s="27">
        <v>297262</v>
      </c>
      <c r="N591" s="27">
        <v>241984</v>
      </c>
      <c r="O591" s="25">
        <v>27</v>
      </c>
      <c r="P591" s="27">
        <v>0</v>
      </c>
      <c r="Q591" s="24"/>
      <c r="R591" s="24"/>
      <c r="S591" s="27">
        <v>321</v>
      </c>
      <c r="T591" s="27">
        <v>551</v>
      </c>
      <c r="U591" s="27">
        <v>15300000</v>
      </c>
      <c r="V591" s="27">
        <v>7899800</v>
      </c>
      <c r="W591" s="27">
        <v>15300000</v>
      </c>
      <c r="X591" s="24" t="str">
        <f>IF(OR(I591="",说明首页!$C$3-INT(I591)&gt;7),"是","否")</f>
        <v>否</v>
      </c>
      <c r="Y591" s="24" t="str">
        <f t="shared" si="144"/>
        <v>否</v>
      </c>
      <c r="Z591" s="24" t="str">
        <f t="shared" si="145"/>
        <v>是</v>
      </c>
      <c r="AA591" s="24" t="str">
        <f>IF(OR(I591="",说明首页!$C$3-INT(I591)&gt;=3),"是","否")</f>
        <v>否</v>
      </c>
      <c r="AB591" s="28">
        <f t="shared" si="146"/>
        <v>92.009125475285174</v>
      </c>
      <c r="AC591" s="29">
        <f t="shared" si="147"/>
        <v>1530</v>
      </c>
      <c r="AD591" s="27">
        <f t="shared" si="148"/>
        <v>27767.695099818513</v>
      </c>
      <c r="AE591" s="29">
        <f t="shared" si="149"/>
        <v>789.98</v>
      </c>
      <c r="AF591" s="29">
        <f t="shared" si="150"/>
        <v>149.37283950617285</v>
      </c>
      <c r="AG591" s="28">
        <f t="shared" si="151"/>
        <v>51.602023608768974</v>
      </c>
      <c r="AH591" s="28">
        <f t="shared" si="152"/>
        <v>91.56829679595279</v>
      </c>
      <c r="AI591" s="28">
        <f t="shared" si="153"/>
        <v>71.332209106239461</v>
      </c>
      <c r="AJ591" s="28">
        <f t="shared" si="154"/>
        <v>90.050590219224276</v>
      </c>
      <c r="AK591" s="28">
        <f t="shared" si="155"/>
        <v>73.018549747048894</v>
      </c>
      <c r="AL591" s="29">
        <f t="shared" si="156"/>
        <v>79.67</v>
      </c>
      <c r="AM591" s="25">
        <f t="shared" si="157"/>
        <v>77</v>
      </c>
      <c r="AN591" s="24" t="str">
        <f t="shared" si="158"/>
        <v>S</v>
      </c>
      <c r="AO591" s="24" t="str">
        <f t="shared" si="159"/>
        <v>MOB6-12</v>
      </c>
    </row>
    <row r="592" spans="1:41" ht="13.5" hidden="1" customHeight="1">
      <c r="A592" s="24" t="s">
        <v>1168</v>
      </c>
      <c r="B592" s="34" t="s">
        <v>147</v>
      </c>
      <c r="C592" s="25">
        <v>786372</v>
      </c>
      <c r="D592" s="24" t="s">
        <v>1805</v>
      </c>
      <c r="E592" s="26">
        <v>45820.417361111096</v>
      </c>
      <c r="F592" s="26">
        <v>45820.417361111096</v>
      </c>
      <c r="G592" s="25">
        <v>334</v>
      </c>
      <c r="H592" s="25">
        <v>334</v>
      </c>
      <c r="I592" s="26">
        <v>46154.790972222203</v>
      </c>
      <c r="J592" s="27">
        <v>5445</v>
      </c>
      <c r="K592" s="27">
        <v>7016</v>
      </c>
      <c r="L592" s="27">
        <v>3124</v>
      </c>
      <c r="M592" s="27">
        <v>286972</v>
      </c>
      <c r="N592" s="27">
        <v>230161</v>
      </c>
      <c r="O592" s="25">
        <v>28</v>
      </c>
      <c r="P592" s="27">
        <v>0</v>
      </c>
      <c r="Q592" s="24"/>
      <c r="R592" s="24"/>
      <c r="S592" s="27">
        <v>267</v>
      </c>
      <c r="T592" s="27">
        <v>453</v>
      </c>
      <c r="U592" s="27">
        <v>9361800</v>
      </c>
      <c r="V592" s="27">
        <v>3933400</v>
      </c>
      <c r="W592" s="27">
        <v>9361800</v>
      </c>
      <c r="X592" s="24" t="str">
        <f>IF(OR(I592="",说明首页!$C$3-INT(I592)&gt;7),"是","否")</f>
        <v>否</v>
      </c>
      <c r="Y592" s="24" t="str">
        <f t="shared" si="144"/>
        <v>否</v>
      </c>
      <c r="Z592" s="24" t="str">
        <f t="shared" si="145"/>
        <v>是</v>
      </c>
      <c r="AA592" s="24" t="str">
        <f>IF(OR(I592="",说明首页!$C$3-INT(I592)&gt;=3),"是","否")</f>
        <v>否</v>
      </c>
      <c r="AB592" s="28">
        <f t="shared" si="146"/>
        <v>73.675096030729833</v>
      </c>
      <c r="AC592" s="29">
        <f t="shared" si="147"/>
        <v>936.18</v>
      </c>
      <c r="AD592" s="27">
        <f t="shared" si="148"/>
        <v>20666.225165562915</v>
      </c>
      <c r="AE592" s="29">
        <f t="shared" si="149"/>
        <v>393.34</v>
      </c>
      <c r="AF592" s="29">
        <f t="shared" si="150"/>
        <v>137.00059523809523</v>
      </c>
      <c r="AG592" s="28">
        <f t="shared" si="151"/>
        <v>11.467116357504215</v>
      </c>
      <c r="AH592" s="28">
        <f t="shared" si="152"/>
        <v>63.912310286677908</v>
      </c>
      <c r="AI592" s="28">
        <f t="shared" si="153"/>
        <v>29.848229342327148</v>
      </c>
      <c r="AJ592" s="28">
        <f t="shared" si="154"/>
        <v>63.575042158516013</v>
      </c>
      <c r="AK592" s="28">
        <f t="shared" si="155"/>
        <v>55.480607082630698</v>
      </c>
      <c r="AL592" s="29">
        <f t="shared" si="156"/>
        <v>51.4</v>
      </c>
      <c r="AM592" s="25">
        <f t="shared" si="157"/>
        <v>270</v>
      </c>
      <c r="AN592" s="24" t="str">
        <f t="shared" si="158"/>
        <v>A</v>
      </c>
      <c r="AO592" s="24" t="str">
        <f t="shared" si="159"/>
        <v>MOB6-12</v>
      </c>
    </row>
    <row r="593" spans="1:41" ht="13.5" hidden="1" customHeight="1">
      <c r="A593" s="24" t="s">
        <v>1168</v>
      </c>
      <c r="B593" s="34" t="s">
        <v>150</v>
      </c>
      <c r="C593" s="25">
        <v>786391</v>
      </c>
      <c r="D593" s="24" t="s">
        <v>591</v>
      </c>
      <c r="E593" s="26">
        <v>46024.435416666704</v>
      </c>
      <c r="F593" s="26">
        <v>45819.615277777797</v>
      </c>
      <c r="G593" s="25">
        <v>130</v>
      </c>
      <c r="H593" s="25">
        <v>335</v>
      </c>
      <c r="I593" s="26">
        <v>46154.661805555603</v>
      </c>
      <c r="J593" s="27">
        <v>633</v>
      </c>
      <c r="K593" s="27">
        <v>735</v>
      </c>
      <c r="L593" s="27">
        <v>208</v>
      </c>
      <c r="M593" s="27">
        <v>26535</v>
      </c>
      <c r="N593" s="27">
        <v>18050</v>
      </c>
      <c r="O593" s="25">
        <v>4</v>
      </c>
      <c r="P593" s="27">
        <v>0</v>
      </c>
      <c r="Q593" s="24"/>
      <c r="R593" s="24"/>
      <c r="S593" s="27">
        <v>2</v>
      </c>
      <c r="T593" s="27">
        <v>4</v>
      </c>
      <c r="U593" s="27">
        <v>220500</v>
      </c>
      <c r="V593" s="27">
        <v>220500</v>
      </c>
      <c r="W593" s="27">
        <v>220500</v>
      </c>
      <c r="X593" s="24" t="str">
        <f>IF(OR(I593="",说明首页!$C$3-INT(I593)&gt;7),"是","否")</f>
        <v>否</v>
      </c>
      <c r="Y593" s="24" t="str">
        <f t="shared" si="144"/>
        <v>是</v>
      </c>
      <c r="Z593" s="24" t="str">
        <f t="shared" si="145"/>
        <v>否</v>
      </c>
      <c r="AA593" s="24" t="str">
        <f>IF(OR(I593="",说明首页!$C$3-INT(I593)&gt;=3),"是","否")</f>
        <v>否</v>
      </c>
      <c r="AB593" s="28">
        <f t="shared" si="146"/>
        <v>86.77884615384616</v>
      </c>
      <c r="AC593" s="29">
        <f t="shared" si="147"/>
        <v>22.05</v>
      </c>
      <c r="AD593" s="27">
        <f t="shared" si="148"/>
        <v>55125</v>
      </c>
      <c r="AE593" s="29">
        <f t="shared" si="149"/>
        <v>22.05</v>
      </c>
      <c r="AF593" s="29">
        <f t="shared" si="150"/>
        <v>75.208333333333329</v>
      </c>
      <c r="AG593" s="28" t="str">
        <f t="shared" si="151"/>
        <v/>
      </c>
      <c r="AH593" s="28" t="str">
        <f t="shared" si="152"/>
        <v/>
      </c>
      <c r="AI593" s="28" t="str">
        <f t="shared" si="153"/>
        <v/>
      </c>
      <c r="AJ593" s="28" t="str">
        <f t="shared" si="154"/>
        <v/>
      </c>
      <c r="AK593" s="28" t="str">
        <f t="shared" si="155"/>
        <v/>
      </c>
      <c r="AL593" s="29" t="str">
        <f t="shared" si="156"/>
        <v/>
      </c>
      <c r="AM593" s="25" t="str">
        <f t="shared" si="157"/>
        <v/>
      </c>
      <c r="AN593" s="24" t="str">
        <f t="shared" si="158"/>
        <v>非参评</v>
      </c>
      <c r="AO593" s="24" t="str">
        <f t="shared" si="159"/>
        <v>MOB3-6</v>
      </c>
    </row>
    <row r="594" spans="1:41" ht="13.5" hidden="1" customHeight="1">
      <c r="A594" s="24" t="s">
        <v>1168</v>
      </c>
      <c r="B594" s="34" t="s">
        <v>150</v>
      </c>
      <c r="C594" s="25">
        <v>786393</v>
      </c>
      <c r="D594" s="24" t="s">
        <v>1354</v>
      </c>
      <c r="E594" s="26">
        <v>46022.442361111098</v>
      </c>
      <c r="F594" s="26">
        <v>45819.586805555598</v>
      </c>
      <c r="G594" s="25">
        <v>132</v>
      </c>
      <c r="H594" s="25">
        <v>335</v>
      </c>
      <c r="I594" s="26">
        <v>46154.771527777797</v>
      </c>
      <c r="J594" s="27">
        <v>5730</v>
      </c>
      <c r="K594" s="27">
        <v>6206</v>
      </c>
      <c r="L594" s="27">
        <v>2551</v>
      </c>
      <c r="M594" s="27">
        <v>279386</v>
      </c>
      <c r="N594" s="27">
        <v>224587</v>
      </c>
      <c r="O594" s="24">
        <v>25</v>
      </c>
      <c r="P594" s="27">
        <v>0</v>
      </c>
      <c r="Q594" s="24"/>
      <c r="R594" s="24"/>
      <c r="S594" s="27">
        <v>247</v>
      </c>
      <c r="T594" s="27">
        <v>387</v>
      </c>
      <c r="U594" s="27">
        <v>9703700</v>
      </c>
      <c r="V594" s="24">
        <v>3777800</v>
      </c>
      <c r="W594" s="27">
        <v>9703700</v>
      </c>
      <c r="X594" s="24" t="str">
        <f>IF(OR(I594="",说明首页!$C$3-INT(I594)&gt;7),"是","否")</f>
        <v>否</v>
      </c>
      <c r="Y594" s="24" t="str">
        <f t="shared" si="144"/>
        <v>否</v>
      </c>
      <c r="Z594" s="24" t="str">
        <f t="shared" si="145"/>
        <v>是</v>
      </c>
      <c r="AA594" s="24" t="str">
        <f>IF(OR(I594="",说明首页!$C$3-INT(I594)&gt;=3),"是","否")</f>
        <v>否</v>
      </c>
      <c r="AB594" s="28">
        <f t="shared" si="146"/>
        <v>88.038808310466479</v>
      </c>
      <c r="AC594" s="29">
        <f t="shared" si="147"/>
        <v>970.37</v>
      </c>
      <c r="AD594" s="27">
        <f t="shared" si="148"/>
        <v>25074.160206718345</v>
      </c>
      <c r="AE594" s="29">
        <f t="shared" si="149"/>
        <v>377.78</v>
      </c>
      <c r="AF594" s="29">
        <f t="shared" si="150"/>
        <v>149.72466666666665</v>
      </c>
      <c r="AG594" s="28">
        <f t="shared" si="151"/>
        <v>43.17032040472175</v>
      </c>
      <c r="AH594" s="28">
        <f t="shared" si="152"/>
        <v>66.441821247892079</v>
      </c>
      <c r="AI594" s="28">
        <f t="shared" si="153"/>
        <v>57.335581787521086</v>
      </c>
      <c r="AJ594" s="28">
        <f t="shared" si="154"/>
        <v>61.214165261382803</v>
      </c>
      <c r="AK594" s="28">
        <f t="shared" si="155"/>
        <v>73.187183811129856</v>
      </c>
      <c r="AL594" s="29">
        <f t="shared" si="156"/>
        <v>63.65</v>
      </c>
      <c r="AM594" s="25">
        <f t="shared" si="157"/>
        <v>185</v>
      </c>
      <c r="AN594" s="24" t="str">
        <f t="shared" si="158"/>
        <v>A</v>
      </c>
      <c r="AO594" s="24" t="str">
        <f t="shared" si="159"/>
        <v>MOB3-6</v>
      </c>
    </row>
    <row r="595" spans="1:41" ht="13.5" hidden="1" customHeight="1">
      <c r="A595" s="24" t="s">
        <v>1168</v>
      </c>
      <c r="B595" s="34" t="s">
        <v>150</v>
      </c>
      <c r="C595" s="25">
        <v>786394</v>
      </c>
      <c r="D595" s="24" t="s">
        <v>814</v>
      </c>
      <c r="E595" s="26">
        <v>46025.421527777798</v>
      </c>
      <c r="F595" s="26">
        <v>45819.589583333298</v>
      </c>
      <c r="G595" s="25">
        <v>129</v>
      </c>
      <c r="H595" s="25">
        <v>335</v>
      </c>
      <c r="I595" s="26">
        <v>46154.847222222197</v>
      </c>
      <c r="J595" s="27">
        <v>481</v>
      </c>
      <c r="K595" s="27">
        <v>569</v>
      </c>
      <c r="L595" s="27">
        <v>163</v>
      </c>
      <c r="M595" s="27">
        <v>24216</v>
      </c>
      <c r="N595" s="27">
        <v>17772</v>
      </c>
      <c r="O595" s="25">
        <v>2</v>
      </c>
      <c r="P595" s="27">
        <v>0</v>
      </c>
      <c r="Q595" s="24"/>
      <c r="R595" s="24"/>
      <c r="S595" s="27">
        <v>9</v>
      </c>
      <c r="T595" s="27">
        <v>20</v>
      </c>
      <c r="U595" s="27">
        <v>807700</v>
      </c>
      <c r="V595" s="27">
        <v>353200</v>
      </c>
      <c r="W595" s="27">
        <v>807700</v>
      </c>
      <c r="X595" s="24" t="str">
        <f>IF(OR(I595="",说明首页!$C$3-INT(I595)&gt;7),"是","否")</f>
        <v>否</v>
      </c>
      <c r="Y595" s="24" t="str">
        <f t="shared" si="144"/>
        <v>是</v>
      </c>
      <c r="Z595" s="24" t="str">
        <f t="shared" si="145"/>
        <v>否</v>
      </c>
      <c r="AA595" s="24" t="str">
        <f>IF(OR(I595="",说明首页!$C$3-INT(I595)&gt;=3),"是","否")</f>
        <v>否</v>
      </c>
      <c r="AB595" s="28">
        <f t="shared" si="146"/>
        <v>109.03067484662577</v>
      </c>
      <c r="AC595" s="29">
        <f t="shared" si="147"/>
        <v>80.77</v>
      </c>
      <c r="AD595" s="27">
        <f t="shared" si="148"/>
        <v>40385</v>
      </c>
      <c r="AE595" s="29">
        <f t="shared" si="149"/>
        <v>35.32</v>
      </c>
      <c r="AF595" s="29">
        <f t="shared" si="150"/>
        <v>148.1</v>
      </c>
      <c r="AG595" s="28" t="str">
        <f t="shared" si="151"/>
        <v/>
      </c>
      <c r="AH595" s="28" t="str">
        <f t="shared" si="152"/>
        <v/>
      </c>
      <c r="AI595" s="28" t="str">
        <f t="shared" si="153"/>
        <v/>
      </c>
      <c r="AJ595" s="28" t="str">
        <f t="shared" si="154"/>
        <v/>
      </c>
      <c r="AK595" s="28" t="str">
        <f t="shared" si="155"/>
        <v/>
      </c>
      <c r="AL595" s="29" t="str">
        <f t="shared" si="156"/>
        <v/>
      </c>
      <c r="AM595" s="25" t="str">
        <f t="shared" si="157"/>
        <v/>
      </c>
      <c r="AN595" s="24" t="str">
        <f t="shared" si="158"/>
        <v>非参评</v>
      </c>
      <c r="AO595" s="24" t="str">
        <f t="shared" si="159"/>
        <v>MOB3-6</v>
      </c>
    </row>
    <row r="596" spans="1:41" ht="13.5" customHeight="1">
      <c r="A596" s="24" t="s">
        <v>1168</v>
      </c>
      <c r="B596" s="34" t="s">
        <v>150</v>
      </c>
      <c r="C596" s="25">
        <v>803058</v>
      </c>
      <c r="D596" s="24" t="s">
        <v>1870</v>
      </c>
      <c r="E596" s="26">
        <v>46084.569444444402</v>
      </c>
      <c r="F596" s="26">
        <v>46084.569444444402</v>
      </c>
      <c r="G596" s="25">
        <v>70</v>
      </c>
      <c r="H596" s="25">
        <v>70</v>
      </c>
      <c r="I596" s="26">
        <v>46154.8215277778</v>
      </c>
      <c r="J596" s="27">
        <v>5293</v>
      </c>
      <c r="K596" s="27">
        <v>5607</v>
      </c>
      <c r="L596" s="27">
        <v>2429</v>
      </c>
      <c r="M596" s="27">
        <v>285116</v>
      </c>
      <c r="N596" s="27">
        <v>240185</v>
      </c>
      <c r="O596" s="25">
        <v>25</v>
      </c>
      <c r="P596" s="27">
        <v>0</v>
      </c>
      <c r="Q596" s="24"/>
      <c r="R596" s="24"/>
      <c r="S596" s="27">
        <v>250</v>
      </c>
      <c r="T596" s="27">
        <v>380</v>
      </c>
      <c r="U596" s="27">
        <v>9104500</v>
      </c>
      <c r="V596" s="27">
        <v>4841800</v>
      </c>
      <c r="W596" s="27">
        <v>9104500</v>
      </c>
      <c r="X596" s="24" t="str">
        <f>IF(OR(I596="",说明首页!$C$3-INT(I596)&gt;7),"是","否")</f>
        <v>否</v>
      </c>
      <c r="Y596" s="24" t="str">
        <f>IF(OR(O596="",O596&lt;22),"是","否")</f>
        <v>否</v>
      </c>
      <c r="Z596" s="24" t="str">
        <f>IF(AND(X596="否",Y596="否"),"是","否")</f>
        <v>是</v>
      </c>
      <c r="AA596" s="24" t="str">
        <f>IF(OR(I596="",说明首页!$C$3-INT(I596)&gt;=3),"是","否")</f>
        <v>否</v>
      </c>
      <c r="AB596" s="28">
        <f>IFERROR(IF(L596&gt;0,N596/L596,0),0)</f>
        <v>98.882256072457807</v>
      </c>
      <c r="AC596" s="29">
        <f>IFERROR(IF(U596="",0,U596/10000),0)</f>
        <v>910.45</v>
      </c>
      <c r="AD596" s="27">
        <f>IFERROR(IF(AND(T596&lt;&gt;"",T596&gt;0),U596/T596,0),0)</f>
        <v>23959.21052631579</v>
      </c>
      <c r="AE596" s="29">
        <f>IFERROR(IF(V596="",0,V596/10000),0)</f>
        <v>484.18</v>
      </c>
      <c r="AF596" s="29">
        <f>IFERROR(IF(O596&gt;0,N596/O596/60,0),0)</f>
        <v>160.12333333333333</v>
      </c>
      <c r="AG596" s="28">
        <f>IF(Z596="是",COUNTIFS($Z$2:$Z$4721,"是",$AB$2:$AB$4721,"&lt;"&amp;AB596)/COUNTIF($Z$2:$Z$4721,"是")*100,"")</f>
        <v>65.430016863406408</v>
      </c>
      <c r="AH596" s="28">
        <f>IF(Z596="是",COUNTIFS($Z$2:$Z$4721,"是",$AC$2:$AC$4721,"&lt;"&amp;AC596)/COUNTIF($Z$2:$Z$4721,"是")*100,"")</f>
        <v>61.214165261382803</v>
      </c>
      <c r="AI596" s="28">
        <f>IF(Z596="是",COUNTIFS($Z$2:$Z$4721,"是",$AD$2:$AD$4721,"&lt;"&amp;AD596)/COUNTIF($Z$2:$Z$4721,"是")*100,"")</f>
        <v>48.903878583473862</v>
      </c>
      <c r="AJ596" s="28">
        <f>IF(Z596="是",COUNTIFS($Z$2:$Z$4721,"是",$AE$2:$AE$4721,"&lt;"&amp;AE596)/COUNTIF($Z$2:$Z$4721,"是")*100,"")</f>
        <v>75.042158516020237</v>
      </c>
      <c r="AK596" s="28">
        <f>IF(Z596="是",COUNTIFS($Z$2:$Z$4721,"是",$AF$2:$AF$4721,"&lt;"&amp;AF596)/COUNTIF($Z$2:$Z$4721,"是")*100,"")</f>
        <v>82.967959527824618</v>
      </c>
      <c r="AL596" s="29">
        <f>IF(Z596="是",ROUND(AG596*0.1+AH596*0.35+AI596*0.15+AJ596*0.15+AK596*0.25,2),"")</f>
        <v>67.3</v>
      </c>
      <c r="AM596" s="25">
        <f>IF(Z596="是",COUNTIFS($Z$2:$Z$4721,"是",$AL$2:$AL$4721,"&gt;"&amp;AL596)+1,"")</f>
        <v>155</v>
      </c>
      <c r="AN596" s="24" t="str">
        <f>IF(Z596&lt;&gt;"是","非参评",IF(AND(AM596&lt;=COUNTIF($Z$2:$Z$4721,"是")*0.2,AC596&gt;MEDIAN(IF($Z$2:$Z$4721="是",$AC$2:$AC$4721))),"S",IF(AM596&lt;=COUNTIF($Z$2:$Z$4721,"是")*0.5,"A",IF(AM596&lt;=COUNTIF($Z$2:$Z$4721,"是")*0.8,"B","C"))))</f>
        <v>A</v>
      </c>
      <c r="AO596" s="24" t="str">
        <f>IF(G596="","无数据",IF(G596&lt;30,"MOB1-",IF(G596&lt;90,"MOB1-3",IF(G596&lt;180,"MOB3-6",IF(G596&lt;365,"MOB6-12","MOB12+")))))</f>
        <v>MOB1-3</v>
      </c>
    </row>
    <row r="597" spans="1:41" ht="13.5" customHeight="1">
      <c r="A597" s="24" t="s">
        <v>1168</v>
      </c>
      <c r="B597" s="34" t="s">
        <v>150</v>
      </c>
      <c r="C597" s="25">
        <v>803059</v>
      </c>
      <c r="D597" s="24" t="s">
        <v>1798</v>
      </c>
      <c r="E597" s="26">
        <v>46084.588888888902</v>
      </c>
      <c r="F597" s="26">
        <v>46084.588888888902</v>
      </c>
      <c r="G597" s="25">
        <v>70</v>
      </c>
      <c r="H597" s="25">
        <v>70</v>
      </c>
      <c r="I597" s="26">
        <v>46154.851388888899</v>
      </c>
      <c r="J597" s="27">
        <v>6404</v>
      </c>
      <c r="K597" s="27">
        <v>6956</v>
      </c>
      <c r="L597" s="27">
        <v>2634</v>
      </c>
      <c r="M597" s="27">
        <v>319292</v>
      </c>
      <c r="N597" s="27">
        <v>256869</v>
      </c>
      <c r="O597" s="25">
        <v>25</v>
      </c>
      <c r="P597" s="27">
        <v>0</v>
      </c>
      <c r="Q597" s="24"/>
      <c r="R597" s="24"/>
      <c r="S597" s="27">
        <v>258</v>
      </c>
      <c r="T597" s="27">
        <v>412</v>
      </c>
      <c r="U597" s="27">
        <v>10300000</v>
      </c>
      <c r="V597" s="27">
        <v>4462900</v>
      </c>
      <c r="W597" s="27">
        <v>10300000</v>
      </c>
      <c r="X597" s="24" t="str">
        <f>IF(OR(I597="",说明首页!$C$3-INT(I597)&gt;7),"是","否")</f>
        <v>否</v>
      </c>
      <c r="Y597" s="24" t="str">
        <f>IF(OR(O597="",O597&lt;22),"是","否")</f>
        <v>否</v>
      </c>
      <c r="Z597" s="24" t="str">
        <f>IF(AND(X597="否",Y597="否"),"是","否")</f>
        <v>是</v>
      </c>
      <c r="AA597" s="24" t="str">
        <f>IF(OR(I597="",说明首页!$C$3-INT(I597)&gt;=3),"是","否")</f>
        <v>否</v>
      </c>
      <c r="AB597" s="28">
        <f>IFERROR(IF(L597&gt;0,N597/L597,0),0)</f>
        <v>97.52050113895217</v>
      </c>
      <c r="AC597" s="29">
        <f>IFERROR(IF(U597="",0,U597/10000),0)</f>
        <v>1030</v>
      </c>
      <c r="AD597" s="27">
        <f>IFERROR(IF(AND(T597&lt;&gt;"",T597&gt;0),U597/T597,0),0)</f>
        <v>25000</v>
      </c>
      <c r="AE597" s="29">
        <f>IFERROR(IF(V597="",0,V597/10000),0)</f>
        <v>446.29</v>
      </c>
      <c r="AF597" s="29">
        <f>IFERROR(IF(O597&gt;0,N597/O597/60,0),0)</f>
        <v>171.24600000000001</v>
      </c>
      <c r="AG597" s="28">
        <f>IF(Z597="是",COUNTIFS($Z$2:$Z$4721,"是",$AB$2:$AB$4721,"&lt;"&amp;AB597)/COUNTIF($Z$2:$Z$4721,"是")*100,"")</f>
        <v>62.22596964586846</v>
      </c>
      <c r="AH597" s="28">
        <f>IF(Z597="是",COUNTIFS($Z$2:$Z$4721,"是",$AC$2:$AC$4721,"&lt;"&amp;AC597)/COUNTIF($Z$2:$Z$4721,"是")*100,"")</f>
        <v>69.645868465430013</v>
      </c>
      <c r="AI597" s="28">
        <f>IF(Z597="是",COUNTIFS($Z$2:$Z$4721,"是",$AD$2:$AD$4721,"&lt;"&amp;AD597)/COUNTIF($Z$2:$Z$4721,"是")*100,"")</f>
        <v>56.82967959527825</v>
      </c>
      <c r="AJ597" s="28">
        <f>IF(Z597="是",COUNTIFS($Z$2:$Z$4721,"是",$AE$2:$AE$4721,"&lt;"&amp;AE597)/COUNTIF($Z$2:$Z$4721,"是")*100,"")</f>
        <v>71.332209106239461</v>
      </c>
      <c r="AK597" s="28">
        <f>IF(Z597="是",COUNTIFS($Z$2:$Z$4721,"是",$AF$2:$AF$4721,"&lt;"&amp;AF597)/COUNTIF($Z$2:$Z$4721,"是")*100,"")</f>
        <v>90.725126475548052</v>
      </c>
      <c r="AL597" s="29">
        <f>IF(Z597="是",ROUND(AG597*0.1+AH597*0.35+AI597*0.15+AJ597*0.15+AK597*0.25,2),"")</f>
        <v>72.5</v>
      </c>
      <c r="AM597" s="25">
        <f>IF(Z597="是",COUNTIFS($Z$2:$Z$4721,"是",$AL$2:$AL$4721,"&gt;"&amp;AL597)+1,"")</f>
        <v>123</v>
      </c>
      <c r="AN597" s="24" t="str">
        <f>IF(Z597&lt;&gt;"是","非参评",IF(AND(AM597&lt;=COUNTIF($Z$2:$Z$4721,"是")*0.2,AC597&gt;MEDIAN(IF($Z$2:$Z$4721="是",$AC$2:$AC$4721))),"S",IF(AM597&lt;=COUNTIF($Z$2:$Z$4721,"是")*0.5,"A",IF(AM597&lt;=COUNTIF($Z$2:$Z$4721,"是")*0.8,"B","C"))))</f>
        <v>A</v>
      </c>
      <c r="AO597" s="24" t="str">
        <f>IF(G597="","无数据",IF(G597&lt;30,"MOB1-",IF(G597&lt;90,"MOB1-3",IF(G597&lt;180,"MOB3-6",IF(G597&lt;365,"MOB6-12","MOB12+")))))</f>
        <v>MOB1-3</v>
      </c>
    </row>
    <row r="598" spans="1:41" ht="13.5" hidden="1" customHeight="1">
      <c r="A598" s="24" t="s">
        <v>1168</v>
      </c>
      <c r="B598" s="34" t="s">
        <v>145</v>
      </c>
      <c r="C598" s="25">
        <v>786441</v>
      </c>
      <c r="D598" s="24" t="s">
        <v>1315</v>
      </c>
      <c r="E598" s="26">
        <v>45821.426388888904</v>
      </c>
      <c r="F598" s="26">
        <v>45821.426388888904</v>
      </c>
      <c r="G598" s="25">
        <v>333</v>
      </c>
      <c r="H598" s="25">
        <v>333</v>
      </c>
      <c r="I598" s="26">
        <v>46154.773611111101</v>
      </c>
      <c r="J598" s="27">
        <v>3389</v>
      </c>
      <c r="K598" s="27">
        <v>3683</v>
      </c>
      <c r="L598" s="27">
        <v>1604</v>
      </c>
      <c r="M598" s="27">
        <v>218348</v>
      </c>
      <c r="N598" s="27">
        <v>187963</v>
      </c>
      <c r="O598" s="25">
        <v>21</v>
      </c>
      <c r="P598" s="27">
        <v>0</v>
      </c>
      <c r="Q598" s="24"/>
      <c r="R598" s="24"/>
      <c r="S598" s="27">
        <v>243</v>
      </c>
      <c r="T598" s="27">
        <v>385</v>
      </c>
      <c r="U598" s="27">
        <v>16500000</v>
      </c>
      <c r="V598" s="27">
        <v>11200000</v>
      </c>
      <c r="W598" s="27">
        <v>16500000</v>
      </c>
      <c r="X598" s="24" t="str">
        <f>IF(OR(I598="",说明首页!$C$3-INT(I598)&gt;7),"是","否")</f>
        <v>否</v>
      </c>
      <c r="Y598" s="24" t="str">
        <f>IF(OR(O598="",O598&lt;22),"是","否")</f>
        <v>是</v>
      </c>
      <c r="Z598" s="24" t="str">
        <f>IF(AND(X598="否",Y598="否"),"是","否")</f>
        <v>否</v>
      </c>
      <c r="AA598" s="24" t="str">
        <f>IF(OR(I598="",说明首页!$C$3-INT(I598)&gt;=3),"是","否")</f>
        <v>否</v>
      </c>
      <c r="AB598" s="28">
        <f>IFERROR(IF(L598&gt;0,N598/L598,0),0)</f>
        <v>117.18391521197007</v>
      </c>
      <c r="AC598" s="29">
        <f>IFERROR(IF(U598="",0,U598/10000),0)</f>
        <v>1650</v>
      </c>
      <c r="AD598" s="27">
        <f>IFERROR(IF(AND(T598&lt;&gt;"",T598&gt;0),U598/T598,0),0)</f>
        <v>42857.142857142855</v>
      </c>
      <c r="AE598" s="29">
        <f>IFERROR(IF(V598="",0,V598/10000),0)</f>
        <v>1120</v>
      </c>
      <c r="AF598" s="29">
        <f>IFERROR(IF(O598&gt;0,N598/O598/60,0),0)</f>
        <v>149.17698412698414</v>
      </c>
      <c r="AG598" s="28" t="str">
        <f>IF(Z598="是",COUNTIFS($Z$2:$Z$4721,"是",$AB$2:$AB$4721,"&lt;"&amp;AB598)/COUNTIF($Z$2:$Z$4721,"是")*100,"")</f>
        <v/>
      </c>
      <c r="AH598" s="28" t="str">
        <f>IF(Z598="是",COUNTIFS($Z$2:$Z$4721,"是",$AC$2:$AC$4721,"&lt;"&amp;AC598)/COUNTIF($Z$2:$Z$4721,"是")*100,"")</f>
        <v/>
      </c>
      <c r="AI598" s="28" t="str">
        <f>IF(Z598="是",COUNTIFS($Z$2:$Z$4721,"是",$AD$2:$AD$4721,"&lt;"&amp;AD598)/COUNTIF($Z$2:$Z$4721,"是")*100,"")</f>
        <v/>
      </c>
      <c r="AJ598" s="28" t="str">
        <f>IF(Z598="是",COUNTIFS($Z$2:$Z$4721,"是",$AE$2:$AE$4721,"&lt;"&amp;AE598)/COUNTIF($Z$2:$Z$4721,"是")*100,"")</f>
        <v/>
      </c>
      <c r="AK598" s="28" t="str">
        <f>IF(Z598="是",COUNTIFS($Z$2:$Z$4721,"是",$AF$2:$AF$4721,"&lt;"&amp;AF598)/COUNTIF($Z$2:$Z$4721,"是")*100,"")</f>
        <v/>
      </c>
      <c r="AL598" s="29" t="str">
        <f>IF(Z598="是",ROUND(AG598*0.1+AH598*0.35+AI598*0.15+AJ598*0.15+AK598*0.25,2),"")</f>
        <v/>
      </c>
      <c r="AM598" s="25" t="str">
        <f>IF(Z598="是",COUNTIFS($Z$2:$Z$4721,"是",$AL$2:$AL$4721,"&gt;"&amp;AL598)+1,"")</f>
        <v/>
      </c>
      <c r="AN598" s="24" t="str">
        <f>IF(Z598&lt;&gt;"是","非参评",IF(AND(AM598&lt;=COUNTIF($Z$2:$Z$4721,"是")*0.2,AC598&gt;MEDIAN(IF($Z$2:$Z$4721="是",$AC$2:$AC$4721))),"S",IF(AM598&lt;=COUNTIF($Z$2:$Z$4721,"是")*0.5,"A",IF(AM598&lt;=COUNTIF($Z$2:$Z$4721,"是")*0.8,"B","C"))))</f>
        <v>非参评</v>
      </c>
      <c r="AO598" s="24" t="str">
        <f>IF(G598="","无数据",IF(G598&lt;30,"MOB1-",IF(G598&lt;90,"MOB1-3",IF(G598&lt;180,"MOB3-6",IF(G598&lt;365,"MOB6-12","MOB12+")))))</f>
        <v>MOB6-12</v>
      </c>
    </row>
    <row r="599" spans="1:41" ht="13.5" hidden="1" customHeight="1">
      <c r="A599" s="24" t="s">
        <v>1168</v>
      </c>
      <c r="B599" s="34" t="s">
        <v>167</v>
      </c>
      <c r="C599" s="25">
        <v>786561</v>
      </c>
      <c r="D599" s="24" t="s">
        <v>572</v>
      </c>
      <c r="E599" s="26">
        <v>45825.629166666702</v>
      </c>
      <c r="F599" s="26">
        <v>45825.629166666702</v>
      </c>
      <c r="G599" s="25">
        <v>329</v>
      </c>
      <c r="H599" s="25">
        <v>329</v>
      </c>
      <c r="I599" s="26">
        <v>46150.668749999997</v>
      </c>
      <c r="J599" s="27">
        <v>18</v>
      </c>
      <c r="K599" s="27">
        <v>21</v>
      </c>
      <c r="L599" s="27">
        <v>20</v>
      </c>
      <c r="M599" s="27">
        <v>15135</v>
      </c>
      <c r="N599" s="27">
        <v>15132</v>
      </c>
      <c r="O599" s="25">
        <v>3</v>
      </c>
      <c r="P599" s="27"/>
      <c r="Q599" s="24"/>
      <c r="R599" s="24"/>
      <c r="S599" s="27"/>
      <c r="T599" s="27"/>
      <c r="U599" s="27"/>
      <c r="V599" s="27"/>
      <c r="W599" s="27"/>
      <c r="X599" s="24" t="str">
        <f>IF(OR(I599="",说明首页!$C$3-INT(I599)&gt;7),"是","否")</f>
        <v>否</v>
      </c>
      <c r="Y599" s="24" t="str">
        <f>IF(OR(O599="",O599&lt;22),"是","否")</f>
        <v>是</v>
      </c>
      <c r="Z599" s="24" t="str">
        <f>IF(AND(X599="否",Y599="否"),"是","否")</f>
        <v>否</v>
      </c>
      <c r="AA599" s="24" t="str">
        <f>IF(OR(I599="",说明首页!$C$3-INT(I599)&gt;=3),"是","否")</f>
        <v>否</v>
      </c>
      <c r="AB599" s="28">
        <f>IFERROR(IF(L599&gt;0,N599/L599,0),0)</f>
        <v>756.6</v>
      </c>
      <c r="AC599" s="29">
        <f>IFERROR(IF(U599="",0,U599/10000),0)</f>
        <v>0</v>
      </c>
      <c r="AD599" s="27">
        <f>IFERROR(IF(AND(T599&lt;&gt;"",T599&gt;0),U599/T599,0),0)</f>
        <v>0</v>
      </c>
      <c r="AE599" s="29">
        <f>IFERROR(IF(V599="",0,V599/10000),0)</f>
        <v>0</v>
      </c>
      <c r="AF599" s="29">
        <f>IFERROR(IF(O599&gt;0,N599/O599/60,0),0)</f>
        <v>84.066666666666663</v>
      </c>
      <c r="AG599" s="28" t="str">
        <f>IF(Z599="是",COUNTIFS($Z$2:$Z$4721,"是",$AB$2:$AB$4721,"&lt;"&amp;AB599)/COUNTIF($Z$2:$Z$4721,"是")*100,"")</f>
        <v/>
      </c>
      <c r="AH599" s="28" t="str">
        <f>IF(Z599="是",COUNTIFS($Z$2:$Z$4721,"是",$AC$2:$AC$4721,"&lt;"&amp;AC599)/COUNTIF($Z$2:$Z$4721,"是")*100,"")</f>
        <v/>
      </c>
      <c r="AI599" s="28" t="str">
        <f>IF(Z599="是",COUNTIFS($Z$2:$Z$4721,"是",$AD$2:$AD$4721,"&lt;"&amp;AD599)/COUNTIF($Z$2:$Z$4721,"是")*100,"")</f>
        <v/>
      </c>
      <c r="AJ599" s="28" t="str">
        <f>IF(Z599="是",COUNTIFS($Z$2:$Z$4721,"是",$AE$2:$AE$4721,"&lt;"&amp;AE599)/COUNTIF($Z$2:$Z$4721,"是")*100,"")</f>
        <v/>
      </c>
      <c r="AK599" s="28" t="str">
        <f>IF(Z599="是",COUNTIFS($Z$2:$Z$4721,"是",$AF$2:$AF$4721,"&lt;"&amp;AF599)/COUNTIF($Z$2:$Z$4721,"是")*100,"")</f>
        <v/>
      </c>
      <c r="AL599" s="29" t="str">
        <f>IF(Z599="是",ROUND(AG599*0.1+AH599*0.35+AI599*0.15+AJ599*0.15+AK599*0.25,2),"")</f>
        <v/>
      </c>
      <c r="AM599" s="25" t="str">
        <f>IF(Z599="是",COUNTIFS($Z$2:$Z$4721,"是",$AL$2:$AL$4721,"&gt;"&amp;AL599)+1,"")</f>
        <v/>
      </c>
      <c r="AN599" s="24" t="str">
        <f>IF(Z599&lt;&gt;"是","非参评",IF(AND(AM599&lt;=COUNTIF($Z$2:$Z$4721,"是")*0.2,AC599&gt;MEDIAN(IF($Z$2:$Z$4721="是",$AC$2:$AC$4721))),"S",IF(AM599&lt;=COUNTIF($Z$2:$Z$4721,"是")*0.5,"A",IF(AM599&lt;=COUNTIF($Z$2:$Z$4721,"是")*0.8,"B","C"))))</f>
        <v>非参评</v>
      </c>
      <c r="AO599" s="24" t="str">
        <f>IF(G599="","无数据",IF(G599&lt;30,"MOB1-",IF(G599&lt;90,"MOB1-3",IF(G599&lt;180,"MOB3-6",IF(G599&lt;365,"MOB6-12","MOB12+")))))</f>
        <v>MOB6-12</v>
      </c>
    </row>
    <row r="600" spans="1:41" ht="13.5" hidden="1" customHeight="1">
      <c r="A600" s="24" t="s">
        <v>1168</v>
      </c>
      <c r="B600" s="34" t="s">
        <v>152</v>
      </c>
      <c r="C600" s="25">
        <v>786571</v>
      </c>
      <c r="D600" s="24" t="s">
        <v>1417</v>
      </c>
      <c r="E600" s="26">
        <v>45822.3930555556</v>
      </c>
      <c r="F600" s="26">
        <v>45822.3930555556</v>
      </c>
      <c r="G600" s="25">
        <v>332</v>
      </c>
      <c r="H600" s="25">
        <v>332</v>
      </c>
      <c r="I600" s="26">
        <v>46154.775000000001</v>
      </c>
      <c r="J600" s="27">
        <v>3184</v>
      </c>
      <c r="K600" s="27">
        <v>5157</v>
      </c>
      <c r="L600" s="27">
        <v>2009</v>
      </c>
      <c r="M600" s="27">
        <v>242983</v>
      </c>
      <c r="N600" s="27">
        <v>199502</v>
      </c>
      <c r="O600" s="25">
        <v>24</v>
      </c>
      <c r="P600" s="27">
        <v>0</v>
      </c>
      <c r="Q600" s="24"/>
      <c r="R600" s="24"/>
      <c r="S600" s="27">
        <v>210</v>
      </c>
      <c r="T600" s="27">
        <v>369</v>
      </c>
      <c r="U600" s="27">
        <v>7503100</v>
      </c>
      <c r="V600" s="27">
        <v>2411600</v>
      </c>
      <c r="W600" s="27">
        <v>7503100</v>
      </c>
      <c r="X600" s="24" t="str">
        <f>IF(OR(I600="",说明首页!$C$3-INT(I600)&gt;7),"是","否")</f>
        <v>否</v>
      </c>
      <c r="Y600" s="24" t="str">
        <f>IF(OR(O600="",O600&lt;22),"是","否")</f>
        <v>否</v>
      </c>
      <c r="Z600" s="24" t="str">
        <f>IF(AND(X600="否",Y600="否"),"是","否")</f>
        <v>是</v>
      </c>
      <c r="AA600" s="24" t="str">
        <f>IF(OR(I600="",说明首页!$C$3-INT(I600)&gt;=3),"是","否")</f>
        <v>否</v>
      </c>
      <c r="AB600" s="28">
        <f>IFERROR(IF(L600&gt;0,N600/L600,0),0)</f>
        <v>99.304131408661021</v>
      </c>
      <c r="AC600" s="29">
        <f>IFERROR(IF(U600="",0,U600/10000),0)</f>
        <v>750.31</v>
      </c>
      <c r="AD600" s="27">
        <f>IFERROR(IF(AND(T600&lt;&gt;"",T600&gt;0),U600/T600,0),0)</f>
        <v>20333.604336043361</v>
      </c>
      <c r="AE600" s="29">
        <f>IFERROR(IF(V600="",0,V600/10000),0)</f>
        <v>241.16</v>
      </c>
      <c r="AF600" s="29">
        <f>IFERROR(IF(O600&gt;0,N600/O600/60,0),0)</f>
        <v>138.54305555555555</v>
      </c>
      <c r="AG600" s="28">
        <f>IF(Z600="是",COUNTIFS($Z$2:$Z$4721,"是",$AB$2:$AB$4721,"&lt;"&amp;AB600)/COUNTIF($Z$2:$Z$4721,"是")*100,"")</f>
        <v>66.947723440134908</v>
      </c>
      <c r="AH600" s="28">
        <f>IF(Z600="是",COUNTIFS($Z$2:$Z$4721,"是",$AC$2:$AC$4721,"&lt;"&amp;AC600)/COUNTIF($Z$2:$Z$4721,"是")*100,"")</f>
        <v>43.507588532883638</v>
      </c>
      <c r="AI600" s="28">
        <f>IF(Z600="是",COUNTIFS($Z$2:$Z$4721,"是",$AD$2:$AD$4721,"&lt;"&amp;AD600)/COUNTIF($Z$2:$Z$4721,"是")*100,"")</f>
        <v>28.161888701517707</v>
      </c>
      <c r="AJ600" s="28">
        <f>IF(Z600="是",COUNTIFS($Z$2:$Z$4721,"是",$AE$2:$AE$4721,"&lt;"&amp;AE600)/COUNTIF($Z$2:$Z$4721,"是")*100,"")</f>
        <v>35.581787521079256</v>
      </c>
      <c r="AK600" s="28">
        <f>IF(Z600="是",COUNTIFS($Z$2:$Z$4721,"是",$AF$2:$AF$4721,"&lt;"&amp;AF600)/COUNTIF($Z$2:$Z$4721,"是")*100,"")</f>
        <v>57.841483979763908</v>
      </c>
      <c r="AL600" s="29">
        <f>IF(Z600="是",ROUND(AG600*0.1+AH600*0.35+AI600*0.15+AJ600*0.15+AK600*0.25,2),"")</f>
        <v>45.94</v>
      </c>
      <c r="AM600" s="25">
        <f>IF(Z600="是",COUNTIFS($Z$2:$Z$4721,"是",$AL$2:$AL$4721,"&gt;"&amp;AL600)+1,"")</f>
        <v>318</v>
      </c>
      <c r="AN600" s="24" t="str">
        <f>IF(Z600&lt;&gt;"是","非参评",IF(AND(AM600&lt;=COUNTIF($Z$2:$Z$4721,"是")*0.2,AC600&gt;MEDIAN(IF($Z$2:$Z$4721="是",$AC$2:$AC$4721))),"S",IF(AM600&lt;=COUNTIF($Z$2:$Z$4721,"是")*0.5,"A",IF(AM600&lt;=COUNTIF($Z$2:$Z$4721,"是")*0.8,"B","C"))))</f>
        <v>B</v>
      </c>
      <c r="AO600" s="24" t="str">
        <f>IF(G600="","无数据",IF(G600&lt;30,"MOB1-",IF(G600&lt;90,"MOB1-3",IF(G600&lt;180,"MOB3-6",IF(G600&lt;365,"MOB6-12","MOB12+")))))</f>
        <v>MOB6-12</v>
      </c>
    </row>
    <row r="601" spans="1:41" ht="13.5" hidden="1" customHeight="1">
      <c r="A601" s="24" t="s">
        <v>1168</v>
      </c>
      <c r="B601" s="34" t="s">
        <v>145</v>
      </c>
      <c r="C601" s="25">
        <v>786587</v>
      </c>
      <c r="D601" s="24" t="s">
        <v>736</v>
      </c>
      <c r="E601" s="26">
        <v>45821.480555555601</v>
      </c>
      <c r="F601" s="26">
        <v>45821.480555555601</v>
      </c>
      <c r="G601" s="25">
        <v>333</v>
      </c>
      <c r="H601" s="25">
        <v>333</v>
      </c>
      <c r="I601" s="26">
        <v>46153.819444444402</v>
      </c>
      <c r="J601" s="27">
        <v>268</v>
      </c>
      <c r="K601" s="27">
        <v>308</v>
      </c>
      <c r="L601" s="27">
        <v>103</v>
      </c>
      <c r="M601" s="27">
        <v>21348</v>
      </c>
      <c r="N601" s="27">
        <v>18254</v>
      </c>
      <c r="O601" s="25">
        <v>3</v>
      </c>
      <c r="P601" s="27">
        <v>0</v>
      </c>
      <c r="Q601" s="24"/>
      <c r="R601" s="24"/>
      <c r="S601" s="27">
        <v>11</v>
      </c>
      <c r="T601" s="27">
        <v>21</v>
      </c>
      <c r="U601" s="27">
        <v>924000</v>
      </c>
      <c r="V601" s="27">
        <v>754000</v>
      </c>
      <c r="W601" s="27">
        <v>924000</v>
      </c>
      <c r="X601" s="24" t="str">
        <f>IF(OR(I601="",说明首页!$C$3-INT(I601)&gt;7),"是","否")</f>
        <v>否</v>
      </c>
      <c r="Y601" s="24" t="str">
        <f>IF(OR(O601="",O601&lt;22),"是","否")</f>
        <v>是</v>
      </c>
      <c r="Z601" s="24" t="str">
        <f>IF(AND(X601="否",Y601="否"),"是","否")</f>
        <v>否</v>
      </c>
      <c r="AA601" s="24" t="str">
        <f>IF(OR(I601="",说明首页!$C$3-INT(I601)&gt;=3),"是","否")</f>
        <v>否</v>
      </c>
      <c r="AB601" s="28">
        <f>IFERROR(IF(L601&gt;0,N601/L601,0),0)</f>
        <v>177.22330097087379</v>
      </c>
      <c r="AC601" s="29">
        <f>IFERROR(IF(U601="",0,U601/10000),0)</f>
        <v>92.4</v>
      </c>
      <c r="AD601" s="27">
        <f>IFERROR(IF(AND(T601&lt;&gt;"",T601&gt;0),U601/T601,0),0)</f>
        <v>44000</v>
      </c>
      <c r="AE601" s="29">
        <f>IFERROR(IF(V601="",0,V601/10000),0)</f>
        <v>75.400000000000006</v>
      </c>
      <c r="AF601" s="29">
        <f>IFERROR(IF(O601&gt;0,N601/O601/60,0),0)</f>
        <v>101.41111111111111</v>
      </c>
      <c r="AG601" s="28" t="str">
        <f>IF(Z601="是",COUNTIFS($Z$2:$Z$4721,"是",$AB$2:$AB$4721,"&lt;"&amp;AB601)/COUNTIF($Z$2:$Z$4721,"是")*100,"")</f>
        <v/>
      </c>
      <c r="AH601" s="28" t="str">
        <f>IF(Z601="是",COUNTIFS($Z$2:$Z$4721,"是",$AC$2:$AC$4721,"&lt;"&amp;AC601)/COUNTIF($Z$2:$Z$4721,"是")*100,"")</f>
        <v/>
      </c>
      <c r="AI601" s="28" t="str">
        <f>IF(Z601="是",COUNTIFS($Z$2:$Z$4721,"是",$AD$2:$AD$4721,"&lt;"&amp;AD601)/COUNTIF($Z$2:$Z$4721,"是")*100,"")</f>
        <v/>
      </c>
      <c r="AJ601" s="28" t="str">
        <f>IF(Z601="是",COUNTIFS($Z$2:$Z$4721,"是",$AE$2:$AE$4721,"&lt;"&amp;AE601)/COUNTIF($Z$2:$Z$4721,"是")*100,"")</f>
        <v/>
      </c>
      <c r="AK601" s="28" t="str">
        <f>IF(Z601="是",COUNTIFS($Z$2:$Z$4721,"是",$AF$2:$AF$4721,"&lt;"&amp;AF601)/COUNTIF($Z$2:$Z$4721,"是")*100,"")</f>
        <v/>
      </c>
      <c r="AL601" s="29" t="str">
        <f>IF(Z601="是",ROUND(AG601*0.1+AH601*0.35+AI601*0.15+AJ601*0.15+AK601*0.25,2),"")</f>
        <v/>
      </c>
      <c r="AM601" s="25" t="str">
        <f>IF(Z601="是",COUNTIFS($Z$2:$Z$4721,"是",$AL$2:$AL$4721,"&gt;"&amp;AL601)+1,"")</f>
        <v/>
      </c>
      <c r="AN601" s="24" t="str">
        <f>IF(Z601&lt;&gt;"是","非参评",IF(AND(AM601&lt;=COUNTIF($Z$2:$Z$4721,"是")*0.2,AC601&gt;MEDIAN(IF($Z$2:$Z$4721="是",$AC$2:$AC$4721))),"S",IF(AM601&lt;=COUNTIF($Z$2:$Z$4721,"是")*0.5,"A",IF(AM601&lt;=COUNTIF($Z$2:$Z$4721,"是")*0.8,"B","C"))))</f>
        <v>非参评</v>
      </c>
      <c r="AO601" s="24" t="str">
        <f>IF(G601="","无数据",IF(G601&lt;30,"MOB1-",IF(G601&lt;90,"MOB1-3",IF(G601&lt;180,"MOB3-6",IF(G601&lt;365,"MOB6-12","MOB12+")))))</f>
        <v>MOB6-12</v>
      </c>
    </row>
    <row r="602" spans="1:41" ht="13.5" hidden="1" customHeight="1">
      <c r="A602" s="24" t="s">
        <v>1168</v>
      </c>
      <c r="B602" s="34" t="s">
        <v>167</v>
      </c>
      <c r="C602" s="25">
        <v>786627</v>
      </c>
      <c r="D602" s="24" t="s">
        <v>808</v>
      </c>
      <c r="E602" s="26">
        <v>45824.727083333302</v>
      </c>
      <c r="F602" s="26">
        <v>45824.727083333302</v>
      </c>
      <c r="G602" s="25">
        <v>330</v>
      </c>
      <c r="H602" s="25">
        <v>330</v>
      </c>
      <c r="I602" s="26">
        <v>46154.809027777803</v>
      </c>
      <c r="J602" s="27">
        <v>3333</v>
      </c>
      <c r="K602" s="27">
        <v>4502</v>
      </c>
      <c r="L602" s="27">
        <v>1333</v>
      </c>
      <c r="M602" s="27">
        <v>144026</v>
      </c>
      <c r="N602" s="27">
        <v>95029</v>
      </c>
      <c r="O602" s="25">
        <v>23</v>
      </c>
      <c r="P602" s="27">
        <v>0</v>
      </c>
      <c r="Q602" s="24"/>
      <c r="R602" s="24"/>
      <c r="S602" s="27">
        <v>151</v>
      </c>
      <c r="T602" s="27">
        <v>241</v>
      </c>
      <c r="U602" s="27">
        <v>4194300</v>
      </c>
      <c r="V602" s="27">
        <v>1677600</v>
      </c>
      <c r="W602" s="27">
        <v>4194300</v>
      </c>
      <c r="X602" s="24" t="str">
        <f>IF(OR(I602="",说明首页!$C$3-INT(I602)&gt;7),"是","否")</f>
        <v>否</v>
      </c>
      <c r="Y602" s="24" t="str">
        <f>IF(OR(O602="",O602&lt;22),"是","否")</f>
        <v>否</v>
      </c>
      <c r="Z602" s="24" t="str">
        <f>IF(AND(X602="否",Y602="否"),"是","否")</f>
        <v>是</v>
      </c>
      <c r="AA602" s="24" t="str">
        <f>IF(OR(I602="",说明首页!$C$3-INT(I602)&gt;=3),"是","否")</f>
        <v>否</v>
      </c>
      <c r="AB602" s="28">
        <f>IFERROR(IF(L602&gt;0,N602/L602,0),0)</f>
        <v>71.289572393098268</v>
      </c>
      <c r="AC602" s="29">
        <f>IFERROR(IF(U602="",0,U602/10000),0)</f>
        <v>419.43</v>
      </c>
      <c r="AD602" s="27">
        <f>IFERROR(IF(AND(T602&lt;&gt;"",T602&gt;0),U602/T602,0),0)</f>
        <v>17403.734439834025</v>
      </c>
      <c r="AE602" s="29">
        <f>IFERROR(IF(V602="",0,V602/10000),0)</f>
        <v>167.76</v>
      </c>
      <c r="AF602" s="29">
        <f>IFERROR(IF(O602&gt;0,N602/O602/60,0),0)</f>
        <v>68.861594202898544</v>
      </c>
      <c r="AG602" s="28">
        <f>IF(Z602="是",COUNTIFS($Z$2:$Z$4721,"是",$AB$2:$AB$4721,"&lt;"&amp;AB602)/COUNTIF($Z$2:$Z$4721,"是")*100,"")</f>
        <v>8.094435075885329</v>
      </c>
      <c r="AH602" s="28">
        <f>IF(Z602="是",COUNTIFS($Z$2:$Z$4721,"是",$AC$2:$AC$4721,"&lt;"&amp;AC602)/COUNTIF($Z$2:$Z$4721,"是")*100,"")</f>
        <v>10.792580101180437</v>
      </c>
      <c r="AI602" s="28">
        <f>IF(Z602="是",COUNTIFS($Z$2:$Z$4721,"是",$AD$2:$AD$4721,"&lt;"&amp;AD602)/COUNTIF($Z$2:$Z$4721,"是")*100,"")</f>
        <v>12.984822934232715</v>
      </c>
      <c r="AJ602" s="28">
        <f>IF(Z602="是",COUNTIFS($Z$2:$Z$4721,"是",$AE$2:$AE$4721,"&lt;"&amp;AE602)/COUNTIF($Z$2:$Z$4721,"是")*100,"")</f>
        <v>21.247892074198987</v>
      </c>
      <c r="AK602" s="28">
        <f>IF(Z602="是",COUNTIFS($Z$2:$Z$4721,"是",$AF$2:$AF$4721,"&lt;"&amp;AF602)/COUNTIF($Z$2:$Z$4721,"是")*100,"")</f>
        <v>0.67453625632377734</v>
      </c>
      <c r="AL602" s="29">
        <f>IF(Z602="是",ROUND(AG602*0.1+AH602*0.35+AI602*0.15+AJ602*0.15+AK602*0.25,2),"")</f>
        <v>9.89</v>
      </c>
      <c r="AM602" s="25">
        <f>IF(Z602="是",COUNTIFS($Z$2:$Z$4721,"是",$AL$2:$AL$4721,"&gt;"&amp;AL602)+1,"")</f>
        <v>578</v>
      </c>
      <c r="AN602" s="24" t="str">
        <f>IF(Z602&lt;&gt;"是","非参评",IF(AND(AM602&lt;=COUNTIF($Z$2:$Z$4721,"是")*0.2,AC602&gt;MEDIAN(IF($Z$2:$Z$4721="是",$AC$2:$AC$4721))),"S",IF(AM602&lt;=COUNTIF($Z$2:$Z$4721,"是")*0.5,"A",IF(AM602&lt;=COUNTIF($Z$2:$Z$4721,"是")*0.8,"B","C"))))</f>
        <v>C</v>
      </c>
      <c r="AO602" s="24" t="str">
        <f>IF(G602="","无数据",IF(G602&lt;30,"MOB1-",IF(G602&lt;90,"MOB1-3",IF(G602&lt;180,"MOB3-6",IF(G602&lt;365,"MOB6-12","MOB12+")))))</f>
        <v>MOB6-12</v>
      </c>
    </row>
    <row r="603" spans="1:41" ht="13.5" hidden="1" customHeight="1">
      <c r="A603" s="24" t="s">
        <v>1168</v>
      </c>
      <c r="B603" s="34" t="s">
        <v>167</v>
      </c>
      <c r="C603" s="25">
        <v>786629</v>
      </c>
      <c r="D603" s="24" t="s">
        <v>296</v>
      </c>
      <c r="E603" s="26">
        <v>45824.741666666698</v>
      </c>
      <c r="F603" s="26">
        <v>45824.741666666698</v>
      </c>
      <c r="G603" s="25">
        <v>330</v>
      </c>
      <c r="H603" s="25">
        <v>330</v>
      </c>
      <c r="I603" s="26">
        <v>46154.802777777797</v>
      </c>
      <c r="J603" s="27">
        <v>1549</v>
      </c>
      <c r="K603" s="27">
        <v>2030</v>
      </c>
      <c r="L603" s="27">
        <v>795</v>
      </c>
      <c r="M603" s="27">
        <v>77038</v>
      </c>
      <c r="N603" s="27">
        <v>54024</v>
      </c>
      <c r="O603" s="25">
        <v>11</v>
      </c>
      <c r="P603" s="27">
        <v>0</v>
      </c>
      <c r="Q603" s="24"/>
      <c r="R603" s="24"/>
      <c r="S603" s="27">
        <v>85</v>
      </c>
      <c r="T603" s="27">
        <v>128</v>
      </c>
      <c r="U603" s="27">
        <v>2472400</v>
      </c>
      <c r="V603" s="27">
        <v>505000</v>
      </c>
      <c r="W603" s="27">
        <v>2472400</v>
      </c>
      <c r="X603" s="24" t="str">
        <f>IF(OR(I603="",说明首页!$C$3-INT(I603)&gt;7),"是","否")</f>
        <v>否</v>
      </c>
      <c r="Y603" s="24" t="str">
        <f>IF(OR(O603="",O603&lt;22),"是","否")</f>
        <v>是</v>
      </c>
      <c r="Z603" s="24" t="str">
        <f>IF(AND(X603="否",Y603="否"),"是","否")</f>
        <v>否</v>
      </c>
      <c r="AA603" s="24" t="str">
        <f>IF(OR(I603="",说明首页!$C$3-INT(I603)&gt;=3),"是","否")</f>
        <v>否</v>
      </c>
      <c r="AB603" s="28">
        <f>IFERROR(IF(L603&gt;0,N603/L603,0),0)</f>
        <v>67.95471698113208</v>
      </c>
      <c r="AC603" s="29">
        <f>IFERROR(IF(U603="",0,U603/10000),0)</f>
        <v>247.24</v>
      </c>
      <c r="AD603" s="27">
        <f>IFERROR(IF(AND(T603&lt;&gt;"",T603&gt;0),U603/T603,0),0)</f>
        <v>19315.625</v>
      </c>
      <c r="AE603" s="29">
        <f>IFERROR(IF(V603="",0,V603/10000),0)</f>
        <v>50.5</v>
      </c>
      <c r="AF603" s="29">
        <f>IFERROR(IF(O603&gt;0,N603/O603/60,0),0)</f>
        <v>81.854545454545445</v>
      </c>
      <c r="AG603" s="28" t="str">
        <f>IF(Z603="是",COUNTIFS($Z$2:$Z$4721,"是",$AB$2:$AB$4721,"&lt;"&amp;AB603)/COUNTIF($Z$2:$Z$4721,"是")*100,"")</f>
        <v/>
      </c>
      <c r="AH603" s="28" t="str">
        <f>IF(Z603="是",COUNTIFS($Z$2:$Z$4721,"是",$AC$2:$AC$4721,"&lt;"&amp;AC603)/COUNTIF($Z$2:$Z$4721,"是")*100,"")</f>
        <v/>
      </c>
      <c r="AI603" s="28" t="str">
        <f>IF(Z603="是",COUNTIFS($Z$2:$Z$4721,"是",$AD$2:$AD$4721,"&lt;"&amp;AD603)/COUNTIF($Z$2:$Z$4721,"是")*100,"")</f>
        <v/>
      </c>
      <c r="AJ603" s="28" t="str">
        <f>IF(Z603="是",COUNTIFS($Z$2:$Z$4721,"是",$AE$2:$AE$4721,"&lt;"&amp;AE603)/COUNTIF($Z$2:$Z$4721,"是")*100,"")</f>
        <v/>
      </c>
      <c r="AK603" s="28" t="str">
        <f>IF(Z603="是",COUNTIFS($Z$2:$Z$4721,"是",$AF$2:$AF$4721,"&lt;"&amp;AF603)/COUNTIF($Z$2:$Z$4721,"是")*100,"")</f>
        <v/>
      </c>
      <c r="AL603" s="29" t="str">
        <f>IF(Z603="是",ROUND(AG603*0.1+AH603*0.35+AI603*0.15+AJ603*0.15+AK603*0.25,2),"")</f>
        <v/>
      </c>
      <c r="AM603" s="25" t="str">
        <f>IF(Z603="是",COUNTIFS($Z$2:$Z$4721,"是",$AL$2:$AL$4721,"&gt;"&amp;AL603)+1,"")</f>
        <v/>
      </c>
      <c r="AN603" s="24" t="str">
        <f>IF(Z603&lt;&gt;"是","非参评",IF(AND(AM603&lt;=COUNTIF($Z$2:$Z$4721,"是")*0.2,AC603&gt;MEDIAN(IF($Z$2:$Z$4721="是",$AC$2:$AC$4721))),"S",IF(AM603&lt;=COUNTIF($Z$2:$Z$4721,"是")*0.5,"A",IF(AM603&lt;=COUNTIF($Z$2:$Z$4721,"是")*0.8,"B","C"))))</f>
        <v>非参评</v>
      </c>
      <c r="AO603" s="24" t="str">
        <f>IF(G603="","无数据",IF(G603&lt;30,"MOB1-",IF(G603&lt;90,"MOB1-3",IF(G603&lt;180,"MOB3-6",IF(G603&lt;365,"MOB6-12","MOB12+")))))</f>
        <v>MOB6-12</v>
      </c>
    </row>
    <row r="604" spans="1:41" ht="13.5" hidden="1" customHeight="1">
      <c r="A604" s="24" t="s">
        <v>1168</v>
      </c>
      <c r="B604" s="34" t="s">
        <v>167</v>
      </c>
      <c r="C604" s="25">
        <v>786635</v>
      </c>
      <c r="D604" s="24" t="s">
        <v>573</v>
      </c>
      <c r="E604" s="26">
        <v>45824.722916666702</v>
      </c>
      <c r="F604" s="26">
        <v>45824.722916666702</v>
      </c>
      <c r="G604" s="25">
        <v>330</v>
      </c>
      <c r="H604" s="25">
        <v>330</v>
      </c>
      <c r="I604" s="26">
        <v>46151.429166666698</v>
      </c>
      <c r="J604" s="27">
        <v>2914</v>
      </c>
      <c r="K604" s="27">
        <v>5123</v>
      </c>
      <c r="L604" s="27">
        <v>2656</v>
      </c>
      <c r="M604" s="27">
        <v>254764</v>
      </c>
      <c r="N604" s="27">
        <v>216663</v>
      </c>
      <c r="O604" s="25">
        <v>22</v>
      </c>
      <c r="P604" s="27">
        <v>0</v>
      </c>
      <c r="Q604" s="24"/>
      <c r="R604" s="24"/>
      <c r="S604" s="27">
        <v>245</v>
      </c>
      <c r="T604" s="27">
        <v>375</v>
      </c>
      <c r="U604" s="27">
        <v>7009200</v>
      </c>
      <c r="V604" s="27">
        <v>2381500</v>
      </c>
      <c r="W604" s="27">
        <v>7009200</v>
      </c>
      <c r="X604" s="24" t="str">
        <f>IF(OR(I604="",说明首页!$C$3-INT(I604)&gt;7),"是","否")</f>
        <v>否</v>
      </c>
      <c r="Y604" s="24" t="str">
        <f>IF(OR(O604="",O604&lt;22),"是","否")</f>
        <v>否</v>
      </c>
      <c r="Z604" s="24" t="str">
        <f>IF(AND(X604="否",Y604="否"),"是","否")</f>
        <v>是</v>
      </c>
      <c r="AA604" s="24" t="str">
        <f>IF(OR(I604="",说明首页!$C$3-INT(I604)&gt;=3),"是","否")</f>
        <v>否</v>
      </c>
      <c r="AB604" s="28">
        <f>IFERROR(IF(L604&gt;0,N604/L604,0),0)</f>
        <v>81.574924698795186</v>
      </c>
      <c r="AC604" s="29">
        <f>IFERROR(IF(U604="",0,U604/10000),0)</f>
        <v>700.92</v>
      </c>
      <c r="AD604" s="27">
        <f>IFERROR(IF(AND(T604&lt;&gt;"",T604&gt;0),U604/T604,0),0)</f>
        <v>18691.2</v>
      </c>
      <c r="AE604" s="29">
        <f>IFERROR(IF(V604="",0,V604/10000),0)</f>
        <v>238.15</v>
      </c>
      <c r="AF604" s="29">
        <f>IFERROR(IF(O604&gt;0,N604/O604/60,0),0)</f>
        <v>164.13863636363638</v>
      </c>
      <c r="AG604" s="28">
        <f>IF(Z604="是",COUNTIFS($Z$2:$Z$4721,"是",$AB$2:$AB$4721,"&lt;"&amp;AB604)/COUNTIF($Z$2:$Z$4721,"是")*100,"")</f>
        <v>27.318718381112983</v>
      </c>
      <c r="AH604" s="28">
        <f>IF(Z604="是",COUNTIFS($Z$2:$Z$4721,"是",$AC$2:$AC$4721,"&lt;"&amp;AC604)/COUNTIF($Z$2:$Z$4721,"是")*100,"")</f>
        <v>37.774030354131533</v>
      </c>
      <c r="AI604" s="28">
        <f>IF(Z604="是",COUNTIFS($Z$2:$Z$4721,"是",$AD$2:$AD$4721,"&lt;"&amp;AD604)/COUNTIF($Z$2:$Z$4721,"是")*100,"")</f>
        <v>18.887015177065766</v>
      </c>
      <c r="AJ604" s="28">
        <f>IF(Z604="是",COUNTIFS($Z$2:$Z$4721,"是",$AE$2:$AE$4721,"&lt;"&amp;AE604)/COUNTIF($Z$2:$Z$4721,"是")*100,"")</f>
        <v>35.075885328836428</v>
      </c>
      <c r="AK604" s="28">
        <f>IF(Z604="是",COUNTIFS($Z$2:$Z$4721,"是",$AF$2:$AF$4721,"&lt;"&amp;AF604)/COUNTIF($Z$2:$Z$4721,"是")*100,"")</f>
        <v>86.003372681281618</v>
      </c>
      <c r="AL604" s="29">
        <f>IF(Z604="是",ROUND(AG604*0.1+AH604*0.35+AI604*0.15+AJ604*0.15+AK604*0.25,2),"")</f>
        <v>45.55</v>
      </c>
      <c r="AM604" s="25">
        <f>IF(Z604="是",COUNTIFS($Z$2:$Z$4721,"是",$AL$2:$AL$4721,"&gt;"&amp;AL604)+1,"")</f>
        <v>324</v>
      </c>
      <c r="AN604" s="24" t="str">
        <f>IF(Z604&lt;&gt;"是","非参评",IF(AND(AM604&lt;=COUNTIF($Z$2:$Z$4721,"是")*0.2,AC604&gt;MEDIAN(IF($Z$2:$Z$4721="是",$AC$2:$AC$4721))),"S",IF(AM604&lt;=COUNTIF($Z$2:$Z$4721,"是")*0.5,"A",IF(AM604&lt;=COUNTIF($Z$2:$Z$4721,"是")*0.8,"B","C"))))</f>
        <v>B</v>
      </c>
      <c r="AO604" s="24" t="str">
        <f>IF(G604="","无数据",IF(G604&lt;30,"MOB1-",IF(G604&lt;90,"MOB1-3",IF(G604&lt;180,"MOB3-6",IF(G604&lt;365,"MOB6-12","MOB12+")))))</f>
        <v>MOB6-12</v>
      </c>
    </row>
    <row r="605" spans="1:41" ht="13.5" hidden="1" customHeight="1">
      <c r="A605" s="24" t="s">
        <v>1168</v>
      </c>
      <c r="B605" s="34" t="s">
        <v>167</v>
      </c>
      <c r="C605" s="25">
        <v>786636</v>
      </c>
      <c r="D605" s="24" t="s">
        <v>241</v>
      </c>
      <c r="E605" s="26">
        <v>45824.722222222197</v>
      </c>
      <c r="F605" s="26">
        <v>45824.722222222197</v>
      </c>
      <c r="G605" s="25">
        <v>330</v>
      </c>
      <c r="H605" s="25">
        <v>330</v>
      </c>
      <c r="I605" s="26">
        <v>46152.7902777778</v>
      </c>
      <c r="J605" s="27">
        <v>2823</v>
      </c>
      <c r="K605" s="27">
        <v>3702</v>
      </c>
      <c r="L605" s="27">
        <v>1186</v>
      </c>
      <c r="M605" s="27">
        <v>132748</v>
      </c>
      <c r="N605" s="27">
        <v>88742</v>
      </c>
      <c r="O605" s="25">
        <v>21</v>
      </c>
      <c r="P605" s="27">
        <v>0</v>
      </c>
      <c r="Q605" s="24"/>
      <c r="R605" s="24"/>
      <c r="S605" s="27">
        <v>187</v>
      </c>
      <c r="T605" s="27">
        <v>291</v>
      </c>
      <c r="U605" s="27">
        <v>6705500</v>
      </c>
      <c r="V605" s="27">
        <v>2437700</v>
      </c>
      <c r="W605" s="27">
        <v>6705500</v>
      </c>
      <c r="X605" s="24" t="str">
        <f>IF(OR(I605="",说明首页!$C$3-INT(I605)&gt;7),"是","否")</f>
        <v>否</v>
      </c>
      <c r="Y605" s="24" t="str">
        <f>IF(OR(O605="",O605&lt;22),"是","否")</f>
        <v>是</v>
      </c>
      <c r="Z605" s="24" t="str">
        <f>IF(AND(X605="否",Y605="否"),"是","否")</f>
        <v>否</v>
      </c>
      <c r="AA605" s="24" t="str">
        <f>IF(OR(I605="",说明首页!$C$3-INT(I605)&gt;=3),"是","否")</f>
        <v>否</v>
      </c>
      <c r="AB605" s="28">
        <f>IFERROR(IF(L605&gt;0,N605/L605,0),0)</f>
        <v>74.824620573355816</v>
      </c>
      <c r="AC605" s="29">
        <f>IFERROR(IF(U605="",0,U605/10000),0)</f>
        <v>670.55</v>
      </c>
      <c r="AD605" s="27">
        <f>IFERROR(IF(AND(T605&lt;&gt;"",T605&gt;0),U605/T605,0),0)</f>
        <v>23042.95532646048</v>
      </c>
      <c r="AE605" s="29">
        <f>IFERROR(IF(V605="",0,V605/10000),0)</f>
        <v>243.77</v>
      </c>
      <c r="AF605" s="29">
        <f>IFERROR(IF(O605&gt;0,N605/O605/60,0),0)</f>
        <v>70.430158730158738</v>
      </c>
      <c r="AG605" s="28" t="str">
        <f>IF(Z605="是",COUNTIFS($Z$2:$Z$4721,"是",$AB$2:$AB$4721,"&lt;"&amp;AB605)/COUNTIF($Z$2:$Z$4721,"是")*100,"")</f>
        <v/>
      </c>
      <c r="AH605" s="28" t="str">
        <f>IF(Z605="是",COUNTIFS($Z$2:$Z$4721,"是",$AC$2:$AC$4721,"&lt;"&amp;AC605)/COUNTIF($Z$2:$Z$4721,"是")*100,"")</f>
        <v/>
      </c>
      <c r="AI605" s="28" t="str">
        <f>IF(Z605="是",COUNTIFS($Z$2:$Z$4721,"是",$AD$2:$AD$4721,"&lt;"&amp;AD605)/COUNTIF($Z$2:$Z$4721,"是")*100,"")</f>
        <v/>
      </c>
      <c r="AJ605" s="28" t="str">
        <f>IF(Z605="是",COUNTIFS($Z$2:$Z$4721,"是",$AE$2:$AE$4721,"&lt;"&amp;AE605)/COUNTIF($Z$2:$Z$4721,"是")*100,"")</f>
        <v/>
      </c>
      <c r="AK605" s="28" t="str">
        <f>IF(Z605="是",COUNTIFS($Z$2:$Z$4721,"是",$AF$2:$AF$4721,"&lt;"&amp;AF605)/COUNTIF($Z$2:$Z$4721,"是")*100,"")</f>
        <v/>
      </c>
      <c r="AL605" s="29" t="str">
        <f>IF(Z605="是",ROUND(AG605*0.1+AH605*0.35+AI605*0.15+AJ605*0.15+AK605*0.25,2),"")</f>
        <v/>
      </c>
      <c r="AM605" s="25" t="str">
        <f>IF(Z605="是",COUNTIFS($Z$2:$Z$4721,"是",$AL$2:$AL$4721,"&gt;"&amp;AL605)+1,"")</f>
        <v/>
      </c>
      <c r="AN605" s="24" t="str">
        <f>IF(Z605&lt;&gt;"是","非参评",IF(AND(AM605&lt;=COUNTIF($Z$2:$Z$4721,"是")*0.2,AC605&gt;MEDIAN(IF($Z$2:$Z$4721="是",$AC$2:$AC$4721))),"S",IF(AM605&lt;=COUNTIF($Z$2:$Z$4721,"是")*0.5,"A",IF(AM605&lt;=COUNTIF($Z$2:$Z$4721,"是")*0.8,"B","C"))))</f>
        <v>非参评</v>
      </c>
      <c r="AO605" s="24" t="str">
        <f>IF(G605="","无数据",IF(G605&lt;30,"MOB1-",IF(G605&lt;90,"MOB1-3",IF(G605&lt;180,"MOB3-6",IF(G605&lt;365,"MOB6-12","MOB12+")))))</f>
        <v>MOB6-12</v>
      </c>
    </row>
    <row r="606" spans="1:41" ht="13.5" hidden="1" customHeight="1">
      <c r="A606" s="24" t="s">
        <v>1168</v>
      </c>
      <c r="B606" s="34" t="s">
        <v>167</v>
      </c>
      <c r="C606" s="25">
        <v>786640</v>
      </c>
      <c r="D606" s="24" t="s">
        <v>554</v>
      </c>
      <c r="E606" s="26">
        <v>45824.715972222199</v>
      </c>
      <c r="F606" s="26">
        <v>45824.715972222199</v>
      </c>
      <c r="G606" s="25">
        <v>330</v>
      </c>
      <c r="H606" s="25">
        <v>330</v>
      </c>
      <c r="I606" s="26">
        <v>46151.433333333298</v>
      </c>
      <c r="J606" s="27">
        <v>2910</v>
      </c>
      <c r="K606" s="27">
        <v>4707</v>
      </c>
      <c r="L606" s="27">
        <v>1489</v>
      </c>
      <c r="M606" s="27">
        <v>202035</v>
      </c>
      <c r="N606" s="27">
        <v>150719</v>
      </c>
      <c r="O606" s="25">
        <v>22</v>
      </c>
      <c r="P606" s="27">
        <v>0</v>
      </c>
      <c r="Q606" s="24"/>
      <c r="R606" s="24"/>
      <c r="S606" s="27">
        <v>212</v>
      </c>
      <c r="T606" s="27">
        <v>329</v>
      </c>
      <c r="U606" s="27">
        <v>7583200</v>
      </c>
      <c r="V606" s="27">
        <v>2815600</v>
      </c>
      <c r="W606" s="27">
        <v>7583200</v>
      </c>
      <c r="X606" s="24" t="str">
        <f>IF(OR(I606="",说明首页!$C$3-INT(I606)&gt;7),"是","否")</f>
        <v>否</v>
      </c>
      <c r="Y606" s="24" t="str">
        <f>IF(OR(O606="",O606&lt;22),"是","否")</f>
        <v>否</v>
      </c>
      <c r="Z606" s="24" t="str">
        <f>IF(AND(X606="否",Y606="否"),"是","否")</f>
        <v>是</v>
      </c>
      <c r="AA606" s="24" t="str">
        <f>IF(OR(I606="",说明首页!$C$3-INT(I606)&gt;=3),"是","否")</f>
        <v>否</v>
      </c>
      <c r="AB606" s="28">
        <f>IFERROR(IF(L606&gt;0,N606/L606,0),0)</f>
        <v>101.22162525184687</v>
      </c>
      <c r="AC606" s="29">
        <f>IFERROR(IF(U606="",0,U606/10000),0)</f>
        <v>758.32</v>
      </c>
      <c r="AD606" s="27">
        <f>IFERROR(IF(AND(T606&lt;&gt;"",T606&gt;0),U606/T606,0),0)</f>
        <v>23049.240121580548</v>
      </c>
      <c r="AE606" s="29">
        <f>IFERROR(IF(V606="",0,V606/10000),0)</f>
        <v>281.56</v>
      </c>
      <c r="AF606" s="29">
        <f>IFERROR(IF(O606&gt;0,N606/O606/60,0),0)</f>
        <v>114.1810606060606</v>
      </c>
      <c r="AG606" s="28">
        <f>IF(Z606="是",COUNTIFS($Z$2:$Z$4721,"是",$AB$2:$AB$4721,"&lt;"&amp;AB606)/COUNTIF($Z$2:$Z$4721,"是")*100,"")</f>
        <v>70.320404721753789</v>
      </c>
      <c r="AH606" s="28">
        <f>IF(Z606="是",COUNTIFS($Z$2:$Z$4721,"是",$AC$2:$AC$4721,"&lt;"&amp;AC606)/COUNTIF($Z$2:$Z$4721,"是")*100,"")</f>
        <v>44.519392917369309</v>
      </c>
      <c r="AI606" s="28">
        <f>IF(Z606="是",COUNTIFS($Z$2:$Z$4721,"是",$AD$2:$AD$4721,"&lt;"&amp;AD606)/COUNTIF($Z$2:$Z$4721,"是")*100,"")</f>
        <v>43.338954468802697</v>
      </c>
      <c r="AJ606" s="28">
        <f>IF(Z606="是",COUNTIFS($Z$2:$Z$4721,"是",$AE$2:$AE$4721,"&lt;"&amp;AE606)/COUNTIF($Z$2:$Z$4721,"是")*100,"")</f>
        <v>43.507588532883638</v>
      </c>
      <c r="AK606" s="28">
        <f>IF(Z606="是",COUNTIFS($Z$2:$Z$4721,"是",$AF$2:$AF$4721,"&lt;"&amp;AF606)/COUNTIF($Z$2:$Z$4721,"是")*100,"")</f>
        <v>17.537942664418214</v>
      </c>
      <c r="AL606" s="29">
        <f>IF(Z606="是",ROUND(AG606*0.1+AH606*0.35+AI606*0.15+AJ606*0.15+AK606*0.25,2),"")</f>
        <v>40.03</v>
      </c>
      <c r="AM606" s="25">
        <f>IF(Z606="是",COUNTIFS($Z$2:$Z$4721,"是",$AL$2:$AL$4721,"&gt;"&amp;AL606)+1,"")</f>
        <v>376</v>
      </c>
      <c r="AN606" s="24" t="str">
        <f>IF(Z606&lt;&gt;"是","非参评",IF(AND(AM606&lt;=COUNTIF($Z$2:$Z$4721,"是")*0.2,AC606&gt;MEDIAN(IF($Z$2:$Z$4721="是",$AC$2:$AC$4721))),"S",IF(AM606&lt;=COUNTIF($Z$2:$Z$4721,"是")*0.5,"A",IF(AM606&lt;=COUNTIF($Z$2:$Z$4721,"是")*0.8,"B","C"))))</f>
        <v>B</v>
      </c>
      <c r="AO606" s="24" t="str">
        <f>IF(G606="","无数据",IF(G606&lt;30,"MOB1-",IF(G606&lt;90,"MOB1-3",IF(G606&lt;180,"MOB3-6",IF(G606&lt;365,"MOB6-12","MOB12+")))))</f>
        <v>MOB6-12</v>
      </c>
    </row>
    <row r="607" spans="1:41" ht="13.5" hidden="1" customHeight="1">
      <c r="A607" s="24" t="s">
        <v>1168</v>
      </c>
      <c r="B607" s="34" t="s">
        <v>167</v>
      </c>
      <c r="C607" s="25">
        <v>786646</v>
      </c>
      <c r="D607" s="24" t="s">
        <v>911</v>
      </c>
      <c r="E607" s="26">
        <v>45824.749305555597</v>
      </c>
      <c r="F607" s="26">
        <v>45824.749305555597</v>
      </c>
      <c r="G607" s="25">
        <v>330</v>
      </c>
      <c r="H607" s="25">
        <v>330</v>
      </c>
      <c r="I607" s="26">
        <v>46154.807638888902</v>
      </c>
      <c r="J607" s="27">
        <v>2567</v>
      </c>
      <c r="K607" s="27">
        <v>4238</v>
      </c>
      <c r="L607" s="27">
        <v>1532</v>
      </c>
      <c r="M607" s="27">
        <v>246508</v>
      </c>
      <c r="N607" s="27">
        <v>208680</v>
      </c>
      <c r="O607" s="25">
        <v>23</v>
      </c>
      <c r="P607" s="27">
        <v>0</v>
      </c>
      <c r="Q607" s="24"/>
      <c r="R607" s="24"/>
      <c r="S607" s="27">
        <v>147</v>
      </c>
      <c r="T607" s="27">
        <v>244</v>
      </c>
      <c r="U607" s="27">
        <v>6397000</v>
      </c>
      <c r="V607" s="27">
        <v>4822100</v>
      </c>
      <c r="W607" s="27">
        <v>6397000</v>
      </c>
      <c r="X607" s="24" t="str">
        <f>IF(OR(I607="",说明首页!$C$3-INT(I607)&gt;7),"是","否")</f>
        <v>否</v>
      </c>
      <c r="Y607" s="24" t="str">
        <f>IF(OR(O607="",O607&lt;22),"是","否")</f>
        <v>否</v>
      </c>
      <c r="Z607" s="24" t="str">
        <f>IF(AND(X607="否",Y607="否"),"是","否")</f>
        <v>是</v>
      </c>
      <c r="AA607" s="24" t="str">
        <f>IF(OR(I607="",说明首页!$C$3-INT(I607)&gt;=3),"是","否")</f>
        <v>否</v>
      </c>
      <c r="AB607" s="28">
        <f>IFERROR(IF(L607&gt;0,N607/L607,0),0)</f>
        <v>136.2140992167102</v>
      </c>
      <c r="AC607" s="29">
        <f>IFERROR(IF(U607="",0,U607/10000),0)</f>
        <v>639.70000000000005</v>
      </c>
      <c r="AD607" s="27">
        <f>IFERROR(IF(AND(T607&lt;&gt;"",T607&gt;0),U607/T607,0),0)</f>
        <v>26217.213114754097</v>
      </c>
      <c r="AE607" s="29">
        <f>IFERROR(IF(V607="",0,V607/10000),0)</f>
        <v>482.21</v>
      </c>
      <c r="AF607" s="29">
        <f>IFERROR(IF(O607&gt;0,N607/O607/60,0),0)</f>
        <v>151.21739130434784</v>
      </c>
      <c r="AG607" s="28">
        <f>IF(Z607="是",COUNTIFS($Z$2:$Z$4721,"是",$AB$2:$AB$4721,"&lt;"&amp;AB607)/COUNTIF($Z$2:$Z$4721,"是")*100,"")</f>
        <v>94.097807757166947</v>
      </c>
      <c r="AH607" s="28">
        <f>IF(Z607="是",COUNTIFS($Z$2:$Z$4721,"是",$AC$2:$AC$4721,"&lt;"&amp;AC607)/COUNTIF($Z$2:$Z$4721,"是")*100,"")</f>
        <v>31.871838111298484</v>
      </c>
      <c r="AI607" s="28">
        <f>IF(Z607="是",COUNTIFS($Z$2:$Z$4721,"是",$AD$2:$AD$4721,"&lt;"&amp;AD607)/COUNTIF($Z$2:$Z$4721,"是")*100,"")</f>
        <v>64.586846543001684</v>
      </c>
      <c r="AJ607" s="28">
        <f>IF(Z607="是",COUNTIFS($Z$2:$Z$4721,"是",$AE$2:$AE$4721,"&lt;"&amp;AE607)/COUNTIF($Z$2:$Z$4721,"是")*100,"")</f>
        <v>74.536256323777408</v>
      </c>
      <c r="AK607" s="28">
        <f>IF(Z607="是",COUNTIFS($Z$2:$Z$4721,"是",$AF$2:$AF$4721,"&lt;"&amp;AF607)/COUNTIF($Z$2:$Z$4721,"是")*100,"")</f>
        <v>75.210792580101185</v>
      </c>
      <c r="AL607" s="29">
        <f>IF(Z607="是",ROUND(AG607*0.1+AH607*0.35+AI607*0.15+AJ607*0.15+AK607*0.25,2),"")</f>
        <v>60.24</v>
      </c>
      <c r="AM607" s="25">
        <f>IF(Z607="是",COUNTIFS($Z$2:$Z$4721,"是",$AL$2:$AL$4721,"&gt;"&amp;AL607)+1,"")</f>
        <v>211</v>
      </c>
      <c r="AN607" s="24" t="str">
        <f>IF(Z607&lt;&gt;"是","非参评",IF(AND(AM607&lt;=COUNTIF($Z$2:$Z$4721,"是")*0.2,AC607&gt;MEDIAN(IF($Z$2:$Z$4721="是",$AC$2:$AC$4721))),"S",IF(AM607&lt;=COUNTIF($Z$2:$Z$4721,"是")*0.5,"A",IF(AM607&lt;=COUNTIF($Z$2:$Z$4721,"是")*0.8,"B","C"))))</f>
        <v>A</v>
      </c>
      <c r="AO607" s="24" t="str">
        <f>IF(G607="","无数据",IF(G607&lt;30,"MOB1-",IF(G607&lt;90,"MOB1-3",IF(G607&lt;180,"MOB3-6",IF(G607&lt;365,"MOB6-12","MOB12+")))))</f>
        <v>MOB6-12</v>
      </c>
    </row>
    <row r="608" spans="1:41" ht="13.5" hidden="1" customHeight="1">
      <c r="A608" s="24" t="s">
        <v>1168</v>
      </c>
      <c r="B608" s="34" t="s">
        <v>150</v>
      </c>
      <c r="C608" s="25">
        <v>786883</v>
      </c>
      <c r="D608" s="24" t="s">
        <v>1371</v>
      </c>
      <c r="E608" s="26">
        <v>45826.422222222202</v>
      </c>
      <c r="F608" s="26">
        <v>45826.422222222202</v>
      </c>
      <c r="G608" s="25">
        <v>328</v>
      </c>
      <c r="H608" s="25">
        <v>328</v>
      </c>
      <c r="I608" s="26">
        <v>46142.756944444402</v>
      </c>
      <c r="J608" s="27">
        <v>3681</v>
      </c>
      <c r="K608" s="27">
        <v>3785</v>
      </c>
      <c r="L608" s="27">
        <v>1211</v>
      </c>
      <c r="M608" s="27">
        <v>188921</v>
      </c>
      <c r="N608" s="27">
        <v>147817</v>
      </c>
      <c r="O608" s="25">
        <v>18</v>
      </c>
      <c r="P608" s="27">
        <v>0</v>
      </c>
      <c r="Q608" s="24"/>
      <c r="R608" s="24"/>
      <c r="S608" s="27">
        <v>257</v>
      </c>
      <c r="T608" s="27">
        <v>445</v>
      </c>
      <c r="U608" s="27">
        <v>11900000</v>
      </c>
      <c r="V608" s="27">
        <v>4365900</v>
      </c>
      <c r="W608" s="27">
        <v>11900000</v>
      </c>
      <c r="X608" s="24" t="str">
        <f>IF(OR(I608="",说明首页!$C$3-INT(I608)&gt;7),"是","否")</f>
        <v>否</v>
      </c>
      <c r="Y608" s="24" t="str">
        <f>IF(OR(O608="",O608&lt;22),"是","否")</f>
        <v>是</v>
      </c>
      <c r="Z608" s="24" t="str">
        <f>IF(AND(X608="否",Y608="否"),"是","否")</f>
        <v>否</v>
      </c>
      <c r="AA608" s="24" t="str">
        <f>IF(OR(I608="",说明首页!$C$3-INT(I608)&gt;=3),"是","否")</f>
        <v>否</v>
      </c>
      <c r="AB608" s="28">
        <f>IFERROR(IF(L608&gt;0,N608/L608,0),0)</f>
        <v>122.06193228736581</v>
      </c>
      <c r="AC608" s="29">
        <f>IFERROR(IF(U608="",0,U608/10000),0)</f>
        <v>1190</v>
      </c>
      <c r="AD608" s="27">
        <f>IFERROR(IF(AND(T608&lt;&gt;"",T608&gt;0),U608/T608,0),0)</f>
        <v>26741.573033707864</v>
      </c>
      <c r="AE608" s="29">
        <f>IFERROR(IF(V608="",0,V608/10000),0)</f>
        <v>436.59</v>
      </c>
      <c r="AF608" s="29">
        <f>IFERROR(IF(O608&gt;0,N608/O608/60,0),0)</f>
        <v>136.86759259259259</v>
      </c>
      <c r="AG608" s="28" t="str">
        <f>IF(Z608="是",COUNTIFS($Z$2:$Z$4721,"是",$AB$2:$AB$4721,"&lt;"&amp;AB608)/COUNTIF($Z$2:$Z$4721,"是")*100,"")</f>
        <v/>
      </c>
      <c r="AH608" s="28" t="str">
        <f>IF(Z608="是",COUNTIFS($Z$2:$Z$4721,"是",$AC$2:$AC$4721,"&lt;"&amp;AC608)/COUNTIF($Z$2:$Z$4721,"是")*100,"")</f>
        <v/>
      </c>
      <c r="AI608" s="28" t="str">
        <f>IF(Z608="是",COUNTIFS($Z$2:$Z$4721,"是",$AD$2:$AD$4721,"&lt;"&amp;AD608)/COUNTIF($Z$2:$Z$4721,"是")*100,"")</f>
        <v/>
      </c>
      <c r="AJ608" s="28" t="str">
        <f>IF(Z608="是",COUNTIFS($Z$2:$Z$4721,"是",$AE$2:$AE$4721,"&lt;"&amp;AE608)/COUNTIF($Z$2:$Z$4721,"是")*100,"")</f>
        <v/>
      </c>
      <c r="AK608" s="28" t="str">
        <f>IF(Z608="是",COUNTIFS($Z$2:$Z$4721,"是",$AF$2:$AF$4721,"&lt;"&amp;AF608)/COUNTIF($Z$2:$Z$4721,"是")*100,"")</f>
        <v/>
      </c>
      <c r="AL608" s="29" t="str">
        <f>IF(Z608="是",ROUND(AG608*0.1+AH608*0.35+AI608*0.15+AJ608*0.15+AK608*0.25,2),"")</f>
        <v/>
      </c>
      <c r="AM608" s="25" t="str">
        <f>IF(Z608="是",COUNTIFS($Z$2:$Z$4721,"是",$AL$2:$AL$4721,"&gt;"&amp;AL608)+1,"")</f>
        <v/>
      </c>
      <c r="AN608" s="24" t="str">
        <f>IF(Z608&lt;&gt;"是","非参评",IF(AND(AM608&lt;=COUNTIF($Z$2:$Z$4721,"是")*0.2,AC608&gt;MEDIAN(IF($Z$2:$Z$4721="是",$AC$2:$AC$4721))),"S",IF(AM608&lt;=COUNTIF($Z$2:$Z$4721,"是")*0.5,"A",IF(AM608&lt;=COUNTIF($Z$2:$Z$4721,"是")*0.8,"B","C"))))</f>
        <v>非参评</v>
      </c>
      <c r="AO608" s="24" t="str">
        <f>IF(G608="","无数据",IF(G608&lt;30,"MOB1-",IF(G608&lt;90,"MOB1-3",IF(G608&lt;180,"MOB3-6",IF(G608&lt;365,"MOB6-12","MOB12+")))))</f>
        <v>MOB6-12</v>
      </c>
    </row>
    <row r="609" spans="1:41" ht="13.5" hidden="1" customHeight="1">
      <c r="A609" s="24" t="s">
        <v>1168</v>
      </c>
      <c r="B609" s="34" t="s">
        <v>150</v>
      </c>
      <c r="C609" s="25">
        <v>786884</v>
      </c>
      <c r="D609" s="24" t="s">
        <v>1054</v>
      </c>
      <c r="E609" s="26">
        <v>45826.409722222197</v>
      </c>
      <c r="F609" s="26">
        <v>45826.409722222197</v>
      </c>
      <c r="G609" s="25">
        <v>328</v>
      </c>
      <c r="H609" s="25">
        <v>328</v>
      </c>
      <c r="I609" s="26">
        <v>46154.657638888901</v>
      </c>
      <c r="J609" s="27">
        <v>355</v>
      </c>
      <c r="K609" s="27">
        <v>373</v>
      </c>
      <c r="L609" s="27">
        <v>142</v>
      </c>
      <c r="M609" s="27">
        <v>18349</v>
      </c>
      <c r="N609" s="27">
        <v>15389</v>
      </c>
      <c r="O609" s="25"/>
      <c r="P609" s="27">
        <v>0</v>
      </c>
      <c r="Q609" s="24"/>
      <c r="R609" s="24"/>
      <c r="S609" s="27">
        <v>5</v>
      </c>
      <c r="T609" s="27">
        <v>10</v>
      </c>
      <c r="U609" s="27">
        <v>635500</v>
      </c>
      <c r="V609" s="27">
        <v>635500</v>
      </c>
      <c r="W609" s="27">
        <v>635500</v>
      </c>
      <c r="X609" s="24" t="str">
        <f>IF(OR(I609="",说明首页!$C$3-INT(I609)&gt;7),"是","否")</f>
        <v>否</v>
      </c>
      <c r="Y609" s="24" t="str">
        <f>IF(OR(O609="",O609&lt;22),"是","否")</f>
        <v>是</v>
      </c>
      <c r="Z609" s="24" t="str">
        <f>IF(AND(X609="否",Y609="否"),"是","否")</f>
        <v>否</v>
      </c>
      <c r="AA609" s="24" t="str">
        <f>IF(OR(I609="",说明首页!$C$3-INT(I609)&gt;=3),"是","否")</f>
        <v>否</v>
      </c>
      <c r="AB609" s="28">
        <f>IFERROR(IF(L609&gt;0,N609/L609,0),0)</f>
        <v>108.37323943661971</v>
      </c>
      <c r="AC609" s="29">
        <f>IFERROR(IF(U609="",0,U609/10000),0)</f>
        <v>63.55</v>
      </c>
      <c r="AD609" s="27">
        <f>IFERROR(IF(AND(T609&lt;&gt;"",T609&gt;0),U609/T609,0),0)</f>
        <v>63550</v>
      </c>
      <c r="AE609" s="29">
        <f>IFERROR(IF(V609="",0,V609/10000),0)</f>
        <v>63.55</v>
      </c>
      <c r="AF609" s="29">
        <f>IFERROR(IF(O609&gt;0,N609/O609/60,0),0)</f>
        <v>0</v>
      </c>
      <c r="AG609" s="28" t="str">
        <f>IF(Z609="是",COUNTIFS($Z$2:$Z$4721,"是",$AB$2:$AB$4721,"&lt;"&amp;AB609)/COUNTIF($Z$2:$Z$4721,"是")*100,"")</f>
        <v/>
      </c>
      <c r="AH609" s="28" t="str">
        <f>IF(Z609="是",COUNTIFS($Z$2:$Z$4721,"是",$AC$2:$AC$4721,"&lt;"&amp;AC609)/COUNTIF($Z$2:$Z$4721,"是")*100,"")</f>
        <v/>
      </c>
      <c r="AI609" s="28" t="str">
        <f>IF(Z609="是",COUNTIFS($Z$2:$Z$4721,"是",$AD$2:$AD$4721,"&lt;"&amp;AD609)/COUNTIF($Z$2:$Z$4721,"是")*100,"")</f>
        <v/>
      </c>
      <c r="AJ609" s="28" t="str">
        <f>IF(Z609="是",COUNTIFS($Z$2:$Z$4721,"是",$AE$2:$AE$4721,"&lt;"&amp;AE609)/COUNTIF($Z$2:$Z$4721,"是")*100,"")</f>
        <v/>
      </c>
      <c r="AK609" s="28" t="str">
        <f>IF(Z609="是",COUNTIFS($Z$2:$Z$4721,"是",$AF$2:$AF$4721,"&lt;"&amp;AF609)/COUNTIF($Z$2:$Z$4721,"是")*100,"")</f>
        <v/>
      </c>
      <c r="AL609" s="29" t="str">
        <f>IF(Z609="是",ROUND(AG609*0.1+AH609*0.35+AI609*0.15+AJ609*0.15+AK609*0.25,2),"")</f>
        <v/>
      </c>
      <c r="AM609" s="25" t="str">
        <f>IF(Z609="是",COUNTIFS($Z$2:$Z$4721,"是",$AL$2:$AL$4721,"&gt;"&amp;AL609)+1,"")</f>
        <v/>
      </c>
      <c r="AN609" s="24" t="str">
        <f>IF(Z609&lt;&gt;"是","非参评",IF(AND(AM609&lt;=COUNTIF($Z$2:$Z$4721,"是")*0.2,AC609&gt;MEDIAN(IF($Z$2:$Z$4721="是",$AC$2:$AC$4721))),"S",IF(AM609&lt;=COUNTIF($Z$2:$Z$4721,"是")*0.5,"A",IF(AM609&lt;=COUNTIF($Z$2:$Z$4721,"是")*0.8,"B","C"))))</f>
        <v>非参评</v>
      </c>
      <c r="AO609" s="24" t="str">
        <f>IF(G609="","无数据",IF(G609&lt;30,"MOB1-",IF(G609&lt;90,"MOB1-3",IF(G609&lt;180,"MOB3-6",IF(G609&lt;365,"MOB6-12","MOB12+")))))</f>
        <v>MOB6-12</v>
      </c>
    </row>
    <row r="610" spans="1:41" ht="13.5" hidden="1" customHeight="1">
      <c r="A610" s="24" t="s">
        <v>1168</v>
      </c>
      <c r="B610" s="34" t="s">
        <v>150</v>
      </c>
      <c r="C610" s="25">
        <v>786886</v>
      </c>
      <c r="D610" s="24" t="s">
        <v>501</v>
      </c>
      <c r="E610" s="26">
        <v>45826.4555555556</v>
      </c>
      <c r="F610" s="26">
        <v>45826.4555555556</v>
      </c>
      <c r="G610" s="25">
        <v>328</v>
      </c>
      <c r="H610" s="25">
        <v>328</v>
      </c>
      <c r="I610" s="26">
        <v>46133.777083333298</v>
      </c>
      <c r="J610" s="27">
        <v>73</v>
      </c>
      <c r="K610" s="27">
        <v>76</v>
      </c>
      <c r="L610" s="27">
        <v>38</v>
      </c>
      <c r="M610" s="27">
        <v>4190</v>
      </c>
      <c r="N610" s="27">
        <v>3603</v>
      </c>
      <c r="O610" s="25"/>
      <c r="P610" s="27"/>
      <c r="Q610" s="24"/>
      <c r="R610" s="24"/>
      <c r="S610" s="27"/>
      <c r="T610" s="27"/>
      <c r="U610" s="27"/>
      <c r="V610" s="27"/>
      <c r="W610" s="27"/>
      <c r="X610" s="24" t="str">
        <f>IF(OR(I610="",说明首页!$C$3-INT(I610)&gt;7),"是","否")</f>
        <v>否</v>
      </c>
      <c r="Y610" s="24" t="str">
        <f>IF(OR(O610="",O610&lt;22),"是","否")</f>
        <v>是</v>
      </c>
      <c r="Z610" s="24" t="str">
        <f>IF(AND(X610="否",Y610="否"),"是","否")</f>
        <v>否</v>
      </c>
      <c r="AA610" s="24" t="str">
        <f>IF(OR(I610="",说明首页!$C$3-INT(I610)&gt;=3),"是","否")</f>
        <v>否</v>
      </c>
      <c r="AB610" s="28">
        <f>IFERROR(IF(L610&gt;0,N610/L610,0),0)</f>
        <v>94.815789473684205</v>
      </c>
      <c r="AC610" s="29">
        <f>IFERROR(IF(U610="",0,U610/10000),0)</f>
        <v>0</v>
      </c>
      <c r="AD610" s="27">
        <f>IFERROR(IF(AND(T610&lt;&gt;"",T610&gt;0),U610/T610,0),0)</f>
        <v>0</v>
      </c>
      <c r="AE610" s="29">
        <f>IFERROR(IF(V610="",0,V610/10000),0)</f>
        <v>0</v>
      </c>
      <c r="AF610" s="29">
        <f>IFERROR(IF(O610&gt;0,N610/O610/60,0),0)</f>
        <v>0</v>
      </c>
      <c r="AG610" s="28" t="str">
        <f>IF(Z610="是",COUNTIFS($Z$2:$Z$4721,"是",$AB$2:$AB$4721,"&lt;"&amp;AB610)/COUNTIF($Z$2:$Z$4721,"是")*100,"")</f>
        <v/>
      </c>
      <c r="AH610" s="28" t="str">
        <f>IF(Z610="是",COUNTIFS($Z$2:$Z$4721,"是",$AC$2:$AC$4721,"&lt;"&amp;AC610)/COUNTIF($Z$2:$Z$4721,"是")*100,"")</f>
        <v/>
      </c>
      <c r="AI610" s="28" t="str">
        <f>IF(Z610="是",COUNTIFS($Z$2:$Z$4721,"是",$AD$2:$AD$4721,"&lt;"&amp;AD610)/COUNTIF($Z$2:$Z$4721,"是")*100,"")</f>
        <v/>
      </c>
      <c r="AJ610" s="28" t="str">
        <f>IF(Z610="是",COUNTIFS($Z$2:$Z$4721,"是",$AE$2:$AE$4721,"&lt;"&amp;AE610)/COUNTIF($Z$2:$Z$4721,"是")*100,"")</f>
        <v/>
      </c>
      <c r="AK610" s="28" t="str">
        <f>IF(Z610="是",COUNTIFS($Z$2:$Z$4721,"是",$AF$2:$AF$4721,"&lt;"&amp;AF610)/COUNTIF($Z$2:$Z$4721,"是")*100,"")</f>
        <v/>
      </c>
      <c r="AL610" s="29" t="str">
        <f>IF(Z610="是",ROUND(AG610*0.1+AH610*0.35+AI610*0.15+AJ610*0.15+AK610*0.25,2),"")</f>
        <v/>
      </c>
      <c r="AM610" s="25" t="str">
        <f>IF(Z610="是",COUNTIFS($Z$2:$Z$4721,"是",$AL$2:$AL$4721,"&gt;"&amp;AL610)+1,"")</f>
        <v/>
      </c>
      <c r="AN610" s="24" t="str">
        <f>IF(Z610&lt;&gt;"是","非参评",IF(AND(AM610&lt;=COUNTIF($Z$2:$Z$4721,"是")*0.2,AC610&gt;MEDIAN(IF($Z$2:$Z$4721="是",$AC$2:$AC$4721))),"S",IF(AM610&lt;=COUNTIF($Z$2:$Z$4721,"是")*0.5,"A",IF(AM610&lt;=COUNTIF($Z$2:$Z$4721,"是")*0.8,"B","C"))))</f>
        <v>非参评</v>
      </c>
      <c r="AO610" s="24" t="str">
        <f>IF(G610="","无数据",IF(G610&lt;30,"MOB1-",IF(G610&lt;90,"MOB1-3",IF(G610&lt;180,"MOB3-6",IF(G610&lt;365,"MOB6-12","MOB12+")))))</f>
        <v>MOB6-12</v>
      </c>
    </row>
    <row r="611" spans="1:41" ht="13.5" hidden="1" customHeight="1">
      <c r="A611" s="24" t="s">
        <v>1168</v>
      </c>
      <c r="B611" s="34" t="s">
        <v>150</v>
      </c>
      <c r="C611" s="25">
        <v>786887</v>
      </c>
      <c r="D611" s="24" t="s">
        <v>1610</v>
      </c>
      <c r="E611" s="26">
        <v>45827.4</v>
      </c>
      <c r="F611" s="26">
        <v>45827.4</v>
      </c>
      <c r="G611" s="25">
        <v>327</v>
      </c>
      <c r="H611" s="25">
        <v>327</v>
      </c>
      <c r="I611" s="26">
        <v>46154.777777777803</v>
      </c>
      <c r="J611" s="27">
        <v>4731</v>
      </c>
      <c r="K611" s="27">
        <v>4885</v>
      </c>
      <c r="L611" s="27">
        <v>2313</v>
      </c>
      <c r="M611" s="27">
        <v>219416</v>
      </c>
      <c r="N611" s="27">
        <v>180470</v>
      </c>
      <c r="O611" s="25">
        <v>23</v>
      </c>
      <c r="P611" s="27">
        <v>0</v>
      </c>
      <c r="Q611" s="24"/>
      <c r="R611" s="24"/>
      <c r="S611" s="27">
        <v>206</v>
      </c>
      <c r="T611" s="27">
        <v>318</v>
      </c>
      <c r="U611" s="27">
        <v>5172700</v>
      </c>
      <c r="V611" s="27">
        <v>1751800</v>
      </c>
      <c r="W611" s="27">
        <v>5172700</v>
      </c>
      <c r="X611" s="24" t="str">
        <f>IF(OR(I611="",说明首页!$C$3-INT(I611)&gt;7),"是","否")</f>
        <v>否</v>
      </c>
      <c r="Y611" s="24" t="str">
        <f>IF(OR(O611="",O611&lt;22),"是","否")</f>
        <v>否</v>
      </c>
      <c r="Z611" s="24" t="str">
        <f>IF(AND(X611="否",Y611="否"),"是","否")</f>
        <v>是</v>
      </c>
      <c r="AA611" s="24" t="str">
        <f>IF(OR(I611="",说明首页!$C$3-INT(I611)&gt;=3),"是","否")</f>
        <v>否</v>
      </c>
      <c r="AB611" s="28">
        <f>IFERROR(IF(L611&gt;0,N611/L611,0),0)</f>
        <v>78.024210981409425</v>
      </c>
      <c r="AC611" s="29">
        <f>IFERROR(IF(U611="",0,U611/10000),0)</f>
        <v>517.27</v>
      </c>
      <c r="AD611" s="27">
        <f>IFERROR(IF(AND(T611&lt;&gt;"",T611&gt;0),U611/T611,0),0)</f>
        <v>16266.352201257861</v>
      </c>
      <c r="AE611" s="29">
        <f>IFERROR(IF(V611="",0,V611/10000),0)</f>
        <v>175.18</v>
      </c>
      <c r="AF611" s="29">
        <f>IFERROR(IF(O611&gt;0,N611/O611/60,0),0)</f>
        <v>130.77536231884059</v>
      </c>
      <c r="AG611" s="28">
        <f>IF(Z611="是",COUNTIFS($Z$2:$Z$4721,"是",$AB$2:$AB$4721,"&lt;"&amp;AB611)/COUNTIF($Z$2:$Z$4721,"是")*100,"")</f>
        <v>20.236087689713322</v>
      </c>
      <c r="AH611" s="28">
        <f>IF(Z611="是",COUNTIFS($Z$2:$Z$4721,"是",$AC$2:$AC$4721,"&lt;"&amp;AC611)/COUNTIF($Z$2:$Z$4721,"是")*100,"")</f>
        <v>18.549747048903878</v>
      </c>
      <c r="AI611" s="28">
        <f>IF(Z611="是",COUNTIFS($Z$2:$Z$4721,"是",$AD$2:$AD$4721,"&lt;"&amp;AD611)/COUNTIF($Z$2:$Z$4721,"是")*100,"")</f>
        <v>9.7807757166947731</v>
      </c>
      <c r="AJ611" s="28">
        <f>IF(Z611="是",COUNTIFS($Z$2:$Z$4721,"是",$AE$2:$AE$4721,"&lt;"&amp;AE611)/COUNTIF($Z$2:$Z$4721,"是")*100,"")</f>
        <v>22.765598650927487</v>
      </c>
      <c r="AK611" s="28">
        <f>IF(Z611="是",COUNTIFS($Z$2:$Z$4721,"是",$AF$2:$AF$4721,"&lt;"&amp;AF611)/COUNTIF($Z$2:$Z$4721,"是")*100,"")</f>
        <v>43.338954468802697</v>
      </c>
      <c r="AL611" s="29">
        <f>IF(Z611="是",ROUND(AG611*0.1+AH611*0.35+AI611*0.15+AJ611*0.15+AK611*0.25,2),"")</f>
        <v>24.23</v>
      </c>
      <c r="AM611" s="25">
        <f>IF(Z611="是",COUNTIFS($Z$2:$Z$4721,"是",$AL$2:$AL$4721,"&gt;"&amp;AL611)+1,"")</f>
        <v>495</v>
      </c>
      <c r="AN611" s="24" t="str">
        <f>IF(Z611&lt;&gt;"是","非参评",IF(AND(AM611&lt;=COUNTIF($Z$2:$Z$4721,"是")*0.2,AC611&gt;MEDIAN(IF($Z$2:$Z$4721="是",$AC$2:$AC$4721))),"S",IF(AM611&lt;=COUNTIF($Z$2:$Z$4721,"是")*0.5,"A",IF(AM611&lt;=COUNTIF($Z$2:$Z$4721,"是")*0.8,"B","C"))))</f>
        <v>C</v>
      </c>
      <c r="AO611" s="24" t="str">
        <f>IF(G611="","无数据",IF(G611&lt;30,"MOB1-",IF(G611&lt;90,"MOB1-3",IF(G611&lt;180,"MOB3-6",IF(G611&lt;365,"MOB6-12","MOB12+")))))</f>
        <v>MOB6-12</v>
      </c>
    </row>
    <row r="612" spans="1:41" ht="13.5" hidden="1" customHeight="1">
      <c r="A612" s="24" t="s">
        <v>1168</v>
      </c>
      <c r="B612" s="34" t="s">
        <v>150</v>
      </c>
      <c r="C612" s="25">
        <v>786889</v>
      </c>
      <c r="D612" s="24" t="s">
        <v>1715</v>
      </c>
      <c r="E612" s="26">
        <v>45826.420833333301</v>
      </c>
      <c r="F612" s="26">
        <v>45826.420833333301</v>
      </c>
      <c r="G612" s="25">
        <v>328</v>
      </c>
      <c r="H612" s="25">
        <v>328</v>
      </c>
      <c r="I612" s="26">
        <v>46154.505555555603</v>
      </c>
      <c r="J612" s="27">
        <v>4940</v>
      </c>
      <c r="K612" s="27">
        <v>5233</v>
      </c>
      <c r="L612" s="27">
        <v>2095</v>
      </c>
      <c r="M612" s="27">
        <v>217113</v>
      </c>
      <c r="N612" s="27">
        <v>169358</v>
      </c>
      <c r="O612" s="24">
        <v>22</v>
      </c>
      <c r="P612" s="24">
        <v>0</v>
      </c>
      <c r="Q612" s="24"/>
      <c r="R612" s="24"/>
      <c r="S612" s="24">
        <v>250</v>
      </c>
      <c r="T612" s="24">
        <v>387</v>
      </c>
      <c r="U612" s="24">
        <v>9164100</v>
      </c>
      <c r="V612" s="24">
        <v>2972300</v>
      </c>
      <c r="W612" s="24">
        <v>9164100</v>
      </c>
      <c r="X612" s="24" t="str">
        <f>IF(OR(I612="",说明首页!$C$3-INT(I612)&gt;7),"是","否")</f>
        <v>否</v>
      </c>
      <c r="Y612" s="24" t="str">
        <f>IF(OR(O612="",O612&lt;22),"是","否")</f>
        <v>否</v>
      </c>
      <c r="Z612" s="24" t="str">
        <f>IF(AND(X612="否",Y612="否"),"是","否")</f>
        <v>是</v>
      </c>
      <c r="AA612" s="24" t="str">
        <f>IF(OR(I612="",说明首页!$C$3-INT(I612)&gt;=3),"是","否")</f>
        <v>否</v>
      </c>
      <c r="AB612" s="28">
        <f>IFERROR(IF(L612&gt;0,N612/L612,0),0)</f>
        <v>80.839140811455849</v>
      </c>
      <c r="AC612" s="29">
        <f>IFERROR(IF(U612="",0,U612/10000),0)</f>
        <v>916.41</v>
      </c>
      <c r="AD612" s="27">
        <f>IFERROR(IF(AND(T612&lt;&gt;"",T612&gt;0),U612/T612,0),0)</f>
        <v>23679.844961240309</v>
      </c>
      <c r="AE612" s="29">
        <f>IFERROR(IF(V612="",0,V612/10000),0)</f>
        <v>297.23</v>
      </c>
      <c r="AF612" s="29">
        <f>IFERROR(IF(O612&gt;0,N612/O612/60,0),0)</f>
        <v>128.30151515151516</v>
      </c>
      <c r="AG612" s="28">
        <f>IF(Z612="是",COUNTIFS($Z$2:$Z$4721,"是",$AB$2:$AB$4721,"&lt;"&amp;AB612)/COUNTIF($Z$2:$Z$4721,"是")*100,"")</f>
        <v>25.632377740303543</v>
      </c>
      <c r="AH612" s="28">
        <f>IF(Z612="是",COUNTIFS($Z$2:$Z$4721,"是",$AC$2:$AC$4721,"&lt;"&amp;AC612)/COUNTIF($Z$2:$Z$4721,"是")*100,"")</f>
        <v>62.05733558178752</v>
      </c>
      <c r="AI612" s="28">
        <f>IF(Z612="是",COUNTIFS($Z$2:$Z$4721,"是",$AD$2:$AD$4721,"&lt;"&amp;AD612)/COUNTIF($Z$2:$Z$4721,"是")*100,"")</f>
        <v>47.386172006745362</v>
      </c>
      <c r="AJ612" s="28">
        <f>IF(Z612="是",COUNTIFS($Z$2:$Z$4721,"是",$AE$2:$AE$4721,"&lt;"&amp;AE612)/COUNTIF($Z$2:$Z$4721,"是")*100,"")</f>
        <v>47.72344013490725</v>
      </c>
      <c r="AK612" s="28">
        <f>IF(Z612="是",COUNTIFS($Z$2:$Z$4721,"是",$AF$2:$AF$4721,"&lt;"&amp;AF612)/COUNTIF($Z$2:$Z$4721,"是")*100,"")</f>
        <v>37.774030354131533</v>
      </c>
      <c r="AL612" s="29">
        <f>IF(Z612="是",ROUND(AG612*0.1+AH612*0.35+AI612*0.15+AJ612*0.15+AK612*0.25,2),"")</f>
        <v>47.99</v>
      </c>
      <c r="AM612" s="25">
        <f>IF(Z612="是",COUNTIFS($Z$2:$Z$4721,"是",$AL$2:$AL$4721,"&gt;"&amp;AL612)+1,"")</f>
        <v>300</v>
      </c>
      <c r="AN612" s="24" t="str">
        <f>IF(Z612&lt;&gt;"是","非参评",IF(AND(AM612&lt;=COUNTIF($Z$2:$Z$4721,"是")*0.2,AC612&gt;MEDIAN(IF($Z$2:$Z$4721="是",$AC$2:$AC$4721))),"S",IF(AM612&lt;=COUNTIF($Z$2:$Z$4721,"是")*0.5,"A",IF(AM612&lt;=COUNTIF($Z$2:$Z$4721,"是")*0.8,"B","C"))))</f>
        <v>B</v>
      </c>
      <c r="AO612" s="24" t="str">
        <f>IF(G612="","无数据",IF(G612&lt;30,"MOB1-",IF(G612&lt;90,"MOB1-3",IF(G612&lt;180,"MOB3-6",IF(G612&lt;365,"MOB6-12","MOB12+")))))</f>
        <v>MOB6-12</v>
      </c>
    </row>
    <row r="613" spans="1:41" ht="13.5" hidden="1" customHeight="1">
      <c r="A613" s="24" t="s">
        <v>1168</v>
      </c>
      <c r="B613" s="34" t="s">
        <v>150</v>
      </c>
      <c r="C613" s="25">
        <v>786891</v>
      </c>
      <c r="D613" s="24" t="s">
        <v>1510</v>
      </c>
      <c r="E613" s="26">
        <v>45826.421527777798</v>
      </c>
      <c r="F613" s="26">
        <v>45826.421527777798</v>
      </c>
      <c r="G613" s="25">
        <v>328</v>
      </c>
      <c r="H613" s="25">
        <v>328</v>
      </c>
      <c r="I613" s="26">
        <v>46154.872916666704</v>
      </c>
      <c r="J613" s="27">
        <v>5518</v>
      </c>
      <c r="K613" s="27">
        <v>6087</v>
      </c>
      <c r="L613" s="27">
        <v>2097</v>
      </c>
      <c r="M613" s="27">
        <v>355565</v>
      </c>
      <c r="N613" s="27">
        <v>301781</v>
      </c>
      <c r="O613" s="25">
        <v>30</v>
      </c>
      <c r="P613" s="24">
        <v>0</v>
      </c>
      <c r="Q613" s="24"/>
      <c r="R613" s="24"/>
      <c r="S613" s="24">
        <v>354</v>
      </c>
      <c r="T613" s="24">
        <v>608</v>
      </c>
      <c r="U613" s="24">
        <v>29700000</v>
      </c>
      <c r="V613" s="24">
        <v>23600000</v>
      </c>
      <c r="W613" s="24">
        <v>29700000</v>
      </c>
      <c r="X613" s="24" t="str">
        <f>IF(OR(I613="",说明首页!$C$3-INT(I613)&gt;7),"是","否")</f>
        <v>否</v>
      </c>
      <c r="Y613" s="24" t="str">
        <f>IF(OR(O613="",O613&lt;22),"是","否")</f>
        <v>否</v>
      </c>
      <c r="Z613" s="24" t="str">
        <f>IF(AND(X613="否",Y613="否"),"是","否")</f>
        <v>是</v>
      </c>
      <c r="AA613" s="24" t="str">
        <f>IF(OR(I613="",说明首页!$C$3-INT(I613)&gt;=3),"是","否")</f>
        <v>否</v>
      </c>
      <c r="AB613" s="28">
        <f>IFERROR(IF(L613&gt;0,N613/L613,0),0)</f>
        <v>143.91082498807822</v>
      </c>
      <c r="AC613" s="29">
        <f>IFERROR(IF(U613="",0,U613/10000),0)</f>
        <v>2970</v>
      </c>
      <c r="AD613" s="27">
        <f>IFERROR(IF(AND(T613&lt;&gt;"",T613&gt;0),U613/T613,0),0)</f>
        <v>48848.684210526313</v>
      </c>
      <c r="AE613" s="29">
        <f>IFERROR(IF(V613="",0,V613/10000),0)</f>
        <v>2360</v>
      </c>
      <c r="AF613" s="29">
        <f>IFERROR(IF(O613&gt;0,N613/O613/60,0),0)</f>
        <v>167.6561111111111</v>
      </c>
      <c r="AG613" s="28">
        <f>IF(Z613="是",COUNTIFS($Z$2:$Z$4721,"是",$AB$2:$AB$4721,"&lt;"&amp;AB613)/COUNTIF($Z$2:$Z$4721,"是")*100,"")</f>
        <v>95.615514333895447</v>
      </c>
      <c r="AH613" s="28">
        <f>IF(Z613="是",COUNTIFS($Z$2:$Z$4721,"是",$AC$2:$AC$4721,"&lt;"&amp;AC613)/COUNTIF($Z$2:$Z$4721,"是")*100,"")</f>
        <v>99.662731871838105</v>
      </c>
      <c r="AI613" s="28">
        <f>IF(Z613="是",COUNTIFS($Z$2:$Z$4721,"是",$AD$2:$AD$4721,"&lt;"&amp;AD613)/COUNTIF($Z$2:$Z$4721,"是")*100,"")</f>
        <v>99.662731871838105</v>
      </c>
      <c r="AJ613" s="28">
        <f>IF(Z613="是",COUNTIFS($Z$2:$Z$4721,"是",$AE$2:$AE$4721,"&lt;"&amp;AE613)/COUNTIF($Z$2:$Z$4721,"是")*100,"")</f>
        <v>99.662731871838105</v>
      </c>
      <c r="AK613" s="28">
        <f>IF(Z613="是",COUNTIFS($Z$2:$Z$4721,"是",$AF$2:$AF$4721,"&lt;"&amp;AF613)/COUNTIF($Z$2:$Z$4721,"是")*100,"")</f>
        <v>89.038785834738619</v>
      </c>
      <c r="AL613" s="29">
        <f>IF(Z613="是",ROUND(AG613*0.1+AH613*0.35+AI613*0.15+AJ613*0.15+AK613*0.25,2),"")</f>
        <v>96.6</v>
      </c>
      <c r="AM613" s="25">
        <f>IF(Z613="是",COUNTIFS($Z$2:$Z$4721,"是",$AL$2:$AL$4721,"&gt;"&amp;AL613)+1,"")</f>
        <v>4</v>
      </c>
      <c r="AN613" s="24" t="str">
        <f>IF(Z613&lt;&gt;"是","非参评",IF(AND(AM613&lt;=COUNTIF($Z$2:$Z$4721,"是")*0.2,AC613&gt;MEDIAN(IF($Z$2:$Z$4721="是",$AC$2:$AC$4721))),"S",IF(AM613&lt;=COUNTIF($Z$2:$Z$4721,"是")*0.5,"A",IF(AM613&lt;=COUNTIF($Z$2:$Z$4721,"是")*0.8,"B","C"))))</f>
        <v>S</v>
      </c>
      <c r="AO613" s="24" t="str">
        <f>IF(G613="","无数据",IF(G613&lt;30,"MOB1-",IF(G613&lt;90,"MOB1-3",IF(G613&lt;180,"MOB3-6",IF(G613&lt;365,"MOB6-12","MOB12+")))))</f>
        <v>MOB6-12</v>
      </c>
    </row>
    <row r="614" spans="1:41" ht="13.5" hidden="1" customHeight="1">
      <c r="A614" s="24" t="s">
        <v>1168</v>
      </c>
      <c r="B614" s="34" t="s">
        <v>150</v>
      </c>
      <c r="C614" s="25">
        <v>786895</v>
      </c>
      <c r="D614" s="24" t="s">
        <v>873</v>
      </c>
      <c r="E614" s="26">
        <v>45826.445833333302</v>
      </c>
      <c r="F614" s="26">
        <v>45826.445833333302</v>
      </c>
      <c r="G614" s="25">
        <v>328</v>
      </c>
      <c r="H614" s="25">
        <v>328</v>
      </c>
      <c r="I614" s="26">
        <v>46154.660416666702</v>
      </c>
      <c r="J614" s="27">
        <v>330</v>
      </c>
      <c r="K614" s="27">
        <v>356</v>
      </c>
      <c r="L614" s="27">
        <v>164</v>
      </c>
      <c r="M614" s="27">
        <v>15961</v>
      </c>
      <c r="N614" s="27">
        <v>13055</v>
      </c>
      <c r="O614" s="24"/>
      <c r="P614" s="24">
        <v>0</v>
      </c>
      <c r="Q614" s="24"/>
      <c r="R614" s="24"/>
      <c r="S614" s="24">
        <v>1</v>
      </c>
      <c r="T614" s="24">
        <v>2</v>
      </c>
      <c r="U614" s="24">
        <v>15000</v>
      </c>
      <c r="V614" s="24"/>
      <c r="W614" s="24">
        <v>15000</v>
      </c>
      <c r="X614" s="24" t="str">
        <f>IF(OR(I614="",说明首页!$C$3-INT(I614)&gt;7),"是","否")</f>
        <v>否</v>
      </c>
      <c r="Y614" s="24" t="str">
        <f>IF(OR(O614="",O614&lt;22),"是","否")</f>
        <v>是</v>
      </c>
      <c r="Z614" s="24" t="str">
        <f>IF(AND(X614="否",Y614="否"),"是","否")</f>
        <v>否</v>
      </c>
      <c r="AA614" s="24" t="str">
        <f>IF(OR(I614="",说明首页!$C$3-INT(I614)&gt;=3),"是","否")</f>
        <v>否</v>
      </c>
      <c r="AB614" s="28">
        <f>IFERROR(IF(L614&gt;0,N614/L614,0),0)</f>
        <v>79.603658536585371</v>
      </c>
      <c r="AC614" s="29">
        <f>IFERROR(IF(U614="",0,U614/10000),0)</f>
        <v>1.5</v>
      </c>
      <c r="AD614" s="27">
        <f>IFERROR(IF(AND(T614&lt;&gt;"",T614&gt;0),U614/T614,0),0)</f>
        <v>7500</v>
      </c>
      <c r="AE614" s="29">
        <f>IFERROR(IF(V614="",0,V614/10000),0)</f>
        <v>0</v>
      </c>
      <c r="AF614" s="29">
        <f>IFERROR(IF(O614&gt;0,N614/O614/60,0),0)</f>
        <v>0</v>
      </c>
      <c r="AG614" s="28" t="str">
        <f>IF(Z614="是",COUNTIFS($Z$2:$Z$4721,"是",$AB$2:$AB$4721,"&lt;"&amp;AB614)/COUNTIF($Z$2:$Z$4721,"是")*100,"")</f>
        <v/>
      </c>
      <c r="AH614" s="28" t="str">
        <f>IF(Z614="是",COUNTIFS($Z$2:$Z$4721,"是",$AC$2:$AC$4721,"&lt;"&amp;AC614)/COUNTIF($Z$2:$Z$4721,"是")*100,"")</f>
        <v/>
      </c>
      <c r="AI614" s="28" t="str">
        <f>IF(Z614="是",COUNTIFS($Z$2:$Z$4721,"是",$AD$2:$AD$4721,"&lt;"&amp;AD614)/COUNTIF($Z$2:$Z$4721,"是")*100,"")</f>
        <v/>
      </c>
      <c r="AJ614" s="28" t="str">
        <f>IF(Z614="是",COUNTIFS($Z$2:$Z$4721,"是",$AE$2:$AE$4721,"&lt;"&amp;AE614)/COUNTIF($Z$2:$Z$4721,"是")*100,"")</f>
        <v/>
      </c>
      <c r="AK614" s="28" t="str">
        <f>IF(Z614="是",COUNTIFS($Z$2:$Z$4721,"是",$AF$2:$AF$4721,"&lt;"&amp;AF614)/COUNTIF($Z$2:$Z$4721,"是")*100,"")</f>
        <v/>
      </c>
      <c r="AL614" s="29" t="str">
        <f>IF(Z614="是",ROUND(AG614*0.1+AH614*0.35+AI614*0.15+AJ614*0.15+AK614*0.25,2),"")</f>
        <v/>
      </c>
      <c r="AM614" s="25" t="str">
        <f>IF(Z614="是",COUNTIFS($Z$2:$Z$4721,"是",$AL$2:$AL$4721,"&gt;"&amp;AL614)+1,"")</f>
        <v/>
      </c>
      <c r="AN614" s="24" t="str">
        <f>IF(Z614&lt;&gt;"是","非参评",IF(AND(AM614&lt;=COUNTIF($Z$2:$Z$4721,"是")*0.2,AC614&gt;MEDIAN(IF($Z$2:$Z$4721="是",$AC$2:$AC$4721))),"S",IF(AM614&lt;=COUNTIF($Z$2:$Z$4721,"是")*0.5,"A",IF(AM614&lt;=COUNTIF($Z$2:$Z$4721,"是")*0.8,"B","C"))))</f>
        <v>非参评</v>
      </c>
      <c r="AO614" s="24" t="str">
        <f>IF(G614="","无数据",IF(G614&lt;30,"MOB1-",IF(G614&lt;90,"MOB1-3",IF(G614&lt;180,"MOB3-6",IF(G614&lt;365,"MOB6-12","MOB12+")))))</f>
        <v>MOB6-12</v>
      </c>
    </row>
    <row r="615" spans="1:41" ht="13.5" hidden="1" customHeight="1">
      <c r="A615" s="24" t="s">
        <v>1168</v>
      </c>
      <c r="B615" s="34" t="s">
        <v>167</v>
      </c>
      <c r="C615" s="25">
        <v>786897</v>
      </c>
      <c r="D615" s="24" t="s">
        <v>1196</v>
      </c>
      <c r="E615" s="26">
        <v>46127.701388888898</v>
      </c>
      <c r="F615" s="26">
        <v>46127.701388888898</v>
      </c>
      <c r="G615" s="25">
        <v>27</v>
      </c>
      <c r="H615" s="25">
        <v>27</v>
      </c>
      <c r="I615" s="26">
        <v>46127.715277777803</v>
      </c>
      <c r="J615" s="27">
        <v>8</v>
      </c>
      <c r="K615" s="27">
        <v>8</v>
      </c>
      <c r="L615" s="27">
        <v>2</v>
      </c>
      <c r="M615" s="27">
        <v>223</v>
      </c>
      <c r="N615" s="27">
        <v>124</v>
      </c>
      <c r="O615" s="25"/>
      <c r="P615" s="27"/>
      <c r="Q615" s="24"/>
      <c r="R615" s="24"/>
      <c r="S615" s="27"/>
      <c r="T615" s="27"/>
      <c r="U615" s="27"/>
      <c r="V615" s="27"/>
      <c r="W615" s="27"/>
      <c r="X615" s="24" t="str">
        <f>IF(OR(I615="",说明首页!$C$3-INT(I615)&gt;7),"是","否")</f>
        <v>否</v>
      </c>
      <c r="Y615" s="24" t="str">
        <f>IF(OR(O615="",O615&lt;22),"是","否")</f>
        <v>是</v>
      </c>
      <c r="Z615" s="24" t="str">
        <f>IF(AND(X615="否",Y615="否"),"是","否")</f>
        <v>否</v>
      </c>
      <c r="AA615" s="24" t="str">
        <f>IF(OR(I615="",说明首页!$C$3-INT(I615)&gt;=3),"是","否")</f>
        <v>是</v>
      </c>
      <c r="AB615" s="28">
        <f>IFERROR(IF(L615&gt;0,N615/L615,0),0)</f>
        <v>62</v>
      </c>
      <c r="AC615" s="29">
        <f>IFERROR(IF(U615="",0,U615/10000),0)</f>
        <v>0</v>
      </c>
      <c r="AD615" s="27">
        <f>IFERROR(IF(AND(T615&lt;&gt;"",T615&gt;0),U615/T615,0),0)</f>
        <v>0</v>
      </c>
      <c r="AE615" s="29">
        <f>IFERROR(IF(V615="",0,V615/10000),0)</f>
        <v>0</v>
      </c>
      <c r="AF615" s="29">
        <f>IFERROR(IF(O615&gt;0,N615/O615/60,0),0)</f>
        <v>0</v>
      </c>
      <c r="AG615" s="28" t="str">
        <f>IF(Z615="是",COUNTIFS($Z$2:$Z$4721,"是",$AB$2:$AB$4721,"&lt;"&amp;AB615)/COUNTIF($Z$2:$Z$4721,"是")*100,"")</f>
        <v/>
      </c>
      <c r="AH615" s="28" t="str">
        <f>IF(Z615="是",COUNTIFS($Z$2:$Z$4721,"是",$AC$2:$AC$4721,"&lt;"&amp;AC615)/COUNTIF($Z$2:$Z$4721,"是")*100,"")</f>
        <v/>
      </c>
      <c r="AI615" s="28" t="str">
        <f>IF(Z615="是",COUNTIFS($Z$2:$Z$4721,"是",$AD$2:$AD$4721,"&lt;"&amp;AD615)/COUNTIF($Z$2:$Z$4721,"是")*100,"")</f>
        <v/>
      </c>
      <c r="AJ615" s="28" t="str">
        <f>IF(Z615="是",COUNTIFS($Z$2:$Z$4721,"是",$AE$2:$AE$4721,"&lt;"&amp;AE615)/COUNTIF($Z$2:$Z$4721,"是")*100,"")</f>
        <v/>
      </c>
      <c r="AK615" s="28" t="str">
        <f>IF(Z615="是",COUNTIFS($Z$2:$Z$4721,"是",$AF$2:$AF$4721,"&lt;"&amp;AF615)/COUNTIF($Z$2:$Z$4721,"是")*100,"")</f>
        <v/>
      </c>
      <c r="AL615" s="29" t="str">
        <f>IF(Z615="是",ROUND(AG615*0.1+AH615*0.35+AI615*0.15+AJ615*0.15+AK615*0.25,2),"")</f>
        <v/>
      </c>
      <c r="AM615" s="25" t="str">
        <f>IF(Z615="是",COUNTIFS($Z$2:$Z$4721,"是",$AL$2:$AL$4721,"&gt;"&amp;AL615)+1,"")</f>
        <v/>
      </c>
      <c r="AN615" s="24" t="str">
        <f>IF(Z615&lt;&gt;"是","非参评",IF(AND(AM615&lt;=COUNTIF($Z$2:$Z$4721,"是")*0.2,AC615&gt;MEDIAN(IF($Z$2:$Z$4721="是",$AC$2:$AC$4721))),"S",IF(AM615&lt;=COUNTIF($Z$2:$Z$4721,"是")*0.5,"A",IF(AM615&lt;=COUNTIF($Z$2:$Z$4721,"是")*0.8,"B","C"))))</f>
        <v>非参评</v>
      </c>
      <c r="AO615" s="24" t="str">
        <f>IF(G615="","无数据",IF(G615&lt;30,"MOB1-",IF(G615&lt;90,"MOB1-3",IF(G615&lt;180,"MOB3-6",IF(G615&lt;365,"MOB6-12","MOB12+")))))</f>
        <v>MOB1-</v>
      </c>
    </row>
    <row r="616" spans="1:41" ht="13.5" hidden="1" customHeight="1">
      <c r="A616" s="24" t="s">
        <v>1168</v>
      </c>
      <c r="B616" s="34" t="s">
        <v>169</v>
      </c>
      <c r="C616" s="25">
        <v>787089</v>
      </c>
      <c r="D616" s="24" t="s">
        <v>1847</v>
      </c>
      <c r="E616" s="26">
        <v>45827.3840277778</v>
      </c>
      <c r="F616" s="26">
        <v>45827.3840277778</v>
      </c>
      <c r="G616" s="25">
        <v>327</v>
      </c>
      <c r="H616" s="25">
        <v>327</v>
      </c>
      <c r="I616" s="26">
        <v>46154.734722222202</v>
      </c>
      <c r="J616" s="27">
        <v>4208</v>
      </c>
      <c r="K616" s="27">
        <v>4538</v>
      </c>
      <c r="L616" s="27">
        <v>1718</v>
      </c>
      <c r="M616" s="27">
        <v>196866</v>
      </c>
      <c r="N616" s="27">
        <v>156661</v>
      </c>
      <c r="O616" s="25">
        <v>22</v>
      </c>
      <c r="P616" s="27">
        <v>0</v>
      </c>
      <c r="Q616" s="24"/>
      <c r="R616" s="24"/>
      <c r="S616" s="27">
        <v>201</v>
      </c>
      <c r="T616" s="27">
        <v>320</v>
      </c>
      <c r="U616" s="27">
        <v>7416400</v>
      </c>
      <c r="V616" s="27">
        <v>4179900</v>
      </c>
      <c r="W616" s="27">
        <v>7416400</v>
      </c>
      <c r="X616" s="24" t="str">
        <f>IF(OR(I616="",说明首页!$C$3-INT(I616)&gt;7),"是","否")</f>
        <v>否</v>
      </c>
      <c r="Y616" s="24" t="str">
        <f>IF(OR(O616="",O616&lt;22),"是","否")</f>
        <v>否</v>
      </c>
      <c r="Z616" s="24" t="str">
        <f>IF(AND(X616="否",Y616="否"),"是","否")</f>
        <v>是</v>
      </c>
      <c r="AA616" s="24" t="str">
        <f>IF(OR(I616="",说明首页!$C$3-INT(I616)&gt;=3),"是","否")</f>
        <v>否</v>
      </c>
      <c r="AB616" s="28">
        <f>IFERROR(IF(L616&gt;0,N616/L616,0),0)</f>
        <v>91.188009313154836</v>
      </c>
      <c r="AC616" s="29">
        <f>IFERROR(IF(U616="",0,U616/10000),0)</f>
        <v>741.64</v>
      </c>
      <c r="AD616" s="27">
        <f>IFERROR(IF(AND(T616&lt;&gt;"",T616&gt;0),U616/T616,0),0)</f>
        <v>23176.25</v>
      </c>
      <c r="AE616" s="29">
        <f>IFERROR(IF(V616="",0,V616/10000),0)</f>
        <v>417.99</v>
      </c>
      <c r="AF616" s="29">
        <f>IFERROR(IF(O616&gt;0,N616/O616/60,0),0)</f>
        <v>118.68257575757575</v>
      </c>
      <c r="AG616" s="28">
        <f>IF(Z616="是",COUNTIFS($Z$2:$Z$4721,"是",$AB$2:$AB$4721,"&lt;"&amp;AB616)/COUNTIF($Z$2:$Z$4721,"是")*100,"")</f>
        <v>50.421585160202362</v>
      </c>
      <c r="AH616" s="28">
        <f>IF(Z616="是",COUNTIFS($Z$2:$Z$4721,"是",$AC$2:$AC$4721,"&lt;"&amp;AC616)/COUNTIF($Z$2:$Z$4721,"是")*100,"")</f>
        <v>42.158516020236085</v>
      </c>
      <c r="AI616" s="28">
        <f>IF(Z616="是",COUNTIFS($Z$2:$Z$4721,"是",$AD$2:$AD$4721,"&lt;"&amp;AD616)/COUNTIF($Z$2:$Z$4721,"是")*100,"")</f>
        <v>43.844856661045533</v>
      </c>
      <c r="AJ616" s="28">
        <f>IF(Z616="是",COUNTIFS($Z$2:$Z$4721,"是",$AE$2:$AE$4721,"&lt;"&amp;AE616)/COUNTIF($Z$2:$Z$4721,"是")*100,"")</f>
        <v>67.790893760539632</v>
      </c>
      <c r="AK616" s="28">
        <f>IF(Z616="是",COUNTIFS($Z$2:$Z$4721,"是",$AF$2:$AF$4721,"&lt;"&amp;AF616)/COUNTIF($Z$2:$Z$4721,"是")*100,"")</f>
        <v>21.753794266441819</v>
      </c>
      <c r="AL616" s="29">
        <f>IF(Z616="是",ROUND(AG616*0.1+AH616*0.35+AI616*0.15+AJ616*0.15+AK616*0.25,2),"")</f>
        <v>41.98</v>
      </c>
      <c r="AM616" s="25">
        <f>IF(Z616="是",COUNTIFS($Z$2:$Z$4721,"是",$AL$2:$AL$4721,"&gt;"&amp;AL616)+1,"")</f>
        <v>356</v>
      </c>
      <c r="AN616" s="24" t="str">
        <f>IF(Z616&lt;&gt;"是","非参评",IF(AND(AM616&lt;=COUNTIF($Z$2:$Z$4721,"是")*0.2,AC616&gt;MEDIAN(IF($Z$2:$Z$4721="是",$AC$2:$AC$4721))),"S",IF(AM616&lt;=COUNTIF($Z$2:$Z$4721,"是")*0.5,"A",IF(AM616&lt;=COUNTIF($Z$2:$Z$4721,"是")*0.8,"B","C"))))</f>
        <v>B</v>
      </c>
      <c r="AO616" s="24" t="str">
        <f>IF(G616="","无数据",IF(G616&lt;30,"MOB1-",IF(G616&lt;90,"MOB1-3",IF(G616&lt;180,"MOB3-6",IF(G616&lt;365,"MOB6-12","MOB12+")))))</f>
        <v>MOB6-12</v>
      </c>
    </row>
    <row r="617" spans="1:41" ht="13.5" hidden="1" customHeight="1">
      <c r="A617" s="24" t="s">
        <v>1168</v>
      </c>
      <c r="B617" s="34" t="s">
        <v>145</v>
      </c>
      <c r="C617" s="25">
        <v>787092</v>
      </c>
      <c r="D617" s="24" t="s">
        <v>1133</v>
      </c>
      <c r="E617" s="26">
        <v>45828.404166666704</v>
      </c>
      <c r="F617" s="26">
        <v>45828.404166666704</v>
      </c>
      <c r="G617" s="25">
        <v>326</v>
      </c>
      <c r="H617" s="25">
        <v>326</v>
      </c>
      <c r="I617" s="26">
        <v>46150.652083333298</v>
      </c>
      <c r="J617" s="27">
        <v>145</v>
      </c>
      <c r="K617" s="27">
        <v>147</v>
      </c>
      <c r="L617" s="27">
        <v>56</v>
      </c>
      <c r="M617" s="27">
        <v>10081</v>
      </c>
      <c r="N617" s="27">
        <v>8737</v>
      </c>
      <c r="O617" s="25">
        <v>1</v>
      </c>
      <c r="P617" s="27">
        <v>0</v>
      </c>
      <c r="Q617" s="24"/>
      <c r="R617" s="24"/>
      <c r="S617" s="27">
        <v>3</v>
      </c>
      <c r="T617" s="27">
        <v>5</v>
      </c>
      <c r="U617" s="27">
        <v>310800</v>
      </c>
      <c r="V617" s="27">
        <v>310800</v>
      </c>
      <c r="W617" s="27">
        <v>310800</v>
      </c>
      <c r="X617" s="24" t="str">
        <f>IF(OR(I617="",说明首页!$C$3-INT(I617)&gt;7),"是","否")</f>
        <v>否</v>
      </c>
      <c r="Y617" s="24" t="str">
        <f>IF(OR(O617="",O617&lt;22),"是","否")</f>
        <v>是</v>
      </c>
      <c r="Z617" s="24" t="str">
        <f>IF(AND(X617="否",Y617="否"),"是","否")</f>
        <v>否</v>
      </c>
      <c r="AA617" s="24" t="str">
        <f>IF(OR(I617="",说明首页!$C$3-INT(I617)&gt;=3),"是","否")</f>
        <v>否</v>
      </c>
      <c r="AB617" s="28">
        <f>IFERROR(IF(L617&gt;0,N617/L617,0),0)</f>
        <v>156.01785714285714</v>
      </c>
      <c r="AC617" s="29">
        <f>IFERROR(IF(U617="",0,U617/10000),0)</f>
        <v>31.08</v>
      </c>
      <c r="AD617" s="27">
        <f>IFERROR(IF(AND(T617&lt;&gt;"",T617&gt;0),U617/T617,0),0)</f>
        <v>62160</v>
      </c>
      <c r="AE617" s="29">
        <f>IFERROR(IF(V617="",0,V617/10000),0)</f>
        <v>31.08</v>
      </c>
      <c r="AF617" s="29">
        <f>IFERROR(IF(O617&gt;0,N617/O617/60,0),0)</f>
        <v>145.61666666666667</v>
      </c>
      <c r="AG617" s="28" t="str">
        <f>IF(Z617="是",COUNTIFS($Z$2:$Z$4721,"是",$AB$2:$AB$4721,"&lt;"&amp;AB617)/COUNTIF($Z$2:$Z$4721,"是")*100,"")</f>
        <v/>
      </c>
      <c r="AH617" s="28" t="str">
        <f>IF(Z617="是",COUNTIFS($Z$2:$Z$4721,"是",$AC$2:$AC$4721,"&lt;"&amp;AC617)/COUNTIF($Z$2:$Z$4721,"是")*100,"")</f>
        <v/>
      </c>
      <c r="AI617" s="28" t="str">
        <f>IF(Z617="是",COUNTIFS($Z$2:$Z$4721,"是",$AD$2:$AD$4721,"&lt;"&amp;AD617)/COUNTIF($Z$2:$Z$4721,"是")*100,"")</f>
        <v/>
      </c>
      <c r="AJ617" s="28" t="str">
        <f>IF(Z617="是",COUNTIFS($Z$2:$Z$4721,"是",$AE$2:$AE$4721,"&lt;"&amp;AE617)/COUNTIF($Z$2:$Z$4721,"是")*100,"")</f>
        <v/>
      </c>
      <c r="AK617" s="28" t="str">
        <f>IF(Z617="是",COUNTIFS($Z$2:$Z$4721,"是",$AF$2:$AF$4721,"&lt;"&amp;AF617)/COUNTIF($Z$2:$Z$4721,"是")*100,"")</f>
        <v/>
      </c>
      <c r="AL617" s="29" t="str">
        <f>IF(Z617="是",ROUND(AG617*0.1+AH617*0.35+AI617*0.15+AJ617*0.15+AK617*0.25,2),"")</f>
        <v/>
      </c>
      <c r="AM617" s="25" t="str">
        <f>IF(Z617="是",COUNTIFS($Z$2:$Z$4721,"是",$AL$2:$AL$4721,"&gt;"&amp;AL617)+1,"")</f>
        <v/>
      </c>
      <c r="AN617" s="24" t="str">
        <f>IF(Z617&lt;&gt;"是","非参评",IF(AND(AM617&lt;=COUNTIF($Z$2:$Z$4721,"是")*0.2,AC617&gt;MEDIAN(IF($Z$2:$Z$4721="是",$AC$2:$AC$4721))),"S",IF(AM617&lt;=COUNTIF($Z$2:$Z$4721,"是")*0.5,"A",IF(AM617&lt;=COUNTIF($Z$2:$Z$4721,"是")*0.8,"B","C"))))</f>
        <v>非参评</v>
      </c>
      <c r="AO617" s="24" t="str">
        <f>IF(G617="","无数据",IF(G617&lt;30,"MOB1-",IF(G617&lt;90,"MOB1-3",IF(G617&lt;180,"MOB3-6",IF(G617&lt;365,"MOB6-12","MOB12+")))))</f>
        <v>MOB6-12</v>
      </c>
    </row>
    <row r="618" spans="1:41" ht="13.5" hidden="1" customHeight="1">
      <c r="A618" s="24" t="s">
        <v>1168</v>
      </c>
      <c r="B618" s="34" t="s">
        <v>147</v>
      </c>
      <c r="C618" s="25">
        <v>787170</v>
      </c>
      <c r="D618" s="24" t="s">
        <v>217</v>
      </c>
      <c r="E618" s="26">
        <v>45829.693749999999</v>
      </c>
      <c r="F618" s="26">
        <v>45829.693749999999</v>
      </c>
      <c r="G618" s="25">
        <v>325</v>
      </c>
      <c r="H618" s="25">
        <v>325</v>
      </c>
      <c r="I618" s="26">
        <v>46154.8347222222</v>
      </c>
      <c r="J618" s="27">
        <v>484</v>
      </c>
      <c r="K618" s="27">
        <v>562</v>
      </c>
      <c r="L618" s="27">
        <v>169</v>
      </c>
      <c r="M618" s="27">
        <v>23181</v>
      </c>
      <c r="N618" s="27">
        <v>17858</v>
      </c>
      <c r="O618" s="25">
        <v>3</v>
      </c>
      <c r="P618" s="27">
        <v>0</v>
      </c>
      <c r="Q618" s="24"/>
      <c r="R618" s="24"/>
      <c r="S618" s="27">
        <v>6</v>
      </c>
      <c r="T618" s="27">
        <v>12</v>
      </c>
      <c r="U618" s="27">
        <v>612100</v>
      </c>
      <c r="V618" s="27">
        <v>469100</v>
      </c>
      <c r="W618" s="27">
        <v>612100</v>
      </c>
      <c r="X618" s="24" t="str">
        <f>IF(OR(I618="",说明首页!$C$3-INT(I618)&gt;7),"是","否")</f>
        <v>否</v>
      </c>
      <c r="Y618" s="24" t="str">
        <f>IF(OR(O618="",O618&lt;22),"是","否")</f>
        <v>是</v>
      </c>
      <c r="Z618" s="24" t="str">
        <f>IF(AND(X618="否",Y618="否"),"是","否")</f>
        <v>否</v>
      </c>
      <c r="AA618" s="24" t="str">
        <f>IF(OR(I618="",说明首页!$C$3-INT(I618)&gt;=3),"是","否")</f>
        <v>否</v>
      </c>
      <c r="AB618" s="28">
        <f>IFERROR(IF(L618&gt;0,N618/L618,0),0)</f>
        <v>105.66863905325444</v>
      </c>
      <c r="AC618" s="29">
        <f>IFERROR(IF(U618="",0,U618/10000),0)</f>
        <v>61.21</v>
      </c>
      <c r="AD618" s="27">
        <f>IFERROR(IF(AND(T618&lt;&gt;"",T618&gt;0),U618/T618,0),0)</f>
        <v>51008.333333333336</v>
      </c>
      <c r="AE618" s="29">
        <f>IFERROR(IF(V618="",0,V618/10000),0)</f>
        <v>46.91</v>
      </c>
      <c r="AF618" s="29">
        <f>IFERROR(IF(O618&gt;0,N618/O618/60,0),0)</f>
        <v>99.211111111111123</v>
      </c>
      <c r="AG618" s="28" t="str">
        <f>IF(Z618="是",COUNTIFS($Z$2:$Z$4721,"是",$AB$2:$AB$4721,"&lt;"&amp;AB618)/COUNTIF($Z$2:$Z$4721,"是")*100,"")</f>
        <v/>
      </c>
      <c r="AH618" s="28" t="str">
        <f>IF(Z618="是",COUNTIFS($Z$2:$Z$4721,"是",$AC$2:$AC$4721,"&lt;"&amp;AC618)/COUNTIF($Z$2:$Z$4721,"是")*100,"")</f>
        <v/>
      </c>
      <c r="AI618" s="28" t="str">
        <f>IF(Z618="是",COUNTIFS($Z$2:$Z$4721,"是",$AD$2:$AD$4721,"&lt;"&amp;AD618)/COUNTIF($Z$2:$Z$4721,"是")*100,"")</f>
        <v/>
      </c>
      <c r="AJ618" s="28" t="str">
        <f>IF(Z618="是",COUNTIFS($Z$2:$Z$4721,"是",$AE$2:$AE$4721,"&lt;"&amp;AE618)/COUNTIF($Z$2:$Z$4721,"是")*100,"")</f>
        <v/>
      </c>
      <c r="AK618" s="28" t="str">
        <f>IF(Z618="是",COUNTIFS($Z$2:$Z$4721,"是",$AF$2:$AF$4721,"&lt;"&amp;AF618)/COUNTIF($Z$2:$Z$4721,"是")*100,"")</f>
        <v/>
      </c>
      <c r="AL618" s="29" t="str">
        <f>IF(Z618="是",ROUND(AG618*0.1+AH618*0.35+AI618*0.15+AJ618*0.15+AK618*0.25,2),"")</f>
        <v/>
      </c>
      <c r="AM618" s="25" t="str">
        <f>IF(Z618="是",COUNTIFS($Z$2:$Z$4721,"是",$AL$2:$AL$4721,"&gt;"&amp;AL618)+1,"")</f>
        <v/>
      </c>
      <c r="AN618" s="24" t="str">
        <f>IF(Z618&lt;&gt;"是","非参评",IF(AND(AM618&lt;=COUNTIF($Z$2:$Z$4721,"是")*0.2,AC618&gt;MEDIAN(IF($Z$2:$Z$4721="是",$AC$2:$AC$4721))),"S",IF(AM618&lt;=COUNTIF($Z$2:$Z$4721,"是")*0.5,"A",IF(AM618&lt;=COUNTIF($Z$2:$Z$4721,"是")*0.8,"B","C"))))</f>
        <v>非参评</v>
      </c>
      <c r="AO618" s="24" t="str">
        <f>IF(G618="","无数据",IF(G618&lt;30,"MOB1-",IF(G618&lt;90,"MOB1-3",IF(G618&lt;180,"MOB3-6",IF(G618&lt;365,"MOB6-12","MOB12+")))))</f>
        <v>MOB6-12</v>
      </c>
    </row>
    <row r="619" spans="1:41" ht="13.5" hidden="1" customHeight="1">
      <c r="A619" s="24" t="s">
        <v>1168</v>
      </c>
      <c r="B619" s="34" t="s">
        <v>152</v>
      </c>
      <c r="C619" s="25">
        <v>787614</v>
      </c>
      <c r="D619" s="24" t="s">
        <v>1418</v>
      </c>
      <c r="E619" s="26">
        <v>45834.418749999997</v>
      </c>
      <c r="F619" s="26">
        <v>45834.418749999997</v>
      </c>
      <c r="G619" s="25">
        <v>320</v>
      </c>
      <c r="H619" s="25">
        <v>320</v>
      </c>
      <c r="I619" s="26">
        <v>46154.784722222197</v>
      </c>
      <c r="J619" s="27">
        <v>3867</v>
      </c>
      <c r="K619" s="27">
        <v>4822</v>
      </c>
      <c r="L619" s="27">
        <v>2140</v>
      </c>
      <c r="M619" s="27">
        <v>235154</v>
      </c>
      <c r="N619" s="27">
        <v>197434</v>
      </c>
      <c r="O619" s="25">
        <v>26</v>
      </c>
      <c r="P619" s="27">
        <v>0</v>
      </c>
      <c r="Q619" s="24"/>
      <c r="R619" s="24"/>
      <c r="S619" s="27">
        <v>258</v>
      </c>
      <c r="T619" s="27">
        <v>403</v>
      </c>
      <c r="U619" s="27">
        <v>7820400</v>
      </c>
      <c r="V619" s="27">
        <v>850100</v>
      </c>
      <c r="W619" s="27">
        <v>7820400</v>
      </c>
      <c r="X619" s="24" t="str">
        <f>IF(OR(I619="",说明首页!$C$3-INT(I619)&gt;7),"是","否")</f>
        <v>否</v>
      </c>
      <c r="Y619" s="24" t="str">
        <f>IF(OR(O619="",O619&lt;22),"是","否")</f>
        <v>否</v>
      </c>
      <c r="Z619" s="24" t="str">
        <f>IF(AND(X619="否",Y619="否"),"是","否")</f>
        <v>是</v>
      </c>
      <c r="AA619" s="24" t="str">
        <f>IF(OR(I619="",说明首页!$C$3-INT(I619)&gt;=3),"是","否")</f>
        <v>否</v>
      </c>
      <c r="AB619" s="28">
        <f>IFERROR(IF(L619&gt;0,N619/L619,0),0)</f>
        <v>92.258878504672893</v>
      </c>
      <c r="AC619" s="29">
        <f>IFERROR(IF(U619="",0,U619/10000),0)</f>
        <v>782.04</v>
      </c>
      <c r="AD619" s="27">
        <f>IFERROR(IF(AND(T619&lt;&gt;"",T619&gt;0),U619/T619,0),0)</f>
        <v>19405.459057071959</v>
      </c>
      <c r="AE619" s="29">
        <f>IFERROR(IF(V619="",0,V619/10000),0)</f>
        <v>85.01</v>
      </c>
      <c r="AF619" s="29">
        <f>IFERROR(IF(O619&gt;0,N619/O619/60,0),0)</f>
        <v>126.56025641025641</v>
      </c>
      <c r="AG619" s="28">
        <f>IF(Z619="是",COUNTIFS($Z$2:$Z$4721,"是",$AB$2:$AB$4721,"&lt;"&amp;AB619)/COUNTIF($Z$2:$Z$4721,"是")*100,"")</f>
        <v>52.27655986509275</v>
      </c>
      <c r="AH619" s="28">
        <f>IF(Z619="是",COUNTIFS($Z$2:$Z$4721,"是",$AC$2:$AC$4721,"&lt;"&amp;AC619)/COUNTIF($Z$2:$Z$4721,"是")*100,"")</f>
        <v>47.386172006745362</v>
      </c>
      <c r="AI619" s="28">
        <f>IF(Z619="是",COUNTIFS($Z$2:$Z$4721,"是",$AD$2:$AD$4721,"&lt;"&amp;AD619)/COUNTIF($Z$2:$Z$4721,"是")*100,"")</f>
        <v>23.440134907251263</v>
      </c>
      <c r="AJ619" s="28">
        <f>IF(Z619="是",COUNTIFS($Z$2:$Z$4721,"是",$AE$2:$AE$4721,"&lt;"&amp;AE619)/COUNTIF($Z$2:$Z$4721,"是")*100,"")</f>
        <v>6.2394603709949408</v>
      </c>
      <c r="AK619" s="28">
        <f>IF(Z619="是",COUNTIFS($Z$2:$Z$4721,"是",$AF$2:$AF$4721,"&lt;"&amp;AF619)/COUNTIF($Z$2:$Z$4721,"是")*100,"")</f>
        <v>34.73861720067454</v>
      </c>
      <c r="AL619" s="29">
        <f>IF(Z619="是",ROUND(AG619*0.1+AH619*0.35+AI619*0.15+AJ619*0.15+AK619*0.25,2),"")</f>
        <v>34.950000000000003</v>
      </c>
      <c r="AM619" s="25">
        <f>IF(Z619="是",COUNTIFS($Z$2:$Z$4721,"是",$AL$2:$AL$4721,"&gt;"&amp;AL619)+1,"")</f>
        <v>408</v>
      </c>
      <c r="AN619" s="24" t="str">
        <f>IF(Z619&lt;&gt;"是","非参评",IF(AND(AM619&lt;=COUNTIF($Z$2:$Z$4721,"是")*0.2,AC619&gt;MEDIAN(IF($Z$2:$Z$4721="是",$AC$2:$AC$4721))),"S",IF(AM619&lt;=COUNTIF($Z$2:$Z$4721,"是")*0.5,"A",IF(AM619&lt;=COUNTIF($Z$2:$Z$4721,"是")*0.8,"B","C"))))</f>
        <v>B</v>
      </c>
      <c r="AO619" s="24" t="str">
        <f>IF(G619="","无数据",IF(G619&lt;30,"MOB1-",IF(G619&lt;90,"MOB1-3",IF(G619&lt;180,"MOB3-6",IF(G619&lt;365,"MOB6-12","MOB12+")))))</f>
        <v>MOB6-12</v>
      </c>
    </row>
    <row r="620" spans="1:41" ht="13.5" hidden="1" customHeight="1">
      <c r="A620" s="24" t="s">
        <v>1168</v>
      </c>
      <c r="B620" s="34" t="s">
        <v>160</v>
      </c>
      <c r="C620" s="25">
        <v>787641</v>
      </c>
      <c r="D620" s="24" t="s">
        <v>215</v>
      </c>
      <c r="E620" s="26">
        <v>45833.3881944444</v>
      </c>
      <c r="F620" s="26">
        <v>45833.3881944444</v>
      </c>
      <c r="G620" s="25">
        <v>321</v>
      </c>
      <c r="H620" s="25">
        <v>321</v>
      </c>
      <c r="I620" s="26">
        <v>46146.625694444403</v>
      </c>
      <c r="J620" s="27">
        <v>17</v>
      </c>
      <c r="K620" s="27">
        <v>17</v>
      </c>
      <c r="L620" s="27">
        <v>4</v>
      </c>
      <c r="M620" s="27">
        <v>436</v>
      </c>
      <c r="N620" s="27">
        <v>223</v>
      </c>
      <c r="O620" s="24"/>
      <c r="P620" s="27"/>
      <c r="Q620" s="24"/>
      <c r="R620" s="24"/>
      <c r="S620" s="27"/>
      <c r="T620" s="27"/>
      <c r="U620" s="27"/>
      <c r="V620" s="27"/>
      <c r="W620" s="27"/>
      <c r="X620" s="24" t="str">
        <f>IF(OR(I620="",说明首页!$C$3-INT(I620)&gt;7),"是","否")</f>
        <v>否</v>
      </c>
      <c r="Y620" s="24" t="str">
        <f>IF(OR(O620="",O620&lt;22),"是","否")</f>
        <v>是</v>
      </c>
      <c r="Z620" s="24" t="str">
        <f>IF(AND(X620="否",Y620="否"),"是","否")</f>
        <v>否</v>
      </c>
      <c r="AA620" s="24" t="str">
        <f>IF(OR(I620="",说明首页!$C$3-INT(I620)&gt;=3),"是","否")</f>
        <v>否</v>
      </c>
      <c r="AB620" s="28">
        <f>IFERROR(IF(L620&gt;0,N620/L620,0),0)</f>
        <v>55.75</v>
      </c>
      <c r="AC620" s="29">
        <f>IFERROR(IF(U620="",0,U620/10000),0)</f>
        <v>0</v>
      </c>
      <c r="AD620" s="27">
        <f>IFERROR(IF(AND(T620&lt;&gt;"",T620&gt;0),U620/T620,0),0)</f>
        <v>0</v>
      </c>
      <c r="AE620" s="29">
        <f>IFERROR(IF(V620="",0,V620/10000),0)</f>
        <v>0</v>
      </c>
      <c r="AF620" s="29">
        <f>IFERROR(IF(O620&gt;0,N620/O620/60,0),0)</f>
        <v>0</v>
      </c>
      <c r="AG620" s="28" t="str">
        <f>IF(Z620="是",COUNTIFS($Z$2:$Z$4721,"是",$AB$2:$AB$4721,"&lt;"&amp;AB620)/COUNTIF($Z$2:$Z$4721,"是")*100,"")</f>
        <v/>
      </c>
      <c r="AH620" s="28" t="str">
        <f>IF(Z620="是",COUNTIFS($Z$2:$Z$4721,"是",$AC$2:$AC$4721,"&lt;"&amp;AC620)/COUNTIF($Z$2:$Z$4721,"是")*100,"")</f>
        <v/>
      </c>
      <c r="AI620" s="28" t="str">
        <f>IF(Z620="是",COUNTIFS($Z$2:$Z$4721,"是",$AD$2:$AD$4721,"&lt;"&amp;AD620)/COUNTIF($Z$2:$Z$4721,"是")*100,"")</f>
        <v/>
      </c>
      <c r="AJ620" s="28" t="str">
        <f>IF(Z620="是",COUNTIFS($Z$2:$Z$4721,"是",$AE$2:$AE$4721,"&lt;"&amp;AE620)/COUNTIF($Z$2:$Z$4721,"是")*100,"")</f>
        <v/>
      </c>
      <c r="AK620" s="28" t="str">
        <f>IF(Z620="是",COUNTIFS($Z$2:$Z$4721,"是",$AF$2:$AF$4721,"&lt;"&amp;AF620)/COUNTIF($Z$2:$Z$4721,"是")*100,"")</f>
        <v/>
      </c>
      <c r="AL620" s="29" t="str">
        <f>IF(Z620="是",ROUND(AG620*0.1+AH620*0.35+AI620*0.15+AJ620*0.15+AK620*0.25,2),"")</f>
        <v/>
      </c>
      <c r="AM620" s="25" t="str">
        <f>IF(Z620="是",COUNTIFS($Z$2:$Z$4721,"是",$AL$2:$AL$4721,"&gt;"&amp;AL620)+1,"")</f>
        <v/>
      </c>
      <c r="AN620" s="24" t="str">
        <f>IF(Z620&lt;&gt;"是","非参评",IF(AND(AM620&lt;=COUNTIF($Z$2:$Z$4721,"是")*0.2,AC620&gt;MEDIAN(IF($Z$2:$Z$4721="是",$AC$2:$AC$4721))),"S",IF(AM620&lt;=COUNTIF($Z$2:$Z$4721,"是")*0.5,"A",IF(AM620&lt;=COUNTIF($Z$2:$Z$4721,"是")*0.8,"B","C"))))</f>
        <v>非参评</v>
      </c>
      <c r="AO620" s="24" t="str">
        <f>IF(G620="","无数据",IF(G620&lt;30,"MOB1-",IF(G620&lt;90,"MOB1-3",IF(G620&lt;180,"MOB3-6",IF(G620&lt;365,"MOB6-12","MOB12+")))))</f>
        <v>MOB6-12</v>
      </c>
    </row>
    <row r="621" spans="1:41" ht="13.5" hidden="1" customHeight="1">
      <c r="A621" s="24" t="s">
        <v>1168</v>
      </c>
      <c r="B621" s="34" t="s">
        <v>145</v>
      </c>
      <c r="C621" s="25">
        <v>787913</v>
      </c>
      <c r="D621" s="24" t="s">
        <v>751</v>
      </c>
      <c r="E621" s="26">
        <v>45835.501388888901</v>
      </c>
      <c r="F621" s="26">
        <v>45835.501388888901</v>
      </c>
      <c r="G621" s="25">
        <v>319</v>
      </c>
      <c r="H621" s="25">
        <v>319</v>
      </c>
      <c r="I621" s="26">
        <v>46154.602083333302</v>
      </c>
      <c r="J621" s="27">
        <v>274</v>
      </c>
      <c r="K621" s="27">
        <v>327</v>
      </c>
      <c r="L621" s="27">
        <v>157</v>
      </c>
      <c r="M621" s="27">
        <v>16126</v>
      </c>
      <c r="N621" s="27">
        <v>13502</v>
      </c>
      <c r="O621" s="25">
        <v>1</v>
      </c>
      <c r="P621" s="27">
        <v>0</v>
      </c>
      <c r="Q621" s="24"/>
      <c r="R621" s="24"/>
      <c r="S621" s="27">
        <v>3</v>
      </c>
      <c r="T621" s="27">
        <v>6</v>
      </c>
      <c r="U621" s="27">
        <v>29000</v>
      </c>
      <c r="V621" s="27">
        <v>4000</v>
      </c>
      <c r="W621" s="27">
        <v>29000</v>
      </c>
      <c r="X621" s="24" t="str">
        <f>IF(OR(I621="",说明首页!$C$3-INT(I621)&gt;7),"是","否")</f>
        <v>否</v>
      </c>
      <c r="Y621" s="24" t="str">
        <f>IF(OR(O621="",O621&lt;22),"是","否")</f>
        <v>是</v>
      </c>
      <c r="Z621" s="24" t="str">
        <f>IF(AND(X621="否",Y621="否"),"是","否")</f>
        <v>否</v>
      </c>
      <c r="AA621" s="24" t="str">
        <f>IF(OR(I621="",说明首页!$C$3-INT(I621)&gt;=3),"是","否")</f>
        <v>否</v>
      </c>
      <c r="AB621" s="28">
        <f>IFERROR(IF(L621&gt;0,N621/L621,0),0)</f>
        <v>86</v>
      </c>
      <c r="AC621" s="29">
        <f>IFERROR(IF(U621="",0,U621/10000),0)</f>
        <v>2.9</v>
      </c>
      <c r="AD621" s="27">
        <f>IFERROR(IF(AND(T621&lt;&gt;"",T621&gt;0),U621/T621,0),0)</f>
        <v>4833.333333333333</v>
      </c>
      <c r="AE621" s="29">
        <f>IFERROR(IF(V621="",0,V621/10000),0)</f>
        <v>0.4</v>
      </c>
      <c r="AF621" s="29">
        <f>IFERROR(IF(O621&gt;0,N621/O621/60,0),0)</f>
        <v>225.03333333333333</v>
      </c>
      <c r="AG621" s="28" t="str">
        <f>IF(Z621="是",COUNTIFS($Z$2:$Z$4721,"是",$AB$2:$AB$4721,"&lt;"&amp;AB621)/COUNTIF($Z$2:$Z$4721,"是")*100,"")</f>
        <v/>
      </c>
      <c r="AH621" s="28" t="str">
        <f>IF(Z621="是",COUNTIFS($Z$2:$Z$4721,"是",$AC$2:$AC$4721,"&lt;"&amp;AC621)/COUNTIF($Z$2:$Z$4721,"是")*100,"")</f>
        <v/>
      </c>
      <c r="AI621" s="28" t="str">
        <f>IF(Z621="是",COUNTIFS($Z$2:$Z$4721,"是",$AD$2:$AD$4721,"&lt;"&amp;AD621)/COUNTIF($Z$2:$Z$4721,"是")*100,"")</f>
        <v/>
      </c>
      <c r="AJ621" s="28" t="str">
        <f>IF(Z621="是",COUNTIFS($Z$2:$Z$4721,"是",$AE$2:$AE$4721,"&lt;"&amp;AE621)/COUNTIF($Z$2:$Z$4721,"是")*100,"")</f>
        <v/>
      </c>
      <c r="AK621" s="28" t="str">
        <f>IF(Z621="是",COUNTIFS($Z$2:$Z$4721,"是",$AF$2:$AF$4721,"&lt;"&amp;AF621)/COUNTIF($Z$2:$Z$4721,"是")*100,"")</f>
        <v/>
      </c>
      <c r="AL621" s="29" t="str">
        <f>IF(Z621="是",ROUND(AG621*0.1+AH621*0.35+AI621*0.15+AJ621*0.15+AK621*0.25,2),"")</f>
        <v/>
      </c>
      <c r="AM621" s="25" t="str">
        <f>IF(Z621="是",COUNTIFS($Z$2:$Z$4721,"是",$AL$2:$AL$4721,"&gt;"&amp;AL621)+1,"")</f>
        <v/>
      </c>
      <c r="AN621" s="24" t="str">
        <f>IF(Z621&lt;&gt;"是","非参评",IF(AND(AM621&lt;=COUNTIF($Z$2:$Z$4721,"是")*0.2,AC621&gt;MEDIAN(IF($Z$2:$Z$4721="是",$AC$2:$AC$4721))),"S",IF(AM621&lt;=COUNTIF($Z$2:$Z$4721,"是")*0.5,"A",IF(AM621&lt;=COUNTIF($Z$2:$Z$4721,"是")*0.8,"B","C"))))</f>
        <v>非参评</v>
      </c>
      <c r="AO621" s="24" t="str">
        <f>IF(G621="","无数据",IF(G621&lt;30,"MOB1-",IF(G621&lt;90,"MOB1-3",IF(G621&lt;180,"MOB3-6",IF(G621&lt;365,"MOB6-12","MOB12+")))))</f>
        <v>MOB6-12</v>
      </c>
    </row>
    <row r="622" spans="1:41" ht="13.5" hidden="1" customHeight="1">
      <c r="A622" s="24" t="s">
        <v>1168</v>
      </c>
      <c r="B622" s="34" t="s">
        <v>169</v>
      </c>
      <c r="C622" s="25">
        <v>787999</v>
      </c>
      <c r="D622" s="24" t="s">
        <v>1502</v>
      </c>
      <c r="E622" s="26">
        <v>46135.679166666698</v>
      </c>
      <c r="F622" s="26">
        <v>46135.679166666698</v>
      </c>
      <c r="G622" s="25">
        <v>19</v>
      </c>
      <c r="H622" s="25">
        <v>19</v>
      </c>
      <c r="I622" s="26">
        <v>46154.766666666699</v>
      </c>
      <c r="J622" s="27">
        <v>2104</v>
      </c>
      <c r="K622" s="27">
        <v>2445</v>
      </c>
      <c r="L622" s="27">
        <v>1191</v>
      </c>
      <c r="M622" s="27">
        <v>146159</v>
      </c>
      <c r="N622" s="27">
        <v>127567</v>
      </c>
      <c r="O622" s="25">
        <v>15</v>
      </c>
      <c r="P622" s="27">
        <v>0</v>
      </c>
      <c r="Q622" s="24"/>
      <c r="R622" s="24"/>
      <c r="S622" s="27">
        <v>73</v>
      </c>
      <c r="T622" s="27">
        <v>107</v>
      </c>
      <c r="U622" s="27">
        <v>2127100</v>
      </c>
      <c r="V622" s="27">
        <v>1209800</v>
      </c>
      <c r="W622" s="27">
        <v>2127100</v>
      </c>
      <c r="X622" s="24" t="str">
        <f>IF(OR(I622="",说明首页!$C$3-INT(I622)&gt;7),"是","否")</f>
        <v>否</v>
      </c>
      <c r="Y622" s="24" t="str">
        <f>IF(OR(O622="",O622&lt;22),"是","否")</f>
        <v>是</v>
      </c>
      <c r="Z622" s="24" t="str">
        <f>IF(AND(X622="否",Y622="否"),"是","否")</f>
        <v>否</v>
      </c>
      <c r="AA622" s="24" t="str">
        <f>IF(OR(I622="",说明首页!$C$3-INT(I622)&gt;=3),"是","否")</f>
        <v>否</v>
      </c>
      <c r="AB622" s="28">
        <f>IFERROR(IF(L622&gt;0,N622/L622,0),0)</f>
        <v>107.10915197313182</v>
      </c>
      <c r="AC622" s="29">
        <f>IFERROR(IF(U622="",0,U622/10000),0)</f>
        <v>212.71</v>
      </c>
      <c r="AD622" s="27">
        <f>IFERROR(IF(AND(T622&lt;&gt;"",T622&gt;0),U622/T622,0),0)</f>
        <v>19879.439252336448</v>
      </c>
      <c r="AE622" s="29">
        <f>IFERROR(IF(V622="",0,V622/10000),0)</f>
        <v>120.98</v>
      </c>
      <c r="AF622" s="29">
        <f>IFERROR(IF(O622&gt;0,N622/O622/60,0),0)</f>
        <v>141.74111111111111</v>
      </c>
      <c r="AG622" s="28" t="str">
        <f>IF(Z622="是",COUNTIFS($Z$2:$Z$4721,"是",$AB$2:$AB$4721,"&lt;"&amp;AB622)/COUNTIF($Z$2:$Z$4721,"是")*100,"")</f>
        <v/>
      </c>
      <c r="AH622" s="28" t="str">
        <f>IF(Z622="是",COUNTIFS($Z$2:$Z$4721,"是",$AC$2:$AC$4721,"&lt;"&amp;AC622)/COUNTIF($Z$2:$Z$4721,"是")*100,"")</f>
        <v/>
      </c>
      <c r="AI622" s="28" t="str">
        <f>IF(Z622="是",COUNTIFS($Z$2:$Z$4721,"是",$AD$2:$AD$4721,"&lt;"&amp;AD622)/COUNTIF($Z$2:$Z$4721,"是")*100,"")</f>
        <v/>
      </c>
      <c r="AJ622" s="28" t="str">
        <f>IF(Z622="是",COUNTIFS($Z$2:$Z$4721,"是",$AE$2:$AE$4721,"&lt;"&amp;AE622)/COUNTIF($Z$2:$Z$4721,"是")*100,"")</f>
        <v/>
      </c>
      <c r="AK622" s="28" t="str">
        <f>IF(Z622="是",COUNTIFS($Z$2:$Z$4721,"是",$AF$2:$AF$4721,"&lt;"&amp;AF622)/COUNTIF($Z$2:$Z$4721,"是")*100,"")</f>
        <v/>
      </c>
      <c r="AL622" s="29" t="str">
        <f>IF(Z622="是",ROUND(AG622*0.1+AH622*0.35+AI622*0.15+AJ622*0.15+AK622*0.25,2),"")</f>
        <v/>
      </c>
      <c r="AM622" s="25" t="str">
        <f>IF(Z622="是",COUNTIFS($Z$2:$Z$4721,"是",$AL$2:$AL$4721,"&gt;"&amp;AL622)+1,"")</f>
        <v/>
      </c>
      <c r="AN622" s="24" t="str">
        <f>IF(Z622&lt;&gt;"是","非参评",IF(AND(AM622&lt;=COUNTIF($Z$2:$Z$4721,"是")*0.2,AC622&gt;MEDIAN(IF($Z$2:$Z$4721="是",$AC$2:$AC$4721))),"S",IF(AM622&lt;=COUNTIF($Z$2:$Z$4721,"是")*0.5,"A",IF(AM622&lt;=COUNTIF($Z$2:$Z$4721,"是")*0.8,"B","C"))))</f>
        <v>非参评</v>
      </c>
      <c r="AO622" s="24" t="str">
        <f>IF(G622="","无数据",IF(G622&lt;30,"MOB1-",IF(G622&lt;90,"MOB1-3",IF(G622&lt;180,"MOB3-6",IF(G622&lt;365,"MOB6-12","MOB12+")))))</f>
        <v>MOB1-</v>
      </c>
    </row>
    <row r="623" spans="1:41" ht="13.5" hidden="1" customHeight="1">
      <c r="A623" s="24" t="s">
        <v>1168</v>
      </c>
      <c r="B623" s="34" t="s">
        <v>150</v>
      </c>
      <c r="C623" s="25">
        <v>788003</v>
      </c>
      <c r="D623" s="24" t="s">
        <v>1073</v>
      </c>
      <c r="E623" s="26">
        <v>45838.447916666701</v>
      </c>
      <c r="F623" s="26">
        <v>45838.447916666701</v>
      </c>
      <c r="G623" s="25">
        <v>316</v>
      </c>
      <c r="H623" s="25">
        <v>316</v>
      </c>
      <c r="I623" s="26">
        <v>46154.661805555603</v>
      </c>
      <c r="J623" s="27">
        <v>580</v>
      </c>
      <c r="K623" s="27">
        <v>645</v>
      </c>
      <c r="L623" s="27">
        <v>141</v>
      </c>
      <c r="M623" s="27">
        <v>23273</v>
      </c>
      <c r="N623" s="27">
        <v>15972</v>
      </c>
      <c r="O623" s="25">
        <v>1</v>
      </c>
      <c r="P623" s="27">
        <v>0</v>
      </c>
      <c r="Q623" s="24"/>
      <c r="R623" s="24"/>
      <c r="S623" s="27">
        <v>3</v>
      </c>
      <c r="T623" s="27">
        <v>6</v>
      </c>
      <c r="U623" s="27">
        <v>476000</v>
      </c>
      <c r="V623" s="27">
        <v>292800</v>
      </c>
      <c r="W623" s="27">
        <v>476000</v>
      </c>
      <c r="X623" s="24" t="str">
        <f>IF(OR(I623="",说明首页!$C$3-INT(I623)&gt;7),"是","否")</f>
        <v>否</v>
      </c>
      <c r="Y623" s="24" t="str">
        <f>IF(OR(O623="",O623&lt;22),"是","否")</f>
        <v>是</v>
      </c>
      <c r="Z623" s="24" t="str">
        <f>IF(AND(X623="否",Y623="否"),"是","否")</f>
        <v>否</v>
      </c>
      <c r="AA623" s="24" t="str">
        <f>IF(OR(I623="",说明首页!$C$3-INT(I623)&gt;=3),"是","否")</f>
        <v>否</v>
      </c>
      <c r="AB623" s="28">
        <f>IFERROR(IF(L623&gt;0,N623/L623,0),0)</f>
        <v>113.27659574468085</v>
      </c>
      <c r="AC623" s="29">
        <f>IFERROR(IF(U623="",0,U623/10000),0)</f>
        <v>47.6</v>
      </c>
      <c r="AD623" s="27">
        <f>IFERROR(IF(AND(T623&lt;&gt;"",T623&gt;0),U623/T623,0),0)</f>
        <v>79333.333333333328</v>
      </c>
      <c r="AE623" s="29">
        <f>IFERROR(IF(V623="",0,V623/10000),0)</f>
        <v>29.28</v>
      </c>
      <c r="AF623" s="29">
        <f>IFERROR(IF(O623&gt;0,N623/O623/60,0),0)</f>
        <v>266.2</v>
      </c>
      <c r="AG623" s="28" t="str">
        <f>IF(Z623="是",COUNTIFS($Z$2:$Z$4721,"是",$AB$2:$AB$4721,"&lt;"&amp;AB623)/COUNTIF($Z$2:$Z$4721,"是")*100,"")</f>
        <v/>
      </c>
      <c r="AH623" s="28" t="str">
        <f>IF(Z623="是",COUNTIFS($Z$2:$Z$4721,"是",$AC$2:$AC$4721,"&lt;"&amp;AC623)/COUNTIF($Z$2:$Z$4721,"是")*100,"")</f>
        <v/>
      </c>
      <c r="AI623" s="28" t="str">
        <f>IF(Z623="是",COUNTIFS($Z$2:$Z$4721,"是",$AD$2:$AD$4721,"&lt;"&amp;AD623)/COUNTIF($Z$2:$Z$4721,"是")*100,"")</f>
        <v/>
      </c>
      <c r="AJ623" s="28" t="str">
        <f>IF(Z623="是",COUNTIFS($Z$2:$Z$4721,"是",$AE$2:$AE$4721,"&lt;"&amp;AE623)/COUNTIF($Z$2:$Z$4721,"是")*100,"")</f>
        <v/>
      </c>
      <c r="AK623" s="28" t="str">
        <f>IF(Z623="是",COUNTIFS($Z$2:$Z$4721,"是",$AF$2:$AF$4721,"&lt;"&amp;AF623)/COUNTIF($Z$2:$Z$4721,"是")*100,"")</f>
        <v/>
      </c>
      <c r="AL623" s="29" t="str">
        <f>IF(Z623="是",ROUND(AG623*0.1+AH623*0.35+AI623*0.15+AJ623*0.15+AK623*0.25,2),"")</f>
        <v/>
      </c>
      <c r="AM623" s="25" t="str">
        <f>IF(Z623="是",COUNTIFS($Z$2:$Z$4721,"是",$AL$2:$AL$4721,"&gt;"&amp;AL623)+1,"")</f>
        <v/>
      </c>
      <c r="AN623" s="24" t="str">
        <f>IF(Z623&lt;&gt;"是","非参评",IF(AND(AM623&lt;=COUNTIF($Z$2:$Z$4721,"是")*0.2,AC623&gt;MEDIAN(IF($Z$2:$Z$4721="是",$AC$2:$AC$4721))),"S",IF(AM623&lt;=COUNTIF($Z$2:$Z$4721,"是")*0.5,"A",IF(AM623&lt;=COUNTIF($Z$2:$Z$4721,"是")*0.8,"B","C"))))</f>
        <v>非参评</v>
      </c>
      <c r="AO623" s="24" t="str">
        <f>IF(G623="","无数据",IF(G623&lt;30,"MOB1-",IF(G623&lt;90,"MOB1-3",IF(G623&lt;180,"MOB3-6",IF(G623&lt;365,"MOB6-12","MOB12+")))))</f>
        <v>MOB6-12</v>
      </c>
    </row>
    <row r="624" spans="1:41" ht="13.5" hidden="1" customHeight="1">
      <c r="A624" s="24" t="s">
        <v>1168</v>
      </c>
      <c r="B624" s="34" t="s">
        <v>150</v>
      </c>
      <c r="C624" s="25">
        <v>788007</v>
      </c>
      <c r="D624" s="24" t="s">
        <v>804</v>
      </c>
      <c r="E624" s="26">
        <v>45838.468055555597</v>
      </c>
      <c r="F624" s="26">
        <v>45838.468055555597</v>
      </c>
      <c r="G624" s="25">
        <v>316</v>
      </c>
      <c r="H624" s="25">
        <v>316</v>
      </c>
      <c r="I624" s="26">
        <v>46154.655555555597</v>
      </c>
      <c r="J624" s="27">
        <v>275</v>
      </c>
      <c r="K624" s="27">
        <v>277</v>
      </c>
      <c r="L624" s="27">
        <v>69</v>
      </c>
      <c r="M624" s="27">
        <v>12992</v>
      </c>
      <c r="N624" s="27">
        <v>10610</v>
      </c>
      <c r="O624" s="25">
        <v>1</v>
      </c>
      <c r="P624" s="27">
        <v>0</v>
      </c>
      <c r="Q624" s="24"/>
      <c r="R624" s="24"/>
      <c r="S624" s="27">
        <v>3</v>
      </c>
      <c r="T624" s="27">
        <v>6</v>
      </c>
      <c r="U624" s="27">
        <v>185100</v>
      </c>
      <c r="V624" s="27">
        <v>185100</v>
      </c>
      <c r="W624" s="27">
        <v>185100</v>
      </c>
      <c r="X624" s="24" t="str">
        <f>IF(OR(I624="",说明首页!$C$3-INT(I624)&gt;7),"是","否")</f>
        <v>否</v>
      </c>
      <c r="Y624" s="24" t="str">
        <f>IF(OR(O624="",O624&lt;22),"是","否")</f>
        <v>是</v>
      </c>
      <c r="Z624" s="24" t="str">
        <f>IF(AND(X624="否",Y624="否"),"是","否")</f>
        <v>否</v>
      </c>
      <c r="AA624" s="24" t="str">
        <f>IF(OR(I624="",说明首页!$C$3-INT(I624)&gt;=3),"是","否")</f>
        <v>否</v>
      </c>
      <c r="AB624" s="28">
        <f>IFERROR(IF(L624&gt;0,N624/L624,0),0)</f>
        <v>153.768115942029</v>
      </c>
      <c r="AC624" s="29">
        <f>IFERROR(IF(U624="",0,U624/10000),0)</f>
        <v>18.510000000000002</v>
      </c>
      <c r="AD624" s="27">
        <f>IFERROR(IF(AND(T624&lt;&gt;"",T624&gt;0),U624/T624,0),0)</f>
        <v>30850</v>
      </c>
      <c r="AE624" s="29">
        <f>IFERROR(IF(V624="",0,V624/10000),0)</f>
        <v>18.510000000000002</v>
      </c>
      <c r="AF624" s="29">
        <f>IFERROR(IF(O624&gt;0,N624/O624/60,0),0)</f>
        <v>176.83333333333334</v>
      </c>
      <c r="AG624" s="28" t="str">
        <f>IF(Z624="是",COUNTIFS($Z$2:$Z$4721,"是",$AB$2:$AB$4721,"&lt;"&amp;AB624)/COUNTIF($Z$2:$Z$4721,"是")*100,"")</f>
        <v/>
      </c>
      <c r="AH624" s="28" t="str">
        <f>IF(Z624="是",COUNTIFS($Z$2:$Z$4721,"是",$AC$2:$AC$4721,"&lt;"&amp;AC624)/COUNTIF($Z$2:$Z$4721,"是")*100,"")</f>
        <v/>
      </c>
      <c r="AI624" s="28" t="str">
        <f>IF(Z624="是",COUNTIFS($Z$2:$Z$4721,"是",$AD$2:$AD$4721,"&lt;"&amp;AD624)/COUNTIF($Z$2:$Z$4721,"是")*100,"")</f>
        <v/>
      </c>
      <c r="AJ624" s="28" t="str">
        <f>IF(Z624="是",COUNTIFS($Z$2:$Z$4721,"是",$AE$2:$AE$4721,"&lt;"&amp;AE624)/COUNTIF($Z$2:$Z$4721,"是")*100,"")</f>
        <v/>
      </c>
      <c r="AK624" s="28" t="str">
        <f>IF(Z624="是",COUNTIFS($Z$2:$Z$4721,"是",$AF$2:$AF$4721,"&lt;"&amp;AF624)/COUNTIF($Z$2:$Z$4721,"是")*100,"")</f>
        <v/>
      </c>
      <c r="AL624" s="29" t="str">
        <f>IF(Z624="是",ROUND(AG624*0.1+AH624*0.35+AI624*0.15+AJ624*0.15+AK624*0.25,2),"")</f>
        <v/>
      </c>
      <c r="AM624" s="25" t="str">
        <f>IF(Z624="是",COUNTIFS($Z$2:$Z$4721,"是",$AL$2:$AL$4721,"&gt;"&amp;AL624)+1,"")</f>
        <v/>
      </c>
      <c r="AN624" s="24" t="str">
        <f>IF(Z624&lt;&gt;"是","非参评",IF(AND(AM624&lt;=COUNTIF($Z$2:$Z$4721,"是")*0.2,AC624&gt;MEDIAN(IF($Z$2:$Z$4721="是",$AC$2:$AC$4721))),"S",IF(AM624&lt;=COUNTIF($Z$2:$Z$4721,"是")*0.5,"A",IF(AM624&lt;=COUNTIF($Z$2:$Z$4721,"是")*0.8,"B","C"))))</f>
        <v>非参评</v>
      </c>
      <c r="AO624" s="24" t="str">
        <f>IF(G624="","无数据",IF(G624&lt;30,"MOB1-",IF(G624&lt;90,"MOB1-3",IF(G624&lt;180,"MOB3-6",IF(G624&lt;365,"MOB6-12","MOB12+")))))</f>
        <v>MOB6-12</v>
      </c>
    </row>
    <row r="625" spans="1:41" ht="13.5" hidden="1" customHeight="1">
      <c r="A625" s="24" t="s">
        <v>1168</v>
      </c>
      <c r="B625" s="34" t="s">
        <v>335</v>
      </c>
      <c r="C625" s="25">
        <v>788158</v>
      </c>
      <c r="D625" s="24" t="s">
        <v>759</v>
      </c>
      <c r="E625" s="26">
        <v>45839.4</v>
      </c>
      <c r="F625" s="26">
        <v>45839.4</v>
      </c>
      <c r="G625" s="25">
        <v>315</v>
      </c>
      <c r="H625" s="25">
        <v>315</v>
      </c>
      <c r="I625" s="26">
        <v>46149.65625</v>
      </c>
      <c r="J625" s="27">
        <v>2</v>
      </c>
      <c r="K625" s="27">
        <v>3</v>
      </c>
      <c r="L625" s="27">
        <v>2</v>
      </c>
      <c r="M625" s="27">
        <v>427</v>
      </c>
      <c r="N625" s="27">
        <v>397</v>
      </c>
      <c r="O625" s="25"/>
      <c r="P625" s="27">
        <v>0</v>
      </c>
      <c r="Q625" s="24"/>
      <c r="R625" s="24"/>
      <c r="S625" s="27">
        <v>1</v>
      </c>
      <c r="T625" s="27">
        <v>1</v>
      </c>
      <c r="U625" s="27">
        <v>1000</v>
      </c>
      <c r="V625" s="27"/>
      <c r="W625" s="27">
        <v>1000</v>
      </c>
      <c r="X625" s="24" t="str">
        <f>IF(OR(I625="",说明首页!$C$3-INT(I625)&gt;7),"是","否")</f>
        <v>否</v>
      </c>
      <c r="Y625" s="24" t="str">
        <f>IF(OR(O625="",O625&lt;22),"是","否")</f>
        <v>是</v>
      </c>
      <c r="Z625" s="24" t="str">
        <f>IF(AND(X625="否",Y625="否"),"是","否")</f>
        <v>否</v>
      </c>
      <c r="AA625" s="24" t="str">
        <f>IF(OR(I625="",说明首页!$C$3-INT(I625)&gt;=3),"是","否")</f>
        <v>否</v>
      </c>
      <c r="AB625" s="28">
        <f>IFERROR(IF(L625&gt;0,N625/L625,0),0)</f>
        <v>198.5</v>
      </c>
      <c r="AC625" s="29">
        <f>IFERROR(IF(U625="",0,U625/10000),0)</f>
        <v>0.1</v>
      </c>
      <c r="AD625" s="27">
        <f>IFERROR(IF(AND(T625&lt;&gt;"",T625&gt;0),U625/T625,0),0)</f>
        <v>1000</v>
      </c>
      <c r="AE625" s="29">
        <f>IFERROR(IF(V625="",0,V625/10000),0)</f>
        <v>0</v>
      </c>
      <c r="AF625" s="29">
        <f>IFERROR(IF(O625&gt;0,N625/O625/60,0),0)</f>
        <v>0</v>
      </c>
      <c r="AG625" s="28" t="str">
        <f>IF(Z625="是",COUNTIFS($Z$2:$Z$4721,"是",$AB$2:$AB$4721,"&lt;"&amp;AB625)/COUNTIF($Z$2:$Z$4721,"是")*100,"")</f>
        <v/>
      </c>
      <c r="AH625" s="28" t="str">
        <f>IF(Z625="是",COUNTIFS($Z$2:$Z$4721,"是",$AC$2:$AC$4721,"&lt;"&amp;AC625)/COUNTIF($Z$2:$Z$4721,"是")*100,"")</f>
        <v/>
      </c>
      <c r="AI625" s="28" t="str">
        <f>IF(Z625="是",COUNTIFS($Z$2:$Z$4721,"是",$AD$2:$AD$4721,"&lt;"&amp;AD625)/COUNTIF($Z$2:$Z$4721,"是")*100,"")</f>
        <v/>
      </c>
      <c r="AJ625" s="28" t="str">
        <f>IF(Z625="是",COUNTIFS($Z$2:$Z$4721,"是",$AE$2:$AE$4721,"&lt;"&amp;AE625)/COUNTIF($Z$2:$Z$4721,"是")*100,"")</f>
        <v/>
      </c>
      <c r="AK625" s="28" t="str">
        <f>IF(Z625="是",COUNTIFS($Z$2:$Z$4721,"是",$AF$2:$AF$4721,"&lt;"&amp;AF625)/COUNTIF($Z$2:$Z$4721,"是")*100,"")</f>
        <v/>
      </c>
      <c r="AL625" s="29" t="str">
        <f>IF(Z625="是",ROUND(AG625*0.1+AH625*0.35+AI625*0.15+AJ625*0.15+AK625*0.25,2),"")</f>
        <v/>
      </c>
      <c r="AM625" s="25" t="str">
        <f>IF(Z625="是",COUNTIFS($Z$2:$Z$4721,"是",$AL$2:$AL$4721,"&gt;"&amp;AL625)+1,"")</f>
        <v/>
      </c>
      <c r="AN625" s="24" t="str">
        <f>IF(Z625&lt;&gt;"是","非参评",IF(AND(AM625&lt;=COUNTIF($Z$2:$Z$4721,"是")*0.2,AC625&gt;MEDIAN(IF($Z$2:$Z$4721="是",$AC$2:$AC$4721))),"S",IF(AM625&lt;=COUNTIF($Z$2:$Z$4721,"是")*0.5,"A",IF(AM625&lt;=COUNTIF($Z$2:$Z$4721,"是")*0.8,"B","C"))))</f>
        <v>非参评</v>
      </c>
      <c r="AO625" s="24" t="str">
        <f>IF(G625="","无数据",IF(G625&lt;30,"MOB1-",IF(G625&lt;90,"MOB1-3",IF(G625&lt;180,"MOB3-6",IF(G625&lt;365,"MOB6-12","MOB12+")))))</f>
        <v>MOB6-12</v>
      </c>
    </row>
    <row r="626" spans="1:41" ht="13.5" hidden="1" customHeight="1">
      <c r="A626" s="24" t="s">
        <v>1168</v>
      </c>
      <c r="B626" s="34" t="s">
        <v>335</v>
      </c>
      <c r="C626" s="25">
        <v>788166</v>
      </c>
      <c r="D626" s="24" t="s">
        <v>1334</v>
      </c>
      <c r="E626" s="26">
        <v>45839.403472222199</v>
      </c>
      <c r="F626" s="26">
        <v>45839.403472222199</v>
      </c>
      <c r="G626" s="25">
        <v>315</v>
      </c>
      <c r="H626" s="25">
        <v>315</v>
      </c>
      <c r="I626" s="26">
        <v>46154.774305555598</v>
      </c>
      <c r="J626" s="27">
        <v>4992</v>
      </c>
      <c r="K626" s="27">
        <v>7112</v>
      </c>
      <c r="L626" s="27">
        <v>2597</v>
      </c>
      <c r="M626" s="27">
        <v>304893</v>
      </c>
      <c r="N626" s="27">
        <v>236599</v>
      </c>
      <c r="O626" s="24">
        <v>24</v>
      </c>
      <c r="P626" s="24">
        <v>0</v>
      </c>
      <c r="Q626" s="24"/>
      <c r="R626" s="24"/>
      <c r="S626" s="24">
        <v>305</v>
      </c>
      <c r="T626" s="24">
        <v>477</v>
      </c>
      <c r="U626" s="24">
        <v>15000000</v>
      </c>
      <c r="V626" s="24">
        <v>7535100</v>
      </c>
      <c r="W626" s="24">
        <v>15000000</v>
      </c>
      <c r="X626" s="24" t="str">
        <f>IF(OR(I626="",说明首页!$C$3-INT(I626)&gt;7),"是","否")</f>
        <v>否</v>
      </c>
      <c r="Y626" s="24" t="str">
        <f>IF(OR(O626="",O626&lt;22),"是","否")</f>
        <v>否</v>
      </c>
      <c r="Z626" s="24" t="str">
        <f>IF(AND(X626="否",Y626="否"),"是","否")</f>
        <v>是</v>
      </c>
      <c r="AA626" s="24" t="str">
        <f>IF(OR(I626="",说明首页!$C$3-INT(I626)&gt;=3),"是","否")</f>
        <v>否</v>
      </c>
      <c r="AB626" s="28">
        <f>IFERROR(IF(L626&gt;0,N626/L626,0),0)</f>
        <v>91.104736234116288</v>
      </c>
      <c r="AC626" s="29">
        <f>IFERROR(IF(U626="",0,U626/10000),0)</f>
        <v>1500</v>
      </c>
      <c r="AD626" s="27">
        <f>IFERROR(IF(AND(T626&lt;&gt;"",T626&gt;0),U626/T626,0),0)</f>
        <v>31446.540880503144</v>
      </c>
      <c r="AE626" s="29">
        <f>IFERROR(IF(V626="",0,V626/10000),0)</f>
        <v>753.51</v>
      </c>
      <c r="AF626" s="29">
        <f>IFERROR(IF(O626&gt;0,N626/O626/60,0),0)</f>
        <v>164.30486111111111</v>
      </c>
      <c r="AG626" s="28">
        <f>IF(Z626="是",COUNTIFS($Z$2:$Z$4721,"是",$AB$2:$AB$4721,"&lt;"&amp;AB626)/COUNTIF($Z$2:$Z$4721,"是")*100,"")</f>
        <v>49.747048903878586</v>
      </c>
      <c r="AH626" s="28">
        <f>IF(Z626="是",COUNTIFS($Z$2:$Z$4721,"是",$AC$2:$AC$4721,"&lt;"&amp;AC626)/COUNTIF($Z$2:$Z$4721,"是")*100,"")</f>
        <v>90.556492411467119</v>
      </c>
      <c r="AI626" s="28">
        <f>IF(Z626="是",COUNTIFS($Z$2:$Z$4721,"是",$AD$2:$AD$4721,"&lt;"&amp;AD626)/COUNTIF($Z$2:$Z$4721,"是")*100,"")</f>
        <v>85.328836424957842</v>
      </c>
      <c r="AJ626" s="28">
        <f>IF(Z626="是",COUNTIFS($Z$2:$Z$4721,"是",$AE$2:$AE$4721,"&lt;"&amp;AE626)/COUNTIF($Z$2:$Z$4721,"是")*100,"")</f>
        <v>89.038785834738619</v>
      </c>
      <c r="AK626" s="28">
        <f>IF(Z626="是",COUNTIFS($Z$2:$Z$4721,"是",$AF$2:$AF$4721,"&lt;"&amp;AF626)/COUNTIF($Z$2:$Z$4721,"是")*100,"")</f>
        <v>86.172006745362566</v>
      </c>
      <c r="AL626" s="29">
        <f>IF(Z626="是",ROUND(AG626*0.1+AH626*0.35+AI626*0.15+AJ626*0.15+AK626*0.25,2),"")</f>
        <v>84.37</v>
      </c>
      <c r="AM626" s="25">
        <f>IF(Z626="是",COUNTIFS($Z$2:$Z$4721,"是",$AL$2:$AL$4721,"&gt;"&amp;AL626)+1,"")</f>
        <v>58</v>
      </c>
      <c r="AN626" s="24" t="str">
        <f>IF(Z626&lt;&gt;"是","非参评",IF(AND(AM626&lt;=COUNTIF($Z$2:$Z$4721,"是")*0.2,AC626&gt;MEDIAN(IF($Z$2:$Z$4721="是",$AC$2:$AC$4721))),"S",IF(AM626&lt;=COUNTIF($Z$2:$Z$4721,"是")*0.5,"A",IF(AM626&lt;=COUNTIF($Z$2:$Z$4721,"是")*0.8,"B","C"))))</f>
        <v>S</v>
      </c>
      <c r="AO626" s="24" t="str">
        <f>IF(G626="","无数据",IF(G626&lt;30,"MOB1-",IF(G626&lt;90,"MOB1-3",IF(G626&lt;180,"MOB3-6",IF(G626&lt;365,"MOB6-12","MOB12+")))))</f>
        <v>MOB6-12</v>
      </c>
    </row>
    <row r="627" spans="1:41" ht="13.5" hidden="1" customHeight="1">
      <c r="A627" s="24" t="s">
        <v>1168</v>
      </c>
      <c r="B627" s="34" t="s">
        <v>335</v>
      </c>
      <c r="C627" s="25">
        <v>788171</v>
      </c>
      <c r="D627" s="24" t="s">
        <v>252</v>
      </c>
      <c r="E627" s="26">
        <v>45839.453472222202</v>
      </c>
      <c r="F627" s="26">
        <v>45839.453472222202</v>
      </c>
      <c r="G627" s="25">
        <v>315</v>
      </c>
      <c r="H627" s="25">
        <v>315</v>
      </c>
      <c r="I627" s="26">
        <v>46133.7368055556</v>
      </c>
      <c r="J627" s="27">
        <v>2</v>
      </c>
      <c r="K627" s="27">
        <v>2</v>
      </c>
      <c r="L627" s="27">
        <v>2</v>
      </c>
      <c r="M627" s="27">
        <v>1325</v>
      </c>
      <c r="N627" s="27">
        <v>1325</v>
      </c>
      <c r="O627" s="25"/>
      <c r="P627" s="27">
        <v>0</v>
      </c>
      <c r="Q627" s="24"/>
      <c r="R627" s="24"/>
      <c r="S627" s="27">
        <v>2</v>
      </c>
      <c r="T627" s="27">
        <v>2</v>
      </c>
      <c r="U627" s="27">
        <v>7000</v>
      </c>
      <c r="V627" s="27"/>
      <c r="W627" s="27">
        <v>7000</v>
      </c>
      <c r="X627" s="24" t="str">
        <f>IF(OR(I627="",说明首页!$C$3-INT(I627)&gt;7),"是","否")</f>
        <v>否</v>
      </c>
      <c r="Y627" s="24" t="str">
        <f>IF(OR(O627="",O627&lt;22),"是","否")</f>
        <v>是</v>
      </c>
      <c r="Z627" s="24" t="str">
        <f>IF(AND(X627="否",Y627="否"),"是","否")</f>
        <v>否</v>
      </c>
      <c r="AA627" s="24" t="str">
        <f>IF(OR(I627="",说明首页!$C$3-INT(I627)&gt;=3),"是","否")</f>
        <v>否</v>
      </c>
      <c r="AB627" s="28">
        <f>IFERROR(IF(L627&gt;0,N627/L627,0),0)</f>
        <v>662.5</v>
      </c>
      <c r="AC627" s="29">
        <f>IFERROR(IF(U627="",0,U627/10000),0)</f>
        <v>0.7</v>
      </c>
      <c r="AD627" s="27">
        <f>IFERROR(IF(AND(T627&lt;&gt;"",T627&gt;0),U627/T627,0),0)</f>
        <v>3500</v>
      </c>
      <c r="AE627" s="29">
        <f>IFERROR(IF(V627="",0,V627/10000),0)</f>
        <v>0</v>
      </c>
      <c r="AF627" s="29">
        <f>IFERROR(IF(O627&gt;0,N627/O627/60,0),0)</f>
        <v>0</v>
      </c>
      <c r="AG627" s="28" t="str">
        <f>IF(Z627="是",COUNTIFS($Z$2:$Z$4721,"是",$AB$2:$AB$4721,"&lt;"&amp;AB627)/COUNTIF($Z$2:$Z$4721,"是")*100,"")</f>
        <v/>
      </c>
      <c r="AH627" s="28" t="str">
        <f>IF(Z627="是",COUNTIFS($Z$2:$Z$4721,"是",$AC$2:$AC$4721,"&lt;"&amp;AC627)/COUNTIF($Z$2:$Z$4721,"是")*100,"")</f>
        <v/>
      </c>
      <c r="AI627" s="28" t="str">
        <f>IF(Z627="是",COUNTIFS($Z$2:$Z$4721,"是",$AD$2:$AD$4721,"&lt;"&amp;AD627)/COUNTIF($Z$2:$Z$4721,"是")*100,"")</f>
        <v/>
      </c>
      <c r="AJ627" s="28" t="str">
        <f>IF(Z627="是",COUNTIFS($Z$2:$Z$4721,"是",$AE$2:$AE$4721,"&lt;"&amp;AE627)/COUNTIF($Z$2:$Z$4721,"是")*100,"")</f>
        <v/>
      </c>
      <c r="AK627" s="28" t="str">
        <f>IF(Z627="是",COUNTIFS($Z$2:$Z$4721,"是",$AF$2:$AF$4721,"&lt;"&amp;AF627)/COUNTIF($Z$2:$Z$4721,"是")*100,"")</f>
        <v/>
      </c>
      <c r="AL627" s="29" t="str">
        <f>IF(Z627="是",ROUND(AG627*0.1+AH627*0.35+AI627*0.15+AJ627*0.15+AK627*0.25,2),"")</f>
        <v/>
      </c>
      <c r="AM627" s="25" t="str">
        <f>IF(Z627="是",COUNTIFS($Z$2:$Z$4721,"是",$AL$2:$AL$4721,"&gt;"&amp;AL627)+1,"")</f>
        <v/>
      </c>
      <c r="AN627" s="24" t="str">
        <f>IF(Z627&lt;&gt;"是","非参评",IF(AND(AM627&lt;=COUNTIF($Z$2:$Z$4721,"是")*0.2,AC627&gt;MEDIAN(IF($Z$2:$Z$4721="是",$AC$2:$AC$4721))),"S",IF(AM627&lt;=COUNTIF($Z$2:$Z$4721,"是")*0.5,"A",IF(AM627&lt;=COUNTIF($Z$2:$Z$4721,"是")*0.8,"B","C"))))</f>
        <v>非参评</v>
      </c>
      <c r="AO627" s="24" t="str">
        <f>IF(G627="","无数据",IF(G627&lt;30,"MOB1-",IF(G627&lt;90,"MOB1-3",IF(G627&lt;180,"MOB3-6",IF(G627&lt;365,"MOB6-12","MOB12+")))))</f>
        <v>MOB6-12</v>
      </c>
    </row>
    <row r="628" spans="1:41" ht="13.5" hidden="1" customHeight="1">
      <c r="A628" s="24" t="s">
        <v>1168</v>
      </c>
      <c r="B628" s="34" t="s">
        <v>152</v>
      </c>
      <c r="C628" s="25">
        <v>788597</v>
      </c>
      <c r="D628" s="24" t="s">
        <v>1420</v>
      </c>
      <c r="E628" s="26">
        <v>45842.470138888901</v>
      </c>
      <c r="F628" s="26">
        <v>45842.470138888901</v>
      </c>
      <c r="G628" s="25">
        <v>312</v>
      </c>
      <c r="H628" s="25">
        <v>312</v>
      </c>
      <c r="I628" s="26">
        <v>46126.763888888898</v>
      </c>
      <c r="J628" s="27">
        <v>323</v>
      </c>
      <c r="K628" s="27">
        <v>388</v>
      </c>
      <c r="L628" s="27">
        <v>161</v>
      </c>
      <c r="M628" s="27">
        <v>19858</v>
      </c>
      <c r="N628" s="27">
        <v>16850</v>
      </c>
      <c r="O628" s="24">
        <v>2</v>
      </c>
      <c r="P628" s="27">
        <v>0</v>
      </c>
      <c r="Q628" s="24"/>
      <c r="R628" s="24"/>
      <c r="S628" s="27">
        <v>27</v>
      </c>
      <c r="T628" s="27">
        <v>38</v>
      </c>
      <c r="U628" s="27">
        <v>761800</v>
      </c>
      <c r="V628" s="27">
        <v>180000</v>
      </c>
      <c r="W628" s="27">
        <v>761800</v>
      </c>
      <c r="X628" s="24" t="str">
        <f>IF(OR(I628="",说明首页!$C$3-INT(I628)&gt;7),"是","否")</f>
        <v>否</v>
      </c>
      <c r="Y628" s="24" t="str">
        <f>IF(OR(O628="",O628&lt;22),"是","否")</f>
        <v>是</v>
      </c>
      <c r="Z628" s="24" t="str">
        <f>IF(AND(X628="否",Y628="否"),"是","否")</f>
        <v>否</v>
      </c>
      <c r="AA628" s="24" t="str">
        <f>IF(OR(I628="",说明首页!$C$3-INT(I628)&gt;=3),"是","否")</f>
        <v>是</v>
      </c>
      <c r="AB628" s="28">
        <f>IFERROR(IF(L628&gt;0,N628/L628,0),0)</f>
        <v>104.65838509316769</v>
      </c>
      <c r="AC628" s="29">
        <f>IFERROR(IF(U628="",0,U628/10000),0)</f>
        <v>76.180000000000007</v>
      </c>
      <c r="AD628" s="27">
        <f>IFERROR(IF(AND(T628&lt;&gt;"",T628&gt;0),U628/T628,0),0)</f>
        <v>20047.36842105263</v>
      </c>
      <c r="AE628" s="29">
        <f>IFERROR(IF(V628="",0,V628/10000),0)</f>
        <v>18</v>
      </c>
      <c r="AF628" s="29">
        <f>IFERROR(IF(O628&gt;0,N628/O628/60,0),0)</f>
        <v>140.41666666666666</v>
      </c>
      <c r="AG628" s="28" t="str">
        <f>IF(Z628="是",COUNTIFS($Z$2:$Z$4721,"是",$AB$2:$AB$4721,"&lt;"&amp;AB628)/COUNTIF($Z$2:$Z$4721,"是")*100,"")</f>
        <v/>
      </c>
      <c r="AH628" s="28" t="str">
        <f>IF(Z628="是",COUNTIFS($Z$2:$Z$4721,"是",$AC$2:$AC$4721,"&lt;"&amp;AC628)/COUNTIF($Z$2:$Z$4721,"是")*100,"")</f>
        <v/>
      </c>
      <c r="AI628" s="28" t="str">
        <f>IF(Z628="是",COUNTIFS($Z$2:$Z$4721,"是",$AD$2:$AD$4721,"&lt;"&amp;AD628)/COUNTIF($Z$2:$Z$4721,"是")*100,"")</f>
        <v/>
      </c>
      <c r="AJ628" s="28" t="str">
        <f>IF(Z628="是",COUNTIFS($Z$2:$Z$4721,"是",$AE$2:$AE$4721,"&lt;"&amp;AE628)/COUNTIF($Z$2:$Z$4721,"是")*100,"")</f>
        <v/>
      </c>
      <c r="AK628" s="28" t="str">
        <f>IF(Z628="是",COUNTIFS($Z$2:$Z$4721,"是",$AF$2:$AF$4721,"&lt;"&amp;AF628)/COUNTIF($Z$2:$Z$4721,"是")*100,"")</f>
        <v/>
      </c>
      <c r="AL628" s="29" t="str">
        <f>IF(Z628="是",ROUND(AG628*0.1+AH628*0.35+AI628*0.15+AJ628*0.15+AK628*0.25,2),"")</f>
        <v/>
      </c>
      <c r="AM628" s="25" t="str">
        <f>IF(Z628="是",COUNTIFS($Z$2:$Z$4721,"是",$AL$2:$AL$4721,"&gt;"&amp;AL628)+1,"")</f>
        <v/>
      </c>
      <c r="AN628" s="24" t="str">
        <f>IF(Z628&lt;&gt;"是","非参评",IF(AND(AM628&lt;=COUNTIF($Z$2:$Z$4721,"是")*0.2,AC628&gt;MEDIAN(IF($Z$2:$Z$4721="是",$AC$2:$AC$4721))),"S",IF(AM628&lt;=COUNTIF($Z$2:$Z$4721,"是")*0.5,"A",IF(AM628&lt;=COUNTIF($Z$2:$Z$4721,"是")*0.8,"B","C"))))</f>
        <v>非参评</v>
      </c>
      <c r="AO628" s="24" t="str">
        <f>IF(G628="","无数据",IF(G628&lt;30,"MOB1-",IF(G628&lt;90,"MOB1-3",IF(G628&lt;180,"MOB3-6",IF(G628&lt;365,"MOB6-12","MOB12+")))))</f>
        <v>MOB6-12</v>
      </c>
    </row>
    <row r="629" spans="1:41" ht="13.5" hidden="1" customHeight="1">
      <c r="A629" s="24" t="s">
        <v>1168</v>
      </c>
      <c r="B629" s="34" t="s">
        <v>147</v>
      </c>
      <c r="C629" s="25">
        <v>788617</v>
      </c>
      <c r="D629" s="24" t="s">
        <v>658</v>
      </c>
      <c r="E629" s="26">
        <v>46038.472222222197</v>
      </c>
      <c r="F629" s="26">
        <v>46038.472222222197</v>
      </c>
      <c r="G629" s="25">
        <v>116</v>
      </c>
      <c r="H629" s="25">
        <v>116</v>
      </c>
      <c r="I629" s="26">
        <v>46153.411805555603</v>
      </c>
      <c r="J629" s="27">
        <v>112</v>
      </c>
      <c r="K629" s="27">
        <v>130</v>
      </c>
      <c r="L629" s="27">
        <v>67</v>
      </c>
      <c r="M629" s="27">
        <v>5747</v>
      </c>
      <c r="N629" s="27">
        <v>4763</v>
      </c>
      <c r="O629" s="25"/>
      <c r="P629" s="27">
        <v>0</v>
      </c>
      <c r="Q629" s="24"/>
      <c r="R629" s="24"/>
      <c r="S629" s="27">
        <v>3</v>
      </c>
      <c r="T629" s="27">
        <v>6</v>
      </c>
      <c r="U629" s="27">
        <v>70000</v>
      </c>
      <c r="V629" s="27">
        <v>60000</v>
      </c>
      <c r="W629" s="27">
        <v>70000</v>
      </c>
      <c r="X629" s="24" t="str">
        <f>IF(OR(I629="",说明首页!$C$3-INT(I629)&gt;7),"是","否")</f>
        <v>否</v>
      </c>
      <c r="Y629" s="24" t="str">
        <f>IF(OR(O629="",O629&lt;22),"是","否")</f>
        <v>是</v>
      </c>
      <c r="Z629" s="24" t="str">
        <f>IF(AND(X629="否",Y629="否"),"是","否")</f>
        <v>否</v>
      </c>
      <c r="AA629" s="24" t="str">
        <f>IF(OR(I629="",说明首页!$C$3-INT(I629)&gt;=3),"是","否")</f>
        <v>否</v>
      </c>
      <c r="AB629" s="28">
        <f>IFERROR(IF(L629&gt;0,N629/L629,0),0)</f>
        <v>71.089552238805965</v>
      </c>
      <c r="AC629" s="29">
        <f>IFERROR(IF(U629="",0,U629/10000),0)</f>
        <v>7</v>
      </c>
      <c r="AD629" s="27">
        <f>IFERROR(IF(AND(T629&lt;&gt;"",T629&gt;0),U629/T629,0),0)</f>
        <v>11666.666666666666</v>
      </c>
      <c r="AE629" s="29">
        <f>IFERROR(IF(V629="",0,V629/10000),0)</f>
        <v>6</v>
      </c>
      <c r="AF629" s="29">
        <f>IFERROR(IF(O629&gt;0,N629/O629/60,0),0)</f>
        <v>0</v>
      </c>
      <c r="AG629" s="28" t="str">
        <f>IF(Z629="是",COUNTIFS($Z$2:$Z$4721,"是",$AB$2:$AB$4721,"&lt;"&amp;AB629)/COUNTIF($Z$2:$Z$4721,"是")*100,"")</f>
        <v/>
      </c>
      <c r="AH629" s="28" t="str">
        <f>IF(Z629="是",COUNTIFS($Z$2:$Z$4721,"是",$AC$2:$AC$4721,"&lt;"&amp;AC629)/COUNTIF($Z$2:$Z$4721,"是")*100,"")</f>
        <v/>
      </c>
      <c r="AI629" s="28" t="str">
        <f>IF(Z629="是",COUNTIFS($Z$2:$Z$4721,"是",$AD$2:$AD$4721,"&lt;"&amp;AD629)/COUNTIF($Z$2:$Z$4721,"是")*100,"")</f>
        <v/>
      </c>
      <c r="AJ629" s="28" t="str">
        <f>IF(Z629="是",COUNTIFS($Z$2:$Z$4721,"是",$AE$2:$AE$4721,"&lt;"&amp;AE629)/COUNTIF($Z$2:$Z$4721,"是")*100,"")</f>
        <v/>
      </c>
      <c r="AK629" s="28" t="str">
        <f>IF(Z629="是",COUNTIFS($Z$2:$Z$4721,"是",$AF$2:$AF$4721,"&lt;"&amp;AF629)/COUNTIF($Z$2:$Z$4721,"是")*100,"")</f>
        <v/>
      </c>
      <c r="AL629" s="29" t="str">
        <f>IF(Z629="是",ROUND(AG629*0.1+AH629*0.35+AI629*0.15+AJ629*0.15+AK629*0.25,2),"")</f>
        <v/>
      </c>
      <c r="AM629" s="25" t="str">
        <f>IF(Z629="是",COUNTIFS($Z$2:$Z$4721,"是",$AL$2:$AL$4721,"&gt;"&amp;AL629)+1,"")</f>
        <v/>
      </c>
      <c r="AN629" s="24" t="str">
        <f>IF(Z629&lt;&gt;"是","非参评",IF(AND(AM629&lt;=COUNTIF($Z$2:$Z$4721,"是")*0.2,AC629&gt;MEDIAN(IF($Z$2:$Z$4721="是",$AC$2:$AC$4721))),"S",IF(AM629&lt;=COUNTIF($Z$2:$Z$4721,"是")*0.5,"A",IF(AM629&lt;=COUNTIF($Z$2:$Z$4721,"是")*0.8,"B","C"))))</f>
        <v>非参评</v>
      </c>
      <c r="AO629" s="24" t="str">
        <f>IF(G629="","无数据",IF(G629&lt;30,"MOB1-",IF(G629&lt;90,"MOB1-3",IF(G629&lt;180,"MOB3-6",IF(G629&lt;365,"MOB6-12","MOB12+")))))</f>
        <v>MOB3-6</v>
      </c>
    </row>
    <row r="630" spans="1:41" ht="13.5" hidden="1" customHeight="1">
      <c r="A630" s="24" t="s">
        <v>1168</v>
      </c>
      <c r="B630" s="34" t="s">
        <v>150</v>
      </c>
      <c r="C630" s="25">
        <v>788629</v>
      </c>
      <c r="D630" s="24" t="s">
        <v>1708</v>
      </c>
      <c r="E630" s="26">
        <v>45845.397916666698</v>
      </c>
      <c r="F630" s="26">
        <v>45845.397916666698</v>
      </c>
      <c r="G630" s="25">
        <v>309</v>
      </c>
      <c r="H630" s="25">
        <v>309</v>
      </c>
      <c r="I630" s="26">
        <v>46154.831944444399</v>
      </c>
      <c r="J630" s="27">
        <v>5240</v>
      </c>
      <c r="K630" s="27">
        <v>6169</v>
      </c>
      <c r="L630" s="27">
        <v>1996</v>
      </c>
      <c r="M630" s="27">
        <v>284739</v>
      </c>
      <c r="N630" s="27">
        <v>227557</v>
      </c>
      <c r="O630" s="25">
        <v>27</v>
      </c>
      <c r="P630" s="27">
        <v>0</v>
      </c>
      <c r="Q630" s="24"/>
      <c r="R630" s="24"/>
      <c r="S630" s="27">
        <v>270</v>
      </c>
      <c r="T630" s="27">
        <v>426</v>
      </c>
      <c r="U630" s="27">
        <v>10300000</v>
      </c>
      <c r="V630" s="27">
        <v>3855700</v>
      </c>
      <c r="W630" s="27">
        <v>10300000</v>
      </c>
      <c r="X630" s="24" t="str">
        <f>IF(OR(I630="",说明首页!$C$3-INT(I630)&gt;7),"是","否")</f>
        <v>否</v>
      </c>
      <c r="Y630" s="24" t="str">
        <f>IF(OR(O630="",O630&lt;22),"是","否")</f>
        <v>否</v>
      </c>
      <c r="Z630" s="24" t="str">
        <f>IF(AND(X630="否",Y630="否"),"是","否")</f>
        <v>是</v>
      </c>
      <c r="AA630" s="24" t="str">
        <f>IF(OR(I630="",说明首页!$C$3-INT(I630)&gt;=3),"是","否")</f>
        <v>否</v>
      </c>
      <c r="AB630" s="28">
        <f>IFERROR(IF(L630&gt;0,N630/L630,0),0)</f>
        <v>114.0065130260521</v>
      </c>
      <c r="AC630" s="29">
        <f>IFERROR(IF(U630="",0,U630/10000),0)</f>
        <v>1030</v>
      </c>
      <c r="AD630" s="27">
        <f>IFERROR(IF(AND(T630&lt;&gt;"",T630&gt;0),U630/T630,0),0)</f>
        <v>24178.403755868545</v>
      </c>
      <c r="AE630" s="29">
        <f>IFERROR(IF(V630="",0,V630/10000),0)</f>
        <v>385.57</v>
      </c>
      <c r="AF630" s="29">
        <f>IFERROR(IF(O630&gt;0,N630/O630/60,0),0)</f>
        <v>140.46728395061729</v>
      </c>
      <c r="AG630" s="28">
        <f>IF(Z630="是",COUNTIFS($Z$2:$Z$4721,"是",$AB$2:$AB$4721,"&lt;"&amp;AB630)/COUNTIF($Z$2:$Z$4721,"是")*100,"")</f>
        <v>83.305227655986513</v>
      </c>
      <c r="AH630" s="28">
        <f>IF(Z630="是",COUNTIFS($Z$2:$Z$4721,"是",$AC$2:$AC$4721,"&lt;"&amp;AC630)/COUNTIF($Z$2:$Z$4721,"是")*100,"")</f>
        <v>69.645868465430013</v>
      </c>
      <c r="AI630" s="28">
        <f>IF(Z630="是",COUNTIFS($Z$2:$Z$4721,"是",$AD$2:$AD$4721,"&lt;"&amp;AD630)/COUNTIF($Z$2:$Z$4721,"是")*100,"")</f>
        <v>50.590219224283302</v>
      </c>
      <c r="AJ630" s="28">
        <f>IF(Z630="是",COUNTIFS($Z$2:$Z$4721,"是",$AE$2:$AE$4721,"&lt;"&amp;AE630)/COUNTIF($Z$2:$Z$4721,"是")*100,"")</f>
        <v>62.394603709949415</v>
      </c>
      <c r="AK630" s="28">
        <f>IF(Z630="是",COUNTIFS($Z$2:$Z$4721,"是",$AF$2:$AF$4721,"&lt;"&amp;AF630)/COUNTIF($Z$2:$Z$4721,"是")*100,"")</f>
        <v>60.539629005059027</v>
      </c>
      <c r="AL630" s="29">
        <f>IF(Z630="是",ROUND(AG630*0.1+AH630*0.35+AI630*0.15+AJ630*0.15+AK630*0.25,2),"")</f>
        <v>64.790000000000006</v>
      </c>
      <c r="AM630" s="25">
        <f>IF(Z630="是",COUNTIFS($Z$2:$Z$4721,"是",$AL$2:$AL$4721,"&gt;"&amp;AL630)+1,"")</f>
        <v>177</v>
      </c>
      <c r="AN630" s="24" t="str">
        <f>IF(Z630&lt;&gt;"是","非参评",IF(AND(AM630&lt;=COUNTIF($Z$2:$Z$4721,"是")*0.2,AC630&gt;MEDIAN(IF($Z$2:$Z$4721="是",$AC$2:$AC$4721))),"S",IF(AM630&lt;=COUNTIF($Z$2:$Z$4721,"是")*0.5,"A",IF(AM630&lt;=COUNTIF($Z$2:$Z$4721,"是")*0.8,"B","C"))))</f>
        <v>A</v>
      </c>
      <c r="AO630" s="24" t="str">
        <f>IF(G630="","无数据",IF(G630&lt;30,"MOB1-",IF(G630&lt;90,"MOB1-3",IF(G630&lt;180,"MOB3-6",IF(G630&lt;365,"MOB6-12","MOB12+")))))</f>
        <v>MOB6-12</v>
      </c>
    </row>
    <row r="631" spans="1:41" ht="13.5" hidden="1" customHeight="1">
      <c r="A631" s="24" t="s">
        <v>1168</v>
      </c>
      <c r="B631" s="34" t="s">
        <v>150</v>
      </c>
      <c r="C631" s="25">
        <v>788632</v>
      </c>
      <c r="D631" s="24" t="s">
        <v>1774</v>
      </c>
      <c r="E631" s="26">
        <v>45845.420833333301</v>
      </c>
      <c r="F631" s="26">
        <v>45845.420833333301</v>
      </c>
      <c r="G631" s="25">
        <v>309</v>
      </c>
      <c r="H631" s="25">
        <v>309</v>
      </c>
      <c r="I631" s="26">
        <v>46154.809722222199</v>
      </c>
      <c r="J631" s="27">
        <v>6143</v>
      </c>
      <c r="K631" s="27">
        <v>6401</v>
      </c>
      <c r="L631" s="27">
        <v>2676</v>
      </c>
      <c r="M631" s="27">
        <v>269753</v>
      </c>
      <c r="N631" s="27">
        <v>217854</v>
      </c>
      <c r="O631" s="25">
        <v>26</v>
      </c>
      <c r="P631" s="27">
        <v>0</v>
      </c>
      <c r="Q631" s="24"/>
      <c r="R631" s="24"/>
      <c r="S631" s="27">
        <v>336</v>
      </c>
      <c r="T631" s="27">
        <v>513</v>
      </c>
      <c r="U631" s="27">
        <v>13800000</v>
      </c>
      <c r="V631" s="27">
        <v>4679500</v>
      </c>
      <c r="W631" s="27">
        <v>13800000</v>
      </c>
      <c r="X631" s="24" t="str">
        <f>IF(OR(I631="",说明首页!$C$3-INT(I631)&gt;7),"是","否")</f>
        <v>否</v>
      </c>
      <c r="Y631" s="24" t="str">
        <f>IF(OR(O631="",O631&lt;22),"是","否")</f>
        <v>否</v>
      </c>
      <c r="Z631" s="24" t="str">
        <f>IF(AND(X631="否",Y631="否"),"是","否")</f>
        <v>是</v>
      </c>
      <c r="AA631" s="24" t="str">
        <f>IF(OR(I631="",说明首页!$C$3-INT(I631)&gt;=3),"是","否")</f>
        <v>否</v>
      </c>
      <c r="AB631" s="28">
        <f>IFERROR(IF(L631&gt;0,N631/L631,0),0)</f>
        <v>81.41031390134529</v>
      </c>
      <c r="AC631" s="29">
        <f>IFERROR(IF(U631="",0,U631/10000),0)</f>
        <v>1380</v>
      </c>
      <c r="AD631" s="27">
        <f>IFERROR(IF(AND(T631&lt;&gt;"",T631&gt;0),U631/T631,0),0)</f>
        <v>26900.584795321636</v>
      </c>
      <c r="AE631" s="29">
        <f>IFERROR(IF(V631="",0,V631/10000),0)</f>
        <v>467.95</v>
      </c>
      <c r="AF631" s="29">
        <f>IFERROR(IF(O631&gt;0,N631/O631/60,0),0)</f>
        <v>139.65</v>
      </c>
      <c r="AG631" s="28">
        <f>IF(Z631="是",COUNTIFS($Z$2:$Z$4721,"是",$AB$2:$AB$4721,"&lt;"&amp;AB631)/COUNTIF($Z$2:$Z$4721,"是")*100,"")</f>
        <v>26.812816188870155</v>
      </c>
      <c r="AH631" s="28">
        <f>IF(Z631="是",COUNTIFS($Z$2:$Z$4721,"是",$AC$2:$AC$4721,"&lt;"&amp;AC631)/COUNTIF($Z$2:$Z$4721,"是")*100,"")</f>
        <v>86.846543001686342</v>
      </c>
      <c r="AI631" s="28">
        <f>IF(Z631="是",COUNTIFS($Z$2:$Z$4721,"是",$AD$2:$AD$4721,"&lt;"&amp;AD631)/COUNTIF($Z$2:$Z$4721,"是")*100,"")</f>
        <v>66.779089376053975</v>
      </c>
      <c r="AJ631" s="28">
        <f>IF(Z631="是",COUNTIFS($Z$2:$Z$4721,"是",$AE$2:$AE$4721,"&lt;"&amp;AE631)/COUNTIF($Z$2:$Z$4721,"是")*100,"")</f>
        <v>73.018549747048894</v>
      </c>
      <c r="AK631" s="28">
        <f>IF(Z631="是",COUNTIFS($Z$2:$Z$4721,"是",$AF$2:$AF$4721,"&lt;"&amp;AF631)/COUNTIF($Z$2:$Z$4721,"是")*100,"")</f>
        <v>59.190556492411474</v>
      </c>
      <c r="AL631" s="29">
        <f>IF(Z631="是",ROUND(AG631*0.1+AH631*0.35+AI631*0.15+AJ631*0.15+AK631*0.25,2),"")</f>
        <v>68.84</v>
      </c>
      <c r="AM631" s="25">
        <f>IF(Z631="是",COUNTIFS($Z$2:$Z$4721,"是",$AL$2:$AL$4721,"&gt;"&amp;AL631)+1,"")</f>
        <v>143</v>
      </c>
      <c r="AN631" s="24" t="str">
        <f>IF(Z631&lt;&gt;"是","非参评",IF(AND(AM631&lt;=COUNTIF($Z$2:$Z$4721,"是")*0.2,AC631&gt;MEDIAN(IF($Z$2:$Z$4721="是",$AC$2:$AC$4721))),"S",IF(AM631&lt;=COUNTIF($Z$2:$Z$4721,"是")*0.5,"A",IF(AM631&lt;=COUNTIF($Z$2:$Z$4721,"是")*0.8,"B","C"))))</f>
        <v>A</v>
      </c>
      <c r="AO631" s="24" t="str">
        <f>IF(G631="","无数据",IF(G631&lt;30,"MOB1-",IF(G631&lt;90,"MOB1-3",IF(G631&lt;180,"MOB3-6",IF(G631&lt;365,"MOB6-12","MOB12+")))))</f>
        <v>MOB6-12</v>
      </c>
    </row>
    <row r="632" spans="1:41" ht="13.5" hidden="1" customHeight="1">
      <c r="A632" s="24" t="s">
        <v>1168</v>
      </c>
      <c r="B632" s="34" t="s">
        <v>150</v>
      </c>
      <c r="C632" s="25">
        <v>788633</v>
      </c>
      <c r="D632" s="24" t="s">
        <v>1373</v>
      </c>
      <c r="E632" s="26">
        <v>45845.425000000003</v>
      </c>
      <c r="F632" s="26">
        <v>45845.425000000003</v>
      </c>
      <c r="G632" s="25">
        <v>309</v>
      </c>
      <c r="H632" s="25">
        <v>309</v>
      </c>
      <c r="I632" s="26">
        <v>46154.827083333301</v>
      </c>
      <c r="J632" s="27">
        <v>4498</v>
      </c>
      <c r="K632" s="27">
        <v>4742</v>
      </c>
      <c r="L632" s="27">
        <v>1534</v>
      </c>
      <c r="M632" s="27">
        <v>267190</v>
      </c>
      <c r="N632" s="27">
        <v>218388</v>
      </c>
      <c r="O632" s="24">
        <v>22</v>
      </c>
      <c r="P632" s="24">
        <v>0</v>
      </c>
      <c r="Q632" s="24"/>
      <c r="R632" s="24"/>
      <c r="S632" s="24">
        <v>228</v>
      </c>
      <c r="T632" s="24">
        <v>371</v>
      </c>
      <c r="U632" s="24">
        <v>13700000</v>
      </c>
      <c r="V632" s="24">
        <v>8152800</v>
      </c>
      <c r="W632" s="24">
        <v>13700000</v>
      </c>
      <c r="X632" s="24" t="str">
        <f>IF(OR(I632="",说明首页!$C$3-INT(I632)&gt;7),"是","否")</f>
        <v>否</v>
      </c>
      <c r="Y632" s="24" t="str">
        <f>IF(OR(O632="",O632&lt;22),"是","否")</f>
        <v>否</v>
      </c>
      <c r="Z632" s="24" t="str">
        <f>IF(AND(X632="否",Y632="否"),"是","否")</f>
        <v>是</v>
      </c>
      <c r="AA632" s="24" t="str">
        <f>IF(OR(I632="",说明首页!$C$3-INT(I632)&gt;=3),"是","否")</f>
        <v>否</v>
      </c>
      <c r="AB632" s="28">
        <f>IFERROR(IF(L632&gt;0,N632/L632,0),0)</f>
        <v>142.36505867014341</v>
      </c>
      <c r="AC632" s="29">
        <f>IFERROR(IF(U632="",0,U632/10000),0)</f>
        <v>1370</v>
      </c>
      <c r="AD632" s="27">
        <f>IFERROR(IF(AND(T632&lt;&gt;"",T632&gt;0),U632/T632,0),0)</f>
        <v>36927.223719676549</v>
      </c>
      <c r="AE632" s="29">
        <f>IFERROR(IF(V632="",0,V632/10000),0)</f>
        <v>815.28</v>
      </c>
      <c r="AF632" s="29">
        <f>IFERROR(IF(O632&gt;0,N632/O632/60,0),0)</f>
        <v>165.44545454545454</v>
      </c>
      <c r="AG632" s="28">
        <f>IF(Z632="是",COUNTIFS($Z$2:$Z$4721,"是",$AB$2:$AB$4721,"&lt;"&amp;AB632)/COUNTIF($Z$2:$Z$4721,"是")*100,"")</f>
        <v>95.109612141652605</v>
      </c>
      <c r="AH632" s="28">
        <f>IF(Z632="是",COUNTIFS($Z$2:$Z$4721,"是",$AC$2:$AC$4721,"&lt;"&amp;AC632)/COUNTIF($Z$2:$Z$4721,"是")*100,"")</f>
        <v>86.509274873524461</v>
      </c>
      <c r="AI632" s="28">
        <f>IF(Z632="是",COUNTIFS($Z$2:$Z$4721,"是",$AD$2:$AD$4721,"&lt;"&amp;AD632)/COUNTIF($Z$2:$Z$4721,"是")*100,"")</f>
        <v>95.952782462057343</v>
      </c>
      <c r="AJ632" s="28">
        <f>IF(Z632="是",COUNTIFS($Z$2:$Z$4721,"是",$AE$2:$AE$4721,"&lt;"&amp;AE632)/COUNTIF($Z$2:$Z$4721,"是")*100,"")</f>
        <v>91.062394603709947</v>
      </c>
      <c r="AK632" s="28">
        <f>IF(Z632="是",COUNTIFS($Z$2:$Z$4721,"是",$AF$2:$AF$4721,"&lt;"&amp;AF632)/COUNTIF($Z$2:$Z$4721,"是")*100,"")</f>
        <v>87.521079258010118</v>
      </c>
      <c r="AL632" s="29">
        <f>IF(Z632="是",ROUND(AG632*0.1+AH632*0.35+AI632*0.15+AJ632*0.15+AK632*0.25,2),"")</f>
        <v>89.72</v>
      </c>
      <c r="AM632" s="25">
        <f>IF(Z632="是",COUNTIFS($Z$2:$Z$4721,"是",$AL$2:$AL$4721,"&gt;"&amp;AL632)+1,"")</f>
        <v>27</v>
      </c>
      <c r="AN632" s="24" t="str">
        <f>IF(Z632&lt;&gt;"是","非参评",IF(AND(AM632&lt;=COUNTIF($Z$2:$Z$4721,"是")*0.2,AC632&gt;MEDIAN(IF($Z$2:$Z$4721="是",$AC$2:$AC$4721))),"S",IF(AM632&lt;=COUNTIF($Z$2:$Z$4721,"是")*0.5,"A",IF(AM632&lt;=COUNTIF($Z$2:$Z$4721,"是")*0.8,"B","C"))))</f>
        <v>S</v>
      </c>
      <c r="AO632" s="24" t="str">
        <f>IF(G632="","无数据",IF(G632&lt;30,"MOB1-",IF(G632&lt;90,"MOB1-3",IF(G632&lt;180,"MOB3-6",IF(G632&lt;365,"MOB6-12","MOB12+")))))</f>
        <v>MOB6-12</v>
      </c>
    </row>
    <row r="633" spans="1:41" ht="13.5" hidden="1" customHeight="1">
      <c r="A633" s="24" t="s">
        <v>1168</v>
      </c>
      <c r="B633" s="34" t="s">
        <v>150</v>
      </c>
      <c r="C633" s="25">
        <v>788639</v>
      </c>
      <c r="D633" s="24" t="s">
        <v>1959</v>
      </c>
      <c r="E633" s="26">
        <v>45843.420833333301</v>
      </c>
      <c r="F633" s="26">
        <v>45843.420833333301</v>
      </c>
      <c r="G633" s="25">
        <v>311</v>
      </c>
      <c r="H633" s="25">
        <v>311</v>
      </c>
      <c r="I633" s="26">
        <v>46154.872222222199</v>
      </c>
      <c r="J633" s="27">
        <v>5585</v>
      </c>
      <c r="K633" s="27">
        <v>6378</v>
      </c>
      <c r="L633" s="27">
        <v>2744</v>
      </c>
      <c r="M633" s="27">
        <v>335706</v>
      </c>
      <c r="N633" s="27">
        <v>280046</v>
      </c>
      <c r="O633" s="25">
        <v>29</v>
      </c>
      <c r="P633" s="27">
        <v>0</v>
      </c>
      <c r="Q633" s="24"/>
      <c r="R633" s="24"/>
      <c r="S633" s="27">
        <v>374</v>
      </c>
      <c r="T633" s="27">
        <v>608</v>
      </c>
      <c r="U633" s="27">
        <v>22700000</v>
      </c>
      <c r="V633" s="24">
        <v>8932600</v>
      </c>
      <c r="W633" s="27">
        <v>22700000</v>
      </c>
      <c r="X633" s="24" t="str">
        <f>IF(OR(I633="",说明首页!$C$3-INT(I633)&gt;7),"是","否")</f>
        <v>否</v>
      </c>
      <c r="Y633" s="24" t="str">
        <f>IF(OR(O633="",O633&lt;22),"是","否")</f>
        <v>否</v>
      </c>
      <c r="Z633" s="24" t="str">
        <f>IF(AND(X633="否",Y633="否"),"是","否")</f>
        <v>是</v>
      </c>
      <c r="AA633" s="24" t="str">
        <f>IF(OR(I633="",说明首页!$C$3-INT(I633)&gt;=3),"是","否")</f>
        <v>否</v>
      </c>
      <c r="AB633" s="28">
        <f>IFERROR(IF(L633&gt;0,N633/L633,0),0)</f>
        <v>102.05758017492711</v>
      </c>
      <c r="AC633" s="29">
        <f>IFERROR(IF(U633="",0,U633/10000),0)</f>
        <v>2270</v>
      </c>
      <c r="AD633" s="27">
        <f>IFERROR(IF(AND(T633&lt;&gt;"",T633&gt;0),U633/T633,0),0)</f>
        <v>37335.526315789473</v>
      </c>
      <c r="AE633" s="29">
        <f>IFERROR(IF(V633="",0,V633/10000),0)</f>
        <v>893.26</v>
      </c>
      <c r="AF633" s="29">
        <f>IFERROR(IF(O633&gt;0,N633/O633/60,0),0)</f>
        <v>160.94597701149425</v>
      </c>
      <c r="AG633" s="28">
        <f>IF(Z633="是",COUNTIFS($Z$2:$Z$4721,"是",$AB$2:$AB$4721,"&lt;"&amp;AB633)/COUNTIF($Z$2:$Z$4721,"是")*100,"")</f>
        <v>71.838111298482303</v>
      </c>
      <c r="AH633" s="28">
        <f>IF(Z633="是",COUNTIFS($Z$2:$Z$4721,"是",$AC$2:$AC$4721,"&lt;"&amp;AC633)/COUNTIF($Z$2:$Z$4721,"是")*100,"")</f>
        <v>98.145025295109605</v>
      </c>
      <c r="AI633" s="28">
        <f>IF(Z633="是",COUNTIFS($Z$2:$Z$4721,"是",$AD$2:$AD$4721,"&lt;"&amp;AD633)/COUNTIF($Z$2:$Z$4721,"是")*100,"")</f>
        <v>96.627318718381119</v>
      </c>
      <c r="AJ633" s="28">
        <f>IF(Z633="是",COUNTIFS($Z$2:$Z$4721,"是",$AE$2:$AE$4721,"&lt;"&amp;AE633)/COUNTIF($Z$2:$Z$4721,"是")*100,"")</f>
        <v>93.760539629005052</v>
      </c>
      <c r="AK633" s="28">
        <f>IF(Z633="是",COUNTIFS($Z$2:$Z$4721,"是",$AF$2:$AF$4721,"&lt;"&amp;AF633)/COUNTIF($Z$2:$Z$4721,"是")*100,"")</f>
        <v>84.317032040472171</v>
      </c>
      <c r="AL633" s="29">
        <f>IF(Z633="是",ROUND(AG633*0.1+AH633*0.35+AI633*0.15+AJ633*0.15+AK633*0.25,2),"")</f>
        <v>91.17</v>
      </c>
      <c r="AM633" s="25">
        <f>IF(Z633="是",COUNTIFS($Z$2:$Z$4721,"是",$AL$2:$AL$4721,"&gt;"&amp;AL633)+1,"")</f>
        <v>21</v>
      </c>
      <c r="AN633" s="24" t="str">
        <f>IF(Z633&lt;&gt;"是","非参评",IF(AND(AM633&lt;=COUNTIF($Z$2:$Z$4721,"是")*0.2,AC633&gt;MEDIAN(IF($Z$2:$Z$4721="是",$AC$2:$AC$4721))),"S",IF(AM633&lt;=COUNTIF($Z$2:$Z$4721,"是")*0.5,"A",IF(AM633&lt;=COUNTIF($Z$2:$Z$4721,"是")*0.8,"B","C"))))</f>
        <v>S</v>
      </c>
      <c r="AO633" s="24" t="str">
        <f>IF(G633="","无数据",IF(G633&lt;30,"MOB1-",IF(G633&lt;90,"MOB1-3",IF(G633&lt;180,"MOB3-6",IF(G633&lt;365,"MOB6-12","MOB12+")))))</f>
        <v>MOB6-12</v>
      </c>
    </row>
    <row r="634" spans="1:41" ht="13.5" hidden="1" customHeight="1">
      <c r="A634" s="24" t="s">
        <v>1168</v>
      </c>
      <c r="B634" s="34" t="s">
        <v>150</v>
      </c>
      <c r="C634" s="25">
        <v>788640</v>
      </c>
      <c r="D634" s="24" t="s">
        <v>1769</v>
      </c>
      <c r="E634" s="26">
        <v>45845.403472222199</v>
      </c>
      <c r="F634" s="26">
        <v>45845.403472222199</v>
      </c>
      <c r="G634" s="25">
        <v>309</v>
      </c>
      <c r="H634" s="25">
        <v>309</v>
      </c>
      <c r="I634" s="26">
        <v>46154.8618055556</v>
      </c>
      <c r="J634" s="27">
        <v>8068</v>
      </c>
      <c r="K634" s="27">
        <v>8950</v>
      </c>
      <c r="L634" s="27">
        <v>2251</v>
      </c>
      <c r="M634" s="27">
        <v>365826</v>
      </c>
      <c r="N634" s="27">
        <v>270206</v>
      </c>
      <c r="O634" s="25">
        <v>30</v>
      </c>
      <c r="P634" s="27">
        <v>0</v>
      </c>
      <c r="Q634" s="24"/>
      <c r="R634" s="24"/>
      <c r="S634" s="27">
        <v>476</v>
      </c>
      <c r="T634" s="27">
        <v>795</v>
      </c>
      <c r="U634" s="27">
        <v>26100000</v>
      </c>
      <c r="V634" s="27">
        <v>12400000</v>
      </c>
      <c r="W634" s="27">
        <v>26100000</v>
      </c>
      <c r="X634" s="24" t="str">
        <f>IF(OR(I634="",说明首页!$C$3-INT(I634)&gt;7),"是","否")</f>
        <v>否</v>
      </c>
      <c r="Y634" s="24" t="str">
        <f>IF(OR(O634="",O634&lt;22),"是","否")</f>
        <v>否</v>
      </c>
      <c r="Z634" s="24" t="str">
        <f>IF(AND(X634="否",Y634="否"),"是","否")</f>
        <v>是</v>
      </c>
      <c r="AA634" s="24" t="str">
        <f>IF(OR(I634="",说明首页!$C$3-INT(I634)&gt;=3),"是","否")</f>
        <v>否</v>
      </c>
      <c r="AB634" s="28">
        <f>IFERROR(IF(L634&gt;0,N634/L634,0),0)</f>
        <v>120.03820524211461</v>
      </c>
      <c r="AC634" s="29">
        <f>IFERROR(IF(U634="",0,U634/10000),0)</f>
        <v>2610</v>
      </c>
      <c r="AD634" s="27">
        <f>IFERROR(IF(AND(T634&lt;&gt;"",T634&gt;0),U634/T634,0),0)</f>
        <v>32830.188679245286</v>
      </c>
      <c r="AE634" s="29">
        <f>IFERROR(IF(V634="",0,V634/10000),0)</f>
        <v>1240</v>
      </c>
      <c r="AF634" s="29">
        <f>IFERROR(IF(O634&gt;0,N634/O634/60,0),0)</f>
        <v>150.11444444444444</v>
      </c>
      <c r="AG634" s="28">
        <f>IF(Z634="是",COUNTIFS($Z$2:$Z$4721,"是",$AB$2:$AB$4721,"&lt;"&amp;AB634)/COUNTIF($Z$2:$Z$4721,"是")*100,"")</f>
        <v>88.53288364249579</v>
      </c>
      <c r="AH634" s="28">
        <f>IF(Z634="是",COUNTIFS($Z$2:$Z$4721,"是",$AC$2:$AC$4721,"&lt;"&amp;AC634)/COUNTIF($Z$2:$Z$4721,"是")*100,"")</f>
        <v>98.988195615514329</v>
      </c>
      <c r="AI634" s="28">
        <f>IF(Z634="是",COUNTIFS($Z$2:$Z$4721,"是",$AD$2:$AD$4721,"&lt;"&amp;AD634)/COUNTIF($Z$2:$Z$4721,"是")*100,"")</f>
        <v>88.870151770657671</v>
      </c>
      <c r="AJ634" s="28">
        <f>IF(Z634="是",COUNTIFS($Z$2:$Z$4721,"是",$AE$2:$AE$4721,"&lt;"&amp;AE634)/COUNTIF($Z$2:$Z$4721,"是")*100,"")</f>
        <v>98.4822934232715</v>
      </c>
      <c r="AK634" s="28">
        <f>IF(Z634="是",COUNTIFS($Z$2:$Z$4721,"是",$AF$2:$AF$4721,"&lt;"&amp;AF634)/COUNTIF($Z$2:$Z$4721,"是")*100,"")</f>
        <v>74.198988195615513</v>
      </c>
      <c r="AL634" s="29">
        <f>IF(Z634="是",ROUND(AG634*0.1+AH634*0.35+AI634*0.15+AJ634*0.15+AK634*0.25,2),"")</f>
        <v>90.15</v>
      </c>
      <c r="AM634" s="25">
        <f>IF(Z634="是",COUNTIFS($Z$2:$Z$4721,"是",$AL$2:$AL$4721,"&gt;"&amp;AL634)+1,"")</f>
        <v>24</v>
      </c>
      <c r="AN634" s="24" t="str">
        <f>IF(Z634&lt;&gt;"是","非参评",IF(AND(AM634&lt;=COUNTIF($Z$2:$Z$4721,"是")*0.2,AC634&gt;MEDIAN(IF($Z$2:$Z$4721="是",$AC$2:$AC$4721))),"S",IF(AM634&lt;=COUNTIF($Z$2:$Z$4721,"是")*0.5,"A",IF(AM634&lt;=COUNTIF($Z$2:$Z$4721,"是")*0.8,"B","C"))))</f>
        <v>S</v>
      </c>
      <c r="AO634" s="24" t="str">
        <f>IF(G634="","无数据",IF(G634&lt;30,"MOB1-",IF(G634&lt;90,"MOB1-3",IF(G634&lt;180,"MOB3-6",IF(G634&lt;365,"MOB6-12","MOB12+")))))</f>
        <v>MOB6-12</v>
      </c>
    </row>
    <row r="635" spans="1:41" ht="13.5" hidden="1" customHeight="1">
      <c r="A635" s="24" t="s">
        <v>1168</v>
      </c>
      <c r="B635" s="34" t="s">
        <v>152</v>
      </c>
      <c r="C635" s="25">
        <v>788779</v>
      </c>
      <c r="D635" s="24" t="s">
        <v>1423</v>
      </c>
      <c r="E635" s="26">
        <v>46025.384722222203</v>
      </c>
      <c r="F635" s="26">
        <v>45845.4777777778</v>
      </c>
      <c r="G635" s="25">
        <v>129</v>
      </c>
      <c r="H635" s="25">
        <v>309</v>
      </c>
      <c r="I635" s="26">
        <v>46154.746527777803</v>
      </c>
      <c r="J635" s="27">
        <v>3531</v>
      </c>
      <c r="K635" s="27">
        <v>5531</v>
      </c>
      <c r="L635" s="27">
        <v>2564</v>
      </c>
      <c r="M635" s="27">
        <v>218727</v>
      </c>
      <c r="N635" s="27">
        <v>177649</v>
      </c>
      <c r="O635" s="25">
        <v>24</v>
      </c>
      <c r="P635" s="27">
        <v>0</v>
      </c>
      <c r="Q635" s="24"/>
      <c r="R635" s="24"/>
      <c r="S635" s="27">
        <v>210</v>
      </c>
      <c r="T635" s="27">
        <v>346</v>
      </c>
      <c r="U635" s="27">
        <v>8965600</v>
      </c>
      <c r="V635" s="27">
        <v>3728700</v>
      </c>
      <c r="W635" s="27">
        <v>8965600</v>
      </c>
      <c r="X635" s="24" t="str">
        <f>IF(OR(I635="",说明首页!$C$3-INT(I635)&gt;7),"是","否")</f>
        <v>否</v>
      </c>
      <c r="Y635" s="24" t="str">
        <f>IF(OR(O635="",O635&lt;22),"是","否")</f>
        <v>否</v>
      </c>
      <c r="Z635" s="24" t="str">
        <f>IF(AND(X635="否",Y635="否"),"是","否")</f>
        <v>是</v>
      </c>
      <c r="AA635" s="24" t="str">
        <f>IF(OR(I635="",说明首页!$C$3-INT(I635)&gt;=3),"是","否")</f>
        <v>否</v>
      </c>
      <c r="AB635" s="28">
        <f>IFERROR(IF(L635&gt;0,N635/L635,0),0)</f>
        <v>69.285881435257409</v>
      </c>
      <c r="AC635" s="29">
        <f>IFERROR(IF(U635="",0,U635/10000),0)</f>
        <v>896.56</v>
      </c>
      <c r="AD635" s="27">
        <f>IFERROR(IF(AND(T635&lt;&gt;"",T635&gt;0),U635/T635,0),0)</f>
        <v>25912.138728323698</v>
      </c>
      <c r="AE635" s="29">
        <f>IFERROR(IF(V635="",0,V635/10000),0)</f>
        <v>372.87</v>
      </c>
      <c r="AF635" s="29">
        <f>IFERROR(IF(O635&gt;0,N635/O635/60,0),0)</f>
        <v>123.36736111111112</v>
      </c>
      <c r="AG635" s="28">
        <f>IF(Z635="是",COUNTIFS($Z$2:$Z$4721,"是",$AB$2:$AB$4721,"&lt;"&amp;AB635)/COUNTIF($Z$2:$Z$4721,"是")*100,"")</f>
        <v>5.5649241146711637</v>
      </c>
      <c r="AH635" s="28">
        <f>IF(Z635="是",COUNTIFS($Z$2:$Z$4721,"是",$AC$2:$AC$4721,"&lt;"&amp;AC635)/COUNTIF($Z$2:$Z$4721,"是")*100,"")</f>
        <v>60.539629005059027</v>
      </c>
      <c r="AI635" s="28">
        <f>IF(Z635="是",COUNTIFS($Z$2:$Z$4721,"是",$AD$2:$AD$4721,"&lt;"&amp;AD635)/COUNTIF($Z$2:$Z$4721,"是")*100,"")</f>
        <v>62.563237774030355</v>
      </c>
      <c r="AJ635" s="28">
        <f>IF(Z635="是",COUNTIFS($Z$2:$Z$4721,"是",$AE$2:$AE$4721,"&lt;"&amp;AE635)/COUNTIF($Z$2:$Z$4721,"是")*100,"")</f>
        <v>59.86509274873525</v>
      </c>
      <c r="AK635" s="28">
        <f>IF(Z635="是",COUNTIFS($Z$2:$Z$4721,"是",$AF$2:$AF$4721,"&lt;"&amp;AF635)/COUNTIF($Z$2:$Z$4721,"是")*100,"")</f>
        <v>29.679595278246207</v>
      </c>
      <c r="AL635" s="29">
        <f>IF(Z635="是",ROUND(AG635*0.1+AH635*0.35+AI635*0.15+AJ635*0.15+AK635*0.25,2),"")</f>
        <v>47.53</v>
      </c>
      <c r="AM635" s="25">
        <f>IF(Z635="是",COUNTIFS($Z$2:$Z$4721,"是",$AL$2:$AL$4721,"&gt;"&amp;AL635)+1,"")</f>
        <v>304</v>
      </c>
      <c r="AN635" s="24" t="str">
        <f>IF(Z635&lt;&gt;"是","非参评",IF(AND(AM635&lt;=COUNTIF($Z$2:$Z$4721,"是")*0.2,AC635&gt;MEDIAN(IF($Z$2:$Z$4721="是",$AC$2:$AC$4721))),"S",IF(AM635&lt;=COUNTIF($Z$2:$Z$4721,"是")*0.5,"A",IF(AM635&lt;=COUNTIF($Z$2:$Z$4721,"是")*0.8,"B","C"))))</f>
        <v>B</v>
      </c>
      <c r="AO635" s="24" t="str">
        <f>IF(G635="","无数据",IF(G635&lt;30,"MOB1-",IF(G635&lt;90,"MOB1-3",IF(G635&lt;180,"MOB3-6",IF(G635&lt;365,"MOB6-12","MOB12+")))))</f>
        <v>MOB3-6</v>
      </c>
    </row>
    <row r="636" spans="1:41" ht="13.5" hidden="1" customHeight="1">
      <c r="A636" s="24" t="s">
        <v>1168</v>
      </c>
      <c r="B636" s="34" t="s">
        <v>152</v>
      </c>
      <c r="C636" s="25">
        <v>789394</v>
      </c>
      <c r="D636" s="24" t="s">
        <v>1424</v>
      </c>
      <c r="E636" s="26">
        <v>46025.386111111096</v>
      </c>
      <c r="F636" s="26">
        <v>45846.5715277778</v>
      </c>
      <c r="G636" s="25">
        <v>129</v>
      </c>
      <c r="H636" s="25">
        <v>308</v>
      </c>
      <c r="I636" s="26">
        <v>46152.734722222202</v>
      </c>
      <c r="J636" s="27">
        <v>3698</v>
      </c>
      <c r="K636" s="27">
        <v>5717</v>
      </c>
      <c r="L636" s="27">
        <v>2713</v>
      </c>
      <c r="M636" s="27">
        <v>220971</v>
      </c>
      <c r="N636" s="27">
        <v>180642</v>
      </c>
      <c r="O636" s="25">
        <v>24</v>
      </c>
      <c r="P636" s="27">
        <v>0</v>
      </c>
      <c r="Q636" s="24"/>
      <c r="R636" s="24"/>
      <c r="S636" s="27">
        <v>207</v>
      </c>
      <c r="T636" s="27">
        <v>309</v>
      </c>
      <c r="U636" s="27">
        <v>7003700</v>
      </c>
      <c r="V636" s="27">
        <v>2387200</v>
      </c>
      <c r="W636" s="27">
        <v>7003700</v>
      </c>
      <c r="X636" s="24" t="str">
        <f>IF(OR(I636="",说明首页!$C$3-INT(I636)&gt;7),"是","否")</f>
        <v>否</v>
      </c>
      <c r="Y636" s="24" t="str">
        <f>IF(OR(O636="",O636&lt;22),"是","否")</f>
        <v>否</v>
      </c>
      <c r="Z636" s="24" t="str">
        <f>IF(AND(X636="否",Y636="否"),"是","否")</f>
        <v>是</v>
      </c>
      <c r="AA636" s="24" t="str">
        <f>IF(OR(I636="",说明首页!$C$3-INT(I636)&gt;=3),"是","否")</f>
        <v>否</v>
      </c>
      <c r="AB636" s="28">
        <f>IFERROR(IF(L636&gt;0,N636/L636,0),0)</f>
        <v>66.583855510504975</v>
      </c>
      <c r="AC636" s="29">
        <f>IFERROR(IF(U636="",0,U636/10000),0)</f>
        <v>700.37</v>
      </c>
      <c r="AD636" s="27">
        <f>IFERROR(IF(AND(T636&lt;&gt;"",T636&gt;0),U636/T636,0),0)</f>
        <v>22665.695792880259</v>
      </c>
      <c r="AE636" s="29">
        <f>IFERROR(IF(V636="",0,V636/10000),0)</f>
        <v>238.72</v>
      </c>
      <c r="AF636" s="29">
        <f>IFERROR(IF(O636&gt;0,N636/O636/60,0),0)</f>
        <v>125.44583333333334</v>
      </c>
      <c r="AG636" s="28">
        <f>IF(Z636="是",COUNTIFS($Z$2:$Z$4721,"是",$AB$2:$AB$4721,"&lt;"&amp;AB636)/COUNTIF($Z$2:$Z$4721,"是")*100,"")</f>
        <v>2.8667790893760539</v>
      </c>
      <c r="AH636" s="28">
        <f>IF(Z636="是",COUNTIFS($Z$2:$Z$4721,"是",$AC$2:$AC$4721,"&lt;"&amp;AC636)/COUNTIF($Z$2:$Z$4721,"是")*100,"")</f>
        <v>37.436762225969645</v>
      </c>
      <c r="AI636" s="28">
        <f>IF(Z636="是",COUNTIFS($Z$2:$Z$4721,"是",$AD$2:$AD$4721,"&lt;"&amp;AD636)/COUNTIF($Z$2:$Z$4721,"是")*100,"")</f>
        <v>41.483979763912309</v>
      </c>
      <c r="AJ636" s="28">
        <f>IF(Z636="是",COUNTIFS($Z$2:$Z$4721,"是",$AE$2:$AE$4721,"&lt;"&amp;AE636)/COUNTIF($Z$2:$Z$4721,"是")*100,"")</f>
        <v>35.244519392917368</v>
      </c>
      <c r="AK636" s="28">
        <f>IF(Z636="是",COUNTIFS($Z$2:$Z$4721,"是",$AF$2:$AF$4721,"&lt;"&amp;AF636)/COUNTIF($Z$2:$Z$4721,"是")*100,"")</f>
        <v>33.052276559865092</v>
      </c>
      <c r="AL636" s="29">
        <f>IF(Z636="是",ROUND(AG636*0.1+AH636*0.35+AI636*0.15+AJ636*0.15+AK636*0.25,2),"")</f>
        <v>33.159999999999997</v>
      </c>
      <c r="AM636" s="25">
        <f>IF(Z636="是",COUNTIFS($Z$2:$Z$4721,"是",$AL$2:$AL$4721,"&gt;"&amp;AL636)+1,"")</f>
        <v>425</v>
      </c>
      <c r="AN636" s="24" t="str">
        <f>IF(Z636&lt;&gt;"是","非参评",IF(AND(AM636&lt;=COUNTIF($Z$2:$Z$4721,"是")*0.2,AC636&gt;MEDIAN(IF($Z$2:$Z$4721="是",$AC$2:$AC$4721))),"S",IF(AM636&lt;=COUNTIF($Z$2:$Z$4721,"是")*0.5,"A",IF(AM636&lt;=COUNTIF($Z$2:$Z$4721,"是")*0.8,"B","C"))))</f>
        <v>B</v>
      </c>
      <c r="AO636" s="24" t="str">
        <f>IF(G636="","无数据",IF(G636&lt;30,"MOB1-",IF(G636&lt;90,"MOB1-3",IF(G636&lt;180,"MOB3-6",IF(G636&lt;365,"MOB6-12","MOB12+")))))</f>
        <v>MOB3-6</v>
      </c>
    </row>
    <row r="637" spans="1:41" ht="13.5" hidden="1" customHeight="1">
      <c r="A637" s="24" t="s">
        <v>1168</v>
      </c>
      <c r="B637" s="34" t="s">
        <v>167</v>
      </c>
      <c r="C637" s="25">
        <v>789398</v>
      </c>
      <c r="D637" s="24" t="s">
        <v>1308</v>
      </c>
      <c r="E637" s="26">
        <v>45847.500694444403</v>
      </c>
      <c r="F637" s="26">
        <v>45847.500694444403</v>
      </c>
      <c r="G637" s="25">
        <v>307</v>
      </c>
      <c r="H637" s="25">
        <v>307</v>
      </c>
      <c r="I637" s="26">
        <v>46151.430555555598</v>
      </c>
      <c r="J637" s="27">
        <v>2819</v>
      </c>
      <c r="K637" s="27">
        <v>4298</v>
      </c>
      <c r="L637" s="27">
        <v>1868</v>
      </c>
      <c r="M637" s="27">
        <v>227459</v>
      </c>
      <c r="N637" s="27">
        <v>189809</v>
      </c>
      <c r="O637" s="25">
        <v>21</v>
      </c>
      <c r="P637" s="27">
        <v>0</v>
      </c>
      <c r="Q637" s="24"/>
      <c r="R637" s="24"/>
      <c r="S637" s="27">
        <v>213</v>
      </c>
      <c r="T637" s="27">
        <v>330</v>
      </c>
      <c r="U637" s="27">
        <v>9390200</v>
      </c>
      <c r="V637" s="24">
        <v>4689500</v>
      </c>
      <c r="W637" s="27">
        <v>9390200</v>
      </c>
      <c r="X637" s="24" t="str">
        <f>IF(OR(I637="",说明首页!$C$3-INT(I637)&gt;7),"是","否")</f>
        <v>否</v>
      </c>
      <c r="Y637" s="24" t="str">
        <f>IF(OR(O637="",O637&lt;22),"是","否")</f>
        <v>是</v>
      </c>
      <c r="Z637" s="24" t="str">
        <f>IF(AND(X637="否",Y637="否"),"是","否")</f>
        <v>否</v>
      </c>
      <c r="AA637" s="24" t="str">
        <f>IF(OR(I637="",说明首页!$C$3-INT(I637)&gt;=3),"是","否")</f>
        <v>否</v>
      </c>
      <c r="AB637" s="28">
        <f>IFERROR(IF(L637&gt;0,N637/L637,0),0)</f>
        <v>101.61081370449679</v>
      </c>
      <c r="AC637" s="29">
        <f>IFERROR(IF(U637="",0,U637/10000),0)</f>
        <v>939.02</v>
      </c>
      <c r="AD637" s="27">
        <f>IFERROR(IF(AND(T637&lt;&gt;"",T637&gt;0),U637/T637,0),0)</f>
        <v>28455.151515151516</v>
      </c>
      <c r="AE637" s="29">
        <f>IFERROR(IF(V637="",0,V637/10000),0)</f>
        <v>468.95</v>
      </c>
      <c r="AF637" s="29">
        <f>IFERROR(IF(O637&gt;0,N637/O637/60,0),0)</f>
        <v>150.6420634920635</v>
      </c>
      <c r="AG637" s="28" t="str">
        <f>IF(Z637="是",COUNTIFS($Z$2:$Z$4721,"是",$AB$2:$AB$4721,"&lt;"&amp;AB637)/COUNTIF($Z$2:$Z$4721,"是")*100,"")</f>
        <v/>
      </c>
      <c r="AH637" s="28" t="str">
        <f>IF(Z637="是",COUNTIFS($Z$2:$Z$4721,"是",$AC$2:$AC$4721,"&lt;"&amp;AC637)/COUNTIF($Z$2:$Z$4721,"是")*100,"")</f>
        <v/>
      </c>
      <c r="AI637" s="28" t="str">
        <f>IF(Z637="是",COUNTIFS($Z$2:$Z$4721,"是",$AD$2:$AD$4721,"&lt;"&amp;AD637)/COUNTIF($Z$2:$Z$4721,"是")*100,"")</f>
        <v/>
      </c>
      <c r="AJ637" s="28" t="str">
        <f>IF(Z637="是",COUNTIFS($Z$2:$Z$4721,"是",$AE$2:$AE$4721,"&lt;"&amp;AE637)/COUNTIF($Z$2:$Z$4721,"是")*100,"")</f>
        <v/>
      </c>
      <c r="AK637" s="28" t="str">
        <f>IF(Z637="是",COUNTIFS($Z$2:$Z$4721,"是",$AF$2:$AF$4721,"&lt;"&amp;AF637)/COUNTIF($Z$2:$Z$4721,"是")*100,"")</f>
        <v/>
      </c>
      <c r="AL637" s="29" t="str">
        <f>IF(Z637="是",ROUND(AG637*0.1+AH637*0.35+AI637*0.15+AJ637*0.15+AK637*0.25,2),"")</f>
        <v/>
      </c>
      <c r="AM637" s="25" t="str">
        <f>IF(Z637="是",COUNTIFS($Z$2:$Z$4721,"是",$AL$2:$AL$4721,"&gt;"&amp;AL637)+1,"")</f>
        <v/>
      </c>
      <c r="AN637" s="24" t="str">
        <f>IF(Z637&lt;&gt;"是","非参评",IF(AND(AM637&lt;=COUNTIF($Z$2:$Z$4721,"是")*0.2,AC637&gt;MEDIAN(IF($Z$2:$Z$4721="是",$AC$2:$AC$4721))),"S",IF(AM637&lt;=COUNTIF($Z$2:$Z$4721,"是")*0.5,"A",IF(AM637&lt;=COUNTIF($Z$2:$Z$4721,"是")*0.8,"B","C"))))</f>
        <v>非参评</v>
      </c>
      <c r="AO637" s="24" t="str">
        <f>IF(G637="","无数据",IF(G637&lt;30,"MOB1-",IF(G637&lt;90,"MOB1-3",IF(G637&lt;180,"MOB3-6",IF(G637&lt;365,"MOB6-12","MOB12+")))))</f>
        <v>MOB6-12</v>
      </c>
    </row>
    <row r="638" spans="1:41" ht="13.5" hidden="1" customHeight="1">
      <c r="A638" s="24" t="s">
        <v>1168</v>
      </c>
      <c r="B638" s="34" t="s">
        <v>167</v>
      </c>
      <c r="C638" s="25">
        <v>789399</v>
      </c>
      <c r="D638" s="24" t="s">
        <v>247</v>
      </c>
      <c r="E638" s="26">
        <v>45847.479861111096</v>
      </c>
      <c r="F638" s="26">
        <v>45847.479861111096</v>
      </c>
      <c r="G638" s="25">
        <v>307</v>
      </c>
      <c r="H638" s="25">
        <v>307</v>
      </c>
      <c r="I638" s="26">
        <v>46151.432638888902</v>
      </c>
      <c r="J638" s="27">
        <v>2328</v>
      </c>
      <c r="K638" s="27">
        <v>3669</v>
      </c>
      <c r="L638" s="27">
        <v>1229</v>
      </c>
      <c r="M638" s="27">
        <v>158501</v>
      </c>
      <c r="N638" s="27">
        <v>121434</v>
      </c>
      <c r="O638" s="25">
        <v>22</v>
      </c>
      <c r="P638" s="27">
        <v>0</v>
      </c>
      <c r="Q638" s="24"/>
      <c r="R638" s="24"/>
      <c r="S638" s="27">
        <v>56</v>
      </c>
      <c r="T638" s="27">
        <v>97</v>
      </c>
      <c r="U638" s="27">
        <v>2222800</v>
      </c>
      <c r="V638" s="27">
        <v>1235700</v>
      </c>
      <c r="W638" s="27">
        <v>2222800</v>
      </c>
      <c r="X638" s="24" t="str">
        <f>IF(OR(I638="",说明首页!$C$3-INT(I638)&gt;7),"是","否")</f>
        <v>否</v>
      </c>
      <c r="Y638" s="24" t="str">
        <f>IF(OR(O638="",O638&lt;22),"是","否")</f>
        <v>否</v>
      </c>
      <c r="Z638" s="24" t="str">
        <f>IF(AND(X638="否",Y638="否"),"是","否")</f>
        <v>是</v>
      </c>
      <c r="AA638" s="24" t="str">
        <f>IF(OR(I638="",说明首页!$C$3-INT(I638)&gt;=3),"是","否")</f>
        <v>否</v>
      </c>
      <c r="AB638" s="28">
        <f>IFERROR(IF(L638&gt;0,N638/L638,0),0)</f>
        <v>98.807160292921068</v>
      </c>
      <c r="AC638" s="29">
        <f>IFERROR(IF(U638="",0,U638/10000),0)</f>
        <v>222.28</v>
      </c>
      <c r="AD638" s="27">
        <f>IFERROR(IF(AND(T638&lt;&gt;"",T638&gt;0),U638/T638,0),0)</f>
        <v>22915.463917525773</v>
      </c>
      <c r="AE638" s="29">
        <f>IFERROR(IF(V638="",0,V638/10000),0)</f>
        <v>123.57</v>
      </c>
      <c r="AF638" s="29">
        <f>IFERROR(IF(O638&gt;0,N638/O638/60,0),0)</f>
        <v>91.99545454545455</v>
      </c>
      <c r="AG638" s="28">
        <f>IF(Z638="是",COUNTIFS($Z$2:$Z$4721,"是",$AB$2:$AB$4721,"&lt;"&amp;AB638)/COUNTIF($Z$2:$Z$4721,"是")*100,"")</f>
        <v>65.092748735244527</v>
      </c>
      <c r="AH638" s="28">
        <f>IF(Z638="是",COUNTIFS($Z$2:$Z$4721,"是",$AC$2:$AC$4721,"&lt;"&amp;AC638)/COUNTIF($Z$2:$Z$4721,"是")*100,"")</f>
        <v>1.3490725126475547</v>
      </c>
      <c r="AI638" s="28">
        <f>IF(Z638="是",COUNTIFS($Z$2:$Z$4721,"是",$AD$2:$AD$4721,"&lt;"&amp;AD638)/COUNTIF($Z$2:$Z$4721,"是")*100,"")</f>
        <v>42.664418212478921</v>
      </c>
      <c r="AJ638" s="28">
        <f>IF(Z638="是",COUNTIFS($Z$2:$Z$4721,"是",$AE$2:$AE$4721,"&lt;"&amp;AE638)/COUNTIF($Z$2:$Z$4721,"是")*100,"")</f>
        <v>12.478920741989882</v>
      </c>
      <c r="AK638" s="28">
        <f>IF(Z638="是",COUNTIFS($Z$2:$Z$4721,"是",$AF$2:$AF$4721,"&lt;"&amp;AF638)/COUNTIF($Z$2:$Z$4721,"是")*100,"")</f>
        <v>3.7099494097807759</v>
      </c>
      <c r="AL638" s="29">
        <f>IF(Z638="是",ROUND(AG638*0.1+AH638*0.35+AI638*0.15+AJ638*0.15+AK638*0.25,2),"")</f>
        <v>16.18</v>
      </c>
      <c r="AM638" s="25">
        <f>IF(Z638="是",COUNTIFS($Z$2:$Z$4721,"是",$AL$2:$AL$4721,"&gt;"&amp;AL638)+1,"")</f>
        <v>550</v>
      </c>
      <c r="AN638" s="24" t="str">
        <f>IF(Z638&lt;&gt;"是","非参评",IF(AND(AM638&lt;=COUNTIF($Z$2:$Z$4721,"是")*0.2,AC638&gt;MEDIAN(IF($Z$2:$Z$4721="是",$AC$2:$AC$4721))),"S",IF(AM638&lt;=COUNTIF($Z$2:$Z$4721,"是")*0.5,"A",IF(AM638&lt;=COUNTIF($Z$2:$Z$4721,"是")*0.8,"B","C"))))</f>
        <v>C</v>
      </c>
      <c r="AO638" s="24" t="str">
        <f>IF(G638="","无数据",IF(G638&lt;30,"MOB1-",IF(G638&lt;90,"MOB1-3",IF(G638&lt;180,"MOB3-6",IF(G638&lt;365,"MOB6-12","MOB12+")))))</f>
        <v>MOB6-12</v>
      </c>
    </row>
    <row r="639" spans="1:41" ht="13.5" hidden="1" customHeight="1">
      <c r="A639" s="24" t="s">
        <v>1168</v>
      </c>
      <c r="B639" s="34" t="s">
        <v>167</v>
      </c>
      <c r="C639" s="25">
        <v>789401</v>
      </c>
      <c r="D639" s="24" t="s">
        <v>719</v>
      </c>
      <c r="E639" s="26">
        <v>45847.474999999999</v>
      </c>
      <c r="F639" s="26">
        <v>45847.474999999999</v>
      </c>
      <c r="G639" s="25">
        <v>307</v>
      </c>
      <c r="H639" s="25">
        <v>307</v>
      </c>
      <c r="I639" s="26">
        <v>46154.801388888904</v>
      </c>
      <c r="J639" s="27">
        <v>2822</v>
      </c>
      <c r="K639" s="27">
        <v>4806</v>
      </c>
      <c r="L639" s="27">
        <v>1935</v>
      </c>
      <c r="M639" s="27">
        <v>268225</v>
      </c>
      <c r="N639" s="27">
        <v>220491</v>
      </c>
      <c r="O639" s="25">
        <v>23</v>
      </c>
      <c r="P639" s="27">
        <v>0</v>
      </c>
      <c r="Q639" s="24"/>
      <c r="R639" s="24"/>
      <c r="S639" s="27">
        <v>180</v>
      </c>
      <c r="T639" s="27">
        <v>278</v>
      </c>
      <c r="U639" s="27">
        <v>8142200</v>
      </c>
      <c r="V639" s="27">
        <v>3681300</v>
      </c>
      <c r="W639" s="27">
        <v>8142200</v>
      </c>
      <c r="X639" s="24" t="str">
        <f>IF(OR(I639="",说明首页!$C$3-INT(I639)&gt;7),"是","否")</f>
        <v>否</v>
      </c>
      <c r="Y639" s="24" t="str">
        <f>IF(OR(O639="",O639&lt;22),"是","否")</f>
        <v>否</v>
      </c>
      <c r="Z639" s="24" t="str">
        <f>IF(AND(X639="否",Y639="否"),"是","否")</f>
        <v>是</v>
      </c>
      <c r="AA639" s="24" t="str">
        <f>IF(OR(I639="",说明首页!$C$3-INT(I639)&gt;=3),"是","否")</f>
        <v>否</v>
      </c>
      <c r="AB639" s="28">
        <f>IFERROR(IF(L639&gt;0,N639/L639,0),0)</f>
        <v>113.94883720930233</v>
      </c>
      <c r="AC639" s="29">
        <f>IFERROR(IF(U639="",0,U639/10000),0)</f>
        <v>814.22</v>
      </c>
      <c r="AD639" s="27">
        <f>IFERROR(IF(AND(T639&lt;&gt;"",T639&gt;0),U639/T639,0),0)</f>
        <v>29288.489208633095</v>
      </c>
      <c r="AE639" s="29">
        <f>IFERROR(IF(V639="",0,V639/10000),0)</f>
        <v>368.13</v>
      </c>
      <c r="AF639" s="29">
        <f>IFERROR(IF(O639&gt;0,N639/O639/60,0),0)</f>
        <v>159.77608695652174</v>
      </c>
      <c r="AG639" s="28">
        <f>IF(Z639="是",COUNTIFS($Z$2:$Z$4721,"是",$AB$2:$AB$4721,"&lt;"&amp;AB639)/COUNTIF($Z$2:$Z$4721,"是")*100,"")</f>
        <v>83.136593591905566</v>
      </c>
      <c r="AH639" s="28">
        <f>IF(Z639="是",COUNTIFS($Z$2:$Z$4721,"是",$AC$2:$AC$4721,"&lt;"&amp;AC639)/COUNTIF($Z$2:$Z$4721,"是")*100,"")</f>
        <v>50.75885328836425</v>
      </c>
      <c r="AI639" s="28">
        <f>IF(Z639="是",COUNTIFS($Z$2:$Z$4721,"是",$AD$2:$AD$4721,"&lt;"&amp;AD639)/COUNTIF($Z$2:$Z$4721,"是")*100,"")</f>
        <v>78.246205733558185</v>
      </c>
      <c r="AJ639" s="28">
        <f>IF(Z639="是",COUNTIFS($Z$2:$Z$4721,"是",$AE$2:$AE$4721,"&lt;"&amp;AE639)/COUNTIF($Z$2:$Z$4721,"是")*100,"")</f>
        <v>59.359190556492415</v>
      </c>
      <c r="AK639" s="28">
        <f>IF(Z639="是",COUNTIFS($Z$2:$Z$4721,"是",$AF$2:$AF$4721,"&lt;"&amp;AF639)/COUNTIF($Z$2:$Z$4721,"是")*100,"")</f>
        <v>82.799325463743685</v>
      </c>
      <c r="AL639" s="29">
        <f>IF(Z639="是",ROUND(AG639*0.1+AH639*0.35+AI639*0.15+AJ639*0.15+AK639*0.25,2),"")</f>
        <v>67.42</v>
      </c>
      <c r="AM639" s="25">
        <f>IF(Z639="是",COUNTIFS($Z$2:$Z$4721,"是",$AL$2:$AL$4721,"&gt;"&amp;AL639)+1,"")</f>
        <v>153</v>
      </c>
      <c r="AN639" s="24" t="str">
        <f>IF(Z639&lt;&gt;"是","非参评",IF(AND(AM639&lt;=COUNTIF($Z$2:$Z$4721,"是")*0.2,AC639&gt;MEDIAN(IF($Z$2:$Z$4721="是",$AC$2:$AC$4721))),"S",IF(AM639&lt;=COUNTIF($Z$2:$Z$4721,"是")*0.5,"A",IF(AM639&lt;=COUNTIF($Z$2:$Z$4721,"是")*0.8,"B","C"))))</f>
        <v>A</v>
      </c>
      <c r="AO639" s="24" t="str">
        <f>IF(G639="","无数据",IF(G639&lt;30,"MOB1-",IF(G639&lt;90,"MOB1-3",IF(G639&lt;180,"MOB3-6",IF(G639&lt;365,"MOB6-12","MOB12+")))))</f>
        <v>MOB6-12</v>
      </c>
    </row>
    <row r="640" spans="1:41" ht="13.5" hidden="1" customHeight="1">
      <c r="A640" s="24" t="s">
        <v>1168</v>
      </c>
      <c r="B640" s="34" t="s">
        <v>145</v>
      </c>
      <c r="C640" s="25">
        <v>789418</v>
      </c>
      <c r="D640" s="24" t="s">
        <v>271</v>
      </c>
      <c r="E640" s="26">
        <v>45847.420833333301</v>
      </c>
      <c r="F640" s="26">
        <v>45847.420833333301</v>
      </c>
      <c r="G640" s="25">
        <v>307</v>
      </c>
      <c r="H640" s="25">
        <v>307</v>
      </c>
      <c r="I640" s="26">
        <v>46154.827083333301</v>
      </c>
      <c r="J640" s="27">
        <v>359</v>
      </c>
      <c r="K640" s="27">
        <v>444</v>
      </c>
      <c r="L640" s="27">
        <v>144</v>
      </c>
      <c r="M640" s="27">
        <v>15336</v>
      </c>
      <c r="N640" s="27">
        <v>11225</v>
      </c>
      <c r="O640" s="25">
        <v>1</v>
      </c>
      <c r="P640" s="27">
        <v>0</v>
      </c>
      <c r="Q640" s="24"/>
      <c r="R640" s="24"/>
      <c r="S640" s="27">
        <v>5</v>
      </c>
      <c r="T640" s="27">
        <v>10</v>
      </c>
      <c r="U640" s="27">
        <v>670600</v>
      </c>
      <c r="V640" s="27">
        <v>561300</v>
      </c>
      <c r="W640" s="27">
        <v>670600</v>
      </c>
      <c r="X640" s="24" t="str">
        <f>IF(OR(I640="",说明首页!$C$3-INT(I640)&gt;7),"是","否")</f>
        <v>否</v>
      </c>
      <c r="Y640" s="24" t="str">
        <f>IF(OR(O640="",O640&lt;22),"是","否")</f>
        <v>是</v>
      </c>
      <c r="Z640" s="24" t="str">
        <f>IF(AND(X640="否",Y640="否"),"是","否")</f>
        <v>否</v>
      </c>
      <c r="AA640" s="24" t="str">
        <f>IF(OR(I640="",说明首页!$C$3-INT(I640)&gt;=3),"是","否")</f>
        <v>否</v>
      </c>
      <c r="AB640" s="28">
        <f>IFERROR(IF(L640&gt;0,N640/L640,0),0)</f>
        <v>77.951388888888886</v>
      </c>
      <c r="AC640" s="29">
        <f>IFERROR(IF(U640="",0,U640/10000),0)</f>
        <v>67.06</v>
      </c>
      <c r="AD640" s="27">
        <f>IFERROR(IF(AND(T640&lt;&gt;"",T640&gt;0),U640/T640,0),0)</f>
        <v>67060</v>
      </c>
      <c r="AE640" s="29">
        <f>IFERROR(IF(V640="",0,V640/10000),0)</f>
        <v>56.13</v>
      </c>
      <c r="AF640" s="29">
        <f>IFERROR(IF(O640&gt;0,N640/O640/60,0),0)</f>
        <v>187.08333333333334</v>
      </c>
      <c r="AG640" s="28" t="str">
        <f>IF(Z640="是",COUNTIFS($Z$2:$Z$4721,"是",$AB$2:$AB$4721,"&lt;"&amp;AB640)/COUNTIF($Z$2:$Z$4721,"是")*100,"")</f>
        <v/>
      </c>
      <c r="AH640" s="28" t="str">
        <f>IF(Z640="是",COUNTIFS($Z$2:$Z$4721,"是",$AC$2:$AC$4721,"&lt;"&amp;AC640)/COUNTIF($Z$2:$Z$4721,"是")*100,"")</f>
        <v/>
      </c>
      <c r="AI640" s="28" t="str">
        <f>IF(Z640="是",COUNTIFS($Z$2:$Z$4721,"是",$AD$2:$AD$4721,"&lt;"&amp;AD640)/COUNTIF($Z$2:$Z$4721,"是")*100,"")</f>
        <v/>
      </c>
      <c r="AJ640" s="28" t="str">
        <f>IF(Z640="是",COUNTIFS($Z$2:$Z$4721,"是",$AE$2:$AE$4721,"&lt;"&amp;AE640)/COUNTIF($Z$2:$Z$4721,"是")*100,"")</f>
        <v/>
      </c>
      <c r="AK640" s="28" t="str">
        <f>IF(Z640="是",COUNTIFS($Z$2:$Z$4721,"是",$AF$2:$AF$4721,"&lt;"&amp;AF640)/COUNTIF($Z$2:$Z$4721,"是")*100,"")</f>
        <v/>
      </c>
      <c r="AL640" s="29" t="str">
        <f>IF(Z640="是",ROUND(AG640*0.1+AH640*0.35+AI640*0.15+AJ640*0.15+AK640*0.25,2),"")</f>
        <v/>
      </c>
      <c r="AM640" s="25" t="str">
        <f>IF(Z640="是",COUNTIFS($Z$2:$Z$4721,"是",$AL$2:$AL$4721,"&gt;"&amp;AL640)+1,"")</f>
        <v/>
      </c>
      <c r="AN640" s="24" t="str">
        <f>IF(Z640&lt;&gt;"是","非参评",IF(AND(AM640&lt;=COUNTIF($Z$2:$Z$4721,"是")*0.2,AC640&gt;MEDIAN(IF($Z$2:$Z$4721="是",$AC$2:$AC$4721))),"S",IF(AM640&lt;=COUNTIF($Z$2:$Z$4721,"是")*0.5,"A",IF(AM640&lt;=COUNTIF($Z$2:$Z$4721,"是")*0.8,"B","C"))))</f>
        <v>非参评</v>
      </c>
      <c r="AO640" s="24" t="str">
        <f>IF(G640="","无数据",IF(G640&lt;30,"MOB1-",IF(G640&lt;90,"MOB1-3",IF(G640&lt;180,"MOB3-6",IF(G640&lt;365,"MOB6-12","MOB12+")))))</f>
        <v>MOB6-12</v>
      </c>
    </row>
    <row r="641" spans="1:41" ht="13.5" hidden="1" customHeight="1">
      <c r="A641" s="24" t="s">
        <v>1168</v>
      </c>
      <c r="B641" s="34" t="s">
        <v>152</v>
      </c>
      <c r="C641" s="25">
        <v>789494</v>
      </c>
      <c r="D641" s="24" t="s">
        <v>504</v>
      </c>
      <c r="E641" s="26">
        <v>45848.721527777801</v>
      </c>
      <c r="F641" s="26">
        <v>45848.721527777801</v>
      </c>
      <c r="G641" s="25">
        <v>306</v>
      </c>
      <c r="H641" s="25">
        <v>306</v>
      </c>
      <c r="I641" s="26">
        <v>46147.736111111102</v>
      </c>
      <c r="J641" s="27">
        <v>48</v>
      </c>
      <c r="K641" s="27">
        <v>53</v>
      </c>
      <c r="L641" s="27">
        <v>24</v>
      </c>
      <c r="M641" s="27">
        <v>2594</v>
      </c>
      <c r="N641" s="27">
        <v>2203</v>
      </c>
      <c r="O641" s="25"/>
      <c r="P641" s="27">
        <v>0</v>
      </c>
      <c r="Q641" s="24"/>
      <c r="R641" s="24"/>
      <c r="S641" s="27">
        <v>1</v>
      </c>
      <c r="T641" s="27">
        <v>4</v>
      </c>
      <c r="U641" s="27">
        <v>3800</v>
      </c>
      <c r="V641" s="24">
        <v>3800</v>
      </c>
      <c r="W641" s="27">
        <v>3800</v>
      </c>
      <c r="X641" s="24" t="str">
        <f>IF(OR(I641="",说明首页!$C$3-INT(I641)&gt;7),"是","否")</f>
        <v>否</v>
      </c>
      <c r="Y641" s="24" t="str">
        <f>IF(OR(O641="",O641&lt;22),"是","否")</f>
        <v>是</v>
      </c>
      <c r="Z641" s="24" t="str">
        <f>IF(AND(X641="否",Y641="否"),"是","否")</f>
        <v>否</v>
      </c>
      <c r="AA641" s="24" t="str">
        <f>IF(OR(I641="",说明首页!$C$3-INT(I641)&gt;=3),"是","否")</f>
        <v>否</v>
      </c>
      <c r="AB641" s="28">
        <f>IFERROR(IF(L641&gt;0,N641/L641,0),0)</f>
        <v>91.791666666666671</v>
      </c>
      <c r="AC641" s="29">
        <f>IFERROR(IF(U641="",0,U641/10000),0)</f>
        <v>0.38</v>
      </c>
      <c r="AD641" s="27">
        <f>IFERROR(IF(AND(T641&lt;&gt;"",T641&gt;0),U641/T641,0),0)</f>
        <v>950</v>
      </c>
      <c r="AE641" s="29">
        <f>IFERROR(IF(V641="",0,V641/10000),0)</f>
        <v>0.38</v>
      </c>
      <c r="AF641" s="29">
        <f>IFERROR(IF(O641&gt;0,N641/O641/60,0),0)</f>
        <v>0</v>
      </c>
      <c r="AG641" s="28" t="str">
        <f>IF(Z641="是",COUNTIFS($Z$2:$Z$4721,"是",$AB$2:$AB$4721,"&lt;"&amp;AB641)/COUNTIF($Z$2:$Z$4721,"是")*100,"")</f>
        <v/>
      </c>
      <c r="AH641" s="28" t="str">
        <f>IF(Z641="是",COUNTIFS($Z$2:$Z$4721,"是",$AC$2:$AC$4721,"&lt;"&amp;AC641)/COUNTIF($Z$2:$Z$4721,"是")*100,"")</f>
        <v/>
      </c>
      <c r="AI641" s="28" t="str">
        <f>IF(Z641="是",COUNTIFS($Z$2:$Z$4721,"是",$AD$2:$AD$4721,"&lt;"&amp;AD641)/COUNTIF($Z$2:$Z$4721,"是")*100,"")</f>
        <v/>
      </c>
      <c r="AJ641" s="28" t="str">
        <f>IF(Z641="是",COUNTIFS($Z$2:$Z$4721,"是",$AE$2:$AE$4721,"&lt;"&amp;AE641)/COUNTIF($Z$2:$Z$4721,"是")*100,"")</f>
        <v/>
      </c>
      <c r="AK641" s="28" t="str">
        <f>IF(Z641="是",COUNTIFS($Z$2:$Z$4721,"是",$AF$2:$AF$4721,"&lt;"&amp;AF641)/COUNTIF($Z$2:$Z$4721,"是")*100,"")</f>
        <v/>
      </c>
      <c r="AL641" s="29" t="str">
        <f>IF(Z641="是",ROUND(AG641*0.1+AH641*0.35+AI641*0.15+AJ641*0.15+AK641*0.25,2),"")</f>
        <v/>
      </c>
      <c r="AM641" s="25" t="str">
        <f>IF(Z641="是",COUNTIFS($Z$2:$Z$4721,"是",$AL$2:$AL$4721,"&gt;"&amp;AL641)+1,"")</f>
        <v/>
      </c>
      <c r="AN641" s="24" t="str">
        <f>IF(Z641&lt;&gt;"是","非参评",IF(AND(AM641&lt;=COUNTIF($Z$2:$Z$4721,"是")*0.2,AC641&gt;MEDIAN(IF($Z$2:$Z$4721="是",$AC$2:$AC$4721))),"S",IF(AM641&lt;=COUNTIF($Z$2:$Z$4721,"是")*0.5,"A",IF(AM641&lt;=COUNTIF($Z$2:$Z$4721,"是")*0.8,"B","C"))))</f>
        <v>非参评</v>
      </c>
      <c r="AO641" s="24" t="str">
        <f>IF(G641="","无数据",IF(G641&lt;30,"MOB1-",IF(G641&lt;90,"MOB1-3",IF(G641&lt;180,"MOB3-6",IF(G641&lt;365,"MOB6-12","MOB12+")))))</f>
        <v>MOB6-12</v>
      </c>
    </row>
    <row r="642" spans="1:41" ht="13.5" hidden="1" customHeight="1">
      <c r="A642" s="24" t="s">
        <v>1168</v>
      </c>
      <c r="B642" s="34" t="s">
        <v>152</v>
      </c>
      <c r="C642" s="25">
        <v>789501</v>
      </c>
      <c r="D642" s="24" t="s">
        <v>1432</v>
      </c>
      <c r="E642" s="26">
        <v>45850.398611111101</v>
      </c>
      <c r="F642" s="26">
        <v>45850.398611111101</v>
      </c>
      <c r="G642" s="25">
        <v>304</v>
      </c>
      <c r="H642" s="25">
        <v>304</v>
      </c>
      <c r="I642" s="26">
        <v>46154.784027777801</v>
      </c>
      <c r="J642" s="27">
        <v>4093</v>
      </c>
      <c r="K642" s="27">
        <v>6018</v>
      </c>
      <c r="L642" s="27">
        <v>1754</v>
      </c>
      <c r="M642" s="27">
        <v>245478</v>
      </c>
      <c r="N642" s="27">
        <v>185017</v>
      </c>
      <c r="O642" s="25">
        <v>25</v>
      </c>
      <c r="P642" s="27">
        <v>0</v>
      </c>
      <c r="Q642" s="24"/>
      <c r="R642" s="24"/>
      <c r="S642" s="27">
        <v>241</v>
      </c>
      <c r="T642" s="27">
        <v>386</v>
      </c>
      <c r="U642" s="27">
        <v>9049000</v>
      </c>
      <c r="V642" s="27">
        <v>2695600</v>
      </c>
      <c r="W642" s="27">
        <v>9049000</v>
      </c>
      <c r="X642" s="24" t="str">
        <f>IF(OR(I642="",说明首页!$C$3-INT(I642)&gt;7),"是","否")</f>
        <v>否</v>
      </c>
      <c r="Y642" s="24" t="str">
        <f>IF(OR(O642="",O642&lt;22),"是","否")</f>
        <v>否</v>
      </c>
      <c r="Z642" s="24" t="str">
        <f>IF(AND(X642="否",Y642="否"),"是","否")</f>
        <v>是</v>
      </c>
      <c r="AA642" s="24" t="str">
        <f>IF(OR(I642="",说明首页!$C$3-INT(I642)&gt;=3),"是","否")</f>
        <v>否</v>
      </c>
      <c r="AB642" s="28">
        <f>IFERROR(IF(L642&gt;0,N642/L642,0),0)</f>
        <v>105.48289623717218</v>
      </c>
      <c r="AC642" s="29">
        <f>IFERROR(IF(U642="",0,U642/10000),0)</f>
        <v>904.9</v>
      </c>
      <c r="AD642" s="27">
        <f>IFERROR(IF(AND(T642&lt;&gt;"",T642&gt;0),U642/T642,0),0)</f>
        <v>23443.005181347151</v>
      </c>
      <c r="AE642" s="29">
        <f>IFERROR(IF(V642="",0,V642/10000),0)</f>
        <v>269.56</v>
      </c>
      <c r="AF642" s="29">
        <f>IFERROR(IF(O642&gt;0,N642/O642/60,0),0)</f>
        <v>123.34466666666667</v>
      </c>
      <c r="AG642" s="28">
        <f>IF(Z642="是",COUNTIFS($Z$2:$Z$4721,"是",$AB$2:$AB$4721,"&lt;"&amp;AB642)/COUNTIF($Z$2:$Z$4721,"是")*100,"")</f>
        <v>75.379426644182118</v>
      </c>
      <c r="AH642" s="28">
        <f>IF(Z642="是",COUNTIFS($Z$2:$Z$4721,"是",$AC$2:$AC$4721,"&lt;"&amp;AC642)/COUNTIF($Z$2:$Z$4721,"是")*100,"")</f>
        <v>60.876897133220908</v>
      </c>
      <c r="AI642" s="28">
        <f>IF(Z642="是",COUNTIFS($Z$2:$Z$4721,"是",$AD$2:$AD$4721,"&lt;"&amp;AD642)/COUNTIF($Z$2:$Z$4721,"是")*100,"")</f>
        <v>45.362563237774026</v>
      </c>
      <c r="AJ642" s="28">
        <f>IF(Z642="是",COUNTIFS($Z$2:$Z$4721,"是",$AE$2:$AE$4721,"&lt;"&amp;AE642)/COUNTIF($Z$2:$Z$4721,"是")*100,"")</f>
        <v>41.483979763912309</v>
      </c>
      <c r="AK642" s="28">
        <f>IF(Z642="是",COUNTIFS($Z$2:$Z$4721,"是",$AF$2:$AF$4721,"&lt;"&amp;AF642)/COUNTIF($Z$2:$Z$4721,"是")*100,"")</f>
        <v>29.51096121416526</v>
      </c>
      <c r="AL642" s="29">
        <f>IF(Z642="是",ROUND(AG642*0.1+AH642*0.35+AI642*0.15+AJ642*0.15+AK642*0.25,2),"")</f>
        <v>49.25</v>
      </c>
      <c r="AM642" s="25">
        <f>IF(Z642="是",COUNTIFS($Z$2:$Z$4721,"是",$AL$2:$AL$4721,"&gt;"&amp;AL642)+1,"")</f>
        <v>291</v>
      </c>
      <c r="AN642" s="24" t="str">
        <f>IF(Z642&lt;&gt;"是","非参评",IF(AND(AM642&lt;=COUNTIF($Z$2:$Z$4721,"是")*0.2,AC642&gt;MEDIAN(IF($Z$2:$Z$4721="是",$AC$2:$AC$4721))),"S",IF(AM642&lt;=COUNTIF($Z$2:$Z$4721,"是")*0.5,"A",IF(AM642&lt;=COUNTIF($Z$2:$Z$4721,"是")*0.8,"B","C"))))</f>
        <v>A</v>
      </c>
      <c r="AO642" s="24" t="str">
        <f>IF(G642="","无数据",IF(G642&lt;30,"MOB1-",IF(G642&lt;90,"MOB1-3",IF(G642&lt;180,"MOB3-6",IF(G642&lt;365,"MOB6-12","MOB12+")))))</f>
        <v>MOB6-12</v>
      </c>
    </row>
    <row r="643" spans="1:41" ht="13.5" hidden="1" customHeight="1">
      <c r="A643" s="24" t="s">
        <v>1168</v>
      </c>
      <c r="B643" s="34" t="s">
        <v>152</v>
      </c>
      <c r="C643" s="25">
        <v>789502</v>
      </c>
      <c r="D643" s="24" t="s">
        <v>1431</v>
      </c>
      <c r="E643" s="26">
        <v>45850.3972222222</v>
      </c>
      <c r="F643" s="26">
        <v>45850.3972222222</v>
      </c>
      <c r="G643" s="25">
        <v>304</v>
      </c>
      <c r="H643" s="25">
        <v>304</v>
      </c>
      <c r="I643" s="26">
        <v>46154.767361111102</v>
      </c>
      <c r="J643" s="27">
        <v>3245</v>
      </c>
      <c r="K643" s="27">
        <v>4778</v>
      </c>
      <c r="L643" s="27">
        <v>2036</v>
      </c>
      <c r="M643" s="27">
        <v>242158</v>
      </c>
      <c r="N643" s="27">
        <v>201715</v>
      </c>
      <c r="O643" s="25">
        <v>25</v>
      </c>
      <c r="P643" s="27">
        <v>0</v>
      </c>
      <c r="Q643" s="24"/>
      <c r="R643" s="24"/>
      <c r="S643" s="27">
        <v>237</v>
      </c>
      <c r="T643" s="27">
        <v>386</v>
      </c>
      <c r="U643" s="27">
        <v>9766000</v>
      </c>
      <c r="V643" s="27">
        <v>3881000</v>
      </c>
      <c r="W643" s="27">
        <v>9766000</v>
      </c>
      <c r="X643" s="24" t="str">
        <f>IF(OR(I643="",说明首页!$C$3-INT(I643)&gt;7),"是","否")</f>
        <v>否</v>
      </c>
      <c r="Y643" s="24" t="str">
        <f>IF(OR(O643="",O643&lt;22),"是","否")</f>
        <v>否</v>
      </c>
      <c r="Z643" s="24" t="str">
        <f>IF(AND(X643="否",Y643="否"),"是","否")</f>
        <v>是</v>
      </c>
      <c r="AA643" s="24" t="str">
        <f>IF(OR(I643="",说明首页!$C$3-INT(I643)&gt;=3),"是","否")</f>
        <v>否</v>
      </c>
      <c r="AB643" s="28">
        <f>IFERROR(IF(L643&gt;0,N643/L643,0),0)</f>
        <v>99.074165029469555</v>
      </c>
      <c r="AC643" s="29">
        <f>IFERROR(IF(U643="",0,U643/10000),0)</f>
        <v>976.6</v>
      </c>
      <c r="AD643" s="27">
        <f>IFERROR(IF(AND(T643&lt;&gt;"",T643&gt;0),U643/T643,0),0)</f>
        <v>25300.518134715025</v>
      </c>
      <c r="AE643" s="29">
        <f>IFERROR(IF(V643="",0,V643/10000),0)</f>
        <v>388.1</v>
      </c>
      <c r="AF643" s="29">
        <f>IFERROR(IF(O643&gt;0,N643/O643/60,0),0)</f>
        <v>134.47666666666666</v>
      </c>
      <c r="AG643" s="28">
        <f>IF(Z643="是",COUNTIFS($Z$2:$Z$4721,"是",$AB$2:$AB$4721,"&lt;"&amp;AB643)/COUNTIF($Z$2:$Z$4721,"是")*100,"")</f>
        <v>65.935919055649236</v>
      </c>
      <c r="AH643" s="28">
        <f>IF(Z643="是",COUNTIFS($Z$2:$Z$4721,"是",$AC$2:$AC$4721,"&lt;"&amp;AC643)/COUNTIF($Z$2:$Z$4721,"是")*100,"")</f>
        <v>66.947723440134908</v>
      </c>
      <c r="AI643" s="28">
        <f>IF(Z643="是",COUNTIFS($Z$2:$Z$4721,"是",$AD$2:$AD$4721,"&lt;"&amp;AD643)/COUNTIF($Z$2:$Z$4721,"是")*100,"")</f>
        <v>58.853288364249579</v>
      </c>
      <c r="AJ643" s="28">
        <f>IF(Z643="是",COUNTIFS($Z$2:$Z$4721,"是",$AE$2:$AE$4721,"&lt;"&amp;AE643)/COUNTIF($Z$2:$Z$4721,"是")*100,"")</f>
        <v>62.900505902192236</v>
      </c>
      <c r="AK643" s="28">
        <f>IF(Z643="是",COUNTIFS($Z$2:$Z$4721,"是",$AF$2:$AF$4721,"&lt;"&amp;AF643)/COUNTIF($Z$2:$Z$4721,"是")*100,"")</f>
        <v>49.747048903878586</v>
      </c>
      <c r="AL643" s="29">
        <f>IF(Z643="是",ROUND(AG643*0.1+AH643*0.35+AI643*0.15+AJ643*0.15+AK643*0.25,2),"")</f>
        <v>60.73</v>
      </c>
      <c r="AM643" s="25">
        <f>IF(Z643="是",COUNTIFS($Z$2:$Z$4721,"是",$AL$2:$AL$4721,"&gt;"&amp;AL643)+1,"")</f>
        <v>205</v>
      </c>
      <c r="AN643" s="24" t="str">
        <f>IF(Z643&lt;&gt;"是","非参评",IF(AND(AM643&lt;=COUNTIF($Z$2:$Z$4721,"是")*0.2,AC643&gt;MEDIAN(IF($Z$2:$Z$4721="是",$AC$2:$AC$4721))),"S",IF(AM643&lt;=COUNTIF($Z$2:$Z$4721,"是")*0.5,"A",IF(AM643&lt;=COUNTIF($Z$2:$Z$4721,"是")*0.8,"B","C"))))</f>
        <v>A</v>
      </c>
      <c r="AO643" s="24" t="str">
        <f>IF(G643="","无数据",IF(G643&lt;30,"MOB1-",IF(G643&lt;90,"MOB1-3",IF(G643&lt;180,"MOB3-6",IF(G643&lt;365,"MOB6-12","MOB12+")))))</f>
        <v>MOB6-12</v>
      </c>
    </row>
    <row r="644" spans="1:41" ht="13.5" hidden="1" customHeight="1">
      <c r="A644" s="24" t="s">
        <v>1168</v>
      </c>
      <c r="B644" s="34" t="s">
        <v>152</v>
      </c>
      <c r="C644" s="25">
        <v>789506</v>
      </c>
      <c r="D644" s="24" t="s">
        <v>1428</v>
      </c>
      <c r="E644" s="26">
        <v>45850.395138888904</v>
      </c>
      <c r="F644" s="26">
        <v>45850.395138888904</v>
      </c>
      <c r="G644" s="25">
        <v>304</v>
      </c>
      <c r="H644" s="25">
        <v>304</v>
      </c>
      <c r="I644" s="26">
        <v>46150.786805555603</v>
      </c>
      <c r="J644" s="27">
        <v>2862</v>
      </c>
      <c r="K644" s="27">
        <v>4130</v>
      </c>
      <c r="L644" s="27">
        <v>1763</v>
      </c>
      <c r="M644" s="27">
        <v>227731</v>
      </c>
      <c r="N644" s="27">
        <v>193020</v>
      </c>
      <c r="O644" s="25">
        <v>22</v>
      </c>
      <c r="P644" s="27">
        <v>0</v>
      </c>
      <c r="Q644" s="24"/>
      <c r="R644" s="24"/>
      <c r="S644" s="27">
        <v>194</v>
      </c>
      <c r="T644" s="27">
        <v>321</v>
      </c>
      <c r="U644" s="27">
        <v>7642100</v>
      </c>
      <c r="V644" s="24">
        <v>2777500</v>
      </c>
      <c r="W644" s="27">
        <v>7642100</v>
      </c>
      <c r="X644" s="24" t="str">
        <f>IF(OR(I644="",说明首页!$C$3-INT(I644)&gt;7),"是","否")</f>
        <v>否</v>
      </c>
      <c r="Y644" s="24" t="str">
        <f>IF(OR(O644="",O644&lt;22),"是","否")</f>
        <v>否</v>
      </c>
      <c r="Z644" s="24" t="str">
        <f>IF(AND(X644="否",Y644="否"),"是","否")</f>
        <v>是</v>
      </c>
      <c r="AA644" s="24" t="str">
        <f>IF(OR(I644="",说明首页!$C$3-INT(I644)&gt;=3),"是","否")</f>
        <v>否</v>
      </c>
      <c r="AB644" s="28">
        <f>IFERROR(IF(L644&gt;0,N644/L644,0),0)</f>
        <v>109.48383437322745</v>
      </c>
      <c r="AC644" s="29">
        <f>IFERROR(IF(U644="",0,U644/10000),0)</f>
        <v>764.21</v>
      </c>
      <c r="AD644" s="27">
        <f>IFERROR(IF(AND(T644&lt;&gt;"",T644&gt;0),U644/T644,0),0)</f>
        <v>23807.165109034268</v>
      </c>
      <c r="AE644" s="29">
        <f>IFERROR(IF(V644="",0,V644/10000),0)</f>
        <v>277.75</v>
      </c>
      <c r="AF644" s="29">
        <f>IFERROR(IF(O644&gt;0,N644/O644/60,0),0)</f>
        <v>146.22727272727272</v>
      </c>
      <c r="AG644" s="28">
        <f>IF(Z644="是",COUNTIFS($Z$2:$Z$4721,"是",$AB$2:$AB$4721,"&lt;"&amp;AB644)/COUNTIF($Z$2:$Z$4721,"是")*100,"")</f>
        <v>79.426644182124789</v>
      </c>
      <c r="AH644" s="28">
        <f>IF(Z644="是",COUNTIFS($Z$2:$Z$4721,"是",$AC$2:$AC$4721,"&lt;"&amp;AC644)/COUNTIF($Z$2:$Z$4721,"是")*100,"")</f>
        <v>45.025295109612138</v>
      </c>
      <c r="AI644" s="28">
        <f>IF(Z644="是",COUNTIFS($Z$2:$Z$4721,"是",$AD$2:$AD$4721,"&lt;"&amp;AD644)/COUNTIF($Z$2:$Z$4721,"是")*100,"")</f>
        <v>47.89207419898819</v>
      </c>
      <c r="AJ644" s="28">
        <f>IF(Z644="是",COUNTIFS($Z$2:$Z$4721,"是",$AE$2:$AE$4721,"&lt;"&amp;AE644)/COUNTIF($Z$2:$Z$4721,"是")*100,"")</f>
        <v>42.833052276559862</v>
      </c>
      <c r="AK644" s="28">
        <f>IF(Z644="是",COUNTIFS($Z$2:$Z$4721,"是",$AF$2:$AF$4721,"&lt;"&amp;AF644)/COUNTIF($Z$2:$Z$4721,"是")*100,"")</f>
        <v>68.634064080944341</v>
      </c>
      <c r="AL644" s="29">
        <f>IF(Z644="是",ROUND(AG644*0.1+AH644*0.35+AI644*0.15+AJ644*0.15+AK644*0.25,2),"")</f>
        <v>54.47</v>
      </c>
      <c r="AM644" s="25">
        <f>IF(Z644="是",COUNTIFS($Z$2:$Z$4721,"是",$AL$2:$AL$4721,"&gt;"&amp;AL644)+1,"")</f>
        <v>252</v>
      </c>
      <c r="AN644" s="24" t="str">
        <f>IF(Z644&lt;&gt;"是","非参评",IF(AND(AM644&lt;=COUNTIF($Z$2:$Z$4721,"是")*0.2,AC644&gt;MEDIAN(IF($Z$2:$Z$4721="是",$AC$2:$AC$4721))),"S",IF(AM644&lt;=COUNTIF($Z$2:$Z$4721,"是")*0.5,"A",IF(AM644&lt;=COUNTIF($Z$2:$Z$4721,"是")*0.8,"B","C"))))</f>
        <v>A</v>
      </c>
      <c r="AO644" s="24" t="str">
        <f>IF(G644="","无数据",IF(G644&lt;30,"MOB1-",IF(G644&lt;90,"MOB1-3",IF(G644&lt;180,"MOB3-6",IF(G644&lt;365,"MOB6-12","MOB12+")))))</f>
        <v>MOB6-12</v>
      </c>
    </row>
    <row r="645" spans="1:41" ht="13.5" hidden="1" customHeight="1">
      <c r="A645" s="24" t="s">
        <v>1168</v>
      </c>
      <c r="B645" s="34" t="s">
        <v>152</v>
      </c>
      <c r="C645" s="25">
        <v>789508</v>
      </c>
      <c r="D645" s="24" t="s">
        <v>1433</v>
      </c>
      <c r="E645" s="26">
        <v>45850.399305555598</v>
      </c>
      <c r="F645" s="26">
        <v>45850.399305555598</v>
      </c>
      <c r="G645" s="25">
        <v>304</v>
      </c>
      <c r="H645" s="25">
        <v>304</v>
      </c>
      <c r="I645" s="26">
        <v>46154.773611111101</v>
      </c>
      <c r="J645" s="27">
        <v>3218</v>
      </c>
      <c r="K645" s="27">
        <v>4937</v>
      </c>
      <c r="L645" s="27">
        <v>1486</v>
      </c>
      <c r="M645" s="27">
        <v>232714</v>
      </c>
      <c r="N645" s="27">
        <v>175076</v>
      </c>
      <c r="O645" s="25">
        <v>25</v>
      </c>
      <c r="P645" s="27">
        <v>0</v>
      </c>
      <c r="Q645" s="24"/>
      <c r="R645" s="24"/>
      <c r="S645" s="27">
        <v>219</v>
      </c>
      <c r="T645" s="27">
        <v>365</v>
      </c>
      <c r="U645" s="27">
        <v>10800000</v>
      </c>
      <c r="V645" s="27">
        <v>4005200</v>
      </c>
      <c r="W645" s="27">
        <v>10800000</v>
      </c>
      <c r="X645" s="24" t="str">
        <f>IF(OR(I645="",说明首页!$C$3-INT(I645)&gt;7),"是","否")</f>
        <v>否</v>
      </c>
      <c r="Y645" s="24" t="str">
        <f>IF(OR(O645="",O645&lt;22),"是","否")</f>
        <v>否</v>
      </c>
      <c r="Z645" s="24" t="str">
        <f>IF(AND(X645="否",Y645="否"),"是","否")</f>
        <v>是</v>
      </c>
      <c r="AA645" s="24" t="str">
        <f>IF(OR(I645="",说明首页!$C$3-INT(I645)&gt;=3),"是","否")</f>
        <v>否</v>
      </c>
      <c r="AB645" s="28">
        <f>IFERROR(IF(L645&gt;0,N645/L645,0),0)</f>
        <v>117.81695827725437</v>
      </c>
      <c r="AC645" s="29">
        <f>IFERROR(IF(U645="",0,U645/10000),0)</f>
        <v>1080</v>
      </c>
      <c r="AD645" s="27">
        <f>IFERROR(IF(AND(T645&lt;&gt;"",T645&gt;0),U645/T645,0),0)</f>
        <v>29589.04109589041</v>
      </c>
      <c r="AE645" s="29">
        <f>IFERROR(IF(V645="",0,V645/10000),0)</f>
        <v>400.52</v>
      </c>
      <c r="AF645" s="29">
        <f>IFERROR(IF(O645&gt;0,N645/O645/60,0),0)</f>
        <v>116.71733333333333</v>
      </c>
      <c r="AG645" s="28">
        <f>IF(Z645="是",COUNTIFS($Z$2:$Z$4721,"是",$AB$2:$AB$4721,"&lt;"&amp;AB645)/COUNTIF($Z$2:$Z$4721,"是")*100,"")</f>
        <v>87.521079258010118</v>
      </c>
      <c r="AH645" s="28">
        <f>IF(Z645="是",COUNTIFS($Z$2:$Z$4721,"是",$AC$2:$AC$4721,"&lt;"&amp;AC645)/COUNTIF($Z$2:$Z$4721,"是")*100,"")</f>
        <v>74.198988195615513</v>
      </c>
      <c r="AI645" s="28">
        <f>IF(Z645="是",COUNTIFS($Z$2:$Z$4721,"是",$AD$2:$AD$4721,"&lt;"&amp;AD645)/COUNTIF($Z$2:$Z$4721,"是")*100,"")</f>
        <v>79.258010118043842</v>
      </c>
      <c r="AJ645" s="28">
        <f>IF(Z645="是",COUNTIFS($Z$2:$Z$4721,"是",$AE$2:$AE$4721,"&lt;"&amp;AE645)/COUNTIF($Z$2:$Z$4721,"是")*100,"")</f>
        <v>64.418212478920751</v>
      </c>
      <c r="AK645" s="28">
        <f>IF(Z645="是",COUNTIFS($Z$2:$Z$4721,"是",$AF$2:$AF$4721,"&lt;"&amp;AF645)/COUNTIF($Z$2:$Z$4721,"是")*100,"")</f>
        <v>20.236087689713322</v>
      </c>
      <c r="AL645" s="29">
        <f>IF(Z645="是",ROUND(AG645*0.1+AH645*0.35+AI645*0.15+AJ645*0.15+AK645*0.25,2),"")</f>
        <v>61.33</v>
      </c>
      <c r="AM645" s="25">
        <f>IF(Z645="是",COUNTIFS($Z$2:$Z$4721,"是",$AL$2:$AL$4721,"&gt;"&amp;AL645)+1,"")</f>
        <v>202</v>
      </c>
      <c r="AN645" s="24" t="str">
        <f>IF(Z645&lt;&gt;"是","非参评",IF(AND(AM645&lt;=COUNTIF($Z$2:$Z$4721,"是")*0.2,AC645&gt;MEDIAN(IF($Z$2:$Z$4721="是",$AC$2:$AC$4721))),"S",IF(AM645&lt;=COUNTIF($Z$2:$Z$4721,"是")*0.5,"A",IF(AM645&lt;=COUNTIF($Z$2:$Z$4721,"是")*0.8,"B","C"))))</f>
        <v>A</v>
      </c>
      <c r="AO645" s="24" t="str">
        <f>IF(G645="","无数据",IF(G645&lt;30,"MOB1-",IF(G645&lt;90,"MOB1-3",IF(G645&lt;180,"MOB3-6",IF(G645&lt;365,"MOB6-12","MOB12+")))))</f>
        <v>MOB6-12</v>
      </c>
    </row>
    <row r="646" spans="1:41" ht="13.5" hidden="1" customHeight="1">
      <c r="A646" s="24" t="s">
        <v>1168</v>
      </c>
      <c r="B646" s="34" t="s">
        <v>150</v>
      </c>
      <c r="C646" s="25">
        <v>789599</v>
      </c>
      <c r="D646" s="24" t="s">
        <v>1879</v>
      </c>
      <c r="E646" s="26">
        <v>45853.608333333301</v>
      </c>
      <c r="F646" s="26">
        <v>45853.608333333301</v>
      </c>
      <c r="G646" s="25">
        <v>301</v>
      </c>
      <c r="H646" s="25">
        <v>301</v>
      </c>
      <c r="I646" s="26">
        <v>46154.8569444444</v>
      </c>
      <c r="J646" s="27">
        <v>4947</v>
      </c>
      <c r="K646" s="27">
        <v>5426</v>
      </c>
      <c r="L646" s="27">
        <v>2000</v>
      </c>
      <c r="M646" s="27">
        <v>359560</v>
      </c>
      <c r="N646" s="27">
        <v>308833</v>
      </c>
      <c r="O646" s="25">
        <v>30</v>
      </c>
      <c r="P646" s="27">
        <v>0</v>
      </c>
      <c r="Q646" s="24"/>
      <c r="R646" s="24"/>
      <c r="S646" s="27">
        <v>320</v>
      </c>
      <c r="T646" s="27">
        <v>569</v>
      </c>
      <c r="U646" s="27">
        <v>35400000</v>
      </c>
      <c r="V646" s="27">
        <v>26500000</v>
      </c>
      <c r="W646" s="27">
        <v>35400000</v>
      </c>
      <c r="X646" s="24" t="str">
        <f>IF(OR(I646="",说明首页!$C$3-INT(I646)&gt;7),"是","否")</f>
        <v>否</v>
      </c>
      <c r="Y646" s="24" t="str">
        <f>IF(OR(O646="",O646&lt;22),"是","否")</f>
        <v>否</v>
      </c>
      <c r="Z646" s="24" t="str">
        <f>IF(AND(X646="否",Y646="否"),"是","否")</f>
        <v>是</v>
      </c>
      <c r="AA646" s="24" t="str">
        <f>IF(OR(I646="",说明首页!$C$3-INT(I646)&gt;=3),"是","否")</f>
        <v>否</v>
      </c>
      <c r="AB646" s="28">
        <f>IFERROR(IF(L646&gt;0,N646/L646,0),0)</f>
        <v>154.41650000000001</v>
      </c>
      <c r="AC646" s="29">
        <f>IFERROR(IF(U646="",0,U646/10000),0)</f>
        <v>3540</v>
      </c>
      <c r="AD646" s="27">
        <f>IFERROR(IF(AND(T646&lt;&gt;"",T646&gt;0),U646/T646,0),0)</f>
        <v>62214.41124780316</v>
      </c>
      <c r="AE646" s="29">
        <f>IFERROR(IF(V646="",0,V646/10000),0)</f>
        <v>2650</v>
      </c>
      <c r="AF646" s="29">
        <f>IFERROR(IF(O646&gt;0,N646/O646/60,0),0)</f>
        <v>171.57388888888889</v>
      </c>
      <c r="AG646" s="28">
        <f>IF(Z646="是",COUNTIFS($Z$2:$Z$4721,"是",$AB$2:$AB$4721,"&lt;"&amp;AB646)/COUNTIF($Z$2:$Z$4721,"是")*100,"")</f>
        <v>96.627318718381119</v>
      </c>
      <c r="AH646" s="28">
        <f>IF(Z646="是",COUNTIFS($Z$2:$Z$4721,"是",$AC$2:$AC$4721,"&lt;"&amp;AC646)/COUNTIF($Z$2:$Z$4721,"是")*100,"")</f>
        <v>99.831365935919052</v>
      </c>
      <c r="AI646" s="28">
        <f>IF(Z646="是",COUNTIFS($Z$2:$Z$4721,"是",$AD$2:$AD$4721,"&lt;"&amp;AD646)/COUNTIF($Z$2:$Z$4721,"是")*100,"")</f>
        <v>99.831365935919052</v>
      </c>
      <c r="AJ646" s="28">
        <f>IF(Z646="是",COUNTIFS($Z$2:$Z$4721,"是",$AE$2:$AE$4721,"&lt;"&amp;AE646)/COUNTIF($Z$2:$Z$4721,"是")*100,"")</f>
        <v>99.831365935919052</v>
      </c>
      <c r="AK646" s="28">
        <f>IF(Z646="是",COUNTIFS($Z$2:$Z$4721,"是",$AF$2:$AF$4721,"&lt;"&amp;AF646)/COUNTIF($Z$2:$Z$4721,"是")*100,"")</f>
        <v>91.062394603709947</v>
      </c>
      <c r="AL646" s="29">
        <f>IF(Z646="是",ROUND(AG646*0.1+AH646*0.35+AI646*0.15+AJ646*0.15+AK646*0.25,2),"")</f>
        <v>97.32</v>
      </c>
      <c r="AM646" s="25">
        <f>IF(Z646="是",COUNTIFS($Z$2:$Z$4721,"是",$AL$2:$AL$4721,"&gt;"&amp;AL646)+1,"")</f>
        <v>1</v>
      </c>
      <c r="AN646" s="24" t="str">
        <f>IF(Z646&lt;&gt;"是","非参评",IF(AND(AM646&lt;=COUNTIF($Z$2:$Z$4721,"是")*0.2,AC646&gt;MEDIAN(IF($Z$2:$Z$4721="是",$AC$2:$AC$4721))),"S",IF(AM646&lt;=COUNTIF($Z$2:$Z$4721,"是")*0.5,"A",IF(AM646&lt;=COUNTIF($Z$2:$Z$4721,"是")*0.8,"B","C"))))</f>
        <v>S</v>
      </c>
      <c r="AO646" s="24" t="str">
        <f>IF(G646="","无数据",IF(G646&lt;30,"MOB1-",IF(G646&lt;90,"MOB1-3",IF(G646&lt;180,"MOB3-6",IF(G646&lt;365,"MOB6-12","MOB12+")))))</f>
        <v>MOB6-12</v>
      </c>
    </row>
    <row r="647" spans="1:41" ht="13.5" hidden="1" customHeight="1">
      <c r="A647" s="24" t="s">
        <v>1168</v>
      </c>
      <c r="B647" s="34" t="s">
        <v>150</v>
      </c>
      <c r="C647" s="25">
        <v>789602</v>
      </c>
      <c r="D647" s="24" t="s">
        <v>1603</v>
      </c>
      <c r="E647" s="26">
        <v>45854.4152777778</v>
      </c>
      <c r="F647" s="26">
        <v>45854.4152777778</v>
      </c>
      <c r="G647" s="25">
        <v>300</v>
      </c>
      <c r="H647" s="25">
        <v>300</v>
      </c>
      <c r="I647" s="26">
        <v>46131.491666666698</v>
      </c>
      <c r="J647" s="27">
        <v>1554</v>
      </c>
      <c r="K647" s="27">
        <v>1631</v>
      </c>
      <c r="L647" s="27">
        <v>714</v>
      </c>
      <c r="M647" s="27">
        <v>78032</v>
      </c>
      <c r="N647" s="27">
        <v>65136</v>
      </c>
      <c r="O647" s="25">
        <v>8</v>
      </c>
      <c r="P647" s="27">
        <v>0</v>
      </c>
      <c r="Q647" s="24"/>
      <c r="R647" s="24"/>
      <c r="S647" s="27">
        <v>104</v>
      </c>
      <c r="T647" s="27">
        <v>170</v>
      </c>
      <c r="U647" s="27">
        <v>3868300</v>
      </c>
      <c r="V647" s="27">
        <v>571200</v>
      </c>
      <c r="W647" s="27">
        <v>3868300</v>
      </c>
      <c r="X647" s="24" t="str">
        <f>IF(OR(I647="",说明首页!$C$3-INT(I647)&gt;7),"是","否")</f>
        <v>否</v>
      </c>
      <c r="Y647" s="24" t="str">
        <f>IF(OR(O647="",O647&lt;22),"是","否")</f>
        <v>是</v>
      </c>
      <c r="Z647" s="24" t="str">
        <f>IF(AND(X647="否",Y647="否"),"是","否")</f>
        <v>否</v>
      </c>
      <c r="AA647" s="24" t="str">
        <f>IF(OR(I647="",说明首页!$C$3-INT(I647)&gt;=3),"是","否")</f>
        <v>否</v>
      </c>
      <c r="AB647" s="28">
        <f>IFERROR(IF(L647&gt;0,N647/L647,0),0)</f>
        <v>91.226890756302524</v>
      </c>
      <c r="AC647" s="29">
        <f>IFERROR(IF(U647="",0,U647/10000),0)</f>
        <v>386.83</v>
      </c>
      <c r="AD647" s="27">
        <f>IFERROR(IF(AND(T647&lt;&gt;"",T647&gt;0),U647/T647,0),0)</f>
        <v>22754.705882352941</v>
      </c>
      <c r="AE647" s="29">
        <f>IFERROR(IF(V647="",0,V647/10000),0)</f>
        <v>57.12</v>
      </c>
      <c r="AF647" s="29">
        <f>IFERROR(IF(O647&gt;0,N647/O647/60,0),0)</f>
        <v>135.69999999999999</v>
      </c>
      <c r="AG647" s="28" t="str">
        <f>IF(Z647="是",COUNTIFS($Z$2:$Z$4721,"是",$AB$2:$AB$4721,"&lt;"&amp;AB647)/COUNTIF($Z$2:$Z$4721,"是")*100,"")</f>
        <v/>
      </c>
      <c r="AH647" s="28" t="str">
        <f>IF(Z647="是",COUNTIFS($Z$2:$Z$4721,"是",$AC$2:$AC$4721,"&lt;"&amp;AC647)/COUNTIF($Z$2:$Z$4721,"是")*100,"")</f>
        <v/>
      </c>
      <c r="AI647" s="28" t="str">
        <f>IF(Z647="是",COUNTIFS($Z$2:$Z$4721,"是",$AD$2:$AD$4721,"&lt;"&amp;AD647)/COUNTIF($Z$2:$Z$4721,"是")*100,"")</f>
        <v/>
      </c>
      <c r="AJ647" s="28" t="str">
        <f>IF(Z647="是",COUNTIFS($Z$2:$Z$4721,"是",$AE$2:$AE$4721,"&lt;"&amp;AE647)/COUNTIF($Z$2:$Z$4721,"是")*100,"")</f>
        <v/>
      </c>
      <c r="AK647" s="28" t="str">
        <f>IF(Z647="是",COUNTIFS($Z$2:$Z$4721,"是",$AF$2:$AF$4721,"&lt;"&amp;AF647)/COUNTIF($Z$2:$Z$4721,"是")*100,"")</f>
        <v/>
      </c>
      <c r="AL647" s="29" t="str">
        <f>IF(Z647="是",ROUND(AG647*0.1+AH647*0.35+AI647*0.15+AJ647*0.15+AK647*0.25,2),"")</f>
        <v/>
      </c>
      <c r="AM647" s="25" t="str">
        <f>IF(Z647="是",COUNTIFS($Z$2:$Z$4721,"是",$AL$2:$AL$4721,"&gt;"&amp;AL647)+1,"")</f>
        <v/>
      </c>
      <c r="AN647" s="24" t="str">
        <f>IF(Z647&lt;&gt;"是","非参评",IF(AND(AM647&lt;=COUNTIF($Z$2:$Z$4721,"是")*0.2,AC647&gt;MEDIAN(IF($Z$2:$Z$4721="是",$AC$2:$AC$4721))),"S",IF(AM647&lt;=COUNTIF($Z$2:$Z$4721,"是")*0.5,"A",IF(AM647&lt;=COUNTIF($Z$2:$Z$4721,"是")*0.8,"B","C"))))</f>
        <v>非参评</v>
      </c>
      <c r="AO647" s="24" t="str">
        <f>IF(G647="","无数据",IF(G647&lt;30,"MOB1-",IF(G647&lt;90,"MOB1-3",IF(G647&lt;180,"MOB3-6",IF(G647&lt;365,"MOB6-12","MOB12+")))))</f>
        <v>MOB6-12</v>
      </c>
    </row>
    <row r="648" spans="1:41" ht="13.5" hidden="1" customHeight="1">
      <c r="A648" s="24" t="s">
        <v>1168</v>
      </c>
      <c r="B648" s="34" t="s">
        <v>150</v>
      </c>
      <c r="C648" s="25">
        <v>789607</v>
      </c>
      <c r="D648" s="24" t="s">
        <v>812</v>
      </c>
      <c r="E648" s="26">
        <v>45853.689583333296</v>
      </c>
      <c r="F648" s="26">
        <v>45853.689583333296</v>
      </c>
      <c r="G648" s="25">
        <v>301</v>
      </c>
      <c r="H648" s="25">
        <v>301</v>
      </c>
      <c r="I648" s="26">
        <v>46154.727083333302</v>
      </c>
      <c r="J648" s="27">
        <v>573</v>
      </c>
      <c r="K648" s="27">
        <v>600</v>
      </c>
      <c r="L648" s="27">
        <v>142</v>
      </c>
      <c r="M648" s="27">
        <v>27315</v>
      </c>
      <c r="N648" s="27">
        <v>20828</v>
      </c>
      <c r="O648" s="25">
        <v>6</v>
      </c>
      <c r="P648" s="27">
        <v>0</v>
      </c>
      <c r="Q648" s="24"/>
      <c r="R648" s="24"/>
      <c r="S648" s="27">
        <v>11</v>
      </c>
      <c r="T648" s="27">
        <v>24</v>
      </c>
      <c r="U648" s="27">
        <v>909800</v>
      </c>
      <c r="V648" s="27">
        <v>698800</v>
      </c>
      <c r="W648" s="27">
        <v>909800</v>
      </c>
      <c r="X648" s="24" t="str">
        <f>IF(OR(I648="",说明首页!$C$3-INT(I648)&gt;7),"是","否")</f>
        <v>否</v>
      </c>
      <c r="Y648" s="24" t="str">
        <f>IF(OR(O648="",O648&lt;22),"是","否")</f>
        <v>是</v>
      </c>
      <c r="Z648" s="24" t="str">
        <f>IF(AND(X648="否",Y648="否"),"是","否")</f>
        <v>否</v>
      </c>
      <c r="AA648" s="24" t="str">
        <f>IF(OR(I648="",说明首页!$C$3-INT(I648)&gt;=3),"是","否")</f>
        <v>否</v>
      </c>
      <c r="AB648" s="28">
        <f>IFERROR(IF(L648&gt;0,N648/L648,0),0)</f>
        <v>146.67605633802816</v>
      </c>
      <c r="AC648" s="29">
        <f>IFERROR(IF(U648="",0,U648/10000),0)</f>
        <v>90.98</v>
      </c>
      <c r="AD648" s="27">
        <f>IFERROR(IF(AND(T648&lt;&gt;"",T648&gt;0),U648/T648,0),0)</f>
        <v>37908.333333333336</v>
      </c>
      <c r="AE648" s="29">
        <f>IFERROR(IF(V648="",0,V648/10000),0)</f>
        <v>69.88</v>
      </c>
      <c r="AF648" s="29">
        <f>IFERROR(IF(O648&gt;0,N648/O648/60,0),0)</f>
        <v>57.855555555555561</v>
      </c>
      <c r="AG648" s="28" t="str">
        <f>IF(Z648="是",COUNTIFS($Z$2:$Z$4721,"是",$AB$2:$AB$4721,"&lt;"&amp;AB648)/COUNTIF($Z$2:$Z$4721,"是")*100,"")</f>
        <v/>
      </c>
      <c r="AH648" s="28" t="str">
        <f>IF(Z648="是",COUNTIFS($Z$2:$Z$4721,"是",$AC$2:$AC$4721,"&lt;"&amp;AC648)/COUNTIF($Z$2:$Z$4721,"是")*100,"")</f>
        <v/>
      </c>
      <c r="AI648" s="28" t="str">
        <f>IF(Z648="是",COUNTIFS($Z$2:$Z$4721,"是",$AD$2:$AD$4721,"&lt;"&amp;AD648)/COUNTIF($Z$2:$Z$4721,"是")*100,"")</f>
        <v/>
      </c>
      <c r="AJ648" s="28" t="str">
        <f>IF(Z648="是",COUNTIFS($Z$2:$Z$4721,"是",$AE$2:$AE$4721,"&lt;"&amp;AE648)/COUNTIF($Z$2:$Z$4721,"是")*100,"")</f>
        <v/>
      </c>
      <c r="AK648" s="28" t="str">
        <f>IF(Z648="是",COUNTIFS($Z$2:$Z$4721,"是",$AF$2:$AF$4721,"&lt;"&amp;AF648)/COUNTIF($Z$2:$Z$4721,"是")*100,"")</f>
        <v/>
      </c>
      <c r="AL648" s="29" t="str">
        <f>IF(Z648="是",ROUND(AG648*0.1+AH648*0.35+AI648*0.15+AJ648*0.15+AK648*0.25,2),"")</f>
        <v/>
      </c>
      <c r="AM648" s="25" t="str">
        <f>IF(Z648="是",COUNTIFS($Z$2:$Z$4721,"是",$AL$2:$AL$4721,"&gt;"&amp;AL648)+1,"")</f>
        <v/>
      </c>
      <c r="AN648" s="24" t="str">
        <f>IF(Z648&lt;&gt;"是","非参评",IF(AND(AM648&lt;=COUNTIF($Z$2:$Z$4721,"是")*0.2,AC648&gt;MEDIAN(IF($Z$2:$Z$4721="是",$AC$2:$AC$4721))),"S",IF(AM648&lt;=COUNTIF($Z$2:$Z$4721,"是")*0.5,"A",IF(AM648&lt;=COUNTIF($Z$2:$Z$4721,"是")*0.8,"B","C"))))</f>
        <v>非参评</v>
      </c>
      <c r="AO648" s="24" t="str">
        <f>IF(G648="","无数据",IF(G648&lt;30,"MOB1-",IF(G648&lt;90,"MOB1-3",IF(G648&lt;180,"MOB3-6",IF(G648&lt;365,"MOB6-12","MOB12+")))))</f>
        <v>MOB6-12</v>
      </c>
    </row>
    <row r="649" spans="1:41" ht="13.5" hidden="1" customHeight="1">
      <c r="A649" s="24" t="s">
        <v>1168</v>
      </c>
      <c r="B649" s="34" t="s">
        <v>150</v>
      </c>
      <c r="C649" s="25">
        <v>789608</v>
      </c>
      <c r="D649" s="24" t="s">
        <v>1230</v>
      </c>
      <c r="E649" s="26">
        <v>45853.6027777778</v>
      </c>
      <c r="F649" s="26">
        <v>45853.6027777778</v>
      </c>
      <c r="G649" s="25">
        <v>301</v>
      </c>
      <c r="H649" s="25">
        <v>301</v>
      </c>
      <c r="I649" s="26">
        <v>46154.813194444403</v>
      </c>
      <c r="J649" s="27">
        <v>6020</v>
      </c>
      <c r="K649" s="27">
        <v>6317</v>
      </c>
      <c r="L649" s="27">
        <v>2063</v>
      </c>
      <c r="M649" s="27">
        <v>244260</v>
      </c>
      <c r="N649" s="27">
        <v>180690</v>
      </c>
      <c r="O649" s="25">
        <v>24</v>
      </c>
      <c r="P649" s="27">
        <v>0</v>
      </c>
      <c r="Q649" s="24"/>
      <c r="R649" s="24"/>
      <c r="S649" s="27">
        <v>256</v>
      </c>
      <c r="T649" s="27">
        <v>402</v>
      </c>
      <c r="U649" s="27">
        <v>10500000</v>
      </c>
      <c r="V649" s="27">
        <v>4227800</v>
      </c>
      <c r="W649" s="27">
        <v>10500000</v>
      </c>
      <c r="X649" s="24" t="str">
        <f>IF(OR(I649="",说明首页!$C$3-INT(I649)&gt;7),"是","否")</f>
        <v>否</v>
      </c>
      <c r="Y649" s="24" t="str">
        <f>IF(OR(O649="",O649&lt;22),"是","否")</f>
        <v>否</v>
      </c>
      <c r="Z649" s="24" t="str">
        <f>IF(AND(X649="否",Y649="否"),"是","否")</f>
        <v>是</v>
      </c>
      <c r="AA649" s="24" t="str">
        <f>IF(OR(I649="",说明首页!$C$3-INT(I649)&gt;=3),"是","否")</f>
        <v>否</v>
      </c>
      <c r="AB649" s="28">
        <f>IFERROR(IF(L649&gt;0,N649/L649,0),0)</f>
        <v>87.586039747939893</v>
      </c>
      <c r="AC649" s="29">
        <f>IFERROR(IF(U649="",0,U649/10000),0)</f>
        <v>1050</v>
      </c>
      <c r="AD649" s="27">
        <f>IFERROR(IF(AND(T649&lt;&gt;"",T649&gt;0),U649/T649,0),0)</f>
        <v>26119.402985074626</v>
      </c>
      <c r="AE649" s="29">
        <f>IFERROR(IF(V649="",0,V649/10000),0)</f>
        <v>422.78</v>
      </c>
      <c r="AF649" s="29">
        <f>IFERROR(IF(O649&gt;0,N649/O649/60,0),0)</f>
        <v>125.47916666666667</v>
      </c>
      <c r="AG649" s="28">
        <f>IF(Z649="是",COUNTIFS($Z$2:$Z$4721,"是",$AB$2:$AB$4721,"&lt;"&amp;AB649)/COUNTIF($Z$2:$Z$4721,"是")*100,"")</f>
        <v>41.652613827993257</v>
      </c>
      <c r="AH649" s="28">
        <f>IF(Z649="是",COUNTIFS($Z$2:$Z$4721,"是",$AC$2:$AC$4721,"&lt;"&amp;AC649)/COUNTIF($Z$2:$Z$4721,"是")*100,"")</f>
        <v>71.838111298482303</v>
      </c>
      <c r="AI649" s="28">
        <f>IF(Z649="是",COUNTIFS($Z$2:$Z$4721,"是",$AD$2:$AD$4721,"&lt;"&amp;AD649)/COUNTIF($Z$2:$Z$4721,"是")*100,"")</f>
        <v>63.743676222596967</v>
      </c>
      <c r="AJ649" s="28">
        <f>IF(Z649="是",COUNTIFS($Z$2:$Z$4721,"是",$AE$2:$AE$4721,"&lt;"&amp;AE649)/COUNTIF($Z$2:$Z$4721,"是")*100,"")</f>
        <v>68.802698145025303</v>
      </c>
      <c r="AK649" s="28">
        <f>IF(Z649="是",COUNTIFS($Z$2:$Z$4721,"是",$AF$2:$AF$4721,"&lt;"&amp;AF649)/COUNTIF($Z$2:$Z$4721,"是")*100,"")</f>
        <v>33.22091062394604</v>
      </c>
      <c r="AL649" s="29">
        <f>IF(Z649="是",ROUND(AG649*0.1+AH649*0.35+AI649*0.15+AJ649*0.15+AK649*0.25,2),"")</f>
        <v>57.5</v>
      </c>
      <c r="AM649" s="25">
        <f>IF(Z649="是",COUNTIFS($Z$2:$Z$4721,"是",$AL$2:$AL$4721,"&gt;"&amp;AL649)+1,"")</f>
        <v>230</v>
      </c>
      <c r="AN649" s="24" t="str">
        <f>IF(Z649&lt;&gt;"是","非参评",IF(AND(AM649&lt;=COUNTIF($Z$2:$Z$4721,"是")*0.2,AC649&gt;MEDIAN(IF($Z$2:$Z$4721="是",$AC$2:$AC$4721))),"S",IF(AM649&lt;=COUNTIF($Z$2:$Z$4721,"是")*0.5,"A",IF(AM649&lt;=COUNTIF($Z$2:$Z$4721,"是")*0.8,"B","C"))))</f>
        <v>A</v>
      </c>
      <c r="AO649" s="24" t="str">
        <f>IF(G649="","无数据",IF(G649&lt;30,"MOB1-",IF(G649&lt;90,"MOB1-3",IF(G649&lt;180,"MOB3-6",IF(G649&lt;365,"MOB6-12","MOB12+")))))</f>
        <v>MOB6-12</v>
      </c>
    </row>
    <row r="650" spans="1:41" ht="13.5" hidden="1" customHeight="1">
      <c r="A650" s="24" t="s">
        <v>1168</v>
      </c>
      <c r="B650" s="34" t="s">
        <v>150</v>
      </c>
      <c r="C650" s="25">
        <v>789610</v>
      </c>
      <c r="D650" s="24" t="s">
        <v>1111</v>
      </c>
      <c r="E650" s="26">
        <v>45855.411111111098</v>
      </c>
      <c r="F650" s="26">
        <v>45855.411111111098</v>
      </c>
      <c r="G650" s="25">
        <v>299</v>
      </c>
      <c r="H650" s="25">
        <v>299</v>
      </c>
      <c r="I650" s="26">
        <v>46154.829861111102</v>
      </c>
      <c r="J650" s="27">
        <v>429</v>
      </c>
      <c r="K650" s="27">
        <v>525</v>
      </c>
      <c r="L650" s="27">
        <v>161</v>
      </c>
      <c r="M650" s="27">
        <v>17876</v>
      </c>
      <c r="N650" s="27">
        <v>12424</v>
      </c>
      <c r="O650" s="25"/>
      <c r="P650" s="27">
        <v>0</v>
      </c>
      <c r="Q650" s="24"/>
      <c r="R650" s="24"/>
      <c r="S650" s="27">
        <v>1</v>
      </c>
      <c r="T650" s="27">
        <v>1</v>
      </c>
      <c r="U650" s="27">
        <v>100000</v>
      </c>
      <c r="V650" s="27">
        <v>100000</v>
      </c>
      <c r="W650" s="27">
        <v>100000</v>
      </c>
      <c r="X650" s="24" t="str">
        <f>IF(OR(I650="",说明首页!$C$3-INT(I650)&gt;7),"是","否")</f>
        <v>否</v>
      </c>
      <c r="Y650" s="24" t="str">
        <f>IF(OR(O650="",O650&lt;22),"是","否")</f>
        <v>是</v>
      </c>
      <c r="Z650" s="24" t="str">
        <f>IF(AND(X650="否",Y650="否"),"是","否")</f>
        <v>否</v>
      </c>
      <c r="AA650" s="24" t="str">
        <f>IF(OR(I650="",说明首页!$C$3-INT(I650)&gt;=3),"是","否")</f>
        <v>否</v>
      </c>
      <c r="AB650" s="28">
        <f>IFERROR(IF(L650&gt;0,N650/L650,0),0)</f>
        <v>77.16770186335404</v>
      </c>
      <c r="AC650" s="29">
        <f>IFERROR(IF(U650="",0,U650/10000),0)</f>
        <v>10</v>
      </c>
      <c r="AD650" s="27">
        <f>IFERROR(IF(AND(T650&lt;&gt;"",T650&gt;0),U650/T650,0),0)</f>
        <v>100000</v>
      </c>
      <c r="AE650" s="29">
        <f>IFERROR(IF(V650="",0,V650/10000),0)</f>
        <v>10</v>
      </c>
      <c r="AF650" s="29">
        <f>IFERROR(IF(O650&gt;0,N650/O650/60,0),0)</f>
        <v>0</v>
      </c>
      <c r="AG650" s="28" t="str">
        <f>IF(Z650="是",COUNTIFS($Z$2:$Z$4721,"是",$AB$2:$AB$4721,"&lt;"&amp;AB650)/COUNTIF($Z$2:$Z$4721,"是")*100,"")</f>
        <v/>
      </c>
      <c r="AH650" s="28" t="str">
        <f>IF(Z650="是",COUNTIFS($Z$2:$Z$4721,"是",$AC$2:$AC$4721,"&lt;"&amp;AC650)/COUNTIF($Z$2:$Z$4721,"是")*100,"")</f>
        <v/>
      </c>
      <c r="AI650" s="28" t="str">
        <f>IF(Z650="是",COUNTIFS($Z$2:$Z$4721,"是",$AD$2:$AD$4721,"&lt;"&amp;AD650)/COUNTIF($Z$2:$Z$4721,"是")*100,"")</f>
        <v/>
      </c>
      <c r="AJ650" s="28" t="str">
        <f>IF(Z650="是",COUNTIFS($Z$2:$Z$4721,"是",$AE$2:$AE$4721,"&lt;"&amp;AE650)/COUNTIF($Z$2:$Z$4721,"是")*100,"")</f>
        <v/>
      </c>
      <c r="AK650" s="28" t="str">
        <f>IF(Z650="是",COUNTIFS($Z$2:$Z$4721,"是",$AF$2:$AF$4721,"&lt;"&amp;AF650)/COUNTIF($Z$2:$Z$4721,"是")*100,"")</f>
        <v/>
      </c>
      <c r="AL650" s="29" t="str">
        <f>IF(Z650="是",ROUND(AG650*0.1+AH650*0.35+AI650*0.15+AJ650*0.15+AK650*0.25,2),"")</f>
        <v/>
      </c>
      <c r="AM650" s="25" t="str">
        <f>IF(Z650="是",COUNTIFS($Z$2:$Z$4721,"是",$AL$2:$AL$4721,"&gt;"&amp;AL650)+1,"")</f>
        <v/>
      </c>
      <c r="AN650" s="24" t="str">
        <f>IF(Z650&lt;&gt;"是","非参评",IF(AND(AM650&lt;=COUNTIF($Z$2:$Z$4721,"是")*0.2,AC650&gt;MEDIAN(IF($Z$2:$Z$4721="是",$AC$2:$AC$4721))),"S",IF(AM650&lt;=COUNTIF($Z$2:$Z$4721,"是")*0.5,"A",IF(AM650&lt;=COUNTIF($Z$2:$Z$4721,"是")*0.8,"B","C"))))</f>
        <v>非参评</v>
      </c>
      <c r="AO650" s="24" t="str">
        <f>IF(G650="","无数据",IF(G650&lt;30,"MOB1-",IF(G650&lt;90,"MOB1-3",IF(G650&lt;180,"MOB3-6",IF(G650&lt;365,"MOB6-12","MOB12+")))))</f>
        <v>MOB6-12</v>
      </c>
    </row>
    <row r="651" spans="1:41" ht="13.5" hidden="1" customHeight="1">
      <c r="A651" s="24" t="s">
        <v>1168</v>
      </c>
      <c r="B651" s="34" t="s">
        <v>150</v>
      </c>
      <c r="C651" s="25">
        <v>789668</v>
      </c>
      <c r="D651" s="24" t="s">
        <v>500</v>
      </c>
      <c r="E651" s="26">
        <v>45856.439583333296</v>
      </c>
      <c r="F651" s="26">
        <v>45856.439583333296</v>
      </c>
      <c r="G651" s="25">
        <v>298</v>
      </c>
      <c r="H651" s="25">
        <v>298</v>
      </c>
      <c r="I651" s="26">
        <v>46154.659722222197</v>
      </c>
      <c r="J651" s="27">
        <v>620</v>
      </c>
      <c r="K651" s="27">
        <v>635</v>
      </c>
      <c r="L651" s="27">
        <v>131</v>
      </c>
      <c r="M651" s="27">
        <v>17952</v>
      </c>
      <c r="N651" s="27">
        <v>11378</v>
      </c>
      <c r="O651" s="25">
        <v>2</v>
      </c>
      <c r="P651" s="27">
        <v>0</v>
      </c>
      <c r="Q651" s="24"/>
      <c r="R651" s="24"/>
      <c r="S651" s="27">
        <v>10</v>
      </c>
      <c r="T651" s="27">
        <v>18</v>
      </c>
      <c r="U651" s="27">
        <v>1136600</v>
      </c>
      <c r="V651" s="27">
        <v>825600</v>
      </c>
      <c r="W651" s="27">
        <v>1136600</v>
      </c>
      <c r="X651" s="24" t="str">
        <f>IF(OR(I651="",说明首页!$C$3-INT(I651)&gt;7),"是","否")</f>
        <v>否</v>
      </c>
      <c r="Y651" s="24" t="str">
        <f>IF(OR(O651="",O651&lt;22),"是","否")</f>
        <v>是</v>
      </c>
      <c r="Z651" s="24" t="str">
        <f>IF(AND(X651="否",Y651="否"),"是","否")</f>
        <v>否</v>
      </c>
      <c r="AA651" s="24" t="str">
        <f>IF(OR(I651="",说明首页!$C$3-INT(I651)&gt;=3),"是","否")</f>
        <v>否</v>
      </c>
      <c r="AB651" s="28">
        <f>IFERROR(IF(L651&gt;0,N651/L651,0),0)</f>
        <v>86.854961832061065</v>
      </c>
      <c r="AC651" s="29">
        <f>IFERROR(IF(U651="",0,U651/10000),0)</f>
        <v>113.66</v>
      </c>
      <c r="AD651" s="27">
        <f>IFERROR(IF(AND(T651&lt;&gt;"",T651&gt;0),U651/T651,0),0)</f>
        <v>63144.444444444445</v>
      </c>
      <c r="AE651" s="29">
        <f>IFERROR(IF(V651="",0,V651/10000),0)</f>
        <v>82.56</v>
      </c>
      <c r="AF651" s="29">
        <f>IFERROR(IF(O651&gt;0,N651/O651/60,0),0)</f>
        <v>94.816666666666663</v>
      </c>
      <c r="AG651" s="28" t="str">
        <f>IF(Z651="是",COUNTIFS($Z$2:$Z$4721,"是",$AB$2:$AB$4721,"&lt;"&amp;AB651)/COUNTIF($Z$2:$Z$4721,"是")*100,"")</f>
        <v/>
      </c>
      <c r="AH651" s="28" t="str">
        <f>IF(Z651="是",COUNTIFS($Z$2:$Z$4721,"是",$AC$2:$AC$4721,"&lt;"&amp;AC651)/COUNTIF($Z$2:$Z$4721,"是")*100,"")</f>
        <v/>
      </c>
      <c r="AI651" s="28" t="str">
        <f>IF(Z651="是",COUNTIFS($Z$2:$Z$4721,"是",$AD$2:$AD$4721,"&lt;"&amp;AD651)/COUNTIF($Z$2:$Z$4721,"是")*100,"")</f>
        <v/>
      </c>
      <c r="AJ651" s="28" t="str">
        <f>IF(Z651="是",COUNTIFS($Z$2:$Z$4721,"是",$AE$2:$AE$4721,"&lt;"&amp;AE651)/COUNTIF($Z$2:$Z$4721,"是")*100,"")</f>
        <v/>
      </c>
      <c r="AK651" s="28" t="str">
        <f>IF(Z651="是",COUNTIFS($Z$2:$Z$4721,"是",$AF$2:$AF$4721,"&lt;"&amp;AF651)/COUNTIF($Z$2:$Z$4721,"是")*100,"")</f>
        <v/>
      </c>
      <c r="AL651" s="29" t="str">
        <f>IF(Z651="是",ROUND(AG651*0.1+AH651*0.35+AI651*0.15+AJ651*0.15+AK651*0.25,2),"")</f>
        <v/>
      </c>
      <c r="AM651" s="25" t="str">
        <f>IF(Z651="是",COUNTIFS($Z$2:$Z$4721,"是",$AL$2:$AL$4721,"&gt;"&amp;AL651)+1,"")</f>
        <v/>
      </c>
      <c r="AN651" s="24" t="str">
        <f>IF(Z651&lt;&gt;"是","非参评",IF(AND(AM651&lt;=COUNTIF($Z$2:$Z$4721,"是")*0.2,AC651&gt;MEDIAN(IF($Z$2:$Z$4721="是",$AC$2:$AC$4721))),"S",IF(AM651&lt;=COUNTIF($Z$2:$Z$4721,"是")*0.5,"A",IF(AM651&lt;=COUNTIF($Z$2:$Z$4721,"是")*0.8,"B","C"))))</f>
        <v>非参评</v>
      </c>
      <c r="AO651" s="24" t="str">
        <f>IF(G651="","无数据",IF(G651&lt;30,"MOB1-",IF(G651&lt;90,"MOB1-3",IF(G651&lt;180,"MOB3-6",IF(G651&lt;365,"MOB6-12","MOB12+")))))</f>
        <v>MOB6-12</v>
      </c>
    </row>
    <row r="652" spans="1:41" ht="13.5" hidden="1" customHeight="1">
      <c r="A652" s="24" t="s">
        <v>1168</v>
      </c>
      <c r="B652" s="34" t="s">
        <v>169</v>
      </c>
      <c r="C652" s="25">
        <v>789969</v>
      </c>
      <c r="D652" s="24" t="s">
        <v>1415</v>
      </c>
      <c r="E652" s="26">
        <v>45862.652083333298</v>
      </c>
      <c r="F652" s="26">
        <v>45862.652083333298</v>
      </c>
      <c r="G652" s="25">
        <v>292</v>
      </c>
      <c r="H652" s="25">
        <v>292</v>
      </c>
      <c r="I652" s="26">
        <v>46154.75</v>
      </c>
      <c r="J652" s="27">
        <v>4334</v>
      </c>
      <c r="K652" s="27">
        <v>4757</v>
      </c>
      <c r="L652" s="27">
        <v>2299</v>
      </c>
      <c r="M652" s="27">
        <v>235652</v>
      </c>
      <c r="N652" s="27">
        <v>201395</v>
      </c>
      <c r="O652" s="24">
        <v>24</v>
      </c>
      <c r="P652" s="24">
        <v>0</v>
      </c>
      <c r="Q652" s="24"/>
      <c r="R652" s="24"/>
      <c r="S652" s="24">
        <v>270</v>
      </c>
      <c r="T652" s="24">
        <v>398</v>
      </c>
      <c r="U652" s="24">
        <v>8910300</v>
      </c>
      <c r="V652" s="24">
        <v>3859800</v>
      </c>
      <c r="W652" s="24">
        <v>8910300</v>
      </c>
      <c r="X652" s="24" t="str">
        <f>IF(OR(I652="",说明首页!$C$3-INT(I652)&gt;7),"是","否")</f>
        <v>否</v>
      </c>
      <c r="Y652" s="24" t="str">
        <f>IF(OR(O652="",O652&lt;22),"是","否")</f>
        <v>否</v>
      </c>
      <c r="Z652" s="24" t="str">
        <f>IF(AND(X652="否",Y652="否"),"是","否")</f>
        <v>是</v>
      </c>
      <c r="AA652" s="24" t="str">
        <f>IF(OR(I652="",说明首页!$C$3-INT(I652)&gt;=3),"是","否")</f>
        <v>否</v>
      </c>
      <c r="AB652" s="28">
        <f>IFERROR(IF(L652&gt;0,N652/L652,0),0)</f>
        <v>87.601130926489773</v>
      </c>
      <c r="AC652" s="29">
        <f>IFERROR(IF(U652="",0,U652/10000),0)</f>
        <v>891.03</v>
      </c>
      <c r="AD652" s="27">
        <f>IFERROR(IF(AND(T652&lt;&gt;"",T652&gt;0),U652/T652,0),0)</f>
        <v>22387.688442211056</v>
      </c>
      <c r="AE652" s="29">
        <f>IFERROR(IF(V652="",0,V652/10000),0)</f>
        <v>385.98</v>
      </c>
      <c r="AF652" s="29">
        <f>IFERROR(IF(O652&gt;0,N652/O652/60,0),0)</f>
        <v>139.85763888888889</v>
      </c>
      <c r="AG652" s="28">
        <f>IF(Z652="是",COUNTIFS($Z$2:$Z$4721,"是",$AB$2:$AB$4721,"&lt;"&amp;AB652)/COUNTIF($Z$2:$Z$4721,"是")*100,"")</f>
        <v>41.821247892074197</v>
      </c>
      <c r="AH652" s="28">
        <f>IF(Z652="是",COUNTIFS($Z$2:$Z$4721,"是",$AC$2:$AC$4721,"&lt;"&amp;AC652)/COUNTIF($Z$2:$Z$4721,"是")*100,"")</f>
        <v>60.033726812816191</v>
      </c>
      <c r="AI652" s="28">
        <f>IF(Z652="是",COUNTIFS($Z$2:$Z$4721,"是",$AD$2:$AD$4721,"&lt;"&amp;AD652)/COUNTIF($Z$2:$Z$4721,"是")*100,"")</f>
        <v>39.123102866779092</v>
      </c>
      <c r="AJ652" s="28">
        <f>IF(Z652="是",COUNTIFS($Z$2:$Z$4721,"是",$AE$2:$AE$4721,"&lt;"&amp;AE652)/COUNTIF($Z$2:$Z$4721,"是")*100,"")</f>
        <v>62.563237774030355</v>
      </c>
      <c r="AK652" s="28">
        <f>IF(Z652="是",COUNTIFS($Z$2:$Z$4721,"是",$AF$2:$AF$4721,"&lt;"&amp;AF652)/COUNTIF($Z$2:$Z$4721,"是")*100,"")</f>
        <v>59.86509274873525</v>
      </c>
      <c r="AL652" s="29">
        <f>IF(Z652="是",ROUND(AG652*0.1+AH652*0.35+AI652*0.15+AJ652*0.15+AK652*0.25,2),"")</f>
        <v>55.41</v>
      </c>
      <c r="AM652" s="25">
        <f>IF(Z652="是",COUNTIFS($Z$2:$Z$4721,"是",$AL$2:$AL$4721,"&gt;"&amp;AL652)+1,"")</f>
        <v>245</v>
      </c>
      <c r="AN652" s="24" t="str">
        <f>IF(Z652&lt;&gt;"是","非参评",IF(AND(AM652&lt;=COUNTIF($Z$2:$Z$4721,"是")*0.2,AC652&gt;MEDIAN(IF($Z$2:$Z$4721="是",$AC$2:$AC$4721))),"S",IF(AM652&lt;=COUNTIF($Z$2:$Z$4721,"是")*0.5,"A",IF(AM652&lt;=COUNTIF($Z$2:$Z$4721,"是")*0.8,"B","C"))))</f>
        <v>A</v>
      </c>
      <c r="AO652" s="24" t="str">
        <f>IF(G652="","无数据",IF(G652&lt;30,"MOB1-",IF(G652&lt;90,"MOB1-3",IF(G652&lt;180,"MOB3-6",IF(G652&lt;365,"MOB6-12","MOB12+")))))</f>
        <v>MOB6-12</v>
      </c>
    </row>
    <row r="653" spans="1:41" ht="13.5" hidden="1" customHeight="1">
      <c r="A653" s="24" t="s">
        <v>1168</v>
      </c>
      <c r="B653" s="34" t="s">
        <v>167</v>
      </c>
      <c r="C653" s="25">
        <v>789982</v>
      </c>
      <c r="D653" s="24" t="s">
        <v>1368</v>
      </c>
      <c r="E653" s="26">
        <v>46122.463888888902</v>
      </c>
      <c r="F653" s="26">
        <v>46122.463888888902</v>
      </c>
      <c r="G653" s="25">
        <v>32</v>
      </c>
      <c r="H653" s="25">
        <v>32</v>
      </c>
      <c r="I653" s="26">
        <v>46151.764583333301</v>
      </c>
      <c r="J653" s="27">
        <v>1</v>
      </c>
      <c r="K653" s="27">
        <v>1</v>
      </c>
      <c r="L653" s="27">
        <v>1</v>
      </c>
      <c r="M653" s="27">
        <v>79</v>
      </c>
      <c r="N653" s="27">
        <v>79</v>
      </c>
      <c r="O653" s="25"/>
      <c r="P653" s="27"/>
      <c r="Q653" s="24"/>
      <c r="R653" s="24"/>
      <c r="S653" s="27"/>
      <c r="T653" s="27"/>
      <c r="U653" s="27"/>
      <c r="V653" s="27"/>
      <c r="W653" s="27"/>
      <c r="X653" s="24" t="str">
        <f>IF(OR(I653="",说明首页!$C$3-INT(I653)&gt;7),"是","否")</f>
        <v>否</v>
      </c>
      <c r="Y653" s="24" t="str">
        <f>IF(OR(O653="",O653&lt;22),"是","否")</f>
        <v>是</v>
      </c>
      <c r="Z653" s="24" t="str">
        <f>IF(AND(X653="否",Y653="否"),"是","否")</f>
        <v>否</v>
      </c>
      <c r="AA653" s="24" t="str">
        <f>IF(OR(I653="",说明首页!$C$3-INT(I653)&gt;=3),"是","否")</f>
        <v>否</v>
      </c>
      <c r="AB653" s="28">
        <f>IFERROR(IF(L653&gt;0,N653/L653,0),0)</f>
        <v>79</v>
      </c>
      <c r="AC653" s="29">
        <f>IFERROR(IF(U653="",0,U653/10000),0)</f>
        <v>0</v>
      </c>
      <c r="AD653" s="27">
        <f>IFERROR(IF(AND(T653&lt;&gt;"",T653&gt;0),U653/T653,0),0)</f>
        <v>0</v>
      </c>
      <c r="AE653" s="29">
        <f>IFERROR(IF(V653="",0,V653/10000),0)</f>
        <v>0</v>
      </c>
      <c r="AF653" s="29">
        <f>IFERROR(IF(O653&gt;0,N653/O653/60,0),0)</f>
        <v>0</v>
      </c>
      <c r="AG653" s="28" t="str">
        <f>IF(Z653="是",COUNTIFS($Z$2:$Z$4721,"是",$AB$2:$AB$4721,"&lt;"&amp;AB653)/COUNTIF($Z$2:$Z$4721,"是")*100,"")</f>
        <v/>
      </c>
      <c r="AH653" s="28" t="str">
        <f>IF(Z653="是",COUNTIFS($Z$2:$Z$4721,"是",$AC$2:$AC$4721,"&lt;"&amp;AC653)/COUNTIF($Z$2:$Z$4721,"是")*100,"")</f>
        <v/>
      </c>
      <c r="AI653" s="28" t="str">
        <f>IF(Z653="是",COUNTIFS($Z$2:$Z$4721,"是",$AD$2:$AD$4721,"&lt;"&amp;AD653)/COUNTIF($Z$2:$Z$4721,"是")*100,"")</f>
        <v/>
      </c>
      <c r="AJ653" s="28" t="str">
        <f>IF(Z653="是",COUNTIFS($Z$2:$Z$4721,"是",$AE$2:$AE$4721,"&lt;"&amp;AE653)/COUNTIF($Z$2:$Z$4721,"是")*100,"")</f>
        <v/>
      </c>
      <c r="AK653" s="28" t="str">
        <f>IF(Z653="是",COUNTIFS($Z$2:$Z$4721,"是",$AF$2:$AF$4721,"&lt;"&amp;AF653)/COUNTIF($Z$2:$Z$4721,"是")*100,"")</f>
        <v/>
      </c>
      <c r="AL653" s="29" t="str">
        <f>IF(Z653="是",ROUND(AG653*0.1+AH653*0.35+AI653*0.15+AJ653*0.15+AK653*0.25,2),"")</f>
        <v/>
      </c>
      <c r="AM653" s="25" t="str">
        <f>IF(Z653="是",COUNTIFS($Z$2:$Z$4721,"是",$AL$2:$AL$4721,"&gt;"&amp;AL653)+1,"")</f>
        <v/>
      </c>
      <c r="AN653" s="24" t="str">
        <f>IF(Z653&lt;&gt;"是","非参评",IF(AND(AM653&lt;=COUNTIF($Z$2:$Z$4721,"是")*0.2,AC653&gt;MEDIAN(IF($Z$2:$Z$4721="是",$AC$2:$AC$4721))),"S",IF(AM653&lt;=COUNTIF($Z$2:$Z$4721,"是")*0.5,"A",IF(AM653&lt;=COUNTIF($Z$2:$Z$4721,"是")*0.8,"B","C"))))</f>
        <v>非参评</v>
      </c>
      <c r="AO653" s="24" t="str">
        <f>IF(G653="","无数据",IF(G653&lt;30,"MOB1-",IF(G653&lt;90,"MOB1-3",IF(G653&lt;180,"MOB3-6",IF(G653&lt;365,"MOB6-12","MOB12+")))))</f>
        <v>MOB1-3</v>
      </c>
    </row>
    <row r="654" spans="1:41" ht="13.5" hidden="1" customHeight="1">
      <c r="A654" s="24" t="s">
        <v>1168</v>
      </c>
      <c r="B654" s="34" t="s">
        <v>150</v>
      </c>
      <c r="C654" s="25">
        <v>790327</v>
      </c>
      <c r="D654" s="24" t="s">
        <v>1425</v>
      </c>
      <c r="E654" s="26">
        <v>46022.441666666702</v>
      </c>
      <c r="F654" s="26">
        <v>45873.461111111101</v>
      </c>
      <c r="G654" s="25">
        <v>132</v>
      </c>
      <c r="H654" s="25">
        <v>281</v>
      </c>
      <c r="I654" s="26">
        <v>46154.860416666699</v>
      </c>
      <c r="J654" s="27">
        <v>7270</v>
      </c>
      <c r="K654" s="27">
        <v>7860</v>
      </c>
      <c r="L654" s="27">
        <v>2738</v>
      </c>
      <c r="M654" s="27">
        <v>308613</v>
      </c>
      <c r="N654" s="27">
        <v>242337</v>
      </c>
      <c r="O654" s="25">
        <v>26</v>
      </c>
      <c r="P654" s="27">
        <v>0</v>
      </c>
      <c r="Q654" s="24"/>
      <c r="R654" s="24"/>
      <c r="S654" s="27">
        <v>297</v>
      </c>
      <c r="T654" s="27">
        <v>431</v>
      </c>
      <c r="U654" s="27">
        <v>9666300</v>
      </c>
      <c r="V654" s="27">
        <v>3596500</v>
      </c>
      <c r="W654" s="27">
        <v>9666300</v>
      </c>
      <c r="X654" s="24" t="str">
        <f>IF(OR(I654="",说明首页!$C$3-INT(I654)&gt;7),"是","否")</f>
        <v>否</v>
      </c>
      <c r="Y654" s="24" t="str">
        <f>IF(OR(O654="",O654&lt;22),"是","否")</f>
        <v>否</v>
      </c>
      <c r="Z654" s="24" t="str">
        <f>IF(AND(X654="否",Y654="否"),"是","否")</f>
        <v>是</v>
      </c>
      <c r="AA654" s="24" t="str">
        <f>IF(OR(I654="",说明首页!$C$3-INT(I654)&gt;=3),"是","否")</f>
        <v>否</v>
      </c>
      <c r="AB654" s="28">
        <f>IFERROR(IF(L654&gt;0,N654/L654,0),0)</f>
        <v>88.508765522279035</v>
      </c>
      <c r="AC654" s="29">
        <f>IFERROR(IF(U654="",0,U654/10000),0)</f>
        <v>966.63</v>
      </c>
      <c r="AD654" s="27">
        <f>IFERROR(IF(AND(T654&lt;&gt;"",T654&gt;0),U654/T654,0),0)</f>
        <v>22427.610208816706</v>
      </c>
      <c r="AE654" s="29">
        <f>IFERROR(IF(V654="",0,V654/10000),0)</f>
        <v>359.65</v>
      </c>
      <c r="AF654" s="29">
        <f>IFERROR(IF(O654&gt;0,N654/O654/60,0),0)</f>
        <v>155.34423076923076</v>
      </c>
      <c r="AG654" s="28">
        <f>IF(Z654="是",COUNTIFS($Z$2:$Z$4721,"是",$AB$2:$AB$4721,"&lt;"&amp;AB654)/COUNTIF($Z$2:$Z$4721,"是")*100,"")</f>
        <v>44.350758853288362</v>
      </c>
      <c r="AH654" s="28">
        <f>IF(Z654="是",COUNTIFS($Z$2:$Z$4721,"是",$AC$2:$AC$4721,"&lt;"&amp;AC654)/COUNTIF($Z$2:$Z$4721,"是")*100,"")</f>
        <v>65.935919055649236</v>
      </c>
      <c r="AI654" s="28">
        <f>IF(Z654="是",COUNTIFS($Z$2:$Z$4721,"是",$AD$2:$AD$4721,"&lt;"&amp;AD654)/COUNTIF($Z$2:$Z$4721,"是")*100,"")</f>
        <v>39.46037099494098</v>
      </c>
      <c r="AJ654" s="28">
        <f>IF(Z654="是",COUNTIFS($Z$2:$Z$4721,"是",$AE$2:$AE$4721,"&lt;"&amp;AE654)/COUNTIF($Z$2:$Z$4721,"是")*100,"")</f>
        <v>57.841483979763908</v>
      </c>
      <c r="AK654" s="28">
        <f>IF(Z654="是",COUNTIFS($Z$2:$Z$4721,"是",$AF$2:$AF$4721,"&lt;"&amp;AF654)/COUNTIF($Z$2:$Z$4721,"是")*100,"")</f>
        <v>79.595278246205737</v>
      </c>
      <c r="AL654" s="29">
        <f>IF(Z654="是",ROUND(AG654*0.1+AH654*0.35+AI654*0.15+AJ654*0.15+AK654*0.25,2),"")</f>
        <v>62.01</v>
      </c>
      <c r="AM654" s="25">
        <f>IF(Z654="是",COUNTIFS($Z$2:$Z$4721,"是",$AL$2:$AL$4721,"&gt;"&amp;AL654)+1,"")</f>
        <v>198</v>
      </c>
      <c r="AN654" s="24" t="str">
        <f>IF(Z654&lt;&gt;"是","非参评",IF(AND(AM654&lt;=COUNTIF($Z$2:$Z$4721,"是")*0.2,AC654&gt;MEDIAN(IF($Z$2:$Z$4721="是",$AC$2:$AC$4721))),"S",IF(AM654&lt;=COUNTIF($Z$2:$Z$4721,"是")*0.5,"A",IF(AM654&lt;=COUNTIF($Z$2:$Z$4721,"是")*0.8,"B","C"))))</f>
        <v>A</v>
      </c>
      <c r="AO654" s="24" t="str">
        <f>IF(G654="","无数据",IF(G654&lt;30,"MOB1-",IF(G654&lt;90,"MOB1-3",IF(G654&lt;180,"MOB3-6",IF(G654&lt;365,"MOB6-12","MOB12+")))))</f>
        <v>MOB3-6</v>
      </c>
    </row>
    <row r="655" spans="1:41" ht="13.5" hidden="1" customHeight="1">
      <c r="A655" s="24" t="s">
        <v>1168</v>
      </c>
      <c r="B655" s="34" t="s">
        <v>160</v>
      </c>
      <c r="C655" s="25">
        <v>790346</v>
      </c>
      <c r="D655" s="24" t="s">
        <v>1199</v>
      </c>
      <c r="E655" s="26">
        <v>45871.3930555556</v>
      </c>
      <c r="F655" s="26">
        <v>45871.3930555556</v>
      </c>
      <c r="G655" s="25">
        <v>283</v>
      </c>
      <c r="H655" s="25">
        <v>283</v>
      </c>
      <c r="I655" s="26">
        <v>46154.770138888904</v>
      </c>
      <c r="J655" s="27">
        <v>5218</v>
      </c>
      <c r="K655" s="27">
        <v>5574</v>
      </c>
      <c r="L655" s="27">
        <v>2518</v>
      </c>
      <c r="M655" s="27">
        <v>239493</v>
      </c>
      <c r="N655" s="27">
        <v>193041</v>
      </c>
      <c r="O655" s="25">
        <v>26</v>
      </c>
      <c r="P655" s="27">
        <v>0</v>
      </c>
      <c r="Q655" s="24"/>
      <c r="R655" s="24"/>
      <c r="S655" s="27">
        <v>207</v>
      </c>
      <c r="T655" s="27">
        <v>322</v>
      </c>
      <c r="U655" s="27">
        <v>9248100</v>
      </c>
      <c r="V655" s="27">
        <v>2841600</v>
      </c>
      <c r="W655" s="27">
        <v>9248100</v>
      </c>
      <c r="X655" s="24" t="str">
        <f>IF(OR(I655="",说明首页!$C$3-INT(I655)&gt;7),"是","否")</f>
        <v>否</v>
      </c>
      <c r="Y655" s="24" t="str">
        <f>IF(OR(O655="",O655&lt;22),"是","否")</f>
        <v>否</v>
      </c>
      <c r="Z655" s="24" t="str">
        <f>IF(AND(X655="否",Y655="否"),"是","否")</f>
        <v>是</v>
      </c>
      <c r="AA655" s="24" t="str">
        <f>IF(OR(I655="",说明首页!$C$3-INT(I655)&gt;=3),"是","否")</f>
        <v>否</v>
      </c>
      <c r="AB655" s="28">
        <f>IFERROR(IF(L655&gt;0,N655/L655,0),0)</f>
        <v>76.664416203335975</v>
      </c>
      <c r="AC655" s="29">
        <f>IFERROR(IF(U655="",0,U655/10000),0)</f>
        <v>924.81</v>
      </c>
      <c r="AD655" s="27">
        <f>IFERROR(IF(AND(T655&lt;&gt;"",T655&gt;0),U655/T655,0),0)</f>
        <v>28720.80745341615</v>
      </c>
      <c r="AE655" s="29">
        <f>IFERROR(IF(V655="",0,V655/10000),0)</f>
        <v>284.16000000000003</v>
      </c>
      <c r="AF655" s="29">
        <f>IFERROR(IF(O655&gt;0,N655/O655/60,0),0)</f>
        <v>123.74423076923077</v>
      </c>
      <c r="AG655" s="28">
        <f>IF(Z655="是",COUNTIFS($Z$2:$Z$4721,"是",$AB$2:$AB$4721,"&lt;"&amp;AB655)/COUNTIF($Z$2:$Z$4721,"是")*100,"")</f>
        <v>17.537942664418214</v>
      </c>
      <c r="AH655" s="28">
        <f>IF(Z655="是",COUNTIFS($Z$2:$Z$4721,"是",$AC$2:$AC$4721,"&lt;"&amp;AC655)/COUNTIF($Z$2:$Z$4721,"是")*100,"")</f>
        <v>63.237774030354132</v>
      </c>
      <c r="AI655" s="28">
        <f>IF(Z655="是",COUNTIFS($Z$2:$Z$4721,"是",$AD$2:$AD$4721,"&lt;"&amp;AD655)/COUNTIF($Z$2:$Z$4721,"是")*100,"")</f>
        <v>75.885328836424961</v>
      </c>
      <c r="AJ655" s="28">
        <f>IF(Z655="是",COUNTIFS($Z$2:$Z$4721,"是",$AE$2:$AE$4721,"&lt;"&amp;AE655)/COUNTIF($Z$2:$Z$4721,"是")*100,"")</f>
        <v>44.68802698145025</v>
      </c>
      <c r="AK655" s="28">
        <f>IF(Z655="是",COUNTIFS($Z$2:$Z$4721,"是",$AF$2:$AF$4721,"&lt;"&amp;AF655)/COUNTIF($Z$2:$Z$4721,"是")*100,"")</f>
        <v>30.354131534569984</v>
      </c>
      <c r="AL655" s="29">
        <f>IF(Z655="是",ROUND(AG655*0.1+AH655*0.35+AI655*0.15+AJ655*0.15+AK655*0.25,2),"")</f>
        <v>49.56</v>
      </c>
      <c r="AM655" s="25">
        <f>IF(Z655="是",COUNTIFS($Z$2:$Z$4721,"是",$AL$2:$AL$4721,"&gt;"&amp;AL655)+1,"")</f>
        <v>288</v>
      </c>
      <c r="AN655" s="24" t="str">
        <f>IF(Z655&lt;&gt;"是","非参评",IF(AND(AM655&lt;=COUNTIF($Z$2:$Z$4721,"是")*0.2,AC655&gt;MEDIAN(IF($Z$2:$Z$4721="是",$AC$2:$AC$4721))),"S",IF(AM655&lt;=COUNTIF($Z$2:$Z$4721,"是")*0.5,"A",IF(AM655&lt;=COUNTIF($Z$2:$Z$4721,"是")*0.8,"B","C"))))</f>
        <v>A</v>
      </c>
      <c r="AO655" s="24" t="str">
        <f>IF(G655="","无数据",IF(G655&lt;30,"MOB1-",IF(G655&lt;90,"MOB1-3",IF(G655&lt;180,"MOB3-6",IF(G655&lt;365,"MOB6-12","MOB12+")))))</f>
        <v>MOB6-12</v>
      </c>
    </row>
    <row r="656" spans="1:41" ht="13.5" hidden="1" customHeight="1">
      <c r="A656" s="24" t="s">
        <v>1168</v>
      </c>
      <c r="B656" s="34" t="s">
        <v>150</v>
      </c>
      <c r="C656" s="25">
        <v>790356</v>
      </c>
      <c r="D656" s="24" t="s">
        <v>1128</v>
      </c>
      <c r="E656" s="26">
        <v>45873.644444444399</v>
      </c>
      <c r="F656" s="26">
        <v>45873.644444444399</v>
      </c>
      <c r="G656" s="25">
        <v>281</v>
      </c>
      <c r="H656" s="25">
        <v>281</v>
      </c>
      <c r="I656" s="26">
        <v>46154.649305555598</v>
      </c>
      <c r="J656" s="27">
        <v>571</v>
      </c>
      <c r="K656" s="27">
        <v>663</v>
      </c>
      <c r="L656" s="27">
        <v>146</v>
      </c>
      <c r="M656" s="27">
        <v>22584</v>
      </c>
      <c r="N656" s="27">
        <v>16628</v>
      </c>
      <c r="O656" s="25">
        <v>2</v>
      </c>
      <c r="P656" s="27">
        <v>0</v>
      </c>
      <c r="Q656" s="24"/>
      <c r="R656" s="24"/>
      <c r="S656" s="27">
        <v>6</v>
      </c>
      <c r="T656" s="27">
        <v>12</v>
      </c>
      <c r="U656" s="27">
        <v>304900</v>
      </c>
      <c r="V656" s="27">
        <v>273400</v>
      </c>
      <c r="W656" s="27">
        <v>304900</v>
      </c>
      <c r="X656" s="24" t="str">
        <f>IF(OR(I656="",说明首页!$C$3-INT(I656)&gt;7),"是","否")</f>
        <v>否</v>
      </c>
      <c r="Y656" s="24" t="str">
        <f>IF(OR(O656="",O656&lt;22),"是","否")</f>
        <v>是</v>
      </c>
      <c r="Z656" s="24" t="str">
        <f>IF(AND(X656="否",Y656="否"),"是","否")</f>
        <v>否</v>
      </c>
      <c r="AA656" s="24" t="str">
        <f>IF(OR(I656="",说明首页!$C$3-INT(I656)&gt;=3),"是","否")</f>
        <v>否</v>
      </c>
      <c r="AB656" s="28">
        <f>IFERROR(IF(L656&gt;0,N656/L656,0),0)</f>
        <v>113.89041095890411</v>
      </c>
      <c r="AC656" s="29">
        <f>IFERROR(IF(U656="",0,U656/10000),0)</f>
        <v>30.49</v>
      </c>
      <c r="AD656" s="27">
        <f>IFERROR(IF(AND(T656&lt;&gt;"",T656&gt;0),U656/T656,0),0)</f>
        <v>25408.333333333332</v>
      </c>
      <c r="AE656" s="29">
        <f>IFERROR(IF(V656="",0,V656/10000),0)</f>
        <v>27.34</v>
      </c>
      <c r="AF656" s="29">
        <f>IFERROR(IF(O656&gt;0,N656/O656/60,0),0)</f>
        <v>138.56666666666666</v>
      </c>
      <c r="AG656" s="28" t="str">
        <f>IF(Z656="是",COUNTIFS($Z$2:$Z$4721,"是",$AB$2:$AB$4721,"&lt;"&amp;AB656)/COUNTIF($Z$2:$Z$4721,"是")*100,"")</f>
        <v/>
      </c>
      <c r="AH656" s="28" t="str">
        <f>IF(Z656="是",COUNTIFS($Z$2:$Z$4721,"是",$AC$2:$AC$4721,"&lt;"&amp;AC656)/COUNTIF($Z$2:$Z$4721,"是")*100,"")</f>
        <v/>
      </c>
      <c r="AI656" s="28" t="str">
        <f>IF(Z656="是",COUNTIFS($Z$2:$Z$4721,"是",$AD$2:$AD$4721,"&lt;"&amp;AD656)/COUNTIF($Z$2:$Z$4721,"是")*100,"")</f>
        <v/>
      </c>
      <c r="AJ656" s="28" t="str">
        <f>IF(Z656="是",COUNTIFS($Z$2:$Z$4721,"是",$AE$2:$AE$4721,"&lt;"&amp;AE656)/COUNTIF($Z$2:$Z$4721,"是")*100,"")</f>
        <v/>
      </c>
      <c r="AK656" s="28" t="str">
        <f>IF(Z656="是",COUNTIFS($Z$2:$Z$4721,"是",$AF$2:$AF$4721,"&lt;"&amp;AF656)/COUNTIF($Z$2:$Z$4721,"是")*100,"")</f>
        <v/>
      </c>
      <c r="AL656" s="29" t="str">
        <f>IF(Z656="是",ROUND(AG656*0.1+AH656*0.35+AI656*0.15+AJ656*0.15+AK656*0.25,2),"")</f>
        <v/>
      </c>
      <c r="AM656" s="25" t="str">
        <f>IF(Z656="是",COUNTIFS($Z$2:$Z$4721,"是",$AL$2:$AL$4721,"&gt;"&amp;AL656)+1,"")</f>
        <v/>
      </c>
      <c r="AN656" s="24" t="str">
        <f>IF(Z656&lt;&gt;"是","非参评",IF(AND(AM656&lt;=COUNTIF($Z$2:$Z$4721,"是")*0.2,AC656&gt;MEDIAN(IF($Z$2:$Z$4721="是",$AC$2:$AC$4721))),"S",IF(AM656&lt;=COUNTIF($Z$2:$Z$4721,"是")*0.5,"A",IF(AM656&lt;=COUNTIF($Z$2:$Z$4721,"是")*0.8,"B","C"))))</f>
        <v>非参评</v>
      </c>
      <c r="AO656" s="24" t="str">
        <f>IF(G656="","无数据",IF(G656&lt;30,"MOB1-",IF(G656&lt;90,"MOB1-3",IF(G656&lt;180,"MOB3-6",IF(G656&lt;365,"MOB6-12","MOB12+")))))</f>
        <v>MOB6-12</v>
      </c>
    </row>
    <row r="657" spans="1:41" ht="13.5" hidden="1" customHeight="1">
      <c r="A657" s="24" t="s">
        <v>1168</v>
      </c>
      <c r="B657" s="34" t="s">
        <v>150</v>
      </c>
      <c r="C657" s="25">
        <v>790357</v>
      </c>
      <c r="D657" s="24" t="s">
        <v>1154</v>
      </c>
      <c r="E657" s="26">
        <v>45873.479166666701</v>
      </c>
      <c r="F657" s="26">
        <v>45873.479166666701</v>
      </c>
      <c r="G657" s="25">
        <v>281</v>
      </c>
      <c r="H657" s="25">
        <v>281</v>
      </c>
      <c r="I657" s="26">
        <v>46154.659027777801</v>
      </c>
      <c r="J657" s="27">
        <v>522</v>
      </c>
      <c r="K657" s="27">
        <v>555</v>
      </c>
      <c r="L657" s="27">
        <v>164</v>
      </c>
      <c r="M657" s="27">
        <v>19726</v>
      </c>
      <c r="N657" s="27">
        <v>13608</v>
      </c>
      <c r="O657" s="25">
        <v>1</v>
      </c>
      <c r="P657" s="27">
        <v>0</v>
      </c>
      <c r="Q657" s="24"/>
      <c r="R657" s="24"/>
      <c r="S657" s="27">
        <v>3</v>
      </c>
      <c r="T657" s="27">
        <v>6</v>
      </c>
      <c r="U657" s="27">
        <v>296800</v>
      </c>
      <c r="V657" s="27">
        <v>100000</v>
      </c>
      <c r="W657" s="27">
        <v>296800</v>
      </c>
      <c r="X657" s="24" t="str">
        <f>IF(OR(I657="",说明首页!$C$3-INT(I657)&gt;7),"是","否")</f>
        <v>否</v>
      </c>
      <c r="Y657" s="24" t="str">
        <f>IF(OR(O657="",O657&lt;22),"是","否")</f>
        <v>是</v>
      </c>
      <c r="Z657" s="24" t="str">
        <f>IF(AND(X657="否",Y657="否"),"是","否")</f>
        <v>否</v>
      </c>
      <c r="AA657" s="24" t="str">
        <f>IF(OR(I657="",说明首页!$C$3-INT(I657)&gt;=3),"是","否")</f>
        <v>否</v>
      </c>
      <c r="AB657" s="28">
        <f>IFERROR(IF(L657&gt;0,N657/L657,0),0)</f>
        <v>82.975609756097555</v>
      </c>
      <c r="AC657" s="29">
        <f>IFERROR(IF(U657="",0,U657/10000),0)</f>
        <v>29.68</v>
      </c>
      <c r="AD657" s="27">
        <f>IFERROR(IF(AND(T657&lt;&gt;"",T657&gt;0),U657/T657,0),0)</f>
        <v>49466.666666666664</v>
      </c>
      <c r="AE657" s="29">
        <f>IFERROR(IF(V657="",0,V657/10000),0)</f>
        <v>10</v>
      </c>
      <c r="AF657" s="29">
        <f>IFERROR(IF(O657&gt;0,N657/O657/60,0),0)</f>
        <v>226.8</v>
      </c>
      <c r="AG657" s="28" t="str">
        <f>IF(Z657="是",COUNTIFS($Z$2:$Z$4721,"是",$AB$2:$AB$4721,"&lt;"&amp;AB657)/COUNTIF($Z$2:$Z$4721,"是")*100,"")</f>
        <v/>
      </c>
      <c r="AH657" s="28" t="str">
        <f>IF(Z657="是",COUNTIFS($Z$2:$Z$4721,"是",$AC$2:$AC$4721,"&lt;"&amp;AC657)/COUNTIF($Z$2:$Z$4721,"是")*100,"")</f>
        <v/>
      </c>
      <c r="AI657" s="28" t="str">
        <f>IF(Z657="是",COUNTIFS($Z$2:$Z$4721,"是",$AD$2:$AD$4721,"&lt;"&amp;AD657)/COUNTIF($Z$2:$Z$4721,"是")*100,"")</f>
        <v/>
      </c>
      <c r="AJ657" s="28" t="str">
        <f>IF(Z657="是",COUNTIFS($Z$2:$Z$4721,"是",$AE$2:$AE$4721,"&lt;"&amp;AE657)/COUNTIF($Z$2:$Z$4721,"是")*100,"")</f>
        <v/>
      </c>
      <c r="AK657" s="28" t="str">
        <f>IF(Z657="是",COUNTIFS($Z$2:$Z$4721,"是",$AF$2:$AF$4721,"&lt;"&amp;AF657)/COUNTIF($Z$2:$Z$4721,"是")*100,"")</f>
        <v/>
      </c>
      <c r="AL657" s="29" t="str">
        <f>IF(Z657="是",ROUND(AG657*0.1+AH657*0.35+AI657*0.15+AJ657*0.15+AK657*0.25,2),"")</f>
        <v/>
      </c>
      <c r="AM657" s="25" t="str">
        <f>IF(Z657="是",COUNTIFS($Z$2:$Z$4721,"是",$AL$2:$AL$4721,"&gt;"&amp;AL657)+1,"")</f>
        <v/>
      </c>
      <c r="AN657" s="24" t="str">
        <f>IF(Z657&lt;&gt;"是","非参评",IF(AND(AM657&lt;=COUNTIF($Z$2:$Z$4721,"是")*0.2,AC657&gt;MEDIAN(IF($Z$2:$Z$4721="是",$AC$2:$AC$4721))),"S",IF(AM657&lt;=COUNTIF($Z$2:$Z$4721,"是")*0.5,"A",IF(AM657&lt;=COUNTIF($Z$2:$Z$4721,"是")*0.8,"B","C"))))</f>
        <v>非参评</v>
      </c>
      <c r="AO657" s="24" t="str">
        <f>IF(G657="","无数据",IF(G657&lt;30,"MOB1-",IF(G657&lt;90,"MOB1-3",IF(G657&lt;180,"MOB3-6",IF(G657&lt;365,"MOB6-12","MOB12+")))))</f>
        <v>MOB6-12</v>
      </c>
    </row>
    <row r="658" spans="1:41" ht="13.5" hidden="1" customHeight="1">
      <c r="A658" s="24" t="s">
        <v>1168</v>
      </c>
      <c r="B658" s="34" t="s">
        <v>150</v>
      </c>
      <c r="C658" s="25">
        <v>790360</v>
      </c>
      <c r="D658" s="24" t="s">
        <v>1756</v>
      </c>
      <c r="E658" s="26">
        <v>45873.6784722222</v>
      </c>
      <c r="F658" s="26">
        <v>45873.6784722222</v>
      </c>
      <c r="G658" s="25">
        <v>281</v>
      </c>
      <c r="H658" s="25">
        <v>281</v>
      </c>
      <c r="I658" s="26">
        <v>46154.869444444397</v>
      </c>
      <c r="J658" s="27">
        <v>8133</v>
      </c>
      <c r="K658" s="27">
        <v>8734</v>
      </c>
      <c r="L658" s="27">
        <v>2939</v>
      </c>
      <c r="M658" s="27">
        <v>369906</v>
      </c>
      <c r="N658" s="27">
        <v>277361</v>
      </c>
      <c r="O658" s="25">
        <v>30</v>
      </c>
      <c r="P658" s="27">
        <v>0</v>
      </c>
      <c r="Q658" s="24"/>
      <c r="R658" s="24"/>
      <c r="S658" s="27">
        <v>440</v>
      </c>
      <c r="T658" s="27">
        <v>688</v>
      </c>
      <c r="U658" s="27">
        <v>19500000</v>
      </c>
      <c r="V658" s="27">
        <v>8682100</v>
      </c>
      <c r="W658" s="27">
        <v>19500000</v>
      </c>
      <c r="X658" s="24" t="str">
        <f>IF(OR(I658="",说明首页!$C$3-INT(I658)&gt;7),"是","否")</f>
        <v>否</v>
      </c>
      <c r="Y658" s="24" t="str">
        <f>IF(OR(O658="",O658&lt;22),"是","否")</f>
        <v>否</v>
      </c>
      <c r="Z658" s="24" t="str">
        <f>IF(AND(X658="否",Y658="否"),"是","否")</f>
        <v>是</v>
      </c>
      <c r="AA658" s="24" t="str">
        <f>IF(OR(I658="",说明首页!$C$3-INT(I658)&gt;=3),"是","否")</f>
        <v>否</v>
      </c>
      <c r="AB658" s="28">
        <f>IFERROR(IF(L658&gt;0,N658/L658,0),0)</f>
        <v>94.372575706022459</v>
      </c>
      <c r="AC658" s="29">
        <f>IFERROR(IF(U658="",0,U658/10000),0)</f>
        <v>1950</v>
      </c>
      <c r="AD658" s="27">
        <f>IFERROR(IF(AND(T658&lt;&gt;"",T658&gt;0),U658/T658,0),0)</f>
        <v>28343.023255813954</v>
      </c>
      <c r="AE658" s="29">
        <f>IFERROR(IF(V658="",0,V658/10000),0)</f>
        <v>868.21</v>
      </c>
      <c r="AF658" s="29">
        <f>IFERROR(IF(O658&gt;0,N658/O658/60,0),0)</f>
        <v>154.08944444444444</v>
      </c>
      <c r="AG658" s="28">
        <f>IF(Z658="是",COUNTIFS($Z$2:$Z$4721,"是",$AB$2:$AB$4721,"&lt;"&amp;AB658)/COUNTIF($Z$2:$Z$4721,"是")*100,"")</f>
        <v>56.66104553119731</v>
      </c>
      <c r="AH658" s="28">
        <f>IF(Z658="是",COUNTIFS($Z$2:$Z$4721,"是",$AC$2:$AC$4721,"&lt;"&amp;AC658)/COUNTIF($Z$2:$Z$4721,"是")*100,"")</f>
        <v>96.121416526138276</v>
      </c>
      <c r="AI658" s="28">
        <f>IF(Z658="是",COUNTIFS($Z$2:$Z$4721,"是",$AD$2:$AD$4721,"&lt;"&amp;AD658)/COUNTIF($Z$2:$Z$4721,"是")*100,"")</f>
        <v>73.861720067453632</v>
      </c>
      <c r="AJ658" s="28">
        <f>IF(Z658="是",COUNTIFS($Z$2:$Z$4721,"是",$AE$2:$AE$4721,"&lt;"&amp;AE658)/COUNTIF($Z$2:$Z$4721,"是")*100,"")</f>
        <v>93.086003372681276</v>
      </c>
      <c r="AK658" s="28">
        <f>IF(Z658="是",COUNTIFS($Z$2:$Z$4721,"是",$AF$2:$AF$4721,"&lt;"&amp;AF658)/COUNTIF($Z$2:$Z$4721,"是")*100,"")</f>
        <v>78.414839797639118</v>
      </c>
      <c r="AL658" s="29">
        <f>IF(Z658="是",ROUND(AG658*0.1+AH658*0.35+AI658*0.15+AJ658*0.15+AK658*0.25,2),"")</f>
        <v>83.95</v>
      </c>
      <c r="AM658" s="25">
        <f>IF(Z658="是",COUNTIFS($Z$2:$Z$4721,"是",$AL$2:$AL$4721,"&gt;"&amp;AL658)+1,"")</f>
        <v>61</v>
      </c>
      <c r="AN658" s="24" t="str">
        <f>IF(Z658&lt;&gt;"是","非参评",IF(AND(AM658&lt;=COUNTIF($Z$2:$Z$4721,"是")*0.2,AC658&gt;MEDIAN(IF($Z$2:$Z$4721="是",$AC$2:$AC$4721))),"S",IF(AM658&lt;=COUNTIF($Z$2:$Z$4721,"是")*0.5,"A",IF(AM658&lt;=COUNTIF($Z$2:$Z$4721,"是")*0.8,"B","C"))))</f>
        <v>S</v>
      </c>
      <c r="AO658" s="24" t="str">
        <f>IF(G658="","无数据",IF(G658&lt;30,"MOB1-",IF(G658&lt;90,"MOB1-3",IF(G658&lt;180,"MOB3-6",IF(G658&lt;365,"MOB6-12","MOB12+")))))</f>
        <v>MOB6-12</v>
      </c>
    </row>
    <row r="659" spans="1:41" ht="13.5" hidden="1" customHeight="1">
      <c r="A659" s="24" t="s">
        <v>1168</v>
      </c>
      <c r="B659" s="34" t="s">
        <v>160</v>
      </c>
      <c r="C659" s="25">
        <v>790459</v>
      </c>
      <c r="D659" s="24" t="s">
        <v>1890</v>
      </c>
      <c r="E659" s="26">
        <v>45874.423611111102</v>
      </c>
      <c r="F659" s="26">
        <v>45874.423611111102</v>
      </c>
      <c r="G659" s="25">
        <v>280</v>
      </c>
      <c r="H659" s="25">
        <v>280</v>
      </c>
      <c r="I659" s="26">
        <v>46153.804166666698</v>
      </c>
      <c r="J659" s="27">
        <v>4103</v>
      </c>
      <c r="K659" s="27">
        <v>4682</v>
      </c>
      <c r="L659" s="27">
        <v>2568</v>
      </c>
      <c r="M659" s="27">
        <v>195758</v>
      </c>
      <c r="N659" s="27">
        <v>162981</v>
      </c>
      <c r="O659" s="25">
        <v>23</v>
      </c>
      <c r="P659" s="27">
        <v>0</v>
      </c>
      <c r="Q659" s="24"/>
      <c r="R659" s="24"/>
      <c r="S659" s="27">
        <v>170</v>
      </c>
      <c r="T659" s="27">
        <v>260</v>
      </c>
      <c r="U659" s="27">
        <v>4621800</v>
      </c>
      <c r="V659" s="27">
        <v>677400</v>
      </c>
      <c r="W659" s="27">
        <v>4621800</v>
      </c>
      <c r="X659" s="24" t="str">
        <f>IF(OR(I659="",说明首页!$C$3-INT(I659)&gt;7),"是","否")</f>
        <v>否</v>
      </c>
      <c r="Y659" s="24" t="str">
        <f>IF(OR(O659="",O659&lt;22),"是","否")</f>
        <v>否</v>
      </c>
      <c r="Z659" s="24" t="str">
        <f>IF(AND(X659="否",Y659="否"),"是","否")</f>
        <v>是</v>
      </c>
      <c r="AA659" s="24" t="str">
        <f>IF(OR(I659="",说明首页!$C$3-INT(I659)&gt;=3),"是","否")</f>
        <v>否</v>
      </c>
      <c r="AB659" s="28">
        <f>IFERROR(IF(L659&gt;0,N659/L659,0),0)</f>
        <v>63.466121495327101</v>
      </c>
      <c r="AC659" s="29">
        <f>IFERROR(IF(U659="",0,U659/10000),0)</f>
        <v>462.18</v>
      </c>
      <c r="AD659" s="27">
        <f>IFERROR(IF(AND(T659&lt;&gt;"",T659&gt;0),U659/T659,0),0)</f>
        <v>17776.153846153848</v>
      </c>
      <c r="AE659" s="29">
        <f>IFERROR(IF(V659="",0,V659/10000),0)</f>
        <v>67.739999999999995</v>
      </c>
      <c r="AF659" s="29">
        <f>IFERROR(IF(O659&gt;0,N659/O659/60,0),0)</f>
        <v>118.10217391304349</v>
      </c>
      <c r="AG659" s="28">
        <f>IF(Z659="是",COUNTIFS($Z$2:$Z$4721,"是",$AB$2:$AB$4721,"&lt;"&amp;AB659)/COUNTIF($Z$2:$Z$4721,"是")*100,"")</f>
        <v>1.3490725126475547</v>
      </c>
      <c r="AH659" s="28">
        <f>IF(Z659="是",COUNTIFS($Z$2:$Z$4721,"是",$AC$2:$AC$4721,"&lt;"&amp;AC659)/COUNTIF($Z$2:$Z$4721,"是")*100,"")</f>
        <v>13.490725126475548</v>
      </c>
      <c r="AI659" s="28">
        <f>IF(Z659="是",COUNTIFS($Z$2:$Z$4721,"是",$AD$2:$AD$4721,"&lt;"&amp;AD659)/COUNTIF($Z$2:$Z$4721,"是")*100,"")</f>
        <v>15.008431703204048</v>
      </c>
      <c r="AJ659" s="28">
        <f>IF(Z659="是",COUNTIFS($Z$2:$Z$4721,"是",$AE$2:$AE$4721,"&lt;"&amp;AE659)/COUNTIF($Z$2:$Z$4721,"是")*100,"")</f>
        <v>3.3726812816188869</v>
      </c>
      <c r="AK659" s="28">
        <f>IF(Z659="是",COUNTIFS($Z$2:$Z$4721,"是",$AF$2:$AF$4721,"&lt;"&amp;AF659)/COUNTIF($Z$2:$Z$4721,"是")*100,"")</f>
        <v>20.573355817875211</v>
      </c>
      <c r="AL659" s="29">
        <f>IF(Z659="是",ROUND(AG659*0.1+AH659*0.35+AI659*0.15+AJ659*0.15+AK659*0.25,2),"")</f>
        <v>12.76</v>
      </c>
      <c r="AM659" s="25">
        <f>IF(Z659="是",COUNTIFS($Z$2:$Z$4721,"是",$AL$2:$AL$4721,"&gt;"&amp;AL659)+1,"")</f>
        <v>567</v>
      </c>
      <c r="AN659" s="24" t="str">
        <f>IF(Z659&lt;&gt;"是","非参评",IF(AND(AM659&lt;=COUNTIF($Z$2:$Z$4721,"是")*0.2,AC659&gt;MEDIAN(IF($Z$2:$Z$4721="是",$AC$2:$AC$4721))),"S",IF(AM659&lt;=COUNTIF($Z$2:$Z$4721,"是")*0.5,"A",IF(AM659&lt;=COUNTIF($Z$2:$Z$4721,"是")*0.8,"B","C"))))</f>
        <v>C</v>
      </c>
      <c r="AO659" s="24" t="str">
        <f>IF(G659="","无数据",IF(G659&lt;30,"MOB1-",IF(G659&lt;90,"MOB1-3",IF(G659&lt;180,"MOB3-6",IF(G659&lt;365,"MOB6-12","MOB12+")))))</f>
        <v>MOB6-12</v>
      </c>
    </row>
    <row r="660" spans="1:41" ht="13.5" hidden="1" customHeight="1">
      <c r="A660" s="24" t="s">
        <v>1168</v>
      </c>
      <c r="B660" s="34" t="s">
        <v>152</v>
      </c>
      <c r="C660" s="25">
        <v>790496</v>
      </c>
      <c r="D660" s="24" t="s">
        <v>1440</v>
      </c>
      <c r="E660" s="26">
        <v>46025.389583333301</v>
      </c>
      <c r="F660" s="26">
        <v>45875.452777777798</v>
      </c>
      <c r="G660" s="25">
        <v>129</v>
      </c>
      <c r="H660" s="25">
        <v>279</v>
      </c>
      <c r="I660" s="26">
        <v>46154.746527777803</v>
      </c>
      <c r="J660" s="27">
        <v>3343</v>
      </c>
      <c r="K660" s="27">
        <v>4480</v>
      </c>
      <c r="L660" s="27">
        <v>2071</v>
      </c>
      <c r="M660" s="27">
        <v>223928</v>
      </c>
      <c r="N660" s="27">
        <v>188540</v>
      </c>
      <c r="O660" s="25">
        <v>24</v>
      </c>
      <c r="P660" s="27">
        <v>0</v>
      </c>
      <c r="Q660" s="24"/>
      <c r="R660" s="24"/>
      <c r="S660" s="27">
        <v>180</v>
      </c>
      <c r="T660" s="27">
        <v>299</v>
      </c>
      <c r="U660" s="27">
        <v>6056000</v>
      </c>
      <c r="V660" s="27">
        <v>2582600</v>
      </c>
      <c r="W660" s="27">
        <v>6056000</v>
      </c>
      <c r="X660" s="24" t="str">
        <f>IF(OR(I660="",说明首页!$C$3-INT(I660)&gt;7),"是","否")</f>
        <v>否</v>
      </c>
      <c r="Y660" s="24" t="str">
        <f>IF(OR(O660="",O660&lt;22),"是","否")</f>
        <v>否</v>
      </c>
      <c r="Z660" s="24" t="str">
        <f>IF(AND(X660="否",Y660="否"),"是","否")</f>
        <v>是</v>
      </c>
      <c r="AA660" s="24" t="str">
        <f>IF(OR(I660="",说明首页!$C$3-INT(I660)&gt;=3),"是","否")</f>
        <v>否</v>
      </c>
      <c r="AB660" s="28">
        <f>IFERROR(IF(L660&gt;0,N660/L660,0),0)</f>
        <v>91.03814582327378</v>
      </c>
      <c r="AC660" s="29">
        <f>IFERROR(IF(U660="",0,U660/10000),0)</f>
        <v>605.6</v>
      </c>
      <c r="AD660" s="27">
        <f>IFERROR(IF(AND(T660&lt;&gt;"",T660&gt;0),U660/T660,0),0)</f>
        <v>20254.180602006691</v>
      </c>
      <c r="AE660" s="29">
        <f>IFERROR(IF(V660="",0,V660/10000),0)</f>
        <v>258.26</v>
      </c>
      <c r="AF660" s="29">
        <f>IFERROR(IF(O660&gt;0,N660/O660/60,0),0)</f>
        <v>130.93055555555554</v>
      </c>
      <c r="AG660" s="28">
        <f>IF(Z660="是",COUNTIFS($Z$2:$Z$4721,"是",$AB$2:$AB$4721,"&lt;"&amp;AB660)/COUNTIF($Z$2:$Z$4721,"是")*100,"")</f>
        <v>49.578414839797638</v>
      </c>
      <c r="AH660" s="28">
        <f>IF(Z660="是",COUNTIFS($Z$2:$Z$4721,"是",$AC$2:$AC$4721,"&lt;"&amp;AC660)/COUNTIF($Z$2:$Z$4721,"是")*100,"")</f>
        <v>29.173693086003372</v>
      </c>
      <c r="AI660" s="28">
        <f>IF(Z660="是",COUNTIFS($Z$2:$Z$4721,"是",$AD$2:$AD$4721,"&lt;"&amp;AD660)/COUNTIF($Z$2:$Z$4721,"是")*100,"")</f>
        <v>27.824620573355819</v>
      </c>
      <c r="AJ660" s="28">
        <f>IF(Z660="是",COUNTIFS($Z$2:$Z$4721,"是",$AE$2:$AE$4721,"&lt;"&amp;AE660)/COUNTIF($Z$2:$Z$4721,"是")*100,"")</f>
        <v>39.291736930860033</v>
      </c>
      <c r="AK660" s="28">
        <f>IF(Z660="是",COUNTIFS($Z$2:$Z$4721,"是",$AF$2:$AF$4721,"&lt;"&amp;AF660)/COUNTIF($Z$2:$Z$4721,"是")*100,"")</f>
        <v>43.844856661045533</v>
      </c>
      <c r="AL660" s="29">
        <f>IF(Z660="是",ROUND(AG660*0.1+AH660*0.35+AI660*0.15+AJ660*0.15+AK660*0.25,2),"")</f>
        <v>36.200000000000003</v>
      </c>
      <c r="AM660" s="25">
        <f>IF(Z660="是",COUNTIFS($Z$2:$Z$4721,"是",$AL$2:$AL$4721,"&gt;"&amp;AL660)+1,"")</f>
        <v>402</v>
      </c>
      <c r="AN660" s="24" t="str">
        <f>IF(Z660&lt;&gt;"是","非参评",IF(AND(AM660&lt;=COUNTIF($Z$2:$Z$4721,"是")*0.2,AC660&gt;MEDIAN(IF($Z$2:$Z$4721="是",$AC$2:$AC$4721))),"S",IF(AM660&lt;=COUNTIF($Z$2:$Z$4721,"是")*0.5,"A",IF(AM660&lt;=COUNTIF($Z$2:$Z$4721,"是")*0.8,"B","C"))))</f>
        <v>B</v>
      </c>
      <c r="AO660" s="24" t="str">
        <f>IF(G660="","无数据",IF(G660&lt;30,"MOB1-",IF(G660&lt;90,"MOB1-3",IF(G660&lt;180,"MOB3-6",IF(G660&lt;365,"MOB6-12","MOB12+")))))</f>
        <v>MOB3-6</v>
      </c>
    </row>
    <row r="661" spans="1:41" ht="13.5" hidden="1" customHeight="1">
      <c r="A661" s="24" t="s">
        <v>1168</v>
      </c>
      <c r="B661" s="34" t="s">
        <v>152</v>
      </c>
      <c r="C661" s="25">
        <v>790498</v>
      </c>
      <c r="D661" s="24" t="s">
        <v>1436</v>
      </c>
      <c r="E661" s="26">
        <v>46025.393750000003</v>
      </c>
      <c r="F661" s="26">
        <v>45875.451388888898</v>
      </c>
      <c r="G661" s="25">
        <v>129</v>
      </c>
      <c r="H661" s="25">
        <v>279</v>
      </c>
      <c r="I661" s="26">
        <v>46154.749305555597</v>
      </c>
      <c r="J661" s="27">
        <v>3435</v>
      </c>
      <c r="K661" s="27">
        <v>4624</v>
      </c>
      <c r="L661" s="27">
        <v>1877</v>
      </c>
      <c r="M661" s="27">
        <v>225280</v>
      </c>
      <c r="N661" s="27">
        <v>182893</v>
      </c>
      <c r="O661" s="25">
        <v>24</v>
      </c>
      <c r="P661" s="27">
        <v>0</v>
      </c>
      <c r="Q661" s="24"/>
      <c r="R661" s="24"/>
      <c r="S661" s="27">
        <v>201</v>
      </c>
      <c r="T661" s="27">
        <v>309</v>
      </c>
      <c r="U661" s="27">
        <v>8309800</v>
      </c>
      <c r="V661" s="27">
        <v>4107500</v>
      </c>
      <c r="W661" s="27">
        <v>8309800</v>
      </c>
      <c r="X661" s="24" t="str">
        <f>IF(OR(I661="",说明首页!$C$3-INT(I661)&gt;7),"是","否")</f>
        <v>否</v>
      </c>
      <c r="Y661" s="24" t="str">
        <f>IF(OR(O661="",O661&lt;22),"是","否")</f>
        <v>否</v>
      </c>
      <c r="Z661" s="24" t="str">
        <f>IF(AND(X661="否",Y661="否"),"是","否")</f>
        <v>是</v>
      </c>
      <c r="AA661" s="24" t="str">
        <f>IF(OR(I661="",说明首页!$C$3-INT(I661)&gt;=3),"是","否")</f>
        <v>否</v>
      </c>
      <c r="AB661" s="28">
        <f>IFERROR(IF(L661&gt;0,N661/L661,0),0)</f>
        <v>97.43899840170485</v>
      </c>
      <c r="AC661" s="29">
        <f>IFERROR(IF(U661="",0,U661/10000),0)</f>
        <v>830.98</v>
      </c>
      <c r="AD661" s="27">
        <f>IFERROR(IF(AND(T661&lt;&gt;"",T661&gt;0),U661/T661,0),0)</f>
        <v>26892.556634304208</v>
      </c>
      <c r="AE661" s="29">
        <f>IFERROR(IF(V661="",0,V661/10000),0)</f>
        <v>410.75</v>
      </c>
      <c r="AF661" s="29">
        <f>IFERROR(IF(O661&gt;0,N661/O661/60,0),0)</f>
        <v>127.00902777777779</v>
      </c>
      <c r="AG661" s="28">
        <f>IF(Z661="是",COUNTIFS($Z$2:$Z$4721,"是",$AB$2:$AB$4721,"&lt;"&amp;AB661)/COUNTIF($Z$2:$Z$4721,"是")*100,"")</f>
        <v>61.888701517706579</v>
      </c>
      <c r="AH661" s="28">
        <f>IF(Z661="是",COUNTIFS($Z$2:$Z$4721,"是",$AC$2:$AC$4721,"&lt;"&amp;AC661)/COUNTIF($Z$2:$Z$4721,"是")*100,"")</f>
        <v>53.288364249578414</v>
      </c>
      <c r="AI661" s="28">
        <f>IF(Z661="是",COUNTIFS($Z$2:$Z$4721,"是",$AD$2:$AD$4721,"&lt;"&amp;AD661)/COUNTIF($Z$2:$Z$4721,"是")*100,"")</f>
        <v>66.610455311973013</v>
      </c>
      <c r="AJ661" s="28">
        <f>IF(Z661="是",COUNTIFS($Z$2:$Z$4721,"是",$AE$2:$AE$4721,"&lt;"&amp;AE661)/COUNTIF($Z$2:$Z$4721,"是")*100,"")</f>
        <v>66.441821247892079</v>
      </c>
      <c r="AK661" s="28">
        <f>IF(Z661="是",COUNTIFS($Z$2:$Z$4721,"是",$AF$2:$AF$4721,"&lt;"&amp;AF661)/COUNTIF($Z$2:$Z$4721,"是")*100,"")</f>
        <v>35.581787521079256</v>
      </c>
      <c r="AL661" s="29">
        <f>IF(Z661="是",ROUND(AG661*0.1+AH661*0.35+AI661*0.15+AJ661*0.15+AK661*0.25,2),"")</f>
        <v>53.69</v>
      </c>
      <c r="AM661" s="25">
        <f>IF(Z661="是",COUNTIFS($Z$2:$Z$4721,"是",$AL$2:$AL$4721,"&gt;"&amp;AL661)+1,"")</f>
        <v>259</v>
      </c>
      <c r="AN661" s="24" t="str">
        <f>IF(Z661&lt;&gt;"是","非参评",IF(AND(AM661&lt;=COUNTIF($Z$2:$Z$4721,"是")*0.2,AC661&gt;MEDIAN(IF($Z$2:$Z$4721="是",$AC$2:$AC$4721))),"S",IF(AM661&lt;=COUNTIF($Z$2:$Z$4721,"是")*0.5,"A",IF(AM661&lt;=COUNTIF($Z$2:$Z$4721,"是")*0.8,"B","C"))))</f>
        <v>A</v>
      </c>
      <c r="AO661" s="24" t="str">
        <f>IF(G661="","无数据",IF(G661&lt;30,"MOB1-",IF(G661&lt;90,"MOB1-3",IF(G661&lt;180,"MOB3-6",IF(G661&lt;365,"MOB6-12","MOB12+")))))</f>
        <v>MOB3-6</v>
      </c>
    </row>
    <row r="662" spans="1:41" ht="13.5" hidden="1" customHeight="1">
      <c r="A662" s="24" t="s">
        <v>1168</v>
      </c>
      <c r="B662" s="34" t="s">
        <v>160</v>
      </c>
      <c r="C662" s="25">
        <v>790502</v>
      </c>
      <c r="D662" s="24" t="s">
        <v>1309</v>
      </c>
      <c r="E662" s="26">
        <v>45875.7368055556</v>
      </c>
      <c r="F662" s="26">
        <v>45875.7368055556</v>
      </c>
      <c r="G662" s="25">
        <v>279</v>
      </c>
      <c r="H662" s="25">
        <v>279</v>
      </c>
      <c r="I662" s="26">
        <v>46154.766666666699</v>
      </c>
      <c r="J662" s="27">
        <v>4084</v>
      </c>
      <c r="K662" s="27">
        <v>4904</v>
      </c>
      <c r="L662" s="27">
        <v>2585</v>
      </c>
      <c r="M662" s="27">
        <v>227599</v>
      </c>
      <c r="N662" s="27">
        <v>194098</v>
      </c>
      <c r="O662" s="25">
        <v>26</v>
      </c>
      <c r="P662" s="27">
        <v>0</v>
      </c>
      <c r="Q662" s="24"/>
      <c r="R662" s="24"/>
      <c r="S662" s="27">
        <v>202</v>
      </c>
      <c r="T662" s="27">
        <v>306</v>
      </c>
      <c r="U662" s="27">
        <v>6454100</v>
      </c>
      <c r="V662" s="27">
        <v>2291700</v>
      </c>
      <c r="W662" s="27">
        <v>6454100</v>
      </c>
      <c r="X662" s="24" t="str">
        <f>IF(OR(I662="",说明首页!$C$3-INT(I662)&gt;7),"是","否")</f>
        <v>否</v>
      </c>
      <c r="Y662" s="24" t="str">
        <f>IF(OR(O662="",O662&lt;22),"是","否")</f>
        <v>否</v>
      </c>
      <c r="Z662" s="24" t="str">
        <f>IF(AND(X662="否",Y662="否"),"是","否")</f>
        <v>是</v>
      </c>
      <c r="AA662" s="24" t="str">
        <f>IF(OR(I662="",说明首页!$C$3-INT(I662)&gt;=3),"是","否")</f>
        <v>否</v>
      </c>
      <c r="AB662" s="28">
        <f>IFERROR(IF(L662&gt;0,N662/L662,0),0)</f>
        <v>75.086266924564796</v>
      </c>
      <c r="AC662" s="29">
        <f>IFERROR(IF(U662="",0,U662/10000),0)</f>
        <v>645.41</v>
      </c>
      <c r="AD662" s="27">
        <f>IFERROR(IF(AND(T662&lt;&gt;"",T662&gt;0),U662/T662,0),0)</f>
        <v>21091.830065359478</v>
      </c>
      <c r="AE662" s="29">
        <f>IFERROR(IF(V662="",0,V662/10000),0)</f>
        <v>229.17</v>
      </c>
      <c r="AF662" s="29">
        <f>IFERROR(IF(O662&gt;0,N662/O662/60,0),0)</f>
        <v>124.42179487179487</v>
      </c>
      <c r="AG662" s="28">
        <f>IF(Z662="是",COUNTIFS($Z$2:$Z$4721,"是",$AB$2:$AB$4721,"&lt;"&amp;AB662)/COUNTIF($Z$2:$Z$4721,"是")*100,"")</f>
        <v>15.177065767284992</v>
      </c>
      <c r="AH662" s="28">
        <f>IF(Z662="是",COUNTIFS($Z$2:$Z$4721,"是",$AC$2:$AC$4721,"&lt;"&amp;AC662)/COUNTIF($Z$2:$Z$4721,"是")*100,"")</f>
        <v>32.546374367622263</v>
      </c>
      <c r="AI662" s="28">
        <f>IF(Z662="是",COUNTIFS($Z$2:$Z$4721,"是",$AD$2:$AD$4721,"&lt;"&amp;AD662)/COUNTIF($Z$2:$Z$4721,"是")*100,"")</f>
        <v>32.883642495784152</v>
      </c>
      <c r="AJ662" s="28">
        <f>IF(Z662="是",COUNTIFS($Z$2:$Z$4721,"是",$AE$2:$AE$4721,"&lt;"&amp;AE662)/COUNTIF($Z$2:$Z$4721,"是")*100,"")</f>
        <v>33.22091062394604</v>
      </c>
      <c r="AK662" s="28">
        <f>IF(Z662="是",COUNTIFS($Z$2:$Z$4721,"是",$AF$2:$AF$4721,"&lt;"&amp;AF662)/COUNTIF($Z$2:$Z$4721,"是")*100,"")</f>
        <v>31.534569983136596</v>
      </c>
      <c r="AL662" s="29">
        <f>IF(Z662="是",ROUND(AG662*0.1+AH662*0.35+AI662*0.15+AJ662*0.15+AK662*0.25,2),"")</f>
        <v>30.71</v>
      </c>
      <c r="AM662" s="25">
        <f>IF(Z662="是",COUNTIFS($Z$2:$Z$4721,"是",$AL$2:$AL$4721,"&gt;"&amp;AL662)+1,"")</f>
        <v>444</v>
      </c>
      <c r="AN662" s="24" t="str">
        <f>IF(Z662&lt;&gt;"是","非参评",IF(AND(AM662&lt;=COUNTIF($Z$2:$Z$4721,"是")*0.2,AC662&gt;MEDIAN(IF($Z$2:$Z$4721="是",$AC$2:$AC$4721))),"S",IF(AM662&lt;=COUNTIF($Z$2:$Z$4721,"是")*0.5,"A",IF(AM662&lt;=COUNTIF($Z$2:$Z$4721,"是")*0.8,"B","C"))))</f>
        <v>B</v>
      </c>
      <c r="AO662" s="24" t="str">
        <f>IF(G662="","无数据",IF(G662&lt;30,"MOB1-",IF(G662&lt;90,"MOB1-3",IF(G662&lt;180,"MOB3-6",IF(G662&lt;365,"MOB6-12","MOB12+")))))</f>
        <v>MOB6-12</v>
      </c>
    </row>
    <row r="663" spans="1:41" ht="13.5" hidden="1" customHeight="1">
      <c r="A663" s="24" t="s">
        <v>1168</v>
      </c>
      <c r="B663" s="34" t="s">
        <v>160</v>
      </c>
      <c r="C663" s="25">
        <v>790505</v>
      </c>
      <c r="D663" s="24" t="s">
        <v>1536</v>
      </c>
      <c r="E663" s="26">
        <v>45876.377777777801</v>
      </c>
      <c r="F663" s="26">
        <v>45876.377777777801</v>
      </c>
      <c r="G663" s="25">
        <v>278</v>
      </c>
      <c r="H663" s="25">
        <v>278</v>
      </c>
      <c r="I663" s="26">
        <v>46154.743055555598</v>
      </c>
      <c r="J663" s="27">
        <v>3249</v>
      </c>
      <c r="K663" s="27">
        <v>4810</v>
      </c>
      <c r="L663" s="27">
        <v>2301</v>
      </c>
      <c r="M663" s="27">
        <v>228676</v>
      </c>
      <c r="N663" s="27">
        <v>192358</v>
      </c>
      <c r="O663" s="25">
        <v>24</v>
      </c>
      <c r="P663" s="27">
        <v>0</v>
      </c>
      <c r="Q663" s="24"/>
      <c r="R663" s="24"/>
      <c r="S663" s="27">
        <v>192</v>
      </c>
      <c r="T663" s="27">
        <v>295</v>
      </c>
      <c r="U663" s="27">
        <v>8669900</v>
      </c>
      <c r="V663" s="27">
        <v>3166300</v>
      </c>
      <c r="W663" s="27">
        <v>8669900</v>
      </c>
      <c r="X663" s="24" t="str">
        <f>IF(OR(I663="",说明首页!$C$3-INT(I663)&gt;7),"是","否")</f>
        <v>否</v>
      </c>
      <c r="Y663" s="24" t="str">
        <f>IF(OR(O663="",O663&lt;22),"是","否")</f>
        <v>否</v>
      </c>
      <c r="Z663" s="24" t="str">
        <f>IF(AND(X663="否",Y663="否"),"是","否")</f>
        <v>是</v>
      </c>
      <c r="AA663" s="24" t="str">
        <f>IF(OR(I663="",说明首页!$C$3-INT(I663)&gt;=3),"是","否")</f>
        <v>否</v>
      </c>
      <c r="AB663" s="28">
        <f>IFERROR(IF(L663&gt;0,N663/L663,0),0)</f>
        <v>83.597566275532373</v>
      </c>
      <c r="AC663" s="29">
        <f>IFERROR(IF(U663="",0,U663/10000),0)</f>
        <v>866.99</v>
      </c>
      <c r="AD663" s="27">
        <f>IFERROR(IF(AND(T663&lt;&gt;"",T663&gt;0),U663/T663,0),0)</f>
        <v>29389.491525423728</v>
      </c>
      <c r="AE663" s="29">
        <f>IFERROR(IF(V663="",0,V663/10000),0)</f>
        <v>316.63</v>
      </c>
      <c r="AF663" s="29">
        <f>IFERROR(IF(O663&gt;0,N663/O663/60,0),0)</f>
        <v>133.58194444444445</v>
      </c>
      <c r="AG663" s="28">
        <f>IF(Z663="是",COUNTIFS($Z$2:$Z$4721,"是",$AB$2:$AB$4721,"&lt;"&amp;AB663)/COUNTIF($Z$2:$Z$4721,"是")*100,"")</f>
        <v>32.040472175379428</v>
      </c>
      <c r="AH663" s="28">
        <f>IF(Z663="是",COUNTIFS($Z$2:$Z$4721,"是",$AC$2:$AC$4721,"&lt;"&amp;AC663)/COUNTIF($Z$2:$Z$4721,"是")*100,"")</f>
        <v>57.504215851602027</v>
      </c>
      <c r="AI663" s="28">
        <f>IF(Z663="是",COUNTIFS($Z$2:$Z$4721,"是",$AD$2:$AD$4721,"&lt;"&amp;AD663)/COUNTIF($Z$2:$Z$4721,"是")*100,"")</f>
        <v>78.752107925801013</v>
      </c>
      <c r="AJ663" s="28">
        <f>IF(Z663="是",COUNTIFS($Z$2:$Z$4721,"是",$AE$2:$AE$4721,"&lt;"&amp;AE663)/COUNTIF($Z$2:$Z$4721,"是")*100,"")</f>
        <v>51.264755480607086</v>
      </c>
      <c r="AK663" s="28">
        <f>IF(Z663="是",COUNTIFS($Z$2:$Z$4721,"是",$AF$2:$AF$4721,"&lt;"&amp;AF663)/COUNTIF($Z$2:$Z$4721,"是")*100,"")</f>
        <v>48.397976391231026</v>
      </c>
      <c r="AL663" s="29">
        <f>IF(Z663="是",ROUND(AG663*0.1+AH663*0.35+AI663*0.15+AJ663*0.15+AK663*0.25,2),"")</f>
        <v>54.93</v>
      </c>
      <c r="AM663" s="25">
        <f>IF(Z663="是",COUNTIFS($Z$2:$Z$4721,"是",$AL$2:$AL$4721,"&gt;"&amp;AL663)+1,"")</f>
        <v>248</v>
      </c>
      <c r="AN663" s="24" t="str">
        <f>IF(Z663&lt;&gt;"是","非参评",IF(AND(AM663&lt;=COUNTIF($Z$2:$Z$4721,"是")*0.2,AC663&gt;MEDIAN(IF($Z$2:$Z$4721="是",$AC$2:$AC$4721))),"S",IF(AM663&lt;=COUNTIF($Z$2:$Z$4721,"是")*0.5,"A",IF(AM663&lt;=COUNTIF($Z$2:$Z$4721,"是")*0.8,"B","C"))))</f>
        <v>A</v>
      </c>
      <c r="AO663" s="24" t="str">
        <f>IF(G663="","无数据",IF(G663&lt;30,"MOB1-",IF(G663&lt;90,"MOB1-3",IF(G663&lt;180,"MOB3-6",IF(G663&lt;365,"MOB6-12","MOB12+")))))</f>
        <v>MOB6-12</v>
      </c>
    </row>
    <row r="664" spans="1:41" ht="13.5" hidden="1" customHeight="1">
      <c r="A664" s="24" t="s">
        <v>1168</v>
      </c>
      <c r="B664" s="34" t="s">
        <v>145</v>
      </c>
      <c r="C664" s="25">
        <v>790522</v>
      </c>
      <c r="D664" s="24" t="s">
        <v>789</v>
      </c>
      <c r="E664" s="26">
        <v>45876.386805555601</v>
      </c>
      <c r="F664" s="26">
        <v>45876.386805555601</v>
      </c>
      <c r="G664" s="25">
        <v>278</v>
      </c>
      <c r="H664" s="25">
        <v>278</v>
      </c>
      <c r="I664" s="26">
        <v>46153.640277777798</v>
      </c>
      <c r="J664" s="27">
        <v>267</v>
      </c>
      <c r="K664" s="27">
        <v>340</v>
      </c>
      <c r="L664" s="27">
        <v>72</v>
      </c>
      <c r="M664" s="27">
        <v>12106</v>
      </c>
      <c r="N664" s="27">
        <v>9143</v>
      </c>
      <c r="O664" s="25"/>
      <c r="P664" s="27">
        <v>0</v>
      </c>
      <c r="Q664" s="24"/>
      <c r="R664" s="24"/>
      <c r="S664" s="27">
        <v>5</v>
      </c>
      <c r="T664" s="27">
        <v>10</v>
      </c>
      <c r="U664" s="27">
        <v>286600</v>
      </c>
      <c r="V664" s="27">
        <v>286600</v>
      </c>
      <c r="W664" s="27">
        <v>286600</v>
      </c>
      <c r="X664" s="24" t="str">
        <f>IF(OR(I664="",说明首页!$C$3-INT(I664)&gt;7),"是","否")</f>
        <v>否</v>
      </c>
      <c r="Y664" s="24" t="str">
        <f>IF(OR(O664="",O664&lt;22),"是","否")</f>
        <v>是</v>
      </c>
      <c r="Z664" s="24" t="str">
        <f>IF(AND(X664="否",Y664="否"),"是","否")</f>
        <v>否</v>
      </c>
      <c r="AA664" s="24" t="str">
        <f>IF(OR(I664="",说明首页!$C$3-INT(I664)&gt;=3),"是","否")</f>
        <v>否</v>
      </c>
      <c r="AB664" s="28">
        <f>IFERROR(IF(L664&gt;0,N664/L664,0),0)</f>
        <v>126.98611111111111</v>
      </c>
      <c r="AC664" s="29">
        <f>IFERROR(IF(U664="",0,U664/10000),0)</f>
        <v>28.66</v>
      </c>
      <c r="AD664" s="27">
        <f>IFERROR(IF(AND(T664&lt;&gt;"",T664&gt;0),U664/T664,0),0)</f>
        <v>28660</v>
      </c>
      <c r="AE664" s="29">
        <f>IFERROR(IF(V664="",0,V664/10000),0)</f>
        <v>28.66</v>
      </c>
      <c r="AF664" s="29">
        <f>IFERROR(IF(O664&gt;0,N664/O664/60,0),0)</f>
        <v>0</v>
      </c>
      <c r="AG664" s="28" t="str">
        <f>IF(Z664="是",COUNTIFS($Z$2:$Z$4721,"是",$AB$2:$AB$4721,"&lt;"&amp;AB664)/COUNTIF($Z$2:$Z$4721,"是")*100,"")</f>
        <v/>
      </c>
      <c r="AH664" s="28" t="str">
        <f>IF(Z664="是",COUNTIFS($Z$2:$Z$4721,"是",$AC$2:$AC$4721,"&lt;"&amp;AC664)/COUNTIF($Z$2:$Z$4721,"是")*100,"")</f>
        <v/>
      </c>
      <c r="AI664" s="28" t="str">
        <f>IF(Z664="是",COUNTIFS($Z$2:$Z$4721,"是",$AD$2:$AD$4721,"&lt;"&amp;AD664)/COUNTIF($Z$2:$Z$4721,"是")*100,"")</f>
        <v/>
      </c>
      <c r="AJ664" s="28" t="str">
        <f>IF(Z664="是",COUNTIFS($Z$2:$Z$4721,"是",$AE$2:$AE$4721,"&lt;"&amp;AE664)/COUNTIF($Z$2:$Z$4721,"是")*100,"")</f>
        <v/>
      </c>
      <c r="AK664" s="28" t="str">
        <f>IF(Z664="是",COUNTIFS($Z$2:$Z$4721,"是",$AF$2:$AF$4721,"&lt;"&amp;AF664)/COUNTIF($Z$2:$Z$4721,"是")*100,"")</f>
        <v/>
      </c>
      <c r="AL664" s="29" t="str">
        <f>IF(Z664="是",ROUND(AG664*0.1+AH664*0.35+AI664*0.15+AJ664*0.15+AK664*0.25,2),"")</f>
        <v/>
      </c>
      <c r="AM664" s="25" t="str">
        <f>IF(Z664="是",COUNTIFS($Z$2:$Z$4721,"是",$AL$2:$AL$4721,"&gt;"&amp;AL664)+1,"")</f>
        <v/>
      </c>
      <c r="AN664" s="24" t="str">
        <f>IF(Z664&lt;&gt;"是","非参评",IF(AND(AM664&lt;=COUNTIF($Z$2:$Z$4721,"是")*0.2,AC664&gt;MEDIAN(IF($Z$2:$Z$4721="是",$AC$2:$AC$4721))),"S",IF(AM664&lt;=COUNTIF($Z$2:$Z$4721,"是")*0.5,"A",IF(AM664&lt;=COUNTIF($Z$2:$Z$4721,"是")*0.8,"B","C"))))</f>
        <v>非参评</v>
      </c>
      <c r="AO664" s="24" t="str">
        <f>IF(G664="","无数据",IF(G664&lt;30,"MOB1-",IF(G664&lt;90,"MOB1-3",IF(G664&lt;180,"MOB3-6",IF(G664&lt;365,"MOB6-12","MOB12+")))))</f>
        <v>MOB6-12</v>
      </c>
    </row>
    <row r="665" spans="1:41" ht="13.5" hidden="1" customHeight="1">
      <c r="A665" s="24" t="s">
        <v>1168</v>
      </c>
      <c r="B665" s="34" t="s">
        <v>150</v>
      </c>
      <c r="C665" s="25">
        <v>790604</v>
      </c>
      <c r="D665" s="24" t="s">
        <v>1011</v>
      </c>
      <c r="E665" s="26">
        <v>45880.600694444402</v>
      </c>
      <c r="F665" s="26">
        <v>45880.600694444402</v>
      </c>
      <c r="G665" s="25">
        <v>274</v>
      </c>
      <c r="H665" s="25">
        <v>274</v>
      </c>
      <c r="I665" s="26">
        <v>46154.656944444403</v>
      </c>
      <c r="J665" s="27">
        <v>553</v>
      </c>
      <c r="K665" s="27">
        <v>600</v>
      </c>
      <c r="L665" s="27">
        <v>199</v>
      </c>
      <c r="M665" s="27">
        <v>20793</v>
      </c>
      <c r="N665" s="27">
        <v>14081</v>
      </c>
      <c r="O665" s="25">
        <v>2</v>
      </c>
      <c r="P665" s="27">
        <v>0</v>
      </c>
      <c r="Q665" s="24"/>
      <c r="R665" s="24"/>
      <c r="S665" s="27">
        <v>5</v>
      </c>
      <c r="T665" s="27">
        <v>11</v>
      </c>
      <c r="U665" s="27">
        <v>98900</v>
      </c>
      <c r="V665" s="27">
        <v>57900</v>
      </c>
      <c r="W665" s="27">
        <v>98900</v>
      </c>
      <c r="X665" s="24" t="str">
        <f>IF(OR(I665="",说明首页!$C$3-INT(I665)&gt;7),"是","否")</f>
        <v>否</v>
      </c>
      <c r="Y665" s="24" t="str">
        <f>IF(OR(O665="",O665&lt;22),"是","否")</f>
        <v>是</v>
      </c>
      <c r="Z665" s="24" t="str">
        <f>IF(AND(X665="否",Y665="否"),"是","否")</f>
        <v>否</v>
      </c>
      <c r="AA665" s="24" t="str">
        <f>IF(OR(I665="",说明首页!$C$3-INT(I665)&gt;=3),"是","否")</f>
        <v>否</v>
      </c>
      <c r="AB665" s="28">
        <f>IFERROR(IF(L665&gt;0,N665/L665,0),0)</f>
        <v>70.758793969849251</v>
      </c>
      <c r="AC665" s="29">
        <f>IFERROR(IF(U665="",0,U665/10000),0)</f>
        <v>9.89</v>
      </c>
      <c r="AD665" s="27">
        <f>IFERROR(IF(AND(T665&lt;&gt;"",T665&gt;0),U665/T665,0),0)</f>
        <v>8990.9090909090901</v>
      </c>
      <c r="AE665" s="29">
        <f>IFERROR(IF(V665="",0,V665/10000),0)</f>
        <v>5.79</v>
      </c>
      <c r="AF665" s="29">
        <f>IFERROR(IF(O665&gt;0,N665/O665/60,0),0)</f>
        <v>117.34166666666667</v>
      </c>
      <c r="AG665" s="28" t="str">
        <f>IF(Z665="是",COUNTIFS($Z$2:$Z$4721,"是",$AB$2:$AB$4721,"&lt;"&amp;AB665)/COUNTIF($Z$2:$Z$4721,"是")*100,"")</f>
        <v/>
      </c>
      <c r="AH665" s="28" t="str">
        <f>IF(Z665="是",COUNTIFS($Z$2:$Z$4721,"是",$AC$2:$AC$4721,"&lt;"&amp;AC665)/COUNTIF($Z$2:$Z$4721,"是")*100,"")</f>
        <v/>
      </c>
      <c r="AI665" s="28" t="str">
        <f>IF(Z665="是",COUNTIFS($Z$2:$Z$4721,"是",$AD$2:$AD$4721,"&lt;"&amp;AD665)/COUNTIF($Z$2:$Z$4721,"是")*100,"")</f>
        <v/>
      </c>
      <c r="AJ665" s="28" t="str">
        <f>IF(Z665="是",COUNTIFS($Z$2:$Z$4721,"是",$AE$2:$AE$4721,"&lt;"&amp;AE665)/COUNTIF($Z$2:$Z$4721,"是")*100,"")</f>
        <v/>
      </c>
      <c r="AK665" s="28" t="str">
        <f>IF(Z665="是",COUNTIFS($Z$2:$Z$4721,"是",$AF$2:$AF$4721,"&lt;"&amp;AF665)/COUNTIF($Z$2:$Z$4721,"是")*100,"")</f>
        <v/>
      </c>
      <c r="AL665" s="29" t="str">
        <f>IF(Z665="是",ROUND(AG665*0.1+AH665*0.35+AI665*0.15+AJ665*0.15+AK665*0.25,2),"")</f>
        <v/>
      </c>
      <c r="AM665" s="25" t="str">
        <f>IF(Z665="是",COUNTIFS($Z$2:$Z$4721,"是",$AL$2:$AL$4721,"&gt;"&amp;AL665)+1,"")</f>
        <v/>
      </c>
      <c r="AN665" s="24" t="str">
        <f>IF(Z665&lt;&gt;"是","非参评",IF(AND(AM665&lt;=COUNTIF($Z$2:$Z$4721,"是")*0.2,AC665&gt;MEDIAN(IF($Z$2:$Z$4721="是",$AC$2:$AC$4721))),"S",IF(AM665&lt;=COUNTIF($Z$2:$Z$4721,"是")*0.5,"A",IF(AM665&lt;=COUNTIF($Z$2:$Z$4721,"是")*0.8,"B","C"))))</f>
        <v>非参评</v>
      </c>
      <c r="AO665" s="24" t="str">
        <f>IF(G665="","无数据",IF(G665&lt;30,"MOB1-",IF(G665&lt;90,"MOB1-3",IF(G665&lt;180,"MOB3-6",IF(G665&lt;365,"MOB6-12","MOB12+")))))</f>
        <v>MOB6-12</v>
      </c>
    </row>
    <row r="666" spans="1:41" ht="13.5" hidden="1" customHeight="1">
      <c r="A666" s="24" t="s">
        <v>1168</v>
      </c>
      <c r="B666" s="34" t="s">
        <v>150</v>
      </c>
      <c r="C666" s="25">
        <v>790637</v>
      </c>
      <c r="D666" s="24" t="s">
        <v>1404</v>
      </c>
      <c r="E666" s="26">
        <v>46022.440277777801</v>
      </c>
      <c r="F666" s="26">
        <v>45881.425000000003</v>
      </c>
      <c r="G666" s="25">
        <v>132</v>
      </c>
      <c r="H666" s="25">
        <v>273</v>
      </c>
      <c r="I666" s="26">
        <v>46154.809027777803</v>
      </c>
      <c r="J666" s="27">
        <v>5996</v>
      </c>
      <c r="K666" s="27">
        <v>6791</v>
      </c>
      <c r="L666" s="27">
        <v>2771</v>
      </c>
      <c r="M666" s="27">
        <v>294753</v>
      </c>
      <c r="N666" s="27">
        <v>229697</v>
      </c>
      <c r="O666" s="25">
        <v>24</v>
      </c>
      <c r="P666" s="27">
        <v>0</v>
      </c>
      <c r="Q666" s="24"/>
      <c r="R666" s="24"/>
      <c r="S666" s="27">
        <v>294</v>
      </c>
      <c r="T666" s="27">
        <v>449</v>
      </c>
      <c r="U666" s="27">
        <v>12500000</v>
      </c>
      <c r="V666" s="27">
        <v>6661900</v>
      </c>
      <c r="W666" s="27">
        <v>12500000</v>
      </c>
      <c r="X666" s="24" t="str">
        <f>IF(OR(I666="",说明首页!$C$3-INT(I666)&gt;7),"是","否")</f>
        <v>否</v>
      </c>
      <c r="Y666" s="24" t="str">
        <f>IF(OR(O666="",O666&lt;22),"是","否")</f>
        <v>否</v>
      </c>
      <c r="Z666" s="24" t="str">
        <f>IF(AND(X666="否",Y666="否"),"是","否")</f>
        <v>是</v>
      </c>
      <c r="AA666" s="24" t="str">
        <f>IF(OR(I666="",说明首页!$C$3-INT(I666)&gt;=3),"是","否")</f>
        <v>否</v>
      </c>
      <c r="AB666" s="28">
        <f>IFERROR(IF(L666&gt;0,N666/L666,0),0)</f>
        <v>82.893179357632619</v>
      </c>
      <c r="AC666" s="29">
        <f>IFERROR(IF(U666="",0,U666/10000),0)</f>
        <v>1250</v>
      </c>
      <c r="AD666" s="27">
        <f>IFERROR(IF(AND(T666&lt;&gt;"",T666&gt;0),U666/T666,0),0)</f>
        <v>27839.643652561248</v>
      </c>
      <c r="AE666" s="29">
        <f>IFERROR(IF(V666="",0,V666/10000),0)</f>
        <v>666.19</v>
      </c>
      <c r="AF666" s="29">
        <f>IFERROR(IF(O666&gt;0,N666/O666/60,0),0)</f>
        <v>159.51180555555555</v>
      </c>
      <c r="AG666" s="28">
        <f>IF(Z666="是",COUNTIFS($Z$2:$Z$4721,"是",$AB$2:$AB$4721,"&lt;"&amp;AB666)/COUNTIF($Z$2:$Z$4721,"是")*100,"")</f>
        <v>30.354131534569984</v>
      </c>
      <c r="AH666" s="28">
        <f>IF(Z666="是",COUNTIFS($Z$2:$Z$4721,"是",$AC$2:$AC$4721,"&lt;"&amp;AC666)/COUNTIF($Z$2:$Z$4721,"是")*100,"")</f>
        <v>81.112984822934237</v>
      </c>
      <c r="AI666" s="28">
        <f>IF(Z666="是",COUNTIFS($Z$2:$Z$4721,"是",$AD$2:$AD$4721,"&lt;"&amp;AD666)/COUNTIF($Z$2:$Z$4721,"是")*100,"")</f>
        <v>71.838111298482303</v>
      </c>
      <c r="AJ666" s="28">
        <f>IF(Z666="是",COUNTIFS($Z$2:$Z$4721,"是",$AE$2:$AE$4721,"&lt;"&amp;AE666)/COUNTIF($Z$2:$Z$4721,"是")*100,"")</f>
        <v>84.485666104553118</v>
      </c>
      <c r="AK666" s="28">
        <f>IF(Z666="是",COUNTIFS($Z$2:$Z$4721,"是",$AF$2:$AF$4721,"&lt;"&amp;AF666)/COUNTIF($Z$2:$Z$4721,"是")*100,"")</f>
        <v>82.46205733558179</v>
      </c>
      <c r="AL666" s="29">
        <f>IF(Z666="是",ROUND(AG666*0.1+AH666*0.35+AI666*0.15+AJ666*0.15+AK666*0.25,2),"")</f>
        <v>75.489999999999995</v>
      </c>
      <c r="AM666" s="25">
        <f>IF(Z666="是",COUNTIFS($Z$2:$Z$4721,"是",$AL$2:$AL$4721,"&gt;"&amp;AL666)+1,"")</f>
        <v>104</v>
      </c>
      <c r="AN666" s="24" t="str">
        <f>IF(Z666&lt;&gt;"是","非参评",IF(AND(AM666&lt;=COUNTIF($Z$2:$Z$4721,"是")*0.2,AC666&gt;MEDIAN(IF($Z$2:$Z$4721="是",$AC$2:$AC$4721))),"S",IF(AM666&lt;=COUNTIF($Z$2:$Z$4721,"是")*0.5,"A",IF(AM666&lt;=COUNTIF($Z$2:$Z$4721,"是")*0.8,"B","C"))))</f>
        <v>S</v>
      </c>
      <c r="AO666" s="24" t="str">
        <f>IF(G666="","无数据",IF(G666&lt;30,"MOB1-",IF(G666&lt;90,"MOB1-3",IF(G666&lt;180,"MOB3-6",IF(G666&lt;365,"MOB6-12","MOB12+")))))</f>
        <v>MOB3-6</v>
      </c>
    </row>
    <row r="667" spans="1:41" ht="13.5" hidden="1" customHeight="1">
      <c r="A667" s="24" t="s">
        <v>1168</v>
      </c>
      <c r="B667" s="34" t="s">
        <v>150</v>
      </c>
      <c r="C667" s="25">
        <v>790681</v>
      </c>
      <c r="D667" s="24" t="s">
        <v>1700</v>
      </c>
      <c r="E667" s="26">
        <v>45882.418055555601</v>
      </c>
      <c r="F667" s="26">
        <v>45882.418055555601</v>
      </c>
      <c r="G667" s="25">
        <v>272</v>
      </c>
      <c r="H667" s="25">
        <v>272</v>
      </c>
      <c r="I667" s="26">
        <v>46154.838194444397</v>
      </c>
      <c r="J667" s="27">
        <v>6412</v>
      </c>
      <c r="K667" s="27">
        <v>6862</v>
      </c>
      <c r="L667" s="27">
        <v>3131</v>
      </c>
      <c r="M667" s="27">
        <v>380797</v>
      </c>
      <c r="N667" s="27">
        <v>327436</v>
      </c>
      <c r="O667" s="25">
        <v>26</v>
      </c>
      <c r="P667" s="27">
        <v>0</v>
      </c>
      <c r="Q667" s="24"/>
      <c r="R667" s="24"/>
      <c r="S667" s="27">
        <v>352</v>
      </c>
      <c r="T667" s="27">
        <v>555</v>
      </c>
      <c r="U667" s="27">
        <v>18700000</v>
      </c>
      <c r="V667" s="27">
        <v>12300000</v>
      </c>
      <c r="W667" s="27">
        <v>18700000</v>
      </c>
      <c r="X667" s="24" t="str">
        <f>IF(OR(I667="",说明首页!$C$3-INT(I667)&gt;7),"是","否")</f>
        <v>否</v>
      </c>
      <c r="Y667" s="24" t="str">
        <f>IF(OR(O667="",O667&lt;22),"是","否")</f>
        <v>否</v>
      </c>
      <c r="Z667" s="24" t="str">
        <f>IF(AND(X667="否",Y667="否"),"是","否")</f>
        <v>是</v>
      </c>
      <c r="AA667" s="24" t="str">
        <f>IF(OR(I667="",说明首页!$C$3-INT(I667)&gt;=3),"是","否")</f>
        <v>否</v>
      </c>
      <c r="AB667" s="28">
        <f>IFERROR(IF(L667&gt;0,N667/L667,0),0)</f>
        <v>104.578728840626</v>
      </c>
      <c r="AC667" s="29">
        <f>IFERROR(IF(U667="",0,U667/10000),0)</f>
        <v>1870</v>
      </c>
      <c r="AD667" s="27">
        <f>IFERROR(IF(AND(T667&lt;&gt;"",T667&gt;0),U667/T667,0),0)</f>
        <v>33693.693693693691</v>
      </c>
      <c r="AE667" s="29">
        <f>IFERROR(IF(V667="",0,V667/10000),0)</f>
        <v>1230</v>
      </c>
      <c r="AF667" s="29">
        <f>IFERROR(IF(O667&gt;0,N667/O667/60,0),0)</f>
        <v>209.89487179487182</v>
      </c>
      <c r="AG667" s="28">
        <f>IF(Z667="是",COUNTIFS($Z$2:$Z$4721,"是",$AB$2:$AB$4721,"&lt;"&amp;AB667)/COUNTIF($Z$2:$Z$4721,"是")*100,"")</f>
        <v>75.042158516020237</v>
      </c>
      <c r="AH667" s="28">
        <f>IF(Z667="是",COUNTIFS($Z$2:$Z$4721,"是",$AC$2:$AC$4721,"&lt;"&amp;AC667)/COUNTIF($Z$2:$Z$4721,"是")*100,"")</f>
        <v>95.278246205733566</v>
      </c>
      <c r="AI667" s="28">
        <f>IF(Z667="是",COUNTIFS($Z$2:$Z$4721,"是",$AD$2:$AD$4721,"&lt;"&amp;AD667)/COUNTIF($Z$2:$Z$4721,"是")*100,"")</f>
        <v>90.893760539629014</v>
      </c>
      <c r="AJ667" s="28">
        <f>IF(Z667="是",COUNTIFS($Z$2:$Z$4721,"是",$AE$2:$AE$4721,"&lt;"&amp;AE667)/COUNTIF($Z$2:$Z$4721,"是")*100,"")</f>
        <v>98.313659359190552</v>
      </c>
      <c r="AK667" s="28">
        <f>IF(Z667="是",COUNTIFS($Z$2:$Z$4721,"是",$AF$2:$AF$4721,"&lt;"&amp;AF667)/COUNTIF($Z$2:$Z$4721,"是")*100,"")</f>
        <v>98.819561551433395</v>
      </c>
      <c r="AL667" s="29">
        <f>IF(Z667="是",ROUND(AG667*0.1+AH667*0.35+AI667*0.15+AJ667*0.15+AK667*0.25,2),"")</f>
        <v>93.94</v>
      </c>
      <c r="AM667" s="25">
        <f>IF(Z667="是",COUNTIFS($Z$2:$Z$4721,"是",$AL$2:$AL$4721,"&gt;"&amp;AL667)+1,"")</f>
        <v>15</v>
      </c>
      <c r="AN667" s="24" t="str">
        <f>IF(Z667&lt;&gt;"是","非参评",IF(AND(AM667&lt;=COUNTIF($Z$2:$Z$4721,"是")*0.2,AC667&gt;MEDIAN(IF($Z$2:$Z$4721="是",$AC$2:$AC$4721))),"S",IF(AM667&lt;=COUNTIF($Z$2:$Z$4721,"是")*0.5,"A",IF(AM667&lt;=COUNTIF($Z$2:$Z$4721,"是")*0.8,"B","C"))))</f>
        <v>S</v>
      </c>
      <c r="AO667" s="24" t="str">
        <f>IF(G667="","无数据",IF(G667&lt;30,"MOB1-",IF(G667&lt;90,"MOB1-3",IF(G667&lt;180,"MOB3-6",IF(G667&lt;365,"MOB6-12","MOB12+")))))</f>
        <v>MOB6-12</v>
      </c>
    </row>
    <row r="668" spans="1:41" ht="13.5" hidden="1" customHeight="1">
      <c r="A668" s="24" t="s">
        <v>1168</v>
      </c>
      <c r="B668" s="34" t="s">
        <v>150</v>
      </c>
      <c r="C668" s="25">
        <v>790682</v>
      </c>
      <c r="D668" s="24" t="s">
        <v>1594</v>
      </c>
      <c r="E668" s="26">
        <v>45882.409027777801</v>
      </c>
      <c r="F668" s="26">
        <v>45882.409027777801</v>
      </c>
      <c r="G668" s="25">
        <v>272</v>
      </c>
      <c r="H668" s="25">
        <v>272</v>
      </c>
      <c r="I668" s="26">
        <v>46142.765277777798</v>
      </c>
      <c r="J668" s="27">
        <v>3706</v>
      </c>
      <c r="K668" s="27">
        <v>3904</v>
      </c>
      <c r="L668" s="27">
        <v>1542</v>
      </c>
      <c r="M668" s="27">
        <v>170537</v>
      </c>
      <c r="N668" s="27">
        <v>135088</v>
      </c>
      <c r="O668" s="25">
        <v>17</v>
      </c>
      <c r="P668" s="27">
        <v>0</v>
      </c>
      <c r="Q668" s="24"/>
      <c r="R668" s="24"/>
      <c r="S668" s="27">
        <v>192</v>
      </c>
      <c r="T668" s="27">
        <v>307</v>
      </c>
      <c r="U668" s="27">
        <v>3827900</v>
      </c>
      <c r="V668" s="27">
        <v>324300</v>
      </c>
      <c r="W668" s="27">
        <v>3827900</v>
      </c>
      <c r="X668" s="24" t="str">
        <f>IF(OR(I668="",说明首页!$C$3-INT(I668)&gt;7),"是","否")</f>
        <v>否</v>
      </c>
      <c r="Y668" s="24" t="str">
        <f>IF(OR(O668="",O668&lt;22),"是","否")</f>
        <v>是</v>
      </c>
      <c r="Z668" s="24" t="str">
        <f>IF(AND(X668="否",Y668="否"),"是","否")</f>
        <v>否</v>
      </c>
      <c r="AA668" s="24" t="str">
        <f>IF(OR(I668="",说明首页!$C$3-INT(I668)&gt;=3),"是","否")</f>
        <v>否</v>
      </c>
      <c r="AB668" s="28">
        <f>IFERROR(IF(L668&gt;0,N668/L668,0),0)</f>
        <v>87.605706874189366</v>
      </c>
      <c r="AC668" s="29">
        <f>IFERROR(IF(U668="",0,U668/10000),0)</f>
        <v>382.79</v>
      </c>
      <c r="AD668" s="27">
        <f>IFERROR(IF(AND(T668&lt;&gt;"",T668&gt;0),U668/T668,0),0)</f>
        <v>12468.729641693812</v>
      </c>
      <c r="AE668" s="29">
        <f>IFERROR(IF(V668="",0,V668/10000),0)</f>
        <v>32.43</v>
      </c>
      <c r="AF668" s="29">
        <f>IFERROR(IF(O668&gt;0,N668/O668/60,0),0)</f>
        <v>132.43921568627451</v>
      </c>
      <c r="AG668" s="28" t="str">
        <f>IF(Z668="是",COUNTIFS($Z$2:$Z$4721,"是",$AB$2:$AB$4721,"&lt;"&amp;AB668)/COUNTIF($Z$2:$Z$4721,"是")*100,"")</f>
        <v/>
      </c>
      <c r="AH668" s="28" t="str">
        <f>IF(Z668="是",COUNTIFS($Z$2:$Z$4721,"是",$AC$2:$AC$4721,"&lt;"&amp;AC668)/COUNTIF($Z$2:$Z$4721,"是")*100,"")</f>
        <v/>
      </c>
      <c r="AI668" s="28" t="str">
        <f>IF(Z668="是",COUNTIFS($Z$2:$Z$4721,"是",$AD$2:$AD$4721,"&lt;"&amp;AD668)/COUNTIF($Z$2:$Z$4721,"是")*100,"")</f>
        <v/>
      </c>
      <c r="AJ668" s="28" t="str">
        <f>IF(Z668="是",COUNTIFS($Z$2:$Z$4721,"是",$AE$2:$AE$4721,"&lt;"&amp;AE668)/COUNTIF($Z$2:$Z$4721,"是")*100,"")</f>
        <v/>
      </c>
      <c r="AK668" s="28" t="str">
        <f>IF(Z668="是",COUNTIFS($Z$2:$Z$4721,"是",$AF$2:$AF$4721,"&lt;"&amp;AF668)/COUNTIF($Z$2:$Z$4721,"是")*100,"")</f>
        <v/>
      </c>
      <c r="AL668" s="29" t="str">
        <f>IF(Z668="是",ROUND(AG668*0.1+AH668*0.35+AI668*0.15+AJ668*0.15+AK668*0.25,2),"")</f>
        <v/>
      </c>
      <c r="AM668" s="25" t="str">
        <f>IF(Z668="是",COUNTIFS($Z$2:$Z$4721,"是",$AL$2:$AL$4721,"&gt;"&amp;AL668)+1,"")</f>
        <v/>
      </c>
      <c r="AN668" s="24" t="str">
        <f>IF(Z668&lt;&gt;"是","非参评",IF(AND(AM668&lt;=COUNTIF($Z$2:$Z$4721,"是")*0.2,AC668&gt;MEDIAN(IF($Z$2:$Z$4721="是",$AC$2:$AC$4721))),"S",IF(AM668&lt;=COUNTIF($Z$2:$Z$4721,"是")*0.5,"A",IF(AM668&lt;=COUNTIF($Z$2:$Z$4721,"是")*0.8,"B","C"))))</f>
        <v>非参评</v>
      </c>
      <c r="AO668" s="24" t="str">
        <f>IF(G668="","无数据",IF(G668&lt;30,"MOB1-",IF(G668&lt;90,"MOB1-3",IF(G668&lt;180,"MOB3-6",IF(G668&lt;365,"MOB6-12","MOB12+")))))</f>
        <v>MOB6-12</v>
      </c>
    </row>
    <row r="669" spans="1:41" ht="13.5" hidden="1" customHeight="1">
      <c r="A669" s="24" t="s">
        <v>1168</v>
      </c>
      <c r="B669" s="34" t="s">
        <v>150</v>
      </c>
      <c r="C669" s="25">
        <v>790686</v>
      </c>
      <c r="D669" s="24" t="s">
        <v>1979</v>
      </c>
      <c r="E669" s="26">
        <v>45882.404861111099</v>
      </c>
      <c r="F669" s="26">
        <v>45882.404861111099</v>
      </c>
      <c r="G669" s="25">
        <v>272</v>
      </c>
      <c r="H669" s="25">
        <v>272</v>
      </c>
      <c r="I669" s="26">
        <v>46154.859027777798</v>
      </c>
      <c r="J669" s="27">
        <v>5867</v>
      </c>
      <c r="K669" s="27">
        <v>6400</v>
      </c>
      <c r="L669" s="27">
        <v>2435</v>
      </c>
      <c r="M669" s="27">
        <v>376632</v>
      </c>
      <c r="N669" s="27">
        <v>317932</v>
      </c>
      <c r="O669" s="25">
        <v>28</v>
      </c>
      <c r="P669" s="27">
        <v>0</v>
      </c>
      <c r="Q669" s="24"/>
      <c r="R669" s="24"/>
      <c r="S669" s="27">
        <v>332</v>
      </c>
      <c r="T669" s="27">
        <v>528</v>
      </c>
      <c r="U669" s="27">
        <v>19500000</v>
      </c>
      <c r="V669" s="27">
        <v>7264300</v>
      </c>
      <c r="W669" s="27">
        <v>19500000</v>
      </c>
      <c r="X669" s="24" t="str">
        <f>IF(OR(I669="",说明首页!$C$3-INT(I669)&gt;7),"是","否")</f>
        <v>否</v>
      </c>
      <c r="Y669" s="24" t="str">
        <f>IF(OR(O669="",O669&lt;22),"是","否")</f>
        <v>否</v>
      </c>
      <c r="Z669" s="24" t="str">
        <f>IF(AND(X669="否",Y669="否"),"是","否")</f>
        <v>是</v>
      </c>
      <c r="AA669" s="24" t="str">
        <f>IF(OR(I669="",说明首页!$C$3-INT(I669)&gt;=3),"是","否")</f>
        <v>否</v>
      </c>
      <c r="AB669" s="28">
        <f>IFERROR(IF(L669&gt;0,N669/L669,0),0)</f>
        <v>130.56755646817248</v>
      </c>
      <c r="AC669" s="29">
        <f>IFERROR(IF(U669="",0,U669/10000),0)</f>
        <v>1950</v>
      </c>
      <c r="AD669" s="27">
        <f>IFERROR(IF(AND(T669&lt;&gt;"",T669&gt;0),U669/T669,0),0)</f>
        <v>36931.818181818184</v>
      </c>
      <c r="AE669" s="29">
        <f>IFERROR(IF(V669="",0,V669/10000),0)</f>
        <v>726.43</v>
      </c>
      <c r="AF669" s="29">
        <f>IFERROR(IF(O669&gt;0,N669/O669/60,0),0)</f>
        <v>189.24523809523811</v>
      </c>
      <c r="AG669" s="28">
        <f>IF(Z669="是",COUNTIFS($Z$2:$Z$4721,"是",$AB$2:$AB$4721,"&lt;"&amp;AB669)/COUNTIF($Z$2:$Z$4721,"是")*100,"")</f>
        <v>92.074198988195604</v>
      </c>
      <c r="AH669" s="28">
        <f>IF(Z669="是",COUNTIFS($Z$2:$Z$4721,"是",$AC$2:$AC$4721,"&lt;"&amp;AC669)/COUNTIF($Z$2:$Z$4721,"是")*100,"")</f>
        <v>96.121416526138276</v>
      </c>
      <c r="AI669" s="28">
        <f>IF(Z669="是",COUNTIFS($Z$2:$Z$4721,"是",$AD$2:$AD$4721,"&lt;"&amp;AD669)/COUNTIF($Z$2:$Z$4721,"是")*100,"")</f>
        <v>96.121416526138276</v>
      </c>
      <c r="AJ669" s="28">
        <f>IF(Z669="是",COUNTIFS($Z$2:$Z$4721,"是",$AE$2:$AE$4721,"&lt;"&amp;AE669)/COUNTIF($Z$2:$Z$4721,"是")*100,"")</f>
        <v>88.195615514333895</v>
      </c>
      <c r="AK669" s="28">
        <f>IF(Z669="是",COUNTIFS($Z$2:$Z$4721,"是",$AF$2:$AF$4721,"&lt;"&amp;AF669)/COUNTIF($Z$2:$Z$4721,"是")*100,"")</f>
        <v>96.458684654300157</v>
      </c>
      <c r="AL669" s="29">
        <f>IF(Z669="是",ROUND(AG669*0.1+AH669*0.35+AI669*0.15+AJ669*0.15+AK669*0.25,2),"")</f>
        <v>94.61</v>
      </c>
      <c r="AM669" s="25">
        <f>IF(Z669="是",COUNTIFS($Z$2:$Z$4721,"是",$AL$2:$AL$4721,"&gt;"&amp;AL669)+1,"")</f>
        <v>12</v>
      </c>
      <c r="AN669" s="24" t="str">
        <f>IF(Z669&lt;&gt;"是","非参评",IF(AND(AM669&lt;=COUNTIF($Z$2:$Z$4721,"是")*0.2,AC669&gt;MEDIAN(IF($Z$2:$Z$4721="是",$AC$2:$AC$4721))),"S",IF(AM669&lt;=COUNTIF($Z$2:$Z$4721,"是")*0.5,"A",IF(AM669&lt;=COUNTIF($Z$2:$Z$4721,"是")*0.8,"B","C"))))</f>
        <v>S</v>
      </c>
      <c r="AO669" s="24" t="str">
        <f>IF(G669="","无数据",IF(G669&lt;30,"MOB1-",IF(G669&lt;90,"MOB1-3",IF(G669&lt;180,"MOB3-6",IF(G669&lt;365,"MOB6-12","MOB12+")))))</f>
        <v>MOB6-12</v>
      </c>
    </row>
    <row r="670" spans="1:41" ht="13.5" hidden="1" customHeight="1">
      <c r="A670" s="24" t="s">
        <v>1168</v>
      </c>
      <c r="B670" s="34" t="s">
        <v>152</v>
      </c>
      <c r="C670" s="25">
        <v>790744</v>
      </c>
      <c r="D670" s="24" t="s">
        <v>508</v>
      </c>
      <c r="E670" s="26">
        <v>45883.445833333302</v>
      </c>
      <c r="F670" s="26">
        <v>45883.445833333302</v>
      </c>
      <c r="G670" s="25">
        <v>271</v>
      </c>
      <c r="H670" s="25">
        <v>271</v>
      </c>
      <c r="I670" s="26">
        <v>46154.749305555597</v>
      </c>
      <c r="J670" s="27">
        <v>129</v>
      </c>
      <c r="K670" s="27">
        <v>144</v>
      </c>
      <c r="L670" s="27">
        <v>59</v>
      </c>
      <c r="M670" s="27">
        <v>5666</v>
      </c>
      <c r="N670" s="27">
        <v>4319</v>
      </c>
      <c r="O670" s="25"/>
      <c r="P670" s="27">
        <v>0</v>
      </c>
      <c r="Q670" s="24"/>
      <c r="R670" s="24"/>
      <c r="S670" s="27">
        <v>1</v>
      </c>
      <c r="T670" s="27">
        <v>2</v>
      </c>
      <c r="U670" s="27">
        <v>132300</v>
      </c>
      <c r="V670" s="24"/>
      <c r="W670" s="27">
        <v>132300</v>
      </c>
      <c r="X670" s="24" t="str">
        <f>IF(OR(I670="",说明首页!$C$3-INT(I670)&gt;7),"是","否")</f>
        <v>否</v>
      </c>
      <c r="Y670" s="24" t="str">
        <f>IF(OR(O670="",O670&lt;22),"是","否")</f>
        <v>是</v>
      </c>
      <c r="Z670" s="24" t="str">
        <f>IF(AND(X670="否",Y670="否"),"是","否")</f>
        <v>否</v>
      </c>
      <c r="AA670" s="24" t="str">
        <f>IF(OR(I670="",说明首页!$C$3-INT(I670)&gt;=3),"是","否")</f>
        <v>否</v>
      </c>
      <c r="AB670" s="28">
        <f>IFERROR(IF(L670&gt;0,N670/L670,0),0)</f>
        <v>73.20338983050847</v>
      </c>
      <c r="AC670" s="29">
        <f>IFERROR(IF(U670="",0,U670/10000),0)</f>
        <v>13.23</v>
      </c>
      <c r="AD670" s="27">
        <f>IFERROR(IF(AND(T670&lt;&gt;"",T670&gt;0),U670/T670,0),0)</f>
        <v>66150</v>
      </c>
      <c r="AE670" s="29">
        <f>IFERROR(IF(V670="",0,V670/10000),0)</f>
        <v>0</v>
      </c>
      <c r="AF670" s="29">
        <f>IFERROR(IF(O670&gt;0,N670/O670/60,0),0)</f>
        <v>0</v>
      </c>
      <c r="AG670" s="28" t="str">
        <f>IF(Z670="是",COUNTIFS($Z$2:$Z$4721,"是",$AB$2:$AB$4721,"&lt;"&amp;AB670)/COUNTIF($Z$2:$Z$4721,"是")*100,"")</f>
        <v/>
      </c>
      <c r="AH670" s="28" t="str">
        <f>IF(Z670="是",COUNTIFS($Z$2:$Z$4721,"是",$AC$2:$AC$4721,"&lt;"&amp;AC670)/COUNTIF($Z$2:$Z$4721,"是")*100,"")</f>
        <v/>
      </c>
      <c r="AI670" s="28" t="str">
        <f>IF(Z670="是",COUNTIFS($Z$2:$Z$4721,"是",$AD$2:$AD$4721,"&lt;"&amp;AD670)/COUNTIF($Z$2:$Z$4721,"是")*100,"")</f>
        <v/>
      </c>
      <c r="AJ670" s="28" t="str">
        <f>IF(Z670="是",COUNTIFS($Z$2:$Z$4721,"是",$AE$2:$AE$4721,"&lt;"&amp;AE670)/COUNTIF($Z$2:$Z$4721,"是")*100,"")</f>
        <v/>
      </c>
      <c r="AK670" s="28" t="str">
        <f>IF(Z670="是",COUNTIFS($Z$2:$Z$4721,"是",$AF$2:$AF$4721,"&lt;"&amp;AF670)/COUNTIF($Z$2:$Z$4721,"是")*100,"")</f>
        <v/>
      </c>
      <c r="AL670" s="29" t="str">
        <f>IF(Z670="是",ROUND(AG670*0.1+AH670*0.35+AI670*0.15+AJ670*0.15+AK670*0.25,2),"")</f>
        <v/>
      </c>
      <c r="AM670" s="25" t="str">
        <f>IF(Z670="是",COUNTIFS($Z$2:$Z$4721,"是",$AL$2:$AL$4721,"&gt;"&amp;AL670)+1,"")</f>
        <v/>
      </c>
      <c r="AN670" s="24" t="str">
        <f>IF(Z670&lt;&gt;"是","非参评",IF(AND(AM670&lt;=COUNTIF($Z$2:$Z$4721,"是")*0.2,AC670&gt;MEDIAN(IF($Z$2:$Z$4721="是",$AC$2:$AC$4721))),"S",IF(AM670&lt;=COUNTIF($Z$2:$Z$4721,"是")*0.5,"A",IF(AM670&lt;=COUNTIF($Z$2:$Z$4721,"是")*0.8,"B","C"))))</f>
        <v>非参评</v>
      </c>
      <c r="AO670" s="24" t="str">
        <f>IF(G670="","无数据",IF(G670&lt;30,"MOB1-",IF(G670&lt;90,"MOB1-3",IF(G670&lt;180,"MOB3-6",IF(G670&lt;365,"MOB6-12","MOB12+")))))</f>
        <v>MOB6-12</v>
      </c>
    </row>
    <row r="671" spans="1:41" ht="13.5" hidden="1" customHeight="1">
      <c r="A671" s="24" t="s">
        <v>1168</v>
      </c>
      <c r="B671" s="34" t="s">
        <v>145</v>
      </c>
      <c r="C671" s="25">
        <v>790749</v>
      </c>
      <c r="D671" s="24" t="s">
        <v>1872</v>
      </c>
      <c r="E671" s="26">
        <v>45884.384722222203</v>
      </c>
      <c r="F671" s="26">
        <v>45884.384722222203</v>
      </c>
      <c r="G671" s="25">
        <v>270</v>
      </c>
      <c r="H671" s="25">
        <v>270</v>
      </c>
      <c r="I671" s="26">
        <v>46154.801388888904</v>
      </c>
      <c r="J671" s="27">
        <v>5758</v>
      </c>
      <c r="K671" s="27">
        <v>6314</v>
      </c>
      <c r="L671" s="27">
        <v>2832</v>
      </c>
      <c r="M671" s="27">
        <v>242044</v>
      </c>
      <c r="N671" s="27">
        <v>192072</v>
      </c>
      <c r="O671" s="24">
        <v>24</v>
      </c>
      <c r="P671" s="24">
        <v>0</v>
      </c>
      <c r="Q671" s="24"/>
      <c r="R671" s="24"/>
      <c r="S671" s="24">
        <v>269</v>
      </c>
      <c r="T671" s="24">
        <v>414</v>
      </c>
      <c r="U671" s="24">
        <v>10700000</v>
      </c>
      <c r="V671" s="24">
        <v>4717500</v>
      </c>
      <c r="W671" s="24">
        <v>10700000</v>
      </c>
      <c r="X671" s="24" t="str">
        <f>IF(OR(I671="",说明首页!$C$3-INT(I671)&gt;7),"是","否")</f>
        <v>否</v>
      </c>
      <c r="Y671" s="24" t="str">
        <f>IF(OR(O671="",O671&lt;22),"是","否")</f>
        <v>否</v>
      </c>
      <c r="Z671" s="24" t="str">
        <f>IF(AND(X671="否",Y671="否"),"是","否")</f>
        <v>是</v>
      </c>
      <c r="AA671" s="24" t="str">
        <f>IF(OR(I671="",说明首页!$C$3-INT(I671)&gt;=3),"是","否")</f>
        <v>否</v>
      </c>
      <c r="AB671" s="28">
        <f>IFERROR(IF(L671&gt;0,N671/L671,0),0)</f>
        <v>67.822033898305079</v>
      </c>
      <c r="AC671" s="29">
        <f>IFERROR(IF(U671="",0,U671/10000),0)</f>
        <v>1070</v>
      </c>
      <c r="AD671" s="27">
        <f>IFERROR(IF(AND(T671&lt;&gt;"",T671&gt;0),U671/T671,0),0)</f>
        <v>25845.410628019323</v>
      </c>
      <c r="AE671" s="29">
        <f>IFERROR(IF(V671="",0,V671/10000),0)</f>
        <v>471.75</v>
      </c>
      <c r="AF671" s="29">
        <f>IFERROR(IF(O671&gt;0,N671/O671/60,0),0)</f>
        <v>133.38333333333333</v>
      </c>
      <c r="AG671" s="28">
        <f>IF(Z671="是",COUNTIFS($Z$2:$Z$4721,"是",$AB$2:$AB$4721,"&lt;"&amp;AB671)/COUNTIF($Z$2:$Z$4721,"是")*100,"")</f>
        <v>4.3844856661045535</v>
      </c>
      <c r="AH671" s="28">
        <f>IF(Z671="是",COUNTIFS($Z$2:$Z$4721,"是",$AC$2:$AC$4721,"&lt;"&amp;AC671)/COUNTIF($Z$2:$Z$4721,"是")*100,"")</f>
        <v>73.018549747048894</v>
      </c>
      <c r="AI671" s="28">
        <f>IF(Z671="是",COUNTIFS($Z$2:$Z$4721,"是",$AD$2:$AD$4721,"&lt;"&amp;AD671)/COUNTIF($Z$2:$Z$4721,"是")*100,"")</f>
        <v>62.394603709949415</v>
      </c>
      <c r="AJ671" s="28">
        <f>IF(Z671="是",COUNTIFS($Z$2:$Z$4721,"是",$AE$2:$AE$4721,"&lt;"&amp;AE671)/COUNTIF($Z$2:$Z$4721,"是")*100,"")</f>
        <v>73.69308600337267</v>
      </c>
      <c r="AK671" s="28">
        <f>IF(Z671="是",COUNTIFS($Z$2:$Z$4721,"是",$AF$2:$AF$4721,"&lt;"&amp;AF671)/COUNTIF($Z$2:$Z$4721,"是")*100,"")</f>
        <v>47.89207419898819</v>
      </c>
      <c r="AL671" s="29">
        <f>IF(Z671="是",ROUND(AG671*0.1+AH671*0.35+AI671*0.15+AJ671*0.15+AK671*0.25,2),"")</f>
        <v>58.38</v>
      </c>
      <c r="AM671" s="25">
        <f>IF(Z671="是",COUNTIFS($Z$2:$Z$4721,"是",$AL$2:$AL$4721,"&gt;"&amp;AL671)+1,"")</f>
        <v>223</v>
      </c>
      <c r="AN671" s="24" t="str">
        <f>IF(Z671&lt;&gt;"是","非参评",IF(AND(AM671&lt;=COUNTIF($Z$2:$Z$4721,"是")*0.2,AC671&gt;MEDIAN(IF($Z$2:$Z$4721="是",$AC$2:$AC$4721))),"S",IF(AM671&lt;=COUNTIF($Z$2:$Z$4721,"是")*0.5,"A",IF(AM671&lt;=COUNTIF($Z$2:$Z$4721,"是")*0.8,"B","C"))))</f>
        <v>A</v>
      </c>
      <c r="AO671" s="24" t="str">
        <f>IF(G671="","无数据",IF(G671&lt;30,"MOB1-",IF(G671&lt;90,"MOB1-3",IF(G671&lt;180,"MOB3-6",IF(G671&lt;365,"MOB6-12","MOB12+")))))</f>
        <v>MOB6-12</v>
      </c>
    </row>
    <row r="672" spans="1:41" ht="13.5" hidden="1" customHeight="1">
      <c r="A672" s="24" t="s">
        <v>1168</v>
      </c>
      <c r="B672" s="34" t="s">
        <v>162</v>
      </c>
      <c r="C672" s="25">
        <v>790918</v>
      </c>
      <c r="D672" s="24" t="s">
        <v>1654</v>
      </c>
      <c r="E672" s="26">
        <v>45888.459027777797</v>
      </c>
      <c r="F672" s="26">
        <v>45888.459027777797</v>
      </c>
      <c r="G672" s="25">
        <v>266</v>
      </c>
      <c r="H672" s="25">
        <v>266</v>
      </c>
      <c r="I672" s="26">
        <v>46154.818055555603</v>
      </c>
      <c r="J672" s="27">
        <v>3769</v>
      </c>
      <c r="K672" s="27">
        <v>6393</v>
      </c>
      <c r="L672" s="27">
        <v>1991</v>
      </c>
      <c r="M672" s="27">
        <v>199318</v>
      </c>
      <c r="N672" s="27">
        <v>134115</v>
      </c>
      <c r="O672" s="25">
        <v>25</v>
      </c>
      <c r="P672" s="27">
        <v>0</v>
      </c>
      <c r="Q672" s="24"/>
      <c r="R672" s="24"/>
      <c r="S672" s="27">
        <v>190</v>
      </c>
      <c r="T672" s="27">
        <v>276</v>
      </c>
      <c r="U672" s="27">
        <v>3182000</v>
      </c>
      <c r="V672" s="27">
        <v>397400</v>
      </c>
      <c r="W672" s="27">
        <v>3182000</v>
      </c>
      <c r="X672" s="24" t="str">
        <f>IF(OR(I672="",说明首页!$C$3-INT(I672)&gt;7),"是","否")</f>
        <v>否</v>
      </c>
      <c r="Y672" s="24" t="str">
        <f>IF(OR(O672="",O672&lt;22),"是","否")</f>
        <v>否</v>
      </c>
      <c r="Z672" s="24" t="str">
        <f>IF(AND(X672="否",Y672="否"),"是","否")</f>
        <v>是</v>
      </c>
      <c r="AA672" s="24" t="str">
        <f>IF(OR(I672="",说明首页!$C$3-INT(I672)&gt;=3),"是","否")</f>
        <v>否</v>
      </c>
      <c r="AB672" s="28">
        <f>IFERROR(IF(L672&gt;0,N672/L672,0),0)</f>
        <v>67.360622802611758</v>
      </c>
      <c r="AC672" s="29">
        <f>IFERROR(IF(U672="",0,U672/10000),0)</f>
        <v>318.2</v>
      </c>
      <c r="AD672" s="27">
        <f>IFERROR(IF(AND(T672&lt;&gt;"",T672&gt;0),U672/T672,0),0)</f>
        <v>11528.985507246376</v>
      </c>
      <c r="AE672" s="29">
        <f>IFERROR(IF(V672="",0,V672/10000),0)</f>
        <v>39.74</v>
      </c>
      <c r="AF672" s="29">
        <f>IFERROR(IF(O672&gt;0,N672/O672/60,0),0)</f>
        <v>89.410000000000011</v>
      </c>
      <c r="AG672" s="28">
        <f>IF(Z672="是",COUNTIFS($Z$2:$Z$4721,"是",$AB$2:$AB$4721,"&lt;"&amp;AB672)/COUNTIF($Z$2:$Z$4721,"是")*100,"")</f>
        <v>3.7099494097807759</v>
      </c>
      <c r="AH672" s="28">
        <f>IF(Z672="是",COUNTIFS($Z$2:$Z$4721,"是",$AC$2:$AC$4721,"&lt;"&amp;AC672)/COUNTIF($Z$2:$Z$4721,"是")*100,"")</f>
        <v>3.87858347386172</v>
      </c>
      <c r="AI672" s="28">
        <f>IF(Z672="是",COUNTIFS($Z$2:$Z$4721,"是",$AD$2:$AD$4721,"&lt;"&amp;AD672)/COUNTIF($Z$2:$Z$4721,"是")*100,"")</f>
        <v>1.3490725126475547</v>
      </c>
      <c r="AJ672" s="28">
        <f>IF(Z672="是",COUNTIFS($Z$2:$Z$4721,"是",$AE$2:$AE$4721,"&lt;"&amp;AE672)/COUNTIF($Z$2:$Z$4721,"是")*100,"")</f>
        <v>1.0118043844856661</v>
      </c>
      <c r="AK672" s="28">
        <f>IF(Z672="是",COUNTIFS($Z$2:$Z$4721,"是",$AF$2:$AF$4721,"&lt;"&amp;AF672)/COUNTIF($Z$2:$Z$4721,"是")*100,"")</f>
        <v>3.2040472175379429</v>
      </c>
      <c r="AL672" s="29">
        <f>IF(Z672="是",ROUND(AG672*0.1+AH672*0.35+AI672*0.15+AJ672*0.15+AK672*0.25,2),"")</f>
        <v>2.88</v>
      </c>
      <c r="AM672" s="25">
        <f>IF(Z672="是",COUNTIFS($Z$2:$Z$4721,"是",$AL$2:$AL$4721,"&gt;"&amp;AL672)+1,"")</f>
        <v>593</v>
      </c>
      <c r="AN672" s="24" t="str">
        <f>IF(Z672&lt;&gt;"是","非参评",IF(AND(AM672&lt;=COUNTIF($Z$2:$Z$4721,"是")*0.2,AC672&gt;MEDIAN(IF($Z$2:$Z$4721="是",$AC$2:$AC$4721))),"S",IF(AM672&lt;=COUNTIF($Z$2:$Z$4721,"是")*0.5,"A",IF(AM672&lt;=COUNTIF($Z$2:$Z$4721,"是")*0.8,"B","C"))))</f>
        <v>C</v>
      </c>
      <c r="AO672" s="24" t="str">
        <f>IF(G672="","无数据",IF(G672&lt;30,"MOB1-",IF(G672&lt;90,"MOB1-3",IF(G672&lt;180,"MOB3-6",IF(G672&lt;365,"MOB6-12","MOB12+")))))</f>
        <v>MOB6-12</v>
      </c>
    </row>
    <row r="673" spans="1:41" ht="13.5" hidden="1" customHeight="1">
      <c r="A673" s="24" t="s">
        <v>1168</v>
      </c>
      <c r="B673" s="34" t="s">
        <v>145</v>
      </c>
      <c r="C673" s="25">
        <v>790955</v>
      </c>
      <c r="D673" s="24" t="s">
        <v>913</v>
      </c>
      <c r="E673" s="26">
        <v>46025.398611111101</v>
      </c>
      <c r="F673" s="26">
        <v>45891.4</v>
      </c>
      <c r="G673" s="25">
        <v>129</v>
      </c>
      <c r="H673" s="25">
        <v>263</v>
      </c>
      <c r="I673" s="26">
        <v>46153.779861111099</v>
      </c>
      <c r="J673" s="27">
        <v>4831</v>
      </c>
      <c r="K673" s="27">
        <v>4959</v>
      </c>
      <c r="L673" s="27">
        <v>2816</v>
      </c>
      <c r="M673" s="27">
        <v>248402</v>
      </c>
      <c r="N673" s="27">
        <v>219096</v>
      </c>
      <c r="O673" s="25">
        <v>23</v>
      </c>
      <c r="P673" s="27">
        <v>0</v>
      </c>
      <c r="Q673" s="24"/>
      <c r="R673" s="24"/>
      <c r="S673" s="27">
        <v>272</v>
      </c>
      <c r="T673" s="27">
        <v>424</v>
      </c>
      <c r="U673" s="27">
        <v>12600000</v>
      </c>
      <c r="V673" s="27">
        <v>5588500</v>
      </c>
      <c r="W673" s="27">
        <v>12600000</v>
      </c>
      <c r="X673" s="24" t="str">
        <f>IF(OR(I673="",说明首页!$C$3-INT(I673)&gt;7),"是","否")</f>
        <v>否</v>
      </c>
      <c r="Y673" s="24" t="str">
        <f>IF(OR(O673="",O673&lt;22),"是","否")</f>
        <v>否</v>
      </c>
      <c r="Z673" s="24" t="str">
        <f>IF(AND(X673="否",Y673="否"),"是","否")</f>
        <v>是</v>
      </c>
      <c r="AA673" s="24" t="str">
        <f>IF(OR(I673="",说明首页!$C$3-INT(I673)&gt;=3),"是","否")</f>
        <v>否</v>
      </c>
      <c r="AB673" s="28">
        <f>IFERROR(IF(L673&gt;0,N673/L673,0),0)</f>
        <v>77.803977272727266</v>
      </c>
      <c r="AC673" s="29">
        <f>IFERROR(IF(U673="",0,U673/10000),0)</f>
        <v>1260</v>
      </c>
      <c r="AD673" s="27">
        <f>IFERROR(IF(AND(T673&lt;&gt;"",T673&gt;0),U673/T673,0),0)</f>
        <v>29716.981132075471</v>
      </c>
      <c r="AE673" s="29">
        <f>IFERROR(IF(V673="",0,V673/10000),0)</f>
        <v>558.85</v>
      </c>
      <c r="AF673" s="29">
        <f>IFERROR(IF(O673&gt;0,N673/O673/60,0),0)</f>
        <v>158.76521739130433</v>
      </c>
      <c r="AG673" s="28">
        <f>IF(Z673="是",COUNTIFS($Z$2:$Z$4721,"是",$AB$2:$AB$4721,"&lt;"&amp;AB673)/COUNTIF($Z$2:$Z$4721,"是")*100,"")</f>
        <v>19.898819561551434</v>
      </c>
      <c r="AH673" s="28">
        <f>IF(Z673="是",COUNTIFS($Z$2:$Z$4721,"是",$AC$2:$AC$4721,"&lt;"&amp;AC673)/COUNTIF($Z$2:$Z$4721,"是")*100,"")</f>
        <v>81.787521079258013</v>
      </c>
      <c r="AI673" s="28">
        <f>IF(Z673="是",COUNTIFS($Z$2:$Z$4721,"是",$AD$2:$AD$4721,"&lt;"&amp;AD673)/COUNTIF($Z$2:$Z$4721,"是")*100,"")</f>
        <v>79.595278246205737</v>
      </c>
      <c r="AJ673" s="28">
        <f>IF(Z673="是",COUNTIFS($Z$2:$Z$4721,"是",$AE$2:$AE$4721,"&lt;"&amp;AE673)/COUNTIF($Z$2:$Z$4721,"是")*100,"")</f>
        <v>79.763912310286685</v>
      </c>
      <c r="AK673" s="28">
        <f>IF(Z673="是",COUNTIFS($Z$2:$Z$4721,"是",$AF$2:$AF$4721,"&lt;"&amp;AF673)/COUNTIF($Z$2:$Z$4721,"是")*100,"")</f>
        <v>81.787521079258013</v>
      </c>
      <c r="AL673" s="29">
        <f>IF(Z673="是",ROUND(AG673*0.1+AH673*0.35+AI673*0.15+AJ673*0.15+AK673*0.25,2),"")</f>
        <v>74.97</v>
      </c>
      <c r="AM673" s="25">
        <f>IF(Z673="是",COUNTIFS($Z$2:$Z$4721,"是",$AL$2:$AL$4721,"&gt;"&amp;AL673)+1,"")</f>
        <v>108</v>
      </c>
      <c r="AN673" s="24" t="str">
        <f>IF(Z673&lt;&gt;"是","非参评",IF(AND(AM673&lt;=COUNTIF($Z$2:$Z$4721,"是")*0.2,AC673&gt;MEDIAN(IF($Z$2:$Z$4721="是",$AC$2:$AC$4721))),"S",IF(AM673&lt;=COUNTIF($Z$2:$Z$4721,"是")*0.5,"A",IF(AM673&lt;=COUNTIF($Z$2:$Z$4721,"是")*0.8,"B","C"))))</f>
        <v>S</v>
      </c>
      <c r="AO673" s="24" t="str">
        <f>IF(G673="","无数据",IF(G673&lt;30,"MOB1-",IF(G673&lt;90,"MOB1-3",IF(G673&lt;180,"MOB3-6",IF(G673&lt;365,"MOB6-12","MOB12+")))))</f>
        <v>MOB3-6</v>
      </c>
    </row>
    <row r="674" spans="1:41" ht="13.5" hidden="1" customHeight="1">
      <c r="A674" s="24" t="s">
        <v>1168</v>
      </c>
      <c r="B674" s="34" t="s">
        <v>152</v>
      </c>
      <c r="C674" s="25">
        <v>790958</v>
      </c>
      <c r="D674" s="24" t="s">
        <v>1197</v>
      </c>
      <c r="E674" s="26">
        <v>46025.387499999997</v>
      </c>
      <c r="F674" s="26">
        <v>45890.391666666699</v>
      </c>
      <c r="G674" s="25">
        <v>129</v>
      </c>
      <c r="H674" s="25">
        <v>264</v>
      </c>
      <c r="I674" s="26">
        <v>46154.770833333299</v>
      </c>
      <c r="J674" s="27">
        <v>3673</v>
      </c>
      <c r="K674" s="27">
        <v>4746</v>
      </c>
      <c r="L674" s="27">
        <v>2275</v>
      </c>
      <c r="M674" s="27">
        <v>220355</v>
      </c>
      <c r="N674" s="27">
        <v>186430</v>
      </c>
      <c r="O674" s="25">
        <v>24</v>
      </c>
      <c r="P674" s="27">
        <v>0</v>
      </c>
      <c r="Q674" s="24"/>
      <c r="R674" s="24"/>
      <c r="S674" s="27">
        <v>200</v>
      </c>
      <c r="T674" s="27">
        <v>334</v>
      </c>
      <c r="U674" s="27">
        <v>9114000</v>
      </c>
      <c r="V674" s="27">
        <v>3839700</v>
      </c>
      <c r="W674" s="27">
        <v>9114000</v>
      </c>
      <c r="X674" s="24" t="str">
        <f>IF(OR(I674="",说明首页!$C$3-INT(I674)&gt;7),"是","否")</f>
        <v>否</v>
      </c>
      <c r="Y674" s="24" t="str">
        <f>IF(OR(O674="",O674&lt;22),"是","否")</f>
        <v>否</v>
      </c>
      <c r="Z674" s="24" t="str">
        <f>IF(AND(X674="否",Y674="否"),"是","否")</f>
        <v>是</v>
      </c>
      <c r="AA674" s="24" t="str">
        <f>IF(OR(I674="",说明首页!$C$3-INT(I674)&gt;=3),"是","否")</f>
        <v>否</v>
      </c>
      <c r="AB674" s="28">
        <f>IFERROR(IF(L674&gt;0,N674/L674,0),0)</f>
        <v>81.947252747252747</v>
      </c>
      <c r="AC674" s="29">
        <f>IFERROR(IF(U674="",0,U674/10000),0)</f>
        <v>911.4</v>
      </c>
      <c r="AD674" s="27">
        <f>IFERROR(IF(AND(T674&lt;&gt;"",T674&gt;0),U674/T674,0),0)</f>
        <v>27287.425149700597</v>
      </c>
      <c r="AE674" s="29">
        <f>IFERROR(IF(V674="",0,V674/10000),0)</f>
        <v>383.97</v>
      </c>
      <c r="AF674" s="29">
        <f>IFERROR(IF(O674&gt;0,N674/O674/60,0),0)</f>
        <v>129.46527777777777</v>
      </c>
      <c r="AG674" s="28">
        <f>IF(Z674="是",COUNTIFS($Z$2:$Z$4721,"是",$AB$2:$AB$4721,"&lt;"&amp;AB674)/COUNTIF($Z$2:$Z$4721,"是")*100,"")</f>
        <v>28.330522765598655</v>
      </c>
      <c r="AH674" s="28">
        <f>IF(Z674="是",COUNTIFS($Z$2:$Z$4721,"是",$AC$2:$AC$4721,"&lt;"&amp;AC674)/COUNTIF($Z$2:$Z$4721,"是")*100,"")</f>
        <v>61.720067453625639</v>
      </c>
      <c r="AI674" s="28">
        <f>IF(Z674="是",COUNTIFS($Z$2:$Z$4721,"是",$AD$2:$AD$4721,"&lt;"&amp;AD674)/COUNTIF($Z$2:$Z$4721,"是")*100,"")</f>
        <v>69.308600337268132</v>
      </c>
      <c r="AJ674" s="28">
        <f>IF(Z674="是",COUNTIFS($Z$2:$Z$4721,"是",$AE$2:$AE$4721,"&lt;"&amp;AE674)/COUNTIF($Z$2:$Z$4721,"是")*100,"")</f>
        <v>61.888701517706579</v>
      </c>
      <c r="AK674" s="28">
        <f>IF(Z674="是",COUNTIFS($Z$2:$Z$4721,"是",$AF$2:$AF$4721,"&lt;"&amp;AF674)/COUNTIF($Z$2:$Z$4721,"是")*100,"")</f>
        <v>40.640809443507585</v>
      </c>
      <c r="AL674" s="29">
        <f>IF(Z674="是",ROUND(AG674*0.1+AH674*0.35+AI674*0.15+AJ674*0.15+AK674*0.25,2),"")</f>
        <v>54.27</v>
      </c>
      <c r="AM674" s="25">
        <f>IF(Z674="是",COUNTIFS($Z$2:$Z$4721,"是",$AL$2:$AL$4721,"&gt;"&amp;AL674)+1,"")</f>
        <v>256</v>
      </c>
      <c r="AN674" s="24" t="str">
        <f>IF(Z674&lt;&gt;"是","非参评",IF(AND(AM674&lt;=COUNTIF($Z$2:$Z$4721,"是")*0.2,AC674&gt;MEDIAN(IF($Z$2:$Z$4721="是",$AC$2:$AC$4721))),"S",IF(AM674&lt;=COUNTIF($Z$2:$Z$4721,"是")*0.5,"A",IF(AM674&lt;=COUNTIF($Z$2:$Z$4721,"是")*0.8,"B","C"))))</f>
        <v>A</v>
      </c>
      <c r="AO674" s="24" t="str">
        <f>IF(G674="","无数据",IF(G674&lt;30,"MOB1-",IF(G674&lt;90,"MOB1-3",IF(G674&lt;180,"MOB3-6",IF(G674&lt;365,"MOB6-12","MOB12+")))))</f>
        <v>MOB3-6</v>
      </c>
    </row>
    <row r="675" spans="1:41" ht="13.5" hidden="1" customHeight="1">
      <c r="A675" s="24" t="s">
        <v>1168</v>
      </c>
      <c r="B675" s="34" t="s">
        <v>152</v>
      </c>
      <c r="C675" s="25">
        <v>790959</v>
      </c>
      <c r="D675" s="24" t="s">
        <v>1447</v>
      </c>
      <c r="E675" s="26">
        <v>46025.386111111096</v>
      </c>
      <c r="F675" s="26">
        <v>45890.438194444403</v>
      </c>
      <c r="G675" s="25">
        <v>129</v>
      </c>
      <c r="H675" s="25">
        <v>264</v>
      </c>
      <c r="I675" s="26">
        <v>46154.765277777798</v>
      </c>
      <c r="J675" s="27">
        <v>3686</v>
      </c>
      <c r="K675" s="27">
        <v>4714</v>
      </c>
      <c r="L675" s="27">
        <v>1930</v>
      </c>
      <c r="M675" s="27">
        <v>222864</v>
      </c>
      <c r="N675" s="27">
        <v>181740</v>
      </c>
      <c r="O675" s="25">
        <v>24</v>
      </c>
      <c r="P675" s="27">
        <v>0</v>
      </c>
      <c r="Q675" s="24"/>
      <c r="R675" s="24"/>
      <c r="S675" s="27">
        <v>193</v>
      </c>
      <c r="T675" s="27">
        <v>317</v>
      </c>
      <c r="U675" s="27">
        <v>8830500</v>
      </c>
      <c r="V675" s="27">
        <v>4160200</v>
      </c>
      <c r="W675" s="27">
        <v>8830500</v>
      </c>
      <c r="X675" s="24" t="str">
        <f>IF(OR(I675="",说明首页!$C$3-INT(I675)&gt;7),"是","否")</f>
        <v>否</v>
      </c>
      <c r="Y675" s="24" t="str">
        <f>IF(OR(O675="",O675&lt;22),"是","否")</f>
        <v>否</v>
      </c>
      <c r="Z675" s="24" t="str">
        <f>IF(AND(X675="否",Y675="否"),"是","否")</f>
        <v>是</v>
      </c>
      <c r="AA675" s="24" t="str">
        <f>IF(OR(I675="",说明首页!$C$3-INT(I675)&gt;=3),"是","否")</f>
        <v>否</v>
      </c>
      <c r="AB675" s="28">
        <f>IFERROR(IF(L675&gt;0,N675/L675,0),0)</f>
        <v>94.165803108808291</v>
      </c>
      <c r="AC675" s="29">
        <f>IFERROR(IF(U675="",0,U675/10000),0)</f>
        <v>883.05</v>
      </c>
      <c r="AD675" s="27">
        <f>IFERROR(IF(AND(T675&lt;&gt;"",T675&gt;0),U675/T675,0),0)</f>
        <v>27856.466876971608</v>
      </c>
      <c r="AE675" s="29">
        <f>IFERROR(IF(V675="",0,V675/10000),0)</f>
        <v>416.02</v>
      </c>
      <c r="AF675" s="29">
        <f>IFERROR(IF(O675&gt;0,N675/O675/60,0),0)</f>
        <v>126.20833333333333</v>
      </c>
      <c r="AG675" s="28">
        <f>IF(Z675="是",COUNTIFS($Z$2:$Z$4721,"是",$AB$2:$AB$4721,"&lt;"&amp;AB675)/COUNTIF($Z$2:$Z$4721,"是")*100,"")</f>
        <v>55.649241146711638</v>
      </c>
      <c r="AH675" s="28">
        <f>IF(Z675="是",COUNTIFS($Z$2:$Z$4721,"是",$AC$2:$AC$4721,"&lt;"&amp;AC675)/COUNTIF($Z$2:$Z$4721,"是")*100,"")</f>
        <v>58.684654300168638</v>
      </c>
      <c r="AI675" s="28">
        <f>IF(Z675="是",COUNTIFS($Z$2:$Z$4721,"是",$AD$2:$AD$4721,"&lt;"&amp;AD675)/COUNTIF($Z$2:$Z$4721,"是")*100,"")</f>
        <v>72.175379426644184</v>
      </c>
      <c r="AJ675" s="28">
        <f>IF(Z675="是",COUNTIFS($Z$2:$Z$4721,"是",$AE$2:$AE$4721,"&lt;"&amp;AE675)/COUNTIF($Z$2:$Z$4721,"是")*100,"")</f>
        <v>67.453625632377751</v>
      </c>
      <c r="AK675" s="28">
        <f>IF(Z675="是",COUNTIFS($Z$2:$Z$4721,"是",$AF$2:$AF$4721,"&lt;"&amp;AF675)/COUNTIF($Z$2:$Z$4721,"是")*100,"")</f>
        <v>34.232715008431704</v>
      </c>
      <c r="AL675" s="29">
        <f>IF(Z675="是",ROUND(AG675*0.1+AH675*0.35+AI675*0.15+AJ675*0.15+AK675*0.25,2),"")</f>
        <v>55.61</v>
      </c>
      <c r="AM675" s="25">
        <f>IF(Z675="是",COUNTIFS($Z$2:$Z$4721,"是",$AL$2:$AL$4721,"&gt;"&amp;AL675)+1,"")</f>
        <v>243</v>
      </c>
      <c r="AN675" s="24" t="str">
        <f>IF(Z675&lt;&gt;"是","非参评",IF(AND(AM675&lt;=COUNTIF($Z$2:$Z$4721,"是")*0.2,AC675&gt;MEDIAN(IF($Z$2:$Z$4721="是",$AC$2:$AC$4721))),"S",IF(AM675&lt;=COUNTIF($Z$2:$Z$4721,"是")*0.5,"A",IF(AM675&lt;=COUNTIF($Z$2:$Z$4721,"是")*0.8,"B","C"))))</f>
        <v>A</v>
      </c>
      <c r="AO675" s="24" t="str">
        <f>IF(G675="","无数据",IF(G675&lt;30,"MOB1-",IF(G675&lt;90,"MOB1-3",IF(G675&lt;180,"MOB3-6",IF(G675&lt;365,"MOB6-12","MOB12+")))))</f>
        <v>MOB3-6</v>
      </c>
    </row>
    <row r="676" spans="1:41" ht="13.5" hidden="1" customHeight="1">
      <c r="A676" s="24" t="s">
        <v>1168</v>
      </c>
      <c r="B676" s="34" t="s">
        <v>152</v>
      </c>
      <c r="C676" s="25">
        <v>790983</v>
      </c>
      <c r="D676" s="24" t="s">
        <v>1451</v>
      </c>
      <c r="E676" s="26">
        <v>45890.618750000001</v>
      </c>
      <c r="F676" s="26">
        <v>45890.618750000001</v>
      </c>
      <c r="G676" s="25">
        <v>264</v>
      </c>
      <c r="H676" s="25">
        <v>264</v>
      </c>
      <c r="I676" s="26">
        <v>46154.785416666702</v>
      </c>
      <c r="J676" s="27">
        <v>3377</v>
      </c>
      <c r="K676" s="27">
        <v>4613</v>
      </c>
      <c r="L676" s="27">
        <v>1969</v>
      </c>
      <c r="M676" s="27">
        <v>196881</v>
      </c>
      <c r="N676" s="24">
        <v>156989</v>
      </c>
      <c r="O676" s="24">
        <v>23</v>
      </c>
      <c r="P676" s="24">
        <v>0</v>
      </c>
      <c r="Q676" s="24"/>
      <c r="R676" s="24"/>
      <c r="S676" s="24">
        <v>190</v>
      </c>
      <c r="T676" s="24">
        <v>332</v>
      </c>
      <c r="U676" s="24">
        <v>7820000</v>
      </c>
      <c r="V676" s="24">
        <v>3217400</v>
      </c>
      <c r="W676" s="24">
        <v>7820000</v>
      </c>
      <c r="X676" s="24" t="str">
        <f>IF(OR(I676="",说明首页!$C$3-INT(I676)&gt;7),"是","否")</f>
        <v>否</v>
      </c>
      <c r="Y676" s="24" t="str">
        <f>IF(OR(O676="",O676&lt;22),"是","否")</f>
        <v>否</v>
      </c>
      <c r="Z676" s="24" t="str">
        <f>IF(AND(X676="否",Y676="否"),"是","否")</f>
        <v>是</v>
      </c>
      <c r="AA676" s="24" t="str">
        <f>IF(OR(I676="",说明首页!$C$3-INT(I676)&gt;=3),"是","否")</f>
        <v>否</v>
      </c>
      <c r="AB676" s="28">
        <f>IFERROR(IF(L676&gt;0,N676/L676,0),0)</f>
        <v>79.730319959370235</v>
      </c>
      <c r="AC676" s="29">
        <f>IFERROR(IF(U676="",0,U676/10000),0)</f>
        <v>782</v>
      </c>
      <c r="AD676" s="27">
        <f>IFERROR(IF(AND(T676&lt;&gt;"",T676&gt;0),U676/T676,0),0)</f>
        <v>23554.216867469881</v>
      </c>
      <c r="AE676" s="29">
        <f>IFERROR(IF(V676="",0,V676/10000),0)</f>
        <v>321.74</v>
      </c>
      <c r="AF676" s="29">
        <f>IFERROR(IF(O676&gt;0,N676/O676/60,0),0)</f>
        <v>113.76014492753623</v>
      </c>
      <c r="AG676" s="28">
        <f>IF(Z676="是",COUNTIFS($Z$2:$Z$4721,"是",$AB$2:$AB$4721,"&lt;"&amp;AB676)/COUNTIF($Z$2:$Z$4721,"是")*100,"")</f>
        <v>23.777403035413151</v>
      </c>
      <c r="AH676" s="28">
        <f>IF(Z676="是",COUNTIFS($Z$2:$Z$4721,"是",$AC$2:$AC$4721,"&lt;"&amp;AC676)/COUNTIF($Z$2:$Z$4721,"是")*100,"")</f>
        <v>47.217537942664414</v>
      </c>
      <c r="AI676" s="28">
        <f>IF(Z676="是",COUNTIFS($Z$2:$Z$4721,"是",$AD$2:$AD$4721,"&lt;"&amp;AD676)/COUNTIF($Z$2:$Z$4721,"是")*100,"")</f>
        <v>46.880269814502526</v>
      </c>
      <c r="AJ676" s="28">
        <f>IF(Z676="是",COUNTIFS($Z$2:$Z$4721,"是",$AE$2:$AE$4721,"&lt;"&amp;AE676)/COUNTIF($Z$2:$Z$4721,"是")*100,"")</f>
        <v>52.107925801011802</v>
      </c>
      <c r="AK676" s="28">
        <f>IF(Z676="是",COUNTIFS($Z$2:$Z$4721,"是",$AF$2:$AF$4721,"&lt;"&amp;AF676)/COUNTIF($Z$2:$Z$4721,"是")*100,"")</f>
        <v>17.200674536256326</v>
      </c>
      <c r="AL676" s="29">
        <f>IF(Z676="是",ROUND(AG676*0.1+AH676*0.35+AI676*0.15+AJ676*0.15+AK676*0.25,2),"")</f>
        <v>38.049999999999997</v>
      </c>
      <c r="AM676" s="25">
        <f>IF(Z676="是",COUNTIFS($Z$2:$Z$4721,"是",$AL$2:$AL$4721,"&gt;"&amp;AL676)+1,"")</f>
        <v>386</v>
      </c>
      <c r="AN676" s="24" t="str">
        <f>IF(Z676&lt;&gt;"是","非参评",IF(AND(AM676&lt;=COUNTIF($Z$2:$Z$4721,"是")*0.2,AC676&gt;MEDIAN(IF($Z$2:$Z$4721="是",$AC$2:$AC$4721))),"S",IF(AM676&lt;=COUNTIF($Z$2:$Z$4721,"是")*0.5,"A",IF(AM676&lt;=COUNTIF($Z$2:$Z$4721,"是")*0.8,"B","C"))))</f>
        <v>B</v>
      </c>
      <c r="AO676" s="24" t="str">
        <f>IF(G676="","无数据",IF(G676&lt;30,"MOB1-",IF(G676&lt;90,"MOB1-3",IF(G676&lt;180,"MOB3-6",IF(G676&lt;365,"MOB6-12","MOB12+")))))</f>
        <v>MOB6-12</v>
      </c>
    </row>
    <row r="677" spans="1:41" ht="13.5" hidden="1" customHeight="1">
      <c r="A677" s="24" t="s">
        <v>1168</v>
      </c>
      <c r="B677" s="34" t="s">
        <v>145</v>
      </c>
      <c r="C677" s="25">
        <v>790994</v>
      </c>
      <c r="D677" s="24" t="s">
        <v>1419</v>
      </c>
      <c r="E677" s="26">
        <v>45890.496527777803</v>
      </c>
      <c r="F677" s="26">
        <v>45890.496527777803</v>
      </c>
      <c r="G677" s="25">
        <v>264</v>
      </c>
      <c r="H677" s="25">
        <v>264</v>
      </c>
      <c r="I677" s="26">
        <v>46154.773611111101</v>
      </c>
      <c r="J677" s="27">
        <v>4393</v>
      </c>
      <c r="K677" s="27">
        <v>5165</v>
      </c>
      <c r="L677" s="27">
        <v>2343</v>
      </c>
      <c r="M677" s="27">
        <v>271283</v>
      </c>
      <c r="N677" s="27">
        <v>229262</v>
      </c>
      <c r="O677" s="25">
        <v>24</v>
      </c>
      <c r="P677" s="27">
        <v>0</v>
      </c>
      <c r="Q677" s="24"/>
      <c r="R677" s="24"/>
      <c r="S677" s="27">
        <v>328</v>
      </c>
      <c r="T677" s="27">
        <v>505</v>
      </c>
      <c r="U677" s="27">
        <v>14500000</v>
      </c>
      <c r="V677" s="27">
        <v>8097800</v>
      </c>
      <c r="W677" s="27">
        <v>14500000</v>
      </c>
      <c r="X677" s="24" t="str">
        <f>IF(OR(I677="",说明首页!$C$3-INT(I677)&gt;7),"是","否")</f>
        <v>否</v>
      </c>
      <c r="Y677" s="24" t="str">
        <f>IF(OR(O677="",O677&lt;22),"是","否")</f>
        <v>否</v>
      </c>
      <c r="Z677" s="24" t="str">
        <f>IF(AND(X677="否",Y677="否"),"是","否")</f>
        <v>是</v>
      </c>
      <c r="AA677" s="24" t="str">
        <f>IF(OR(I677="",说明首页!$C$3-INT(I677)&gt;=3),"是","否")</f>
        <v>否</v>
      </c>
      <c r="AB677" s="28">
        <f>IFERROR(IF(L677&gt;0,N677/L677,0),0)</f>
        <v>97.849765258215967</v>
      </c>
      <c r="AC677" s="29">
        <f>IFERROR(IF(U677="",0,U677/10000),0)</f>
        <v>1450</v>
      </c>
      <c r="AD677" s="27">
        <f>IFERROR(IF(AND(T677&lt;&gt;"",T677&gt;0),U677/T677,0),0)</f>
        <v>28712.871287128713</v>
      </c>
      <c r="AE677" s="29">
        <f>IFERROR(IF(V677="",0,V677/10000),0)</f>
        <v>809.78</v>
      </c>
      <c r="AF677" s="29">
        <f>IFERROR(IF(O677&gt;0,N677/O677/60,0),0)</f>
        <v>159.20972222222224</v>
      </c>
      <c r="AG677" s="28">
        <f>IF(Z677="是",COUNTIFS($Z$2:$Z$4721,"是",$AB$2:$AB$4721,"&lt;"&amp;AB677)/COUNTIF($Z$2:$Z$4721,"是")*100,"")</f>
        <v>63.237774030354132</v>
      </c>
      <c r="AH677" s="28">
        <f>IF(Z677="是",COUNTIFS($Z$2:$Z$4721,"是",$AC$2:$AC$4721,"&lt;"&amp;AC677)/COUNTIF($Z$2:$Z$4721,"是")*100,"")</f>
        <v>89.207419898819566</v>
      </c>
      <c r="AI677" s="28">
        <f>IF(Z677="是",COUNTIFS($Z$2:$Z$4721,"是",$AD$2:$AD$4721,"&lt;"&amp;AD677)/COUNTIF($Z$2:$Z$4721,"是")*100,"")</f>
        <v>75.716694772344013</v>
      </c>
      <c r="AJ677" s="28">
        <f>IF(Z677="是",COUNTIFS($Z$2:$Z$4721,"是",$AE$2:$AE$4721,"&lt;"&amp;AE677)/COUNTIF($Z$2:$Z$4721,"是")*100,"")</f>
        <v>90.725126475548052</v>
      </c>
      <c r="AK677" s="28">
        <f>IF(Z677="是",COUNTIFS($Z$2:$Z$4721,"是",$AF$2:$AF$4721,"&lt;"&amp;AF677)/COUNTIF($Z$2:$Z$4721,"是")*100,"")</f>
        <v>82.293423271500842</v>
      </c>
      <c r="AL677" s="29">
        <f>IF(Z677="是",ROUND(AG677*0.1+AH677*0.35+AI677*0.15+AJ677*0.15+AK677*0.25,2),"")</f>
        <v>83.09</v>
      </c>
      <c r="AM677" s="25">
        <f>IF(Z677="是",COUNTIFS($Z$2:$Z$4721,"是",$AL$2:$AL$4721,"&gt;"&amp;AL677)+1,"")</f>
        <v>64</v>
      </c>
      <c r="AN677" s="24" t="str">
        <f>IF(Z677&lt;&gt;"是","非参评",IF(AND(AM677&lt;=COUNTIF($Z$2:$Z$4721,"是")*0.2,AC677&gt;MEDIAN(IF($Z$2:$Z$4721="是",$AC$2:$AC$4721))),"S",IF(AM677&lt;=COUNTIF($Z$2:$Z$4721,"是")*0.5,"A",IF(AM677&lt;=COUNTIF($Z$2:$Z$4721,"是")*0.8,"B","C"))))</f>
        <v>S</v>
      </c>
      <c r="AO677" s="24" t="str">
        <f>IF(G677="","无数据",IF(G677&lt;30,"MOB1-",IF(G677&lt;90,"MOB1-3",IF(G677&lt;180,"MOB3-6",IF(G677&lt;365,"MOB6-12","MOB12+")))))</f>
        <v>MOB6-12</v>
      </c>
    </row>
    <row r="678" spans="1:41" ht="13.5" hidden="1" customHeight="1">
      <c r="A678" s="24" t="s">
        <v>1168</v>
      </c>
      <c r="B678" s="34" t="s">
        <v>150</v>
      </c>
      <c r="C678" s="25">
        <v>790998</v>
      </c>
      <c r="D678" s="24" t="s">
        <v>796</v>
      </c>
      <c r="E678" s="26">
        <v>46025.4284722222</v>
      </c>
      <c r="F678" s="26">
        <v>45891.420138888898</v>
      </c>
      <c r="G678" s="25">
        <v>129</v>
      </c>
      <c r="H678" s="25">
        <v>263</v>
      </c>
      <c r="I678" s="26">
        <v>46150.645833333299</v>
      </c>
      <c r="J678" s="27">
        <v>357</v>
      </c>
      <c r="K678" s="27">
        <v>411</v>
      </c>
      <c r="L678" s="27">
        <v>177</v>
      </c>
      <c r="M678" s="27">
        <v>17609</v>
      </c>
      <c r="N678" s="27">
        <v>14275</v>
      </c>
      <c r="O678" s="25">
        <v>1</v>
      </c>
      <c r="P678" s="27">
        <v>0</v>
      </c>
      <c r="Q678" s="24"/>
      <c r="R678" s="24"/>
      <c r="S678" s="27">
        <v>3</v>
      </c>
      <c r="T678" s="27">
        <v>6</v>
      </c>
      <c r="U678" s="27">
        <v>231000</v>
      </c>
      <c r="V678" s="27">
        <v>230000</v>
      </c>
      <c r="W678" s="27">
        <v>231000</v>
      </c>
      <c r="X678" s="24" t="str">
        <f>IF(OR(I678="",说明首页!$C$3-INT(I678)&gt;7),"是","否")</f>
        <v>否</v>
      </c>
      <c r="Y678" s="24" t="str">
        <f>IF(OR(O678="",O678&lt;22),"是","否")</f>
        <v>是</v>
      </c>
      <c r="Z678" s="24" t="str">
        <f>IF(AND(X678="否",Y678="否"),"是","否")</f>
        <v>否</v>
      </c>
      <c r="AA678" s="24" t="str">
        <f>IF(OR(I678="",说明首页!$C$3-INT(I678)&gt;=3),"是","否")</f>
        <v>否</v>
      </c>
      <c r="AB678" s="28">
        <f>IFERROR(IF(L678&gt;0,N678/L678,0),0)</f>
        <v>80.649717514124291</v>
      </c>
      <c r="AC678" s="29">
        <f>IFERROR(IF(U678="",0,U678/10000),0)</f>
        <v>23.1</v>
      </c>
      <c r="AD678" s="27">
        <f>IFERROR(IF(AND(T678&lt;&gt;"",T678&gt;0),U678/T678,0),0)</f>
        <v>38500</v>
      </c>
      <c r="AE678" s="29">
        <f>IFERROR(IF(V678="",0,V678/10000),0)</f>
        <v>23</v>
      </c>
      <c r="AF678" s="29">
        <f>IFERROR(IF(O678&gt;0,N678/O678/60,0),0)</f>
        <v>237.91666666666666</v>
      </c>
      <c r="AG678" s="28" t="str">
        <f>IF(Z678="是",COUNTIFS($Z$2:$Z$4721,"是",$AB$2:$AB$4721,"&lt;"&amp;AB678)/COUNTIF($Z$2:$Z$4721,"是")*100,"")</f>
        <v/>
      </c>
      <c r="AH678" s="28" t="str">
        <f>IF(Z678="是",COUNTIFS($Z$2:$Z$4721,"是",$AC$2:$AC$4721,"&lt;"&amp;AC678)/COUNTIF($Z$2:$Z$4721,"是")*100,"")</f>
        <v/>
      </c>
      <c r="AI678" s="28" t="str">
        <f>IF(Z678="是",COUNTIFS($Z$2:$Z$4721,"是",$AD$2:$AD$4721,"&lt;"&amp;AD678)/COUNTIF($Z$2:$Z$4721,"是")*100,"")</f>
        <v/>
      </c>
      <c r="AJ678" s="28" t="str">
        <f>IF(Z678="是",COUNTIFS($Z$2:$Z$4721,"是",$AE$2:$AE$4721,"&lt;"&amp;AE678)/COUNTIF($Z$2:$Z$4721,"是")*100,"")</f>
        <v/>
      </c>
      <c r="AK678" s="28" t="str">
        <f>IF(Z678="是",COUNTIFS($Z$2:$Z$4721,"是",$AF$2:$AF$4721,"&lt;"&amp;AF678)/COUNTIF($Z$2:$Z$4721,"是")*100,"")</f>
        <v/>
      </c>
      <c r="AL678" s="29" t="str">
        <f>IF(Z678="是",ROUND(AG678*0.1+AH678*0.35+AI678*0.15+AJ678*0.15+AK678*0.25,2),"")</f>
        <v/>
      </c>
      <c r="AM678" s="25" t="str">
        <f>IF(Z678="是",COUNTIFS($Z$2:$Z$4721,"是",$AL$2:$AL$4721,"&gt;"&amp;AL678)+1,"")</f>
        <v/>
      </c>
      <c r="AN678" s="24" t="str">
        <f>IF(Z678&lt;&gt;"是","非参评",IF(AND(AM678&lt;=COUNTIF($Z$2:$Z$4721,"是")*0.2,AC678&gt;MEDIAN(IF($Z$2:$Z$4721="是",$AC$2:$AC$4721))),"S",IF(AM678&lt;=COUNTIF($Z$2:$Z$4721,"是")*0.5,"A",IF(AM678&lt;=COUNTIF($Z$2:$Z$4721,"是")*0.8,"B","C"))))</f>
        <v>非参评</v>
      </c>
      <c r="AO678" s="24" t="str">
        <f>IF(G678="","无数据",IF(G678&lt;30,"MOB1-",IF(G678&lt;90,"MOB1-3",IF(G678&lt;180,"MOB3-6",IF(G678&lt;365,"MOB6-12","MOB12+")))))</f>
        <v>MOB3-6</v>
      </c>
    </row>
    <row r="679" spans="1:41" ht="13.5" hidden="1" customHeight="1">
      <c r="A679" s="24" t="s">
        <v>1168</v>
      </c>
      <c r="B679" s="34" t="s">
        <v>150</v>
      </c>
      <c r="C679" s="25">
        <v>791030</v>
      </c>
      <c r="D679" s="24" t="s">
        <v>1866</v>
      </c>
      <c r="E679" s="26">
        <v>45894.393750000003</v>
      </c>
      <c r="F679" s="26">
        <v>45894.393750000003</v>
      </c>
      <c r="G679" s="25">
        <v>260</v>
      </c>
      <c r="H679" s="25">
        <v>260</v>
      </c>
      <c r="I679" s="26">
        <v>46142.809722222199</v>
      </c>
      <c r="J679" s="27">
        <v>3156</v>
      </c>
      <c r="K679" s="27">
        <v>3575</v>
      </c>
      <c r="L679" s="27">
        <v>1561</v>
      </c>
      <c r="M679" s="27">
        <v>174159</v>
      </c>
      <c r="N679" s="27">
        <v>143480</v>
      </c>
      <c r="O679" s="25">
        <v>17</v>
      </c>
      <c r="P679" s="27">
        <v>0</v>
      </c>
      <c r="Q679" s="24"/>
      <c r="R679" s="24"/>
      <c r="S679" s="27">
        <v>193</v>
      </c>
      <c r="T679" s="27">
        <v>308</v>
      </c>
      <c r="U679" s="27">
        <v>7347600</v>
      </c>
      <c r="V679" s="27">
        <v>1895400</v>
      </c>
      <c r="W679" s="27">
        <v>7347600</v>
      </c>
      <c r="X679" s="24" t="str">
        <f>IF(OR(I679="",说明首页!$C$3-INT(I679)&gt;7),"是","否")</f>
        <v>否</v>
      </c>
      <c r="Y679" s="24" t="str">
        <f>IF(OR(O679="",O679&lt;22),"是","否")</f>
        <v>是</v>
      </c>
      <c r="Z679" s="24" t="str">
        <f>IF(AND(X679="否",Y679="否"),"是","否")</f>
        <v>否</v>
      </c>
      <c r="AA679" s="24" t="str">
        <f>IF(OR(I679="",说明首页!$C$3-INT(I679)&gt;=3),"是","否")</f>
        <v>否</v>
      </c>
      <c r="AB679" s="28">
        <f>IFERROR(IF(L679&gt;0,N679/L679,0),0)</f>
        <v>91.915438821268424</v>
      </c>
      <c r="AC679" s="29">
        <f>IFERROR(IF(U679="",0,U679/10000),0)</f>
        <v>734.76</v>
      </c>
      <c r="AD679" s="27">
        <f>IFERROR(IF(AND(T679&lt;&gt;"",T679&gt;0),U679/T679,0),0)</f>
        <v>23855.844155844155</v>
      </c>
      <c r="AE679" s="29">
        <f>IFERROR(IF(V679="",0,V679/10000),0)</f>
        <v>189.54</v>
      </c>
      <c r="AF679" s="29">
        <f>IFERROR(IF(O679&gt;0,N679/O679/60,0),0)</f>
        <v>140.66666666666666</v>
      </c>
      <c r="AG679" s="28" t="str">
        <f>IF(Z679="是",COUNTIFS($Z$2:$Z$4721,"是",$AB$2:$AB$4721,"&lt;"&amp;AB679)/COUNTIF($Z$2:$Z$4721,"是")*100,"")</f>
        <v/>
      </c>
      <c r="AH679" s="28" t="str">
        <f>IF(Z679="是",COUNTIFS($Z$2:$Z$4721,"是",$AC$2:$AC$4721,"&lt;"&amp;AC679)/COUNTIF($Z$2:$Z$4721,"是")*100,"")</f>
        <v/>
      </c>
      <c r="AI679" s="28" t="str">
        <f>IF(Z679="是",COUNTIFS($Z$2:$Z$4721,"是",$AD$2:$AD$4721,"&lt;"&amp;AD679)/COUNTIF($Z$2:$Z$4721,"是")*100,"")</f>
        <v/>
      </c>
      <c r="AJ679" s="28" t="str">
        <f>IF(Z679="是",COUNTIFS($Z$2:$Z$4721,"是",$AE$2:$AE$4721,"&lt;"&amp;AE679)/COUNTIF($Z$2:$Z$4721,"是")*100,"")</f>
        <v/>
      </c>
      <c r="AK679" s="28" t="str">
        <f>IF(Z679="是",COUNTIFS($Z$2:$Z$4721,"是",$AF$2:$AF$4721,"&lt;"&amp;AF679)/COUNTIF($Z$2:$Z$4721,"是")*100,"")</f>
        <v/>
      </c>
      <c r="AL679" s="29" t="str">
        <f>IF(Z679="是",ROUND(AG679*0.1+AH679*0.35+AI679*0.15+AJ679*0.15+AK679*0.25,2),"")</f>
        <v/>
      </c>
      <c r="AM679" s="25" t="str">
        <f>IF(Z679="是",COUNTIFS($Z$2:$Z$4721,"是",$AL$2:$AL$4721,"&gt;"&amp;AL679)+1,"")</f>
        <v/>
      </c>
      <c r="AN679" s="24" t="str">
        <f>IF(Z679&lt;&gt;"是","非参评",IF(AND(AM679&lt;=COUNTIF($Z$2:$Z$4721,"是")*0.2,AC679&gt;MEDIAN(IF($Z$2:$Z$4721="是",$AC$2:$AC$4721))),"S",IF(AM679&lt;=COUNTIF($Z$2:$Z$4721,"是")*0.5,"A",IF(AM679&lt;=COUNTIF($Z$2:$Z$4721,"是")*0.8,"B","C"))))</f>
        <v>非参评</v>
      </c>
      <c r="AO679" s="24" t="str">
        <f>IF(G679="","无数据",IF(G679&lt;30,"MOB1-",IF(G679&lt;90,"MOB1-3",IF(G679&lt;180,"MOB3-6",IF(G679&lt;365,"MOB6-12","MOB12+")))))</f>
        <v>MOB6-12</v>
      </c>
    </row>
    <row r="680" spans="1:41" ht="13.5" hidden="1" customHeight="1">
      <c r="A680" s="24" t="s">
        <v>1168</v>
      </c>
      <c r="B680" s="34" t="s">
        <v>150</v>
      </c>
      <c r="C680" s="25">
        <v>791034</v>
      </c>
      <c r="D680" s="24" t="s">
        <v>1426</v>
      </c>
      <c r="E680" s="26">
        <v>45894.409722222197</v>
      </c>
      <c r="F680" s="26">
        <v>45894.409722222197</v>
      </c>
      <c r="G680" s="25">
        <v>260</v>
      </c>
      <c r="H680" s="25">
        <v>260</v>
      </c>
      <c r="I680" s="26">
        <v>46154.8034722222</v>
      </c>
      <c r="J680" s="27">
        <v>6095</v>
      </c>
      <c r="K680" s="27">
        <v>6357</v>
      </c>
      <c r="L680" s="27">
        <v>2363</v>
      </c>
      <c r="M680" s="27">
        <v>274272</v>
      </c>
      <c r="N680" s="27">
        <v>214271</v>
      </c>
      <c r="O680" s="25">
        <v>27</v>
      </c>
      <c r="P680" s="27">
        <v>0</v>
      </c>
      <c r="Q680" s="24"/>
      <c r="R680" s="24"/>
      <c r="S680" s="27">
        <v>236</v>
      </c>
      <c r="T680" s="27">
        <v>342</v>
      </c>
      <c r="U680" s="27">
        <v>6249100</v>
      </c>
      <c r="V680" s="27">
        <v>2417800</v>
      </c>
      <c r="W680" s="27">
        <v>6249100</v>
      </c>
      <c r="X680" s="24" t="str">
        <f>IF(OR(I680="",说明首页!$C$3-INT(I680)&gt;7),"是","否")</f>
        <v>否</v>
      </c>
      <c r="Y680" s="24" t="str">
        <f>IF(OR(O680="",O680&lt;22),"是","否")</f>
        <v>否</v>
      </c>
      <c r="Z680" s="24" t="str">
        <f>IF(AND(X680="否",Y680="否"),"是","否")</f>
        <v>是</v>
      </c>
      <c r="AA680" s="24" t="str">
        <f>IF(OR(I680="",说明首页!$C$3-INT(I680)&gt;=3),"是","否")</f>
        <v>否</v>
      </c>
      <c r="AB680" s="28">
        <f>IFERROR(IF(L680&gt;0,N680/L680,0),0)</f>
        <v>90.677528565382985</v>
      </c>
      <c r="AC680" s="29">
        <f>IFERROR(IF(U680="",0,U680/10000),0)</f>
        <v>624.91</v>
      </c>
      <c r="AD680" s="27">
        <f>IFERROR(IF(AND(T680&lt;&gt;"",T680&gt;0),U680/T680,0),0)</f>
        <v>18272.222222222223</v>
      </c>
      <c r="AE680" s="29">
        <f>IFERROR(IF(V680="",0,V680/10000),0)</f>
        <v>241.78</v>
      </c>
      <c r="AF680" s="29">
        <f>IFERROR(IF(O680&gt;0,N680/O680/60,0),0)</f>
        <v>132.26604938271603</v>
      </c>
      <c r="AG680" s="28">
        <f>IF(Z680="是",COUNTIFS($Z$2:$Z$4721,"是",$AB$2:$AB$4721,"&lt;"&amp;AB680)/COUNTIF($Z$2:$Z$4721,"是")*100,"")</f>
        <v>48.903878583473862</v>
      </c>
      <c r="AH680" s="28">
        <f>IF(Z680="是",COUNTIFS($Z$2:$Z$4721,"是",$AC$2:$AC$4721,"&lt;"&amp;AC680)/COUNTIF($Z$2:$Z$4721,"是")*100,"")</f>
        <v>30.860033726812819</v>
      </c>
      <c r="AI680" s="28">
        <f>IF(Z680="是",COUNTIFS($Z$2:$Z$4721,"是",$AD$2:$AD$4721,"&lt;"&amp;AD680)/COUNTIF($Z$2:$Z$4721,"是")*100,"")</f>
        <v>17.537942664418214</v>
      </c>
      <c r="AJ680" s="28">
        <f>IF(Z680="是",COUNTIFS($Z$2:$Z$4721,"是",$AE$2:$AE$4721,"&lt;"&amp;AE680)/COUNTIF($Z$2:$Z$4721,"是")*100,"")</f>
        <v>35.919055649241152</v>
      </c>
      <c r="AK680" s="28">
        <f>IF(Z680="是",COUNTIFS($Z$2:$Z$4721,"是",$AF$2:$AF$4721,"&lt;"&amp;AF680)/COUNTIF($Z$2:$Z$4721,"是")*100,"")</f>
        <v>46.374367622259697</v>
      </c>
      <c r="AL680" s="29">
        <f>IF(Z680="是",ROUND(AG680*0.1+AH680*0.35+AI680*0.15+AJ680*0.15+AK680*0.25,2),"")</f>
        <v>35.299999999999997</v>
      </c>
      <c r="AM680" s="25">
        <f>IF(Z680="是",COUNTIFS($Z$2:$Z$4721,"是",$AL$2:$AL$4721,"&gt;"&amp;AL680)+1,"")</f>
        <v>405</v>
      </c>
      <c r="AN680" s="24" t="str">
        <f>IF(Z680&lt;&gt;"是","非参评",IF(AND(AM680&lt;=COUNTIF($Z$2:$Z$4721,"是")*0.2,AC680&gt;MEDIAN(IF($Z$2:$Z$4721="是",$AC$2:$AC$4721))),"S",IF(AM680&lt;=COUNTIF($Z$2:$Z$4721,"是")*0.5,"A",IF(AM680&lt;=COUNTIF($Z$2:$Z$4721,"是")*0.8,"B","C"))))</f>
        <v>B</v>
      </c>
      <c r="AO680" s="24" t="str">
        <f>IF(G680="","无数据",IF(G680&lt;30,"MOB1-",IF(G680&lt;90,"MOB1-3",IF(G680&lt;180,"MOB3-6",IF(G680&lt;365,"MOB6-12","MOB12+")))))</f>
        <v>MOB6-12</v>
      </c>
    </row>
    <row r="681" spans="1:41" ht="13.5" hidden="1" customHeight="1">
      <c r="A681" s="24" t="s">
        <v>1168</v>
      </c>
      <c r="B681" s="34" t="s">
        <v>150</v>
      </c>
      <c r="C681" s="25">
        <v>791035</v>
      </c>
      <c r="D681" s="24" t="s">
        <v>1875</v>
      </c>
      <c r="E681" s="26">
        <v>45894.432638888902</v>
      </c>
      <c r="F681" s="26">
        <v>45894.432638888902</v>
      </c>
      <c r="G681" s="25">
        <v>260</v>
      </c>
      <c r="H681" s="25">
        <v>260</v>
      </c>
      <c r="I681" s="26">
        <v>46154.853472222203</v>
      </c>
      <c r="J681" s="27">
        <v>7318</v>
      </c>
      <c r="K681" s="27">
        <v>8301</v>
      </c>
      <c r="L681" s="27">
        <v>2699</v>
      </c>
      <c r="M681" s="27">
        <v>390107</v>
      </c>
      <c r="N681" s="27">
        <v>308309</v>
      </c>
      <c r="O681" s="25">
        <v>30</v>
      </c>
      <c r="P681" s="27">
        <v>0</v>
      </c>
      <c r="Q681" s="24"/>
      <c r="R681" s="24"/>
      <c r="S681" s="27">
        <v>340</v>
      </c>
      <c r="T681" s="27">
        <v>535</v>
      </c>
      <c r="U681" s="27">
        <v>15000000</v>
      </c>
      <c r="V681" s="27">
        <v>6474800</v>
      </c>
      <c r="W681" s="27">
        <v>15000000</v>
      </c>
      <c r="X681" s="24" t="str">
        <f>IF(OR(I681="",说明首页!$C$3-INT(I681)&gt;7),"是","否")</f>
        <v>否</v>
      </c>
      <c r="Y681" s="24" t="str">
        <f>IF(OR(O681="",O681&lt;22),"是","否")</f>
        <v>否</v>
      </c>
      <c r="Z681" s="24" t="str">
        <f>IF(AND(X681="否",Y681="否"),"是","否")</f>
        <v>是</v>
      </c>
      <c r="AA681" s="24" t="str">
        <f>IF(OR(I681="",说明首页!$C$3-INT(I681)&gt;=3),"是","否")</f>
        <v>否</v>
      </c>
      <c r="AB681" s="28">
        <f>IFERROR(IF(L681&gt;0,N681/L681,0),0)</f>
        <v>114.23082623193775</v>
      </c>
      <c r="AC681" s="29">
        <f>IFERROR(IF(U681="",0,U681/10000),0)</f>
        <v>1500</v>
      </c>
      <c r="AD681" s="27">
        <f>IFERROR(IF(AND(T681&lt;&gt;"",T681&gt;0),U681/T681,0),0)</f>
        <v>28037.383177570093</v>
      </c>
      <c r="AE681" s="29">
        <f>IFERROR(IF(V681="",0,V681/10000),0)</f>
        <v>647.48</v>
      </c>
      <c r="AF681" s="29">
        <f>IFERROR(IF(O681&gt;0,N681/O681/60,0),0)</f>
        <v>171.2827777777778</v>
      </c>
      <c r="AG681" s="28">
        <f>IF(Z681="是",COUNTIFS($Z$2:$Z$4721,"是",$AB$2:$AB$4721,"&lt;"&amp;AB681)/COUNTIF($Z$2:$Z$4721,"是")*100,"")</f>
        <v>83.811129848229342</v>
      </c>
      <c r="AH681" s="28">
        <f>IF(Z681="是",COUNTIFS($Z$2:$Z$4721,"是",$AC$2:$AC$4721,"&lt;"&amp;AC681)/COUNTIF($Z$2:$Z$4721,"是")*100,"")</f>
        <v>90.556492411467119</v>
      </c>
      <c r="AI681" s="28">
        <f>IF(Z681="是",COUNTIFS($Z$2:$Z$4721,"是",$AD$2:$AD$4721,"&lt;"&amp;AD681)/COUNTIF($Z$2:$Z$4721,"是")*100,"")</f>
        <v>72.681281618887013</v>
      </c>
      <c r="AJ681" s="28">
        <f>IF(Z681="是",COUNTIFS($Z$2:$Z$4721,"是",$AE$2:$AE$4721,"&lt;"&amp;AE681)/COUNTIF($Z$2:$Z$4721,"是")*100,"")</f>
        <v>83.811129848229342</v>
      </c>
      <c r="AK681" s="28">
        <f>IF(Z681="是",COUNTIFS($Z$2:$Z$4721,"是",$AF$2:$AF$4721,"&lt;"&amp;AF681)/COUNTIF($Z$2:$Z$4721,"是")*100,"")</f>
        <v>90.893760539629014</v>
      </c>
      <c r="AL681" s="29">
        <f>IF(Z681="是",ROUND(AG681*0.1+AH681*0.35+AI681*0.15+AJ681*0.15+AK681*0.25,2),"")</f>
        <v>86.27</v>
      </c>
      <c r="AM681" s="25">
        <f>IF(Z681="是",COUNTIFS($Z$2:$Z$4721,"是",$AL$2:$AL$4721,"&gt;"&amp;AL681)+1,"")</f>
        <v>41</v>
      </c>
      <c r="AN681" s="24" t="str">
        <f>IF(Z681&lt;&gt;"是","非参评",IF(AND(AM681&lt;=COUNTIF($Z$2:$Z$4721,"是")*0.2,AC681&gt;MEDIAN(IF($Z$2:$Z$4721="是",$AC$2:$AC$4721))),"S",IF(AM681&lt;=COUNTIF($Z$2:$Z$4721,"是")*0.5,"A",IF(AM681&lt;=COUNTIF($Z$2:$Z$4721,"是")*0.8,"B","C"))))</f>
        <v>S</v>
      </c>
      <c r="AO681" s="24" t="str">
        <f>IF(G681="","无数据",IF(G681&lt;30,"MOB1-",IF(G681&lt;90,"MOB1-3",IF(G681&lt;180,"MOB3-6",IF(G681&lt;365,"MOB6-12","MOB12+")))))</f>
        <v>MOB6-12</v>
      </c>
    </row>
    <row r="682" spans="1:41" ht="13.5" hidden="1" customHeight="1">
      <c r="A682" s="24" t="s">
        <v>1168</v>
      </c>
      <c r="B682" s="34" t="s">
        <v>150</v>
      </c>
      <c r="C682" s="25">
        <v>791036</v>
      </c>
      <c r="D682" s="24" t="s">
        <v>506</v>
      </c>
      <c r="E682" s="26">
        <v>45894.418749999997</v>
      </c>
      <c r="F682" s="26">
        <v>45894.418749999997</v>
      </c>
      <c r="G682" s="25">
        <v>260</v>
      </c>
      <c r="H682" s="25">
        <v>260</v>
      </c>
      <c r="I682" s="26">
        <v>46154.661111111098</v>
      </c>
      <c r="J682" s="27">
        <v>584</v>
      </c>
      <c r="K682" s="27">
        <v>631</v>
      </c>
      <c r="L682" s="27">
        <v>139</v>
      </c>
      <c r="M682" s="27">
        <v>19779</v>
      </c>
      <c r="N682" s="27">
        <v>12044</v>
      </c>
      <c r="O682" s="25"/>
      <c r="P682" s="27">
        <v>0</v>
      </c>
      <c r="Q682" s="24"/>
      <c r="R682" s="24"/>
      <c r="S682" s="27">
        <v>1</v>
      </c>
      <c r="T682" s="27">
        <v>2</v>
      </c>
      <c r="U682" s="27">
        <v>140000</v>
      </c>
      <c r="V682" s="27">
        <v>140000</v>
      </c>
      <c r="W682" s="27">
        <v>140000</v>
      </c>
      <c r="X682" s="24" t="str">
        <f>IF(OR(I682="",说明首页!$C$3-INT(I682)&gt;7),"是","否")</f>
        <v>否</v>
      </c>
      <c r="Y682" s="24" t="str">
        <f>IF(OR(O682="",O682&lt;22),"是","否")</f>
        <v>是</v>
      </c>
      <c r="Z682" s="24" t="str">
        <f>IF(AND(X682="否",Y682="否"),"是","否")</f>
        <v>否</v>
      </c>
      <c r="AA682" s="24" t="str">
        <f>IF(OR(I682="",说明首页!$C$3-INT(I682)&gt;=3),"是","否")</f>
        <v>否</v>
      </c>
      <c r="AB682" s="28">
        <f>IFERROR(IF(L682&gt;0,N682/L682,0),0)</f>
        <v>86.647482014388487</v>
      </c>
      <c r="AC682" s="29">
        <f>IFERROR(IF(U682="",0,U682/10000),0)</f>
        <v>14</v>
      </c>
      <c r="AD682" s="27">
        <f>IFERROR(IF(AND(T682&lt;&gt;"",T682&gt;0),U682/T682,0),0)</f>
        <v>70000</v>
      </c>
      <c r="AE682" s="29">
        <f>IFERROR(IF(V682="",0,V682/10000),0)</f>
        <v>14</v>
      </c>
      <c r="AF682" s="29">
        <f>IFERROR(IF(O682&gt;0,N682/O682/60,0),0)</f>
        <v>0</v>
      </c>
      <c r="AG682" s="28" t="str">
        <f>IF(Z682="是",COUNTIFS($Z$2:$Z$4721,"是",$AB$2:$AB$4721,"&lt;"&amp;AB682)/COUNTIF($Z$2:$Z$4721,"是")*100,"")</f>
        <v/>
      </c>
      <c r="AH682" s="28" t="str">
        <f>IF(Z682="是",COUNTIFS($Z$2:$Z$4721,"是",$AC$2:$AC$4721,"&lt;"&amp;AC682)/COUNTIF($Z$2:$Z$4721,"是")*100,"")</f>
        <v/>
      </c>
      <c r="AI682" s="28" t="str">
        <f>IF(Z682="是",COUNTIFS($Z$2:$Z$4721,"是",$AD$2:$AD$4721,"&lt;"&amp;AD682)/COUNTIF($Z$2:$Z$4721,"是")*100,"")</f>
        <v/>
      </c>
      <c r="AJ682" s="28" t="str">
        <f>IF(Z682="是",COUNTIFS($Z$2:$Z$4721,"是",$AE$2:$AE$4721,"&lt;"&amp;AE682)/COUNTIF($Z$2:$Z$4721,"是")*100,"")</f>
        <v/>
      </c>
      <c r="AK682" s="28" t="str">
        <f>IF(Z682="是",COUNTIFS($Z$2:$Z$4721,"是",$AF$2:$AF$4721,"&lt;"&amp;AF682)/COUNTIF($Z$2:$Z$4721,"是")*100,"")</f>
        <v/>
      </c>
      <c r="AL682" s="29" t="str">
        <f>IF(Z682="是",ROUND(AG682*0.1+AH682*0.35+AI682*0.15+AJ682*0.15+AK682*0.25,2),"")</f>
        <v/>
      </c>
      <c r="AM682" s="25" t="str">
        <f>IF(Z682="是",COUNTIFS($Z$2:$Z$4721,"是",$AL$2:$AL$4721,"&gt;"&amp;AL682)+1,"")</f>
        <v/>
      </c>
      <c r="AN682" s="24" t="str">
        <f>IF(Z682&lt;&gt;"是","非参评",IF(AND(AM682&lt;=COUNTIF($Z$2:$Z$4721,"是")*0.2,AC682&gt;MEDIAN(IF($Z$2:$Z$4721="是",$AC$2:$AC$4721))),"S",IF(AM682&lt;=COUNTIF($Z$2:$Z$4721,"是")*0.5,"A",IF(AM682&lt;=COUNTIF($Z$2:$Z$4721,"是")*0.8,"B","C"))))</f>
        <v>非参评</v>
      </c>
      <c r="AO682" s="24" t="str">
        <f>IF(G682="","无数据",IF(G682&lt;30,"MOB1-",IF(G682&lt;90,"MOB1-3",IF(G682&lt;180,"MOB3-6",IF(G682&lt;365,"MOB6-12","MOB12+")))))</f>
        <v>MOB6-12</v>
      </c>
    </row>
    <row r="683" spans="1:41" ht="13.5" hidden="1" customHeight="1">
      <c r="A683" s="24" t="s">
        <v>1168</v>
      </c>
      <c r="B683" s="34" t="s">
        <v>147</v>
      </c>
      <c r="C683" s="25">
        <v>791139</v>
      </c>
      <c r="D683" s="24" t="s">
        <v>1220</v>
      </c>
      <c r="E683" s="26">
        <v>45896.583333333299</v>
      </c>
      <c r="F683" s="26">
        <v>45896.583333333299</v>
      </c>
      <c r="G683" s="25">
        <v>258</v>
      </c>
      <c r="H683" s="25">
        <v>258</v>
      </c>
      <c r="I683" s="26">
        <v>46154.789583333302</v>
      </c>
      <c r="J683" s="27">
        <v>4736</v>
      </c>
      <c r="K683" s="27">
        <v>6100</v>
      </c>
      <c r="L683" s="27">
        <v>2910</v>
      </c>
      <c r="M683" s="27">
        <v>251150</v>
      </c>
      <c r="N683" s="27">
        <v>203250</v>
      </c>
      <c r="O683" s="24">
        <v>26</v>
      </c>
      <c r="P683" s="24">
        <v>0</v>
      </c>
      <c r="Q683" s="24"/>
      <c r="R683" s="24"/>
      <c r="S683" s="24">
        <v>238</v>
      </c>
      <c r="T683" s="24">
        <v>398</v>
      </c>
      <c r="U683" s="24">
        <v>7003900</v>
      </c>
      <c r="V683" s="24">
        <v>2255100</v>
      </c>
      <c r="W683" s="24">
        <v>7003900</v>
      </c>
      <c r="X683" s="24" t="str">
        <f>IF(OR(I683="",说明首页!$C$3-INT(I683)&gt;7),"是","否")</f>
        <v>否</v>
      </c>
      <c r="Y683" s="24" t="str">
        <f>IF(OR(O683="",O683&lt;22),"是","否")</f>
        <v>否</v>
      </c>
      <c r="Z683" s="24" t="str">
        <f>IF(AND(X683="否",Y683="否"),"是","否")</f>
        <v>是</v>
      </c>
      <c r="AA683" s="24" t="str">
        <f>IF(OR(I683="",说明首页!$C$3-INT(I683)&gt;=3),"是","否")</f>
        <v>否</v>
      </c>
      <c r="AB683" s="28">
        <f>IFERROR(IF(L683&gt;0,N683/L683,0),0)</f>
        <v>69.845360824742272</v>
      </c>
      <c r="AC683" s="29">
        <f>IFERROR(IF(U683="",0,U683/10000),0)</f>
        <v>700.39</v>
      </c>
      <c r="AD683" s="27">
        <f>IFERROR(IF(AND(T683&lt;&gt;"",T683&gt;0),U683/T683,0),0)</f>
        <v>17597.738693467338</v>
      </c>
      <c r="AE683" s="29">
        <f>IFERROR(IF(V683="",0,V683/10000),0)</f>
        <v>225.51</v>
      </c>
      <c r="AF683" s="29">
        <f>IFERROR(IF(O683&gt;0,N683/O683/60,0),0)</f>
        <v>130.28846153846155</v>
      </c>
      <c r="AG683" s="28">
        <f>IF(Z683="是",COUNTIFS($Z$2:$Z$4721,"是",$AB$2:$AB$4721,"&lt;"&amp;AB683)/COUNTIF($Z$2:$Z$4721,"是")*100,"")</f>
        <v>6.2394603709949408</v>
      </c>
      <c r="AH683" s="28">
        <f>IF(Z683="是",COUNTIFS($Z$2:$Z$4721,"是",$AC$2:$AC$4721,"&lt;"&amp;AC683)/COUNTIF($Z$2:$Z$4721,"是")*100,"")</f>
        <v>37.605396290050592</v>
      </c>
      <c r="AI683" s="28">
        <f>IF(Z683="是",COUNTIFS($Z$2:$Z$4721,"是",$AD$2:$AD$4721,"&lt;"&amp;AD683)/COUNTIF($Z$2:$Z$4721,"是")*100,"")</f>
        <v>13.659359190556492</v>
      </c>
      <c r="AJ683" s="28">
        <f>IF(Z683="是",COUNTIFS($Z$2:$Z$4721,"是",$AE$2:$AE$4721,"&lt;"&amp;AE683)/COUNTIF($Z$2:$Z$4721,"是")*100,"")</f>
        <v>32.377740303541316</v>
      </c>
      <c r="AK683" s="28">
        <f>IF(Z683="是",COUNTIFS($Z$2:$Z$4721,"是",$AF$2:$AF$4721,"&lt;"&amp;AF683)/COUNTIF($Z$2:$Z$4721,"是")*100,"")</f>
        <v>41.989881956155145</v>
      </c>
      <c r="AL683" s="29">
        <f>IF(Z683="是",ROUND(AG683*0.1+AH683*0.35+AI683*0.15+AJ683*0.15+AK683*0.25,2),"")</f>
        <v>31.19</v>
      </c>
      <c r="AM683" s="25">
        <f>IF(Z683="是",COUNTIFS($Z$2:$Z$4721,"是",$AL$2:$AL$4721,"&gt;"&amp;AL683)+1,"")</f>
        <v>438</v>
      </c>
      <c r="AN683" s="24" t="str">
        <f>IF(Z683&lt;&gt;"是","非参评",IF(AND(AM683&lt;=COUNTIF($Z$2:$Z$4721,"是")*0.2,AC683&gt;MEDIAN(IF($Z$2:$Z$4721="是",$AC$2:$AC$4721))),"S",IF(AM683&lt;=COUNTIF($Z$2:$Z$4721,"是")*0.5,"A",IF(AM683&lt;=COUNTIF($Z$2:$Z$4721,"是")*0.8,"B","C"))))</f>
        <v>B</v>
      </c>
      <c r="AO683" s="24" t="str">
        <f>IF(G683="","无数据",IF(G683&lt;30,"MOB1-",IF(G683&lt;90,"MOB1-3",IF(G683&lt;180,"MOB3-6",IF(G683&lt;365,"MOB6-12","MOB12+")))))</f>
        <v>MOB6-12</v>
      </c>
    </row>
    <row r="684" spans="1:41" ht="13.5" hidden="1" customHeight="1">
      <c r="A684" s="24" t="s">
        <v>1168</v>
      </c>
      <c r="B684" s="34" t="s">
        <v>147</v>
      </c>
      <c r="C684" s="25">
        <v>791231</v>
      </c>
      <c r="D684" s="24" t="s">
        <v>1347</v>
      </c>
      <c r="E684" s="26">
        <v>46098.599305555603</v>
      </c>
      <c r="F684" s="26">
        <v>46098.599305555603</v>
      </c>
      <c r="G684" s="25">
        <v>56</v>
      </c>
      <c r="H684" s="25">
        <v>56</v>
      </c>
      <c r="I684" s="26">
        <v>46154.7902777778</v>
      </c>
      <c r="J684" s="27">
        <v>3525</v>
      </c>
      <c r="K684" s="27">
        <v>4431</v>
      </c>
      <c r="L684" s="27">
        <v>1801</v>
      </c>
      <c r="M684" s="27">
        <v>199541</v>
      </c>
      <c r="N684" s="27">
        <v>164909</v>
      </c>
      <c r="O684" s="25">
        <v>21</v>
      </c>
      <c r="P684" s="27">
        <v>0</v>
      </c>
      <c r="Q684" s="24"/>
      <c r="R684" s="24"/>
      <c r="S684" s="27">
        <v>165</v>
      </c>
      <c r="T684" s="27">
        <v>237</v>
      </c>
      <c r="U684" s="27">
        <v>4206900</v>
      </c>
      <c r="V684" s="27">
        <v>1435400</v>
      </c>
      <c r="W684" s="27">
        <v>4206900</v>
      </c>
      <c r="X684" s="24" t="str">
        <f>IF(OR(I684="",说明首页!$C$3-INT(I684)&gt;7),"是","否")</f>
        <v>否</v>
      </c>
      <c r="Y684" s="24" t="str">
        <f>IF(OR(O684="",O684&lt;22),"是","否")</f>
        <v>是</v>
      </c>
      <c r="Z684" s="24" t="str">
        <f>IF(AND(X684="否",Y684="否"),"是","否")</f>
        <v>否</v>
      </c>
      <c r="AA684" s="24" t="str">
        <f>IF(OR(I684="",说明首页!$C$3-INT(I684)&gt;=3),"是","否")</f>
        <v>否</v>
      </c>
      <c r="AB684" s="28">
        <f>IFERROR(IF(L684&gt;0,N684/L684,0),0)</f>
        <v>91.565241532481949</v>
      </c>
      <c r="AC684" s="29">
        <f>IFERROR(IF(U684="",0,U684/10000),0)</f>
        <v>420.69</v>
      </c>
      <c r="AD684" s="27">
        <f>IFERROR(IF(AND(T684&lt;&gt;"",T684&gt;0),U684/T684,0),0)</f>
        <v>17750.632911392404</v>
      </c>
      <c r="AE684" s="29">
        <f>IFERROR(IF(V684="",0,V684/10000),0)</f>
        <v>143.54</v>
      </c>
      <c r="AF684" s="29">
        <f>IFERROR(IF(O684&gt;0,N684/O684/60,0),0)</f>
        <v>130.88015873015874</v>
      </c>
      <c r="AG684" s="28" t="str">
        <f>IF(Z684="是",COUNTIFS($Z$2:$Z$4721,"是",$AB$2:$AB$4721,"&lt;"&amp;AB684)/COUNTIF($Z$2:$Z$4721,"是")*100,"")</f>
        <v/>
      </c>
      <c r="AH684" s="28" t="str">
        <f>IF(Z684="是",COUNTIFS($Z$2:$Z$4721,"是",$AC$2:$AC$4721,"&lt;"&amp;AC684)/COUNTIF($Z$2:$Z$4721,"是")*100,"")</f>
        <v/>
      </c>
      <c r="AI684" s="28" t="str">
        <f>IF(Z684="是",COUNTIFS($Z$2:$Z$4721,"是",$AD$2:$AD$4721,"&lt;"&amp;AD684)/COUNTIF($Z$2:$Z$4721,"是")*100,"")</f>
        <v/>
      </c>
      <c r="AJ684" s="28" t="str">
        <f>IF(Z684="是",COUNTIFS($Z$2:$Z$4721,"是",$AE$2:$AE$4721,"&lt;"&amp;AE684)/COUNTIF($Z$2:$Z$4721,"是")*100,"")</f>
        <v/>
      </c>
      <c r="AK684" s="28" t="str">
        <f>IF(Z684="是",COUNTIFS($Z$2:$Z$4721,"是",$AF$2:$AF$4721,"&lt;"&amp;AF684)/COUNTIF($Z$2:$Z$4721,"是")*100,"")</f>
        <v/>
      </c>
      <c r="AL684" s="29" t="str">
        <f>IF(Z684="是",ROUND(AG684*0.1+AH684*0.35+AI684*0.15+AJ684*0.15+AK684*0.25,2),"")</f>
        <v/>
      </c>
      <c r="AM684" s="25" t="str">
        <f>IF(Z684="是",COUNTIFS($Z$2:$Z$4721,"是",$AL$2:$AL$4721,"&gt;"&amp;AL684)+1,"")</f>
        <v/>
      </c>
      <c r="AN684" s="24" t="str">
        <f>IF(Z684&lt;&gt;"是","非参评",IF(AND(AM684&lt;=COUNTIF($Z$2:$Z$4721,"是")*0.2,AC684&gt;MEDIAN(IF($Z$2:$Z$4721="是",$AC$2:$AC$4721))),"S",IF(AM684&lt;=COUNTIF($Z$2:$Z$4721,"是")*0.5,"A",IF(AM684&lt;=COUNTIF($Z$2:$Z$4721,"是")*0.8,"B","C"))))</f>
        <v>非参评</v>
      </c>
      <c r="AO684" s="24" t="str">
        <f>IF(G684="","无数据",IF(G684&lt;30,"MOB1-",IF(G684&lt;90,"MOB1-3",IF(G684&lt;180,"MOB3-6",IF(G684&lt;365,"MOB6-12","MOB12+")))))</f>
        <v>MOB1-3</v>
      </c>
    </row>
    <row r="685" spans="1:41" ht="13.5" hidden="1" customHeight="1">
      <c r="A685" s="24" t="s">
        <v>1168</v>
      </c>
      <c r="B685" s="34" t="s">
        <v>335</v>
      </c>
      <c r="C685" s="25">
        <v>791235</v>
      </c>
      <c r="D685" s="24" t="s">
        <v>1303</v>
      </c>
      <c r="E685" s="26">
        <v>45897.7006944444</v>
      </c>
      <c r="F685" s="26">
        <v>45897.7006944444</v>
      </c>
      <c r="G685" s="25">
        <v>257</v>
      </c>
      <c r="H685" s="25">
        <v>257</v>
      </c>
      <c r="I685" s="26">
        <v>46129.7277777778</v>
      </c>
      <c r="J685" s="27">
        <v>1000</v>
      </c>
      <c r="K685" s="27">
        <v>1173</v>
      </c>
      <c r="L685" s="27">
        <v>382</v>
      </c>
      <c r="M685" s="27">
        <v>49164</v>
      </c>
      <c r="N685" s="27">
        <v>38852</v>
      </c>
      <c r="O685" s="25">
        <v>5</v>
      </c>
      <c r="P685" s="27">
        <v>0</v>
      </c>
      <c r="Q685" s="24"/>
      <c r="R685" s="24"/>
      <c r="S685" s="27">
        <v>88</v>
      </c>
      <c r="T685" s="27">
        <v>130</v>
      </c>
      <c r="U685" s="27">
        <v>2648100</v>
      </c>
      <c r="V685" s="27">
        <v>174700</v>
      </c>
      <c r="W685" s="27">
        <v>2648100</v>
      </c>
      <c r="X685" s="24" t="str">
        <f>IF(OR(I685="",说明首页!$C$3-INT(I685)&gt;7),"是","否")</f>
        <v>否</v>
      </c>
      <c r="Y685" s="24" t="str">
        <f>IF(OR(O685="",O685&lt;22),"是","否")</f>
        <v>是</v>
      </c>
      <c r="Z685" s="24" t="str">
        <f>IF(AND(X685="否",Y685="否"),"是","否")</f>
        <v>否</v>
      </c>
      <c r="AA685" s="24" t="str">
        <f>IF(OR(I685="",说明首页!$C$3-INT(I685)&gt;=3),"是","否")</f>
        <v>否</v>
      </c>
      <c r="AB685" s="28">
        <f>IFERROR(IF(L685&gt;0,N685/L685,0),0)</f>
        <v>101.70680628272251</v>
      </c>
      <c r="AC685" s="29">
        <f>IFERROR(IF(U685="",0,U685/10000),0)</f>
        <v>264.81</v>
      </c>
      <c r="AD685" s="27">
        <f>IFERROR(IF(AND(T685&lt;&gt;"",T685&gt;0),U685/T685,0),0)</f>
        <v>20370</v>
      </c>
      <c r="AE685" s="29">
        <f>IFERROR(IF(V685="",0,V685/10000),0)</f>
        <v>17.47</v>
      </c>
      <c r="AF685" s="29">
        <f>IFERROR(IF(O685&gt;0,N685/O685/60,0),0)</f>
        <v>129.50666666666666</v>
      </c>
      <c r="AG685" s="28" t="str">
        <f>IF(Z685="是",COUNTIFS($Z$2:$Z$4721,"是",$AB$2:$AB$4721,"&lt;"&amp;AB685)/COUNTIF($Z$2:$Z$4721,"是")*100,"")</f>
        <v/>
      </c>
      <c r="AH685" s="28" t="str">
        <f>IF(Z685="是",COUNTIFS($Z$2:$Z$4721,"是",$AC$2:$AC$4721,"&lt;"&amp;AC685)/COUNTIF($Z$2:$Z$4721,"是")*100,"")</f>
        <v/>
      </c>
      <c r="AI685" s="28" t="str">
        <f>IF(Z685="是",COUNTIFS($Z$2:$Z$4721,"是",$AD$2:$AD$4721,"&lt;"&amp;AD685)/COUNTIF($Z$2:$Z$4721,"是")*100,"")</f>
        <v/>
      </c>
      <c r="AJ685" s="28" t="str">
        <f>IF(Z685="是",COUNTIFS($Z$2:$Z$4721,"是",$AE$2:$AE$4721,"&lt;"&amp;AE685)/COUNTIF($Z$2:$Z$4721,"是")*100,"")</f>
        <v/>
      </c>
      <c r="AK685" s="28" t="str">
        <f>IF(Z685="是",COUNTIFS($Z$2:$Z$4721,"是",$AF$2:$AF$4721,"&lt;"&amp;AF685)/COUNTIF($Z$2:$Z$4721,"是")*100,"")</f>
        <v/>
      </c>
      <c r="AL685" s="29" t="str">
        <f>IF(Z685="是",ROUND(AG685*0.1+AH685*0.35+AI685*0.15+AJ685*0.15+AK685*0.25,2),"")</f>
        <v/>
      </c>
      <c r="AM685" s="25" t="str">
        <f>IF(Z685="是",COUNTIFS($Z$2:$Z$4721,"是",$AL$2:$AL$4721,"&gt;"&amp;AL685)+1,"")</f>
        <v/>
      </c>
      <c r="AN685" s="24" t="str">
        <f>IF(Z685&lt;&gt;"是","非参评",IF(AND(AM685&lt;=COUNTIF($Z$2:$Z$4721,"是")*0.2,AC685&gt;MEDIAN(IF($Z$2:$Z$4721="是",$AC$2:$AC$4721))),"S",IF(AM685&lt;=COUNTIF($Z$2:$Z$4721,"是")*0.5,"A",IF(AM685&lt;=COUNTIF($Z$2:$Z$4721,"是")*0.8,"B","C"))))</f>
        <v>非参评</v>
      </c>
      <c r="AO685" s="24" t="str">
        <f>IF(G685="","无数据",IF(G685&lt;30,"MOB1-",IF(G685&lt;90,"MOB1-3",IF(G685&lt;180,"MOB3-6",IF(G685&lt;365,"MOB6-12","MOB12+")))))</f>
        <v>MOB6-12</v>
      </c>
    </row>
    <row r="686" spans="1:41" ht="13.5" hidden="1" customHeight="1">
      <c r="A686" s="24" t="s">
        <v>1168</v>
      </c>
      <c r="B686" s="34" t="s">
        <v>147</v>
      </c>
      <c r="C686" s="25">
        <v>791434</v>
      </c>
      <c r="D686" s="24" t="s">
        <v>541</v>
      </c>
      <c r="E686" s="26">
        <v>45898.65625</v>
      </c>
      <c r="F686" s="26">
        <v>45898.65625</v>
      </c>
      <c r="G686" s="25">
        <v>256</v>
      </c>
      <c r="H686" s="25">
        <v>256</v>
      </c>
      <c r="I686" s="26">
        <v>46154.635416666701</v>
      </c>
      <c r="J686" s="27">
        <v>337</v>
      </c>
      <c r="K686" s="27">
        <v>365</v>
      </c>
      <c r="L686" s="27">
        <v>132</v>
      </c>
      <c r="M686" s="27">
        <v>14956</v>
      </c>
      <c r="N686" s="27">
        <v>11650</v>
      </c>
      <c r="O686" s="25">
        <v>1</v>
      </c>
      <c r="P686" s="27">
        <v>0</v>
      </c>
      <c r="Q686" s="24"/>
      <c r="R686" s="24"/>
      <c r="S686" s="27">
        <v>6</v>
      </c>
      <c r="T686" s="27">
        <v>11</v>
      </c>
      <c r="U686" s="27">
        <v>298700</v>
      </c>
      <c r="V686" s="27">
        <v>291200</v>
      </c>
      <c r="W686" s="27">
        <v>298700</v>
      </c>
      <c r="X686" s="24" t="str">
        <f>IF(OR(I686="",说明首页!$C$3-INT(I686)&gt;7),"是","否")</f>
        <v>否</v>
      </c>
      <c r="Y686" s="24" t="str">
        <f>IF(OR(O686="",O686&lt;22),"是","否")</f>
        <v>是</v>
      </c>
      <c r="Z686" s="24" t="str">
        <f>IF(AND(X686="否",Y686="否"),"是","否")</f>
        <v>否</v>
      </c>
      <c r="AA686" s="24" t="str">
        <f>IF(OR(I686="",说明首页!$C$3-INT(I686)&gt;=3),"是","否")</f>
        <v>否</v>
      </c>
      <c r="AB686" s="28">
        <f>IFERROR(IF(L686&gt;0,N686/L686,0),0)</f>
        <v>88.257575757575751</v>
      </c>
      <c r="AC686" s="29">
        <f>IFERROR(IF(U686="",0,U686/10000),0)</f>
        <v>29.87</v>
      </c>
      <c r="AD686" s="27">
        <f>IFERROR(IF(AND(T686&lt;&gt;"",T686&gt;0),U686/T686,0),0)</f>
        <v>27154.545454545456</v>
      </c>
      <c r="AE686" s="29">
        <f>IFERROR(IF(V686="",0,V686/10000),0)</f>
        <v>29.12</v>
      </c>
      <c r="AF686" s="29">
        <f>IFERROR(IF(O686&gt;0,N686/O686/60,0),0)</f>
        <v>194.16666666666666</v>
      </c>
      <c r="AG686" s="28" t="str">
        <f>IF(Z686="是",COUNTIFS($Z$2:$Z$4721,"是",$AB$2:$AB$4721,"&lt;"&amp;AB686)/COUNTIF($Z$2:$Z$4721,"是")*100,"")</f>
        <v/>
      </c>
      <c r="AH686" s="28" t="str">
        <f>IF(Z686="是",COUNTIFS($Z$2:$Z$4721,"是",$AC$2:$AC$4721,"&lt;"&amp;AC686)/COUNTIF($Z$2:$Z$4721,"是")*100,"")</f>
        <v/>
      </c>
      <c r="AI686" s="28" t="str">
        <f>IF(Z686="是",COUNTIFS($Z$2:$Z$4721,"是",$AD$2:$AD$4721,"&lt;"&amp;AD686)/COUNTIF($Z$2:$Z$4721,"是")*100,"")</f>
        <v/>
      </c>
      <c r="AJ686" s="28" t="str">
        <f>IF(Z686="是",COUNTIFS($Z$2:$Z$4721,"是",$AE$2:$AE$4721,"&lt;"&amp;AE686)/COUNTIF($Z$2:$Z$4721,"是")*100,"")</f>
        <v/>
      </c>
      <c r="AK686" s="28" t="str">
        <f>IF(Z686="是",COUNTIFS($Z$2:$Z$4721,"是",$AF$2:$AF$4721,"&lt;"&amp;AF686)/COUNTIF($Z$2:$Z$4721,"是")*100,"")</f>
        <v/>
      </c>
      <c r="AL686" s="29" t="str">
        <f>IF(Z686="是",ROUND(AG686*0.1+AH686*0.35+AI686*0.15+AJ686*0.15+AK686*0.25,2),"")</f>
        <v/>
      </c>
      <c r="AM686" s="25" t="str">
        <f>IF(Z686="是",COUNTIFS($Z$2:$Z$4721,"是",$AL$2:$AL$4721,"&gt;"&amp;AL686)+1,"")</f>
        <v/>
      </c>
      <c r="AN686" s="24" t="str">
        <f>IF(Z686&lt;&gt;"是","非参评",IF(AND(AM686&lt;=COUNTIF($Z$2:$Z$4721,"是")*0.2,AC686&gt;MEDIAN(IF($Z$2:$Z$4721="是",$AC$2:$AC$4721))),"S",IF(AM686&lt;=COUNTIF($Z$2:$Z$4721,"是")*0.5,"A",IF(AM686&lt;=COUNTIF($Z$2:$Z$4721,"是")*0.8,"B","C"))))</f>
        <v>非参评</v>
      </c>
      <c r="AO686" s="24" t="str">
        <f>IF(G686="","无数据",IF(G686&lt;30,"MOB1-",IF(G686&lt;90,"MOB1-3",IF(G686&lt;180,"MOB3-6",IF(G686&lt;365,"MOB6-12","MOB12+")))))</f>
        <v>MOB6-12</v>
      </c>
    </row>
    <row r="687" spans="1:41" ht="13.5" hidden="1" customHeight="1">
      <c r="A687" s="24" t="s">
        <v>1168</v>
      </c>
      <c r="B687" s="34" t="s">
        <v>150</v>
      </c>
      <c r="C687" s="25">
        <v>791563</v>
      </c>
      <c r="D687" s="24" t="s">
        <v>923</v>
      </c>
      <c r="E687" s="26">
        <v>45901.601388888899</v>
      </c>
      <c r="F687" s="26">
        <v>45901.601388888899</v>
      </c>
      <c r="G687" s="25">
        <v>253</v>
      </c>
      <c r="H687" s="25">
        <v>253</v>
      </c>
      <c r="I687" s="26">
        <v>46154.652777777803</v>
      </c>
      <c r="J687" s="27">
        <v>387</v>
      </c>
      <c r="K687" s="27">
        <v>464</v>
      </c>
      <c r="L687" s="27">
        <v>101</v>
      </c>
      <c r="M687" s="27">
        <v>25330</v>
      </c>
      <c r="N687" s="27">
        <v>20474</v>
      </c>
      <c r="O687" s="25">
        <v>3</v>
      </c>
      <c r="P687" s="27">
        <v>0</v>
      </c>
      <c r="Q687" s="24"/>
      <c r="R687" s="24"/>
      <c r="S687" s="27">
        <v>8</v>
      </c>
      <c r="T687" s="27">
        <v>15</v>
      </c>
      <c r="U687" s="27">
        <v>882000</v>
      </c>
      <c r="V687" s="27">
        <v>802000</v>
      </c>
      <c r="W687" s="27">
        <v>882000</v>
      </c>
      <c r="X687" s="24" t="str">
        <f>IF(OR(I687="",说明首页!$C$3-INT(I687)&gt;7),"是","否")</f>
        <v>否</v>
      </c>
      <c r="Y687" s="24" t="str">
        <f>IF(OR(O687="",O687&lt;22),"是","否")</f>
        <v>是</v>
      </c>
      <c r="Z687" s="24" t="str">
        <f>IF(AND(X687="否",Y687="否"),"是","否")</f>
        <v>否</v>
      </c>
      <c r="AA687" s="24" t="str">
        <f>IF(OR(I687="",说明首页!$C$3-INT(I687)&gt;=3),"是","否")</f>
        <v>否</v>
      </c>
      <c r="AB687" s="28">
        <f>IFERROR(IF(L687&gt;0,N687/L687,0),0)</f>
        <v>202.71287128712871</v>
      </c>
      <c r="AC687" s="29">
        <f>IFERROR(IF(U687="",0,U687/10000),0)</f>
        <v>88.2</v>
      </c>
      <c r="AD687" s="27">
        <f>IFERROR(IF(AND(T687&lt;&gt;"",T687&gt;0),U687/T687,0),0)</f>
        <v>58800</v>
      </c>
      <c r="AE687" s="29">
        <f>IFERROR(IF(V687="",0,V687/10000),0)</f>
        <v>80.2</v>
      </c>
      <c r="AF687" s="29">
        <f>IFERROR(IF(O687&gt;0,N687/O687/60,0),0)</f>
        <v>113.74444444444445</v>
      </c>
      <c r="AG687" s="28" t="str">
        <f>IF(Z687="是",COUNTIFS($Z$2:$Z$4721,"是",$AB$2:$AB$4721,"&lt;"&amp;AB687)/COUNTIF($Z$2:$Z$4721,"是")*100,"")</f>
        <v/>
      </c>
      <c r="AH687" s="28" t="str">
        <f>IF(Z687="是",COUNTIFS($Z$2:$Z$4721,"是",$AC$2:$AC$4721,"&lt;"&amp;AC687)/COUNTIF($Z$2:$Z$4721,"是")*100,"")</f>
        <v/>
      </c>
      <c r="AI687" s="28" t="str">
        <f>IF(Z687="是",COUNTIFS($Z$2:$Z$4721,"是",$AD$2:$AD$4721,"&lt;"&amp;AD687)/COUNTIF($Z$2:$Z$4721,"是")*100,"")</f>
        <v/>
      </c>
      <c r="AJ687" s="28" t="str">
        <f>IF(Z687="是",COUNTIFS($Z$2:$Z$4721,"是",$AE$2:$AE$4721,"&lt;"&amp;AE687)/COUNTIF($Z$2:$Z$4721,"是")*100,"")</f>
        <v/>
      </c>
      <c r="AK687" s="28" t="str">
        <f>IF(Z687="是",COUNTIFS($Z$2:$Z$4721,"是",$AF$2:$AF$4721,"&lt;"&amp;AF687)/COUNTIF($Z$2:$Z$4721,"是")*100,"")</f>
        <v/>
      </c>
      <c r="AL687" s="29" t="str">
        <f>IF(Z687="是",ROUND(AG687*0.1+AH687*0.35+AI687*0.15+AJ687*0.15+AK687*0.25,2),"")</f>
        <v/>
      </c>
      <c r="AM687" s="25" t="str">
        <f>IF(Z687="是",COUNTIFS($Z$2:$Z$4721,"是",$AL$2:$AL$4721,"&gt;"&amp;AL687)+1,"")</f>
        <v/>
      </c>
      <c r="AN687" s="24" t="str">
        <f>IF(Z687&lt;&gt;"是","非参评",IF(AND(AM687&lt;=COUNTIF($Z$2:$Z$4721,"是")*0.2,AC687&gt;MEDIAN(IF($Z$2:$Z$4721="是",$AC$2:$AC$4721))),"S",IF(AM687&lt;=COUNTIF($Z$2:$Z$4721,"是")*0.5,"A",IF(AM687&lt;=COUNTIF($Z$2:$Z$4721,"是")*0.8,"B","C"))))</f>
        <v>非参评</v>
      </c>
      <c r="AO687" s="24" t="str">
        <f>IF(G687="","无数据",IF(G687&lt;30,"MOB1-",IF(G687&lt;90,"MOB1-3",IF(G687&lt;180,"MOB3-6",IF(G687&lt;365,"MOB6-12","MOB12+")))))</f>
        <v>MOB6-12</v>
      </c>
    </row>
    <row r="688" spans="1:41" ht="13.5" hidden="1" customHeight="1">
      <c r="A688" s="24" t="s">
        <v>1168</v>
      </c>
      <c r="B688" s="34" t="s">
        <v>150</v>
      </c>
      <c r="C688" s="25">
        <v>791566</v>
      </c>
      <c r="D688" s="24" t="s">
        <v>1316</v>
      </c>
      <c r="E688" s="26">
        <v>45901.6069444444</v>
      </c>
      <c r="F688" s="26">
        <v>45901.6069444444</v>
      </c>
      <c r="G688" s="25">
        <v>253</v>
      </c>
      <c r="H688" s="25">
        <v>253</v>
      </c>
      <c r="I688" s="26">
        <v>46154.816666666702</v>
      </c>
      <c r="J688" s="27">
        <v>5580</v>
      </c>
      <c r="K688" s="27">
        <v>5925</v>
      </c>
      <c r="L688" s="27">
        <v>2338</v>
      </c>
      <c r="M688" s="27">
        <v>274669</v>
      </c>
      <c r="N688" s="27">
        <v>227247</v>
      </c>
      <c r="O688" s="25">
        <v>25</v>
      </c>
      <c r="P688" s="27">
        <v>0</v>
      </c>
      <c r="Q688" s="24"/>
      <c r="R688" s="24"/>
      <c r="S688" s="27">
        <v>294</v>
      </c>
      <c r="T688" s="27">
        <v>454</v>
      </c>
      <c r="U688" s="27">
        <v>11800000</v>
      </c>
      <c r="V688" s="27">
        <v>6266000</v>
      </c>
      <c r="W688" s="27">
        <v>11800000</v>
      </c>
      <c r="X688" s="24" t="str">
        <f>IF(OR(I688="",说明首页!$C$3-INT(I688)&gt;7),"是","否")</f>
        <v>否</v>
      </c>
      <c r="Y688" s="24" t="str">
        <f>IF(OR(O688="",O688&lt;22),"是","否")</f>
        <v>否</v>
      </c>
      <c r="Z688" s="24" t="str">
        <f>IF(AND(X688="否",Y688="否"),"是","否")</f>
        <v>是</v>
      </c>
      <c r="AA688" s="24" t="str">
        <f>IF(OR(I688="",说明首页!$C$3-INT(I688)&gt;=3),"是","否")</f>
        <v>否</v>
      </c>
      <c r="AB688" s="28">
        <f>IFERROR(IF(L688&gt;0,N688/L688,0),0)</f>
        <v>97.197177074422584</v>
      </c>
      <c r="AC688" s="29">
        <f>IFERROR(IF(U688="",0,U688/10000),0)</f>
        <v>1180</v>
      </c>
      <c r="AD688" s="27">
        <f>IFERROR(IF(AND(T688&lt;&gt;"",T688&gt;0),U688/T688,0),0)</f>
        <v>25991.189427312776</v>
      </c>
      <c r="AE688" s="29">
        <f>IFERROR(IF(V688="",0,V688/10000),0)</f>
        <v>626.6</v>
      </c>
      <c r="AF688" s="29">
        <f>IFERROR(IF(O688&gt;0,N688/O688/60,0),0)</f>
        <v>151.49799999999999</v>
      </c>
      <c r="AG688" s="28">
        <f>IF(Z688="是",COUNTIFS($Z$2:$Z$4721,"是",$AB$2:$AB$4721,"&lt;"&amp;AB688)/COUNTIF($Z$2:$Z$4721,"是")*100,"")</f>
        <v>61.382799325463743</v>
      </c>
      <c r="AH688" s="28">
        <f>IF(Z688="是",COUNTIFS($Z$2:$Z$4721,"是",$AC$2:$AC$4721,"&lt;"&amp;AC688)/COUNTIF($Z$2:$Z$4721,"是")*100,"")</f>
        <v>78.414839797639118</v>
      </c>
      <c r="AI688" s="28">
        <f>IF(Z688="是",COUNTIFS($Z$2:$Z$4721,"是",$AD$2:$AD$4721,"&lt;"&amp;AD688)/COUNTIF($Z$2:$Z$4721,"是")*100,"")</f>
        <v>63.406408094435072</v>
      </c>
      <c r="AJ688" s="28">
        <f>IF(Z688="是",COUNTIFS($Z$2:$Z$4721,"是",$AE$2:$AE$4721,"&lt;"&amp;AE688)/COUNTIF($Z$2:$Z$4721,"是")*100,"")</f>
        <v>82.967959527824618</v>
      </c>
      <c r="AK688" s="28">
        <f>IF(Z688="是",COUNTIFS($Z$2:$Z$4721,"是",$AF$2:$AF$4721,"&lt;"&amp;AF688)/COUNTIF($Z$2:$Z$4721,"是")*100,"")</f>
        <v>75.548060708263066</v>
      </c>
      <c r="AL688" s="29">
        <f>IF(Z688="是",ROUND(AG688*0.1+AH688*0.35+AI688*0.15+AJ688*0.15+AK688*0.25,2),"")</f>
        <v>74.430000000000007</v>
      </c>
      <c r="AM688" s="25">
        <f>IF(Z688="是",COUNTIFS($Z$2:$Z$4721,"是",$AL$2:$AL$4721,"&gt;"&amp;AL688)+1,"")</f>
        <v>109</v>
      </c>
      <c r="AN688" s="24" t="str">
        <f>IF(Z688&lt;&gt;"是","非参评",IF(AND(AM688&lt;=COUNTIF($Z$2:$Z$4721,"是")*0.2,AC688&gt;MEDIAN(IF($Z$2:$Z$4721="是",$AC$2:$AC$4721))),"S",IF(AM688&lt;=COUNTIF($Z$2:$Z$4721,"是")*0.5,"A",IF(AM688&lt;=COUNTIF($Z$2:$Z$4721,"是")*0.8,"B","C"))))</f>
        <v>S</v>
      </c>
      <c r="AO688" s="24" t="str">
        <f>IF(G688="","无数据",IF(G688&lt;30,"MOB1-",IF(G688&lt;90,"MOB1-3",IF(G688&lt;180,"MOB3-6",IF(G688&lt;365,"MOB6-12","MOB12+")))))</f>
        <v>MOB6-12</v>
      </c>
    </row>
    <row r="689" spans="1:41" ht="13.5" hidden="1" customHeight="1">
      <c r="A689" s="24" t="s">
        <v>1168</v>
      </c>
      <c r="B689" s="34" t="s">
        <v>150</v>
      </c>
      <c r="C689" s="25">
        <v>791572</v>
      </c>
      <c r="D689" s="24" t="s">
        <v>1663</v>
      </c>
      <c r="E689" s="26">
        <v>46022.441666666702</v>
      </c>
      <c r="F689" s="26">
        <v>45901.610416666699</v>
      </c>
      <c r="G689" s="25">
        <v>132</v>
      </c>
      <c r="H689" s="25">
        <v>253</v>
      </c>
      <c r="I689" s="26">
        <v>46154.84375</v>
      </c>
      <c r="J689" s="27">
        <v>6730</v>
      </c>
      <c r="K689" s="27">
        <v>7399</v>
      </c>
      <c r="L689" s="27">
        <v>3099</v>
      </c>
      <c r="M689" s="27">
        <v>358503</v>
      </c>
      <c r="N689" s="27">
        <v>293489</v>
      </c>
      <c r="O689" s="25">
        <v>25</v>
      </c>
      <c r="P689" s="27">
        <v>0</v>
      </c>
      <c r="Q689" s="24"/>
      <c r="R689" s="24"/>
      <c r="S689" s="27">
        <v>352</v>
      </c>
      <c r="T689" s="27">
        <v>550</v>
      </c>
      <c r="U689" s="27">
        <v>15400000</v>
      </c>
      <c r="V689" s="27">
        <v>5107400</v>
      </c>
      <c r="W689" s="27">
        <v>15400000</v>
      </c>
      <c r="X689" s="24" t="str">
        <f>IF(OR(I689="",说明首页!$C$3-INT(I689)&gt;7),"是","否")</f>
        <v>否</v>
      </c>
      <c r="Y689" s="24" t="str">
        <f>IF(OR(O689="",O689&lt;22),"是","否")</f>
        <v>否</v>
      </c>
      <c r="Z689" s="24" t="str">
        <f>IF(AND(X689="否",Y689="否"),"是","否")</f>
        <v>是</v>
      </c>
      <c r="AA689" s="24" t="str">
        <f>IF(OR(I689="",说明首页!$C$3-INT(I689)&gt;=3),"是","否")</f>
        <v>否</v>
      </c>
      <c r="AB689" s="28">
        <f>IFERROR(IF(L689&gt;0,N689/L689,0),0)</f>
        <v>94.704420780897067</v>
      </c>
      <c r="AC689" s="29">
        <f>IFERROR(IF(U689="",0,U689/10000),0)</f>
        <v>1540</v>
      </c>
      <c r="AD689" s="27">
        <f>IFERROR(IF(AND(T689&lt;&gt;"",T689&gt;0),U689/T689,0),0)</f>
        <v>28000</v>
      </c>
      <c r="AE689" s="29">
        <f>IFERROR(IF(V689="",0,V689/10000),0)</f>
        <v>510.74</v>
      </c>
      <c r="AF689" s="29">
        <f>IFERROR(IF(O689&gt;0,N689/O689/60,0),0)</f>
        <v>195.65933333333334</v>
      </c>
      <c r="AG689" s="28">
        <f>IF(Z689="是",COUNTIFS($Z$2:$Z$4721,"是",$AB$2:$AB$4721,"&lt;"&amp;AB689)/COUNTIF($Z$2:$Z$4721,"是")*100,"")</f>
        <v>57.504215851602027</v>
      </c>
      <c r="AH689" s="28">
        <f>IF(Z689="是",COUNTIFS($Z$2:$Z$4721,"是",$AC$2:$AC$4721,"&lt;"&amp;AC689)/COUNTIF($Z$2:$Z$4721,"是")*100,"")</f>
        <v>91.905564924114671</v>
      </c>
      <c r="AI689" s="28">
        <f>IF(Z689="是",COUNTIFS($Z$2:$Z$4721,"是",$AD$2:$AD$4721,"&lt;"&amp;AD689)/COUNTIF($Z$2:$Z$4721,"是")*100,"")</f>
        <v>72.344013490725118</v>
      </c>
      <c r="AJ689" s="28">
        <f>IF(Z689="是",COUNTIFS($Z$2:$Z$4721,"是",$AE$2:$AE$4721,"&lt;"&amp;AE689)/COUNTIF($Z$2:$Z$4721,"是")*100,"")</f>
        <v>76.559865092748737</v>
      </c>
      <c r="AK689" s="28">
        <f>IF(Z689="是",COUNTIFS($Z$2:$Z$4721,"是",$AF$2:$AF$4721,"&lt;"&amp;AF689)/COUNTIF($Z$2:$Z$4721,"是")*100,"")</f>
        <v>97.470489038785828</v>
      </c>
      <c r="AL689" s="29">
        <f>IF(Z689="是",ROUND(AG689*0.1+AH689*0.35+AI689*0.15+AJ689*0.15+AK689*0.25,2),"")</f>
        <v>84.62</v>
      </c>
      <c r="AM689" s="25">
        <f>IF(Z689="是",COUNTIFS($Z$2:$Z$4721,"是",$AL$2:$AL$4721,"&gt;"&amp;AL689)+1,"")</f>
        <v>53</v>
      </c>
      <c r="AN689" s="24" t="str">
        <f>IF(Z689&lt;&gt;"是","非参评",IF(AND(AM689&lt;=COUNTIF($Z$2:$Z$4721,"是")*0.2,AC689&gt;MEDIAN(IF($Z$2:$Z$4721="是",$AC$2:$AC$4721))),"S",IF(AM689&lt;=COUNTIF($Z$2:$Z$4721,"是")*0.5,"A",IF(AM689&lt;=COUNTIF($Z$2:$Z$4721,"是")*0.8,"B","C"))))</f>
        <v>S</v>
      </c>
      <c r="AO689" s="24" t="str">
        <f>IF(G689="","无数据",IF(G689&lt;30,"MOB1-",IF(G689&lt;90,"MOB1-3",IF(G689&lt;180,"MOB3-6",IF(G689&lt;365,"MOB6-12","MOB12+")))))</f>
        <v>MOB3-6</v>
      </c>
    </row>
    <row r="690" spans="1:41" ht="13.5" hidden="1" customHeight="1">
      <c r="A690" s="24" t="s">
        <v>1168</v>
      </c>
      <c r="B690" s="34" t="s">
        <v>152</v>
      </c>
      <c r="C690" s="25">
        <v>791578</v>
      </c>
      <c r="D690" s="24" t="s">
        <v>1456</v>
      </c>
      <c r="E690" s="26">
        <v>46025.390277777798</v>
      </c>
      <c r="F690" s="26">
        <v>45901.4</v>
      </c>
      <c r="G690" s="25">
        <v>129</v>
      </c>
      <c r="H690" s="25">
        <v>253</v>
      </c>
      <c r="I690" s="26">
        <v>46152.745833333298</v>
      </c>
      <c r="J690" s="27">
        <v>3531</v>
      </c>
      <c r="K690" s="27">
        <v>5098</v>
      </c>
      <c r="L690" s="27">
        <v>2392</v>
      </c>
      <c r="M690" s="27">
        <v>214086</v>
      </c>
      <c r="N690" s="27">
        <v>177009</v>
      </c>
      <c r="O690" s="25">
        <v>23</v>
      </c>
      <c r="P690" s="27">
        <v>0</v>
      </c>
      <c r="Q690" s="24"/>
      <c r="R690" s="24"/>
      <c r="S690" s="27">
        <v>195</v>
      </c>
      <c r="T690" s="27">
        <v>309</v>
      </c>
      <c r="U690" s="27">
        <v>6031100</v>
      </c>
      <c r="V690" s="27">
        <v>3442600</v>
      </c>
      <c r="W690" s="27">
        <v>6031100</v>
      </c>
      <c r="X690" s="24" t="str">
        <f>IF(OR(I690="",说明首页!$C$3-INT(I690)&gt;7),"是","否")</f>
        <v>否</v>
      </c>
      <c r="Y690" s="24" t="str">
        <f>IF(OR(O690="",O690&lt;22),"是","否")</f>
        <v>否</v>
      </c>
      <c r="Z690" s="24" t="str">
        <f>IF(AND(X690="否",Y690="否"),"是","否")</f>
        <v>是</v>
      </c>
      <c r="AA690" s="24" t="str">
        <f>IF(OR(I690="",说明首页!$C$3-INT(I690)&gt;=3),"是","否")</f>
        <v>否</v>
      </c>
      <c r="AB690" s="28">
        <f>IFERROR(IF(L690&gt;0,N690/L690,0),0)</f>
        <v>74.000418060200673</v>
      </c>
      <c r="AC690" s="29">
        <f>IFERROR(IF(U690="",0,U690/10000),0)</f>
        <v>603.11</v>
      </c>
      <c r="AD690" s="27">
        <f>IFERROR(IF(AND(T690&lt;&gt;"",T690&gt;0),U690/T690,0),0)</f>
        <v>19518.12297734628</v>
      </c>
      <c r="AE690" s="29">
        <f>IFERROR(IF(V690="",0,V690/10000),0)</f>
        <v>344.26</v>
      </c>
      <c r="AF690" s="29">
        <f>IFERROR(IF(O690&gt;0,N690/O690/60,0),0)</f>
        <v>128.26739130434783</v>
      </c>
      <c r="AG690" s="28">
        <f>IF(Z690="是",COUNTIFS($Z$2:$Z$4721,"是",$AB$2:$AB$4721,"&lt;"&amp;AB690)/COUNTIF($Z$2:$Z$4721,"是")*100,"")</f>
        <v>11.973018549747048</v>
      </c>
      <c r="AH690" s="28">
        <f>IF(Z690="是",COUNTIFS($Z$2:$Z$4721,"是",$AC$2:$AC$4721,"&lt;"&amp;AC690)/COUNTIF($Z$2:$Z$4721,"是")*100,"")</f>
        <v>29.005059021922431</v>
      </c>
      <c r="AI690" s="28">
        <f>IF(Z690="是",COUNTIFS($Z$2:$Z$4721,"是",$AD$2:$AD$4721,"&lt;"&amp;AD690)/COUNTIF($Z$2:$Z$4721,"是")*100,"")</f>
        <v>24.620573355817875</v>
      </c>
      <c r="AJ690" s="28">
        <f>IF(Z690="是",COUNTIFS($Z$2:$Z$4721,"是",$AE$2:$AE$4721,"&lt;"&amp;AE690)/COUNTIF($Z$2:$Z$4721,"是")*100,"")</f>
        <v>55.817875210792579</v>
      </c>
      <c r="AK690" s="28">
        <f>IF(Z690="是",COUNTIFS($Z$2:$Z$4721,"是",$AF$2:$AF$4721,"&lt;"&amp;AF690)/COUNTIF($Z$2:$Z$4721,"是")*100,"")</f>
        <v>37.436762225969645</v>
      </c>
      <c r="AL690" s="29">
        <f>IF(Z690="是",ROUND(AG690*0.1+AH690*0.35+AI690*0.15+AJ690*0.15+AK690*0.25,2),"")</f>
        <v>32.770000000000003</v>
      </c>
      <c r="AM690" s="25">
        <f>IF(Z690="是",COUNTIFS($Z$2:$Z$4721,"是",$AL$2:$AL$4721,"&gt;"&amp;AL690)+1,"")</f>
        <v>427</v>
      </c>
      <c r="AN690" s="24" t="str">
        <f>IF(Z690&lt;&gt;"是","非参评",IF(AND(AM690&lt;=COUNTIF($Z$2:$Z$4721,"是")*0.2,AC690&gt;MEDIAN(IF($Z$2:$Z$4721="是",$AC$2:$AC$4721))),"S",IF(AM690&lt;=COUNTIF($Z$2:$Z$4721,"是")*0.5,"A",IF(AM690&lt;=COUNTIF($Z$2:$Z$4721,"是")*0.8,"B","C"))))</f>
        <v>B</v>
      </c>
      <c r="AO690" s="24" t="str">
        <f>IF(G690="","无数据",IF(G690&lt;30,"MOB1-",IF(G690&lt;90,"MOB1-3",IF(G690&lt;180,"MOB3-6",IF(G690&lt;365,"MOB6-12","MOB12+")))))</f>
        <v>MOB3-6</v>
      </c>
    </row>
    <row r="691" spans="1:41" ht="13.5" hidden="1" customHeight="1">
      <c r="A691" s="24" t="s">
        <v>1168</v>
      </c>
      <c r="B691" s="34" t="s">
        <v>162</v>
      </c>
      <c r="C691" s="25">
        <v>791758</v>
      </c>
      <c r="D691" s="24" t="s">
        <v>1695</v>
      </c>
      <c r="E691" s="26">
        <v>45902.636805555601</v>
      </c>
      <c r="F691" s="26">
        <v>45902.636805555601</v>
      </c>
      <c r="G691" s="25">
        <v>252</v>
      </c>
      <c r="H691" s="25">
        <v>252</v>
      </c>
      <c r="I691" s="26">
        <v>46154.813888888901</v>
      </c>
      <c r="J691" s="27">
        <v>4646</v>
      </c>
      <c r="K691" s="27">
        <v>5139</v>
      </c>
      <c r="L691" s="27">
        <v>1988</v>
      </c>
      <c r="M691" s="27">
        <v>248879</v>
      </c>
      <c r="N691" s="27">
        <v>202457</v>
      </c>
      <c r="O691" s="25">
        <v>25</v>
      </c>
      <c r="P691" s="27">
        <v>0</v>
      </c>
      <c r="Q691" s="24"/>
      <c r="R691" s="24"/>
      <c r="S691" s="27">
        <v>235</v>
      </c>
      <c r="T691" s="27">
        <v>360</v>
      </c>
      <c r="U691" s="27">
        <v>10400000</v>
      </c>
      <c r="V691" s="27">
        <v>3610900</v>
      </c>
      <c r="W691" s="27">
        <v>10400000</v>
      </c>
      <c r="X691" s="24" t="str">
        <f>IF(OR(I691="",说明首页!$C$3-INT(I691)&gt;7),"是","否")</f>
        <v>否</v>
      </c>
      <c r="Y691" s="24" t="str">
        <f>IF(OR(O691="",O691&lt;22),"是","否")</f>
        <v>否</v>
      </c>
      <c r="Z691" s="24" t="str">
        <f>IF(AND(X691="否",Y691="否"),"是","否")</f>
        <v>是</v>
      </c>
      <c r="AA691" s="24" t="str">
        <f>IF(OR(I691="",说明首页!$C$3-INT(I691)&gt;=3),"是","否")</f>
        <v>否</v>
      </c>
      <c r="AB691" s="28">
        <f>IFERROR(IF(L691&gt;0,N691/L691,0),0)</f>
        <v>101.83953722334005</v>
      </c>
      <c r="AC691" s="29">
        <f>IFERROR(IF(U691="",0,U691/10000),0)</f>
        <v>1040</v>
      </c>
      <c r="AD691" s="27">
        <f>IFERROR(IF(AND(T691&lt;&gt;"",T691&gt;0),U691/T691,0),0)</f>
        <v>28888.888888888891</v>
      </c>
      <c r="AE691" s="29">
        <f>IFERROR(IF(V691="",0,V691/10000),0)</f>
        <v>361.09</v>
      </c>
      <c r="AF691" s="29">
        <f>IFERROR(IF(O691&gt;0,N691/O691/60,0),0)</f>
        <v>134.97133333333332</v>
      </c>
      <c r="AG691" s="28">
        <f>IF(Z691="是",COUNTIFS($Z$2:$Z$4721,"是",$AB$2:$AB$4721,"&lt;"&amp;AB691)/COUNTIF($Z$2:$Z$4721,"是")*100,"")</f>
        <v>71.669477234401342</v>
      </c>
      <c r="AH691" s="28">
        <f>IF(Z691="是",COUNTIFS($Z$2:$Z$4721,"是",$AC$2:$AC$4721,"&lt;"&amp;AC691)/COUNTIF($Z$2:$Z$4721,"是")*100,"")</f>
        <v>70.489038785834737</v>
      </c>
      <c r="AI691" s="28">
        <f>IF(Z691="是",COUNTIFS($Z$2:$Z$4721,"是",$AD$2:$AD$4721,"&lt;"&amp;AD691)/COUNTIF($Z$2:$Z$4721,"是")*100,"")</f>
        <v>76.897133220910618</v>
      </c>
      <c r="AJ691" s="28">
        <f>IF(Z691="是",COUNTIFS($Z$2:$Z$4721,"是",$AE$2:$AE$4721,"&lt;"&amp;AE691)/COUNTIF($Z$2:$Z$4721,"是")*100,"")</f>
        <v>58.010118043844862</v>
      </c>
      <c r="AK691" s="28">
        <f>IF(Z691="是",COUNTIFS($Z$2:$Z$4721,"是",$AF$2:$AF$4721,"&lt;"&amp;AF691)/COUNTIF($Z$2:$Z$4721,"是")*100,"")</f>
        <v>51.096121416526138</v>
      </c>
      <c r="AL691" s="29">
        <f>IF(Z691="是",ROUND(AG691*0.1+AH691*0.35+AI691*0.15+AJ691*0.15+AK691*0.25,2),"")</f>
        <v>64.849999999999994</v>
      </c>
      <c r="AM691" s="25">
        <f>IF(Z691="是",COUNTIFS($Z$2:$Z$4721,"是",$AL$2:$AL$4721,"&gt;"&amp;AL691)+1,"")</f>
        <v>176</v>
      </c>
      <c r="AN691" s="24" t="str">
        <f>IF(Z691&lt;&gt;"是","非参评",IF(AND(AM691&lt;=COUNTIF($Z$2:$Z$4721,"是")*0.2,AC691&gt;MEDIAN(IF($Z$2:$Z$4721="是",$AC$2:$AC$4721))),"S",IF(AM691&lt;=COUNTIF($Z$2:$Z$4721,"是")*0.5,"A",IF(AM691&lt;=COUNTIF($Z$2:$Z$4721,"是")*0.8,"B","C"))))</f>
        <v>A</v>
      </c>
      <c r="AO691" s="24" t="str">
        <f>IF(G691="","无数据",IF(G691&lt;30,"MOB1-",IF(G691&lt;90,"MOB1-3",IF(G691&lt;180,"MOB3-6",IF(G691&lt;365,"MOB6-12","MOB12+")))))</f>
        <v>MOB6-12</v>
      </c>
    </row>
    <row r="692" spans="1:41" ht="13.5" hidden="1" customHeight="1">
      <c r="A692" s="24" t="s">
        <v>1168</v>
      </c>
      <c r="B692" s="34" t="s">
        <v>147</v>
      </c>
      <c r="C692" s="25">
        <v>791783</v>
      </c>
      <c r="D692" s="24" t="s">
        <v>263</v>
      </c>
      <c r="E692" s="26">
        <v>46133.6652777778</v>
      </c>
      <c r="F692" s="26">
        <v>46133.6652777778</v>
      </c>
      <c r="G692" s="25">
        <v>21</v>
      </c>
      <c r="H692" s="25">
        <v>21</v>
      </c>
      <c r="I692" s="26">
        <v>46154.712500000001</v>
      </c>
      <c r="J692" s="27">
        <v>366</v>
      </c>
      <c r="K692" s="27">
        <v>455</v>
      </c>
      <c r="L692" s="27">
        <v>184</v>
      </c>
      <c r="M692" s="27">
        <v>19676</v>
      </c>
      <c r="N692" s="27">
        <v>15667</v>
      </c>
      <c r="O692" s="25">
        <v>5</v>
      </c>
      <c r="P692" s="27">
        <v>0</v>
      </c>
      <c r="Q692" s="24"/>
      <c r="R692" s="24"/>
      <c r="S692" s="27">
        <v>3</v>
      </c>
      <c r="T692" s="27">
        <v>6</v>
      </c>
      <c r="U692" s="27">
        <v>165800</v>
      </c>
      <c r="V692" s="27">
        <v>164800</v>
      </c>
      <c r="W692" s="27">
        <v>165800</v>
      </c>
      <c r="X692" s="24" t="str">
        <f>IF(OR(I692="",说明首页!$C$3-INT(I692)&gt;7),"是","否")</f>
        <v>否</v>
      </c>
      <c r="Y692" s="24" t="str">
        <f>IF(OR(O692="",O692&lt;22),"是","否")</f>
        <v>是</v>
      </c>
      <c r="Z692" s="24" t="str">
        <f>IF(AND(X692="否",Y692="否"),"是","否")</f>
        <v>否</v>
      </c>
      <c r="AA692" s="24" t="str">
        <f>IF(OR(I692="",说明首页!$C$3-INT(I692)&gt;=3),"是","否")</f>
        <v>否</v>
      </c>
      <c r="AB692" s="28">
        <f>IFERROR(IF(L692&gt;0,N692/L692,0),0)</f>
        <v>85.146739130434781</v>
      </c>
      <c r="AC692" s="29">
        <f>IFERROR(IF(U692="",0,U692/10000),0)</f>
        <v>16.579999999999998</v>
      </c>
      <c r="AD692" s="27">
        <f>IFERROR(IF(AND(T692&lt;&gt;"",T692&gt;0),U692/T692,0),0)</f>
        <v>27633.333333333332</v>
      </c>
      <c r="AE692" s="29">
        <f>IFERROR(IF(V692="",0,V692/10000),0)</f>
        <v>16.48</v>
      </c>
      <c r="AF692" s="29">
        <f>IFERROR(IF(O692&gt;0,N692/O692/60,0),0)</f>
        <v>52.223333333333336</v>
      </c>
      <c r="AG692" s="28" t="str">
        <f>IF(Z692="是",COUNTIFS($Z$2:$Z$4721,"是",$AB$2:$AB$4721,"&lt;"&amp;AB692)/COUNTIF($Z$2:$Z$4721,"是")*100,"")</f>
        <v/>
      </c>
      <c r="AH692" s="28" t="str">
        <f>IF(Z692="是",COUNTIFS($Z$2:$Z$4721,"是",$AC$2:$AC$4721,"&lt;"&amp;AC692)/COUNTIF($Z$2:$Z$4721,"是")*100,"")</f>
        <v/>
      </c>
      <c r="AI692" s="28" t="str">
        <f>IF(Z692="是",COUNTIFS($Z$2:$Z$4721,"是",$AD$2:$AD$4721,"&lt;"&amp;AD692)/COUNTIF($Z$2:$Z$4721,"是")*100,"")</f>
        <v/>
      </c>
      <c r="AJ692" s="28" t="str">
        <f>IF(Z692="是",COUNTIFS($Z$2:$Z$4721,"是",$AE$2:$AE$4721,"&lt;"&amp;AE692)/COUNTIF($Z$2:$Z$4721,"是")*100,"")</f>
        <v/>
      </c>
      <c r="AK692" s="28" t="str">
        <f>IF(Z692="是",COUNTIFS($Z$2:$Z$4721,"是",$AF$2:$AF$4721,"&lt;"&amp;AF692)/COUNTIF($Z$2:$Z$4721,"是")*100,"")</f>
        <v/>
      </c>
      <c r="AL692" s="29" t="str">
        <f>IF(Z692="是",ROUND(AG692*0.1+AH692*0.35+AI692*0.15+AJ692*0.15+AK692*0.25,2),"")</f>
        <v/>
      </c>
      <c r="AM692" s="25" t="str">
        <f>IF(Z692="是",COUNTIFS($Z$2:$Z$4721,"是",$AL$2:$AL$4721,"&gt;"&amp;AL692)+1,"")</f>
        <v/>
      </c>
      <c r="AN692" s="24" t="str">
        <f>IF(Z692&lt;&gt;"是","非参评",IF(AND(AM692&lt;=COUNTIF($Z$2:$Z$4721,"是")*0.2,AC692&gt;MEDIAN(IF($Z$2:$Z$4721="是",$AC$2:$AC$4721))),"S",IF(AM692&lt;=COUNTIF($Z$2:$Z$4721,"是")*0.5,"A",IF(AM692&lt;=COUNTIF($Z$2:$Z$4721,"是")*0.8,"B","C"))))</f>
        <v>非参评</v>
      </c>
      <c r="AO692" s="24" t="str">
        <f>IF(G692="","无数据",IF(G692&lt;30,"MOB1-",IF(G692&lt;90,"MOB1-3",IF(G692&lt;180,"MOB3-6",IF(G692&lt;365,"MOB6-12","MOB12+")))))</f>
        <v>MOB1-</v>
      </c>
    </row>
    <row r="693" spans="1:41" ht="13.5" hidden="1" customHeight="1">
      <c r="A693" s="24" t="s">
        <v>1168</v>
      </c>
      <c r="B693" s="34" t="s">
        <v>147</v>
      </c>
      <c r="C693" s="25">
        <v>791795</v>
      </c>
      <c r="D693" s="24" t="s">
        <v>1407</v>
      </c>
      <c r="E693" s="26">
        <v>45905.4152777778</v>
      </c>
      <c r="F693" s="26">
        <v>45905.4152777778</v>
      </c>
      <c r="G693" s="25">
        <v>249</v>
      </c>
      <c r="H693" s="25">
        <v>249</v>
      </c>
      <c r="I693" s="26">
        <v>46154.790972222203</v>
      </c>
      <c r="J693" s="27">
        <v>4583</v>
      </c>
      <c r="K693" s="27">
        <v>6289</v>
      </c>
      <c r="L693" s="27">
        <v>3027</v>
      </c>
      <c r="M693" s="27">
        <v>267860</v>
      </c>
      <c r="N693" s="27">
        <v>222489</v>
      </c>
      <c r="O693" s="25">
        <v>27</v>
      </c>
      <c r="P693" s="27">
        <v>0</v>
      </c>
      <c r="Q693" s="24"/>
      <c r="R693" s="24"/>
      <c r="S693" s="27">
        <v>265</v>
      </c>
      <c r="T693" s="27">
        <v>412</v>
      </c>
      <c r="U693" s="27">
        <v>12200000</v>
      </c>
      <c r="V693" s="27">
        <v>5341500</v>
      </c>
      <c r="W693" s="27">
        <v>12200000</v>
      </c>
      <c r="X693" s="24" t="str">
        <f>IF(OR(I693="",说明首页!$C$3-INT(I693)&gt;7),"是","否")</f>
        <v>否</v>
      </c>
      <c r="Y693" s="24" t="str">
        <f>IF(OR(O693="",O693&lt;22),"是","否")</f>
        <v>否</v>
      </c>
      <c r="Z693" s="24" t="str">
        <f>IF(AND(X693="否",Y693="否"),"是","否")</f>
        <v>是</v>
      </c>
      <c r="AA693" s="24" t="str">
        <f>IF(OR(I693="",说明首页!$C$3-INT(I693)&gt;=3),"是","否")</f>
        <v>否</v>
      </c>
      <c r="AB693" s="28">
        <f>IFERROR(IF(L693&gt;0,N693/L693,0),0)</f>
        <v>73.501486620416259</v>
      </c>
      <c r="AC693" s="29">
        <f>IFERROR(IF(U693="",0,U693/10000),0)</f>
        <v>1220</v>
      </c>
      <c r="AD693" s="27">
        <f>IFERROR(IF(AND(T693&lt;&gt;"",T693&gt;0),U693/T693,0),0)</f>
        <v>29611.650485436894</v>
      </c>
      <c r="AE693" s="29">
        <f>IFERROR(IF(V693="",0,V693/10000),0)</f>
        <v>534.15</v>
      </c>
      <c r="AF693" s="29">
        <f>IFERROR(IF(O693&gt;0,N693/O693/60,0),0)</f>
        <v>137.3388888888889</v>
      </c>
      <c r="AG693" s="28">
        <f>IF(Z693="是",COUNTIFS($Z$2:$Z$4721,"是",$AB$2:$AB$4721,"&lt;"&amp;AB693)/COUNTIF($Z$2:$Z$4721,"是")*100,"")</f>
        <v>11.129848229342327</v>
      </c>
      <c r="AH693" s="28">
        <f>IF(Z693="是",COUNTIFS($Z$2:$Z$4721,"是",$AC$2:$AC$4721,"&lt;"&amp;AC693)/COUNTIF($Z$2:$Z$4721,"是")*100,"")</f>
        <v>80.269814502529513</v>
      </c>
      <c r="AI693" s="28">
        <f>IF(Z693="是",COUNTIFS($Z$2:$Z$4721,"是",$AD$2:$AD$4721,"&lt;"&amp;AD693)/COUNTIF($Z$2:$Z$4721,"是")*100,"")</f>
        <v>79.426644182124789</v>
      </c>
      <c r="AJ693" s="28">
        <f>IF(Z693="是",COUNTIFS($Z$2:$Z$4721,"是",$AE$2:$AE$4721,"&lt;"&amp;AE693)/COUNTIF($Z$2:$Z$4721,"是")*100,"")</f>
        <v>78.583473861720066</v>
      </c>
      <c r="AK693" s="28">
        <f>IF(Z693="是",COUNTIFS($Z$2:$Z$4721,"是",$AF$2:$AF$4721,"&lt;"&amp;AF693)/COUNTIF($Z$2:$Z$4721,"是")*100,"")</f>
        <v>56.155143338954474</v>
      </c>
      <c r="AL693" s="29">
        <f>IF(Z693="是",ROUND(AG693*0.1+AH693*0.35+AI693*0.15+AJ693*0.15+AK693*0.25,2),"")</f>
        <v>66.95</v>
      </c>
      <c r="AM693" s="25">
        <f>IF(Z693="是",COUNTIFS($Z$2:$Z$4721,"是",$AL$2:$AL$4721,"&gt;"&amp;AL693)+1,"")</f>
        <v>157</v>
      </c>
      <c r="AN693" s="24" t="str">
        <f>IF(Z693&lt;&gt;"是","非参评",IF(AND(AM693&lt;=COUNTIF($Z$2:$Z$4721,"是")*0.2,AC693&gt;MEDIAN(IF($Z$2:$Z$4721="是",$AC$2:$AC$4721))),"S",IF(AM693&lt;=COUNTIF($Z$2:$Z$4721,"是")*0.5,"A",IF(AM693&lt;=COUNTIF($Z$2:$Z$4721,"是")*0.8,"B","C"))))</f>
        <v>A</v>
      </c>
      <c r="AO693" s="24" t="str">
        <f>IF(G693="","无数据",IF(G693&lt;30,"MOB1-",IF(G693&lt;90,"MOB1-3",IF(G693&lt;180,"MOB3-6",IF(G693&lt;365,"MOB6-12","MOB12+")))))</f>
        <v>MOB6-12</v>
      </c>
    </row>
    <row r="694" spans="1:41" ht="13.5" hidden="1" customHeight="1">
      <c r="A694" s="24" t="s">
        <v>1168</v>
      </c>
      <c r="B694" s="34" t="s">
        <v>145</v>
      </c>
      <c r="C694" s="25">
        <v>791808</v>
      </c>
      <c r="D694" s="24" t="s">
        <v>1671</v>
      </c>
      <c r="E694" s="26">
        <v>45904.618750000001</v>
      </c>
      <c r="F694" s="26">
        <v>45904.618750000001</v>
      </c>
      <c r="G694" s="25">
        <v>250</v>
      </c>
      <c r="H694" s="25">
        <v>250</v>
      </c>
      <c r="I694" s="26">
        <v>46154.800694444399</v>
      </c>
      <c r="J694" s="27">
        <v>4741</v>
      </c>
      <c r="K694" s="27">
        <v>5806</v>
      </c>
      <c r="L694" s="27">
        <v>2424</v>
      </c>
      <c r="M694" s="27">
        <v>263240</v>
      </c>
      <c r="N694" s="27">
        <v>214221</v>
      </c>
      <c r="O694" s="25">
        <v>25</v>
      </c>
      <c r="P694" s="27">
        <v>0</v>
      </c>
      <c r="Q694" s="24"/>
      <c r="R694" s="24"/>
      <c r="S694" s="27">
        <v>226</v>
      </c>
      <c r="T694" s="27">
        <v>363</v>
      </c>
      <c r="U694" s="27">
        <v>11300000</v>
      </c>
      <c r="V694" s="27">
        <v>6303600</v>
      </c>
      <c r="W694" s="27">
        <v>11300000</v>
      </c>
      <c r="X694" s="24" t="str">
        <f>IF(OR(I694="",说明首页!$C$3-INT(I694)&gt;7),"是","否")</f>
        <v>否</v>
      </c>
      <c r="Y694" s="24" t="str">
        <f>IF(OR(O694="",O694&lt;22),"是","否")</f>
        <v>否</v>
      </c>
      <c r="Z694" s="24" t="str">
        <f>IF(AND(X694="否",Y694="否"),"是","否")</f>
        <v>是</v>
      </c>
      <c r="AA694" s="24" t="str">
        <f>IF(OR(I694="",说明首页!$C$3-INT(I694)&gt;=3),"是","否")</f>
        <v>否</v>
      </c>
      <c r="AB694" s="28">
        <f>IFERROR(IF(L694&gt;0,N694/L694,0),0)</f>
        <v>88.375</v>
      </c>
      <c r="AC694" s="29">
        <f>IFERROR(IF(U694="",0,U694/10000),0)</f>
        <v>1130</v>
      </c>
      <c r="AD694" s="27">
        <f>IFERROR(IF(AND(T694&lt;&gt;"",T694&gt;0),U694/T694,0),0)</f>
        <v>31129.476584022039</v>
      </c>
      <c r="AE694" s="29">
        <f>IFERROR(IF(V694="",0,V694/10000),0)</f>
        <v>630.36</v>
      </c>
      <c r="AF694" s="29">
        <f>IFERROR(IF(O694&gt;0,N694/O694/60,0),0)</f>
        <v>142.81399999999999</v>
      </c>
      <c r="AG694" s="28">
        <f>IF(Z694="是",COUNTIFS($Z$2:$Z$4721,"是",$AB$2:$AB$4721,"&lt;"&amp;AB694)/COUNTIF($Z$2:$Z$4721,"是")*100,"")</f>
        <v>43.507588532883638</v>
      </c>
      <c r="AH694" s="28">
        <f>IF(Z694="是",COUNTIFS($Z$2:$Z$4721,"是",$AC$2:$AC$4721,"&lt;"&amp;AC694)/COUNTIF($Z$2:$Z$4721,"是")*100,"")</f>
        <v>76.559865092748737</v>
      </c>
      <c r="AI694" s="28">
        <f>IF(Z694="是",COUNTIFS($Z$2:$Z$4721,"是",$AD$2:$AD$4721,"&lt;"&amp;AD694)/COUNTIF($Z$2:$Z$4721,"是")*100,"")</f>
        <v>84.317032040472171</v>
      </c>
      <c r="AJ694" s="28">
        <f>IF(Z694="是",COUNTIFS($Z$2:$Z$4721,"是",$AE$2:$AE$4721,"&lt;"&amp;AE694)/COUNTIF($Z$2:$Z$4721,"是")*100,"")</f>
        <v>83.473861720067461</v>
      </c>
      <c r="AK694" s="28">
        <f>IF(Z694="是",COUNTIFS($Z$2:$Z$4721,"是",$AF$2:$AF$4721,"&lt;"&amp;AF694)/COUNTIF($Z$2:$Z$4721,"是")*100,"")</f>
        <v>63.743676222596967</v>
      </c>
      <c r="AL694" s="29">
        <f>IF(Z694="是",ROUND(AG694*0.1+AH694*0.35+AI694*0.15+AJ694*0.15+AK694*0.25,2),"")</f>
        <v>72.25</v>
      </c>
      <c r="AM694" s="25">
        <f>IF(Z694="是",COUNTIFS($Z$2:$Z$4721,"是",$AL$2:$AL$4721,"&gt;"&amp;AL694)+1,"")</f>
        <v>128</v>
      </c>
      <c r="AN694" s="24" t="str">
        <f>IF(Z694&lt;&gt;"是","非参评",IF(AND(AM694&lt;=COUNTIF($Z$2:$Z$4721,"是")*0.2,AC694&gt;MEDIAN(IF($Z$2:$Z$4721="是",$AC$2:$AC$4721))),"S",IF(AM694&lt;=COUNTIF($Z$2:$Z$4721,"是")*0.5,"A",IF(AM694&lt;=COUNTIF($Z$2:$Z$4721,"是")*0.8,"B","C"))))</f>
        <v>A</v>
      </c>
      <c r="AO694" s="24" t="str">
        <f>IF(G694="","无数据",IF(G694&lt;30,"MOB1-",IF(G694&lt;90,"MOB1-3",IF(G694&lt;180,"MOB3-6",IF(G694&lt;365,"MOB6-12","MOB12+")))))</f>
        <v>MOB6-12</v>
      </c>
    </row>
    <row r="695" spans="1:41" ht="13.5" hidden="1" customHeight="1">
      <c r="A695" s="24" t="s">
        <v>1168</v>
      </c>
      <c r="B695" s="34" t="s">
        <v>145</v>
      </c>
      <c r="C695" s="25">
        <v>791906</v>
      </c>
      <c r="D695" s="24" t="s">
        <v>411</v>
      </c>
      <c r="E695" s="26">
        <v>45905.679166666698</v>
      </c>
      <c r="F695" s="26">
        <v>45905.679166666698</v>
      </c>
      <c r="G695" s="25">
        <v>249</v>
      </c>
      <c r="H695" s="25">
        <v>249</v>
      </c>
      <c r="I695" s="26">
        <v>46154.774305555598</v>
      </c>
      <c r="J695" s="27">
        <v>4230</v>
      </c>
      <c r="K695" s="27">
        <v>5024</v>
      </c>
      <c r="L695" s="27">
        <v>2385</v>
      </c>
      <c r="M695" s="27">
        <v>215996</v>
      </c>
      <c r="N695" s="27">
        <v>177939</v>
      </c>
      <c r="O695" s="25">
        <v>23</v>
      </c>
      <c r="P695" s="27">
        <v>0</v>
      </c>
      <c r="Q695" s="24"/>
      <c r="R695" s="24"/>
      <c r="S695" s="27">
        <v>188</v>
      </c>
      <c r="T695" s="27">
        <v>272</v>
      </c>
      <c r="U695" s="27">
        <v>5680400</v>
      </c>
      <c r="V695" s="27">
        <v>2240000</v>
      </c>
      <c r="W695" s="27">
        <v>5680400</v>
      </c>
      <c r="X695" s="24" t="str">
        <f>IF(OR(I695="",说明首页!$C$3-INT(I695)&gt;7),"是","否")</f>
        <v>否</v>
      </c>
      <c r="Y695" s="24" t="str">
        <f>IF(OR(O695="",O695&lt;22),"是","否")</f>
        <v>否</v>
      </c>
      <c r="Z695" s="24" t="str">
        <f>IF(AND(X695="否",Y695="否"),"是","否")</f>
        <v>是</v>
      </c>
      <c r="AA695" s="24" t="str">
        <f>IF(OR(I695="",说明首页!$C$3-INT(I695)&gt;=3),"是","否")</f>
        <v>否</v>
      </c>
      <c r="AB695" s="28">
        <f>IFERROR(IF(L695&gt;0,N695/L695,0),0)</f>
        <v>74.607547169811326</v>
      </c>
      <c r="AC695" s="29">
        <f>IFERROR(IF(U695="",0,U695/10000),0)</f>
        <v>568.04</v>
      </c>
      <c r="AD695" s="27">
        <f>IFERROR(IF(AND(T695&lt;&gt;"",T695&gt;0),U695/T695,0),0)</f>
        <v>20883.823529411766</v>
      </c>
      <c r="AE695" s="29">
        <f>IFERROR(IF(V695="",0,V695/10000),0)</f>
        <v>224</v>
      </c>
      <c r="AF695" s="29">
        <f>IFERROR(IF(O695&gt;0,N695/O695/60,0),0)</f>
        <v>128.94130434782608</v>
      </c>
      <c r="AG695" s="28">
        <f>IF(Z695="是",COUNTIFS($Z$2:$Z$4721,"是",$AB$2:$AB$4721,"&lt;"&amp;AB695)/COUNTIF($Z$2:$Z$4721,"是")*100,"")</f>
        <v>13.322091062394604</v>
      </c>
      <c r="AH695" s="28">
        <f>IF(Z695="是",COUNTIFS($Z$2:$Z$4721,"是",$AC$2:$AC$4721,"&lt;"&amp;AC695)/COUNTIF($Z$2:$Z$4721,"是")*100,"")</f>
        <v>24.789207419898819</v>
      </c>
      <c r="AI695" s="28">
        <f>IF(Z695="是",COUNTIFS($Z$2:$Z$4721,"是",$AD$2:$AD$4721,"&lt;"&amp;AD695)/COUNTIF($Z$2:$Z$4721,"是")*100,"")</f>
        <v>31.365935919055648</v>
      </c>
      <c r="AJ695" s="28">
        <f>IF(Z695="是",COUNTIFS($Z$2:$Z$4721,"是",$AE$2:$AE$4721,"&lt;"&amp;AE695)/COUNTIF($Z$2:$Z$4721,"是")*100,"")</f>
        <v>31.871838111298484</v>
      </c>
      <c r="AK695" s="28">
        <f>IF(Z695="是",COUNTIFS($Z$2:$Z$4721,"是",$AF$2:$AF$4721,"&lt;"&amp;AF695)/COUNTIF($Z$2:$Z$4721,"是")*100,"")</f>
        <v>38.954468802698145</v>
      </c>
      <c r="AL695" s="29">
        <f>IF(Z695="是",ROUND(AG695*0.1+AH695*0.35+AI695*0.15+AJ695*0.15+AK695*0.25,2),"")</f>
        <v>29.23</v>
      </c>
      <c r="AM695" s="25">
        <f>IF(Z695="是",COUNTIFS($Z$2:$Z$4721,"是",$AL$2:$AL$4721,"&gt;"&amp;AL695)+1,"")</f>
        <v>452</v>
      </c>
      <c r="AN695" s="24" t="str">
        <f>IF(Z695&lt;&gt;"是","非参评",IF(AND(AM695&lt;=COUNTIF($Z$2:$Z$4721,"是")*0.2,AC695&gt;MEDIAN(IF($Z$2:$Z$4721="是",$AC$2:$AC$4721))),"S",IF(AM695&lt;=COUNTIF($Z$2:$Z$4721,"是")*0.5,"A",IF(AM695&lt;=COUNTIF($Z$2:$Z$4721,"是")*0.8,"B","C"))))</f>
        <v>B</v>
      </c>
      <c r="AO695" s="24" t="str">
        <f>IF(G695="","无数据",IF(G695&lt;30,"MOB1-",IF(G695&lt;90,"MOB1-3",IF(G695&lt;180,"MOB3-6",IF(G695&lt;365,"MOB6-12","MOB12+")))))</f>
        <v>MOB6-12</v>
      </c>
    </row>
    <row r="696" spans="1:41" ht="13.5" hidden="1" customHeight="1">
      <c r="A696" s="24" t="s">
        <v>1168</v>
      </c>
      <c r="B696" s="34" t="s">
        <v>145</v>
      </c>
      <c r="C696" s="25">
        <v>791907</v>
      </c>
      <c r="D696" s="24" t="s">
        <v>661</v>
      </c>
      <c r="E696" s="26">
        <v>45905.679166666698</v>
      </c>
      <c r="F696" s="26">
        <v>45905.679166666698</v>
      </c>
      <c r="G696" s="25">
        <v>249</v>
      </c>
      <c r="H696" s="25">
        <v>249</v>
      </c>
      <c r="I696" s="26">
        <v>46154.7993055556</v>
      </c>
      <c r="J696" s="27">
        <v>3943</v>
      </c>
      <c r="K696" s="27">
        <v>4284</v>
      </c>
      <c r="L696" s="27">
        <v>2135</v>
      </c>
      <c r="M696" s="27">
        <v>209992</v>
      </c>
      <c r="N696" s="27">
        <v>177981</v>
      </c>
      <c r="O696" s="25">
        <v>22</v>
      </c>
      <c r="P696" s="27">
        <v>0</v>
      </c>
      <c r="Q696" s="24"/>
      <c r="R696" s="24"/>
      <c r="S696" s="27">
        <v>171</v>
      </c>
      <c r="T696" s="27">
        <v>243</v>
      </c>
      <c r="U696" s="27">
        <v>5030600</v>
      </c>
      <c r="V696" s="24">
        <v>1736100</v>
      </c>
      <c r="W696" s="27">
        <v>5030600</v>
      </c>
      <c r="X696" s="24" t="str">
        <f>IF(OR(I696="",说明首页!$C$3-INT(I696)&gt;7),"是","否")</f>
        <v>否</v>
      </c>
      <c r="Y696" s="24" t="str">
        <f>IF(OR(O696="",O696&lt;22),"是","否")</f>
        <v>否</v>
      </c>
      <c r="Z696" s="24" t="str">
        <f>IF(AND(X696="否",Y696="否"),"是","否")</f>
        <v>是</v>
      </c>
      <c r="AA696" s="24" t="str">
        <f>IF(OR(I696="",说明首页!$C$3-INT(I696)&gt;=3),"是","否")</f>
        <v>否</v>
      </c>
      <c r="AB696" s="28">
        <f>IFERROR(IF(L696&gt;0,N696/L696,0),0)</f>
        <v>83.36346604215457</v>
      </c>
      <c r="AC696" s="29">
        <f>IFERROR(IF(U696="",0,U696/10000),0)</f>
        <v>503.06</v>
      </c>
      <c r="AD696" s="27">
        <f>IFERROR(IF(AND(T696&lt;&gt;"",T696&gt;0),U696/T696,0),0)</f>
        <v>20702.057613168723</v>
      </c>
      <c r="AE696" s="29">
        <f>IFERROR(IF(V696="",0,V696/10000),0)</f>
        <v>173.61</v>
      </c>
      <c r="AF696" s="29">
        <f>IFERROR(IF(O696&gt;0,N696/O696/60,0),0)</f>
        <v>134.83409090909092</v>
      </c>
      <c r="AG696" s="28">
        <f>IF(Z696="是",COUNTIFS($Z$2:$Z$4721,"是",$AB$2:$AB$4721,"&lt;"&amp;AB696)/COUNTIF($Z$2:$Z$4721,"是")*100,"")</f>
        <v>31.365935919055648</v>
      </c>
      <c r="AH696" s="28">
        <f>IF(Z696="是",COUNTIFS($Z$2:$Z$4721,"是",$AC$2:$AC$4721,"&lt;"&amp;AC696)/COUNTIF($Z$2:$Z$4721,"是")*100,"")</f>
        <v>17.36930860033727</v>
      </c>
      <c r="AI696" s="28">
        <f>IF(Z696="是",COUNTIFS($Z$2:$Z$4721,"是",$AD$2:$AD$4721,"&lt;"&amp;AD696)/COUNTIF($Z$2:$Z$4721,"是")*100,"")</f>
        <v>30.354131534569984</v>
      </c>
      <c r="AJ696" s="28">
        <f>IF(Z696="是",COUNTIFS($Z$2:$Z$4721,"是",$AE$2:$AE$4721,"&lt;"&amp;AE696)/COUNTIF($Z$2:$Z$4721,"是")*100,"")</f>
        <v>22.259696458684655</v>
      </c>
      <c r="AK696" s="28">
        <f>IF(Z696="是",COUNTIFS($Z$2:$Z$4721,"是",$AF$2:$AF$4721,"&lt;"&amp;AF696)/COUNTIF($Z$2:$Z$4721,"是")*100,"")</f>
        <v>50.75885328836425</v>
      </c>
      <c r="AL696" s="29">
        <f>IF(Z696="是",ROUND(AG696*0.1+AH696*0.35+AI696*0.15+AJ696*0.15+AK696*0.25,2),"")</f>
        <v>29.8</v>
      </c>
      <c r="AM696" s="25">
        <f>IF(Z696="是",COUNTIFS($Z$2:$Z$4721,"是",$AL$2:$AL$4721,"&gt;"&amp;AL696)+1,"")</f>
        <v>450</v>
      </c>
      <c r="AN696" s="24" t="str">
        <f>IF(Z696&lt;&gt;"是","非参评",IF(AND(AM696&lt;=COUNTIF($Z$2:$Z$4721,"是")*0.2,AC696&gt;MEDIAN(IF($Z$2:$Z$4721="是",$AC$2:$AC$4721))),"S",IF(AM696&lt;=COUNTIF($Z$2:$Z$4721,"是")*0.5,"A",IF(AM696&lt;=COUNTIF($Z$2:$Z$4721,"是")*0.8,"B","C"))))</f>
        <v>B</v>
      </c>
      <c r="AO696" s="24" t="str">
        <f>IF(G696="","无数据",IF(G696&lt;30,"MOB1-",IF(G696&lt;90,"MOB1-3",IF(G696&lt;180,"MOB3-6",IF(G696&lt;365,"MOB6-12","MOB12+")))))</f>
        <v>MOB6-12</v>
      </c>
    </row>
    <row r="697" spans="1:41" ht="13.5" hidden="1" customHeight="1">
      <c r="A697" s="24" t="s">
        <v>1168</v>
      </c>
      <c r="B697" s="34" t="s">
        <v>176</v>
      </c>
      <c r="C697" s="25">
        <v>791942</v>
      </c>
      <c r="D697" s="24" t="s">
        <v>1446</v>
      </c>
      <c r="E697" s="26">
        <v>45908.451388888898</v>
      </c>
      <c r="F697" s="26">
        <v>45908.451388888898</v>
      </c>
      <c r="G697" s="25">
        <v>246</v>
      </c>
      <c r="H697" s="25">
        <v>246</v>
      </c>
      <c r="I697" s="26">
        <v>46154.767361111102</v>
      </c>
      <c r="J697" s="27">
        <v>2451</v>
      </c>
      <c r="K697" s="27">
        <v>4161</v>
      </c>
      <c r="L697" s="27">
        <v>2065</v>
      </c>
      <c r="M697" s="27">
        <v>204061</v>
      </c>
      <c r="N697" s="27">
        <v>174866</v>
      </c>
      <c r="O697" s="25">
        <v>24</v>
      </c>
      <c r="P697" s="27">
        <v>0</v>
      </c>
      <c r="Q697" s="24"/>
      <c r="R697" s="24"/>
      <c r="S697" s="27">
        <v>188</v>
      </c>
      <c r="T697" s="27">
        <v>294</v>
      </c>
      <c r="U697" s="27">
        <v>6901100</v>
      </c>
      <c r="V697" s="27">
        <v>1602600</v>
      </c>
      <c r="W697" s="27">
        <v>6901100</v>
      </c>
      <c r="X697" s="24" t="str">
        <f>IF(OR(I697="",说明首页!$C$3-INT(I697)&gt;7),"是","否")</f>
        <v>否</v>
      </c>
      <c r="Y697" s="24" t="str">
        <f>IF(OR(O697="",O697&lt;22),"是","否")</f>
        <v>否</v>
      </c>
      <c r="Z697" s="24" t="str">
        <f>IF(AND(X697="否",Y697="否"),"是","否")</f>
        <v>是</v>
      </c>
      <c r="AA697" s="24" t="str">
        <f>IF(OR(I697="",说明首页!$C$3-INT(I697)&gt;=3),"是","否")</f>
        <v>否</v>
      </c>
      <c r="AB697" s="28">
        <f>IFERROR(IF(L697&gt;0,N697/L697,0),0)</f>
        <v>84.680871670702174</v>
      </c>
      <c r="AC697" s="29">
        <f>IFERROR(IF(U697="",0,U697/10000),0)</f>
        <v>690.11</v>
      </c>
      <c r="AD697" s="27">
        <f>IFERROR(IF(AND(T697&lt;&gt;"",T697&gt;0),U697/T697,0),0)</f>
        <v>23473.12925170068</v>
      </c>
      <c r="AE697" s="29">
        <f>IFERROR(IF(V697="",0,V697/10000),0)</f>
        <v>160.26</v>
      </c>
      <c r="AF697" s="29">
        <f>IFERROR(IF(O697&gt;0,N697/O697/60,0),0)</f>
        <v>121.43472222222222</v>
      </c>
      <c r="AG697" s="28">
        <f>IF(Z697="是",COUNTIFS($Z$2:$Z$4721,"是",$AB$2:$AB$4721,"&lt;"&amp;AB697)/COUNTIF($Z$2:$Z$4721,"是")*100,"")</f>
        <v>33.895446880269816</v>
      </c>
      <c r="AH697" s="28">
        <f>IF(Z697="是",COUNTIFS($Z$2:$Z$4721,"是",$AC$2:$AC$4721,"&lt;"&amp;AC697)/COUNTIF($Z$2:$Z$4721,"是")*100,"")</f>
        <v>36.087689713322092</v>
      </c>
      <c r="AI697" s="28">
        <f>IF(Z697="是",COUNTIFS($Z$2:$Z$4721,"是",$AD$2:$AD$4721,"&lt;"&amp;AD697)/COUNTIF($Z$2:$Z$4721,"是")*100,"")</f>
        <v>45.868465430016862</v>
      </c>
      <c r="AJ697" s="28">
        <f>IF(Z697="是",COUNTIFS($Z$2:$Z$4721,"是",$AE$2:$AE$4721,"&lt;"&amp;AE697)/COUNTIF($Z$2:$Z$4721,"是")*100,"")</f>
        <v>19.05564924114671</v>
      </c>
      <c r="AK697" s="28">
        <f>IF(Z697="是",COUNTIFS($Z$2:$Z$4721,"是",$AF$2:$AF$4721,"&lt;"&amp;AF697)/COUNTIF($Z$2:$Z$4721,"是")*100,"")</f>
        <v>24.957841483979763</v>
      </c>
      <c r="AL697" s="29">
        <f>IF(Z697="是",ROUND(AG697*0.1+AH697*0.35+AI697*0.15+AJ697*0.15+AK697*0.25,2),"")</f>
        <v>32</v>
      </c>
      <c r="AM697" s="25">
        <f>IF(Z697="是",COUNTIFS($Z$2:$Z$4721,"是",$AL$2:$AL$4721,"&gt;"&amp;AL697)+1,"")</f>
        <v>432</v>
      </c>
      <c r="AN697" s="24" t="str">
        <f>IF(Z697&lt;&gt;"是","非参评",IF(AND(AM697&lt;=COUNTIF($Z$2:$Z$4721,"是")*0.2,AC697&gt;MEDIAN(IF($Z$2:$Z$4721="是",$AC$2:$AC$4721))),"S",IF(AM697&lt;=COUNTIF($Z$2:$Z$4721,"是")*0.5,"A",IF(AM697&lt;=COUNTIF($Z$2:$Z$4721,"是")*0.8,"B","C"))))</f>
        <v>B</v>
      </c>
      <c r="AO697" s="24" t="str">
        <f>IF(G697="","无数据",IF(G697&lt;30,"MOB1-",IF(G697&lt;90,"MOB1-3",IF(G697&lt;180,"MOB3-6",IF(G697&lt;365,"MOB6-12","MOB12+")))))</f>
        <v>MOB6-12</v>
      </c>
    </row>
    <row r="698" spans="1:41" ht="13.5" hidden="1" customHeight="1">
      <c r="A698" s="24" t="s">
        <v>1168</v>
      </c>
      <c r="B698" s="34" t="s">
        <v>167</v>
      </c>
      <c r="C698" s="25">
        <v>791952</v>
      </c>
      <c r="D698" s="24" t="s">
        <v>901</v>
      </c>
      <c r="E698" s="26">
        <v>45910.582638888904</v>
      </c>
      <c r="F698" s="26">
        <v>45910.582638888904</v>
      </c>
      <c r="G698" s="25">
        <v>244</v>
      </c>
      <c r="H698" s="25">
        <v>244</v>
      </c>
      <c r="I698" s="26">
        <v>46154.808333333298</v>
      </c>
      <c r="J698" s="27">
        <v>2946</v>
      </c>
      <c r="K698" s="27">
        <v>4676</v>
      </c>
      <c r="L698" s="27">
        <v>1309</v>
      </c>
      <c r="M698" s="27">
        <v>250126</v>
      </c>
      <c r="N698" s="27">
        <v>201469</v>
      </c>
      <c r="O698" s="25">
        <v>25</v>
      </c>
      <c r="P698" s="27">
        <v>0</v>
      </c>
      <c r="Q698" s="24"/>
      <c r="R698" s="24"/>
      <c r="S698" s="27">
        <v>251</v>
      </c>
      <c r="T698" s="27">
        <v>403</v>
      </c>
      <c r="U698" s="27">
        <v>8867000</v>
      </c>
      <c r="V698" s="27">
        <v>3638800</v>
      </c>
      <c r="W698" s="27">
        <v>8867000</v>
      </c>
      <c r="X698" s="24" t="str">
        <f>IF(OR(I698="",说明首页!$C$3-INT(I698)&gt;7),"是","否")</f>
        <v>否</v>
      </c>
      <c r="Y698" s="24" t="str">
        <f>IF(OR(O698="",O698&lt;22),"是","否")</f>
        <v>否</v>
      </c>
      <c r="Z698" s="24" t="str">
        <f>IF(AND(X698="否",Y698="否"),"是","否")</f>
        <v>是</v>
      </c>
      <c r="AA698" s="24" t="str">
        <f>IF(OR(I698="",说明首页!$C$3-INT(I698)&gt;=3),"是","否")</f>
        <v>否</v>
      </c>
      <c r="AB698" s="28">
        <f>IFERROR(IF(L698&gt;0,N698/L698,0),0)</f>
        <v>153.91061879297175</v>
      </c>
      <c r="AC698" s="29">
        <f>IFERROR(IF(U698="",0,U698/10000),0)</f>
        <v>886.7</v>
      </c>
      <c r="AD698" s="27">
        <f>IFERROR(IF(AND(T698&lt;&gt;"",T698&gt;0),U698/T698,0),0)</f>
        <v>22002.481389578163</v>
      </c>
      <c r="AE698" s="29">
        <f>IFERROR(IF(V698="",0,V698/10000),0)</f>
        <v>363.88</v>
      </c>
      <c r="AF698" s="29">
        <f>IFERROR(IF(O698&gt;0,N698/O698/60,0),0)</f>
        <v>134.31266666666667</v>
      </c>
      <c r="AG698" s="28">
        <f>IF(Z698="是",COUNTIFS($Z$2:$Z$4721,"是",$AB$2:$AB$4721,"&lt;"&amp;AB698)/COUNTIF($Z$2:$Z$4721,"是")*100,"")</f>
        <v>96.458684654300157</v>
      </c>
      <c r="AH698" s="28">
        <f>IF(Z698="是",COUNTIFS($Z$2:$Z$4721,"是",$AC$2:$AC$4721,"&lt;"&amp;AC698)/COUNTIF($Z$2:$Z$4721,"是")*100,"")</f>
        <v>59.527824620573355</v>
      </c>
      <c r="AI698" s="28">
        <f>IF(Z698="是",COUNTIFS($Z$2:$Z$4721,"是",$AD$2:$AD$4721,"&lt;"&amp;AD698)/COUNTIF($Z$2:$Z$4721,"是")*100,"")</f>
        <v>36.762225969645868</v>
      </c>
      <c r="AJ698" s="28">
        <f>IF(Z698="是",COUNTIFS($Z$2:$Z$4721,"是",$AE$2:$AE$4721,"&lt;"&amp;AE698)/COUNTIF($Z$2:$Z$4721,"是")*100,"")</f>
        <v>58.684654300168638</v>
      </c>
      <c r="AK698" s="28">
        <f>IF(Z698="是",COUNTIFS($Z$2:$Z$4721,"是",$AF$2:$AF$4721,"&lt;"&amp;AF698)/COUNTIF($Z$2:$Z$4721,"是")*100,"")</f>
        <v>49.578414839797638</v>
      </c>
      <c r="AL698" s="29">
        <f>IF(Z698="是",ROUND(AG698*0.1+AH698*0.35+AI698*0.15+AJ698*0.15+AK698*0.25,2),"")</f>
        <v>57.19</v>
      </c>
      <c r="AM698" s="25">
        <f>IF(Z698="是",COUNTIFS($Z$2:$Z$4721,"是",$AL$2:$AL$4721,"&gt;"&amp;AL698)+1,"")</f>
        <v>234</v>
      </c>
      <c r="AN698" s="24" t="str">
        <f>IF(Z698&lt;&gt;"是","非参评",IF(AND(AM698&lt;=COUNTIF($Z$2:$Z$4721,"是")*0.2,AC698&gt;MEDIAN(IF($Z$2:$Z$4721="是",$AC$2:$AC$4721))),"S",IF(AM698&lt;=COUNTIF($Z$2:$Z$4721,"是")*0.5,"A",IF(AM698&lt;=COUNTIF($Z$2:$Z$4721,"是")*0.8,"B","C"))))</f>
        <v>A</v>
      </c>
      <c r="AO698" s="24" t="str">
        <f>IF(G698="","无数据",IF(G698&lt;30,"MOB1-",IF(G698&lt;90,"MOB1-3",IF(G698&lt;180,"MOB3-6",IF(G698&lt;365,"MOB6-12","MOB12+")))))</f>
        <v>MOB6-12</v>
      </c>
    </row>
    <row r="699" spans="1:41" ht="13.5" hidden="1" customHeight="1">
      <c r="A699" s="24" t="s">
        <v>1168</v>
      </c>
      <c r="B699" s="34" t="s">
        <v>147</v>
      </c>
      <c r="C699" s="25">
        <v>791970</v>
      </c>
      <c r="D699" s="24" t="s">
        <v>236</v>
      </c>
      <c r="E699" s="26">
        <v>45908.654166666704</v>
      </c>
      <c r="F699" s="26">
        <v>45908.654166666704</v>
      </c>
      <c r="G699" s="25">
        <v>246</v>
      </c>
      <c r="H699" s="25">
        <v>246</v>
      </c>
      <c r="I699" s="26">
        <v>46128.622222222199</v>
      </c>
      <c r="J699" s="27">
        <v>48</v>
      </c>
      <c r="K699" s="27">
        <v>49</v>
      </c>
      <c r="L699" s="27">
        <v>19</v>
      </c>
      <c r="M699" s="27">
        <v>1378</v>
      </c>
      <c r="N699" s="27">
        <v>954</v>
      </c>
      <c r="O699" s="25"/>
      <c r="P699" s="27">
        <v>0</v>
      </c>
      <c r="Q699" s="24"/>
      <c r="R699" s="24"/>
      <c r="S699" s="27">
        <v>1</v>
      </c>
      <c r="T699" s="27">
        <v>2</v>
      </c>
      <c r="U699" s="27">
        <v>1000</v>
      </c>
      <c r="V699" s="27"/>
      <c r="W699" s="27">
        <v>1000</v>
      </c>
      <c r="X699" s="24" t="str">
        <f>IF(OR(I699="",说明首页!$C$3-INT(I699)&gt;7),"是","否")</f>
        <v>否</v>
      </c>
      <c r="Y699" s="24" t="str">
        <f>IF(OR(O699="",O699&lt;22),"是","否")</f>
        <v>是</v>
      </c>
      <c r="Z699" s="24" t="str">
        <f>IF(AND(X699="否",Y699="否"),"是","否")</f>
        <v>否</v>
      </c>
      <c r="AA699" s="24" t="str">
        <f>IF(OR(I699="",说明首页!$C$3-INT(I699)&gt;=3),"是","否")</f>
        <v>是</v>
      </c>
      <c r="AB699" s="28">
        <f>IFERROR(IF(L699&gt;0,N699/L699,0),0)</f>
        <v>50.210526315789473</v>
      </c>
      <c r="AC699" s="29">
        <f>IFERROR(IF(U699="",0,U699/10000),0)</f>
        <v>0.1</v>
      </c>
      <c r="AD699" s="27">
        <f>IFERROR(IF(AND(T699&lt;&gt;"",T699&gt;0),U699/T699,0),0)</f>
        <v>500</v>
      </c>
      <c r="AE699" s="29">
        <f>IFERROR(IF(V699="",0,V699/10000),0)</f>
        <v>0</v>
      </c>
      <c r="AF699" s="29">
        <f>IFERROR(IF(O699&gt;0,N699/O699/60,0),0)</f>
        <v>0</v>
      </c>
      <c r="AG699" s="28" t="str">
        <f>IF(Z699="是",COUNTIFS($Z$2:$Z$4721,"是",$AB$2:$AB$4721,"&lt;"&amp;AB699)/COUNTIF($Z$2:$Z$4721,"是")*100,"")</f>
        <v/>
      </c>
      <c r="AH699" s="28" t="str">
        <f>IF(Z699="是",COUNTIFS($Z$2:$Z$4721,"是",$AC$2:$AC$4721,"&lt;"&amp;AC699)/COUNTIF($Z$2:$Z$4721,"是")*100,"")</f>
        <v/>
      </c>
      <c r="AI699" s="28" t="str">
        <f>IF(Z699="是",COUNTIFS($Z$2:$Z$4721,"是",$AD$2:$AD$4721,"&lt;"&amp;AD699)/COUNTIF($Z$2:$Z$4721,"是")*100,"")</f>
        <v/>
      </c>
      <c r="AJ699" s="28" t="str">
        <f>IF(Z699="是",COUNTIFS($Z$2:$Z$4721,"是",$AE$2:$AE$4721,"&lt;"&amp;AE699)/COUNTIF($Z$2:$Z$4721,"是")*100,"")</f>
        <v/>
      </c>
      <c r="AK699" s="28" t="str">
        <f>IF(Z699="是",COUNTIFS($Z$2:$Z$4721,"是",$AF$2:$AF$4721,"&lt;"&amp;AF699)/COUNTIF($Z$2:$Z$4721,"是")*100,"")</f>
        <v/>
      </c>
      <c r="AL699" s="29" t="str">
        <f>IF(Z699="是",ROUND(AG699*0.1+AH699*0.35+AI699*0.15+AJ699*0.15+AK699*0.25,2),"")</f>
        <v/>
      </c>
      <c r="AM699" s="25" t="str">
        <f>IF(Z699="是",COUNTIFS($Z$2:$Z$4721,"是",$AL$2:$AL$4721,"&gt;"&amp;AL699)+1,"")</f>
        <v/>
      </c>
      <c r="AN699" s="24" t="str">
        <f>IF(Z699&lt;&gt;"是","非参评",IF(AND(AM699&lt;=COUNTIF($Z$2:$Z$4721,"是")*0.2,AC699&gt;MEDIAN(IF($Z$2:$Z$4721="是",$AC$2:$AC$4721))),"S",IF(AM699&lt;=COUNTIF($Z$2:$Z$4721,"是")*0.5,"A",IF(AM699&lt;=COUNTIF($Z$2:$Z$4721,"是")*0.8,"B","C"))))</f>
        <v>非参评</v>
      </c>
      <c r="AO699" s="24" t="str">
        <f>IF(G699="","无数据",IF(G699&lt;30,"MOB1-",IF(G699&lt;90,"MOB1-3",IF(G699&lt;180,"MOB3-6",IF(G699&lt;365,"MOB6-12","MOB12+")))))</f>
        <v>MOB6-12</v>
      </c>
    </row>
    <row r="700" spans="1:41" ht="13.5" hidden="1" customHeight="1">
      <c r="A700" s="24" t="s">
        <v>1168</v>
      </c>
      <c r="B700" s="34" t="s">
        <v>160</v>
      </c>
      <c r="C700" s="25">
        <v>792016</v>
      </c>
      <c r="D700" s="24" t="s">
        <v>1236</v>
      </c>
      <c r="E700" s="26">
        <v>45909.3930555556</v>
      </c>
      <c r="F700" s="26">
        <v>45909.3930555556</v>
      </c>
      <c r="G700" s="25">
        <v>245</v>
      </c>
      <c r="H700" s="25">
        <v>245</v>
      </c>
      <c r="I700" s="26">
        <v>46154.787499999999</v>
      </c>
      <c r="J700" s="27">
        <v>3741</v>
      </c>
      <c r="K700" s="27">
        <v>4208</v>
      </c>
      <c r="L700" s="27">
        <v>2153</v>
      </c>
      <c r="M700" s="27">
        <v>177725</v>
      </c>
      <c r="N700" s="27">
        <v>145960</v>
      </c>
      <c r="O700" s="24">
        <v>23</v>
      </c>
      <c r="P700" s="24">
        <v>0</v>
      </c>
      <c r="Q700" s="24"/>
      <c r="R700" s="24"/>
      <c r="S700" s="24">
        <v>174</v>
      </c>
      <c r="T700" s="24">
        <v>252</v>
      </c>
      <c r="U700" s="24">
        <v>5110400</v>
      </c>
      <c r="V700" s="24">
        <v>1647400</v>
      </c>
      <c r="W700" s="24">
        <v>5110400</v>
      </c>
      <c r="X700" s="24" t="str">
        <f>IF(OR(I700="",说明首页!$C$3-INT(I700)&gt;7),"是","否")</f>
        <v>否</v>
      </c>
      <c r="Y700" s="24" t="str">
        <f>IF(OR(O700="",O700&lt;22),"是","否")</f>
        <v>否</v>
      </c>
      <c r="Z700" s="24" t="str">
        <f>IF(AND(X700="否",Y700="否"),"是","否")</f>
        <v>是</v>
      </c>
      <c r="AA700" s="24" t="str">
        <f>IF(OR(I700="",说明首页!$C$3-INT(I700)&gt;=3),"是","否")</f>
        <v>否</v>
      </c>
      <c r="AB700" s="28">
        <f>IFERROR(IF(L700&gt;0,N700/L700,0),0)</f>
        <v>67.793776126335345</v>
      </c>
      <c r="AC700" s="29">
        <f>IFERROR(IF(U700="",0,U700/10000),0)</f>
        <v>511.04</v>
      </c>
      <c r="AD700" s="27">
        <f>IFERROR(IF(AND(T700&lt;&gt;"",T700&gt;0),U700/T700,0),0)</f>
        <v>20279.365079365078</v>
      </c>
      <c r="AE700" s="29">
        <f>IFERROR(IF(V700="",0,V700/10000),0)</f>
        <v>164.74</v>
      </c>
      <c r="AF700" s="29">
        <f>IFERROR(IF(O700&gt;0,N700/O700/60,0),0)</f>
        <v>105.76811594202898</v>
      </c>
      <c r="AG700" s="28">
        <f>IF(Z700="是",COUNTIFS($Z$2:$Z$4721,"是",$AB$2:$AB$4721,"&lt;"&amp;AB700)/COUNTIF($Z$2:$Z$4721,"是")*100,"")</f>
        <v>4.0472175379426645</v>
      </c>
      <c r="AH700" s="28">
        <f>IF(Z700="是",COUNTIFS($Z$2:$Z$4721,"是",$AC$2:$AC$4721,"&lt;"&amp;AC700)/COUNTIF($Z$2:$Z$4721,"是")*100,"")</f>
        <v>18.043844856661046</v>
      </c>
      <c r="AI700" s="28">
        <f>IF(Z700="是",COUNTIFS($Z$2:$Z$4721,"是",$AD$2:$AD$4721,"&lt;"&amp;AD700)/COUNTIF($Z$2:$Z$4721,"是")*100,"")</f>
        <v>27.99325463743676</v>
      </c>
      <c r="AJ700" s="28">
        <f>IF(Z700="是",COUNTIFS($Z$2:$Z$4721,"是",$AE$2:$AE$4721,"&lt;"&amp;AE700)/COUNTIF($Z$2:$Z$4721,"是")*100,"")</f>
        <v>20.741989881956155</v>
      </c>
      <c r="AK700" s="28">
        <f>IF(Z700="是",COUNTIFS($Z$2:$Z$4721,"是",$AF$2:$AF$4721,"&lt;"&amp;AF700)/COUNTIF($Z$2:$Z$4721,"是")*100,"")</f>
        <v>10.455311973018549</v>
      </c>
      <c r="AL700" s="29">
        <f>IF(Z700="是",ROUND(AG700*0.1+AH700*0.35+AI700*0.15+AJ700*0.15+AK700*0.25,2),"")</f>
        <v>16.64</v>
      </c>
      <c r="AM700" s="25">
        <f>IF(Z700="是",COUNTIFS($Z$2:$Z$4721,"是",$AL$2:$AL$4721,"&gt;"&amp;AL700)+1,"")</f>
        <v>546</v>
      </c>
      <c r="AN700" s="24" t="str">
        <f>IF(Z700&lt;&gt;"是","非参评",IF(AND(AM700&lt;=COUNTIF($Z$2:$Z$4721,"是")*0.2,AC700&gt;MEDIAN(IF($Z$2:$Z$4721="是",$AC$2:$AC$4721))),"S",IF(AM700&lt;=COUNTIF($Z$2:$Z$4721,"是")*0.5,"A",IF(AM700&lt;=COUNTIF($Z$2:$Z$4721,"是")*0.8,"B","C"))))</f>
        <v>C</v>
      </c>
      <c r="AO700" s="24" t="str">
        <f>IF(G700="","无数据",IF(G700&lt;30,"MOB1-",IF(G700&lt;90,"MOB1-3",IF(G700&lt;180,"MOB3-6",IF(G700&lt;365,"MOB6-12","MOB12+")))))</f>
        <v>MOB6-12</v>
      </c>
    </row>
    <row r="701" spans="1:41" ht="13.5" hidden="1" customHeight="1">
      <c r="A701" s="24" t="s">
        <v>1168</v>
      </c>
      <c r="B701" s="34" t="s">
        <v>162</v>
      </c>
      <c r="C701" s="25">
        <v>792199</v>
      </c>
      <c r="D701" s="24" t="s">
        <v>1588</v>
      </c>
      <c r="E701" s="26">
        <v>45916.3972222222</v>
      </c>
      <c r="F701" s="26">
        <v>45916.3972222222</v>
      </c>
      <c r="G701" s="25">
        <v>238</v>
      </c>
      <c r="H701" s="25">
        <v>238</v>
      </c>
      <c r="I701" s="26">
        <v>46140.8256944444</v>
      </c>
      <c r="J701" s="27">
        <v>2526</v>
      </c>
      <c r="K701" s="27">
        <v>3722</v>
      </c>
      <c r="L701" s="27">
        <v>1210</v>
      </c>
      <c r="M701" s="27">
        <v>108287</v>
      </c>
      <c r="N701" s="27">
        <v>66980</v>
      </c>
      <c r="O701" s="25">
        <v>15</v>
      </c>
      <c r="P701" s="27">
        <v>0</v>
      </c>
      <c r="Q701" s="24"/>
      <c r="R701" s="24"/>
      <c r="S701" s="27">
        <v>137</v>
      </c>
      <c r="T701" s="27">
        <v>225</v>
      </c>
      <c r="U701" s="27">
        <v>2498800</v>
      </c>
      <c r="V701" s="27">
        <v>87300</v>
      </c>
      <c r="W701" s="27">
        <v>2498800</v>
      </c>
      <c r="X701" s="24" t="str">
        <f>IF(OR(I701="",说明首页!$C$3-INT(I701)&gt;7),"是","否")</f>
        <v>否</v>
      </c>
      <c r="Y701" s="24" t="str">
        <f>IF(OR(O701="",O701&lt;22),"是","否")</f>
        <v>是</v>
      </c>
      <c r="Z701" s="24" t="str">
        <f>IF(AND(X701="否",Y701="否"),"是","否")</f>
        <v>否</v>
      </c>
      <c r="AA701" s="24" t="str">
        <f>IF(OR(I701="",说明首页!$C$3-INT(I701)&gt;=3),"是","否")</f>
        <v>否</v>
      </c>
      <c r="AB701" s="28">
        <f>IFERROR(IF(L701&gt;0,N701/L701,0),0)</f>
        <v>55.355371900826448</v>
      </c>
      <c r="AC701" s="29">
        <f>IFERROR(IF(U701="",0,U701/10000),0)</f>
        <v>249.88</v>
      </c>
      <c r="AD701" s="27">
        <f>IFERROR(IF(AND(T701&lt;&gt;"",T701&gt;0),U701/T701,0),0)</f>
        <v>11105.777777777777</v>
      </c>
      <c r="AE701" s="29">
        <f>IFERROR(IF(V701="",0,V701/10000),0)</f>
        <v>8.73</v>
      </c>
      <c r="AF701" s="29">
        <f>IFERROR(IF(O701&gt;0,N701/O701/60,0),0)</f>
        <v>74.422222222222217</v>
      </c>
      <c r="AG701" s="28" t="str">
        <f>IF(Z701="是",COUNTIFS($Z$2:$Z$4721,"是",$AB$2:$AB$4721,"&lt;"&amp;AB701)/COUNTIF($Z$2:$Z$4721,"是")*100,"")</f>
        <v/>
      </c>
      <c r="AH701" s="28" t="str">
        <f>IF(Z701="是",COUNTIFS($Z$2:$Z$4721,"是",$AC$2:$AC$4721,"&lt;"&amp;AC701)/COUNTIF($Z$2:$Z$4721,"是")*100,"")</f>
        <v/>
      </c>
      <c r="AI701" s="28" t="str">
        <f>IF(Z701="是",COUNTIFS($Z$2:$Z$4721,"是",$AD$2:$AD$4721,"&lt;"&amp;AD701)/COUNTIF($Z$2:$Z$4721,"是")*100,"")</f>
        <v/>
      </c>
      <c r="AJ701" s="28" t="str">
        <f>IF(Z701="是",COUNTIFS($Z$2:$Z$4721,"是",$AE$2:$AE$4721,"&lt;"&amp;AE701)/COUNTIF($Z$2:$Z$4721,"是")*100,"")</f>
        <v/>
      </c>
      <c r="AK701" s="28" t="str">
        <f>IF(Z701="是",COUNTIFS($Z$2:$Z$4721,"是",$AF$2:$AF$4721,"&lt;"&amp;AF701)/COUNTIF($Z$2:$Z$4721,"是")*100,"")</f>
        <v/>
      </c>
      <c r="AL701" s="29" t="str">
        <f>IF(Z701="是",ROUND(AG701*0.1+AH701*0.35+AI701*0.15+AJ701*0.15+AK701*0.25,2),"")</f>
        <v/>
      </c>
      <c r="AM701" s="25" t="str">
        <f>IF(Z701="是",COUNTIFS($Z$2:$Z$4721,"是",$AL$2:$AL$4721,"&gt;"&amp;AL701)+1,"")</f>
        <v/>
      </c>
      <c r="AN701" s="24" t="str">
        <f>IF(Z701&lt;&gt;"是","非参评",IF(AND(AM701&lt;=COUNTIF($Z$2:$Z$4721,"是")*0.2,AC701&gt;MEDIAN(IF($Z$2:$Z$4721="是",$AC$2:$AC$4721))),"S",IF(AM701&lt;=COUNTIF($Z$2:$Z$4721,"是")*0.5,"A",IF(AM701&lt;=COUNTIF($Z$2:$Z$4721,"是")*0.8,"B","C"))))</f>
        <v>非参评</v>
      </c>
      <c r="AO701" s="24" t="str">
        <f>IF(G701="","无数据",IF(G701&lt;30,"MOB1-",IF(G701&lt;90,"MOB1-3",IF(G701&lt;180,"MOB3-6",IF(G701&lt;365,"MOB6-12","MOB12+")))))</f>
        <v>MOB6-12</v>
      </c>
    </row>
    <row r="702" spans="1:41" ht="13.5" hidden="1" customHeight="1">
      <c r="A702" s="24" t="s">
        <v>1168</v>
      </c>
      <c r="B702" s="34" t="s">
        <v>162</v>
      </c>
      <c r="C702" s="25">
        <v>792205</v>
      </c>
      <c r="D702" s="24" t="s">
        <v>228</v>
      </c>
      <c r="E702" s="26">
        <v>45910.503472222197</v>
      </c>
      <c r="F702" s="26">
        <v>45910.503472222197</v>
      </c>
      <c r="G702" s="25">
        <v>244</v>
      </c>
      <c r="H702" s="25">
        <v>244</v>
      </c>
      <c r="I702" s="26">
        <v>46153.688194444403</v>
      </c>
      <c r="J702" s="27">
        <v>68</v>
      </c>
      <c r="K702" s="27">
        <v>69</v>
      </c>
      <c r="L702" s="27">
        <v>16</v>
      </c>
      <c r="M702" s="27">
        <v>2154</v>
      </c>
      <c r="N702" s="27">
        <v>1304</v>
      </c>
      <c r="O702" s="25"/>
      <c r="P702" s="27"/>
      <c r="Q702" s="24"/>
      <c r="R702" s="24"/>
      <c r="S702" s="27"/>
      <c r="T702" s="27"/>
      <c r="U702" s="27"/>
      <c r="V702" s="27"/>
      <c r="W702" s="27"/>
      <c r="X702" s="24" t="str">
        <f>IF(OR(I702="",说明首页!$C$3-INT(I702)&gt;7),"是","否")</f>
        <v>否</v>
      </c>
      <c r="Y702" s="24" t="str">
        <f>IF(OR(O702="",O702&lt;22),"是","否")</f>
        <v>是</v>
      </c>
      <c r="Z702" s="24" t="str">
        <f>IF(AND(X702="否",Y702="否"),"是","否")</f>
        <v>否</v>
      </c>
      <c r="AA702" s="24" t="str">
        <f>IF(OR(I702="",说明首页!$C$3-INT(I702)&gt;=3),"是","否")</f>
        <v>否</v>
      </c>
      <c r="AB702" s="28">
        <f>IFERROR(IF(L702&gt;0,N702/L702,0),0)</f>
        <v>81.5</v>
      </c>
      <c r="AC702" s="29">
        <f>IFERROR(IF(U702="",0,U702/10000),0)</f>
        <v>0</v>
      </c>
      <c r="AD702" s="27">
        <f>IFERROR(IF(AND(T702&lt;&gt;"",T702&gt;0),U702/T702,0),0)</f>
        <v>0</v>
      </c>
      <c r="AE702" s="29">
        <f>IFERROR(IF(V702="",0,V702/10000),0)</f>
        <v>0</v>
      </c>
      <c r="AF702" s="29">
        <f>IFERROR(IF(O702&gt;0,N702/O702/60,0),0)</f>
        <v>0</v>
      </c>
      <c r="AG702" s="28" t="str">
        <f>IF(Z702="是",COUNTIFS($Z$2:$Z$4721,"是",$AB$2:$AB$4721,"&lt;"&amp;AB702)/COUNTIF($Z$2:$Z$4721,"是")*100,"")</f>
        <v/>
      </c>
      <c r="AH702" s="28" t="str">
        <f>IF(Z702="是",COUNTIFS($Z$2:$Z$4721,"是",$AC$2:$AC$4721,"&lt;"&amp;AC702)/COUNTIF($Z$2:$Z$4721,"是")*100,"")</f>
        <v/>
      </c>
      <c r="AI702" s="28" t="str">
        <f>IF(Z702="是",COUNTIFS($Z$2:$Z$4721,"是",$AD$2:$AD$4721,"&lt;"&amp;AD702)/COUNTIF($Z$2:$Z$4721,"是")*100,"")</f>
        <v/>
      </c>
      <c r="AJ702" s="28" t="str">
        <f>IF(Z702="是",COUNTIFS($Z$2:$Z$4721,"是",$AE$2:$AE$4721,"&lt;"&amp;AE702)/COUNTIF($Z$2:$Z$4721,"是")*100,"")</f>
        <v/>
      </c>
      <c r="AK702" s="28" t="str">
        <f>IF(Z702="是",COUNTIFS($Z$2:$Z$4721,"是",$AF$2:$AF$4721,"&lt;"&amp;AF702)/COUNTIF($Z$2:$Z$4721,"是")*100,"")</f>
        <v/>
      </c>
      <c r="AL702" s="29" t="str">
        <f>IF(Z702="是",ROUND(AG702*0.1+AH702*0.35+AI702*0.15+AJ702*0.15+AK702*0.25,2),"")</f>
        <v/>
      </c>
      <c r="AM702" s="25" t="str">
        <f>IF(Z702="是",COUNTIFS($Z$2:$Z$4721,"是",$AL$2:$AL$4721,"&gt;"&amp;AL702)+1,"")</f>
        <v/>
      </c>
      <c r="AN702" s="24" t="str">
        <f>IF(Z702&lt;&gt;"是","非参评",IF(AND(AM702&lt;=COUNTIF($Z$2:$Z$4721,"是")*0.2,AC702&gt;MEDIAN(IF($Z$2:$Z$4721="是",$AC$2:$AC$4721))),"S",IF(AM702&lt;=COUNTIF($Z$2:$Z$4721,"是")*0.5,"A",IF(AM702&lt;=COUNTIF($Z$2:$Z$4721,"是")*0.8,"B","C"))))</f>
        <v>非参评</v>
      </c>
      <c r="AO702" s="24" t="str">
        <f>IF(G702="","无数据",IF(G702&lt;30,"MOB1-",IF(G702&lt;90,"MOB1-3",IF(G702&lt;180,"MOB3-6",IF(G702&lt;365,"MOB6-12","MOB12+")))))</f>
        <v>MOB6-12</v>
      </c>
    </row>
    <row r="703" spans="1:41" ht="13.5" hidden="1" customHeight="1">
      <c r="A703" s="24" t="s">
        <v>1168</v>
      </c>
      <c r="B703" s="34" t="s">
        <v>162</v>
      </c>
      <c r="C703" s="25">
        <v>792208</v>
      </c>
      <c r="D703" s="24" t="s">
        <v>1378</v>
      </c>
      <c r="E703" s="26">
        <v>45910.581250000003</v>
      </c>
      <c r="F703" s="26">
        <v>45910.581250000003</v>
      </c>
      <c r="G703" s="25">
        <v>244</v>
      </c>
      <c r="H703" s="25">
        <v>244</v>
      </c>
      <c r="I703" s="26">
        <v>46154.8215277778</v>
      </c>
      <c r="J703" s="27">
        <v>3713</v>
      </c>
      <c r="K703" s="27">
        <v>4936</v>
      </c>
      <c r="L703" s="27">
        <v>1647</v>
      </c>
      <c r="M703" s="27">
        <v>185981</v>
      </c>
      <c r="N703" s="27">
        <v>140153</v>
      </c>
      <c r="O703" s="25">
        <v>23</v>
      </c>
      <c r="P703" s="27">
        <v>0</v>
      </c>
      <c r="Q703" s="24"/>
      <c r="R703" s="24"/>
      <c r="S703" s="27">
        <v>245</v>
      </c>
      <c r="T703" s="27">
        <v>397</v>
      </c>
      <c r="U703" s="27">
        <v>10100000</v>
      </c>
      <c r="V703" s="27">
        <v>3115700</v>
      </c>
      <c r="W703" s="27">
        <v>10100000</v>
      </c>
      <c r="X703" s="24" t="str">
        <f>IF(OR(I703="",说明首页!$C$3-INT(I703)&gt;7),"是","否")</f>
        <v>否</v>
      </c>
      <c r="Y703" s="24" t="str">
        <f>IF(OR(O703="",O703&lt;22),"是","否")</f>
        <v>否</v>
      </c>
      <c r="Z703" s="24" t="str">
        <f>IF(AND(X703="否",Y703="否"),"是","否")</f>
        <v>是</v>
      </c>
      <c r="AA703" s="24" t="str">
        <f>IF(OR(I703="",说明首页!$C$3-INT(I703)&gt;=3),"是","否")</f>
        <v>否</v>
      </c>
      <c r="AB703" s="28">
        <f>IFERROR(IF(L703&gt;0,N703/L703,0),0)</f>
        <v>85.095931997571341</v>
      </c>
      <c r="AC703" s="29">
        <f>IFERROR(IF(U703="",0,U703/10000),0)</f>
        <v>1010</v>
      </c>
      <c r="AD703" s="27">
        <f>IFERROR(IF(AND(T703&lt;&gt;"",T703&gt;0),U703/T703,0),0)</f>
        <v>25440.80604534005</v>
      </c>
      <c r="AE703" s="29">
        <f>IFERROR(IF(V703="",0,V703/10000),0)</f>
        <v>311.57</v>
      </c>
      <c r="AF703" s="29">
        <f>IFERROR(IF(O703&gt;0,N703/O703/60,0),0)</f>
        <v>101.56014492753623</v>
      </c>
      <c r="AG703" s="28">
        <f>IF(Z703="是",COUNTIFS($Z$2:$Z$4721,"是",$AB$2:$AB$4721,"&lt;"&amp;AB703)/COUNTIF($Z$2:$Z$4721,"是")*100,"")</f>
        <v>35.075885328836428</v>
      </c>
      <c r="AH703" s="28">
        <f>IF(Z703="是",COUNTIFS($Z$2:$Z$4721,"是",$AC$2:$AC$4721,"&lt;"&amp;AC703)/COUNTIF($Z$2:$Z$4721,"是")*100,"")</f>
        <v>68.971332209106237</v>
      </c>
      <c r="AI703" s="28">
        <f>IF(Z703="是",COUNTIFS($Z$2:$Z$4721,"是",$AD$2:$AD$4721,"&lt;"&amp;AD703)/COUNTIF($Z$2:$Z$4721,"是")*100,"")</f>
        <v>59.359190556492415</v>
      </c>
      <c r="AJ703" s="28">
        <f>IF(Z703="是",COUNTIFS($Z$2:$Z$4721,"是",$AE$2:$AE$4721,"&lt;"&amp;AE703)/COUNTIF($Z$2:$Z$4721,"是")*100,"")</f>
        <v>50.75885328836425</v>
      </c>
      <c r="AK703" s="28">
        <f>IF(Z703="是",COUNTIFS($Z$2:$Z$4721,"是",$AF$2:$AF$4721,"&lt;"&amp;AF703)/COUNTIF($Z$2:$Z$4721,"是")*100,"")</f>
        <v>6.4080944350758857</v>
      </c>
      <c r="AL703" s="29">
        <f>IF(Z703="是",ROUND(AG703*0.1+AH703*0.35+AI703*0.15+AJ703*0.15+AK703*0.25,2),"")</f>
        <v>45.77</v>
      </c>
      <c r="AM703" s="25">
        <f>IF(Z703="是",COUNTIFS($Z$2:$Z$4721,"是",$AL$2:$AL$4721,"&gt;"&amp;AL703)+1,"")</f>
        <v>320</v>
      </c>
      <c r="AN703" s="24" t="str">
        <f>IF(Z703&lt;&gt;"是","非参评",IF(AND(AM703&lt;=COUNTIF($Z$2:$Z$4721,"是")*0.2,AC703&gt;MEDIAN(IF($Z$2:$Z$4721="是",$AC$2:$AC$4721))),"S",IF(AM703&lt;=COUNTIF($Z$2:$Z$4721,"是")*0.5,"A",IF(AM703&lt;=COUNTIF($Z$2:$Z$4721,"是")*0.8,"B","C"))))</f>
        <v>B</v>
      </c>
      <c r="AO703" s="24" t="str">
        <f>IF(G703="","无数据",IF(G703&lt;30,"MOB1-",IF(G703&lt;90,"MOB1-3",IF(G703&lt;180,"MOB3-6",IF(G703&lt;365,"MOB6-12","MOB12+")))))</f>
        <v>MOB6-12</v>
      </c>
    </row>
    <row r="704" spans="1:41" ht="13.5" hidden="1" customHeight="1">
      <c r="A704" s="24" t="s">
        <v>1168</v>
      </c>
      <c r="B704" s="34" t="s">
        <v>176</v>
      </c>
      <c r="C704" s="25">
        <v>792273</v>
      </c>
      <c r="D704" s="24" t="s">
        <v>1783</v>
      </c>
      <c r="E704" s="26">
        <v>45979.651388888902</v>
      </c>
      <c r="F704" s="26">
        <v>45979.651388888902</v>
      </c>
      <c r="G704" s="25">
        <v>175</v>
      </c>
      <c r="H704" s="25">
        <v>175</v>
      </c>
      <c r="I704" s="26">
        <v>46154.789583333302</v>
      </c>
      <c r="J704" s="27">
        <v>3553</v>
      </c>
      <c r="K704" s="27">
        <v>4667</v>
      </c>
      <c r="L704" s="27">
        <v>2258</v>
      </c>
      <c r="M704" s="27">
        <v>191988</v>
      </c>
      <c r="N704" s="27">
        <v>158127</v>
      </c>
      <c r="O704" s="25">
        <v>25</v>
      </c>
      <c r="P704" s="27">
        <v>0</v>
      </c>
      <c r="Q704" s="24"/>
      <c r="R704" s="24"/>
      <c r="S704" s="27">
        <v>137</v>
      </c>
      <c r="T704" s="27">
        <v>200</v>
      </c>
      <c r="U704" s="27">
        <v>4802800</v>
      </c>
      <c r="V704" s="27">
        <v>1303400</v>
      </c>
      <c r="W704" s="27">
        <v>4802800</v>
      </c>
      <c r="X704" s="24" t="str">
        <f>IF(OR(I704="",说明首页!$C$3-INT(I704)&gt;7),"是","否")</f>
        <v>否</v>
      </c>
      <c r="Y704" s="24" t="str">
        <f>IF(OR(O704="",O704&lt;22),"是","否")</f>
        <v>否</v>
      </c>
      <c r="Z704" s="24" t="str">
        <f>IF(AND(X704="否",Y704="否"),"是","否")</f>
        <v>是</v>
      </c>
      <c r="AA704" s="24" t="str">
        <f>IF(OR(I704="",说明首页!$C$3-INT(I704)&gt;=3),"是","否")</f>
        <v>否</v>
      </c>
      <c r="AB704" s="28">
        <f>IFERROR(IF(L704&gt;0,N704/L704,0),0)</f>
        <v>70.029672276350752</v>
      </c>
      <c r="AC704" s="29">
        <f>IFERROR(IF(U704="",0,U704/10000),0)</f>
        <v>480.28</v>
      </c>
      <c r="AD704" s="27">
        <f>IFERROR(IF(AND(T704&lt;&gt;"",T704&gt;0),U704/T704,0),0)</f>
        <v>24014</v>
      </c>
      <c r="AE704" s="29">
        <f>IFERROR(IF(V704="",0,V704/10000),0)</f>
        <v>130.34</v>
      </c>
      <c r="AF704" s="29">
        <f>IFERROR(IF(O704&gt;0,N704/O704/60,0),0)</f>
        <v>105.41799999999999</v>
      </c>
      <c r="AG704" s="28">
        <f>IF(Z704="是",COUNTIFS($Z$2:$Z$4721,"是",$AB$2:$AB$4721,"&lt;"&amp;AB704)/COUNTIF($Z$2:$Z$4721,"是")*100,"")</f>
        <v>6.4080944350758857</v>
      </c>
      <c r="AH704" s="28">
        <f>IF(Z704="是",COUNTIFS($Z$2:$Z$4721,"是",$AC$2:$AC$4721,"&lt;"&amp;AC704)/COUNTIF($Z$2:$Z$4721,"是")*100,"")</f>
        <v>14.839797639123104</v>
      </c>
      <c r="AI704" s="28">
        <f>IF(Z704="是",COUNTIFS($Z$2:$Z$4721,"是",$AD$2:$AD$4721,"&lt;"&amp;AD704)/COUNTIF($Z$2:$Z$4721,"是")*100,"")</f>
        <v>49.915682967959526</v>
      </c>
      <c r="AJ704" s="28">
        <f>IF(Z704="是",COUNTIFS($Z$2:$Z$4721,"是",$AE$2:$AE$4721,"&lt;"&amp;AE704)/COUNTIF($Z$2:$Z$4721,"是")*100,"")</f>
        <v>13.99662731871838</v>
      </c>
      <c r="AK704" s="28">
        <f>IF(Z704="是",COUNTIFS($Z$2:$Z$4721,"是",$AF$2:$AF$4721,"&lt;"&amp;AF704)/COUNTIF($Z$2:$Z$4721,"是")*100,"")</f>
        <v>9.7807757166947731</v>
      </c>
      <c r="AL704" s="29">
        <f>IF(Z704="是",ROUND(AG704*0.1+AH704*0.35+AI704*0.15+AJ704*0.15+AK704*0.25,2),"")</f>
        <v>17.87</v>
      </c>
      <c r="AM704" s="25">
        <f>IF(Z704="是",COUNTIFS($Z$2:$Z$4721,"是",$AL$2:$AL$4721,"&gt;"&amp;AL704)+1,"")</f>
        <v>544</v>
      </c>
      <c r="AN704" s="24" t="str">
        <f>IF(Z704&lt;&gt;"是","非参评",IF(AND(AM704&lt;=COUNTIF($Z$2:$Z$4721,"是")*0.2,AC704&gt;MEDIAN(IF($Z$2:$Z$4721="是",$AC$2:$AC$4721))),"S",IF(AM704&lt;=COUNTIF($Z$2:$Z$4721,"是")*0.5,"A",IF(AM704&lt;=COUNTIF($Z$2:$Z$4721,"是")*0.8,"B","C"))))</f>
        <v>C</v>
      </c>
      <c r="AO704" s="24" t="str">
        <f>IF(G704="","无数据",IF(G704&lt;30,"MOB1-",IF(G704&lt;90,"MOB1-3",IF(G704&lt;180,"MOB3-6",IF(G704&lt;365,"MOB6-12","MOB12+")))))</f>
        <v>MOB3-6</v>
      </c>
    </row>
    <row r="705" spans="1:41" ht="13.5" hidden="1" customHeight="1">
      <c r="A705" s="24" t="s">
        <v>1168</v>
      </c>
      <c r="B705" s="34" t="s">
        <v>176</v>
      </c>
      <c r="C705" s="25">
        <v>792277</v>
      </c>
      <c r="D705" s="24" t="s">
        <v>1865</v>
      </c>
      <c r="E705" s="26">
        <v>45979.629861111098</v>
      </c>
      <c r="F705" s="26">
        <v>45979.629861111098</v>
      </c>
      <c r="G705" s="25">
        <v>175</v>
      </c>
      <c r="H705" s="25">
        <v>175</v>
      </c>
      <c r="I705" s="26">
        <v>46154.789583333302</v>
      </c>
      <c r="J705" s="27">
        <v>3389</v>
      </c>
      <c r="K705" s="27">
        <v>4409</v>
      </c>
      <c r="L705" s="27">
        <v>2248</v>
      </c>
      <c r="M705" s="27">
        <v>199227</v>
      </c>
      <c r="N705" s="27">
        <v>167598</v>
      </c>
      <c r="O705" s="25">
        <v>25</v>
      </c>
      <c r="P705" s="27">
        <v>0</v>
      </c>
      <c r="Q705" s="24"/>
      <c r="R705" s="24"/>
      <c r="S705" s="27">
        <v>143</v>
      </c>
      <c r="T705" s="27">
        <v>230</v>
      </c>
      <c r="U705" s="27">
        <v>5582400</v>
      </c>
      <c r="V705" s="27">
        <v>2591400</v>
      </c>
      <c r="W705" s="27">
        <v>5582400</v>
      </c>
      <c r="X705" s="24" t="str">
        <f>IF(OR(I705="",说明首页!$C$3-INT(I705)&gt;7),"是","否")</f>
        <v>否</v>
      </c>
      <c r="Y705" s="24" t="str">
        <f>IF(OR(O705="",O705&lt;22),"是","否")</f>
        <v>否</v>
      </c>
      <c r="Z705" s="24" t="str">
        <f>IF(AND(X705="否",Y705="否"),"是","否")</f>
        <v>是</v>
      </c>
      <c r="AA705" s="24" t="str">
        <f>IF(OR(I705="",说明首页!$C$3-INT(I705)&gt;=3),"是","否")</f>
        <v>否</v>
      </c>
      <c r="AB705" s="28">
        <f>IFERROR(IF(L705&gt;0,N705/L705,0),0)</f>
        <v>74.554270462633454</v>
      </c>
      <c r="AC705" s="29">
        <f>IFERROR(IF(U705="",0,U705/10000),0)</f>
        <v>558.24</v>
      </c>
      <c r="AD705" s="27">
        <f>IFERROR(IF(AND(T705&lt;&gt;"",T705&gt;0),U705/T705,0),0)</f>
        <v>24271.304347826088</v>
      </c>
      <c r="AE705" s="29">
        <f>IFERROR(IF(V705="",0,V705/10000),0)</f>
        <v>259.14</v>
      </c>
      <c r="AF705" s="29">
        <f>IFERROR(IF(O705&gt;0,N705/O705/60,0),0)</f>
        <v>111.732</v>
      </c>
      <c r="AG705" s="28">
        <f>IF(Z705="是",COUNTIFS($Z$2:$Z$4721,"是",$AB$2:$AB$4721,"&lt;"&amp;AB705)/COUNTIF($Z$2:$Z$4721,"是")*100,"")</f>
        <v>12.984822934232715</v>
      </c>
      <c r="AH705" s="28">
        <f>IF(Z705="是",COUNTIFS($Z$2:$Z$4721,"是",$AC$2:$AC$4721,"&lt;"&amp;AC705)/COUNTIF($Z$2:$Z$4721,"是")*100,"")</f>
        <v>23.777403035413151</v>
      </c>
      <c r="AI705" s="28">
        <f>IF(Z705="是",COUNTIFS($Z$2:$Z$4721,"是",$AD$2:$AD$4721,"&lt;"&amp;AD705)/COUNTIF($Z$2:$Z$4721,"是")*100,"")</f>
        <v>51.264755480607086</v>
      </c>
      <c r="AJ705" s="28">
        <f>IF(Z705="是",COUNTIFS($Z$2:$Z$4721,"是",$AE$2:$AE$4721,"&lt;"&amp;AE705)/COUNTIF($Z$2:$Z$4721,"是")*100,"")</f>
        <v>39.46037099494098</v>
      </c>
      <c r="AK705" s="28">
        <f>IF(Z705="是",COUNTIFS($Z$2:$Z$4721,"是",$AF$2:$AF$4721,"&lt;"&amp;AF705)/COUNTIF($Z$2:$Z$4721,"是")*100,"")</f>
        <v>15.008431703204048</v>
      </c>
      <c r="AL705" s="29">
        <f>IF(Z705="是",ROUND(AG705*0.1+AH705*0.35+AI705*0.15+AJ705*0.15+AK705*0.25,2),"")</f>
        <v>26.98</v>
      </c>
      <c r="AM705" s="25">
        <f>IF(Z705="是",COUNTIFS($Z$2:$Z$4721,"是",$AL$2:$AL$4721,"&gt;"&amp;AL705)+1,"")</f>
        <v>478</v>
      </c>
      <c r="AN705" s="24" t="str">
        <f>IF(Z705&lt;&gt;"是","非参评",IF(AND(AM705&lt;=COUNTIF($Z$2:$Z$4721,"是")*0.2,AC705&gt;MEDIAN(IF($Z$2:$Z$4721="是",$AC$2:$AC$4721))),"S",IF(AM705&lt;=COUNTIF($Z$2:$Z$4721,"是")*0.5,"A",IF(AM705&lt;=COUNTIF($Z$2:$Z$4721,"是")*0.8,"B","C"))))</f>
        <v>C</v>
      </c>
      <c r="AO705" s="24" t="str">
        <f>IF(G705="","无数据",IF(G705&lt;30,"MOB1-",IF(G705&lt;90,"MOB1-3",IF(G705&lt;180,"MOB3-6",IF(G705&lt;365,"MOB6-12","MOB12+")))))</f>
        <v>MOB3-6</v>
      </c>
    </row>
    <row r="706" spans="1:41" ht="13.5" hidden="1" customHeight="1">
      <c r="A706" s="24" t="s">
        <v>1168</v>
      </c>
      <c r="B706" s="34" t="s">
        <v>152</v>
      </c>
      <c r="C706" s="25">
        <v>792290</v>
      </c>
      <c r="D706" s="24" t="s">
        <v>1055</v>
      </c>
      <c r="E706" s="26">
        <v>45915.409722222197</v>
      </c>
      <c r="F706" s="26">
        <v>45915.409722222197</v>
      </c>
      <c r="G706" s="25">
        <v>239</v>
      </c>
      <c r="H706" s="25">
        <v>239</v>
      </c>
      <c r="I706" s="26">
        <v>46154.670833333301</v>
      </c>
      <c r="J706" s="27">
        <v>1788</v>
      </c>
      <c r="K706" s="27">
        <v>2597</v>
      </c>
      <c r="L706" s="27">
        <v>914</v>
      </c>
      <c r="M706" s="27">
        <v>110669</v>
      </c>
      <c r="N706" s="27">
        <v>84462</v>
      </c>
      <c r="O706" s="25">
        <v>26</v>
      </c>
      <c r="P706" s="27">
        <v>0</v>
      </c>
      <c r="Q706" s="24"/>
      <c r="R706" s="24"/>
      <c r="S706" s="27">
        <v>164</v>
      </c>
      <c r="T706" s="27">
        <v>309</v>
      </c>
      <c r="U706" s="27">
        <v>8831300</v>
      </c>
      <c r="V706" s="27">
        <v>2303500</v>
      </c>
      <c r="W706" s="27">
        <v>8831300</v>
      </c>
      <c r="X706" s="24" t="str">
        <f>IF(OR(I706="",说明首页!$C$3-INT(I706)&gt;7),"是","否")</f>
        <v>否</v>
      </c>
      <c r="Y706" s="24" t="str">
        <f>IF(OR(O706="",O706&lt;22),"是","否")</f>
        <v>否</v>
      </c>
      <c r="Z706" s="24" t="str">
        <f>IF(AND(X706="否",Y706="否"),"是","否")</f>
        <v>是</v>
      </c>
      <c r="AA706" s="24" t="str">
        <f>IF(OR(I706="",说明首页!$C$3-INT(I706)&gt;=3),"是","否")</f>
        <v>否</v>
      </c>
      <c r="AB706" s="28">
        <f>IFERROR(IF(L706&gt;0,N706/L706,0),0)</f>
        <v>92.409190371991244</v>
      </c>
      <c r="AC706" s="29">
        <f>IFERROR(IF(U706="",0,U706/10000),0)</f>
        <v>883.13</v>
      </c>
      <c r="AD706" s="27">
        <f>IFERROR(IF(AND(T706&lt;&gt;"",T706&gt;0),U706/T706,0),0)</f>
        <v>28580.258899676377</v>
      </c>
      <c r="AE706" s="29">
        <f>IFERROR(IF(V706="",0,V706/10000),0)</f>
        <v>230.35</v>
      </c>
      <c r="AF706" s="29">
        <f>IFERROR(IF(O706&gt;0,N706/O706/60,0),0)</f>
        <v>54.142307692307689</v>
      </c>
      <c r="AG706" s="28">
        <f>IF(Z706="是",COUNTIFS($Z$2:$Z$4721,"是",$AB$2:$AB$4721,"&lt;"&amp;AB706)/COUNTIF($Z$2:$Z$4721,"是")*100,"")</f>
        <v>52.445193929173698</v>
      </c>
      <c r="AH706" s="28">
        <f>IF(Z706="是",COUNTIFS($Z$2:$Z$4721,"是",$AC$2:$AC$4721,"&lt;"&amp;AC706)/COUNTIF($Z$2:$Z$4721,"是")*100,"")</f>
        <v>58.853288364249579</v>
      </c>
      <c r="AI706" s="28">
        <f>IF(Z706="是",COUNTIFS($Z$2:$Z$4721,"是",$AD$2:$AD$4721,"&lt;"&amp;AD706)/COUNTIF($Z$2:$Z$4721,"是")*100,"")</f>
        <v>75.210792580101185</v>
      </c>
      <c r="AJ706" s="28">
        <f>IF(Z706="是",COUNTIFS($Z$2:$Z$4721,"是",$AE$2:$AE$4721,"&lt;"&amp;AE706)/COUNTIF($Z$2:$Z$4721,"是")*100,"")</f>
        <v>33.558178752107928</v>
      </c>
      <c r="AK706" s="28">
        <f>IF(Z706="是",COUNTIFS($Z$2:$Z$4721,"是",$AF$2:$AF$4721,"&lt;"&amp;AF706)/COUNTIF($Z$2:$Z$4721,"是")*100,"")</f>
        <v>0.50590219224283306</v>
      </c>
      <c r="AL706" s="29">
        <f>IF(Z706="是",ROUND(AG706*0.1+AH706*0.35+AI706*0.15+AJ706*0.15+AK706*0.25,2),"")</f>
        <v>42.28</v>
      </c>
      <c r="AM706" s="25">
        <f>IF(Z706="是",COUNTIFS($Z$2:$Z$4721,"是",$AL$2:$AL$4721,"&gt;"&amp;AL706)+1,"")</f>
        <v>352</v>
      </c>
      <c r="AN706" s="24" t="str">
        <f>IF(Z706&lt;&gt;"是","非参评",IF(AND(AM706&lt;=COUNTIF($Z$2:$Z$4721,"是")*0.2,AC706&gt;MEDIAN(IF($Z$2:$Z$4721="是",$AC$2:$AC$4721))),"S",IF(AM706&lt;=COUNTIF($Z$2:$Z$4721,"是")*0.5,"A",IF(AM706&lt;=COUNTIF($Z$2:$Z$4721,"是")*0.8,"B","C"))))</f>
        <v>B</v>
      </c>
      <c r="AO706" s="24" t="str">
        <f>IF(G706="","无数据",IF(G706&lt;30,"MOB1-",IF(G706&lt;90,"MOB1-3",IF(G706&lt;180,"MOB3-6",IF(G706&lt;365,"MOB6-12","MOB12+")))))</f>
        <v>MOB6-12</v>
      </c>
    </row>
    <row r="707" spans="1:41" ht="13.5" hidden="1" customHeight="1">
      <c r="A707" s="24" t="s">
        <v>1168</v>
      </c>
      <c r="B707" s="34" t="s">
        <v>150</v>
      </c>
      <c r="C707" s="25">
        <v>792293</v>
      </c>
      <c r="D707" s="24" t="s">
        <v>482</v>
      </c>
      <c r="E707" s="26">
        <v>45912.649305555598</v>
      </c>
      <c r="F707" s="26">
        <v>45912.649305555598</v>
      </c>
      <c r="G707" s="25">
        <v>242</v>
      </c>
      <c r="H707" s="25">
        <v>242</v>
      </c>
      <c r="I707" s="26">
        <v>46154.656944444403</v>
      </c>
      <c r="J707" s="27">
        <v>543</v>
      </c>
      <c r="K707" s="27">
        <v>597</v>
      </c>
      <c r="L707" s="27">
        <v>166</v>
      </c>
      <c r="M707" s="27">
        <v>22073</v>
      </c>
      <c r="N707" s="27">
        <v>15702</v>
      </c>
      <c r="O707" s="25">
        <v>1</v>
      </c>
      <c r="P707" s="27">
        <v>0</v>
      </c>
      <c r="Q707" s="24"/>
      <c r="R707" s="24"/>
      <c r="S707" s="27">
        <v>3</v>
      </c>
      <c r="T707" s="27">
        <v>6</v>
      </c>
      <c r="U707" s="27">
        <v>278400</v>
      </c>
      <c r="V707" s="27">
        <v>116400</v>
      </c>
      <c r="W707" s="27">
        <v>278400</v>
      </c>
      <c r="X707" s="24" t="str">
        <f>IF(OR(I707="",说明首页!$C$3-INT(I707)&gt;7),"是","否")</f>
        <v>否</v>
      </c>
      <c r="Y707" s="24" t="str">
        <f>IF(OR(O707="",O707&lt;22),"是","否")</f>
        <v>是</v>
      </c>
      <c r="Z707" s="24" t="str">
        <f>IF(AND(X707="否",Y707="否"),"是","否")</f>
        <v>否</v>
      </c>
      <c r="AA707" s="24" t="str">
        <f>IF(OR(I707="",说明首页!$C$3-INT(I707)&gt;=3),"是","否")</f>
        <v>否</v>
      </c>
      <c r="AB707" s="28">
        <f>IFERROR(IF(L707&gt;0,N707/L707,0),0)</f>
        <v>94.590361445783131</v>
      </c>
      <c r="AC707" s="29">
        <f>IFERROR(IF(U707="",0,U707/10000),0)</f>
        <v>27.84</v>
      </c>
      <c r="AD707" s="27">
        <f>IFERROR(IF(AND(T707&lt;&gt;"",T707&gt;0),U707/T707,0),0)</f>
        <v>46400</v>
      </c>
      <c r="AE707" s="29">
        <f>IFERROR(IF(V707="",0,V707/10000),0)</f>
        <v>11.64</v>
      </c>
      <c r="AF707" s="29">
        <f>IFERROR(IF(O707&gt;0,N707/O707/60,0),0)</f>
        <v>261.7</v>
      </c>
      <c r="AG707" s="28" t="str">
        <f>IF(Z707="是",COUNTIFS($Z$2:$Z$4721,"是",$AB$2:$AB$4721,"&lt;"&amp;AB707)/COUNTIF($Z$2:$Z$4721,"是")*100,"")</f>
        <v/>
      </c>
      <c r="AH707" s="28" t="str">
        <f>IF(Z707="是",COUNTIFS($Z$2:$Z$4721,"是",$AC$2:$AC$4721,"&lt;"&amp;AC707)/COUNTIF($Z$2:$Z$4721,"是")*100,"")</f>
        <v/>
      </c>
      <c r="AI707" s="28" t="str">
        <f>IF(Z707="是",COUNTIFS($Z$2:$Z$4721,"是",$AD$2:$AD$4721,"&lt;"&amp;AD707)/COUNTIF($Z$2:$Z$4721,"是")*100,"")</f>
        <v/>
      </c>
      <c r="AJ707" s="28" t="str">
        <f>IF(Z707="是",COUNTIFS($Z$2:$Z$4721,"是",$AE$2:$AE$4721,"&lt;"&amp;AE707)/COUNTIF($Z$2:$Z$4721,"是")*100,"")</f>
        <v/>
      </c>
      <c r="AK707" s="28" t="str">
        <f>IF(Z707="是",COUNTIFS($Z$2:$Z$4721,"是",$AF$2:$AF$4721,"&lt;"&amp;AF707)/COUNTIF($Z$2:$Z$4721,"是")*100,"")</f>
        <v/>
      </c>
      <c r="AL707" s="29" t="str">
        <f>IF(Z707="是",ROUND(AG707*0.1+AH707*0.35+AI707*0.15+AJ707*0.15+AK707*0.25,2),"")</f>
        <v/>
      </c>
      <c r="AM707" s="25" t="str">
        <f>IF(Z707="是",COUNTIFS($Z$2:$Z$4721,"是",$AL$2:$AL$4721,"&gt;"&amp;AL707)+1,"")</f>
        <v/>
      </c>
      <c r="AN707" s="24" t="str">
        <f>IF(Z707&lt;&gt;"是","非参评",IF(AND(AM707&lt;=COUNTIF($Z$2:$Z$4721,"是")*0.2,AC707&gt;MEDIAN(IF($Z$2:$Z$4721="是",$AC$2:$AC$4721))),"S",IF(AM707&lt;=COUNTIF($Z$2:$Z$4721,"是")*0.5,"A",IF(AM707&lt;=COUNTIF($Z$2:$Z$4721,"是")*0.8,"B","C"))))</f>
        <v>非参评</v>
      </c>
      <c r="AO707" s="24" t="str">
        <f>IF(G707="","无数据",IF(G707&lt;30,"MOB1-",IF(G707&lt;90,"MOB1-3",IF(G707&lt;180,"MOB3-6",IF(G707&lt;365,"MOB6-12","MOB12+")))))</f>
        <v>MOB6-12</v>
      </c>
    </row>
    <row r="708" spans="1:41" ht="13.5" hidden="1" customHeight="1">
      <c r="A708" s="24" t="s">
        <v>1168</v>
      </c>
      <c r="B708" s="34" t="s">
        <v>150</v>
      </c>
      <c r="C708" s="25">
        <v>792296</v>
      </c>
      <c r="D708" s="24" t="s">
        <v>1009</v>
      </c>
      <c r="E708" s="26">
        <v>45912.663888888899</v>
      </c>
      <c r="F708" s="26">
        <v>45912.663888888899</v>
      </c>
      <c r="G708" s="25">
        <v>242</v>
      </c>
      <c r="H708" s="25">
        <v>242</v>
      </c>
      <c r="I708" s="26">
        <v>46154.711111111101</v>
      </c>
      <c r="J708" s="27">
        <v>560</v>
      </c>
      <c r="K708" s="27">
        <v>666</v>
      </c>
      <c r="L708" s="27">
        <v>222</v>
      </c>
      <c r="M708" s="27">
        <v>24475</v>
      </c>
      <c r="N708" s="27">
        <v>18017</v>
      </c>
      <c r="O708" s="25"/>
      <c r="P708" s="27">
        <v>0</v>
      </c>
      <c r="Q708" s="24"/>
      <c r="R708" s="24"/>
      <c r="S708" s="27">
        <v>1</v>
      </c>
      <c r="T708" s="27">
        <v>2</v>
      </c>
      <c r="U708" s="27">
        <v>11400</v>
      </c>
      <c r="V708" s="27"/>
      <c r="W708" s="27">
        <v>11400</v>
      </c>
      <c r="X708" s="24" t="str">
        <f>IF(OR(I708="",说明首页!$C$3-INT(I708)&gt;7),"是","否")</f>
        <v>否</v>
      </c>
      <c r="Y708" s="24" t="str">
        <f>IF(OR(O708="",O708&lt;22),"是","否")</f>
        <v>是</v>
      </c>
      <c r="Z708" s="24" t="str">
        <f>IF(AND(X708="否",Y708="否"),"是","否")</f>
        <v>否</v>
      </c>
      <c r="AA708" s="24" t="str">
        <f>IF(OR(I708="",说明首页!$C$3-INT(I708)&gt;=3),"是","否")</f>
        <v>否</v>
      </c>
      <c r="AB708" s="28">
        <f>IFERROR(IF(L708&gt;0,N708/L708,0),0)</f>
        <v>81.157657657657651</v>
      </c>
      <c r="AC708" s="29">
        <f>IFERROR(IF(U708="",0,U708/10000),0)</f>
        <v>1.1399999999999999</v>
      </c>
      <c r="AD708" s="27">
        <f>IFERROR(IF(AND(T708&lt;&gt;"",T708&gt;0),U708/T708,0),0)</f>
        <v>5700</v>
      </c>
      <c r="AE708" s="29">
        <f>IFERROR(IF(V708="",0,V708/10000),0)</f>
        <v>0</v>
      </c>
      <c r="AF708" s="29">
        <f>IFERROR(IF(O708&gt;0,N708/O708/60,0),0)</f>
        <v>0</v>
      </c>
      <c r="AG708" s="28" t="str">
        <f>IF(Z708="是",COUNTIFS($Z$2:$Z$4721,"是",$AB$2:$AB$4721,"&lt;"&amp;AB708)/COUNTIF($Z$2:$Z$4721,"是")*100,"")</f>
        <v/>
      </c>
      <c r="AH708" s="28" t="str">
        <f>IF(Z708="是",COUNTIFS($Z$2:$Z$4721,"是",$AC$2:$AC$4721,"&lt;"&amp;AC708)/COUNTIF($Z$2:$Z$4721,"是")*100,"")</f>
        <v/>
      </c>
      <c r="AI708" s="28" t="str">
        <f>IF(Z708="是",COUNTIFS($Z$2:$Z$4721,"是",$AD$2:$AD$4721,"&lt;"&amp;AD708)/COUNTIF($Z$2:$Z$4721,"是")*100,"")</f>
        <v/>
      </c>
      <c r="AJ708" s="28" t="str">
        <f>IF(Z708="是",COUNTIFS($Z$2:$Z$4721,"是",$AE$2:$AE$4721,"&lt;"&amp;AE708)/COUNTIF($Z$2:$Z$4721,"是")*100,"")</f>
        <v/>
      </c>
      <c r="AK708" s="28" t="str">
        <f>IF(Z708="是",COUNTIFS($Z$2:$Z$4721,"是",$AF$2:$AF$4721,"&lt;"&amp;AF708)/COUNTIF($Z$2:$Z$4721,"是")*100,"")</f>
        <v/>
      </c>
      <c r="AL708" s="29" t="str">
        <f>IF(Z708="是",ROUND(AG708*0.1+AH708*0.35+AI708*0.15+AJ708*0.15+AK708*0.25,2),"")</f>
        <v/>
      </c>
      <c r="AM708" s="25" t="str">
        <f>IF(Z708="是",COUNTIFS($Z$2:$Z$4721,"是",$AL$2:$AL$4721,"&gt;"&amp;AL708)+1,"")</f>
        <v/>
      </c>
      <c r="AN708" s="24" t="str">
        <f>IF(Z708&lt;&gt;"是","非参评",IF(AND(AM708&lt;=COUNTIF($Z$2:$Z$4721,"是")*0.2,AC708&gt;MEDIAN(IF($Z$2:$Z$4721="是",$AC$2:$AC$4721))),"S",IF(AM708&lt;=COUNTIF($Z$2:$Z$4721,"是")*0.5,"A",IF(AM708&lt;=COUNTIF($Z$2:$Z$4721,"是")*0.8,"B","C"))))</f>
        <v>非参评</v>
      </c>
      <c r="AO708" s="24" t="str">
        <f>IF(G708="","无数据",IF(G708&lt;30,"MOB1-",IF(G708&lt;90,"MOB1-3",IF(G708&lt;180,"MOB3-6",IF(G708&lt;365,"MOB6-12","MOB12+")))))</f>
        <v>MOB6-12</v>
      </c>
    </row>
    <row r="709" spans="1:41" ht="13.5" hidden="1" customHeight="1">
      <c r="A709" s="24" t="s">
        <v>1168</v>
      </c>
      <c r="B709" s="34" t="s">
        <v>145</v>
      </c>
      <c r="C709" s="25">
        <v>792303</v>
      </c>
      <c r="D709" s="24" t="s">
        <v>497</v>
      </c>
      <c r="E709" s="26">
        <v>45912.396527777797</v>
      </c>
      <c r="F709" s="26">
        <v>45912.396527777797</v>
      </c>
      <c r="G709" s="25">
        <v>242</v>
      </c>
      <c r="H709" s="25">
        <v>242</v>
      </c>
      <c r="I709" s="26">
        <v>46154.741666666698</v>
      </c>
      <c r="J709" s="27">
        <v>400</v>
      </c>
      <c r="K709" s="27">
        <v>565</v>
      </c>
      <c r="L709" s="27">
        <v>208</v>
      </c>
      <c r="M709" s="27">
        <v>23899</v>
      </c>
      <c r="N709" s="27">
        <v>19103</v>
      </c>
      <c r="O709" s="25">
        <v>4</v>
      </c>
      <c r="P709" s="27">
        <v>0</v>
      </c>
      <c r="Q709" s="24"/>
      <c r="R709" s="24"/>
      <c r="S709" s="27">
        <v>7</v>
      </c>
      <c r="T709" s="27">
        <v>13</v>
      </c>
      <c r="U709" s="27">
        <v>706100</v>
      </c>
      <c r="V709" s="27">
        <v>253100</v>
      </c>
      <c r="W709" s="27">
        <v>706100</v>
      </c>
      <c r="X709" s="24" t="str">
        <f>IF(OR(I709="",说明首页!$C$3-INT(I709)&gt;7),"是","否")</f>
        <v>否</v>
      </c>
      <c r="Y709" s="24" t="str">
        <f>IF(OR(O709="",O709&lt;22),"是","否")</f>
        <v>是</v>
      </c>
      <c r="Z709" s="24" t="str">
        <f>IF(AND(X709="否",Y709="否"),"是","否")</f>
        <v>否</v>
      </c>
      <c r="AA709" s="24" t="str">
        <f>IF(OR(I709="",说明首页!$C$3-INT(I709)&gt;=3),"是","否")</f>
        <v>否</v>
      </c>
      <c r="AB709" s="28">
        <f>IFERROR(IF(L709&gt;0,N709/L709,0),0)</f>
        <v>91.84134615384616</v>
      </c>
      <c r="AC709" s="29">
        <f>IFERROR(IF(U709="",0,U709/10000),0)</f>
        <v>70.61</v>
      </c>
      <c r="AD709" s="27">
        <f>IFERROR(IF(AND(T709&lt;&gt;"",T709&gt;0),U709/T709,0),0)</f>
        <v>54315.384615384617</v>
      </c>
      <c r="AE709" s="29">
        <f>IFERROR(IF(V709="",0,V709/10000),0)</f>
        <v>25.31</v>
      </c>
      <c r="AF709" s="29">
        <f>IFERROR(IF(O709&gt;0,N709/O709/60,0),0)</f>
        <v>79.595833333333331</v>
      </c>
      <c r="AG709" s="28" t="str">
        <f>IF(Z709="是",COUNTIFS($Z$2:$Z$4721,"是",$AB$2:$AB$4721,"&lt;"&amp;AB709)/COUNTIF($Z$2:$Z$4721,"是")*100,"")</f>
        <v/>
      </c>
      <c r="AH709" s="28" t="str">
        <f>IF(Z709="是",COUNTIFS($Z$2:$Z$4721,"是",$AC$2:$AC$4721,"&lt;"&amp;AC709)/COUNTIF($Z$2:$Z$4721,"是")*100,"")</f>
        <v/>
      </c>
      <c r="AI709" s="28" t="str">
        <f>IF(Z709="是",COUNTIFS($Z$2:$Z$4721,"是",$AD$2:$AD$4721,"&lt;"&amp;AD709)/COUNTIF($Z$2:$Z$4721,"是")*100,"")</f>
        <v/>
      </c>
      <c r="AJ709" s="28" t="str">
        <f>IF(Z709="是",COUNTIFS($Z$2:$Z$4721,"是",$AE$2:$AE$4721,"&lt;"&amp;AE709)/COUNTIF($Z$2:$Z$4721,"是")*100,"")</f>
        <v/>
      </c>
      <c r="AK709" s="28" t="str">
        <f>IF(Z709="是",COUNTIFS($Z$2:$Z$4721,"是",$AF$2:$AF$4721,"&lt;"&amp;AF709)/COUNTIF($Z$2:$Z$4721,"是")*100,"")</f>
        <v/>
      </c>
      <c r="AL709" s="29" t="str">
        <f>IF(Z709="是",ROUND(AG709*0.1+AH709*0.35+AI709*0.15+AJ709*0.15+AK709*0.25,2),"")</f>
        <v/>
      </c>
      <c r="AM709" s="25" t="str">
        <f>IF(Z709="是",COUNTIFS($Z$2:$Z$4721,"是",$AL$2:$AL$4721,"&gt;"&amp;AL709)+1,"")</f>
        <v/>
      </c>
      <c r="AN709" s="24" t="str">
        <f>IF(Z709&lt;&gt;"是","非参评",IF(AND(AM709&lt;=COUNTIF($Z$2:$Z$4721,"是")*0.2,AC709&gt;MEDIAN(IF($Z$2:$Z$4721="是",$AC$2:$AC$4721))),"S",IF(AM709&lt;=COUNTIF($Z$2:$Z$4721,"是")*0.5,"A",IF(AM709&lt;=COUNTIF($Z$2:$Z$4721,"是")*0.8,"B","C"))))</f>
        <v>非参评</v>
      </c>
      <c r="AO709" s="24" t="str">
        <f>IF(G709="","无数据",IF(G709&lt;30,"MOB1-",IF(G709&lt;90,"MOB1-3",IF(G709&lt;180,"MOB3-6",IF(G709&lt;365,"MOB6-12","MOB12+")))))</f>
        <v>MOB6-12</v>
      </c>
    </row>
    <row r="710" spans="1:41" ht="13.5" hidden="1" customHeight="1">
      <c r="A710" s="24" t="s">
        <v>1168</v>
      </c>
      <c r="B710" s="34" t="s">
        <v>145</v>
      </c>
      <c r="C710" s="25">
        <v>792304</v>
      </c>
      <c r="D710" s="24" t="s">
        <v>226</v>
      </c>
      <c r="E710" s="26">
        <v>45912.400694444397</v>
      </c>
      <c r="F710" s="26">
        <v>45912.400694444397</v>
      </c>
      <c r="G710" s="25">
        <v>242</v>
      </c>
      <c r="H710" s="25">
        <v>242</v>
      </c>
      <c r="I710" s="26">
        <v>46154.834027777797</v>
      </c>
      <c r="J710" s="27">
        <v>362</v>
      </c>
      <c r="K710" s="27">
        <v>404</v>
      </c>
      <c r="L710" s="27">
        <v>154</v>
      </c>
      <c r="M710" s="27">
        <v>15777</v>
      </c>
      <c r="N710" s="27">
        <v>11977</v>
      </c>
      <c r="O710" s="24">
        <v>1</v>
      </c>
      <c r="P710" s="27">
        <v>0</v>
      </c>
      <c r="Q710" s="24"/>
      <c r="R710" s="24"/>
      <c r="S710" s="27">
        <v>2</v>
      </c>
      <c r="T710" s="27">
        <v>5</v>
      </c>
      <c r="U710" s="27">
        <v>204000</v>
      </c>
      <c r="V710" s="24">
        <v>174000</v>
      </c>
      <c r="W710" s="27">
        <v>204000</v>
      </c>
      <c r="X710" s="24" t="str">
        <f>IF(OR(I710="",说明首页!$C$3-INT(I710)&gt;7),"是","否")</f>
        <v>否</v>
      </c>
      <c r="Y710" s="24" t="str">
        <f>IF(OR(O710="",O710&lt;22),"是","否")</f>
        <v>是</v>
      </c>
      <c r="Z710" s="24" t="str">
        <f>IF(AND(X710="否",Y710="否"),"是","否")</f>
        <v>否</v>
      </c>
      <c r="AA710" s="24" t="str">
        <f>IF(OR(I710="",说明首页!$C$3-INT(I710)&gt;=3),"是","否")</f>
        <v>否</v>
      </c>
      <c r="AB710" s="28">
        <f>IFERROR(IF(L710&gt;0,N710/L710,0),0)</f>
        <v>77.772727272727266</v>
      </c>
      <c r="AC710" s="29">
        <f>IFERROR(IF(U710="",0,U710/10000),0)</f>
        <v>20.399999999999999</v>
      </c>
      <c r="AD710" s="27">
        <f>IFERROR(IF(AND(T710&lt;&gt;"",T710&gt;0),U710/T710,0),0)</f>
        <v>40800</v>
      </c>
      <c r="AE710" s="29">
        <f>IFERROR(IF(V710="",0,V710/10000),0)</f>
        <v>17.399999999999999</v>
      </c>
      <c r="AF710" s="29">
        <f>IFERROR(IF(O710&gt;0,N710/O710/60,0),0)</f>
        <v>199.61666666666667</v>
      </c>
      <c r="AG710" s="28" t="str">
        <f>IF(Z710="是",COUNTIFS($Z$2:$Z$4721,"是",$AB$2:$AB$4721,"&lt;"&amp;AB710)/COUNTIF($Z$2:$Z$4721,"是")*100,"")</f>
        <v/>
      </c>
      <c r="AH710" s="28" t="str">
        <f>IF(Z710="是",COUNTIFS($Z$2:$Z$4721,"是",$AC$2:$AC$4721,"&lt;"&amp;AC710)/COUNTIF($Z$2:$Z$4721,"是")*100,"")</f>
        <v/>
      </c>
      <c r="AI710" s="28" t="str">
        <f>IF(Z710="是",COUNTIFS($Z$2:$Z$4721,"是",$AD$2:$AD$4721,"&lt;"&amp;AD710)/COUNTIF($Z$2:$Z$4721,"是")*100,"")</f>
        <v/>
      </c>
      <c r="AJ710" s="28" t="str">
        <f>IF(Z710="是",COUNTIFS($Z$2:$Z$4721,"是",$AE$2:$AE$4721,"&lt;"&amp;AE710)/COUNTIF($Z$2:$Z$4721,"是")*100,"")</f>
        <v/>
      </c>
      <c r="AK710" s="28" t="str">
        <f>IF(Z710="是",COUNTIFS($Z$2:$Z$4721,"是",$AF$2:$AF$4721,"&lt;"&amp;AF710)/COUNTIF($Z$2:$Z$4721,"是")*100,"")</f>
        <v/>
      </c>
      <c r="AL710" s="29" t="str">
        <f>IF(Z710="是",ROUND(AG710*0.1+AH710*0.35+AI710*0.15+AJ710*0.15+AK710*0.25,2),"")</f>
        <v/>
      </c>
      <c r="AM710" s="25" t="str">
        <f>IF(Z710="是",COUNTIFS($Z$2:$Z$4721,"是",$AL$2:$AL$4721,"&gt;"&amp;AL710)+1,"")</f>
        <v/>
      </c>
      <c r="AN710" s="24" t="str">
        <f>IF(Z710&lt;&gt;"是","非参评",IF(AND(AM710&lt;=COUNTIF($Z$2:$Z$4721,"是")*0.2,AC710&gt;MEDIAN(IF($Z$2:$Z$4721="是",$AC$2:$AC$4721))),"S",IF(AM710&lt;=COUNTIF($Z$2:$Z$4721,"是")*0.5,"A",IF(AM710&lt;=COUNTIF($Z$2:$Z$4721,"是")*0.8,"B","C"))))</f>
        <v>非参评</v>
      </c>
      <c r="AO710" s="24" t="str">
        <f>IF(G710="","无数据",IF(G710&lt;30,"MOB1-",IF(G710&lt;90,"MOB1-3",IF(G710&lt;180,"MOB3-6",IF(G710&lt;365,"MOB6-12","MOB12+")))))</f>
        <v>MOB6-12</v>
      </c>
    </row>
    <row r="711" spans="1:41" ht="13.5" hidden="1" customHeight="1">
      <c r="A711" s="24" t="s">
        <v>1168</v>
      </c>
      <c r="B711" s="34" t="s">
        <v>145</v>
      </c>
      <c r="C711" s="25">
        <v>792305</v>
      </c>
      <c r="D711" s="24" t="s">
        <v>990</v>
      </c>
      <c r="E711" s="26">
        <v>45912.417361111096</v>
      </c>
      <c r="F711" s="26">
        <v>45912.417361111096</v>
      </c>
      <c r="G711" s="25">
        <v>242</v>
      </c>
      <c r="H711" s="25">
        <v>242</v>
      </c>
      <c r="I711" s="26">
        <v>46154.837500000001</v>
      </c>
      <c r="J711" s="27">
        <v>384</v>
      </c>
      <c r="K711" s="27">
        <v>485</v>
      </c>
      <c r="L711" s="27">
        <v>166</v>
      </c>
      <c r="M711" s="27">
        <v>16923</v>
      </c>
      <c r="N711" s="27">
        <v>12513</v>
      </c>
      <c r="O711" s="25">
        <v>1</v>
      </c>
      <c r="P711" s="27">
        <v>0</v>
      </c>
      <c r="Q711" s="24"/>
      <c r="R711" s="24"/>
      <c r="S711" s="27">
        <v>2</v>
      </c>
      <c r="T711" s="27">
        <v>4</v>
      </c>
      <c r="U711" s="27">
        <v>131500</v>
      </c>
      <c r="V711" s="27">
        <v>131500</v>
      </c>
      <c r="W711" s="27">
        <v>131500</v>
      </c>
      <c r="X711" s="24" t="str">
        <f>IF(OR(I711="",说明首页!$C$3-INT(I711)&gt;7),"是","否")</f>
        <v>否</v>
      </c>
      <c r="Y711" s="24" t="str">
        <f>IF(OR(O711="",O711&lt;22),"是","否")</f>
        <v>是</v>
      </c>
      <c r="Z711" s="24" t="str">
        <f>IF(AND(X711="否",Y711="否"),"是","否")</f>
        <v>否</v>
      </c>
      <c r="AA711" s="24" t="str">
        <f>IF(OR(I711="",说明首页!$C$3-INT(I711)&gt;=3),"是","否")</f>
        <v>否</v>
      </c>
      <c r="AB711" s="28">
        <f>IFERROR(IF(L711&gt;0,N711/L711,0),0)</f>
        <v>75.379518072289159</v>
      </c>
      <c r="AC711" s="29">
        <f>IFERROR(IF(U711="",0,U711/10000),0)</f>
        <v>13.15</v>
      </c>
      <c r="AD711" s="27">
        <f>IFERROR(IF(AND(T711&lt;&gt;"",T711&gt;0),U711/T711,0),0)</f>
        <v>32875</v>
      </c>
      <c r="AE711" s="29">
        <f>IFERROR(IF(V711="",0,V711/10000),0)</f>
        <v>13.15</v>
      </c>
      <c r="AF711" s="29">
        <f>IFERROR(IF(O711&gt;0,N711/O711/60,0),0)</f>
        <v>208.55</v>
      </c>
      <c r="AG711" s="28" t="str">
        <f>IF(Z711="是",COUNTIFS($Z$2:$Z$4721,"是",$AB$2:$AB$4721,"&lt;"&amp;AB711)/COUNTIF($Z$2:$Z$4721,"是")*100,"")</f>
        <v/>
      </c>
      <c r="AH711" s="28" t="str">
        <f>IF(Z711="是",COUNTIFS($Z$2:$Z$4721,"是",$AC$2:$AC$4721,"&lt;"&amp;AC711)/COUNTIF($Z$2:$Z$4721,"是")*100,"")</f>
        <v/>
      </c>
      <c r="AI711" s="28" t="str">
        <f>IF(Z711="是",COUNTIFS($Z$2:$Z$4721,"是",$AD$2:$AD$4721,"&lt;"&amp;AD711)/COUNTIF($Z$2:$Z$4721,"是")*100,"")</f>
        <v/>
      </c>
      <c r="AJ711" s="28" t="str">
        <f>IF(Z711="是",COUNTIFS($Z$2:$Z$4721,"是",$AE$2:$AE$4721,"&lt;"&amp;AE711)/COUNTIF($Z$2:$Z$4721,"是")*100,"")</f>
        <v/>
      </c>
      <c r="AK711" s="28" t="str">
        <f>IF(Z711="是",COUNTIFS($Z$2:$Z$4721,"是",$AF$2:$AF$4721,"&lt;"&amp;AF711)/COUNTIF($Z$2:$Z$4721,"是")*100,"")</f>
        <v/>
      </c>
      <c r="AL711" s="29" t="str">
        <f>IF(Z711="是",ROUND(AG711*0.1+AH711*0.35+AI711*0.15+AJ711*0.15+AK711*0.25,2),"")</f>
        <v/>
      </c>
      <c r="AM711" s="25" t="str">
        <f>IF(Z711="是",COUNTIFS($Z$2:$Z$4721,"是",$AL$2:$AL$4721,"&gt;"&amp;AL711)+1,"")</f>
        <v/>
      </c>
      <c r="AN711" s="24" t="str">
        <f>IF(Z711&lt;&gt;"是","非参评",IF(AND(AM711&lt;=COUNTIF($Z$2:$Z$4721,"是")*0.2,AC711&gt;MEDIAN(IF($Z$2:$Z$4721="是",$AC$2:$AC$4721))),"S",IF(AM711&lt;=COUNTIF($Z$2:$Z$4721,"是")*0.5,"A",IF(AM711&lt;=COUNTIF($Z$2:$Z$4721,"是")*0.8,"B","C"))))</f>
        <v>非参评</v>
      </c>
      <c r="AO711" s="24" t="str">
        <f>IF(G711="","无数据",IF(G711&lt;30,"MOB1-",IF(G711&lt;90,"MOB1-3",IF(G711&lt;180,"MOB3-6",IF(G711&lt;365,"MOB6-12","MOB12+")))))</f>
        <v>MOB6-12</v>
      </c>
    </row>
    <row r="712" spans="1:41" ht="13.5" hidden="1" customHeight="1">
      <c r="A712" s="24" t="s">
        <v>1168</v>
      </c>
      <c r="B712" s="34" t="s">
        <v>145</v>
      </c>
      <c r="C712" s="25">
        <v>792306</v>
      </c>
      <c r="D712" s="24" t="s">
        <v>779</v>
      </c>
      <c r="E712" s="26">
        <v>45912.402777777803</v>
      </c>
      <c r="F712" s="26">
        <v>45912.402777777803</v>
      </c>
      <c r="G712" s="25">
        <v>242</v>
      </c>
      <c r="H712" s="25">
        <v>242</v>
      </c>
      <c r="I712" s="26">
        <v>46154.609722222202</v>
      </c>
      <c r="J712" s="27">
        <v>255</v>
      </c>
      <c r="K712" s="27">
        <v>309</v>
      </c>
      <c r="L712" s="27">
        <v>106</v>
      </c>
      <c r="M712" s="27">
        <v>14664</v>
      </c>
      <c r="N712" s="27">
        <v>11676</v>
      </c>
      <c r="O712" s="25">
        <v>1</v>
      </c>
      <c r="P712" s="27">
        <v>0</v>
      </c>
      <c r="Q712" s="24"/>
      <c r="R712" s="24"/>
      <c r="S712" s="27">
        <v>4</v>
      </c>
      <c r="T712" s="27">
        <v>7</v>
      </c>
      <c r="U712" s="27">
        <v>460000</v>
      </c>
      <c r="V712" s="27">
        <v>460000</v>
      </c>
      <c r="W712" s="27">
        <v>460000</v>
      </c>
      <c r="X712" s="24" t="str">
        <f>IF(OR(I712="",说明首页!$C$3-INT(I712)&gt;7),"是","否")</f>
        <v>否</v>
      </c>
      <c r="Y712" s="24" t="str">
        <f>IF(OR(O712="",O712&lt;22),"是","否")</f>
        <v>是</v>
      </c>
      <c r="Z712" s="24" t="str">
        <f>IF(AND(X712="否",Y712="否"),"是","否")</f>
        <v>否</v>
      </c>
      <c r="AA712" s="24" t="str">
        <f>IF(OR(I712="",说明首页!$C$3-INT(I712)&gt;=3),"是","否")</f>
        <v>否</v>
      </c>
      <c r="AB712" s="28">
        <f>IFERROR(IF(L712&gt;0,N712/L712,0),0)</f>
        <v>110.15094339622641</v>
      </c>
      <c r="AC712" s="29">
        <f>IFERROR(IF(U712="",0,U712/10000),0)</f>
        <v>46</v>
      </c>
      <c r="AD712" s="27">
        <f>IFERROR(IF(AND(T712&lt;&gt;"",T712&gt;0),U712/T712,0),0)</f>
        <v>65714.28571428571</v>
      </c>
      <c r="AE712" s="29">
        <f>IFERROR(IF(V712="",0,V712/10000),0)</f>
        <v>46</v>
      </c>
      <c r="AF712" s="29">
        <f>IFERROR(IF(O712&gt;0,N712/O712/60,0),0)</f>
        <v>194.6</v>
      </c>
      <c r="AG712" s="28" t="str">
        <f>IF(Z712="是",COUNTIFS($Z$2:$Z$4721,"是",$AB$2:$AB$4721,"&lt;"&amp;AB712)/COUNTIF($Z$2:$Z$4721,"是")*100,"")</f>
        <v/>
      </c>
      <c r="AH712" s="28" t="str">
        <f>IF(Z712="是",COUNTIFS($Z$2:$Z$4721,"是",$AC$2:$AC$4721,"&lt;"&amp;AC712)/COUNTIF($Z$2:$Z$4721,"是")*100,"")</f>
        <v/>
      </c>
      <c r="AI712" s="28" t="str">
        <f>IF(Z712="是",COUNTIFS($Z$2:$Z$4721,"是",$AD$2:$AD$4721,"&lt;"&amp;AD712)/COUNTIF($Z$2:$Z$4721,"是")*100,"")</f>
        <v/>
      </c>
      <c r="AJ712" s="28" t="str">
        <f>IF(Z712="是",COUNTIFS($Z$2:$Z$4721,"是",$AE$2:$AE$4721,"&lt;"&amp;AE712)/COUNTIF($Z$2:$Z$4721,"是")*100,"")</f>
        <v/>
      </c>
      <c r="AK712" s="28" t="str">
        <f>IF(Z712="是",COUNTIFS($Z$2:$Z$4721,"是",$AF$2:$AF$4721,"&lt;"&amp;AF712)/COUNTIF($Z$2:$Z$4721,"是")*100,"")</f>
        <v/>
      </c>
      <c r="AL712" s="29" t="str">
        <f>IF(Z712="是",ROUND(AG712*0.1+AH712*0.35+AI712*0.15+AJ712*0.15+AK712*0.25,2),"")</f>
        <v/>
      </c>
      <c r="AM712" s="25" t="str">
        <f>IF(Z712="是",COUNTIFS($Z$2:$Z$4721,"是",$AL$2:$AL$4721,"&gt;"&amp;AL712)+1,"")</f>
        <v/>
      </c>
      <c r="AN712" s="24" t="str">
        <f>IF(Z712&lt;&gt;"是","非参评",IF(AND(AM712&lt;=COUNTIF($Z$2:$Z$4721,"是")*0.2,AC712&gt;MEDIAN(IF($Z$2:$Z$4721="是",$AC$2:$AC$4721))),"S",IF(AM712&lt;=COUNTIF($Z$2:$Z$4721,"是")*0.5,"A",IF(AM712&lt;=COUNTIF($Z$2:$Z$4721,"是")*0.8,"B","C"))))</f>
        <v>非参评</v>
      </c>
      <c r="AO712" s="24" t="str">
        <f>IF(G712="","无数据",IF(G712&lt;30,"MOB1-",IF(G712&lt;90,"MOB1-3",IF(G712&lt;180,"MOB3-6",IF(G712&lt;365,"MOB6-12","MOB12+")))))</f>
        <v>MOB6-12</v>
      </c>
    </row>
    <row r="713" spans="1:41" ht="13.5" hidden="1" customHeight="1">
      <c r="A713" s="24" t="s">
        <v>1168</v>
      </c>
      <c r="B713" s="34" t="s">
        <v>169</v>
      </c>
      <c r="C713" s="25">
        <v>792310</v>
      </c>
      <c r="D713" s="24" t="s">
        <v>1565</v>
      </c>
      <c r="E713" s="26">
        <v>45915.3930555556</v>
      </c>
      <c r="F713" s="26">
        <v>45915.3930555556</v>
      </c>
      <c r="G713" s="25">
        <v>239</v>
      </c>
      <c r="H713" s="25">
        <v>239</v>
      </c>
      <c r="I713" s="26">
        <v>46154.745138888902</v>
      </c>
      <c r="J713" s="27">
        <v>4945</v>
      </c>
      <c r="K713" s="27">
        <v>5608</v>
      </c>
      <c r="L713" s="27">
        <v>2481</v>
      </c>
      <c r="M713" s="27">
        <v>227514</v>
      </c>
      <c r="N713" s="27">
        <v>181309</v>
      </c>
      <c r="O713" s="25">
        <v>23</v>
      </c>
      <c r="P713" s="27">
        <v>0</v>
      </c>
      <c r="Q713" s="24"/>
      <c r="R713" s="24"/>
      <c r="S713" s="27">
        <v>165</v>
      </c>
      <c r="T713" s="27">
        <v>249</v>
      </c>
      <c r="U713" s="27">
        <v>4187100</v>
      </c>
      <c r="V713" s="27">
        <v>698800</v>
      </c>
      <c r="W713" s="27">
        <v>4187100</v>
      </c>
      <c r="X713" s="24" t="str">
        <f>IF(OR(I713="",说明首页!$C$3-INT(I713)&gt;7),"是","否")</f>
        <v>否</v>
      </c>
      <c r="Y713" s="24" t="str">
        <f>IF(OR(O713="",O713&lt;22),"是","否")</f>
        <v>否</v>
      </c>
      <c r="Z713" s="24" t="str">
        <f>IF(AND(X713="否",Y713="否"),"是","否")</f>
        <v>是</v>
      </c>
      <c r="AA713" s="24" t="str">
        <f>IF(OR(I713="",说明首页!$C$3-INT(I713)&gt;=3),"是","否")</f>
        <v>否</v>
      </c>
      <c r="AB713" s="28">
        <f>IFERROR(IF(L713&gt;0,N713/L713,0),0)</f>
        <v>73.079000403063276</v>
      </c>
      <c r="AC713" s="29">
        <f>IFERROR(IF(U713="",0,U713/10000),0)</f>
        <v>418.71</v>
      </c>
      <c r="AD713" s="27">
        <f>IFERROR(IF(AND(T713&lt;&gt;"",T713&gt;0),U713/T713,0),0)</f>
        <v>16815.662650602411</v>
      </c>
      <c r="AE713" s="29">
        <f>IFERROR(IF(V713="",0,V713/10000),0)</f>
        <v>69.88</v>
      </c>
      <c r="AF713" s="29">
        <f>IFERROR(IF(O713&gt;0,N713/O713/60,0),0)</f>
        <v>131.38333333333333</v>
      </c>
      <c r="AG713" s="28">
        <f>IF(Z713="是",COUNTIFS($Z$2:$Z$4721,"是",$AB$2:$AB$4721,"&lt;"&amp;AB713)/COUNTIF($Z$2:$Z$4721,"是")*100,"")</f>
        <v>10.455311973018549</v>
      </c>
      <c r="AH713" s="28">
        <f>IF(Z713="是",COUNTIFS($Z$2:$Z$4721,"是",$AC$2:$AC$4721,"&lt;"&amp;AC713)/COUNTIF($Z$2:$Z$4721,"是")*100,"")</f>
        <v>10.455311973018549</v>
      </c>
      <c r="AI713" s="28">
        <f>IF(Z713="是",COUNTIFS($Z$2:$Z$4721,"是",$AD$2:$AD$4721,"&lt;"&amp;AD713)/COUNTIF($Z$2:$Z$4721,"是")*100,"")</f>
        <v>11.467116357504215</v>
      </c>
      <c r="AJ713" s="28">
        <f>IF(Z713="是",COUNTIFS($Z$2:$Z$4721,"是",$AE$2:$AE$4721,"&lt;"&amp;AE713)/COUNTIF($Z$2:$Z$4721,"是")*100,"")</f>
        <v>3.7099494097807759</v>
      </c>
      <c r="AK713" s="28">
        <f>IF(Z713="是",COUNTIFS($Z$2:$Z$4721,"是",$AF$2:$AF$4721,"&lt;"&amp;AF713)/COUNTIF($Z$2:$Z$4721,"是")*100,"")</f>
        <v>45.025295109612138</v>
      </c>
      <c r="AL713" s="29">
        <f>IF(Z713="是",ROUND(AG713*0.1+AH713*0.35+AI713*0.15+AJ713*0.15+AK713*0.25,2),"")</f>
        <v>18.239999999999998</v>
      </c>
      <c r="AM713" s="25">
        <f>IF(Z713="是",COUNTIFS($Z$2:$Z$4721,"是",$AL$2:$AL$4721,"&gt;"&amp;AL713)+1,"")</f>
        <v>540</v>
      </c>
      <c r="AN713" s="24" t="str">
        <f>IF(Z713&lt;&gt;"是","非参评",IF(AND(AM713&lt;=COUNTIF($Z$2:$Z$4721,"是")*0.2,AC713&gt;MEDIAN(IF($Z$2:$Z$4721="是",$AC$2:$AC$4721))),"S",IF(AM713&lt;=COUNTIF($Z$2:$Z$4721,"是")*0.5,"A",IF(AM713&lt;=COUNTIF($Z$2:$Z$4721,"是")*0.8,"B","C"))))</f>
        <v>C</v>
      </c>
      <c r="AO713" s="24" t="str">
        <f>IF(G713="","无数据",IF(G713&lt;30,"MOB1-",IF(G713&lt;90,"MOB1-3",IF(G713&lt;180,"MOB3-6",IF(G713&lt;365,"MOB6-12","MOB12+")))))</f>
        <v>MOB6-12</v>
      </c>
    </row>
    <row r="714" spans="1:41" ht="13.5" hidden="1" customHeight="1">
      <c r="A714" s="24" t="s">
        <v>1168</v>
      </c>
      <c r="B714" s="34" t="s">
        <v>150</v>
      </c>
      <c r="C714" s="25">
        <v>792360</v>
      </c>
      <c r="D714" s="24" t="s">
        <v>1269</v>
      </c>
      <c r="E714" s="26">
        <v>45973.579166666699</v>
      </c>
      <c r="F714" s="26">
        <v>45915.404166666704</v>
      </c>
      <c r="G714" s="25">
        <v>181</v>
      </c>
      <c r="H714" s="25">
        <v>239</v>
      </c>
      <c r="I714" s="26">
        <v>46154.817361111098</v>
      </c>
      <c r="J714" s="27">
        <v>6723</v>
      </c>
      <c r="K714" s="27">
        <v>6993</v>
      </c>
      <c r="L714" s="27">
        <v>2738</v>
      </c>
      <c r="M714" s="27">
        <v>345972</v>
      </c>
      <c r="N714" s="27">
        <v>282967</v>
      </c>
      <c r="O714" s="25">
        <v>28</v>
      </c>
      <c r="P714" s="27">
        <v>0</v>
      </c>
      <c r="Q714" s="24"/>
      <c r="R714" s="24"/>
      <c r="S714" s="27">
        <v>320</v>
      </c>
      <c r="T714" s="27">
        <v>498</v>
      </c>
      <c r="U714" s="27">
        <v>11000000</v>
      </c>
      <c r="V714" s="27">
        <v>4824100</v>
      </c>
      <c r="W714" s="27">
        <v>11000000</v>
      </c>
      <c r="X714" s="24" t="str">
        <f>IF(OR(I714="",说明首页!$C$3-INT(I714)&gt;7),"是","否")</f>
        <v>否</v>
      </c>
      <c r="Y714" s="24" t="str">
        <f>IF(OR(O714="",O714&lt;22),"是","否")</f>
        <v>否</v>
      </c>
      <c r="Z714" s="24" t="str">
        <f>IF(AND(X714="否",Y714="否"),"是","否")</f>
        <v>是</v>
      </c>
      <c r="AA714" s="24" t="str">
        <f>IF(OR(I714="",说明首页!$C$3-INT(I714)&gt;=3),"是","否")</f>
        <v>否</v>
      </c>
      <c r="AB714" s="28">
        <f>IFERROR(IF(L714&gt;0,N714/L714,0),0)</f>
        <v>103.34806428049671</v>
      </c>
      <c r="AC714" s="29">
        <f>IFERROR(IF(U714="",0,U714/10000),0)</f>
        <v>1100</v>
      </c>
      <c r="AD714" s="27">
        <f>IFERROR(IF(AND(T714&lt;&gt;"",T714&gt;0),U714/T714,0),0)</f>
        <v>22088.353413654619</v>
      </c>
      <c r="AE714" s="29">
        <f>IFERROR(IF(V714="",0,V714/10000),0)</f>
        <v>482.41</v>
      </c>
      <c r="AF714" s="29">
        <f>IFERROR(IF(O714&gt;0,N714/O714/60,0),0)</f>
        <v>168.43273809523811</v>
      </c>
      <c r="AG714" s="28">
        <f>IF(Z714="是",COUNTIFS($Z$2:$Z$4721,"是",$AB$2:$AB$4721,"&lt;"&amp;AB714)/COUNTIF($Z$2:$Z$4721,"是")*100,"")</f>
        <v>73.355817875210789</v>
      </c>
      <c r="AH714" s="28">
        <f>IF(Z714="是",COUNTIFS($Z$2:$Z$4721,"是",$AC$2:$AC$4721,"&lt;"&amp;AC714)/COUNTIF($Z$2:$Z$4721,"是")*100,"")</f>
        <v>75.042158516020237</v>
      </c>
      <c r="AI714" s="28">
        <f>IF(Z714="是",COUNTIFS($Z$2:$Z$4721,"是",$AD$2:$AD$4721,"&lt;"&amp;AD714)/COUNTIF($Z$2:$Z$4721,"是")*100,"")</f>
        <v>37.268128161888704</v>
      </c>
      <c r="AJ714" s="28">
        <f>IF(Z714="是",COUNTIFS($Z$2:$Z$4721,"是",$AE$2:$AE$4721,"&lt;"&amp;AE714)/COUNTIF($Z$2:$Z$4721,"是")*100,"")</f>
        <v>74.704890387858342</v>
      </c>
      <c r="AK714" s="28">
        <f>IF(Z714="是",COUNTIFS($Z$2:$Z$4721,"是",$AF$2:$AF$4721,"&lt;"&amp;AF714)/COUNTIF($Z$2:$Z$4721,"是")*100,"")</f>
        <v>89.544688026981447</v>
      </c>
      <c r="AL714" s="29">
        <f>IF(Z714="是",ROUND(AG714*0.1+AH714*0.35+AI714*0.15+AJ714*0.15+AK714*0.25,2),"")</f>
        <v>72.78</v>
      </c>
      <c r="AM714" s="25">
        <f>IF(Z714="是",COUNTIFS($Z$2:$Z$4721,"是",$AL$2:$AL$4721,"&gt;"&amp;AL714)+1,"")</f>
        <v>120</v>
      </c>
      <c r="AN714" s="24" t="str">
        <f>IF(Z714&lt;&gt;"是","非参评",IF(AND(AM714&lt;=COUNTIF($Z$2:$Z$4721,"是")*0.2,AC714&gt;MEDIAN(IF($Z$2:$Z$4721="是",$AC$2:$AC$4721))),"S",IF(AM714&lt;=COUNTIF($Z$2:$Z$4721,"是")*0.5,"A",IF(AM714&lt;=COUNTIF($Z$2:$Z$4721,"是")*0.8,"B","C"))))</f>
        <v>A</v>
      </c>
      <c r="AO714" s="24" t="str">
        <f>IF(G714="","无数据",IF(G714&lt;30,"MOB1-",IF(G714&lt;90,"MOB1-3",IF(G714&lt;180,"MOB3-6",IF(G714&lt;365,"MOB6-12","MOB12+")))))</f>
        <v>MOB6-12</v>
      </c>
    </row>
    <row r="715" spans="1:41" ht="13.5" hidden="1" customHeight="1">
      <c r="A715" s="24" t="s">
        <v>1168</v>
      </c>
      <c r="B715" s="34" t="s">
        <v>147</v>
      </c>
      <c r="C715" s="25">
        <v>792383</v>
      </c>
      <c r="D715" s="24" t="s">
        <v>1841</v>
      </c>
      <c r="E715" s="26">
        <v>46099.726388888899</v>
      </c>
      <c r="F715" s="26">
        <v>46099.726388888899</v>
      </c>
      <c r="G715" s="25">
        <v>55</v>
      </c>
      <c r="H715" s="25">
        <v>55</v>
      </c>
      <c r="I715" s="26">
        <v>46154.770138888904</v>
      </c>
      <c r="J715" s="27">
        <v>4084</v>
      </c>
      <c r="K715" s="27">
        <v>5640</v>
      </c>
      <c r="L715" s="27">
        <v>2788</v>
      </c>
      <c r="M715" s="27">
        <v>282354</v>
      </c>
      <c r="N715" s="27">
        <v>241611</v>
      </c>
      <c r="O715" s="25">
        <v>26</v>
      </c>
      <c r="P715" s="27">
        <v>0</v>
      </c>
      <c r="Q715" s="24"/>
      <c r="R715" s="24"/>
      <c r="S715" s="27">
        <v>225</v>
      </c>
      <c r="T715" s="27">
        <v>354</v>
      </c>
      <c r="U715" s="27">
        <v>8346800</v>
      </c>
      <c r="V715" s="27">
        <v>4112600</v>
      </c>
      <c r="W715" s="27">
        <v>8346800</v>
      </c>
      <c r="X715" s="24" t="str">
        <f>IF(OR(I715="",说明首页!$C$3-INT(I715)&gt;7),"是","否")</f>
        <v>否</v>
      </c>
      <c r="Y715" s="24" t="str">
        <f>IF(OR(O715="",O715&lt;22),"是","否")</f>
        <v>否</v>
      </c>
      <c r="Z715" s="24" t="str">
        <f>IF(AND(X715="否",Y715="否"),"是","否")</f>
        <v>是</v>
      </c>
      <c r="AA715" s="24" t="str">
        <f>IF(OR(I715="",说明首页!$C$3-INT(I715)&gt;=3),"是","否")</f>
        <v>否</v>
      </c>
      <c r="AB715" s="28">
        <f>IFERROR(IF(L715&gt;0,N715/L715,0),0)</f>
        <v>86.661047345767571</v>
      </c>
      <c r="AC715" s="29">
        <f>IFERROR(IF(U715="",0,U715/10000),0)</f>
        <v>834.68</v>
      </c>
      <c r="AD715" s="27">
        <f>IFERROR(IF(AND(T715&lt;&gt;"",T715&gt;0),U715/T715,0),0)</f>
        <v>23578.531073446327</v>
      </c>
      <c r="AE715" s="29">
        <f>IFERROR(IF(V715="",0,V715/10000),0)</f>
        <v>411.26</v>
      </c>
      <c r="AF715" s="29">
        <f>IFERROR(IF(O715&gt;0,N715/O715/60,0),0)</f>
        <v>154.87884615384615</v>
      </c>
      <c r="AG715" s="28">
        <f>IF(Z715="是",COUNTIFS($Z$2:$Z$4721,"是",$AB$2:$AB$4721,"&lt;"&amp;AB715)/COUNTIF($Z$2:$Z$4721,"是")*100,"")</f>
        <v>38.785834738617204</v>
      </c>
      <c r="AH715" s="28">
        <f>IF(Z715="是",COUNTIFS($Z$2:$Z$4721,"是",$AC$2:$AC$4721,"&lt;"&amp;AC715)/COUNTIF($Z$2:$Z$4721,"是")*100,"")</f>
        <v>53.456998313659355</v>
      </c>
      <c r="AI715" s="28">
        <f>IF(Z715="是",COUNTIFS($Z$2:$Z$4721,"是",$AD$2:$AD$4721,"&lt;"&amp;AD715)/COUNTIF($Z$2:$Z$4721,"是")*100,"")</f>
        <v>47.048903878583474</v>
      </c>
      <c r="AJ715" s="28">
        <f>IF(Z715="是",COUNTIFS($Z$2:$Z$4721,"是",$AE$2:$AE$4721,"&lt;"&amp;AE715)/COUNTIF($Z$2:$Z$4721,"是")*100,"")</f>
        <v>66.779089376053975</v>
      </c>
      <c r="AK715" s="28">
        <f>IF(Z715="是",COUNTIFS($Z$2:$Z$4721,"是",$AF$2:$AF$4721,"&lt;"&amp;AF715)/COUNTIF($Z$2:$Z$4721,"是")*100,"")</f>
        <v>79.089376053962894</v>
      </c>
      <c r="AL715" s="29">
        <f>IF(Z715="是",ROUND(AG715*0.1+AH715*0.35+AI715*0.15+AJ715*0.15+AK715*0.25,2),"")</f>
        <v>59.44</v>
      </c>
      <c r="AM715" s="25">
        <f>IF(Z715="是",COUNTIFS($Z$2:$Z$4721,"是",$AL$2:$AL$4721,"&gt;"&amp;AL715)+1,"")</f>
        <v>217</v>
      </c>
      <c r="AN715" s="24" t="str">
        <f>IF(Z715&lt;&gt;"是","非参评",IF(AND(AM715&lt;=COUNTIF($Z$2:$Z$4721,"是")*0.2,AC715&gt;MEDIAN(IF($Z$2:$Z$4721="是",$AC$2:$AC$4721))),"S",IF(AM715&lt;=COUNTIF($Z$2:$Z$4721,"是")*0.5,"A",IF(AM715&lt;=COUNTIF($Z$2:$Z$4721,"是")*0.8,"B","C"))))</f>
        <v>A</v>
      </c>
      <c r="AO715" s="24" t="str">
        <f>IF(G715="","无数据",IF(G715&lt;30,"MOB1-",IF(G715&lt;90,"MOB1-3",IF(G715&lt;180,"MOB3-6",IF(G715&lt;365,"MOB6-12","MOB12+")))))</f>
        <v>MOB1-3</v>
      </c>
    </row>
    <row r="716" spans="1:41" ht="13.5" hidden="1" customHeight="1">
      <c r="A716" s="24" t="s">
        <v>1168</v>
      </c>
      <c r="B716" s="34" t="s">
        <v>152</v>
      </c>
      <c r="C716" s="25">
        <v>792648</v>
      </c>
      <c r="D716" s="24" t="s">
        <v>1457</v>
      </c>
      <c r="E716" s="26">
        <v>45912.728472222203</v>
      </c>
      <c r="F716" s="26">
        <v>45912.728472222203</v>
      </c>
      <c r="G716" s="25">
        <v>242</v>
      </c>
      <c r="H716" s="25">
        <v>242</v>
      </c>
      <c r="I716" s="26">
        <v>46154.779861111099</v>
      </c>
      <c r="J716" s="27">
        <v>3329</v>
      </c>
      <c r="K716" s="27">
        <v>4385</v>
      </c>
      <c r="L716" s="27">
        <v>2001</v>
      </c>
      <c r="M716" s="27">
        <v>252900</v>
      </c>
      <c r="N716" s="27">
        <v>218551</v>
      </c>
      <c r="O716" s="25">
        <v>25</v>
      </c>
      <c r="P716" s="27">
        <v>0</v>
      </c>
      <c r="Q716" s="24"/>
      <c r="R716" s="24"/>
      <c r="S716" s="27">
        <v>185</v>
      </c>
      <c r="T716" s="27">
        <v>289</v>
      </c>
      <c r="U716" s="27">
        <v>7993400</v>
      </c>
      <c r="V716" s="27">
        <v>4203300</v>
      </c>
      <c r="W716" s="27">
        <v>7993400</v>
      </c>
      <c r="X716" s="24" t="str">
        <f>IF(OR(I716="",说明首页!$C$3-INT(I716)&gt;7),"是","否")</f>
        <v>否</v>
      </c>
      <c r="Y716" s="24" t="str">
        <f>IF(OR(O716="",O716&lt;22),"是","否")</f>
        <v>否</v>
      </c>
      <c r="Z716" s="24" t="str">
        <f>IF(AND(X716="否",Y716="否"),"是","否")</f>
        <v>是</v>
      </c>
      <c r="AA716" s="24" t="str">
        <f>IF(OR(I716="",说明首页!$C$3-INT(I716)&gt;=3),"是","否")</f>
        <v>否</v>
      </c>
      <c r="AB716" s="28">
        <f>IFERROR(IF(L716&gt;0,N716/L716,0),0)</f>
        <v>109.22088955522239</v>
      </c>
      <c r="AC716" s="29">
        <f>IFERROR(IF(U716="",0,U716/10000),0)</f>
        <v>799.34</v>
      </c>
      <c r="AD716" s="27">
        <f>IFERROR(IF(AND(T716&lt;&gt;"",T716&gt;0),U716/T716,0),0)</f>
        <v>27658.823529411766</v>
      </c>
      <c r="AE716" s="29">
        <f>IFERROR(IF(V716="",0,V716/10000),0)</f>
        <v>420.33</v>
      </c>
      <c r="AF716" s="29">
        <f>IFERROR(IF(O716&gt;0,N716/O716/60,0),0)</f>
        <v>145.70066666666668</v>
      </c>
      <c r="AG716" s="28">
        <f>IF(Z716="是",COUNTIFS($Z$2:$Z$4721,"是",$AB$2:$AB$4721,"&lt;"&amp;AB716)/COUNTIF($Z$2:$Z$4721,"是")*100,"")</f>
        <v>79.258010118043842</v>
      </c>
      <c r="AH716" s="28">
        <f>IF(Z716="是",COUNTIFS($Z$2:$Z$4721,"是",$AC$2:$AC$4721,"&lt;"&amp;AC716)/COUNTIF($Z$2:$Z$4721,"是")*100,"")</f>
        <v>49.409780775716698</v>
      </c>
      <c r="AI716" s="28">
        <f>IF(Z716="是",COUNTIFS($Z$2:$Z$4721,"是",$AD$2:$AD$4721,"&lt;"&amp;AD716)/COUNTIF($Z$2:$Z$4721,"是")*100,"")</f>
        <v>71.163575042158513</v>
      </c>
      <c r="AJ716" s="28">
        <f>IF(Z716="是",COUNTIFS($Z$2:$Z$4721,"是",$AE$2:$AE$4721,"&lt;"&amp;AE716)/COUNTIF($Z$2:$Z$4721,"是")*100,"")</f>
        <v>68.465430016863408</v>
      </c>
      <c r="AK716" s="28">
        <f>IF(Z716="是",COUNTIFS($Z$2:$Z$4721,"是",$AF$2:$AF$4721,"&lt;"&amp;AF716)/COUNTIF($Z$2:$Z$4721,"是")*100,"")</f>
        <v>67.790893760539632</v>
      </c>
      <c r="AL716" s="29">
        <f>IF(Z716="是",ROUND(AG716*0.1+AH716*0.35+AI716*0.15+AJ716*0.15+AK716*0.25,2),"")</f>
        <v>63.11</v>
      </c>
      <c r="AM716" s="25">
        <f>IF(Z716="是",COUNTIFS($Z$2:$Z$4721,"是",$AL$2:$AL$4721,"&gt;"&amp;AL716)+1,"")</f>
        <v>190</v>
      </c>
      <c r="AN716" s="24" t="str">
        <f>IF(Z716&lt;&gt;"是","非参评",IF(AND(AM716&lt;=COUNTIF($Z$2:$Z$4721,"是")*0.2,AC716&gt;MEDIAN(IF($Z$2:$Z$4721="是",$AC$2:$AC$4721))),"S",IF(AM716&lt;=COUNTIF($Z$2:$Z$4721,"是")*0.5,"A",IF(AM716&lt;=COUNTIF($Z$2:$Z$4721,"是")*0.8,"B","C"))))</f>
        <v>A</v>
      </c>
      <c r="AO716" s="24" t="str">
        <f>IF(G716="","无数据",IF(G716&lt;30,"MOB1-",IF(G716&lt;90,"MOB1-3",IF(G716&lt;180,"MOB3-6",IF(G716&lt;365,"MOB6-12","MOB12+")))))</f>
        <v>MOB6-12</v>
      </c>
    </row>
    <row r="717" spans="1:41" ht="13.5" hidden="1" customHeight="1">
      <c r="A717" s="24" t="s">
        <v>1168</v>
      </c>
      <c r="B717" s="34" t="s">
        <v>152</v>
      </c>
      <c r="C717" s="25">
        <v>792656</v>
      </c>
      <c r="D717" s="24" t="s">
        <v>1458</v>
      </c>
      <c r="E717" s="26">
        <v>45913.400694444397</v>
      </c>
      <c r="F717" s="26">
        <v>45913.400694444397</v>
      </c>
      <c r="G717" s="25">
        <v>241</v>
      </c>
      <c r="H717" s="25">
        <v>241</v>
      </c>
      <c r="I717" s="26">
        <v>46154.875</v>
      </c>
      <c r="J717" s="27">
        <v>3948</v>
      </c>
      <c r="K717" s="27">
        <v>5314</v>
      </c>
      <c r="L717" s="27">
        <v>1595</v>
      </c>
      <c r="M717" s="27">
        <v>229264</v>
      </c>
      <c r="N717" s="27">
        <v>172522</v>
      </c>
      <c r="O717" s="25">
        <v>25</v>
      </c>
      <c r="P717" s="27">
        <v>0</v>
      </c>
      <c r="Q717" s="24"/>
      <c r="R717" s="24"/>
      <c r="S717" s="27">
        <v>271</v>
      </c>
      <c r="T717" s="27">
        <v>420</v>
      </c>
      <c r="U717" s="27">
        <v>13700000</v>
      </c>
      <c r="V717" s="27">
        <v>8058800</v>
      </c>
      <c r="W717" s="27">
        <v>13700000</v>
      </c>
      <c r="X717" s="24" t="str">
        <f>IF(OR(I717="",说明首页!$C$3-INT(I717)&gt;7),"是","否")</f>
        <v>否</v>
      </c>
      <c r="Y717" s="24" t="str">
        <f>IF(OR(O717="",O717&lt;22),"是","否")</f>
        <v>否</v>
      </c>
      <c r="Z717" s="24" t="str">
        <f>IF(AND(X717="否",Y717="否"),"是","否")</f>
        <v>是</v>
      </c>
      <c r="AA717" s="24" t="str">
        <f>IF(OR(I717="",说明首页!$C$3-INT(I717)&gt;=3),"是","否")</f>
        <v>否</v>
      </c>
      <c r="AB717" s="28">
        <f>IFERROR(IF(L717&gt;0,N717/L717,0),0)</f>
        <v>108.16426332288401</v>
      </c>
      <c r="AC717" s="29">
        <f>IFERROR(IF(U717="",0,U717/10000),0)</f>
        <v>1370</v>
      </c>
      <c r="AD717" s="27">
        <f>IFERROR(IF(AND(T717&lt;&gt;"",T717&gt;0),U717/T717,0),0)</f>
        <v>32619.047619047618</v>
      </c>
      <c r="AE717" s="29">
        <f>IFERROR(IF(V717="",0,V717/10000),0)</f>
        <v>805.88</v>
      </c>
      <c r="AF717" s="29">
        <f>IFERROR(IF(O717&gt;0,N717/O717/60,0),0)</f>
        <v>115.01466666666667</v>
      </c>
      <c r="AG717" s="28">
        <f>IF(Z717="是",COUNTIFS($Z$2:$Z$4721,"是",$AB$2:$AB$4721,"&lt;"&amp;AB717)/COUNTIF($Z$2:$Z$4721,"是")*100,"")</f>
        <v>78.246205733558185</v>
      </c>
      <c r="AH717" s="28">
        <f>IF(Z717="是",COUNTIFS($Z$2:$Z$4721,"是",$AC$2:$AC$4721,"&lt;"&amp;AC717)/COUNTIF($Z$2:$Z$4721,"是")*100,"")</f>
        <v>86.509274873524461</v>
      </c>
      <c r="AI717" s="28">
        <f>IF(Z717="是",COUNTIFS($Z$2:$Z$4721,"是",$AD$2:$AD$4721,"&lt;"&amp;AD717)/COUNTIF($Z$2:$Z$4721,"是")*100,"")</f>
        <v>88.53288364249579</v>
      </c>
      <c r="AJ717" s="28">
        <f>IF(Z717="是",COUNTIFS($Z$2:$Z$4721,"是",$AE$2:$AE$4721,"&lt;"&amp;AE717)/COUNTIF($Z$2:$Z$4721,"是")*100,"")</f>
        <v>90.387858347386171</v>
      </c>
      <c r="AK717" s="28">
        <f>IF(Z717="是",COUNTIFS($Z$2:$Z$4721,"是",$AF$2:$AF$4721,"&lt;"&amp;AF717)/COUNTIF($Z$2:$Z$4721,"是")*100,"")</f>
        <v>18.381112984822934</v>
      </c>
      <c r="AL717" s="29">
        <f>IF(Z717="是",ROUND(AG717*0.1+AH717*0.35+AI717*0.15+AJ717*0.15+AK717*0.25,2),"")</f>
        <v>69.540000000000006</v>
      </c>
      <c r="AM717" s="25">
        <f>IF(Z717="是",COUNTIFS($Z$2:$Z$4721,"是",$AL$2:$AL$4721,"&gt;"&amp;AL717)+1,"")</f>
        <v>141</v>
      </c>
      <c r="AN717" s="24" t="str">
        <f>IF(Z717&lt;&gt;"是","非参评",IF(AND(AM717&lt;=COUNTIF($Z$2:$Z$4721,"是")*0.2,AC717&gt;MEDIAN(IF($Z$2:$Z$4721="是",$AC$2:$AC$4721))),"S",IF(AM717&lt;=COUNTIF($Z$2:$Z$4721,"是")*0.5,"A",IF(AM717&lt;=COUNTIF($Z$2:$Z$4721,"是")*0.8,"B","C"))))</f>
        <v>A</v>
      </c>
      <c r="AO717" s="24" t="str">
        <f>IF(G717="","无数据",IF(G717&lt;30,"MOB1-",IF(G717&lt;90,"MOB1-3",IF(G717&lt;180,"MOB3-6",IF(G717&lt;365,"MOB6-12","MOB12+")))))</f>
        <v>MOB6-12</v>
      </c>
    </row>
    <row r="718" spans="1:41" ht="13.5" hidden="1" customHeight="1">
      <c r="A718" s="24" t="s">
        <v>1168</v>
      </c>
      <c r="B718" s="34" t="s">
        <v>176</v>
      </c>
      <c r="C718" s="25">
        <v>792859</v>
      </c>
      <c r="D718" s="24" t="s">
        <v>1380</v>
      </c>
      <c r="E718" s="26">
        <v>45917.379166666702</v>
      </c>
      <c r="F718" s="26">
        <v>45917.379166666702</v>
      </c>
      <c r="G718" s="25">
        <v>237</v>
      </c>
      <c r="H718" s="25">
        <v>237</v>
      </c>
      <c r="I718" s="26">
        <v>46154.745138888902</v>
      </c>
      <c r="J718" s="27">
        <v>2062</v>
      </c>
      <c r="K718" s="27">
        <v>4186</v>
      </c>
      <c r="L718" s="27">
        <v>2183</v>
      </c>
      <c r="M718" s="27">
        <v>198535</v>
      </c>
      <c r="N718" s="27">
        <v>167678</v>
      </c>
      <c r="O718" s="25">
        <v>26</v>
      </c>
      <c r="P718" s="27">
        <v>0</v>
      </c>
      <c r="Q718" s="24"/>
      <c r="R718" s="24"/>
      <c r="S718" s="27">
        <v>168</v>
      </c>
      <c r="T718" s="27">
        <v>279</v>
      </c>
      <c r="U718" s="27">
        <v>6205500</v>
      </c>
      <c r="V718" s="27">
        <v>1358100</v>
      </c>
      <c r="W718" s="27">
        <v>6205500</v>
      </c>
      <c r="X718" s="24" t="str">
        <f>IF(OR(I718="",说明首页!$C$3-INT(I718)&gt;7),"是","否")</f>
        <v>否</v>
      </c>
      <c r="Y718" s="24" t="str">
        <f>IF(OR(O718="",O718&lt;22),"是","否")</f>
        <v>否</v>
      </c>
      <c r="Z718" s="24" t="str">
        <f>IF(AND(X718="否",Y718="否"),"是","否")</f>
        <v>是</v>
      </c>
      <c r="AA718" s="24" t="str">
        <f>IF(OR(I718="",说明首页!$C$3-INT(I718)&gt;=3),"是","否")</f>
        <v>否</v>
      </c>
      <c r="AB718" s="28">
        <f>IFERROR(IF(L718&gt;0,N718/L718,0),0)</f>
        <v>76.810810810810807</v>
      </c>
      <c r="AC718" s="29">
        <f>IFERROR(IF(U718="",0,U718/10000),0)</f>
        <v>620.54999999999995</v>
      </c>
      <c r="AD718" s="27">
        <f>IFERROR(IF(AND(T718&lt;&gt;"",T718&gt;0),U718/T718,0),0)</f>
        <v>22241.935483870966</v>
      </c>
      <c r="AE718" s="29">
        <f>IFERROR(IF(V718="",0,V718/10000),0)</f>
        <v>135.81</v>
      </c>
      <c r="AF718" s="29">
        <f>IFERROR(IF(O718&gt;0,N718/O718/60,0),0)</f>
        <v>107.48589743589743</v>
      </c>
      <c r="AG718" s="28">
        <f>IF(Z718="是",COUNTIFS($Z$2:$Z$4721,"是",$AB$2:$AB$4721,"&lt;"&amp;AB718)/COUNTIF($Z$2:$Z$4721,"是")*100,"")</f>
        <v>17.706576728499158</v>
      </c>
      <c r="AH718" s="28">
        <f>IF(Z718="是",COUNTIFS($Z$2:$Z$4721,"是",$AC$2:$AC$4721,"&lt;"&amp;AC718)/COUNTIF($Z$2:$Z$4721,"是")*100,"")</f>
        <v>30.522765598650924</v>
      </c>
      <c r="AI718" s="28">
        <f>IF(Z718="是",COUNTIFS($Z$2:$Z$4721,"是",$AD$2:$AD$4721,"&lt;"&amp;AD718)/COUNTIF($Z$2:$Z$4721,"是")*100,"")</f>
        <v>38.448566610455309</v>
      </c>
      <c r="AJ718" s="28">
        <f>IF(Z718="是",COUNTIFS($Z$2:$Z$4721,"是",$AE$2:$AE$4721,"&lt;"&amp;AE718)/COUNTIF($Z$2:$Z$4721,"是")*100,"")</f>
        <v>15.008431703204048</v>
      </c>
      <c r="AK718" s="28">
        <f>IF(Z718="是",COUNTIFS($Z$2:$Z$4721,"是",$AF$2:$AF$4721,"&lt;"&amp;AF718)/COUNTIF($Z$2:$Z$4721,"是")*100,"")</f>
        <v>11.804384485666104</v>
      </c>
      <c r="AL718" s="29">
        <f>IF(Z718="是",ROUND(AG718*0.1+AH718*0.35+AI718*0.15+AJ718*0.15+AK718*0.25,2),"")</f>
        <v>23.42</v>
      </c>
      <c r="AM718" s="25">
        <f>IF(Z718="是",COUNTIFS($Z$2:$Z$4721,"是",$AL$2:$AL$4721,"&gt;"&amp;AL718)+1,"")</f>
        <v>503</v>
      </c>
      <c r="AN718" s="24" t="str">
        <f>IF(Z718&lt;&gt;"是","非参评",IF(AND(AM718&lt;=COUNTIF($Z$2:$Z$4721,"是")*0.2,AC718&gt;MEDIAN(IF($Z$2:$Z$4721="是",$AC$2:$AC$4721))),"S",IF(AM718&lt;=COUNTIF($Z$2:$Z$4721,"是")*0.5,"A",IF(AM718&lt;=COUNTIF($Z$2:$Z$4721,"是")*0.8,"B","C"))))</f>
        <v>C</v>
      </c>
      <c r="AO718" s="24" t="str">
        <f>IF(G718="","无数据",IF(G718&lt;30,"MOB1-",IF(G718&lt;90,"MOB1-3",IF(G718&lt;180,"MOB3-6",IF(G718&lt;365,"MOB6-12","MOB12+")))))</f>
        <v>MOB6-12</v>
      </c>
    </row>
    <row r="719" spans="1:41" ht="13.5" hidden="1" customHeight="1">
      <c r="A719" s="24" t="s">
        <v>1168</v>
      </c>
      <c r="B719" s="34" t="s">
        <v>176</v>
      </c>
      <c r="C719" s="25">
        <v>792861</v>
      </c>
      <c r="D719" s="24" t="s">
        <v>1343</v>
      </c>
      <c r="E719" s="26">
        <v>45916.578472222202</v>
      </c>
      <c r="F719" s="26">
        <v>45916.578472222202</v>
      </c>
      <c r="G719" s="25">
        <v>238</v>
      </c>
      <c r="H719" s="25">
        <v>238</v>
      </c>
      <c r="I719" s="26">
        <v>46147.672222222202</v>
      </c>
      <c r="J719" s="27">
        <v>31</v>
      </c>
      <c r="K719" s="27">
        <v>31</v>
      </c>
      <c r="L719" s="27">
        <v>18</v>
      </c>
      <c r="M719" s="27">
        <v>1600</v>
      </c>
      <c r="N719" s="27">
        <v>1394</v>
      </c>
      <c r="O719" s="25"/>
      <c r="P719" s="27"/>
      <c r="Q719" s="24"/>
      <c r="R719" s="24"/>
      <c r="S719" s="27"/>
      <c r="T719" s="27"/>
      <c r="U719" s="27"/>
      <c r="V719" s="27"/>
      <c r="W719" s="27"/>
      <c r="X719" s="24" t="str">
        <f>IF(OR(I719="",说明首页!$C$3-INT(I719)&gt;7),"是","否")</f>
        <v>否</v>
      </c>
      <c r="Y719" s="24" t="str">
        <f>IF(OR(O719="",O719&lt;22),"是","否")</f>
        <v>是</v>
      </c>
      <c r="Z719" s="24" t="str">
        <f>IF(AND(X719="否",Y719="否"),"是","否")</f>
        <v>否</v>
      </c>
      <c r="AA719" s="24" t="str">
        <f>IF(OR(I719="",说明首页!$C$3-INT(I719)&gt;=3),"是","否")</f>
        <v>否</v>
      </c>
      <c r="AB719" s="28">
        <f>IFERROR(IF(L719&gt;0,N719/L719,0),0)</f>
        <v>77.444444444444443</v>
      </c>
      <c r="AC719" s="29">
        <f>IFERROR(IF(U719="",0,U719/10000),0)</f>
        <v>0</v>
      </c>
      <c r="AD719" s="27">
        <f>IFERROR(IF(AND(T719&lt;&gt;"",T719&gt;0),U719/T719,0),0)</f>
        <v>0</v>
      </c>
      <c r="AE719" s="29">
        <f>IFERROR(IF(V719="",0,V719/10000),0)</f>
        <v>0</v>
      </c>
      <c r="AF719" s="29">
        <f>IFERROR(IF(O719&gt;0,N719/O719/60,0),0)</f>
        <v>0</v>
      </c>
      <c r="AG719" s="28" t="str">
        <f>IF(Z719="是",COUNTIFS($Z$2:$Z$4721,"是",$AB$2:$AB$4721,"&lt;"&amp;AB719)/COUNTIF($Z$2:$Z$4721,"是")*100,"")</f>
        <v/>
      </c>
      <c r="AH719" s="28" t="str">
        <f>IF(Z719="是",COUNTIFS($Z$2:$Z$4721,"是",$AC$2:$AC$4721,"&lt;"&amp;AC719)/COUNTIF($Z$2:$Z$4721,"是")*100,"")</f>
        <v/>
      </c>
      <c r="AI719" s="28" t="str">
        <f>IF(Z719="是",COUNTIFS($Z$2:$Z$4721,"是",$AD$2:$AD$4721,"&lt;"&amp;AD719)/COUNTIF($Z$2:$Z$4721,"是")*100,"")</f>
        <v/>
      </c>
      <c r="AJ719" s="28" t="str">
        <f>IF(Z719="是",COUNTIFS($Z$2:$Z$4721,"是",$AE$2:$AE$4721,"&lt;"&amp;AE719)/COUNTIF($Z$2:$Z$4721,"是")*100,"")</f>
        <v/>
      </c>
      <c r="AK719" s="28" t="str">
        <f>IF(Z719="是",COUNTIFS($Z$2:$Z$4721,"是",$AF$2:$AF$4721,"&lt;"&amp;AF719)/COUNTIF($Z$2:$Z$4721,"是")*100,"")</f>
        <v/>
      </c>
      <c r="AL719" s="29" t="str">
        <f>IF(Z719="是",ROUND(AG719*0.1+AH719*0.35+AI719*0.15+AJ719*0.15+AK719*0.25,2),"")</f>
        <v/>
      </c>
      <c r="AM719" s="25" t="str">
        <f>IF(Z719="是",COUNTIFS($Z$2:$Z$4721,"是",$AL$2:$AL$4721,"&gt;"&amp;AL719)+1,"")</f>
        <v/>
      </c>
      <c r="AN719" s="24" t="str">
        <f>IF(Z719&lt;&gt;"是","非参评",IF(AND(AM719&lt;=COUNTIF($Z$2:$Z$4721,"是")*0.2,AC719&gt;MEDIAN(IF($Z$2:$Z$4721="是",$AC$2:$AC$4721))),"S",IF(AM719&lt;=COUNTIF($Z$2:$Z$4721,"是")*0.5,"A",IF(AM719&lt;=COUNTIF($Z$2:$Z$4721,"是")*0.8,"B","C"))))</f>
        <v>非参评</v>
      </c>
      <c r="AO719" s="24" t="str">
        <f>IF(G719="","无数据",IF(G719&lt;30,"MOB1-",IF(G719&lt;90,"MOB1-3",IF(G719&lt;180,"MOB3-6",IF(G719&lt;365,"MOB6-12","MOB12+")))))</f>
        <v>MOB6-12</v>
      </c>
    </row>
    <row r="720" spans="1:41" ht="13.5" hidden="1" customHeight="1">
      <c r="A720" s="24" t="s">
        <v>1168</v>
      </c>
      <c r="B720" s="34" t="s">
        <v>145</v>
      </c>
      <c r="C720" s="25">
        <v>792879</v>
      </c>
      <c r="D720" s="24" t="s">
        <v>185</v>
      </c>
      <c r="E720" s="26">
        <v>45917.409027777801</v>
      </c>
      <c r="F720" s="26">
        <v>45917.409027777801</v>
      </c>
      <c r="G720" s="25">
        <v>237</v>
      </c>
      <c r="H720" s="25">
        <v>237</v>
      </c>
      <c r="I720" s="26">
        <v>46154.590277777803</v>
      </c>
      <c r="J720" s="27">
        <v>264</v>
      </c>
      <c r="K720" s="27">
        <v>321</v>
      </c>
      <c r="L720" s="27">
        <v>106</v>
      </c>
      <c r="M720" s="27">
        <v>13526</v>
      </c>
      <c r="N720" s="27">
        <v>10243</v>
      </c>
      <c r="O720" s="25">
        <v>3</v>
      </c>
      <c r="P720" s="27">
        <v>0</v>
      </c>
      <c r="Q720" s="24"/>
      <c r="R720" s="24"/>
      <c r="S720" s="27">
        <v>2</v>
      </c>
      <c r="T720" s="27">
        <v>4</v>
      </c>
      <c r="U720" s="27">
        <v>80000</v>
      </c>
      <c r="V720" s="27">
        <v>80000</v>
      </c>
      <c r="W720" s="27">
        <v>80000</v>
      </c>
      <c r="X720" s="24" t="str">
        <f>IF(OR(I720="",说明首页!$C$3-INT(I720)&gt;7),"是","否")</f>
        <v>否</v>
      </c>
      <c r="Y720" s="24" t="str">
        <f>IF(OR(O720="",O720&lt;22),"是","否")</f>
        <v>是</v>
      </c>
      <c r="Z720" s="24" t="str">
        <f>IF(AND(X720="否",Y720="否"),"是","否")</f>
        <v>否</v>
      </c>
      <c r="AA720" s="24" t="str">
        <f>IF(OR(I720="",说明首页!$C$3-INT(I720)&gt;=3),"是","否")</f>
        <v>否</v>
      </c>
      <c r="AB720" s="28">
        <f>IFERROR(IF(L720&gt;0,N720/L720,0),0)</f>
        <v>96.632075471698116</v>
      </c>
      <c r="AC720" s="29">
        <f>IFERROR(IF(U720="",0,U720/10000),0)</f>
        <v>8</v>
      </c>
      <c r="AD720" s="27">
        <f>IFERROR(IF(AND(T720&lt;&gt;"",T720&gt;0),U720/T720,0),0)</f>
        <v>20000</v>
      </c>
      <c r="AE720" s="29">
        <f>IFERROR(IF(V720="",0,V720/10000),0)</f>
        <v>8</v>
      </c>
      <c r="AF720" s="29">
        <f>IFERROR(IF(O720&gt;0,N720/O720/60,0),0)</f>
        <v>56.905555555555559</v>
      </c>
      <c r="AG720" s="28" t="str">
        <f>IF(Z720="是",COUNTIFS($Z$2:$Z$4721,"是",$AB$2:$AB$4721,"&lt;"&amp;AB720)/COUNTIF($Z$2:$Z$4721,"是")*100,"")</f>
        <v/>
      </c>
      <c r="AH720" s="28" t="str">
        <f>IF(Z720="是",COUNTIFS($Z$2:$Z$4721,"是",$AC$2:$AC$4721,"&lt;"&amp;AC720)/COUNTIF($Z$2:$Z$4721,"是")*100,"")</f>
        <v/>
      </c>
      <c r="AI720" s="28" t="str">
        <f>IF(Z720="是",COUNTIFS($Z$2:$Z$4721,"是",$AD$2:$AD$4721,"&lt;"&amp;AD720)/COUNTIF($Z$2:$Z$4721,"是")*100,"")</f>
        <v/>
      </c>
      <c r="AJ720" s="28" t="str">
        <f>IF(Z720="是",COUNTIFS($Z$2:$Z$4721,"是",$AE$2:$AE$4721,"&lt;"&amp;AE720)/COUNTIF($Z$2:$Z$4721,"是")*100,"")</f>
        <v/>
      </c>
      <c r="AK720" s="28" t="str">
        <f>IF(Z720="是",COUNTIFS($Z$2:$Z$4721,"是",$AF$2:$AF$4721,"&lt;"&amp;AF720)/COUNTIF($Z$2:$Z$4721,"是")*100,"")</f>
        <v/>
      </c>
      <c r="AL720" s="29" t="str">
        <f>IF(Z720="是",ROUND(AG720*0.1+AH720*0.35+AI720*0.15+AJ720*0.15+AK720*0.25,2),"")</f>
        <v/>
      </c>
      <c r="AM720" s="25" t="str">
        <f>IF(Z720="是",COUNTIFS($Z$2:$Z$4721,"是",$AL$2:$AL$4721,"&gt;"&amp;AL720)+1,"")</f>
        <v/>
      </c>
      <c r="AN720" s="24" t="str">
        <f>IF(Z720&lt;&gt;"是","非参评",IF(AND(AM720&lt;=COUNTIF($Z$2:$Z$4721,"是")*0.2,AC720&gt;MEDIAN(IF($Z$2:$Z$4721="是",$AC$2:$AC$4721))),"S",IF(AM720&lt;=COUNTIF($Z$2:$Z$4721,"是")*0.5,"A",IF(AM720&lt;=COUNTIF($Z$2:$Z$4721,"是")*0.8,"B","C"))))</f>
        <v>非参评</v>
      </c>
      <c r="AO720" s="24" t="str">
        <f>IF(G720="","无数据",IF(G720&lt;30,"MOB1-",IF(G720&lt;90,"MOB1-3",IF(G720&lt;180,"MOB3-6",IF(G720&lt;365,"MOB6-12","MOB12+")))))</f>
        <v>MOB6-12</v>
      </c>
    </row>
    <row r="721" spans="1:41" ht="13.5" hidden="1" customHeight="1">
      <c r="A721" s="24" t="s">
        <v>1168</v>
      </c>
      <c r="B721" s="34" t="s">
        <v>145</v>
      </c>
      <c r="C721" s="25">
        <v>792880</v>
      </c>
      <c r="D721" s="24" t="s">
        <v>242</v>
      </c>
      <c r="E721" s="26">
        <v>45917.410416666702</v>
      </c>
      <c r="F721" s="26">
        <v>45917.410416666702</v>
      </c>
      <c r="G721" s="25">
        <v>237</v>
      </c>
      <c r="H721" s="25">
        <v>237</v>
      </c>
      <c r="I721" s="26">
        <v>46154.831944444399</v>
      </c>
      <c r="J721" s="27">
        <v>352</v>
      </c>
      <c r="K721" s="27">
        <v>369</v>
      </c>
      <c r="L721" s="27">
        <v>151</v>
      </c>
      <c r="M721" s="27">
        <v>15055</v>
      </c>
      <c r="N721" s="27">
        <v>11972</v>
      </c>
      <c r="O721" s="24">
        <v>1</v>
      </c>
      <c r="P721" s="24">
        <v>0</v>
      </c>
      <c r="Q721" s="24"/>
      <c r="R721" s="24"/>
      <c r="S721" s="24">
        <v>5</v>
      </c>
      <c r="T721" s="24">
        <v>6</v>
      </c>
      <c r="U721" s="24">
        <v>23000</v>
      </c>
      <c r="V721" s="24"/>
      <c r="W721" s="24">
        <v>23000</v>
      </c>
      <c r="X721" s="24" t="str">
        <f>IF(OR(I721="",说明首页!$C$3-INT(I721)&gt;7),"是","否")</f>
        <v>否</v>
      </c>
      <c r="Y721" s="24" t="str">
        <f>IF(OR(O721="",O721&lt;22),"是","否")</f>
        <v>是</v>
      </c>
      <c r="Z721" s="24" t="str">
        <f>IF(AND(X721="否",Y721="否"),"是","否")</f>
        <v>否</v>
      </c>
      <c r="AA721" s="24" t="str">
        <f>IF(OR(I721="",说明首页!$C$3-INT(I721)&gt;=3),"是","否")</f>
        <v>否</v>
      </c>
      <c r="AB721" s="28">
        <f>IFERROR(IF(L721&gt;0,N721/L721,0),0)</f>
        <v>79.284768211920536</v>
      </c>
      <c r="AC721" s="29">
        <f>IFERROR(IF(U721="",0,U721/10000),0)</f>
        <v>2.2999999999999998</v>
      </c>
      <c r="AD721" s="27">
        <f>IFERROR(IF(AND(T721&lt;&gt;"",T721&gt;0),U721/T721,0),0)</f>
        <v>3833.3333333333335</v>
      </c>
      <c r="AE721" s="29">
        <f>IFERROR(IF(V721="",0,V721/10000),0)</f>
        <v>0</v>
      </c>
      <c r="AF721" s="29">
        <f>IFERROR(IF(O721&gt;0,N721/O721/60,0),0)</f>
        <v>199.53333333333333</v>
      </c>
      <c r="AG721" s="28" t="str">
        <f>IF(Z721="是",COUNTIFS($Z$2:$Z$4721,"是",$AB$2:$AB$4721,"&lt;"&amp;AB721)/COUNTIF($Z$2:$Z$4721,"是")*100,"")</f>
        <v/>
      </c>
      <c r="AH721" s="28" t="str">
        <f>IF(Z721="是",COUNTIFS($Z$2:$Z$4721,"是",$AC$2:$AC$4721,"&lt;"&amp;AC721)/COUNTIF($Z$2:$Z$4721,"是")*100,"")</f>
        <v/>
      </c>
      <c r="AI721" s="28" t="str">
        <f>IF(Z721="是",COUNTIFS($Z$2:$Z$4721,"是",$AD$2:$AD$4721,"&lt;"&amp;AD721)/COUNTIF($Z$2:$Z$4721,"是")*100,"")</f>
        <v/>
      </c>
      <c r="AJ721" s="28" t="str">
        <f>IF(Z721="是",COUNTIFS($Z$2:$Z$4721,"是",$AE$2:$AE$4721,"&lt;"&amp;AE721)/COUNTIF($Z$2:$Z$4721,"是")*100,"")</f>
        <v/>
      </c>
      <c r="AK721" s="28" t="str">
        <f>IF(Z721="是",COUNTIFS($Z$2:$Z$4721,"是",$AF$2:$AF$4721,"&lt;"&amp;AF721)/COUNTIF($Z$2:$Z$4721,"是")*100,"")</f>
        <v/>
      </c>
      <c r="AL721" s="29" t="str">
        <f>IF(Z721="是",ROUND(AG721*0.1+AH721*0.35+AI721*0.15+AJ721*0.15+AK721*0.25,2),"")</f>
        <v/>
      </c>
      <c r="AM721" s="25" t="str">
        <f>IF(Z721="是",COUNTIFS($Z$2:$Z$4721,"是",$AL$2:$AL$4721,"&gt;"&amp;AL721)+1,"")</f>
        <v/>
      </c>
      <c r="AN721" s="24" t="str">
        <f>IF(Z721&lt;&gt;"是","非参评",IF(AND(AM721&lt;=COUNTIF($Z$2:$Z$4721,"是")*0.2,AC721&gt;MEDIAN(IF($Z$2:$Z$4721="是",$AC$2:$AC$4721))),"S",IF(AM721&lt;=COUNTIF($Z$2:$Z$4721,"是")*0.5,"A",IF(AM721&lt;=COUNTIF($Z$2:$Z$4721,"是")*0.8,"B","C"))))</f>
        <v>非参评</v>
      </c>
      <c r="AO721" s="24" t="str">
        <f>IF(G721="","无数据",IF(G721&lt;30,"MOB1-",IF(G721&lt;90,"MOB1-3",IF(G721&lt;180,"MOB3-6",IF(G721&lt;365,"MOB6-12","MOB12+")))))</f>
        <v>MOB6-12</v>
      </c>
    </row>
    <row r="722" spans="1:41" ht="13.5" hidden="1" customHeight="1">
      <c r="A722" s="24" t="s">
        <v>1168</v>
      </c>
      <c r="B722" s="34" t="s">
        <v>145</v>
      </c>
      <c r="C722" s="25">
        <v>793497</v>
      </c>
      <c r="D722" s="24" t="s">
        <v>680</v>
      </c>
      <c r="E722" s="26">
        <v>46024.4152777778</v>
      </c>
      <c r="F722" s="26">
        <v>45917.425694444399</v>
      </c>
      <c r="G722" s="25">
        <v>130</v>
      </c>
      <c r="H722" s="25">
        <v>237</v>
      </c>
      <c r="I722" s="26">
        <v>46154.6</v>
      </c>
      <c r="J722" s="27">
        <v>61</v>
      </c>
      <c r="K722" s="27">
        <v>67</v>
      </c>
      <c r="L722" s="27">
        <v>24</v>
      </c>
      <c r="M722" s="27">
        <v>2500</v>
      </c>
      <c r="N722" s="27">
        <v>1872</v>
      </c>
      <c r="O722" s="25"/>
      <c r="P722" s="27"/>
      <c r="Q722" s="24"/>
      <c r="R722" s="24"/>
      <c r="S722" s="27"/>
      <c r="T722" s="27"/>
      <c r="U722" s="27"/>
      <c r="V722" s="27"/>
      <c r="W722" s="27"/>
      <c r="X722" s="24" t="str">
        <f>IF(OR(I722="",说明首页!$C$3-INT(I722)&gt;7),"是","否")</f>
        <v>否</v>
      </c>
      <c r="Y722" s="24" t="str">
        <f>IF(OR(O722="",O722&lt;22),"是","否")</f>
        <v>是</v>
      </c>
      <c r="Z722" s="24" t="str">
        <f>IF(AND(X722="否",Y722="否"),"是","否")</f>
        <v>否</v>
      </c>
      <c r="AA722" s="24" t="str">
        <f>IF(OR(I722="",说明首页!$C$3-INT(I722)&gt;=3),"是","否")</f>
        <v>否</v>
      </c>
      <c r="AB722" s="28">
        <f>IFERROR(IF(L722&gt;0,N722/L722,0),0)</f>
        <v>78</v>
      </c>
      <c r="AC722" s="29">
        <f>IFERROR(IF(U722="",0,U722/10000),0)</f>
        <v>0</v>
      </c>
      <c r="AD722" s="27">
        <f>IFERROR(IF(AND(T722&lt;&gt;"",T722&gt;0),U722/T722,0),0)</f>
        <v>0</v>
      </c>
      <c r="AE722" s="29">
        <f>IFERROR(IF(V722="",0,V722/10000),0)</f>
        <v>0</v>
      </c>
      <c r="AF722" s="29">
        <f>IFERROR(IF(O722&gt;0,N722/O722/60,0),0)</f>
        <v>0</v>
      </c>
      <c r="AG722" s="28" t="str">
        <f>IF(Z722="是",COUNTIFS($Z$2:$Z$4721,"是",$AB$2:$AB$4721,"&lt;"&amp;AB722)/COUNTIF($Z$2:$Z$4721,"是")*100,"")</f>
        <v/>
      </c>
      <c r="AH722" s="28" t="str">
        <f>IF(Z722="是",COUNTIFS($Z$2:$Z$4721,"是",$AC$2:$AC$4721,"&lt;"&amp;AC722)/COUNTIF($Z$2:$Z$4721,"是")*100,"")</f>
        <v/>
      </c>
      <c r="AI722" s="28" t="str">
        <f>IF(Z722="是",COUNTIFS($Z$2:$Z$4721,"是",$AD$2:$AD$4721,"&lt;"&amp;AD722)/COUNTIF($Z$2:$Z$4721,"是")*100,"")</f>
        <v/>
      </c>
      <c r="AJ722" s="28" t="str">
        <f>IF(Z722="是",COUNTIFS($Z$2:$Z$4721,"是",$AE$2:$AE$4721,"&lt;"&amp;AE722)/COUNTIF($Z$2:$Z$4721,"是")*100,"")</f>
        <v/>
      </c>
      <c r="AK722" s="28" t="str">
        <f>IF(Z722="是",COUNTIFS($Z$2:$Z$4721,"是",$AF$2:$AF$4721,"&lt;"&amp;AF722)/COUNTIF($Z$2:$Z$4721,"是")*100,"")</f>
        <v/>
      </c>
      <c r="AL722" s="29" t="str">
        <f>IF(Z722="是",ROUND(AG722*0.1+AH722*0.35+AI722*0.15+AJ722*0.15+AK722*0.25,2),"")</f>
        <v/>
      </c>
      <c r="AM722" s="25" t="str">
        <f>IF(Z722="是",COUNTIFS($Z$2:$Z$4721,"是",$AL$2:$AL$4721,"&gt;"&amp;AL722)+1,"")</f>
        <v/>
      </c>
      <c r="AN722" s="24" t="str">
        <f>IF(Z722&lt;&gt;"是","非参评",IF(AND(AM722&lt;=COUNTIF($Z$2:$Z$4721,"是")*0.2,AC722&gt;MEDIAN(IF($Z$2:$Z$4721="是",$AC$2:$AC$4721))),"S",IF(AM722&lt;=COUNTIF($Z$2:$Z$4721,"是")*0.5,"A",IF(AM722&lt;=COUNTIF($Z$2:$Z$4721,"是")*0.8,"B","C"))))</f>
        <v>非参评</v>
      </c>
      <c r="AO722" s="24" t="str">
        <f>IF(G722="","无数据",IF(G722&lt;30,"MOB1-",IF(G722&lt;90,"MOB1-3",IF(G722&lt;180,"MOB3-6",IF(G722&lt;365,"MOB6-12","MOB12+")))))</f>
        <v>MOB3-6</v>
      </c>
    </row>
    <row r="723" spans="1:41" ht="13.5" hidden="1" customHeight="1">
      <c r="A723" s="24" t="s">
        <v>1168</v>
      </c>
      <c r="B723" s="34" t="s">
        <v>152</v>
      </c>
      <c r="C723" s="25">
        <v>793501</v>
      </c>
      <c r="D723" s="24" t="s">
        <v>1462</v>
      </c>
      <c r="E723" s="26">
        <v>46025.390972222202</v>
      </c>
      <c r="F723" s="26">
        <v>45917.4</v>
      </c>
      <c r="G723" s="25">
        <v>129</v>
      </c>
      <c r="H723" s="25">
        <v>237</v>
      </c>
      <c r="I723" s="26">
        <v>46154.765277777798</v>
      </c>
      <c r="J723" s="27">
        <v>3594</v>
      </c>
      <c r="K723" s="27">
        <v>4662</v>
      </c>
      <c r="L723" s="27">
        <v>2275</v>
      </c>
      <c r="M723" s="27">
        <v>244939</v>
      </c>
      <c r="N723" s="27">
        <v>211113</v>
      </c>
      <c r="O723" s="25">
        <v>25</v>
      </c>
      <c r="P723" s="27">
        <v>0</v>
      </c>
      <c r="Q723" s="24"/>
      <c r="R723" s="24"/>
      <c r="S723" s="27">
        <v>201</v>
      </c>
      <c r="T723" s="27">
        <v>326</v>
      </c>
      <c r="U723" s="27">
        <v>9779900</v>
      </c>
      <c r="V723" s="27">
        <v>4317500</v>
      </c>
      <c r="W723" s="27">
        <v>9779900</v>
      </c>
      <c r="X723" s="24" t="str">
        <f>IF(OR(I723="",说明首页!$C$3-INT(I723)&gt;7),"是","否")</f>
        <v>否</v>
      </c>
      <c r="Y723" s="24" t="str">
        <f>IF(OR(O723="",O723&lt;22),"是","否")</f>
        <v>否</v>
      </c>
      <c r="Z723" s="24" t="str">
        <f>IF(AND(X723="否",Y723="否"),"是","否")</f>
        <v>是</v>
      </c>
      <c r="AA723" s="24" t="str">
        <f>IF(OR(I723="",说明首页!$C$3-INT(I723)&gt;=3),"是","否")</f>
        <v>否</v>
      </c>
      <c r="AB723" s="28">
        <f>IFERROR(IF(L723&gt;0,N723/L723,0),0)</f>
        <v>92.796923076923079</v>
      </c>
      <c r="AC723" s="29">
        <f>IFERROR(IF(U723="",0,U723/10000),0)</f>
        <v>977.99</v>
      </c>
      <c r="AD723" s="27">
        <f>IFERROR(IF(AND(T723&lt;&gt;"",T723&gt;0),U723/T723,0),0)</f>
        <v>29999.693251533743</v>
      </c>
      <c r="AE723" s="29">
        <f>IFERROR(IF(V723="",0,V723/10000),0)</f>
        <v>431.75</v>
      </c>
      <c r="AF723" s="29">
        <f>IFERROR(IF(O723&gt;0,N723/O723/60,0),0)</f>
        <v>140.74200000000002</v>
      </c>
      <c r="AG723" s="28">
        <f>IF(Z723="是",COUNTIFS($Z$2:$Z$4721,"是",$AB$2:$AB$4721,"&lt;"&amp;AB723)/COUNTIF($Z$2:$Z$4721,"是")*100,"")</f>
        <v>52.951096121416526</v>
      </c>
      <c r="AH723" s="28">
        <f>IF(Z723="是",COUNTIFS($Z$2:$Z$4721,"是",$AC$2:$AC$4721,"&lt;"&amp;AC723)/COUNTIF($Z$2:$Z$4721,"是")*100,"")</f>
        <v>67.116357504215856</v>
      </c>
      <c r="AI723" s="28">
        <f>IF(Z723="是",COUNTIFS($Z$2:$Z$4721,"是",$AD$2:$AD$4721,"&lt;"&amp;AD723)/COUNTIF($Z$2:$Z$4721,"是")*100,"")</f>
        <v>80.607082630691394</v>
      </c>
      <c r="AJ723" s="28">
        <f>IF(Z723="是",COUNTIFS($Z$2:$Z$4721,"是",$AE$2:$AE$4721,"&lt;"&amp;AE723)/COUNTIF($Z$2:$Z$4721,"是")*100,"")</f>
        <v>69.983136593591908</v>
      </c>
      <c r="AK723" s="28">
        <f>IF(Z723="是",COUNTIFS($Z$2:$Z$4721,"是",$AF$2:$AF$4721,"&lt;"&amp;AF723)/COUNTIF($Z$2:$Z$4721,"是")*100,"")</f>
        <v>61.214165261382803</v>
      </c>
      <c r="AL723" s="29">
        <f>IF(Z723="是",ROUND(AG723*0.1+AH723*0.35+AI723*0.15+AJ723*0.15+AK723*0.25,2),"")</f>
        <v>66.680000000000007</v>
      </c>
      <c r="AM723" s="25">
        <f>IF(Z723="是",COUNTIFS($Z$2:$Z$4721,"是",$AL$2:$AL$4721,"&gt;"&amp;AL723)+1,"")</f>
        <v>158</v>
      </c>
      <c r="AN723" s="24" t="str">
        <f>IF(Z723&lt;&gt;"是","非参评",IF(AND(AM723&lt;=COUNTIF($Z$2:$Z$4721,"是")*0.2,AC723&gt;MEDIAN(IF($Z$2:$Z$4721="是",$AC$2:$AC$4721))),"S",IF(AM723&lt;=COUNTIF($Z$2:$Z$4721,"是")*0.5,"A",IF(AM723&lt;=COUNTIF($Z$2:$Z$4721,"是")*0.8,"B","C"))))</f>
        <v>A</v>
      </c>
      <c r="AO723" s="24" t="str">
        <f>IF(G723="","无数据",IF(G723&lt;30,"MOB1-",IF(G723&lt;90,"MOB1-3",IF(G723&lt;180,"MOB3-6",IF(G723&lt;365,"MOB6-12","MOB12+")))))</f>
        <v>MOB3-6</v>
      </c>
    </row>
    <row r="724" spans="1:41" ht="13.5" hidden="1" customHeight="1">
      <c r="A724" s="24" t="s">
        <v>1168</v>
      </c>
      <c r="B724" s="34" t="s">
        <v>160</v>
      </c>
      <c r="C724" s="25">
        <v>793518</v>
      </c>
      <c r="D724" s="24" t="s">
        <v>189</v>
      </c>
      <c r="E724" s="26">
        <v>45917.5847222222</v>
      </c>
      <c r="F724" s="26">
        <v>45917.5847222222</v>
      </c>
      <c r="G724" s="25">
        <v>237</v>
      </c>
      <c r="H724" s="25">
        <v>237</v>
      </c>
      <c r="I724" s="26">
        <v>46154.768750000003</v>
      </c>
      <c r="J724" s="27">
        <v>4623</v>
      </c>
      <c r="K724" s="27">
        <v>5049</v>
      </c>
      <c r="L724" s="27">
        <v>1878</v>
      </c>
      <c r="M724" s="27">
        <v>248093</v>
      </c>
      <c r="N724" s="27">
        <v>204508</v>
      </c>
      <c r="O724" s="25">
        <v>24</v>
      </c>
      <c r="P724" s="27">
        <v>0</v>
      </c>
      <c r="Q724" s="24"/>
      <c r="R724" s="24"/>
      <c r="S724" s="27">
        <v>241</v>
      </c>
      <c r="T724" s="27">
        <v>382</v>
      </c>
      <c r="U724" s="27">
        <v>13200000</v>
      </c>
      <c r="V724" s="27">
        <v>8455000</v>
      </c>
      <c r="W724" s="27">
        <v>13200000</v>
      </c>
      <c r="X724" s="24" t="str">
        <f>IF(OR(I724="",说明首页!$C$3-INT(I724)&gt;7),"是","否")</f>
        <v>否</v>
      </c>
      <c r="Y724" s="24" t="str">
        <f>IF(OR(O724="",O724&lt;22),"是","否")</f>
        <v>否</v>
      </c>
      <c r="Z724" s="24" t="str">
        <f>IF(AND(X724="否",Y724="否"),"是","否")</f>
        <v>是</v>
      </c>
      <c r="AA724" s="24" t="str">
        <f>IF(OR(I724="",说明首页!$C$3-INT(I724)&gt;=3),"是","否")</f>
        <v>否</v>
      </c>
      <c r="AB724" s="28">
        <f>IFERROR(IF(L724&gt;0,N724/L724,0),0)</f>
        <v>108.89669861554846</v>
      </c>
      <c r="AC724" s="29">
        <f>IFERROR(IF(U724="",0,U724/10000),0)</f>
        <v>1320</v>
      </c>
      <c r="AD724" s="27">
        <f>IFERROR(IF(AND(T724&lt;&gt;"",T724&gt;0),U724/T724,0),0)</f>
        <v>34554.97382198953</v>
      </c>
      <c r="AE724" s="29">
        <f>IFERROR(IF(V724="",0,V724/10000),0)</f>
        <v>845.5</v>
      </c>
      <c r="AF724" s="29">
        <f>IFERROR(IF(O724&gt;0,N724/O724/60,0),0)</f>
        <v>142.01944444444445</v>
      </c>
      <c r="AG724" s="28">
        <f>IF(Z724="是",COUNTIFS($Z$2:$Z$4721,"是",$AB$2:$AB$4721,"&lt;"&amp;AB724)/COUNTIF($Z$2:$Z$4721,"是")*100,"")</f>
        <v>78.752107925801013</v>
      </c>
      <c r="AH724" s="28">
        <f>IF(Z724="是",COUNTIFS($Z$2:$Z$4721,"是",$AC$2:$AC$4721,"&lt;"&amp;AC724)/COUNTIF($Z$2:$Z$4721,"是")*100,"")</f>
        <v>84.317032040472171</v>
      </c>
      <c r="AI724" s="28">
        <f>IF(Z724="是",COUNTIFS($Z$2:$Z$4721,"是",$AD$2:$AD$4721,"&lt;"&amp;AD724)/COUNTIF($Z$2:$Z$4721,"是")*100,"")</f>
        <v>93.086003372681276</v>
      </c>
      <c r="AJ724" s="28">
        <f>IF(Z724="是",COUNTIFS($Z$2:$Z$4721,"是",$AE$2:$AE$4721,"&lt;"&amp;AE724)/COUNTIF($Z$2:$Z$4721,"是")*100,"")</f>
        <v>91.56829679595279</v>
      </c>
      <c r="AK724" s="28">
        <f>IF(Z724="是",COUNTIFS($Z$2:$Z$4721,"是",$AF$2:$AF$4721,"&lt;"&amp;AF724)/COUNTIF($Z$2:$Z$4721,"是")*100,"")</f>
        <v>63.069139966273191</v>
      </c>
      <c r="AL724" s="29">
        <f>IF(Z724="是",ROUND(AG724*0.1+AH724*0.35+AI724*0.15+AJ724*0.15+AK724*0.25,2),"")</f>
        <v>80.849999999999994</v>
      </c>
      <c r="AM724" s="25">
        <f>IF(Z724="是",COUNTIFS($Z$2:$Z$4721,"是",$AL$2:$AL$4721,"&gt;"&amp;AL724)+1,"")</f>
        <v>69</v>
      </c>
      <c r="AN724" s="24" t="str">
        <f>IF(Z724&lt;&gt;"是","非参评",IF(AND(AM724&lt;=COUNTIF($Z$2:$Z$4721,"是")*0.2,AC724&gt;MEDIAN(IF($Z$2:$Z$4721="是",$AC$2:$AC$4721))),"S",IF(AM724&lt;=COUNTIF($Z$2:$Z$4721,"是")*0.5,"A",IF(AM724&lt;=COUNTIF($Z$2:$Z$4721,"是")*0.8,"B","C"))))</f>
        <v>S</v>
      </c>
      <c r="AO724" s="24" t="str">
        <f>IF(G724="","无数据",IF(G724&lt;30,"MOB1-",IF(G724&lt;90,"MOB1-3",IF(G724&lt;180,"MOB3-6",IF(G724&lt;365,"MOB6-12","MOB12+")))))</f>
        <v>MOB6-12</v>
      </c>
    </row>
    <row r="725" spans="1:41" ht="13.5" hidden="1" customHeight="1">
      <c r="A725" s="24" t="s">
        <v>1168</v>
      </c>
      <c r="B725" s="34" t="s">
        <v>176</v>
      </c>
      <c r="C725" s="25">
        <v>793805</v>
      </c>
      <c r="D725" s="24" t="s">
        <v>1318</v>
      </c>
      <c r="E725" s="26">
        <v>45919.645138888904</v>
      </c>
      <c r="F725" s="26">
        <v>45919.645138888904</v>
      </c>
      <c r="G725" s="25">
        <v>235</v>
      </c>
      <c r="H725" s="25">
        <v>235</v>
      </c>
      <c r="I725" s="26">
        <v>46146.741666666698</v>
      </c>
      <c r="J725" s="27">
        <v>1724</v>
      </c>
      <c r="K725" s="27">
        <v>2680</v>
      </c>
      <c r="L725" s="27">
        <v>1433</v>
      </c>
      <c r="M725" s="27">
        <v>127872</v>
      </c>
      <c r="N725" s="27">
        <v>112349</v>
      </c>
      <c r="O725" s="25">
        <v>19</v>
      </c>
      <c r="P725" s="27">
        <v>0</v>
      </c>
      <c r="Q725" s="24"/>
      <c r="R725" s="24"/>
      <c r="S725" s="27">
        <v>146</v>
      </c>
      <c r="T725" s="27">
        <v>218</v>
      </c>
      <c r="U725" s="27">
        <v>3794100</v>
      </c>
      <c r="V725" s="27">
        <v>823500</v>
      </c>
      <c r="W725" s="27">
        <v>3794100</v>
      </c>
      <c r="X725" s="24" t="str">
        <f>IF(OR(I725="",说明首页!$C$3-INT(I725)&gt;7),"是","否")</f>
        <v>否</v>
      </c>
      <c r="Y725" s="24" t="str">
        <f>IF(OR(O725="",O725&lt;22),"是","否")</f>
        <v>是</v>
      </c>
      <c r="Z725" s="24" t="str">
        <f>IF(AND(X725="否",Y725="否"),"是","否")</f>
        <v>否</v>
      </c>
      <c r="AA725" s="24" t="str">
        <f>IF(OR(I725="",说明首页!$C$3-INT(I725)&gt;=3),"是","否")</f>
        <v>否</v>
      </c>
      <c r="AB725" s="28">
        <f>IFERROR(IF(L725&gt;0,N725/L725,0),0)</f>
        <v>78.401256106071173</v>
      </c>
      <c r="AC725" s="29">
        <f>IFERROR(IF(U725="",0,U725/10000),0)</f>
        <v>379.41</v>
      </c>
      <c r="AD725" s="27">
        <f>IFERROR(IF(AND(T725&lt;&gt;"",T725&gt;0),U725/T725,0),0)</f>
        <v>17404.128440366974</v>
      </c>
      <c r="AE725" s="29">
        <f>IFERROR(IF(V725="",0,V725/10000),0)</f>
        <v>82.35</v>
      </c>
      <c r="AF725" s="29">
        <f>IFERROR(IF(O725&gt;0,N725/O725/60,0),0)</f>
        <v>98.551754385964912</v>
      </c>
      <c r="AG725" s="28" t="str">
        <f>IF(Z725="是",COUNTIFS($Z$2:$Z$4721,"是",$AB$2:$AB$4721,"&lt;"&amp;AB725)/COUNTIF($Z$2:$Z$4721,"是")*100,"")</f>
        <v/>
      </c>
      <c r="AH725" s="28" t="str">
        <f>IF(Z725="是",COUNTIFS($Z$2:$Z$4721,"是",$AC$2:$AC$4721,"&lt;"&amp;AC725)/COUNTIF($Z$2:$Z$4721,"是")*100,"")</f>
        <v/>
      </c>
      <c r="AI725" s="28" t="str">
        <f>IF(Z725="是",COUNTIFS($Z$2:$Z$4721,"是",$AD$2:$AD$4721,"&lt;"&amp;AD725)/COUNTIF($Z$2:$Z$4721,"是")*100,"")</f>
        <v/>
      </c>
      <c r="AJ725" s="28" t="str">
        <f>IF(Z725="是",COUNTIFS($Z$2:$Z$4721,"是",$AE$2:$AE$4721,"&lt;"&amp;AE725)/COUNTIF($Z$2:$Z$4721,"是")*100,"")</f>
        <v/>
      </c>
      <c r="AK725" s="28" t="str">
        <f>IF(Z725="是",COUNTIFS($Z$2:$Z$4721,"是",$AF$2:$AF$4721,"&lt;"&amp;AF725)/COUNTIF($Z$2:$Z$4721,"是")*100,"")</f>
        <v/>
      </c>
      <c r="AL725" s="29" t="str">
        <f>IF(Z725="是",ROUND(AG725*0.1+AH725*0.35+AI725*0.15+AJ725*0.15+AK725*0.25,2),"")</f>
        <v/>
      </c>
      <c r="AM725" s="25" t="str">
        <f>IF(Z725="是",COUNTIFS($Z$2:$Z$4721,"是",$AL$2:$AL$4721,"&gt;"&amp;AL725)+1,"")</f>
        <v/>
      </c>
      <c r="AN725" s="24" t="str">
        <f>IF(Z725&lt;&gt;"是","非参评",IF(AND(AM725&lt;=COUNTIF($Z$2:$Z$4721,"是")*0.2,AC725&gt;MEDIAN(IF($Z$2:$Z$4721="是",$AC$2:$AC$4721))),"S",IF(AM725&lt;=COUNTIF($Z$2:$Z$4721,"是")*0.5,"A",IF(AM725&lt;=COUNTIF($Z$2:$Z$4721,"是")*0.8,"B","C"))))</f>
        <v>非参评</v>
      </c>
      <c r="AO725" s="24" t="str">
        <f>IF(G725="","无数据",IF(G725&lt;30,"MOB1-",IF(G725&lt;90,"MOB1-3",IF(G725&lt;180,"MOB3-6",IF(G725&lt;365,"MOB6-12","MOB12+")))))</f>
        <v>MOB6-12</v>
      </c>
    </row>
    <row r="726" spans="1:41" ht="13.5" hidden="1" customHeight="1">
      <c r="A726" s="24" t="s">
        <v>1168</v>
      </c>
      <c r="B726" s="34" t="s">
        <v>176</v>
      </c>
      <c r="C726" s="25">
        <v>793809</v>
      </c>
      <c r="D726" s="24" t="s">
        <v>1826</v>
      </c>
      <c r="E726" s="26">
        <v>45919.646527777797</v>
      </c>
      <c r="F726" s="26">
        <v>45919.646527777797</v>
      </c>
      <c r="G726" s="25">
        <v>235</v>
      </c>
      <c r="H726" s="25">
        <v>235</v>
      </c>
      <c r="I726" s="26">
        <v>46154.738888888904</v>
      </c>
      <c r="J726" s="27">
        <v>2000</v>
      </c>
      <c r="K726" s="27">
        <v>4214</v>
      </c>
      <c r="L726" s="27">
        <v>1952</v>
      </c>
      <c r="M726" s="27">
        <v>192393</v>
      </c>
      <c r="N726" s="27">
        <v>159821</v>
      </c>
      <c r="O726" s="25">
        <v>26</v>
      </c>
      <c r="P726" s="27">
        <v>0</v>
      </c>
      <c r="Q726" s="24"/>
      <c r="R726" s="24"/>
      <c r="S726" s="27">
        <v>165</v>
      </c>
      <c r="T726" s="27">
        <v>262</v>
      </c>
      <c r="U726" s="27">
        <v>4320500</v>
      </c>
      <c r="V726" s="27">
        <v>1071000</v>
      </c>
      <c r="W726" s="27">
        <v>4320500</v>
      </c>
      <c r="X726" s="24" t="str">
        <f>IF(OR(I726="",说明首页!$C$3-INT(I726)&gt;7),"是","否")</f>
        <v>否</v>
      </c>
      <c r="Y726" s="24" t="str">
        <f>IF(OR(O726="",O726&lt;22),"是","否")</f>
        <v>否</v>
      </c>
      <c r="Z726" s="24" t="str">
        <f>IF(AND(X726="否",Y726="否"),"是","否")</f>
        <v>是</v>
      </c>
      <c r="AA726" s="24" t="str">
        <f>IF(OR(I726="",说明首页!$C$3-INT(I726)&gt;=3),"是","否")</f>
        <v>否</v>
      </c>
      <c r="AB726" s="28">
        <f>IFERROR(IF(L726&gt;0,N726/L726,0),0)</f>
        <v>81.875512295081961</v>
      </c>
      <c r="AC726" s="29">
        <f>IFERROR(IF(U726="",0,U726/10000),0)</f>
        <v>432.05</v>
      </c>
      <c r="AD726" s="27">
        <f>IFERROR(IF(AND(T726&lt;&gt;"",T726&gt;0),U726/T726,0),0)</f>
        <v>16490.458015267177</v>
      </c>
      <c r="AE726" s="29">
        <f>IFERROR(IF(V726="",0,V726/10000),0)</f>
        <v>107.1</v>
      </c>
      <c r="AF726" s="29">
        <f>IFERROR(IF(O726&gt;0,N726/O726/60,0),0)</f>
        <v>102.44935897435897</v>
      </c>
      <c r="AG726" s="28">
        <f>IF(Z726="是",COUNTIFS($Z$2:$Z$4721,"是",$AB$2:$AB$4721,"&lt;"&amp;AB726)/COUNTIF($Z$2:$Z$4721,"是")*100,"")</f>
        <v>28.161888701517707</v>
      </c>
      <c r="AH726" s="28">
        <f>IF(Z726="是",COUNTIFS($Z$2:$Z$4721,"是",$AC$2:$AC$4721,"&lt;"&amp;AC726)/COUNTIF($Z$2:$Z$4721,"是")*100,"")</f>
        <v>11.467116357504215</v>
      </c>
      <c r="AI726" s="28">
        <f>IF(Z726="是",COUNTIFS($Z$2:$Z$4721,"是",$AD$2:$AD$4721,"&lt;"&amp;AD726)/COUNTIF($Z$2:$Z$4721,"是")*100,"")</f>
        <v>10.792580101180437</v>
      </c>
      <c r="AJ726" s="28">
        <f>IF(Z726="是",COUNTIFS($Z$2:$Z$4721,"是",$AE$2:$AE$4721,"&lt;"&amp;AE726)/COUNTIF($Z$2:$Z$4721,"是")*100,"")</f>
        <v>9.6121416526138272</v>
      </c>
      <c r="AK726" s="28">
        <f>IF(Z726="是",COUNTIFS($Z$2:$Z$4721,"是",$AF$2:$AF$4721,"&lt;"&amp;AF726)/COUNTIF($Z$2:$Z$4721,"是")*100,"")</f>
        <v>7.0826306913996637</v>
      </c>
      <c r="AL726" s="29">
        <f>IF(Z726="是",ROUND(AG726*0.1+AH726*0.35+AI726*0.15+AJ726*0.15+AK726*0.25,2),"")</f>
        <v>11.66</v>
      </c>
      <c r="AM726" s="25">
        <f>IF(Z726="是",COUNTIFS($Z$2:$Z$4721,"是",$AL$2:$AL$4721,"&gt;"&amp;AL726)+1,"")</f>
        <v>573</v>
      </c>
      <c r="AN726" s="24" t="str">
        <f>IF(Z726&lt;&gt;"是","非参评",IF(AND(AM726&lt;=COUNTIF($Z$2:$Z$4721,"是")*0.2,AC726&gt;MEDIAN(IF($Z$2:$Z$4721="是",$AC$2:$AC$4721))),"S",IF(AM726&lt;=COUNTIF($Z$2:$Z$4721,"是")*0.5,"A",IF(AM726&lt;=COUNTIF($Z$2:$Z$4721,"是")*0.8,"B","C"))))</f>
        <v>C</v>
      </c>
      <c r="AO726" s="24" t="str">
        <f>IF(G726="","无数据",IF(G726&lt;30,"MOB1-",IF(G726&lt;90,"MOB1-3",IF(G726&lt;180,"MOB3-6",IF(G726&lt;365,"MOB6-12","MOB12+")))))</f>
        <v>MOB6-12</v>
      </c>
    </row>
    <row r="727" spans="1:41" ht="13.5" hidden="1" customHeight="1">
      <c r="A727" s="24" t="s">
        <v>1168</v>
      </c>
      <c r="B727" s="34" t="s">
        <v>176</v>
      </c>
      <c r="C727" s="25">
        <v>793819</v>
      </c>
      <c r="D727" s="24" t="s">
        <v>1619</v>
      </c>
      <c r="E727" s="26">
        <v>45925.691666666702</v>
      </c>
      <c r="F727" s="26">
        <v>45925.691666666702</v>
      </c>
      <c r="G727" s="25">
        <v>229</v>
      </c>
      <c r="H727" s="25">
        <v>229</v>
      </c>
      <c r="I727" s="26">
        <v>46153.403472222199</v>
      </c>
      <c r="J727" s="27">
        <v>5</v>
      </c>
      <c r="K727" s="27">
        <v>6</v>
      </c>
      <c r="L727" s="27">
        <v>3</v>
      </c>
      <c r="M727" s="27">
        <v>497</v>
      </c>
      <c r="N727" s="27">
        <v>435</v>
      </c>
      <c r="O727" s="25"/>
      <c r="P727" s="27"/>
      <c r="Q727" s="24"/>
      <c r="R727" s="24"/>
      <c r="S727" s="27"/>
      <c r="T727" s="27"/>
      <c r="U727" s="27"/>
      <c r="V727" s="27"/>
      <c r="W727" s="27"/>
      <c r="X727" s="24" t="str">
        <f>IF(OR(I727="",说明首页!$C$3-INT(I727)&gt;7),"是","否")</f>
        <v>否</v>
      </c>
      <c r="Y727" s="24" t="str">
        <f>IF(OR(O727="",O727&lt;22),"是","否")</f>
        <v>是</v>
      </c>
      <c r="Z727" s="24" t="str">
        <f>IF(AND(X727="否",Y727="否"),"是","否")</f>
        <v>否</v>
      </c>
      <c r="AA727" s="24" t="str">
        <f>IF(OR(I727="",说明首页!$C$3-INT(I727)&gt;=3),"是","否")</f>
        <v>否</v>
      </c>
      <c r="AB727" s="28">
        <f>IFERROR(IF(L727&gt;0,N727/L727,0),0)</f>
        <v>145</v>
      </c>
      <c r="AC727" s="29">
        <f>IFERROR(IF(U727="",0,U727/10000),0)</f>
        <v>0</v>
      </c>
      <c r="AD727" s="27">
        <f>IFERROR(IF(AND(T727&lt;&gt;"",T727&gt;0),U727/T727,0),0)</f>
        <v>0</v>
      </c>
      <c r="AE727" s="29">
        <f>IFERROR(IF(V727="",0,V727/10000),0)</f>
        <v>0</v>
      </c>
      <c r="AF727" s="29">
        <f>IFERROR(IF(O727&gt;0,N727/O727/60,0),0)</f>
        <v>0</v>
      </c>
      <c r="AG727" s="28" t="str">
        <f>IF(Z727="是",COUNTIFS($Z$2:$Z$4721,"是",$AB$2:$AB$4721,"&lt;"&amp;AB727)/COUNTIF($Z$2:$Z$4721,"是")*100,"")</f>
        <v/>
      </c>
      <c r="AH727" s="28" t="str">
        <f>IF(Z727="是",COUNTIFS($Z$2:$Z$4721,"是",$AC$2:$AC$4721,"&lt;"&amp;AC727)/COUNTIF($Z$2:$Z$4721,"是")*100,"")</f>
        <v/>
      </c>
      <c r="AI727" s="28" t="str">
        <f>IF(Z727="是",COUNTIFS($Z$2:$Z$4721,"是",$AD$2:$AD$4721,"&lt;"&amp;AD727)/COUNTIF($Z$2:$Z$4721,"是")*100,"")</f>
        <v/>
      </c>
      <c r="AJ727" s="28" t="str">
        <f>IF(Z727="是",COUNTIFS($Z$2:$Z$4721,"是",$AE$2:$AE$4721,"&lt;"&amp;AE727)/COUNTIF($Z$2:$Z$4721,"是")*100,"")</f>
        <v/>
      </c>
      <c r="AK727" s="28" t="str">
        <f>IF(Z727="是",COUNTIFS($Z$2:$Z$4721,"是",$AF$2:$AF$4721,"&lt;"&amp;AF727)/COUNTIF($Z$2:$Z$4721,"是")*100,"")</f>
        <v/>
      </c>
      <c r="AL727" s="29" t="str">
        <f>IF(Z727="是",ROUND(AG727*0.1+AH727*0.35+AI727*0.15+AJ727*0.15+AK727*0.25,2),"")</f>
        <v/>
      </c>
      <c r="AM727" s="25" t="str">
        <f>IF(Z727="是",COUNTIFS($Z$2:$Z$4721,"是",$AL$2:$AL$4721,"&gt;"&amp;AL727)+1,"")</f>
        <v/>
      </c>
      <c r="AN727" s="24" t="str">
        <f>IF(Z727&lt;&gt;"是","非参评",IF(AND(AM727&lt;=COUNTIF($Z$2:$Z$4721,"是")*0.2,AC727&gt;MEDIAN(IF($Z$2:$Z$4721="是",$AC$2:$AC$4721))),"S",IF(AM727&lt;=COUNTIF($Z$2:$Z$4721,"是")*0.5,"A",IF(AM727&lt;=COUNTIF($Z$2:$Z$4721,"是")*0.8,"B","C"))))</f>
        <v>非参评</v>
      </c>
      <c r="AO727" s="24" t="str">
        <f>IF(G727="","无数据",IF(G727&lt;30,"MOB1-",IF(G727&lt;90,"MOB1-3",IF(G727&lt;180,"MOB3-6",IF(G727&lt;365,"MOB6-12","MOB12+")))))</f>
        <v>MOB6-12</v>
      </c>
    </row>
    <row r="728" spans="1:41" ht="13.5" hidden="1" customHeight="1">
      <c r="A728" s="24" t="s">
        <v>1168</v>
      </c>
      <c r="B728" s="34" t="s">
        <v>152</v>
      </c>
      <c r="C728" s="25">
        <v>793978</v>
      </c>
      <c r="D728" s="24" t="s">
        <v>1466</v>
      </c>
      <c r="E728" s="26">
        <v>45920.381249999999</v>
      </c>
      <c r="F728" s="26">
        <v>45920.381249999999</v>
      </c>
      <c r="G728" s="25">
        <v>234</v>
      </c>
      <c r="H728" s="25">
        <v>234</v>
      </c>
      <c r="I728" s="26">
        <v>46153.863888888904</v>
      </c>
      <c r="J728" s="27">
        <v>3692</v>
      </c>
      <c r="K728" s="27">
        <v>5211</v>
      </c>
      <c r="L728" s="27">
        <v>2027</v>
      </c>
      <c r="M728" s="27">
        <v>227209</v>
      </c>
      <c r="N728" s="27">
        <v>178390</v>
      </c>
      <c r="O728" s="25">
        <v>25</v>
      </c>
      <c r="P728" s="27">
        <v>0</v>
      </c>
      <c r="Q728" s="24"/>
      <c r="R728" s="24"/>
      <c r="S728" s="27">
        <v>258</v>
      </c>
      <c r="T728" s="27">
        <v>452</v>
      </c>
      <c r="U728" s="27">
        <v>12200000</v>
      </c>
      <c r="V728" s="27">
        <v>4053000</v>
      </c>
      <c r="W728" s="27">
        <v>12200000</v>
      </c>
      <c r="X728" s="24" t="str">
        <f>IF(OR(I728="",说明首页!$C$3-INT(I728)&gt;7),"是","否")</f>
        <v>否</v>
      </c>
      <c r="Y728" s="24" t="str">
        <f>IF(OR(O728="",O728&lt;22),"是","否")</f>
        <v>否</v>
      </c>
      <c r="Z728" s="24" t="str">
        <f>IF(AND(X728="否",Y728="否"),"是","否")</f>
        <v>是</v>
      </c>
      <c r="AA728" s="24" t="str">
        <f>IF(OR(I728="",说明首页!$C$3-INT(I728)&gt;=3),"是","否")</f>
        <v>否</v>
      </c>
      <c r="AB728" s="28">
        <f>IFERROR(IF(L728&gt;0,N728/L728,0),0)</f>
        <v>88.006906758756784</v>
      </c>
      <c r="AC728" s="29">
        <f>IFERROR(IF(U728="",0,U728/10000),0)</f>
        <v>1220</v>
      </c>
      <c r="AD728" s="27">
        <f>IFERROR(IF(AND(T728&lt;&gt;"",T728&gt;0),U728/T728,0),0)</f>
        <v>26991.150442477876</v>
      </c>
      <c r="AE728" s="29">
        <f>IFERROR(IF(V728="",0,V728/10000),0)</f>
        <v>405.3</v>
      </c>
      <c r="AF728" s="29">
        <f>IFERROR(IF(O728&gt;0,N728/O728/60,0),0)</f>
        <v>118.92666666666668</v>
      </c>
      <c r="AG728" s="28">
        <f>IF(Z728="是",COUNTIFS($Z$2:$Z$4721,"是",$AB$2:$AB$4721,"&lt;"&amp;AB728)/COUNTIF($Z$2:$Z$4721,"是")*100,"")</f>
        <v>42.833052276559862</v>
      </c>
      <c r="AH728" s="28">
        <f>IF(Z728="是",COUNTIFS($Z$2:$Z$4721,"是",$AC$2:$AC$4721,"&lt;"&amp;AC728)/COUNTIF($Z$2:$Z$4721,"是")*100,"")</f>
        <v>80.269814502529513</v>
      </c>
      <c r="AI728" s="28">
        <f>IF(Z728="是",COUNTIFS($Z$2:$Z$4721,"是",$AD$2:$AD$4721,"&lt;"&amp;AD728)/COUNTIF($Z$2:$Z$4721,"是")*100,"")</f>
        <v>67.453625632377751</v>
      </c>
      <c r="AJ728" s="28">
        <f>IF(Z728="是",COUNTIFS($Z$2:$Z$4721,"是",$AE$2:$AE$4721,"&lt;"&amp;AE728)/COUNTIF($Z$2:$Z$4721,"是")*100,"")</f>
        <v>65.26138279932546</v>
      </c>
      <c r="AK728" s="28">
        <f>IF(Z728="是",COUNTIFS($Z$2:$Z$4721,"是",$AF$2:$AF$4721,"&lt;"&amp;AF728)/COUNTIF($Z$2:$Z$4721,"是")*100,"")</f>
        <v>22.259696458684655</v>
      </c>
      <c r="AL728" s="29">
        <f>IF(Z728="是",ROUND(AG728*0.1+AH728*0.35+AI728*0.15+AJ728*0.15+AK728*0.25,2),"")</f>
        <v>57.85</v>
      </c>
      <c r="AM728" s="25">
        <f>IF(Z728="是",COUNTIFS($Z$2:$Z$4721,"是",$AL$2:$AL$4721,"&gt;"&amp;AL728)+1,"")</f>
        <v>227</v>
      </c>
      <c r="AN728" s="24" t="str">
        <f>IF(Z728&lt;&gt;"是","非参评",IF(AND(AM728&lt;=COUNTIF($Z$2:$Z$4721,"是")*0.2,AC728&gt;MEDIAN(IF($Z$2:$Z$4721="是",$AC$2:$AC$4721))),"S",IF(AM728&lt;=COUNTIF($Z$2:$Z$4721,"是")*0.5,"A",IF(AM728&lt;=COUNTIF($Z$2:$Z$4721,"是")*0.8,"B","C"))))</f>
        <v>A</v>
      </c>
      <c r="AO728" s="24" t="str">
        <f>IF(G728="","无数据",IF(G728&lt;30,"MOB1-",IF(G728&lt;90,"MOB1-3",IF(G728&lt;180,"MOB3-6",IF(G728&lt;365,"MOB6-12","MOB12+")))))</f>
        <v>MOB6-12</v>
      </c>
    </row>
    <row r="729" spans="1:41" ht="13.5" hidden="1" customHeight="1">
      <c r="A729" s="24" t="s">
        <v>1168</v>
      </c>
      <c r="B729" s="34" t="s">
        <v>152</v>
      </c>
      <c r="C729" s="25">
        <v>793983</v>
      </c>
      <c r="D729" s="24" t="s">
        <v>1463</v>
      </c>
      <c r="E729" s="26">
        <v>45919.763888888898</v>
      </c>
      <c r="F729" s="26">
        <v>45919.763888888898</v>
      </c>
      <c r="G729" s="25">
        <v>235</v>
      </c>
      <c r="H729" s="25">
        <v>235</v>
      </c>
      <c r="I729" s="26">
        <v>46154.780555555597</v>
      </c>
      <c r="J729" s="27">
        <v>3869</v>
      </c>
      <c r="K729" s="27">
        <v>5153</v>
      </c>
      <c r="L729" s="27">
        <v>2090</v>
      </c>
      <c r="M729" s="27">
        <v>251466</v>
      </c>
      <c r="N729" s="27">
        <v>203979</v>
      </c>
      <c r="O729" s="25">
        <v>25</v>
      </c>
      <c r="P729" s="27">
        <v>0</v>
      </c>
      <c r="Q729" s="24"/>
      <c r="R729" s="24"/>
      <c r="S729" s="27">
        <v>265</v>
      </c>
      <c r="T729" s="27">
        <v>410</v>
      </c>
      <c r="U729" s="27">
        <v>7880800</v>
      </c>
      <c r="V729" s="27">
        <v>1268800</v>
      </c>
      <c r="W729" s="27">
        <v>7880800</v>
      </c>
      <c r="X729" s="24" t="str">
        <f>IF(OR(I729="",说明首页!$C$3-INT(I729)&gt;7),"是","否")</f>
        <v>否</v>
      </c>
      <c r="Y729" s="24" t="str">
        <f>IF(OR(O729="",O729&lt;22),"是","否")</f>
        <v>否</v>
      </c>
      <c r="Z729" s="24" t="str">
        <f>IF(AND(X729="否",Y729="否"),"是","否")</f>
        <v>是</v>
      </c>
      <c r="AA729" s="24" t="str">
        <f>IF(OR(I729="",说明首页!$C$3-INT(I729)&gt;=3),"是","否")</f>
        <v>否</v>
      </c>
      <c r="AB729" s="28">
        <f>IFERROR(IF(L729&gt;0,N729/L729,0),0)</f>
        <v>97.597607655502387</v>
      </c>
      <c r="AC729" s="29">
        <f>IFERROR(IF(U729="",0,U729/10000),0)</f>
        <v>788.08</v>
      </c>
      <c r="AD729" s="27">
        <f>IFERROR(IF(AND(T729&lt;&gt;"",T729&gt;0),U729/T729,0),0)</f>
        <v>19221.463414634145</v>
      </c>
      <c r="AE729" s="29">
        <f>IFERROR(IF(V729="",0,V729/10000),0)</f>
        <v>126.88</v>
      </c>
      <c r="AF729" s="29">
        <f>IFERROR(IF(O729&gt;0,N729/O729/60,0),0)</f>
        <v>135.98599999999999</v>
      </c>
      <c r="AG729" s="28">
        <f>IF(Z729="是",COUNTIFS($Z$2:$Z$4721,"是",$AB$2:$AB$4721,"&lt;"&amp;AB729)/COUNTIF($Z$2:$Z$4721,"是")*100,"")</f>
        <v>62.563237774030355</v>
      </c>
      <c r="AH729" s="28">
        <f>IF(Z729="是",COUNTIFS($Z$2:$Z$4721,"是",$AC$2:$AC$4721,"&lt;"&amp;AC729)/COUNTIF($Z$2:$Z$4721,"是")*100,"")</f>
        <v>48.229342327150079</v>
      </c>
      <c r="AI729" s="28">
        <f>IF(Z729="是",COUNTIFS($Z$2:$Z$4721,"是",$AD$2:$AD$4721,"&lt;"&amp;AD729)/COUNTIF($Z$2:$Z$4721,"是")*100,"")</f>
        <v>22.428330522765599</v>
      </c>
      <c r="AJ729" s="28">
        <f>IF(Z729="是",COUNTIFS($Z$2:$Z$4721,"是",$AE$2:$AE$4721,"&lt;"&amp;AE729)/COUNTIF($Z$2:$Z$4721,"是")*100,"")</f>
        <v>12.984822934232715</v>
      </c>
      <c r="AK729" s="28">
        <f>IF(Z729="是",COUNTIFS($Z$2:$Z$4721,"是",$AF$2:$AF$4721,"&lt;"&amp;AF729)/COUNTIF($Z$2:$Z$4721,"是")*100,"")</f>
        <v>53.79426644182125</v>
      </c>
      <c r="AL729" s="29">
        <f>IF(Z729="是",ROUND(AG729*0.1+AH729*0.35+AI729*0.15+AJ729*0.15+AK729*0.25,2),"")</f>
        <v>41.9</v>
      </c>
      <c r="AM729" s="25">
        <f>IF(Z729="是",COUNTIFS($Z$2:$Z$4721,"是",$AL$2:$AL$4721,"&gt;"&amp;AL729)+1,"")</f>
        <v>357</v>
      </c>
      <c r="AN729" s="24" t="str">
        <f>IF(Z729&lt;&gt;"是","非参评",IF(AND(AM729&lt;=COUNTIF($Z$2:$Z$4721,"是")*0.2,AC729&gt;MEDIAN(IF($Z$2:$Z$4721="是",$AC$2:$AC$4721))),"S",IF(AM729&lt;=COUNTIF($Z$2:$Z$4721,"是")*0.5,"A",IF(AM729&lt;=COUNTIF($Z$2:$Z$4721,"是")*0.8,"B","C"))))</f>
        <v>B</v>
      </c>
      <c r="AO729" s="24" t="str">
        <f>IF(G729="","无数据",IF(G729&lt;30,"MOB1-",IF(G729&lt;90,"MOB1-3",IF(G729&lt;180,"MOB3-6",IF(G729&lt;365,"MOB6-12","MOB12+")))))</f>
        <v>MOB6-12</v>
      </c>
    </row>
    <row r="730" spans="1:41" ht="13.5" hidden="1" customHeight="1">
      <c r="A730" s="24" t="s">
        <v>1168</v>
      </c>
      <c r="B730" s="34" t="s">
        <v>150</v>
      </c>
      <c r="C730" s="25">
        <v>793993</v>
      </c>
      <c r="D730" s="24" t="s">
        <v>1770</v>
      </c>
      <c r="E730" s="26">
        <v>46022.442361111098</v>
      </c>
      <c r="F730" s="26">
        <v>45922.445833333302</v>
      </c>
      <c r="G730" s="25">
        <v>132</v>
      </c>
      <c r="H730" s="25">
        <v>232</v>
      </c>
      <c r="I730" s="26">
        <v>46154.783333333296</v>
      </c>
      <c r="J730" s="27">
        <v>5961</v>
      </c>
      <c r="K730" s="27">
        <v>6421</v>
      </c>
      <c r="L730" s="27">
        <v>2831</v>
      </c>
      <c r="M730" s="27">
        <v>305814</v>
      </c>
      <c r="N730" s="27">
        <v>252262</v>
      </c>
      <c r="O730" s="25">
        <v>24</v>
      </c>
      <c r="P730" s="27">
        <v>0</v>
      </c>
      <c r="Q730" s="24"/>
      <c r="R730" s="24"/>
      <c r="S730" s="27">
        <v>244</v>
      </c>
      <c r="T730" s="27">
        <v>365</v>
      </c>
      <c r="U730" s="27">
        <v>8462100</v>
      </c>
      <c r="V730" s="27">
        <v>2376700</v>
      </c>
      <c r="W730" s="27">
        <v>8462100</v>
      </c>
      <c r="X730" s="24" t="str">
        <f>IF(OR(I730="",说明首页!$C$3-INT(I730)&gt;7),"是","否")</f>
        <v>否</v>
      </c>
      <c r="Y730" s="24" t="str">
        <f>IF(OR(O730="",O730&lt;22),"是","否")</f>
        <v>否</v>
      </c>
      <c r="Z730" s="24" t="str">
        <f>IF(AND(X730="否",Y730="否"),"是","否")</f>
        <v>是</v>
      </c>
      <c r="AA730" s="24" t="str">
        <f>IF(OR(I730="",说明首页!$C$3-INT(I730)&gt;=3),"是","否")</f>
        <v>否</v>
      </c>
      <c r="AB730" s="28">
        <f>IFERROR(IF(L730&gt;0,N730/L730,0),0)</f>
        <v>89.107029318262093</v>
      </c>
      <c r="AC730" s="29">
        <f>IFERROR(IF(U730="",0,U730/10000),0)</f>
        <v>846.21</v>
      </c>
      <c r="AD730" s="27">
        <f>IFERROR(IF(AND(T730&lt;&gt;"",T730&gt;0),U730/T730,0),0)</f>
        <v>23183.835616438355</v>
      </c>
      <c r="AE730" s="29">
        <f>IFERROR(IF(V730="",0,V730/10000),0)</f>
        <v>237.67</v>
      </c>
      <c r="AF730" s="29">
        <f>IFERROR(IF(O730&gt;0,N730/O730/60,0),0)</f>
        <v>175.18194444444444</v>
      </c>
      <c r="AG730" s="28">
        <f>IF(Z730="是",COUNTIFS($Z$2:$Z$4721,"是",$AB$2:$AB$4721,"&lt;"&amp;AB730)/COUNTIF($Z$2:$Z$4721,"是")*100,"")</f>
        <v>45.868465430016862</v>
      </c>
      <c r="AH730" s="28">
        <f>IF(Z730="是",COUNTIFS($Z$2:$Z$4721,"是",$AC$2:$AC$4721,"&lt;"&amp;AC730)/COUNTIF($Z$2:$Z$4721,"是")*100,"")</f>
        <v>54.637436762225967</v>
      </c>
      <c r="AI730" s="28">
        <f>IF(Z730="是",COUNTIFS($Z$2:$Z$4721,"是",$AD$2:$AD$4721,"&lt;"&amp;AD730)/COUNTIF($Z$2:$Z$4721,"是")*100,"")</f>
        <v>44.013490725126474</v>
      </c>
      <c r="AJ730" s="28">
        <f>IF(Z730="是",COUNTIFS($Z$2:$Z$4721,"是",$AE$2:$AE$4721,"&lt;"&amp;AE730)/COUNTIF($Z$2:$Z$4721,"是")*100,"")</f>
        <v>34.73861720067454</v>
      </c>
      <c r="AK730" s="28">
        <f>IF(Z730="是",COUNTIFS($Z$2:$Z$4721,"是",$AF$2:$AF$4721,"&lt;"&amp;AF730)/COUNTIF($Z$2:$Z$4721,"是")*100,"")</f>
        <v>92.242833052276566</v>
      </c>
      <c r="AL730" s="29">
        <f>IF(Z730="是",ROUND(AG730*0.1+AH730*0.35+AI730*0.15+AJ730*0.15+AK730*0.25,2),"")</f>
        <v>58.58</v>
      </c>
      <c r="AM730" s="25">
        <f>IF(Z730="是",COUNTIFS($Z$2:$Z$4721,"是",$AL$2:$AL$4721,"&gt;"&amp;AL730)+1,"")</f>
        <v>221</v>
      </c>
      <c r="AN730" s="24" t="str">
        <f>IF(Z730&lt;&gt;"是","非参评",IF(AND(AM730&lt;=COUNTIF($Z$2:$Z$4721,"是")*0.2,AC730&gt;MEDIAN(IF($Z$2:$Z$4721="是",$AC$2:$AC$4721))),"S",IF(AM730&lt;=COUNTIF($Z$2:$Z$4721,"是")*0.5,"A",IF(AM730&lt;=COUNTIF($Z$2:$Z$4721,"是")*0.8,"B","C"))))</f>
        <v>A</v>
      </c>
      <c r="AO730" s="24" t="str">
        <f>IF(G730="","无数据",IF(G730&lt;30,"MOB1-",IF(G730&lt;90,"MOB1-3",IF(G730&lt;180,"MOB3-6",IF(G730&lt;365,"MOB6-12","MOB12+")))))</f>
        <v>MOB3-6</v>
      </c>
    </row>
    <row r="731" spans="1:41" ht="13.5" hidden="1" customHeight="1">
      <c r="A731" s="24" t="s">
        <v>1168</v>
      </c>
      <c r="B731" s="34" t="s">
        <v>150</v>
      </c>
      <c r="C731" s="25">
        <v>793995</v>
      </c>
      <c r="D731" s="24" t="s">
        <v>830</v>
      </c>
      <c r="E731" s="26">
        <v>45922.413194444402</v>
      </c>
      <c r="F731" s="26">
        <v>45922.413194444402</v>
      </c>
      <c r="G731" s="25">
        <v>232</v>
      </c>
      <c r="H731" s="25">
        <v>232</v>
      </c>
      <c r="I731" s="26">
        <v>46148.854861111096</v>
      </c>
      <c r="J731" s="27">
        <v>338</v>
      </c>
      <c r="K731" s="27">
        <v>375</v>
      </c>
      <c r="L731" s="27">
        <v>125</v>
      </c>
      <c r="M731" s="27">
        <v>18941</v>
      </c>
      <c r="N731" s="27">
        <v>15238</v>
      </c>
      <c r="O731" s="25">
        <v>2</v>
      </c>
      <c r="P731" s="27">
        <v>0</v>
      </c>
      <c r="Q731" s="24"/>
      <c r="R731" s="24"/>
      <c r="S731" s="27">
        <v>8</v>
      </c>
      <c r="T731" s="27">
        <v>15</v>
      </c>
      <c r="U731" s="27">
        <v>774500</v>
      </c>
      <c r="V731" s="27">
        <v>624000</v>
      </c>
      <c r="W731" s="27">
        <v>774500</v>
      </c>
      <c r="X731" s="24" t="str">
        <f>IF(OR(I731="",说明首页!$C$3-INT(I731)&gt;7),"是","否")</f>
        <v>否</v>
      </c>
      <c r="Y731" s="24" t="str">
        <f>IF(OR(O731="",O731&lt;22),"是","否")</f>
        <v>是</v>
      </c>
      <c r="Z731" s="24" t="str">
        <f>IF(AND(X731="否",Y731="否"),"是","否")</f>
        <v>否</v>
      </c>
      <c r="AA731" s="24" t="str">
        <f>IF(OR(I731="",说明首页!$C$3-INT(I731)&gt;=3),"是","否")</f>
        <v>否</v>
      </c>
      <c r="AB731" s="28">
        <f>IFERROR(IF(L731&gt;0,N731/L731,0),0)</f>
        <v>121.904</v>
      </c>
      <c r="AC731" s="29">
        <f>IFERROR(IF(U731="",0,U731/10000),0)</f>
        <v>77.45</v>
      </c>
      <c r="AD731" s="27">
        <f>IFERROR(IF(AND(T731&lt;&gt;"",T731&gt;0),U731/T731,0),0)</f>
        <v>51633.333333333336</v>
      </c>
      <c r="AE731" s="29">
        <f>IFERROR(IF(V731="",0,V731/10000),0)</f>
        <v>62.4</v>
      </c>
      <c r="AF731" s="29">
        <f>IFERROR(IF(O731&gt;0,N731/O731/60,0),0)</f>
        <v>126.98333333333333</v>
      </c>
      <c r="AG731" s="28" t="str">
        <f>IF(Z731="是",COUNTIFS($Z$2:$Z$4721,"是",$AB$2:$AB$4721,"&lt;"&amp;AB731)/COUNTIF($Z$2:$Z$4721,"是")*100,"")</f>
        <v/>
      </c>
      <c r="AH731" s="28" t="str">
        <f>IF(Z731="是",COUNTIFS($Z$2:$Z$4721,"是",$AC$2:$AC$4721,"&lt;"&amp;AC731)/COUNTIF($Z$2:$Z$4721,"是")*100,"")</f>
        <v/>
      </c>
      <c r="AI731" s="28" t="str">
        <f>IF(Z731="是",COUNTIFS($Z$2:$Z$4721,"是",$AD$2:$AD$4721,"&lt;"&amp;AD731)/COUNTIF($Z$2:$Z$4721,"是")*100,"")</f>
        <v/>
      </c>
      <c r="AJ731" s="28" t="str">
        <f>IF(Z731="是",COUNTIFS($Z$2:$Z$4721,"是",$AE$2:$AE$4721,"&lt;"&amp;AE731)/COUNTIF($Z$2:$Z$4721,"是")*100,"")</f>
        <v/>
      </c>
      <c r="AK731" s="28" t="str">
        <f>IF(Z731="是",COUNTIFS($Z$2:$Z$4721,"是",$AF$2:$AF$4721,"&lt;"&amp;AF731)/COUNTIF($Z$2:$Z$4721,"是")*100,"")</f>
        <v/>
      </c>
      <c r="AL731" s="29" t="str">
        <f>IF(Z731="是",ROUND(AG731*0.1+AH731*0.35+AI731*0.15+AJ731*0.15+AK731*0.25,2),"")</f>
        <v/>
      </c>
      <c r="AM731" s="25" t="str">
        <f>IF(Z731="是",COUNTIFS($Z$2:$Z$4721,"是",$AL$2:$AL$4721,"&gt;"&amp;AL731)+1,"")</f>
        <v/>
      </c>
      <c r="AN731" s="24" t="str">
        <f>IF(Z731&lt;&gt;"是","非参评",IF(AND(AM731&lt;=COUNTIF($Z$2:$Z$4721,"是")*0.2,AC731&gt;MEDIAN(IF($Z$2:$Z$4721="是",$AC$2:$AC$4721))),"S",IF(AM731&lt;=COUNTIF($Z$2:$Z$4721,"是")*0.5,"A",IF(AM731&lt;=COUNTIF($Z$2:$Z$4721,"是")*0.8,"B","C"))))</f>
        <v>非参评</v>
      </c>
      <c r="AO731" s="24" t="str">
        <f>IF(G731="","无数据",IF(G731&lt;30,"MOB1-",IF(G731&lt;90,"MOB1-3",IF(G731&lt;180,"MOB3-6",IF(G731&lt;365,"MOB6-12","MOB12+")))))</f>
        <v>MOB6-12</v>
      </c>
    </row>
    <row r="732" spans="1:41" ht="13.5" hidden="1" customHeight="1">
      <c r="A732" s="24" t="s">
        <v>1168</v>
      </c>
      <c r="B732" s="34" t="s">
        <v>150</v>
      </c>
      <c r="C732" s="25">
        <v>793996</v>
      </c>
      <c r="D732" s="24" t="s">
        <v>1858</v>
      </c>
      <c r="E732" s="26">
        <v>46022.440972222197</v>
      </c>
      <c r="F732" s="26">
        <v>45922.503472222197</v>
      </c>
      <c r="G732" s="25">
        <v>132</v>
      </c>
      <c r="H732" s="25">
        <v>232</v>
      </c>
      <c r="I732" s="26">
        <v>46154.811111111099</v>
      </c>
      <c r="J732" s="27">
        <v>6866</v>
      </c>
      <c r="K732" s="27">
        <v>7397</v>
      </c>
      <c r="L732" s="27">
        <v>2850</v>
      </c>
      <c r="M732" s="27">
        <v>299622</v>
      </c>
      <c r="N732" s="27">
        <v>236417</v>
      </c>
      <c r="O732" s="25">
        <v>26</v>
      </c>
      <c r="P732" s="27">
        <v>0</v>
      </c>
      <c r="Q732" s="24"/>
      <c r="R732" s="24"/>
      <c r="S732" s="27">
        <v>284</v>
      </c>
      <c r="T732" s="27">
        <v>443</v>
      </c>
      <c r="U732" s="27">
        <v>9195800</v>
      </c>
      <c r="V732" s="27">
        <v>4055100</v>
      </c>
      <c r="W732" s="27">
        <v>9195800</v>
      </c>
      <c r="X732" s="24" t="str">
        <f>IF(OR(I732="",说明首页!$C$3-INT(I732)&gt;7),"是","否")</f>
        <v>否</v>
      </c>
      <c r="Y732" s="24" t="str">
        <f>IF(OR(O732="",O732&lt;22),"是","否")</f>
        <v>否</v>
      </c>
      <c r="Z732" s="24" t="str">
        <f>IF(AND(X732="否",Y732="否"),"是","否")</f>
        <v>是</v>
      </c>
      <c r="AA732" s="24" t="str">
        <f>IF(OR(I732="",说明首页!$C$3-INT(I732)&gt;=3),"是","否")</f>
        <v>否</v>
      </c>
      <c r="AB732" s="28">
        <f>IFERROR(IF(L732&gt;0,N732/L732,0),0)</f>
        <v>82.953333333333333</v>
      </c>
      <c r="AC732" s="29">
        <f>IFERROR(IF(U732="",0,U732/10000),0)</f>
        <v>919.58</v>
      </c>
      <c r="AD732" s="27">
        <f>IFERROR(IF(AND(T732&lt;&gt;"",T732&gt;0),U732/T732,0),0)</f>
        <v>20758.01354401806</v>
      </c>
      <c r="AE732" s="29">
        <f>IFERROR(IF(V732="",0,V732/10000),0)</f>
        <v>405.51</v>
      </c>
      <c r="AF732" s="29">
        <f>IFERROR(IF(O732&gt;0,N732/O732/60,0),0)</f>
        <v>151.549358974359</v>
      </c>
      <c r="AG732" s="28">
        <f>IF(Z732="是",COUNTIFS($Z$2:$Z$4721,"是",$AB$2:$AB$4721,"&lt;"&amp;AB732)/COUNTIF($Z$2:$Z$4721,"是")*100,"")</f>
        <v>30.522765598650924</v>
      </c>
      <c r="AH732" s="28">
        <f>IF(Z732="是",COUNTIFS($Z$2:$Z$4721,"是",$AC$2:$AC$4721,"&lt;"&amp;AC732)/COUNTIF($Z$2:$Z$4721,"是")*100,"")</f>
        <v>62.900505902192236</v>
      </c>
      <c r="AI732" s="28">
        <f>IF(Z732="是",COUNTIFS($Z$2:$Z$4721,"是",$AD$2:$AD$4721,"&lt;"&amp;AD732)/COUNTIF($Z$2:$Z$4721,"是")*100,"")</f>
        <v>30.522765598650924</v>
      </c>
      <c r="AJ732" s="28">
        <f>IF(Z732="是",COUNTIFS($Z$2:$Z$4721,"是",$AE$2:$AE$4721,"&lt;"&amp;AE732)/COUNTIF($Z$2:$Z$4721,"是")*100,"")</f>
        <v>65.598650927487355</v>
      </c>
      <c r="AK732" s="28">
        <f>IF(Z732="是",COUNTIFS($Z$2:$Z$4721,"是",$AF$2:$AF$4721,"&lt;"&amp;AF732)/COUNTIF($Z$2:$Z$4721,"是")*100,"")</f>
        <v>76.053962900505894</v>
      </c>
      <c r="AL732" s="29">
        <f>IF(Z732="是",ROUND(AG732*0.1+AH732*0.35+AI732*0.15+AJ732*0.15+AK732*0.25,2),"")</f>
        <v>58.5</v>
      </c>
      <c r="AM732" s="25">
        <f>IF(Z732="是",COUNTIFS($Z$2:$Z$4721,"是",$AL$2:$AL$4721,"&gt;"&amp;AL732)+1,"")</f>
        <v>222</v>
      </c>
      <c r="AN732" s="24" t="str">
        <f>IF(Z732&lt;&gt;"是","非参评",IF(AND(AM732&lt;=COUNTIF($Z$2:$Z$4721,"是")*0.2,AC732&gt;MEDIAN(IF($Z$2:$Z$4721="是",$AC$2:$AC$4721))),"S",IF(AM732&lt;=COUNTIF($Z$2:$Z$4721,"是")*0.5,"A",IF(AM732&lt;=COUNTIF($Z$2:$Z$4721,"是")*0.8,"B","C"))))</f>
        <v>A</v>
      </c>
      <c r="AO732" s="24" t="str">
        <f>IF(G732="","无数据",IF(G732&lt;30,"MOB1-",IF(G732&lt;90,"MOB1-3",IF(G732&lt;180,"MOB3-6",IF(G732&lt;365,"MOB6-12","MOB12+")))))</f>
        <v>MOB3-6</v>
      </c>
    </row>
    <row r="733" spans="1:41" ht="13.5" hidden="1" customHeight="1">
      <c r="A733" s="24" t="s">
        <v>1168</v>
      </c>
      <c r="B733" s="34" t="s">
        <v>150</v>
      </c>
      <c r="C733" s="25">
        <v>793997</v>
      </c>
      <c r="D733" s="24" t="s">
        <v>1503</v>
      </c>
      <c r="E733" s="26">
        <v>46022.440972222197</v>
      </c>
      <c r="F733" s="26">
        <v>45922.432638888902</v>
      </c>
      <c r="G733" s="25">
        <v>132</v>
      </c>
      <c r="H733" s="25">
        <v>232</v>
      </c>
      <c r="I733" s="26">
        <v>46154.809027777803</v>
      </c>
      <c r="J733" s="27">
        <v>4810</v>
      </c>
      <c r="K733" s="27">
        <v>5332</v>
      </c>
      <c r="L733" s="27">
        <v>2316</v>
      </c>
      <c r="M733" s="27">
        <v>301743</v>
      </c>
      <c r="N733" s="27">
        <v>257081</v>
      </c>
      <c r="O733" s="25">
        <v>24</v>
      </c>
      <c r="P733" s="27">
        <v>0</v>
      </c>
      <c r="Q733" s="24"/>
      <c r="R733" s="24"/>
      <c r="S733" s="27">
        <v>233</v>
      </c>
      <c r="T733" s="27">
        <v>364</v>
      </c>
      <c r="U733" s="27">
        <v>12100000</v>
      </c>
      <c r="V733" s="27">
        <v>6837000</v>
      </c>
      <c r="W733" s="27">
        <v>12100000</v>
      </c>
      <c r="X733" s="24" t="str">
        <f>IF(OR(I733="",说明首页!$C$3-INT(I733)&gt;7),"是","否")</f>
        <v>否</v>
      </c>
      <c r="Y733" s="24" t="str">
        <f>IF(OR(O733="",O733&lt;22),"是","否")</f>
        <v>否</v>
      </c>
      <c r="Z733" s="24" t="str">
        <f>IF(AND(X733="否",Y733="否"),"是","否")</f>
        <v>是</v>
      </c>
      <c r="AA733" s="24" t="str">
        <f>IF(OR(I733="",说明首页!$C$3-INT(I733)&gt;=3),"是","否")</f>
        <v>否</v>
      </c>
      <c r="AB733" s="28">
        <f>IFERROR(IF(L733&gt;0,N733/L733,0),0)</f>
        <v>111.00215889464594</v>
      </c>
      <c r="AC733" s="29">
        <f>IFERROR(IF(U733="",0,U733/10000),0)</f>
        <v>1210</v>
      </c>
      <c r="AD733" s="27">
        <f>IFERROR(IF(AND(T733&lt;&gt;"",T733&gt;0),U733/T733,0),0)</f>
        <v>33241.758241758245</v>
      </c>
      <c r="AE733" s="29">
        <f>IFERROR(IF(V733="",0,V733/10000),0)</f>
        <v>683.7</v>
      </c>
      <c r="AF733" s="29">
        <f>IFERROR(IF(O733&gt;0,N733/O733/60,0),0)</f>
        <v>178.52847222222223</v>
      </c>
      <c r="AG733" s="28">
        <f>IF(Z733="是",COUNTIFS($Z$2:$Z$4721,"是",$AB$2:$AB$4721,"&lt;"&amp;AB733)/COUNTIF($Z$2:$Z$4721,"是")*100,"")</f>
        <v>81.112984822934237</v>
      </c>
      <c r="AH733" s="28">
        <f>IF(Z733="是",COUNTIFS($Z$2:$Z$4721,"是",$AC$2:$AC$4721,"&lt;"&amp;AC733)/COUNTIF($Z$2:$Z$4721,"是")*100,"")</f>
        <v>79.763912310286685</v>
      </c>
      <c r="AI733" s="28">
        <f>IF(Z733="是",COUNTIFS($Z$2:$Z$4721,"是",$AD$2:$AD$4721,"&lt;"&amp;AD733)/COUNTIF($Z$2:$Z$4721,"是")*100,"")</f>
        <v>89.713322091062395</v>
      </c>
      <c r="AJ733" s="28">
        <f>IF(Z733="是",COUNTIFS($Z$2:$Z$4721,"是",$AE$2:$AE$4721,"&lt;"&amp;AE733)/COUNTIF($Z$2:$Z$4721,"是")*100,"")</f>
        <v>86.003372681281618</v>
      </c>
      <c r="AK733" s="28">
        <f>IF(Z733="是",COUNTIFS($Z$2:$Z$4721,"是",$AF$2:$AF$4721,"&lt;"&amp;AF733)/COUNTIF($Z$2:$Z$4721,"是")*100,"")</f>
        <v>93.760539629005052</v>
      </c>
      <c r="AL733" s="29">
        <f>IF(Z733="是",ROUND(AG733*0.1+AH733*0.35+AI733*0.15+AJ733*0.15+AK733*0.25,2),"")</f>
        <v>85.83</v>
      </c>
      <c r="AM733" s="25">
        <f>IF(Z733="是",COUNTIFS($Z$2:$Z$4721,"是",$AL$2:$AL$4721,"&gt;"&amp;AL733)+1,"")</f>
        <v>45</v>
      </c>
      <c r="AN733" s="24" t="str">
        <f>IF(Z733&lt;&gt;"是","非参评",IF(AND(AM733&lt;=COUNTIF($Z$2:$Z$4721,"是")*0.2,AC733&gt;MEDIAN(IF($Z$2:$Z$4721="是",$AC$2:$AC$4721))),"S",IF(AM733&lt;=COUNTIF($Z$2:$Z$4721,"是")*0.5,"A",IF(AM733&lt;=COUNTIF($Z$2:$Z$4721,"是")*0.8,"B","C"))))</f>
        <v>S</v>
      </c>
      <c r="AO733" s="24" t="str">
        <f>IF(G733="","无数据",IF(G733&lt;30,"MOB1-",IF(G733&lt;90,"MOB1-3",IF(G733&lt;180,"MOB3-6",IF(G733&lt;365,"MOB6-12","MOB12+")))))</f>
        <v>MOB3-6</v>
      </c>
    </row>
    <row r="734" spans="1:41" ht="13.5" hidden="1" customHeight="1">
      <c r="A734" s="24" t="s">
        <v>1168</v>
      </c>
      <c r="B734" s="34" t="s">
        <v>150</v>
      </c>
      <c r="C734" s="25">
        <v>794000</v>
      </c>
      <c r="D734" s="24" t="s">
        <v>432</v>
      </c>
      <c r="E734" s="26">
        <v>45922.410416666702</v>
      </c>
      <c r="F734" s="26">
        <v>45922.410416666702</v>
      </c>
      <c r="G734" s="25">
        <v>232</v>
      </c>
      <c r="H734" s="25">
        <v>232</v>
      </c>
      <c r="I734" s="26">
        <v>46154.659722222197</v>
      </c>
      <c r="J734" s="27">
        <v>394</v>
      </c>
      <c r="K734" s="27">
        <v>415</v>
      </c>
      <c r="L734" s="27">
        <v>158</v>
      </c>
      <c r="M734" s="27">
        <v>19093</v>
      </c>
      <c r="N734" s="27">
        <v>14774</v>
      </c>
      <c r="O734" s="24"/>
      <c r="P734" s="27">
        <v>0</v>
      </c>
      <c r="Q734" s="24"/>
      <c r="R734" s="24"/>
      <c r="S734" s="27">
        <v>5</v>
      </c>
      <c r="T734" s="27">
        <v>9</v>
      </c>
      <c r="U734" s="27">
        <v>202800</v>
      </c>
      <c r="V734" s="27">
        <v>38800</v>
      </c>
      <c r="W734" s="27">
        <v>202800</v>
      </c>
      <c r="X734" s="24" t="str">
        <f>IF(OR(I734="",说明首页!$C$3-INT(I734)&gt;7),"是","否")</f>
        <v>否</v>
      </c>
      <c r="Y734" s="24" t="str">
        <f>IF(OR(O734="",O734&lt;22),"是","否")</f>
        <v>是</v>
      </c>
      <c r="Z734" s="24" t="str">
        <f>IF(AND(X734="否",Y734="否"),"是","否")</f>
        <v>否</v>
      </c>
      <c r="AA734" s="24" t="str">
        <f>IF(OR(I734="",说明首页!$C$3-INT(I734)&gt;=3),"是","否")</f>
        <v>否</v>
      </c>
      <c r="AB734" s="28">
        <f>IFERROR(IF(L734&gt;0,N734/L734,0),0)</f>
        <v>93.506329113924053</v>
      </c>
      <c r="AC734" s="29">
        <f>IFERROR(IF(U734="",0,U734/10000),0)</f>
        <v>20.28</v>
      </c>
      <c r="AD734" s="27">
        <f>IFERROR(IF(AND(T734&lt;&gt;"",T734&gt;0),U734/T734,0),0)</f>
        <v>22533.333333333332</v>
      </c>
      <c r="AE734" s="29">
        <f>IFERROR(IF(V734="",0,V734/10000),0)</f>
        <v>3.88</v>
      </c>
      <c r="AF734" s="29">
        <f>IFERROR(IF(O734&gt;0,N734/O734/60,0),0)</f>
        <v>0</v>
      </c>
      <c r="AG734" s="28" t="str">
        <f>IF(Z734="是",COUNTIFS($Z$2:$Z$4721,"是",$AB$2:$AB$4721,"&lt;"&amp;AB734)/COUNTIF($Z$2:$Z$4721,"是")*100,"")</f>
        <v/>
      </c>
      <c r="AH734" s="28" t="str">
        <f>IF(Z734="是",COUNTIFS($Z$2:$Z$4721,"是",$AC$2:$AC$4721,"&lt;"&amp;AC734)/COUNTIF($Z$2:$Z$4721,"是")*100,"")</f>
        <v/>
      </c>
      <c r="AI734" s="28" t="str">
        <f>IF(Z734="是",COUNTIFS($Z$2:$Z$4721,"是",$AD$2:$AD$4721,"&lt;"&amp;AD734)/COUNTIF($Z$2:$Z$4721,"是")*100,"")</f>
        <v/>
      </c>
      <c r="AJ734" s="28" t="str">
        <f>IF(Z734="是",COUNTIFS($Z$2:$Z$4721,"是",$AE$2:$AE$4721,"&lt;"&amp;AE734)/COUNTIF($Z$2:$Z$4721,"是")*100,"")</f>
        <v/>
      </c>
      <c r="AK734" s="28" t="str">
        <f>IF(Z734="是",COUNTIFS($Z$2:$Z$4721,"是",$AF$2:$AF$4721,"&lt;"&amp;AF734)/COUNTIF($Z$2:$Z$4721,"是")*100,"")</f>
        <v/>
      </c>
      <c r="AL734" s="29" t="str">
        <f>IF(Z734="是",ROUND(AG734*0.1+AH734*0.35+AI734*0.15+AJ734*0.15+AK734*0.25,2),"")</f>
        <v/>
      </c>
      <c r="AM734" s="25" t="str">
        <f>IF(Z734="是",COUNTIFS($Z$2:$Z$4721,"是",$AL$2:$AL$4721,"&gt;"&amp;AL734)+1,"")</f>
        <v/>
      </c>
      <c r="AN734" s="24" t="str">
        <f>IF(Z734&lt;&gt;"是","非参评",IF(AND(AM734&lt;=COUNTIF($Z$2:$Z$4721,"是")*0.2,AC734&gt;MEDIAN(IF($Z$2:$Z$4721="是",$AC$2:$AC$4721))),"S",IF(AM734&lt;=COUNTIF($Z$2:$Z$4721,"是")*0.5,"A",IF(AM734&lt;=COUNTIF($Z$2:$Z$4721,"是")*0.8,"B","C"))))</f>
        <v>非参评</v>
      </c>
      <c r="AO734" s="24" t="str">
        <f>IF(G734="","无数据",IF(G734&lt;30,"MOB1-",IF(G734&lt;90,"MOB1-3",IF(G734&lt;180,"MOB3-6",IF(G734&lt;365,"MOB6-12","MOB12+")))))</f>
        <v>MOB6-12</v>
      </c>
    </row>
    <row r="735" spans="1:41" ht="13.5" hidden="1" customHeight="1">
      <c r="A735" s="24" t="s">
        <v>1168</v>
      </c>
      <c r="B735" s="34" t="s">
        <v>150</v>
      </c>
      <c r="C735" s="25">
        <v>794002</v>
      </c>
      <c r="D735" s="24" t="s">
        <v>1962</v>
      </c>
      <c r="E735" s="26">
        <v>46022.440972222197</v>
      </c>
      <c r="F735" s="26">
        <v>45922.438888888901</v>
      </c>
      <c r="G735" s="25">
        <v>132</v>
      </c>
      <c r="H735" s="25">
        <v>232</v>
      </c>
      <c r="I735" s="26">
        <v>46154.845833333296</v>
      </c>
      <c r="J735" s="27">
        <v>6913</v>
      </c>
      <c r="K735" s="27">
        <v>7536</v>
      </c>
      <c r="L735" s="27">
        <v>2933</v>
      </c>
      <c r="M735" s="27">
        <v>338120</v>
      </c>
      <c r="N735" s="27">
        <v>275361</v>
      </c>
      <c r="O735" s="25">
        <v>25</v>
      </c>
      <c r="P735" s="27">
        <v>0</v>
      </c>
      <c r="Q735" s="24"/>
      <c r="R735" s="24"/>
      <c r="S735" s="27">
        <v>299</v>
      </c>
      <c r="T735" s="27">
        <v>441</v>
      </c>
      <c r="U735" s="27">
        <v>11200000</v>
      </c>
      <c r="V735" s="27">
        <v>4693900</v>
      </c>
      <c r="W735" s="27">
        <v>11200000</v>
      </c>
      <c r="X735" s="24" t="str">
        <f>IF(OR(I735="",说明首页!$C$3-INT(I735)&gt;7),"是","否")</f>
        <v>否</v>
      </c>
      <c r="Y735" s="24" t="str">
        <f>IF(OR(O735="",O735&lt;22),"是","否")</f>
        <v>否</v>
      </c>
      <c r="Z735" s="24" t="str">
        <f>IF(AND(X735="否",Y735="否"),"是","否")</f>
        <v>是</v>
      </c>
      <c r="AA735" s="24" t="str">
        <f>IF(OR(I735="",说明首页!$C$3-INT(I735)&gt;=3),"是","否")</f>
        <v>否</v>
      </c>
      <c r="AB735" s="28">
        <f>IFERROR(IF(L735&gt;0,N735/L735,0),0)</f>
        <v>93.883736788271392</v>
      </c>
      <c r="AC735" s="29">
        <f>IFERROR(IF(U735="",0,U735/10000),0)</f>
        <v>1120</v>
      </c>
      <c r="AD735" s="27">
        <f>IFERROR(IF(AND(T735&lt;&gt;"",T735&gt;0),U735/T735,0),0)</f>
        <v>25396.825396825396</v>
      </c>
      <c r="AE735" s="29">
        <f>IFERROR(IF(V735="",0,V735/10000),0)</f>
        <v>469.39</v>
      </c>
      <c r="AF735" s="29">
        <f>IFERROR(IF(O735&gt;0,N735/O735/60,0),0)</f>
        <v>183.57400000000001</v>
      </c>
      <c r="AG735" s="28">
        <f>IF(Z735="是",COUNTIFS($Z$2:$Z$4721,"是",$AB$2:$AB$4721,"&lt;"&amp;AB735)/COUNTIF($Z$2:$Z$4721,"是")*100,"")</f>
        <v>54.637436762225967</v>
      </c>
      <c r="AH735" s="28">
        <f>IF(Z735="是",COUNTIFS($Z$2:$Z$4721,"是",$AC$2:$AC$4721,"&lt;"&amp;AC735)/COUNTIF($Z$2:$Z$4721,"是")*100,"")</f>
        <v>75.885328836424961</v>
      </c>
      <c r="AI735" s="28">
        <f>IF(Z735="是",COUNTIFS($Z$2:$Z$4721,"是",$AD$2:$AD$4721,"&lt;"&amp;AD735)/COUNTIF($Z$2:$Z$4721,"是")*100,"")</f>
        <v>59.190556492411474</v>
      </c>
      <c r="AJ735" s="28">
        <f>IF(Z735="是",COUNTIFS($Z$2:$Z$4721,"是",$AE$2:$AE$4721,"&lt;"&amp;AE735)/COUNTIF($Z$2:$Z$4721,"是")*100,"")</f>
        <v>73.355817875210789</v>
      </c>
      <c r="AK735" s="28">
        <f>IF(Z735="是",COUNTIFS($Z$2:$Z$4721,"是",$AF$2:$AF$4721,"&lt;"&amp;AF735)/COUNTIF($Z$2:$Z$4721,"是")*100,"")</f>
        <v>95.784148397976381</v>
      </c>
      <c r="AL735" s="29">
        <f>IF(Z735="是",ROUND(AG735*0.1+AH735*0.35+AI735*0.15+AJ735*0.15+AK735*0.25,2),"")</f>
        <v>75.849999999999994</v>
      </c>
      <c r="AM735" s="25">
        <f>IF(Z735="是",COUNTIFS($Z$2:$Z$4721,"是",$AL$2:$AL$4721,"&gt;"&amp;AL735)+1,"")</f>
        <v>102</v>
      </c>
      <c r="AN735" s="24" t="str">
        <f>IF(Z735&lt;&gt;"是","非参评",IF(AND(AM735&lt;=COUNTIF($Z$2:$Z$4721,"是")*0.2,AC735&gt;MEDIAN(IF($Z$2:$Z$4721="是",$AC$2:$AC$4721))),"S",IF(AM735&lt;=COUNTIF($Z$2:$Z$4721,"是")*0.5,"A",IF(AM735&lt;=COUNTIF($Z$2:$Z$4721,"是")*0.8,"B","C"))))</f>
        <v>S</v>
      </c>
      <c r="AO735" s="24" t="str">
        <f>IF(G735="","无数据",IF(G735&lt;30,"MOB1-",IF(G735&lt;90,"MOB1-3",IF(G735&lt;180,"MOB3-6",IF(G735&lt;365,"MOB6-12","MOB12+")))))</f>
        <v>MOB3-6</v>
      </c>
    </row>
    <row r="736" spans="1:41" ht="13.5" hidden="1" customHeight="1">
      <c r="A736" s="24" t="s">
        <v>1168</v>
      </c>
      <c r="B736" s="34" t="s">
        <v>150</v>
      </c>
      <c r="C736" s="25">
        <v>794003</v>
      </c>
      <c r="D736" s="24" t="s">
        <v>507</v>
      </c>
      <c r="E736" s="26">
        <v>46025.427777777797</v>
      </c>
      <c r="F736" s="26">
        <v>45922.412499999999</v>
      </c>
      <c r="G736" s="25">
        <v>129</v>
      </c>
      <c r="H736" s="25">
        <v>232</v>
      </c>
      <c r="I736" s="26">
        <v>46154.657638888901</v>
      </c>
      <c r="J736" s="27">
        <v>478</v>
      </c>
      <c r="K736" s="27">
        <v>536</v>
      </c>
      <c r="L736" s="27">
        <v>153</v>
      </c>
      <c r="M736" s="27">
        <v>25476</v>
      </c>
      <c r="N736" s="27">
        <v>19671</v>
      </c>
      <c r="O736" s="25">
        <v>3</v>
      </c>
      <c r="P736" s="27">
        <v>0</v>
      </c>
      <c r="Q736" s="24"/>
      <c r="R736" s="24"/>
      <c r="S736" s="27">
        <v>7</v>
      </c>
      <c r="T736" s="27">
        <v>12</v>
      </c>
      <c r="U736" s="27">
        <v>676000</v>
      </c>
      <c r="V736" s="27">
        <v>594000</v>
      </c>
      <c r="W736" s="27">
        <v>676000</v>
      </c>
      <c r="X736" s="24" t="str">
        <f>IF(OR(I736="",说明首页!$C$3-INT(I736)&gt;7),"是","否")</f>
        <v>否</v>
      </c>
      <c r="Y736" s="24" t="str">
        <f>IF(OR(O736="",O736&lt;22),"是","否")</f>
        <v>是</v>
      </c>
      <c r="Z736" s="24" t="str">
        <f>IF(AND(X736="否",Y736="否"),"是","否")</f>
        <v>否</v>
      </c>
      <c r="AA736" s="24" t="str">
        <f>IF(OR(I736="",说明首页!$C$3-INT(I736)&gt;=3),"是","否")</f>
        <v>否</v>
      </c>
      <c r="AB736" s="28">
        <f>IFERROR(IF(L736&gt;0,N736/L736,0),0)</f>
        <v>128.56862745098039</v>
      </c>
      <c r="AC736" s="29">
        <f>IFERROR(IF(U736="",0,U736/10000),0)</f>
        <v>67.599999999999994</v>
      </c>
      <c r="AD736" s="27">
        <f>IFERROR(IF(AND(T736&lt;&gt;"",T736&gt;0),U736/T736,0),0)</f>
        <v>56333.333333333336</v>
      </c>
      <c r="AE736" s="29">
        <f>IFERROR(IF(V736="",0,V736/10000),0)</f>
        <v>59.4</v>
      </c>
      <c r="AF736" s="29">
        <f>IFERROR(IF(O736&gt;0,N736/O736/60,0),0)</f>
        <v>109.28333333333333</v>
      </c>
      <c r="AG736" s="28" t="str">
        <f>IF(Z736="是",COUNTIFS($Z$2:$Z$4721,"是",$AB$2:$AB$4721,"&lt;"&amp;AB736)/COUNTIF($Z$2:$Z$4721,"是")*100,"")</f>
        <v/>
      </c>
      <c r="AH736" s="28" t="str">
        <f>IF(Z736="是",COUNTIFS($Z$2:$Z$4721,"是",$AC$2:$AC$4721,"&lt;"&amp;AC736)/COUNTIF($Z$2:$Z$4721,"是")*100,"")</f>
        <v/>
      </c>
      <c r="AI736" s="28" t="str">
        <f>IF(Z736="是",COUNTIFS($Z$2:$Z$4721,"是",$AD$2:$AD$4721,"&lt;"&amp;AD736)/COUNTIF($Z$2:$Z$4721,"是")*100,"")</f>
        <v/>
      </c>
      <c r="AJ736" s="28" t="str">
        <f>IF(Z736="是",COUNTIFS($Z$2:$Z$4721,"是",$AE$2:$AE$4721,"&lt;"&amp;AE736)/COUNTIF($Z$2:$Z$4721,"是")*100,"")</f>
        <v/>
      </c>
      <c r="AK736" s="28" t="str">
        <f>IF(Z736="是",COUNTIFS($Z$2:$Z$4721,"是",$AF$2:$AF$4721,"&lt;"&amp;AF736)/COUNTIF($Z$2:$Z$4721,"是")*100,"")</f>
        <v/>
      </c>
      <c r="AL736" s="29" t="str">
        <f>IF(Z736="是",ROUND(AG736*0.1+AH736*0.35+AI736*0.15+AJ736*0.15+AK736*0.25,2),"")</f>
        <v/>
      </c>
      <c r="AM736" s="25" t="str">
        <f>IF(Z736="是",COUNTIFS($Z$2:$Z$4721,"是",$AL$2:$AL$4721,"&gt;"&amp;AL736)+1,"")</f>
        <v/>
      </c>
      <c r="AN736" s="24" t="str">
        <f>IF(Z736&lt;&gt;"是","非参评",IF(AND(AM736&lt;=COUNTIF($Z$2:$Z$4721,"是")*0.2,AC736&gt;MEDIAN(IF($Z$2:$Z$4721="是",$AC$2:$AC$4721))),"S",IF(AM736&lt;=COUNTIF($Z$2:$Z$4721,"是")*0.5,"A",IF(AM736&lt;=COUNTIF($Z$2:$Z$4721,"是")*0.8,"B","C"))))</f>
        <v>非参评</v>
      </c>
      <c r="AO736" s="24" t="str">
        <f>IF(G736="","无数据",IF(G736&lt;30,"MOB1-",IF(G736&lt;90,"MOB1-3",IF(G736&lt;180,"MOB3-6",IF(G736&lt;365,"MOB6-12","MOB12+")))))</f>
        <v>MOB3-6</v>
      </c>
    </row>
    <row r="737" spans="1:41" ht="13.5" hidden="1" customHeight="1">
      <c r="A737" s="24" t="s">
        <v>1168</v>
      </c>
      <c r="B737" s="34" t="s">
        <v>150</v>
      </c>
      <c r="C737" s="25">
        <v>794004</v>
      </c>
      <c r="D737" s="24" t="s">
        <v>272</v>
      </c>
      <c r="E737" s="26">
        <v>45922.443749999999</v>
      </c>
      <c r="F737" s="26">
        <v>45922.443749999999</v>
      </c>
      <c r="G737" s="25">
        <v>232</v>
      </c>
      <c r="H737" s="25">
        <v>232</v>
      </c>
      <c r="I737" s="26">
        <v>46154.764583333301</v>
      </c>
      <c r="J737" s="27">
        <v>574</v>
      </c>
      <c r="K737" s="27">
        <v>759</v>
      </c>
      <c r="L737" s="27">
        <v>263</v>
      </c>
      <c r="M737" s="27">
        <v>24252</v>
      </c>
      <c r="N737" s="27">
        <v>16879</v>
      </c>
      <c r="O737" s="24">
        <v>1</v>
      </c>
      <c r="P737" s="27">
        <v>0</v>
      </c>
      <c r="Q737" s="24"/>
      <c r="R737" s="24"/>
      <c r="S737" s="27">
        <v>2</v>
      </c>
      <c r="T737" s="27">
        <v>4</v>
      </c>
      <c r="U737" s="27">
        <v>47700</v>
      </c>
      <c r="V737" s="24">
        <v>46700</v>
      </c>
      <c r="W737" s="27">
        <v>47700</v>
      </c>
      <c r="X737" s="24" t="str">
        <f>IF(OR(I737="",说明首页!$C$3-INT(I737)&gt;7),"是","否")</f>
        <v>否</v>
      </c>
      <c r="Y737" s="24" t="str">
        <f>IF(OR(O737="",O737&lt;22),"是","否")</f>
        <v>是</v>
      </c>
      <c r="Z737" s="24" t="str">
        <f>IF(AND(X737="否",Y737="否"),"是","否")</f>
        <v>否</v>
      </c>
      <c r="AA737" s="24" t="str">
        <f>IF(OR(I737="",说明首页!$C$3-INT(I737)&gt;=3),"是","否")</f>
        <v>否</v>
      </c>
      <c r="AB737" s="28">
        <f>IFERROR(IF(L737&gt;0,N737/L737,0),0)</f>
        <v>64.178707224334602</v>
      </c>
      <c r="AC737" s="29">
        <f>IFERROR(IF(U737="",0,U737/10000),0)</f>
        <v>4.7699999999999996</v>
      </c>
      <c r="AD737" s="27">
        <f>IFERROR(IF(AND(T737&lt;&gt;"",T737&gt;0),U737/T737,0),0)</f>
        <v>11925</v>
      </c>
      <c r="AE737" s="29">
        <f>IFERROR(IF(V737="",0,V737/10000),0)</f>
        <v>4.67</v>
      </c>
      <c r="AF737" s="29">
        <f>IFERROR(IF(O737&gt;0,N737/O737/60,0),0)</f>
        <v>281.31666666666666</v>
      </c>
      <c r="AG737" s="28" t="str">
        <f>IF(Z737="是",COUNTIFS($Z$2:$Z$4721,"是",$AB$2:$AB$4721,"&lt;"&amp;AB737)/COUNTIF($Z$2:$Z$4721,"是")*100,"")</f>
        <v/>
      </c>
      <c r="AH737" s="28" t="str">
        <f>IF(Z737="是",COUNTIFS($Z$2:$Z$4721,"是",$AC$2:$AC$4721,"&lt;"&amp;AC737)/COUNTIF($Z$2:$Z$4721,"是")*100,"")</f>
        <v/>
      </c>
      <c r="AI737" s="28" t="str">
        <f>IF(Z737="是",COUNTIFS($Z$2:$Z$4721,"是",$AD$2:$AD$4721,"&lt;"&amp;AD737)/COUNTIF($Z$2:$Z$4721,"是")*100,"")</f>
        <v/>
      </c>
      <c r="AJ737" s="28" t="str">
        <f>IF(Z737="是",COUNTIFS($Z$2:$Z$4721,"是",$AE$2:$AE$4721,"&lt;"&amp;AE737)/COUNTIF($Z$2:$Z$4721,"是")*100,"")</f>
        <v/>
      </c>
      <c r="AK737" s="28" t="str">
        <f>IF(Z737="是",COUNTIFS($Z$2:$Z$4721,"是",$AF$2:$AF$4721,"&lt;"&amp;AF737)/COUNTIF($Z$2:$Z$4721,"是")*100,"")</f>
        <v/>
      </c>
      <c r="AL737" s="29" t="str">
        <f>IF(Z737="是",ROUND(AG737*0.1+AH737*0.35+AI737*0.15+AJ737*0.15+AK737*0.25,2),"")</f>
        <v/>
      </c>
      <c r="AM737" s="25" t="str">
        <f>IF(Z737="是",COUNTIFS($Z$2:$Z$4721,"是",$AL$2:$AL$4721,"&gt;"&amp;AL737)+1,"")</f>
        <v/>
      </c>
      <c r="AN737" s="24" t="str">
        <f>IF(Z737&lt;&gt;"是","非参评",IF(AND(AM737&lt;=COUNTIF($Z$2:$Z$4721,"是")*0.2,AC737&gt;MEDIAN(IF($Z$2:$Z$4721="是",$AC$2:$AC$4721))),"S",IF(AM737&lt;=COUNTIF($Z$2:$Z$4721,"是")*0.5,"A",IF(AM737&lt;=COUNTIF($Z$2:$Z$4721,"是")*0.8,"B","C"))))</f>
        <v>非参评</v>
      </c>
      <c r="AO737" s="24" t="str">
        <f>IF(G737="","无数据",IF(G737&lt;30,"MOB1-",IF(G737&lt;90,"MOB1-3",IF(G737&lt;180,"MOB3-6",IF(G737&lt;365,"MOB6-12","MOB12+")))))</f>
        <v>MOB6-12</v>
      </c>
    </row>
    <row r="738" spans="1:41" ht="13.5" hidden="1" customHeight="1">
      <c r="A738" s="24" t="s">
        <v>1168</v>
      </c>
      <c r="B738" s="34" t="s">
        <v>145</v>
      </c>
      <c r="C738" s="25">
        <v>794013</v>
      </c>
      <c r="D738" s="24" t="s">
        <v>1107</v>
      </c>
      <c r="E738" s="26">
        <v>46025.418749999997</v>
      </c>
      <c r="F738" s="26">
        <v>45920.4868055556</v>
      </c>
      <c r="G738" s="25">
        <v>129</v>
      </c>
      <c r="H738" s="25">
        <v>234</v>
      </c>
      <c r="I738" s="26">
        <v>46154.737500000003</v>
      </c>
      <c r="J738" s="27">
        <v>197</v>
      </c>
      <c r="K738" s="27">
        <v>287</v>
      </c>
      <c r="L738" s="27">
        <v>112</v>
      </c>
      <c r="M738" s="27">
        <v>12082</v>
      </c>
      <c r="N738" s="27">
        <v>9619</v>
      </c>
      <c r="O738" s="25">
        <v>1</v>
      </c>
      <c r="P738" s="27">
        <v>0</v>
      </c>
      <c r="Q738" s="24"/>
      <c r="R738" s="24"/>
      <c r="S738" s="27">
        <v>1</v>
      </c>
      <c r="T738" s="27">
        <v>2</v>
      </c>
      <c r="U738" s="27">
        <v>1000</v>
      </c>
      <c r="V738" s="27"/>
      <c r="W738" s="27">
        <v>1000</v>
      </c>
      <c r="X738" s="24" t="str">
        <f>IF(OR(I738="",说明首页!$C$3-INT(I738)&gt;7),"是","否")</f>
        <v>否</v>
      </c>
      <c r="Y738" s="24" t="str">
        <f>IF(OR(O738="",O738&lt;22),"是","否")</f>
        <v>是</v>
      </c>
      <c r="Z738" s="24" t="str">
        <f>IF(AND(X738="否",Y738="否"),"是","否")</f>
        <v>否</v>
      </c>
      <c r="AA738" s="24" t="str">
        <f>IF(OR(I738="",说明首页!$C$3-INT(I738)&gt;=3),"是","否")</f>
        <v>否</v>
      </c>
      <c r="AB738" s="28">
        <f>IFERROR(IF(L738&gt;0,N738/L738,0),0)</f>
        <v>85.883928571428569</v>
      </c>
      <c r="AC738" s="29">
        <f>IFERROR(IF(U738="",0,U738/10000),0)</f>
        <v>0.1</v>
      </c>
      <c r="AD738" s="27">
        <f>IFERROR(IF(AND(T738&lt;&gt;"",T738&gt;0),U738/T738,0),0)</f>
        <v>500</v>
      </c>
      <c r="AE738" s="29">
        <f>IFERROR(IF(V738="",0,V738/10000),0)</f>
        <v>0</v>
      </c>
      <c r="AF738" s="29">
        <f>IFERROR(IF(O738&gt;0,N738/O738/60,0),0)</f>
        <v>160.31666666666666</v>
      </c>
      <c r="AG738" s="28" t="str">
        <f>IF(Z738="是",COUNTIFS($Z$2:$Z$4721,"是",$AB$2:$AB$4721,"&lt;"&amp;AB738)/COUNTIF($Z$2:$Z$4721,"是")*100,"")</f>
        <v/>
      </c>
      <c r="AH738" s="28" t="str">
        <f>IF(Z738="是",COUNTIFS($Z$2:$Z$4721,"是",$AC$2:$AC$4721,"&lt;"&amp;AC738)/COUNTIF($Z$2:$Z$4721,"是")*100,"")</f>
        <v/>
      </c>
      <c r="AI738" s="28" t="str">
        <f>IF(Z738="是",COUNTIFS($Z$2:$Z$4721,"是",$AD$2:$AD$4721,"&lt;"&amp;AD738)/COUNTIF($Z$2:$Z$4721,"是")*100,"")</f>
        <v/>
      </c>
      <c r="AJ738" s="28" t="str">
        <f>IF(Z738="是",COUNTIFS($Z$2:$Z$4721,"是",$AE$2:$AE$4721,"&lt;"&amp;AE738)/COUNTIF($Z$2:$Z$4721,"是")*100,"")</f>
        <v/>
      </c>
      <c r="AK738" s="28" t="str">
        <f>IF(Z738="是",COUNTIFS($Z$2:$Z$4721,"是",$AF$2:$AF$4721,"&lt;"&amp;AF738)/COUNTIF($Z$2:$Z$4721,"是")*100,"")</f>
        <v/>
      </c>
      <c r="AL738" s="29" t="str">
        <f>IF(Z738="是",ROUND(AG738*0.1+AH738*0.35+AI738*0.15+AJ738*0.15+AK738*0.25,2),"")</f>
        <v/>
      </c>
      <c r="AM738" s="25" t="str">
        <f>IF(Z738="是",COUNTIFS($Z$2:$Z$4721,"是",$AL$2:$AL$4721,"&gt;"&amp;AL738)+1,"")</f>
        <v/>
      </c>
      <c r="AN738" s="24" t="str">
        <f>IF(Z738&lt;&gt;"是","非参评",IF(AND(AM738&lt;=COUNTIF($Z$2:$Z$4721,"是")*0.2,AC738&gt;MEDIAN(IF($Z$2:$Z$4721="是",$AC$2:$AC$4721))),"S",IF(AM738&lt;=COUNTIF($Z$2:$Z$4721,"是")*0.5,"A",IF(AM738&lt;=COUNTIF($Z$2:$Z$4721,"是")*0.8,"B","C"))))</f>
        <v>非参评</v>
      </c>
      <c r="AO738" s="24" t="str">
        <f>IF(G738="","无数据",IF(G738&lt;30,"MOB1-",IF(G738&lt;90,"MOB1-3",IF(G738&lt;180,"MOB3-6",IF(G738&lt;365,"MOB6-12","MOB12+")))))</f>
        <v>MOB3-6</v>
      </c>
    </row>
    <row r="739" spans="1:41" ht="13.5" hidden="1" customHeight="1">
      <c r="A739" s="24" t="s">
        <v>1168</v>
      </c>
      <c r="B739" s="34" t="s">
        <v>145</v>
      </c>
      <c r="C739" s="25">
        <v>794016</v>
      </c>
      <c r="D739" s="24" t="s">
        <v>1410</v>
      </c>
      <c r="E739" s="26">
        <v>46025.404166666704</v>
      </c>
      <c r="F739" s="26">
        <v>45922.475694444402</v>
      </c>
      <c r="G739" s="25">
        <v>129</v>
      </c>
      <c r="H739" s="25">
        <v>232</v>
      </c>
      <c r="I739" s="26">
        <v>46154.769444444399</v>
      </c>
      <c r="J739" s="27">
        <v>3885</v>
      </c>
      <c r="K739" s="27">
        <v>4009</v>
      </c>
      <c r="L739" s="27">
        <v>2018</v>
      </c>
      <c r="M739" s="27">
        <v>230184</v>
      </c>
      <c r="N739" s="27">
        <v>200004</v>
      </c>
      <c r="O739" s="24">
        <v>23</v>
      </c>
      <c r="P739" s="24">
        <v>0</v>
      </c>
      <c r="Q739" s="24"/>
      <c r="R739" s="24"/>
      <c r="S739" s="24">
        <v>219</v>
      </c>
      <c r="T739" s="24">
        <v>353</v>
      </c>
      <c r="U739" s="24">
        <v>13800000</v>
      </c>
      <c r="V739" s="24">
        <v>8573600</v>
      </c>
      <c r="W739" s="24">
        <v>13800000</v>
      </c>
      <c r="X739" s="24" t="str">
        <f>IF(OR(I739="",说明首页!$C$3-INT(I739)&gt;7),"是","否")</f>
        <v>否</v>
      </c>
      <c r="Y739" s="24" t="str">
        <f>IF(OR(O739="",O739&lt;22),"是","否")</f>
        <v>否</v>
      </c>
      <c r="Z739" s="24" t="str">
        <f>IF(AND(X739="否",Y739="否"),"是","否")</f>
        <v>是</v>
      </c>
      <c r="AA739" s="24" t="str">
        <f>IF(OR(I739="",说明首页!$C$3-INT(I739)&gt;=3),"是","否")</f>
        <v>否</v>
      </c>
      <c r="AB739" s="28">
        <f>IFERROR(IF(L739&gt;0,N739/L739,0),0)</f>
        <v>99.110009910802773</v>
      </c>
      <c r="AC739" s="29">
        <f>IFERROR(IF(U739="",0,U739/10000),0)</f>
        <v>1380</v>
      </c>
      <c r="AD739" s="27">
        <f>IFERROR(IF(AND(T739&lt;&gt;"",T739&gt;0),U739/T739,0),0)</f>
        <v>39093.484419263455</v>
      </c>
      <c r="AE739" s="29">
        <f>IFERROR(IF(V739="",0,V739/10000),0)</f>
        <v>857.36</v>
      </c>
      <c r="AF739" s="29">
        <f>IFERROR(IF(O739&gt;0,N739/O739/60,0),0)</f>
        <v>144.9304347826087</v>
      </c>
      <c r="AG739" s="28">
        <f>IF(Z739="是",COUNTIFS($Z$2:$Z$4721,"是",$AB$2:$AB$4721,"&lt;"&amp;AB739)/COUNTIF($Z$2:$Z$4721,"是")*100,"")</f>
        <v>66.273187183811132</v>
      </c>
      <c r="AH739" s="28">
        <f>IF(Z739="是",COUNTIFS($Z$2:$Z$4721,"是",$AC$2:$AC$4721,"&lt;"&amp;AC739)/COUNTIF($Z$2:$Z$4721,"是")*100,"")</f>
        <v>86.846543001686342</v>
      </c>
      <c r="AI739" s="28">
        <f>IF(Z739="是",COUNTIFS($Z$2:$Z$4721,"是",$AD$2:$AD$4721,"&lt;"&amp;AD739)/COUNTIF($Z$2:$Z$4721,"是")*100,"")</f>
        <v>97.301854974704895</v>
      </c>
      <c r="AJ739" s="28">
        <f>IF(Z739="是",COUNTIFS($Z$2:$Z$4721,"是",$AE$2:$AE$4721,"&lt;"&amp;AE739)/COUNTIF($Z$2:$Z$4721,"是")*100,"")</f>
        <v>92.242833052276566</v>
      </c>
      <c r="AK739" s="28">
        <f>IF(Z739="是",COUNTIFS($Z$2:$Z$4721,"是",$AF$2:$AF$4721,"&lt;"&amp;AF739)/COUNTIF($Z$2:$Z$4721,"是")*100,"")</f>
        <v>67.116357504215856</v>
      </c>
      <c r="AL739" s="29">
        <f>IF(Z739="是",ROUND(AG739*0.1+AH739*0.35+AI739*0.15+AJ739*0.15+AK739*0.25,2),"")</f>
        <v>82.23</v>
      </c>
      <c r="AM739" s="25">
        <f>IF(Z739="是",COUNTIFS($Z$2:$Z$4721,"是",$AL$2:$AL$4721,"&gt;"&amp;AL739)+1,"")</f>
        <v>65</v>
      </c>
      <c r="AN739" s="24" t="str">
        <f>IF(Z739&lt;&gt;"是","非参评",IF(AND(AM739&lt;=COUNTIF($Z$2:$Z$4721,"是")*0.2,AC739&gt;MEDIAN(IF($Z$2:$Z$4721="是",$AC$2:$AC$4721))),"S",IF(AM739&lt;=COUNTIF($Z$2:$Z$4721,"是")*0.5,"A",IF(AM739&lt;=COUNTIF($Z$2:$Z$4721,"是")*0.8,"B","C"))))</f>
        <v>S</v>
      </c>
      <c r="AO739" s="24" t="str">
        <f>IF(G739="","无数据",IF(G739&lt;30,"MOB1-",IF(G739&lt;90,"MOB1-3",IF(G739&lt;180,"MOB3-6",IF(G739&lt;365,"MOB6-12","MOB12+")))))</f>
        <v>MOB3-6</v>
      </c>
    </row>
    <row r="740" spans="1:41" ht="13.5" hidden="1" customHeight="1">
      <c r="A740" s="24" t="s">
        <v>1168</v>
      </c>
      <c r="B740" s="34" t="s">
        <v>150</v>
      </c>
      <c r="C740" s="25">
        <v>794027</v>
      </c>
      <c r="D740" s="24" t="s">
        <v>1843</v>
      </c>
      <c r="E740" s="26">
        <v>46022.442361111098</v>
      </c>
      <c r="F740" s="26">
        <v>45922.441666666702</v>
      </c>
      <c r="G740" s="25">
        <v>132</v>
      </c>
      <c r="H740" s="25">
        <v>232</v>
      </c>
      <c r="I740" s="26">
        <v>46154.834027777797</v>
      </c>
      <c r="J740" s="27">
        <v>6135</v>
      </c>
      <c r="K740" s="27">
        <v>6664</v>
      </c>
      <c r="L740" s="27">
        <v>2325</v>
      </c>
      <c r="M740" s="27">
        <v>295590</v>
      </c>
      <c r="N740" s="27">
        <v>233567</v>
      </c>
      <c r="O740" s="25">
        <v>24</v>
      </c>
      <c r="P740" s="27">
        <v>0</v>
      </c>
      <c r="Q740" s="24"/>
      <c r="R740" s="24"/>
      <c r="S740" s="27">
        <v>277</v>
      </c>
      <c r="T740" s="27">
        <v>450</v>
      </c>
      <c r="U740" s="27">
        <v>11600000</v>
      </c>
      <c r="V740" s="27">
        <v>4415100</v>
      </c>
      <c r="W740" s="27">
        <v>11600000</v>
      </c>
      <c r="X740" s="24" t="str">
        <f>IF(OR(I740="",说明首页!$C$3-INT(I740)&gt;7),"是","否")</f>
        <v>否</v>
      </c>
      <c r="Y740" s="24" t="str">
        <f>IF(OR(O740="",O740&lt;22),"是","否")</f>
        <v>否</v>
      </c>
      <c r="Z740" s="24" t="str">
        <f>IF(AND(X740="否",Y740="否"),"是","否")</f>
        <v>是</v>
      </c>
      <c r="AA740" s="24" t="str">
        <f>IF(OR(I740="",说明首页!$C$3-INT(I740)&gt;=3),"是","否")</f>
        <v>否</v>
      </c>
      <c r="AB740" s="28">
        <f>IFERROR(IF(L740&gt;0,N740/L740,0),0)</f>
        <v>100.45892473118279</v>
      </c>
      <c r="AC740" s="29">
        <f>IFERROR(IF(U740="",0,U740/10000),0)</f>
        <v>1160</v>
      </c>
      <c r="AD740" s="27">
        <f>IFERROR(IF(AND(T740&lt;&gt;"",T740&gt;0),U740/T740,0),0)</f>
        <v>25777.777777777777</v>
      </c>
      <c r="AE740" s="29">
        <f>IFERROR(IF(V740="",0,V740/10000),0)</f>
        <v>441.51</v>
      </c>
      <c r="AF740" s="29">
        <f>IFERROR(IF(O740&gt;0,N740/O740/60,0),0)</f>
        <v>162.19930555555555</v>
      </c>
      <c r="AG740" s="28">
        <f>IF(Z740="是",COUNTIFS($Z$2:$Z$4721,"是",$AB$2:$AB$4721,"&lt;"&amp;AB740)/COUNTIF($Z$2:$Z$4721,"是")*100,"")</f>
        <v>68.971332209106237</v>
      </c>
      <c r="AH740" s="28">
        <f>IF(Z740="是",COUNTIFS($Z$2:$Z$4721,"是",$AC$2:$AC$4721,"&lt;"&amp;AC740)/COUNTIF($Z$2:$Z$4721,"是")*100,"")</f>
        <v>77.740303541315342</v>
      </c>
      <c r="AI740" s="28">
        <f>IF(Z740="是",COUNTIFS($Z$2:$Z$4721,"是",$AD$2:$AD$4721,"&lt;"&amp;AD740)/COUNTIF($Z$2:$Z$4721,"是")*100,"")</f>
        <v>61.214165261382803</v>
      </c>
      <c r="AJ740" s="28">
        <f>IF(Z740="是",COUNTIFS($Z$2:$Z$4721,"是",$AE$2:$AE$4721,"&lt;"&amp;AE740)/COUNTIF($Z$2:$Z$4721,"是")*100,"")</f>
        <v>70.826306913996632</v>
      </c>
      <c r="AK740" s="28">
        <f>IF(Z740="是",COUNTIFS($Z$2:$Z$4721,"是",$AF$2:$AF$4721,"&lt;"&amp;AF740)/COUNTIF($Z$2:$Z$4721,"是")*100,"")</f>
        <v>84.822934232715014</v>
      </c>
      <c r="AL740" s="29">
        <f>IF(Z740="是",ROUND(AG740*0.1+AH740*0.35+AI740*0.15+AJ740*0.15+AK740*0.25,2),"")</f>
        <v>75.12</v>
      </c>
      <c r="AM740" s="25">
        <f>IF(Z740="是",COUNTIFS($Z$2:$Z$4721,"是",$AL$2:$AL$4721,"&gt;"&amp;AL740)+1,"")</f>
        <v>107</v>
      </c>
      <c r="AN740" s="24" t="str">
        <f>IF(Z740&lt;&gt;"是","非参评",IF(AND(AM740&lt;=COUNTIF($Z$2:$Z$4721,"是")*0.2,AC740&gt;MEDIAN(IF($Z$2:$Z$4721="是",$AC$2:$AC$4721))),"S",IF(AM740&lt;=COUNTIF($Z$2:$Z$4721,"是")*0.5,"A",IF(AM740&lt;=COUNTIF($Z$2:$Z$4721,"是")*0.8,"B","C"))))</f>
        <v>S</v>
      </c>
      <c r="AO740" s="24" t="str">
        <f>IF(G740="","无数据",IF(G740&lt;30,"MOB1-",IF(G740&lt;90,"MOB1-3",IF(G740&lt;180,"MOB3-6",IF(G740&lt;365,"MOB6-12","MOB12+")))))</f>
        <v>MOB3-6</v>
      </c>
    </row>
    <row r="741" spans="1:41" ht="13.5" hidden="1" customHeight="1">
      <c r="A741" s="24" t="s">
        <v>1168</v>
      </c>
      <c r="B741" s="34" t="s">
        <v>150</v>
      </c>
      <c r="C741" s="25">
        <v>794029</v>
      </c>
      <c r="D741" s="24" t="s">
        <v>1537</v>
      </c>
      <c r="E741" s="26">
        <v>46022.440972222197</v>
      </c>
      <c r="F741" s="26">
        <v>45922.423611111102</v>
      </c>
      <c r="G741" s="25">
        <v>132</v>
      </c>
      <c r="H741" s="25">
        <v>232</v>
      </c>
      <c r="I741" s="26">
        <v>46154.835416666698</v>
      </c>
      <c r="J741" s="27">
        <v>6405</v>
      </c>
      <c r="K741" s="27">
        <v>7439</v>
      </c>
      <c r="L741" s="27">
        <v>2842</v>
      </c>
      <c r="M741" s="27">
        <v>292530</v>
      </c>
      <c r="N741" s="27">
        <v>227420</v>
      </c>
      <c r="O741" s="25">
        <v>24</v>
      </c>
      <c r="P741" s="27">
        <v>0</v>
      </c>
      <c r="Q741" s="24"/>
      <c r="R741" s="24"/>
      <c r="S741" s="27">
        <v>303</v>
      </c>
      <c r="T741" s="27">
        <v>492</v>
      </c>
      <c r="U741" s="27">
        <v>14300000</v>
      </c>
      <c r="V741" s="27">
        <v>5415500</v>
      </c>
      <c r="W741" s="27">
        <v>14300000</v>
      </c>
      <c r="X741" s="24" t="str">
        <f>IF(OR(I741="",说明首页!$C$3-INT(I741)&gt;7),"是","否")</f>
        <v>否</v>
      </c>
      <c r="Y741" s="24" t="str">
        <f>IF(OR(O741="",O741&lt;22),"是","否")</f>
        <v>否</v>
      </c>
      <c r="Z741" s="24" t="str">
        <f>IF(AND(X741="否",Y741="否"),"是","否")</f>
        <v>是</v>
      </c>
      <c r="AA741" s="24" t="str">
        <f>IF(OR(I741="",说明首页!$C$3-INT(I741)&gt;=3),"是","否")</f>
        <v>否</v>
      </c>
      <c r="AB741" s="28">
        <f>IFERROR(IF(L741&gt;0,N741/L741,0),0)</f>
        <v>80.02111189303308</v>
      </c>
      <c r="AC741" s="29">
        <f>IFERROR(IF(U741="",0,U741/10000),0)</f>
        <v>1430</v>
      </c>
      <c r="AD741" s="27">
        <f>IFERROR(IF(AND(T741&lt;&gt;"",T741&gt;0),U741/T741,0),0)</f>
        <v>29065.040650406503</v>
      </c>
      <c r="AE741" s="29">
        <f>IFERROR(IF(V741="",0,V741/10000),0)</f>
        <v>541.54999999999995</v>
      </c>
      <c r="AF741" s="29">
        <f>IFERROR(IF(O741&gt;0,N741/O741/60,0),0)</f>
        <v>157.93055555555557</v>
      </c>
      <c r="AG741" s="28">
        <f>IF(Z741="是",COUNTIFS($Z$2:$Z$4721,"是",$AB$2:$AB$4721,"&lt;"&amp;AB741)/COUNTIF($Z$2:$Z$4721,"是")*100,"")</f>
        <v>24.114671163575039</v>
      </c>
      <c r="AH741" s="28">
        <f>IF(Z741="是",COUNTIFS($Z$2:$Z$4721,"是",$AC$2:$AC$4721,"&lt;"&amp;AC741)/COUNTIF($Z$2:$Z$4721,"是")*100,"")</f>
        <v>88.53288364249579</v>
      </c>
      <c r="AI741" s="28">
        <f>IF(Z741="是",COUNTIFS($Z$2:$Z$4721,"是",$AD$2:$AD$4721,"&lt;"&amp;AD741)/COUNTIF($Z$2:$Z$4721,"是")*100,"")</f>
        <v>78.077571669477237</v>
      </c>
      <c r="AJ741" s="28">
        <f>IF(Z741="是",COUNTIFS($Z$2:$Z$4721,"是",$AE$2:$AE$4721,"&lt;"&amp;AE741)/COUNTIF($Z$2:$Z$4721,"是")*100,"")</f>
        <v>78.920741989881961</v>
      </c>
      <c r="AK741" s="28">
        <f>IF(Z741="是",COUNTIFS($Z$2:$Z$4721,"是",$AF$2:$AF$4721,"&lt;"&amp;AF741)/COUNTIF($Z$2:$Z$4721,"是")*100,"")</f>
        <v>81.281618887015171</v>
      </c>
      <c r="AL741" s="29">
        <f>IF(Z741="是",ROUND(AG741*0.1+AH741*0.35+AI741*0.15+AJ741*0.15+AK741*0.25,2),"")</f>
        <v>77.27</v>
      </c>
      <c r="AM741" s="25">
        <f>IF(Z741="是",COUNTIFS($Z$2:$Z$4721,"是",$AL$2:$AL$4721,"&gt;"&amp;AL741)+1,"")</f>
        <v>94</v>
      </c>
      <c r="AN741" s="24" t="str">
        <f>IF(Z741&lt;&gt;"是","非参评",IF(AND(AM741&lt;=COUNTIF($Z$2:$Z$4721,"是")*0.2,AC741&gt;MEDIAN(IF($Z$2:$Z$4721="是",$AC$2:$AC$4721))),"S",IF(AM741&lt;=COUNTIF($Z$2:$Z$4721,"是")*0.5,"A",IF(AM741&lt;=COUNTIF($Z$2:$Z$4721,"是")*0.8,"B","C"))))</f>
        <v>S</v>
      </c>
      <c r="AO741" s="24" t="str">
        <f>IF(G741="","无数据",IF(G741&lt;30,"MOB1-",IF(G741&lt;90,"MOB1-3",IF(G741&lt;180,"MOB3-6",IF(G741&lt;365,"MOB6-12","MOB12+")))))</f>
        <v>MOB3-6</v>
      </c>
    </row>
    <row r="742" spans="1:41" ht="13.5" hidden="1" customHeight="1">
      <c r="A742" s="24" t="s">
        <v>1168</v>
      </c>
      <c r="B742" s="34" t="s">
        <v>150</v>
      </c>
      <c r="C742" s="25">
        <v>794032</v>
      </c>
      <c r="D742" s="24" t="s">
        <v>1542</v>
      </c>
      <c r="E742" s="26">
        <v>45973.577083333301</v>
      </c>
      <c r="F742" s="26">
        <v>45922.604166666701</v>
      </c>
      <c r="G742" s="25">
        <v>181</v>
      </c>
      <c r="H742" s="25">
        <v>232</v>
      </c>
      <c r="I742" s="26">
        <v>46154.786805555603</v>
      </c>
      <c r="J742" s="27">
        <v>5531</v>
      </c>
      <c r="K742" s="27">
        <v>5787</v>
      </c>
      <c r="L742" s="27">
        <v>2585</v>
      </c>
      <c r="M742" s="27">
        <v>274430</v>
      </c>
      <c r="N742" s="27">
        <v>227314</v>
      </c>
      <c r="O742" s="25">
        <v>25</v>
      </c>
      <c r="P742" s="27">
        <v>0</v>
      </c>
      <c r="Q742" s="24"/>
      <c r="R742" s="24"/>
      <c r="S742" s="27">
        <v>282</v>
      </c>
      <c r="T742" s="27">
        <v>414</v>
      </c>
      <c r="U742" s="27">
        <v>10400000</v>
      </c>
      <c r="V742" s="27">
        <v>2601500</v>
      </c>
      <c r="W742" s="27">
        <v>10400000</v>
      </c>
      <c r="X742" s="24" t="str">
        <f>IF(OR(I742="",说明首页!$C$3-INT(I742)&gt;7),"是","否")</f>
        <v>否</v>
      </c>
      <c r="Y742" s="24" t="str">
        <f>IF(OR(O742="",O742&lt;22),"是","否")</f>
        <v>否</v>
      </c>
      <c r="Z742" s="24" t="str">
        <f>IF(AND(X742="否",Y742="否"),"是","否")</f>
        <v>是</v>
      </c>
      <c r="AA742" s="24" t="str">
        <f>IF(OR(I742="",说明首页!$C$3-INT(I742)&gt;=3),"是","否")</f>
        <v>否</v>
      </c>
      <c r="AB742" s="28">
        <f>IFERROR(IF(L742&gt;0,N742/L742,0),0)</f>
        <v>87.9357833655706</v>
      </c>
      <c r="AC742" s="29">
        <f>IFERROR(IF(U742="",0,U742/10000),0)</f>
        <v>1040</v>
      </c>
      <c r="AD742" s="27">
        <f>IFERROR(IF(AND(T742&lt;&gt;"",T742&gt;0),U742/T742,0),0)</f>
        <v>25120.772946859903</v>
      </c>
      <c r="AE742" s="29">
        <f>IFERROR(IF(V742="",0,V742/10000),0)</f>
        <v>260.14999999999998</v>
      </c>
      <c r="AF742" s="29">
        <f>IFERROR(IF(O742&gt;0,N742/O742/60,0),0)</f>
        <v>151.54266666666666</v>
      </c>
      <c r="AG742" s="28">
        <f>IF(Z742="是",COUNTIFS($Z$2:$Z$4721,"是",$AB$2:$AB$4721,"&lt;"&amp;AB742)/COUNTIF($Z$2:$Z$4721,"是")*100,"")</f>
        <v>42.664418212478921</v>
      </c>
      <c r="AH742" s="28">
        <f>IF(Z742="是",COUNTIFS($Z$2:$Z$4721,"是",$AC$2:$AC$4721,"&lt;"&amp;AC742)/COUNTIF($Z$2:$Z$4721,"是")*100,"")</f>
        <v>70.489038785834737</v>
      </c>
      <c r="AI742" s="28">
        <f>IF(Z742="是",COUNTIFS($Z$2:$Z$4721,"是",$AD$2:$AD$4721,"&lt;"&amp;AD742)/COUNTIF($Z$2:$Z$4721,"是")*100,"")</f>
        <v>57.841483979763908</v>
      </c>
      <c r="AJ742" s="28">
        <f>IF(Z742="是",COUNTIFS($Z$2:$Z$4721,"是",$AE$2:$AE$4721,"&lt;"&amp;AE742)/COUNTIF($Z$2:$Z$4721,"是")*100,"")</f>
        <v>40.134907251264757</v>
      </c>
      <c r="AK742" s="28">
        <f>IF(Z742="是",COUNTIFS($Z$2:$Z$4721,"是",$AF$2:$AF$4721,"&lt;"&amp;AF742)/COUNTIF($Z$2:$Z$4721,"是")*100,"")</f>
        <v>75.885328836424961</v>
      </c>
      <c r="AL742" s="29">
        <f>IF(Z742="是",ROUND(AG742*0.1+AH742*0.35+AI742*0.15+AJ742*0.15+AK742*0.25,2),"")</f>
        <v>62.61</v>
      </c>
      <c r="AM742" s="25">
        <f>IF(Z742="是",COUNTIFS($Z$2:$Z$4721,"是",$AL$2:$AL$4721,"&gt;"&amp;AL742)+1,"")</f>
        <v>193</v>
      </c>
      <c r="AN742" s="24" t="str">
        <f>IF(Z742&lt;&gt;"是","非参评",IF(AND(AM742&lt;=COUNTIF($Z$2:$Z$4721,"是")*0.2,AC742&gt;MEDIAN(IF($Z$2:$Z$4721="是",$AC$2:$AC$4721))),"S",IF(AM742&lt;=COUNTIF($Z$2:$Z$4721,"是")*0.5,"A",IF(AM742&lt;=COUNTIF($Z$2:$Z$4721,"是")*0.8,"B","C"))))</f>
        <v>A</v>
      </c>
      <c r="AO742" s="24" t="str">
        <f>IF(G742="","无数据",IF(G742&lt;30,"MOB1-",IF(G742&lt;90,"MOB1-3",IF(G742&lt;180,"MOB3-6",IF(G742&lt;365,"MOB6-12","MOB12+")))))</f>
        <v>MOB6-12</v>
      </c>
    </row>
    <row r="743" spans="1:41" ht="13.5" hidden="1" customHeight="1">
      <c r="A743" s="24" t="s">
        <v>1168</v>
      </c>
      <c r="B743" s="34" t="s">
        <v>150</v>
      </c>
      <c r="C743" s="25">
        <v>794033</v>
      </c>
      <c r="D743" s="24" t="s">
        <v>1398</v>
      </c>
      <c r="E743" s="26">
        <v>46026.390277777798</v>
      </c>
      <c r="F743" s="26">
        <v>45922.425000000003</v>
      </c>
      <c r="G743" s="25">
        <v>128</v>
      </c>
      <c r="H743" s="25">
        <v>232</v>
      </c>
      <c r="I743" s="26">
        <v>46154.800694444399</v>
      </c>
      <c r="J743" s="27">
        <v>5526</v>
      </c>
      <c r="K743" s="27">
        <v>5857</v>
      </c>
      <c r="L743" s="27">
        <v>2108</v>
      </c>
      <c r="M743" s="27">
        <v>254986</v>
      </c>
      <c r="N743" s="27">
        <v>198974</v>
      </c>
      <c r="O743" s="24">
        <v>22</v>
      </c>
      <c r="P743" s="24">
        <v>0</v>
      </c>
      <c r="Q743" s="24"/>
      <c r="R743" s="24"/>
      <c r="S743" s="24">
        <v>255</v>
      </c>
      <c r="T743" s="24">
        <v>425</v>
      </c>
      <c r="U743" s="24">
        <v>10300000</v>
      </c>
      <c r="V743" s="24">
        <v>3777900</v>
      </c>
      <c r="W743" s="24">
        <v>10300000</v>
      </c>
      <c r="X743" s="24" t="str">
        <f>IF(OR(I743="",说明首页!$C$3-INT(I743)&gt;7),"是","否")</f>
        <v>否</v>
      </c>
      <c r="Y743" s="24" t="str">
        <f>IF(OR(O743="",O743&lt;22),"是","否")</f>
        <v>否</v>
      </c>
      <c r="Z743" s="24" t="str">
        <f>IF(AND(X743="否",Y743="否"),"是","否")</f>
        <v>是</v>
      </c>
      <c r="AA743" s="24" t="str">
        <f>IF(OR(I743="",说明首页!$C$3-INT(I743)&gt;=3),"是","否")</f>
        <v>否</v>
      </c>
      <c r="AB743" s="28">
        <f>IFERROR(IF(L743&gt;0,N743/L743,0),0)</f>
        <v>94.389943074003796</v>
      </c>
      <c r="AC743" s="29">
        <f>IFERROR(IF(U743="",0,U743/10000),0)</f>
        <v>1030</v>
      </c>
      <c r="AD743" s="27">
        <f>IFERROR(IF(AND(T743&lt;&gt;"",T743&gt;0),U743/T743,0),0)</f>
        <v>24235.294117647059</v>
      </c>
      <c r="AE743" s="29">
        <f>IFERROR(IF(V743="",0,V743/10000),0)</f>
        <v>377.79</v>
      </c>
      <c r="AF743" s="29">
        <f>IFERROR(IF(O743&gt;0,N743/O743/60,0),0)</f>
        <v>150.7378787878788</v>
      </c>
      <c r="AG743" s="28">
        <f>IF(Z743="是",COUNTIFS($Z$2:$Z$4721,"是",$AB$2:$AB$4721,"&lt;"&amp;AB743)/COUNTIF($Z$2:$Z$4721,"是")*100,"")</f>
        <v>56.82967959527825</v>
      </c>
      <c r="AH743" s="28">
        <f>IF(Z743="是",COUNTIFS($Z$2:$Z$4721,"是",$AC$2:$AC$4721,"&lt;"&amp;AC743)/COUNTIF($Z$2:$Z$4721,"是")*100,"")</f>
        <v>69.645868465430013</v>
      </c>
      <c r="AI743" s="28">
        <f>IF(Z743="是",COUNTIFS($Z$2:$Z$4721,"是",$AD$2:$AD$4721,"&lt;"&amp;AD743)/COUNTIF($Z$2:$Z$4721,"是")*100,"")</f>
        <v>51.096121416526138</v>
      </c>
      <c r="AJ743" s="28">
        <f>IF(Z743="是",COUNTIFS($Z$2:$Z$4721,"是",$AE$2:$AE$4721,"&lt;"&amp;AE743)/COUNTIF($Z$2:$Z$4721,"是")*100,"")</f>
        <v>61.382799325463743</v>
      </c>
      <c r="AK743" s="28">
        <f>IF(Z743="是",COUNTIFS($Z$2:$Z$4721,"是",$AF$2:$AF$4721,"&lt;"&amp;AF743)/COUNTIF($Z$2:$Z$4721,"是")*100,"")</f>
        <v>74.873524451939289</v>
      </c>
      <c r="AL743" s="29">
        <f>IF(Z743="是",ROUND(AG743*0.1+AH743*0.35+AI743*0.15+AJ743*0.15+AK743*0.25,2),"")</f>
        <v>65.650000000000006</v>
      </c>
      <c r="AM743" s="25">
        <f>IF(Z743="是",COUNTIFS($Z$2:$Z$4721,"是",$AL$2:$AL$4721,"&gt;"&amp;AL743)+1,"")</f>
        <v>166</v>
      </c>
      <c r="AN743" s="24" t="str">
        <f>IF(Z743&lt;&gt;"是","非参评",IF(AND(AM743&lt;=COUNTIF($Z$2:$Z$4721,"是")*0.2,AC743&gt;MEDIAN(IF($Z$2:$Z$4721="是",$AC$2:$AC$4721))),"S",IF(AM743&lt;=COUNTIF($Z$2:$Z$4721,"是")*0.5,"A",IF(AM743&lt;=COUNTIF($Z$2:$Z$4721,"是")*0.8,"B","C"))))</f>
        <v>A</v>
      </c>
      <c r="AO743" s="24" t="str">
        <f>IF(G743="","无数据",IF(G743&lt;30,"MOB1-",IF(G743&lt;90,"MOB1-3",IF(G743&lt;180,"MOB3-6",IF(G743&lt;365,"MOB6-12","MOB12+")))))</f>
        <v>MOB3-6</v>
      </c>
    </row>
    <row r="744" spans="1:41" ht="13.5" hidden="1" customHeight="1">
      <c r="A744" s="24" t="s">
        <v>1168</v>
      </c>
      <c r="B744" s="34" t="s">
        <v>152</v>
      </c>
      <c r="C744" s="25">
        <v>794464</v>
      </c>
      <c r="D744" s="24" t="s">
        <v>518</v>
      </c>
      <c r="E744" s="26">
        <v>45925.729166666701</v>
      </c>
      <c r="F744" s="26">
        <v>45925.729166666701</v>
      </c>
      <c r="G744" s="25">
        <v>229</v>
      </c>
      <c r="H744" s="25">
        <v>229</v>
      </c>
      <c r="I744" s="26">
        <v>46146.421527777798</v>
      </c>
      <c r="J744" s="27">
        <v>90</v>
      </c>
      <c r="K744" s="27">
        <v>102</v>
      </c>
      <c r="L744" s="27">
        <v>36</v>
      </c>
      <c r="M744" s="27">
        <v>4438</v>
      </c>
      <c r="N744" s="27">
        <v>3537</v>
      </c>
      <c r="O744" s="25">
        <v>1</v>
      </c>
      <c r="P744" s="27">
        <v>0</v>
      </c>
      <c r="Q744" s="24"/>
      <c r="R744" s="24"/>
      <c r="S744" s="27">
        <v>2</v>
      </c>
      <c r="T744" s="27">
        <v>4</v>
      </c>
      <c r="U744" s="27">
        <v>4000</v>
      </c>
      <c r="V744" s="27">
        <v>2000</v>
      </c>
      <c r="W744" s="27">
        <v>4000</v>
      </c>
      <c r="X744" s="24" t="str">
        <f>IF(OR(I744="",说明首页!$C$3-INT(I744)&gt;7),"是","否")</f>
        <v>否</v>
      </c>
      <c r="Y744" s="24" t="str">
        <f>IF(OR(O744="",O744&lt;22),"是","否")</f>
        <v>是</v>
      </c>
      <c r="Z744" s="24" t="str">
        <f>IF(AND(X744="否",Y744="否"),"是","否")</f>
        <v>否</v>
      </c>
      <c r="AA744" s="24" t="str">
        <f>IF(OR(I744="",说明首页!$C$3-INT(I744)&gt;=3),"是","否")</f>
        <v>否</v>
      </c>
      <c r="AB744" s="28">
        <f>IFERROR(IF(L744&gt;0,N744/L744,0),0)</f>
        <v>98.25</v>
      </c>
      <c r="AC744" s="29">
        <f>IFERROR(IF(U744="",0,U744/10000),0)</f>
        <v>0.4</v>
      </c>
      <c r="AD744" s="27">
        <f>IFERROR(IF(AND(T744&lt;&gt;"",T744&gt;0),U744/T744,0),0)</f>
        <v>1000</v>
      </c>
      <c r="AE744" s="29">
        <f>IFERROR(IF(V744="",0,V744/10000),0)</f>
        <v>0.2</v>
      </c>
      <c r="AF744" s="29">
        <f>IFERROR(IF(O744&gt;0,N744/O744/60,0),0)</f>
        <v>58.95</v>
      </c>
      <c r="AG744" s="28" t="str">
        <f>IF(Z744="是",COUNTIFS($Z$2:$Z$4721,"是",$AB$2:$AB$4721,"&lt;"&amp;AB744)/COUNTIF($Z$2:$Z$4721,"是")*100,"")</f>
        <v/>
      </c>
      <c r="AH744" s="28" t="str">
        <f>IF(Z744="是",COUNTIFS($Z$2:$Z$4721,"是",$AC$2:$AC$4721,"&lt;"&amp;AC744)/COUNTIF($Z$2:$Z$4721,"是")*100,"")</f>
        <v/>
      </c>
      <c r="AI744" s="28" t="str">
        <f>IF(Z744="是",COUNTIFS($Z$2:$Z$4721,"是",$AD$2:$AD$4721,"&lt;"&amp;AD744)/COUNTIF($Z$2:$Z$4721,"是")*100,"")</f>
        <v/>
      </c>
      <c r="AJ744" s="28" t="str">
        <f>IF(Z744="是",COUNTIFS($Z$2:$Z$4721,"是",$AE$2:$AE$4721,"&lt;"&amp;AE744)/COUNTIF($Z$2:$Z$4721,"是")*100,"")</f>
        <v/>
      </c>
      <c r="AK744" s="28" t="str">
        <f>IF(Z744="是",COUNTIFS($Z$2:$Z$4721,"是",$AF$2:$AF$4721,"&lt;"&amp;AF744)/COUNTIF($Z$2:$Z$4721,"是")*100,"")</f>
        <v/>
      </c>
      <c r="AL744" s="29" t="str">
        <f>IF(Z744="是",ROUND(AG744*0.1+AH744*0.35+AI744*0.15+AJ744*0.15+AK744*0.25,2),"")</f>
        <v/>
      </c>
      <c r="AM744" s="25" t="str">
        <f>IF(Z744="是",COUNTIFS($Z$2:$Z$4721,"是",$AL$2:$AL$4721,"&gt;"&amp;AL744)+1,"")</f>
        <v/>
      </c>
      <c r="AN744" s="24" t="str">
        <f>IF(Z744&lt;&gt;"是","非参评",IF(AND(AM744&lt;=COUNTIF($Z$2:$Z$4721,"是")*0.2,AC744&gt;MEDIAN(IF($Z$2:$Z$4721="是",$AC$2:$AC$4721))),"S",IF(AM744&lt;=COUNTIF($Z$2:$Z$4721,"是")*0.5,"A",IF(AM744&lt;=COUNTIF($Z$2:$Z$4721,"是")*0.8,"B","C"))))</f>
        <v>非参评</v>
      </c>
      <c r="AO744" s="24" t="str">
        <f>IF(G744="","无数据",IF(G744&lt;30,"MOB1-",IF(G744&lt;90,"MOB1-3",IF(G744&lt;180,"MOB3-6",IF(G744&lt;365,"MOB6-12","MOB12+")))))</f>
        <v>MOB6-12</v>
      </c>
    </row>
    <row r="745" spans="1:41" ht="13.5" hidden="1" customHeight="1">
      <c r="A745" s="24" t="s">
        <v>1168</v>
      </c>
      <c r="B745" s="34" t="s">
        <v>152</v>
      </c>
      <c r="C745" s="25">
        <v>794469</v>
      </c>
      <c r="D745" s="24" t="s">
        <v>1491</v>
      </c>
      <c r="E745" s="26">
        <v>45926.387499999997</v>
      </c>
      <c r="F745" s="26">
        <v>45926.387499999997</v>
      </c>
      <c r="G745" s="25">
        <v>228</v>
      </c>
      <c r="H745" s="25">
        <v>228</v>
      </c>
      <c r="I745" s="26">
        <v>46154.787499999999</v>
      </c>
      <c r="J745" s="27">
        <v>3530</v>
      </c>
      <c r="K745" s="27">
        <v>5258</v>
      </c>
      <c r="L745" s="27">
        <v>1838</v>
      </c>
      <c r="M745" s="27">
        <v>243980</v>
      </c>
      <c r="N745" s="27">
        <v>190380</v>
      </c>
      <c r="O745" s="25">
        <v>25</v>
      </c>
      <c r="P745" s="27">
        <v>0</v>
      </c>
      <c r="Q745" s="24"/>
      <c r="R745" s="24"/>
      <c r="S745" s="27">
        <v>200</v>
      </c>
      <c r="T745" s="27">
        <v>340</v>
      </c>
      <c r="U745" s="27">
        <v>10600000</v>
      </c>
      <c r="V745" s="27">
        <v>4907400</v>
      </c>
      <c r="W745" s="27">
        <v>10600000</v>
      </c>
      <c r="X745" s="24" t="str">
        <f>IF(OR(I745="",说明首页!$C$3-INT(I745)&gt;7),"是","否")</f>
        <v>否</v>
      </c>
      <c r="Y745" s="24" t="str">
        <f>IF(OR(O745="",O745&lt;22),"是","否")</f>
        <v>否</v>
      </c>
      <c r="Z745" s="24" t="str">
        <f>IF(AND(X745="否",Y745="否"),"是","否")</f>
        <v>是</v>
      </c>
      <c r="AA745" s="24" t="str">
        <f>IF(OR(I745="",说明首页!$C$3-INT(I745)&gt;=3),"是","否")</f>
        <v>否</v>
      </c>
      <c r="AB745" s="28">
        <f>IFERROR(IF(L745&gt;0,N745/L745,0),0)</f>
        <v>103.57997823721436</v>
      </c>
      <c r="AC745" s="29">
        <f>IFERROR(IF(U745="",0,U745/10000),0)</f>
        <v>1060</v>
      </c>
      <c r="AD745" s="27">
        <f>IFERROR(IF(AND(T745&lt;&gt;"",T745&gt;0),U745/T745,0),0)</f>
        <v>31176.470588235294</v>
      </c>
      <c r="AE745" s="29">
        <f>IFERROR(IF(V745="",0,V745/10000),0)</f>
        <v>490.74</v>
      </c>
      <c r="AF745" s="29">
        <f>IFERROR(IF(O745&gt;0,N745/O745/60,0),0)</f>
        <v>126.92</v>
      </c>
      <c r="AG745" s="28">
        <f>IF(Z745="是",COUNTIFS($Z$2:$Z$4721,"是",$AB$2:$AB$4721,"&lt;"&amp;AB745)/COUNTIF($Z$2:$Z$4721,"是")*100,"")</f>
        <v>74.030354131534565</v>
      </c>
      <c r="AH745" s="28">
        <f>IF(Z745="是",COUNTIFS($Z$2:$Z$4721,"是",$AC$2:$AC$4721,"&lt;"&amp;AC745)/COUNTIF($Z$2:$Z$4721,"是")*100,"")</f>
        <v>72.344013490725118</v>
      </c>
      <c r="AI745" s="28">
        <f>IF(Z745="是",COUNTIFS($Z$2:$Z$4721,"是",$AD$2:$AD$4721,"&lt;"&amp;AD745)/COUNTIF($Z$2:$Z$4721,"是")*100,"")</f>
        <v>84.485666104553118</v>
      </c>
      <c r="AJ745" s="28">
        <f>IF(Z745="是",COUNTIFS($Z$2:$Z$4721,"是",$AE$2:$AE$4721,"&lt;"&amp;AE745)/COUNTIF($Z$2:$Z$4721,"是")*100,"")</f>
        <v>75.716694772344013</v>
      </c>
      <c r="AK745" s="28">
        <f>IF(Z745="是",COUNTIFS($Z$2:$Z$4721,"是",$AF$2:$AF$4721,"&lt;"&amp;AF745)/COUNTIF($Z$2:$Z$4721,"是")*100,"")</f>
        <v>35.413153456998316</v>
      </c>
      <c r="AL745" s="29">
        <f>IF(Z745="是",ROUND(AG745*0.1+AH745*0.35+AI745*0.15+AJ745*0.15+AK745*0.25,2),"")</f>
        <v>65.61</v>
      </c>
      <c r="AM745" s="25">
        <f>IF(Z745="是",COUNTIFS($Z$2:$Z$4721,"是",$AL$2:$AL$4721,"&gt;"&amp;AL745)+1,"")</f>
        <v>168</v>
      </c>
      <c r="AN745" s="24" t="str">
        <f>IF(Z745&lt;&gt;"是","非参评",IF(AND(AM745&lt;=COUNTIF($Z$2:$Z$4721,"是")*0.2,AC745&gt;MEDIAN(IF($Z$2:$Z$4721="是",$AC$2:$AC$4721))),"S",IF(AM745&lt;=COUNTIF($Z$2:$Z$4721,"是")*0.5,"A",IF(AM745&lt;=COUNTIF($Z$2:$Z$4721,"是")*0.8,"B","C"))))</f>
        <v>A</v>
      </c>
      <c r="AO745" s="24" t="str">
        <f>IF(G745="","无数据",IF(G745&lt;30,"MOB1-",IF(G745&lt;90,"MOB1-3",IF(G745&lt;180,"MOB3-6",IF(G745&lt;365,"MOB6-12","MOB12+")))))</f>
        <v>MOB6-12</v>
      </c>
    </row>
    <row r="746" spans="1:41" ht="13.5" hidden="1" customHeight="1">
      <c r="A746" s="24" t="s">
        <v>1168</v>
      </c>
      <c r="B746" s="34" t="s">
        <v>152</v>
      </c>
      <c r="C746" s="25">
        <v>794470</v>
      </c>
      <c r="D746" s="24" t="s">
        <v>511</v>
      </c>
      <c r="E746" s="26">
        <v>45925.713194444397</v>
      </c>
      <c r="F746" s="26">
        <v>45925.713194444397</v>
      </c>
      <c r="G746" s="25">
        <v>229</v>
      </c>
      <c r="H746" s="25">
        <v>229</v>
      </c>
      <c r="I746" s="26">
        <v>46154.751388888901</v>
      </c>
      <c r="J746" s="27">
        <v>91</v>
      </c>
      <c r="K746" s="27">
        <v>124</v>
      </c>
      <c r="L746" s="27">
        <v>47</v>
      </c>
      <c r="M746" s="27">
        <v>4336</v>
      </c>
      <c r="N746" s="27">
        <v>3168</v>
      </c>
      <c r="O746" s="25"/>
      <c r="P746" s="27"/>
      <c r="Q746" s="24"/>
      <c r="R746" s="24"/>
      <c r="S746" s="27"/>
      <c r="T746" s="27"/>
      <c r="U746" s="27"/>
      <c r="V746" s="27"/>
      <c r="W746" s="27"/>
      <c r="X746" s="24" t="str">
        <f>IF(OR(I746="",说明首页!$C$3-INT(I746)&gt;7),"是","否")</f>
        <v>否</v>
      </c>
      <c r="Y746" s="24" t="str">
        <f>IF(OR(O746="",O746&lt;22),"是","否")</f>
        <v>是</v>
      </c>
      <c r="Z746" s="24" t="str">
        <f>IF(AND(X746="否",Y746="否"),"是","否")</f>
        <v>否</v>
      </c>
      <c r="AA746" s="24" t="str">
        <f>IF(OR(I746="",说明首页!$C$3-INT(I746)&gt;=3),"是","否")</f>
        <v>否</v>
      </c>
      <c r="AB746" s="28">
        <f>IFERROR(IF(L746&gt;0,N746/L746,0),0)</f>
        <v>67.40425531914893</v>
      </c>
      <c r="AC746" s="29">
        <f>IFERROR(IF(U746="",0,U746/10000),0)</f>
        <v>0</v>
      </c>
      <c r="AD746" s="27">
        <f>IFERROR(IF(AND(T746&lt;&gt;"",T746&gt;0),U746/T746,0),0)</f>
        <v>0</v>
      </c>
      <c r="AE746" s="29">
        <f>IFERROR(IF(V746="",0,V746/10000),0)</f>
        <v>0</v>
      </c>
      <c r="AF746" s="29">
        <f>IFERROR(IF(O746&gt;0,N746/O746/60,0),0)</f>
        <v>0</v>
      </c>
      <c r="AG746" s="28" t="str">
        <f>IF(Z746="是",COUNTIFS($Z$2:$Z$4721,"是",$AB$2:$AB$4721,"&lt;"&amp;AB746)/COUNTIF($Z$2:$Z$4721,"是")*100,"")</f>
        <v/>
      </c>
      <c r="AH746" s="28" t="str">
        <f>IF(Z746="是",COUNTIFS($Z$2:$Z$4721,"是",$AC$2:$AC$4721,"&lt;"&amp;AC746)/COUNTIF($Z$2:$Z$4721,"是")*100,"")</f>
        <v/>
      </c>
      <c r="AI746" s="28" t="str">
        <f>IF(Z746="是",COUNTIFS($Z$2:$Z$4721,"是",$AD$2:$AD$4721,"&lt;"&amp;AD746)/COUNTIF($Z$2:$Z$4721,"是")*100,"")</f>
        <v/>
      </c>
      <c r="AJ746" s="28" t="str">
        <f>IF(Z746="是",COUNTIFS($Z$2:$Z$4721,"是",$AE$2:$AE$4721,"&lt;"&amp;AE746)/COUNTIF($Z$2:$Z$4721,"是")*100,"")</f>
        <v/>
      </c>
      <c r="AK746" s="28" t="str">
        <f>IF(Z746="是",COUNTIFS($Z$2:$Z$4721,"是",$AF$2:$AF$4721,"&lt;"&amp;AF746)/COUNTIF($Z$2:$Z$4721,"是")*100,"")</f>
        <v/>
      </c>
      <c r="AL746" s="29" t="str">
        <f>IF(Z746="是",ROUND(AG746*0.1+AH746*0.35+AI746*0.15+AJ746*0.15+AK746*0.25,2),"")</f>
        <v/>
      </c>
      <c r="AM746" s="25" t="str">
        <f>IF(Z746="是",COUNTIFS($Z$2:$Z$4721,"是",$AL$2:$AL$4721,"&gt;"&amp;AL746)+1,"")</f>
        <v/>
      </c>
      <c r="AN746" s="24" t="str">
        <f>IF(Z746&lt;&gt;"是","非参评",IF(AND(AM746&lt;=COUNTIF($Z$2:$Z$4721,"是")*0.2,AC746&gt;MEDIAN(IF($Z$2:$Z$4721="是",$AC$2:$AC$4721))),"S",IF(AM746&lt;=COUNTIF($Z$2:$Z$4721,"是")*0.5,"A",IF(AM746&lt;=COUNTIF($Z$2:$Z$4721,"是")*0.8,"B","C"))))</f>
        <v>非参评</v>
      </c>
      <c r="AO746" s="24" t="str">
        <f>IF(G746="","无数据",IF(G746&lt;30,"MOB1-",IF(G746&lt;90,"MOB1-3",IF(G746&lt;180,"MOB3-6",IF(G746&lt;365,"MOB6-12","MOB12+")))))</f>
        <v>MOB6-12</v>
      </c>
    </row>
    <row r="747" spans="1:41" ht="13.5" hidden="1" customHeight="1">
      <c r="A747" s="24" t="s">
        <v>1168</v>
      </c>
      <c r="B747" s="34" t="s">
        <v>145</v>
      </c>
      <c r="C747" s="25">
        <v>794496</v>
      </c>
      <c r="D747" s="24" t="s">
        <v>551</v>
      </c>
      <c r="E747" s="26">
        <v>46025.417361111096</v>
      </c>
      <c r="F747" s="26">
        <v>45925.632638888899</v>
      </c>
      <c r="G747" s="25">
        <v>129</v>
      </c>
      <c r="H747" s="25">
        <v>229</v>
      </c>
      <c r="I747" s="26">
        <v>46154.759722222203</v>
      </c>
      <c r="J747" s="27">
        <v>314</v>
      </c>
      <c r="K747" s="27">
        <v>455</v>
      </c>
      <c r="L747" s="27">
        <v>146</v>
      </c>
      <c r="M747" s="27">
        <v>17808</v>
      </c>
      <c r="N747" s="27">
        <v>13467</v>
      </c>
      <c r="O747" s="25"/>
      <c r="P747" s="27">
        <v>0</v>
      </c>
      <c r="Q747" s="24"/>
      <c r="R747" s="24"/>
      <c r="S747" s="27">
        <v>3</v>
      </c>
      <c r="T747" s="27">
        <v>6</v>
      </c>
      <c r="U747" s="27">
        <v>201000</v>
      </c>
      <c r="V747" s="27">
        <v>200000</v>
      </c>
      <c r="W747" s="27">
        <v>201000</v>
      </c>
      <c r="X747" s="24" t="str">
        <f>IF(OR(I747="",说明首页!$C$3-INT(I747)&gt;7),"是","否")</f>
        <v>否</v>
      </c>
      <c r="Y747" s="24" t="str">
        <f>IF(OR(O747="",O747&lt;22),"是","否")</f>
        <v>是</v>
      </c>
      <c r="Z747" s="24" t="str">
        <f>IF(AND(X747="否",Y747="否"),"是","否")</f>
        <v>否</v>
      </c>
      <c r="AA747" s="24" t="str">
        <f>IF(OR(I747="",说明首页!$C$3-INT(I747)&gt;=3),"是","否")</f>
        <v>否</v>
      </c>
      <c r="AB747" s="28">
        <f>IFERROR(IF(L747&gt;0,N747/L747,0),0)</f>
        <v>92.239726027397253</v>
      </c>
      <c r="AC747" s="29">
        <f>IFERROR(IF(U747="",0,U747/10000),0)</f>
        <v>20.100000000000001</v>
      </c>
      <c r="AD747" s="27">
        <f>IFERROR(IF(AND(T747&lt;&gt;"",T747&gt;0),U747/T747,0),0)</f>
        <v>33500</v>
      </c>
      <c r="AE747" s="29">
        <f>IFERROR(IF(V747="",0,V747/10000),0)</f>
        <v>20</v>
      </c>
      <c r="AF747" s="29">
        <f>IFERROR(IF(O747&gt;0,N747/O747/60,0),0)</f>
        <v>0</v>
      </c>
      <c r="AG747" s="28" t="str">
        <f>IF(Z747="是",COUNTIFS($Z$2:$Z$4721,"是",$AB$2:$AB$4721,"&lt;"&amp;AB747)/COUNTIF($Z$2:$Z$4721,"是")*100,"")</f>
        <v/>
      </c>
      <c r="AH747" s="28" t="str">
        <f>IF(Z747="是",COUNTIFS($Z$2:$Z$4721,"是",$AC$2:$AC$4721,"&lt;"&amp;AC747)/COUNTIF($Z$2:$Z$4721,"是")*100,"")</f>
        <v/>
      </c>
      <c r="AI747" s="28" t="str">
        <f>IF(Z747="是",COUNTIFS($Z$2:$Z$4721,"是",$AD$2:$AD$4721,"&lt;"&amp;AD747)/COUNTIF($Z$2:$Z$4721,"是")*100,"")</f>
        <v/>
      </c>
      <c r="AJ747" s="28" t="str">
        <f>IF(Z747="是",COUNTIFS($Z$2:$Z$4721,"是",$AE$2:$AE$4721,"&lt;"&amp;AE747)/COUNTIF($Z$2:$Z$4721,"是")*100,"")</f>
        <v/>
      </c>
      <c r="AK747" s="28" t="str">
        <f>IF(Z747="是",COUNTIFS($Z$2:$Z$4721,"是",$AF$2:$AF$4721,"&lt;"&amp;AF747)/COUNTIF($Z$2:$Z$4721,"是")*100,"")</f>
        <v/>
      </c>
      <c r="AL747" s="29" t="str">
        <f>IF(Z747="是",ROUND(AG747*0.1+AH747*0.35+AI747*0.15+AJ747*0.15+AK747*0.25,2),"")</f>
        <v/>
      </c>
      <c r="AM747" s="25" t="str">
        <f>IF(Z747="是",COUNTIFS($Z$2:$Z$4721,"是",$AL$2:$AL$4721,"&gt;"&amp;AL747)+1,"")</f>
        <v/>
      </c>
      <c r="AN747" s="24" t="str">
        <f>IF(Z747&lt;&gt;"是","非参评",IF(AND(AM747&lt;=COUNTIF($Z$2:$Z$4721,"是")*0.2,AC747&gt;MEDIAN(IF($Z$2:$Z$4721="是",$AC$2:$AC$4721))),"S",IF(AM747&lt;=COUNTIF($Z$2:$Z$4721,"是")*0.5,"A",IF(AM747&lt;=COUNTIF($Z$2:$Z$4721,"是")*0.8,"B","C"))))</f>
        <v>非参评</v>
      </c>
      <c r="AO747" s="24" t="str">
        <f>IF(G747="","无数据",IF(G747&lt;30,"MOB1-",IF(G747&lt;90,"MOB1-3",IF(G747&lt;180,"MOB3-6",IF(G747&lt;365,"MOB6-12","MOB12+")))))</f>
        <v>MOB3-6</v>
      </c>
    </row>
    <row r="748" spans="1:41" ht="13.5" hidden="1" customHeight="1">
      <c r="A748" s="24" t="s">
        <v>1168</v>
      </c>
      <c r="B748" s="34" t="s">
        <v>145</v>
      </c>
      <c r="C748" s="25">
        <v>794503</v>
      </c>
      <c r="D748" s="24" t="s">
        <v>945</v>
      </c>
      <c r="E748" s="26">
        <v>45926.3972222222</v>
      </c>
      <c r="F748" s="26">
        <v>45926.3972222222</v>
      </c>
      <c r="G748" s="25">
        <v>228</v>
      </c>
      <c r="H748" s="25">
        <v>228</v>
      </c>
      <c r="I748" s="26">
        <v>46127.660416666702</v>
      </c>
      <c r="J748" s="27">
        <v>25</v>
      </c>
      <c r="K748" s="27">
        <v>27</v>
      </c>
      <c r="L748" s="27">
        <v>13</v>
      </c>
      <c r="M748" s="27">
        <v>1047</v>
      </c>
      <c r="N748" s="27">
        <v>876</v>
      </c>
      <c r="O748" s="25"/>
      <c r="P748" s="27"/>
      <c r="Q748" s="24"/>
      <c r="R748" s="24"/>
      <c r="S748" s="27"/>
      <c r="T748" s="27"/>
      <c r="U748" s="27"/>
      <c r="V748" s="27"/>
      <c r="W748" s="27"/>
      <c r="X748" s="24" t="str">
        <f>IF(OR(I748="",说明首页!$C$3-INT(I748)&gt;7),"是","否")</f>
        <v>否</v>
      </c>
      <c r="Y748" s="24" t="str">
        <f>IF(OR(O748="",O748&lt;22),"是","否")</f>
        <v>是</v>
      </c>
      <c r="Z748" s="24" t="str">
        <f>IF(AND(X748="否",Y748="否"),"是","否")</f>
        <v>否</v>
      </c>
      <c r="AA748" s="24" t="str">
        <f>IF(OR(I748="",说明首页!$C$3-INT(I748)&gt;=3),"是","否")</f>
        <v>是</v>
      </c>
      <c r="AB748" s="28">
        <f>IFERROR(IF(L748&gt;0,N748/L748,0),0)</f>
        <v>67.384615384615387</v>
      </c>
      <c r="AC748" s="29">
        <f>IFERROR(IF(U748="",0,U748/10000),0)</f>
        <v>0</v>
      </c>
      <c r="AD748" s="27">
        <f>IFERROR(IF(AND(T748&lt;&gt;"",T748&gt;0),U748/T748,0),0)</f>
        <v>0</v>
      </c>
      <c r="AE748" s="29">
        <f>IFERROR(IF(V748="",0,V748/10000),0)</f>
        <v>0</v>
      </c>
      <c r="AF748" s="29">
        <f>IFERROR(IF(O748&gt;0,N748/O748/60,0),0)</f>
        <v>0</v>
      </c>
      <c r="AG748" s="28" t="str">
        <f>IF(Z748="是",COUNTIFS($Z$2:$Z$4721,"是",$AB$2:$AB$4721,"&lt;"&amp;AB748)/COUNTIF($Z$2:$Z$4721,"是")*100,"")</f>
        <v/>
      </c>
      <c r="AH748" s="28" t="str">
        <f>IF(Z748="是",COUNTIFS($Z$2:$Z$4721,"是",$AC$2:$AC$4721,"&lt;"&amp;AC748)/COUNTIF($Z$2:$Z$4721,"是")*100,"")</f>
        <v/>
      </c>
      <c r="AI748" s="28" t="str">
        <f>IF(Z748="是",COUNTIFS($Z$2:$Z$4721,"是",$AD$2:$AD$4721,"&lt;"&amp;AD748)/COUNTIF($Z$2:$Z$4721,"是")*100,"")</f>
        <v/>
      </c>
      <c r="AJ748" s="28" t="str">
        <f>IF(Z748="是",COUNTIFS($Z$2:$Z$4721,"是",$AE$2:$AE$4721,"&lt;"&amp;AE748)/COUNTIF($Z$2:$Z$4721,"是")*100,"")</f>
        <v/>
      </c>
      <c r="AK748" s="28" t="str">
        <f>IF(Z748="是",COUNTIFS($Z$2:$Z$4721,"是",$AF$2:$AF$4721,"&lt;"&amp;AF748)/COUNTIF($Z$2:$Z$4721,"是")*100,"")</f>
        <v/>
      </c>
      <c r="AL748" s="29" t="str">
        <f>IF(Z748="是",ROUND(AG748*0.1+AH748*0.35+AI748*0.15+AJ748*0.15+AK748*0.25,2),"")</f>
        <v/>
      </c>
      <c r="AM748" s="25" t="str">
        <f>IF(Z748="是",COUNTIFS($Z$2:$Z$4721,"是",$AL$2:$AL$4721,"&gt;"&amp;AL748)+1,"")</f>
        <v/>
      </c>
      <c r="AN748" s="24" t="str">
        <f>IF(Z748&lt;&gt;"是","非参评",IF(AND(AM748&lt;=COUNTIF($Z$2:$Z$4721,"是")*0.2,AC748&gt;MEDIAN(IF($Z$2:$Z$4721="是",$AC$2:$AC$4721))),"S",IF(AM748&lt;=COUNTIF($Z$2:$Z$4721,"是")*0.5,"A",IF(AM748&lt;=COUNTIF($Z$2:$Z$4721,"是")*0.8,"B","C"))))</f>
        <v>非参评</v>
      </c>
      <c r="AO748" s="24" t="str">
        <f>IF(G748="","无数据",IF(G748&lt;30,"MOB1-",IF(G748&lt;90,"MOB1-3",IF(G748&lt;180,"MOB3-6",IF(G748&lt;365,"MOB6-12","MOB12+")))))</f>
        <v>MOB6-12</v>
      </c>
    </row>
    <row r="749" spans="1:41" ht="13.5" hidden="1" customHeight="1">
      <c r="A749" s="24" t="s">
        <v>1168</v>
      </c>
      <c r="B749" s="34" t="s">
        <v>145</v>
      </c>
      <c r="C749" s="25">
        <v>794504</v>
      </c>
      <c r="D749" s="24" t="s">
        <v>527</v>
      </c>
      <c r="E749" s="26">
        <v>45926.402777777803</v>
      </c>
      <c r="F749" s="26">
        <v>45926.402777777803</v>
      </c>
      <c r="G749" s="25">
        <v>228</v>
      </c>
      <c r="H749" s="25">
        <v>228</v>
      </c>
      <c r="I749" s="26">
        <v>46154.602083333302</v>
      </c>
      <c r="J749" s="27">
        <v>295</v>
      </c>
      <c r="K749" s="27">
        <v>302</v>
      </c>
      <c r="L749" s="27">
        <v>113</v>
      </c>
      <c r="M749" s="27">
        <v>14586</v>
      </c>
      <c r="N749" s="27">
        <v>11645</v>
      </c>
      <c r="O749" s="25">
        <v>2</v>
      </c>
      <c r="P749" s="27">
        <v>0</v>
      </c>
      <c r="Q749" s="24"/>
      <c r="R749" s="24"/>
      <c r="S749" s="27">
        <v>3</v>
      </c>
      <c r="T749" s="27">
        <v>6</v>
      </c>
      <c r="U749" s="27">
        <v>22000</v>
      </c>
      <c r="V749" s="27">
        <v>20000</v>
      </c>
      <c r="W749" s="27">
        <v>22000</v>
      </c>
      <c r="X749" s="24" t="str">
        <f>IF(OR(I749="",说明首页!$C$3-INT(I749)&gt;7),"是","否")</f>
        <v>否</v>
      </c>
      <c r="Y749" s="24" t="str">
        <f>IF(OR(O749="",O749&lt;22),"是","否")</f>
        <v>是</v>
      </c>
      <c r="Z749" s="24" t="str">
        <f>IF(AND(X749="否",Y749="否"),"是","否")</f>
        <v>否</v>
      </c>
      <c r="AA749" s="24" t="str">
        <f>IF(OR(I749="",说明首页!$C$3-INT(I749)&gt;=3),"是","否")</f>
        <v>否</v>
      </c>
      <c r="AB749" s="28">
        <f>IFERROR(IF(L749&gt;0,N749/L749,0),0)</f>
        <v>103.05309734513274</v>
      </c>
      <c r="AC749" s="29">
        <f>IFERROR(IF(U749="",0,U749/10000),0)</f>
        <v>2.2000000000000002</v>
      </c>
      <c r="AD749" s="27">
        <f>IFERROR(IF(AND(T749&lt;&gt;"",T749&gt;0),U749/T749,0),0)</f>
        <v>3666.6666666666665</v>
      </c>
      <c r="AE749" s="29">
        <f>IFERROR(IF(V749="",0,V749/10000),0)</f>
        <v>2</v>
      </c>
      <c r="AF749" s="29">
        <f>IFERROR(IF(O749&gt;0,N749/O749/60,0),0)</f>
        <v>97.041666666666671</v>
      </c>
      <c r="AG749" s="28" t="str">
        <f>IF(Z749="是",COUNTIFS($Z$2:$Z$4721,"是",$AB$2:$AB$4721,"&lt;"&amp;AB749)/COUNTIF($Z$2:$Z$4721,"是")*100,"")</f>
        <v/>
      </c>
      <c r="AH749" s="28" t="str">
        <f>IF(Z749="是",COUNTIFS($Z$2:$Z$4721,"是",$AC$2:$AC$4721,"&lt;"&amp;AC749)/COUNTIF($Z$2:$Z$4721,"是")*100,"")</f>
        <v/>
      </c>
      <c r="AI749" s="28" t="str">
        <f>IF(Z749="是",COUNTIFS($Z$2:$Z$4721,"是",$AD$2:$AD$4721,"&lt;"&amp;AD749)/COUNTIF($Z$2:$Z$4721,"是")*100,"")</f>
        <v/>
      </c>
      <c r="AJ749" s="28" t="str">
        <f>IF(Z749="是",COUNTIFS($Z$2:$Z$4721,"是",$AE$2:$AE$4721,"&lt;"&amp;AE749)/COUNTIF($Z$2:$Z$4721,"是")*100,"")</f>
        <v/>
      </c>
      <c r="AK749" s="28" t="str">
        <f>IF(Z749="是",COUNTIFS($Z$2:$Z$4721,"是",$AF$2:$AF$4721,"&lt;"&amp;AF749)/COUNTIF($Z$2:$Z$4721,"是")*100,"")</f>
        <v/>
      </c>
      <c r="AL749" s="29" t="str">
        <f>IF(Z749="是",ROUND(AG749*0.1+AH749*0.35+AI749*0.15+AJ749*0.15+AK749*0.25,2),"")</f>
        <v/>
      </c>
      <c r="AM749" s="25" t="str">
        <f>IF(Z749="是",COUNTIFS($Z$2:$Z$4721,"是",$AL$2:$AL$4721,"&gt;"&amp;AL749)+1,"")</f>
        <v/>
      </c>
      <c r="AN749" s="24" t="str">
        <f>IF(Z749&lt;&gt;"是","非参评",IF(AND(AM749&lt;=COUNTIF($Z$2:$Z$4721,"是")*0.2,AC749&gt;MEDIAN(IF($Z$2:$Z$4721="是",$AC$2:$AC$4721))),"S",IF(AM749&lt;=COUNTIF($Z$2:$Z$4721,"是")*0.5,"A",IF(AM749&lt;=COUNTIF($Z$2:$Z$4721,"是")*0.8,"B","C"))))</f>
        <v>非参评</v>
      </c>
      <c r="AO749" s="24" t="str">
        <f>IF(G749="","无数据",IF(G749&lt;30,"MOB1-",IF(G749&lt;90,"MOB1-3",IF(G749&lt;180,"MOB3-6",IF(G749&lt;365,"MOB6-12","MOB12+")))))</f>
        <v>MOB6-12</v>
      </c>
    </row>
    <row r="750" spans="1:41" ht="13.5" hidden="1" customHeight="1">
      <c r="A750" s="24" t="s">
        <v>1168</v>
      </c>
      <c r="B750" s="34" t="s">
        <v>167</v>
      </c>
      <c r="C750" s="25">
        <v>794864</v>
      </c>
      <c r="D750" s="24" t="s">
        <v>405</v>
      </c>
      <c r="E750" s="26">
        <v>45929.467361111099</v>
      </c>
      <c r="F750" s="26">
        <v>45929.467361111099</v>
      </c>
      <c r="G750" s="25">
        <v>225</v>
      </c>
      <c r="H750" s="25">
        <v>225</v>
      </c>
      <c r="I750" s="26">
        <v>46154.811805555597</v>
      </c>
      <c r="J750" s="27">
        <v>3552</v>
      </c>
      <c r="K750" s="27">
        <v>4780</v>
      </c>
      <c r="L750" s="27">
        <v>2573</v>
      </c>
      <c r="M750" s="27">
        <v>200426</v>
      </c>
      <c r="N750" s="27">
        <v>168241</v>
      </c>
      <c r="O750" s="25">
        <v>23</v>
      </c>
      <c r="P750" s="27">
        <v>0</v>
      </c>
      <c r="Q750" s="24"/>
      <c r="R750" s="24"/>
      <c r="S750" s="27">
        <v>244</v>
      </c>
      <c r="T750" s="27">
        <v>395</v>
      </c>
      <c r="U750" s="27">
        <v>7689300</v>
      </c>
      <c r="V750" s="27">
        <v>456100</v>
      </c>
      <c r="W750" s="27">
        <v>7689300</v>
      </c>
      <c r="X750" s="24" t="str">
        <f>IF(OR(I750="",说明首页!$C$3-INT(I750)&gt;7),"是","否")</f>
        <v>否</v>
      </c>
      <c r="Y750" s="24" t="str">
        <f>IF(OR(O750="",O750&lt;22),"是","否")</f>
        <v>否</v>
      </c>
      <c r="Z750" s="24" t="str">
        <f>IF(AND(X750="否",Y750="否"),"是","否")</f>
        <v>是</v>
      </c>
      <c r="AA750" s="24" t="str">
        <f>IF(OR(I750="",说明首页!$C$3-INT(I750)&gt;=3),"是","否")</f>
        <v>否</v>
      </c>
      <c r="AB750" s="28">
        <f>IFERROR(IF(L750&gt;0,N750/L750,0),0)</f>
        <v>65.387096774193552</v>
      </c>
      <c r="AC750" s="29">
        <f>IFERROR(IF(U750="",0,U750/10000),0)</f>
        <v>768.93</v>
      </c>
      <c r="AD750" s="27">
        <f>IFERROR(IF(AND(T750&lt;&gt;"",T750&gt;0),U750/T750,0),0)</f>
        <v>19466.582278481012</v>
      </c>
      <c r="AE750" s="29">
        <f>IFERROR(IF(V750="",0,V750/10000),0)</f>
        <v>45.61</v>
      </c>
      <c r="AF750" s="29">
        <f>IFERROR(IF(O750&gt;0,N750/O750/60,0),0)</f>
        <v>121.91376811594203</v>
      </c>
      <c r="AG750" s="28">
        <f>IF(Z750="是",COUNTIFS($Z$2:$Z$4721,"是",$AB$2:$AB$4721,"&lt;"&amp;AB750)/COUNTIF($Z$2:$Z$4721,"是")*100,"")</f>
        <v>2.0236087689713322</v>
      </c>
      <c r="AH750" s="28">
        <f>IF(Z750="是",COUNTIFS($Z$2:$Z$4721,"是",$AC$2:$AC$4721,"&lt;"&amp;AC750)/COUNTIF($Z$2:$Z$4721,"是")*100,"")</f>
        <v>45.362563237774026</v>
      </c>
      <c r="AI750" s="28">
        <f>IF(Z750="是",COUNTIFS($Z$2:$Z$4721,"是",$AD$2:$AD$4721,"&lt;"&amp;AD750)/COUNTIF($Z$2:$Z$4721,"是")*100,"")</f>
        <v>24.283305227655987</v>
      </c>
      <c r="AJ750" s="28">
        <f>IF(Z750="是",COUNTIFS($Z$2:$Z$4721,"是",$AE$2:$AE$4721,"&lt;"&amp;AE750)/COUNTIF($Z$2:$Z$4721,"是")*100,"")</f>
        <v>1.854974704890388</v>
      </c>
      <c r="AK750" s="28">
        <f>IF(Z750="是",COUNTIFS($Z$2:$Z$4721,"是",$AF$2:$AF$4721,"&lt;"&amp;AF750)/COUNTIF($Z$2:$Z$4721,"是")*100,"")</f>
        <v>25.801011804384487</v>
      </c>
      <c r="AL750" s="29">
        <f>IF(Z750="是",ROUND(AG750*0.1+AH750*0.35+AI750*0.15+AJ750*0.15+AK750*0.25,2),"")</f>
        <v>26.45</v>
      </c>
      <c r="AM750" s="25">
        <f>IF(Z750="是",COUNTIFS($Z$2:$Z$4721,"是",$AL$2:$AL$4721,"&gt;"&amp;AL750)+1,"")</f>
        <v>480</v>
      </c>
      <c r="AN750" s="24" t="str">
        <f>IF(Z750&lt;&gt;"是","非参评",IF(AND(AM750&lt;=COUNTIF($Z$2:$Z$4721,"是")*0.2,AC750&gt;MEDIAN(IF($Z$2:$Z$4721="是",$AC$2:$AC$4721))),"S",IF(AM750&lt;=COUNTIF($Z$2:$Z$4721,"是")*0.5,"A",IF(AM750&lt;=COUNTIF($Z$2:$Z$4721,"是")*0.8,"B","C"))))</f>
        <v>C</v>
      </c>
      <c r="AO750" s="24" t="str">
        <f>IF(G750="","无数据",IF(G750&lt;30,"MOB1-",IF(G750&lt;90,"MOB1-3",IF(G750&lt;180,"MOB3-6",IF(G750&lt;365,"MOB6-12","MOB12+")))))</f>
        <v>MOB6-12</v>
      </c>
    </row>
    <row r="751" spans="1:41" ht="13.5" hidden="1" customHeight="1">
      <c r="A751" s="24" t="s">
        <v>1168</v>
      </c>
      <c r="B751" s="34" t="s">
        <v>162</v>
      </c>
      <c r="C751" s="25">
        <v>794909</v>
      </c>
      <c r="D751" s="24" t="s">
        <v>163</v>
      </c>
      <c r="E751" s="26">
        <v>45930.4243055556</v>
      </c>
      <c r="F751" s="26">
        <v>45930.4243055556</v>
      </c>
      <c r="G751" s="25">
        <v>224</v>
      </c>
      <c r="H751" s="25">
        <v>224</v>
      </c>
      <c r="I751" s="26">
        <v>46154.4597222222</v>
      </c>
      <c r="J751" s="27">
        <v>83</v>
      </c>
      <c r="K751" s="27">
        <v>84</v>
      </c>
      <c r="L751" s="27">
        <v>35</v>
      </c>
      <c r="M751" s="27">
        <v>4217</v>
      </c>
      <c r="N751" s="27">
        <v>3374</v>
      </c>
      <c r="O751" s="25">
        <v>1</v>
      </c>
      <c r="P751" s="27">
        <v>0</v>
      </c>
      <c r="Q751" s="24"/>
      <c r="R751" s="24"/>
      <c r="S751" s="27">
        <v>1</v>
      </c>
      <c r="T751" s="27">
        <v>2</v>
      </c>
      <c r="U751" s="27">
        <v>187200</v>
      </c>
      <c r="V751" s="27"/>
      <c r="W751" s="27">
        <v>187200</v>
      </c>
      <c r="X751" s="24" t="str">
        <f>IF(OR(I751="",说明首页!$C$3-INT(I751)&gt;7),"是","否")</f>
        <v>否</v>
      </c>
      <c r="Y751" s="24" t="str">
        <f>IF(OR(O751="",O751&lt;22),"是","否")</f>
        <v>是</v>
      </c>
      <c r="Z751" s="24" t="str">
        <f>IF(AND(X751="否",Y751="否"),"是","否")</f>
        <v>否</v>
      </c>
      <c r="AA751" s="24" t="str">
        <f>IF(OR(I751="",说明首页!$C$3-INT(I751)&gt;=3),"是","否")</f>
        <v>否</v>
      </c>
      <c r="AB751" s="28">
        <f>IFERROR(IF(L751&gt;0,N751/L751,0),0)</f>
        <v>96.4</v>
      </c>
      <c r="AC751" s="29">
        <f>IFERROR(IF(U751="",0,U751/10000),0)</f>
        <v>18.72</v>
      </c>
      <c r="AD751" s="27">
        <f>IFERROR(IF(AND(T751&lt;&gt;"",T751&gt;0),U751/T751,0),0)</f>
        <v>93600</v>
      </c>
      <c r="AE751" s="29">
        <f>IFERROR(IF(V751="",0,V751/10000),0)</f>
        <v>0</v>
      </c>
      <c r="AF751" s="29">
        <f>IFERROR(IF(O751&gt;0,N751/O751/60,0),0)</f>
        <v>56.233333333333334</v>
      </c>
      <c r="AG751" s="28" t="str">
        <f>IF(Z751="是",COUNTIFS($Z$2:$Z$4721,"是",$AB$2:$AB$4721,"&lt;"&amp;AB751)/COUNTIF($Z$2:$Z$4721,"是")*100,"")</f>
        <v/>
      </c>
      <c r="AH751" s="28" t="str">
        <f>IF(Z751="是",COUNTIFS($Z$2:$Z$4721,"是",$AC$2:$AC$4721,"&lt;"&amp;AC751)/COUNTIF($Z$2:$Z$4721,"是")*100,"")</f>
        <v/>
      </c>
      <c r="AI751" s="28" t="str">
        <f>IF(Z751="是",COUNTIFS($Z$2:$Z$4721,"是",$AD$2:$AD$4721,"&lt;"&amp;AD751)/COUNTIF($Z$2:$Z$4721,"是")*100,"")</f>
        <v/>
      </c>
      <c r="AJ751" s="28" t="str">
        <f>IF(Z751="是",COUNTIFS($Z$2:$Z$4721,"是",$AE$2:$AE$4721,"&lt;"&amp;AE751)/COUNTIF($Z$2:$Z$4721,"是")*100,"")</f>
        <v/>
      </c>
      <c r="AK751" s="28" t="str">
        <f>IF(Z751="是",COUNTIFS($Z$2:$Z$4721,"是",$AF$2:$AF$4721,"&lt;"&amp;AF751)/COUNTIF($Z$2:$Z$4721,"是")*100,"")</f>
        <v/>
      </c>
      <c r="AL751" s="29" t="str">
        <f>IF(Z751="是",ROUND(AG751*0.1+AH751*0.35+AI751*0.15+AJ751*0.15+AK751*0.25,2),"")</f>
        <v/>
      </c>
      <c r="AM751" s="25" t="str">
        <f>IF(Z751="是",COUNTIFS($Z$2:$Z$4721,"是",$AL$2:$AL$4721,"&gt;"&amp;AL751)+1,"")</f>
        <v/>
      </c>
      <c r="AN751" s="24" t="str">
        <f>IF(Z751&lt;&gt;"是","非参评",IF(AND(AM751&lt;=COUNTIF($Z$2:$Z$4721,"是")*0.2,AC751&gt;MEDIAN(IF($Z$2:$Z$4721="是",$AC$2:$AC$4721))),"S",IF(AM751&lt;=COUNTIF($Z$2:$Z$4721,"是")*0.5,"A",IF(AM751&lt;=COUNTIF($Z$2:$Z$4721,"是")*0.8,"B","C"))))</f>
        <v>非参评</v>
      </c>
      <c r="AO751" s="24" t="str">
        <f>IF(G751="","无数据",IF(G751&lt;30,"MOB1-",IF(G751&lt;90,"MOB1-3",IF(G751&lt;180,"MOB3-6",IF(G751&lt;365,"MOB6-12","MOB12+")))))</f>
        <v>MOB6-12</v>
      </c>
    </row>
    <row r="752" spans="1:41" ht="13.5" hidden="1" customHeight="1">
      <c r="A752" s="24" t="s">
        <v>1168</v>
      </c>
      <c r="B752" s="34" t="s">
        <v>145</v>
      </c>
      <c r="C752" s="25">
        <v>795128</v>
      </c>
      <c r="D752" s="24" t="s">
        <v>602</v>
      </c>
      <c r="E752" s="26">
        <v>45940.447916666701</v>
      </c>
      <c r="F752" s="26">
        <v>45940.447916666701</v>
      </c>
      <c r="G752" s="25">
        <v>214</v>
      </c>
      <c r="H752" s="25">
        <v>214</v>
      </c>
      <c r="I752" s="26">
        <v>46154.752083333296</v>
      </c>
      <c r="J752" s="27">
        <v>322</v>
      </c>
      <c r="K752" s="27">
        <v>359</v>
      </c>
      <c r="L752" s="27">
        <v>171</v>
      </c>
      <c r="M752" s="27">
        <v>24219</v>
      </c>
      <c r="N752" s="27">
        <v>21147</v>
      </c>
      <c r="O752" s="24">
        <v>3</v>
      </c>
      <c r="P752" s="27">
        <v>0</v>
      </c>
      <c r="Q752" s="24"/>
      <c r="R752" s="24"/>
      <c r="S752" s="27">
        <v>9</v>
      </c>
      <c r="T752" s="27">
        <v>16</v>
      </c>
      <c r="U752" s="27">
        <v>412300</v>
      </c>
      <c r="V752" s="24">
        <v>396600</v>
      </c>
      <c r="W752" s="27">
        <v>412300</v>
      </c>
      <c r="X752" s="24" t="str">
        <f>IF(OR(I752="",说明首页!$C$3-INT(I752)&gt;7),"是","否")</f>
        <v>否</v>
      </c>
      <c r="Y752" s="24" t="str">
        <f>IF(OR(O752="",O752&lt;22),"是","否")</f>
        <v>是</v>
      </c>
      <c r="Z752" s="24" t="str">
        <f>IF(AND(X752="否",Y752="否"),"是","否")</f>
        <v>否</v>
      </c>
      <c r="AA752" s="24" t="str">
        <f>IF(OR(I752="",说明首页!$C$3-INT(I752)&gt;=3),"是","否")</f>
        <v>否</v>
      </c>
      <c r="AB752" s="28">
        <f>IFERROR(IF(L752&gt;0,N752/L752,0),0)</f>
        <v>123.66666666666667</v>
      </c>
      <c r="AC752" s="29">
        <f>IFERROR(IF(U752="",0,U752/10000),0)</f>
        <v>41.23</v>
      </c>
      <c r="AD752" s="27">
        <f>IFERROR(IF(AND(T752&lt;&gt;"",T752&gt;0),U752/T752,0),0)</f>
        <v>25768.75</v>
      </c>
      <c r="AE752" s="29">
        <f>IFERROR(IF(V752="",0,V752/10000),0)</f>
        <v>39.659999999999997</v>
      </c>
      <c r="AF752" s="29">
        <f>IFERROR(IF(O752&gt;0,N752/O752/60,0),0)</f>
        <v>117.48333333333333</v>
      </c>
      <c r="AG752" s="28" t="str">
        <f>IF(Z752="是",COUNTIFS($Z$2:$Z$4721,"是",$AB$2:$AB$4721,"&lt;"&amp;AB752)/COUNTIF($Z$2:$Z$4721,"是")*100,"")</f>
        <v/>
      </c>
      <c r="AH752" s="28" t="str">
        <f>IF(Z752="是",COUNTIFS($Z$2:$Z$4721,"是",$AC$2:$AC$4721,"&lt;"&amp;AC752)/COUNTIF($Z$2:$Z$4721,"是")*100,"")</f>
        <v/>
      </c>
      <c r="AI752" s="28" t="str">
        <f>IF(Z752="是",COUNTIFS($Z$2:$Z$4721,"是",$AD$2:$AD$4721,"&lt;"&amp;AD752)/COUNTIF($Z$2:$Z$4721,"是")*100,"")</f>
        <v/>
      </c>
      <c r="AJ752" s="28" t="str">
        <f>IF(Z752="是",COUNTIFS($Z$2:$Z$4721,"是",$AE$2:$AE$4721,"&lt;"&amp;AE752)/COUNTIF($Z$2:$Z$4721,"是")*100,"")</f>
        <v/>
      </c>
      <c r="AK752" s="28" t="str">
        <f>IF(Z752="是",COUNTIFS($Z$2:$Z$4721,"是",$AF$2:$AF$4721,"&lt;"&amp;AF752)/COUNTIF($Z$2:$Z$4721,"是")*100,"")</f>
        <v/>
      </c>
      <c r="AL752" s="29" t="str">
        <f>IF(Z752="是",ROUND(AG752*0.1+AH752*0.35+AI752*0.15+AJ752*0.15+AK752*0.25,2),"")</f>
        <v/>
      </c>
      <c r="AM752" s="25" t="str">
        <f>IF(Z752="是",COUNTIFS($Z$2:$Z$4721,"是",$AL$2:$AL$4721,"&gt;"&amp;AL752)+1,"")</f>
        <v/>
      </c>
      <c r="AN752" s="24" t="str">
        <f>IF(Z752&lt;&gt;"是","非参评",IF(AND(AM752&lt;=COUNTIF($Z$2:$Z$4721,"是")*0.2,AC752&gt;MEDIAN(IF($Z$2:$Z$4721="是",$AC$2:$AC$4721))),"S",IF(AM752&lt;=COUNTIF($Z$2:$Z$4721,"是")*0.5,"A",IF(AM752&lt;=COUNTIF($Z$2:$Z$4721,"是")*0.8,"B","C"))))</f>
        <v>非参评</v>
      </c>
      <c r="AO752" s="24" t="str">
        <f>IF(G752="","无数据",IF(G752&lt;30,"MOB1-",IF(G752&lt;90,"MOB1-3",IF(G752&lt;180,"MOB3-6",IF(G752&lt;365,"MOB6-12","MOB12+")))))</f>
        <v>MOB6-12</v>
      </c>
    </row>
    <row r="753" spans="1:41" ht="13.5" hidden="1" customHeight="1">
      <c r="A753" s="24" t="s">
        <v>1168</v>
      </c>
      <c r="B753" s="34" t="s">
        <v>152</v>
      </c>
      <c r="C753" s="25">
        <v>795221</v>
      </c>
      <c r="D753" s="24" t="s">
        <v>1500</v>
      </c>
      <c r="E753" s="26">
        <v>46025.390277777798</v>
      </c>
      <c r="F753" s="26">
        <v>45940.590972222199</v>
      </c>
      <c r="G753" s="25">
        <v>129</v>
      </c>
      <c r="H753" s="25">
        <v>214</v>
      </c>
      <c r="I753" s="26">
        <v>46154.743055555598</v>
      </c>
      <c r="J753" s="27">
        <v>3901</v>
      </c>
      <c r="K753" s="27">
        <v>5234</v>
      </c>
      <c r="L753" s="27">
        <v>2613</v>
      </c>
      <c r="M753" s="27">
        <v>239205</v>
      </c>
      <c r="N753" s="27">
        <v>202373</v>
      </c>
      <c r="O753" s="25">
        <v>24</v>
      </c>
      <c r="P753" s="27">
        <v>0</v>
      </c>
      <c r="Q753" s="24"/>
      <c r="R753" s="24"/>
      <c r="S753" s="27">
        <v>191</v>
      </c>
      <c r="T753" s="27">
        <v>309</v>
      </c>
      <c r="U753" s="27">
        <v>5508100</v>
      </c>
      <c r="V753" s="27">
        <v>1603300</v>
      </c>
      <c r="W753" s="27">
        <v>5508100</v>
      </c>
      <c r="X753" s="24" t="str">
        <f>IF(OR(I753="",说明首页!$C$3-INT(I753)&gt;7),"是","否")</f>
        <v>否</v>
      </c>
      <c r="Y753" s="24" t="str">
        <f>IF(OR(O753="",O753&lt;22),"是","否")</f>
        <v>否</v>
      </c>
      <c r="Z753" s="24" t="str">
        <f>IF(AND(X753="否",Y753="否"),"是","否")</f>
        <v>是</v>
      </c>
      <c r="AA753" s="24" t="str">
        <f>IF(OR(I753="",说明首页!$C$3-INT(I753)&gt;=3),"是","否")</f>
        <v>否</v>
      </c>
      <c r="AB753" s="28">
        <f>IFERROR(IF(L753&gt;0,N753/L753,0),0)</f>
        <v>77.448526597780329</v>
      </c>
      <c r="AC753" s="29">
        <f>IFERROR(IF(U753="",0,U753/10000),0)</f>
        <v>550.80999999999995</v>
      </c>
      <c r="AD753" s="27">
        <f>IFERROR(IF(AND(T753&lt;&gt;"",T753&gt;0),U753/T753,0),0)</f>
        <v>17825.566343042072</v>
      </c>
      <c r="AE753" s="29">
        <f>IFERROR(IF(V753="",0,V753/10000),0)</f>
        <v>160.33000000000001</v>
      </c>
      <c r="AF753" s="29">
        <f>IFERROR(IF(O753&gt;0,N753/O753/60,0),0)</f>
        <v>140.53680555555556</v>
      </c>
      <c r="AG753" s="28">
        <f>IF(Z753="是",COUNTIFS($Z$2:$Z$4721,"是",$AB$2:$AB$4721,"&lt;"&amp;AB753)/COUNTIF($Z$2:$Z$4721,"是")*100,"")</f>
        <v>19.561551433389546</v>
      </c>
      <c r="AH753" s="28">
        <f>IF(Z753="是",COUNTIFS($Z$2:$Z$4721,"是",$AC$2:$AC$4721,"&lt;"&amp;AC753)/COUNTIF($Z$2:$Z$4721,"是")*100,"")</f>
        <v>22.596964586846543</v>
      </c>
      <c r="AI753" s="28">
        <f>IF(Z753="是",COUNTIFS($Z$2:$Z$4721,"是",$AD$2:$AD$4721,"&lt;"&amp;AD753)/COUNTIF($Z$2:$Z$4721,"是")*100,"")</f>
        <v>15.345699831365936</v>
      </c>
      <c r="AJ753" s="28">
        <f>IF(Z753="是",COUNTIFS($Z$2:$Z$4721,"是",$AE$2:$AE$4721,"&lt;"&amp;AE753)/COUNTIF($Z$2:$Z$4721,"是")*100,"")</f>
        <v>19.224283305227654</v>
      </c>
      <c r="AK753" s="28">
        <f>IF(Z753="是",COUNTIFS($Z$2:$Z$4721,"是",$AF$2:$AF$4721,"&lt;"&amp;AF753)/COUNTIF($Z$2:$Z$4721,"是")*100,"")</f>
        <v>60.708263069139967</v>
      </c>
      <c r="AL753" s="29">
        <f>IF(Z753="是",ROUND(AG753*0.1+AH753*0.35+AI753*0.15+AJ753*0.15+AK753*0.25,2),"")</f>
        <v>30.23</v>
      </c>
      <c r="AM753" s="25">
        <f>IF(Z753="是",COUNTIFS($Z$2:$Z$4721,"是",$AL$2:$AL$4721,"&gt;"&amp;AL753)+1,"")</f>
        <v>446</v>
      </c>
      <c r="AN753" s="24" t="str">
        <f>IF(Z753&lt;&gt;"是","非参评",IF(AND(AM753&lt;=COUNTIF($Z$2:$Z$4721,"是")*0.2,AC753&gt;MEDIAN(IF($Z$2:$Z$4721="是",$AC$2:$AC$4721))),"S",IF(AM753&lt;=COUNTIF($Z$2:$Z$4721,"是")*0.5,"A",IF(AM753&lt;=COUNTIF($Z$2:$Z$4721,"是")*0.8,"B","C"))))</f>
        <v>B</v>
      </c>
      <c r="AO753" s="24" t="str">
        <f>IF(G753="","无数据",IF(G753&lt;30,"MOB1-",IF(G753&lt;90,"MOB1-3",IF(G753&lt;180,"MOB3-6",IF(G753&lt;365,"MOB6-12","MOB12+")))))</f>
        <v>MOB3-6</v>
      </c>
    </row>
    <row r="754" spans="1:41" ht="13.5" hidden="1" customHeight="1">
      <c r="A754" s="24" t="s">
        <v>1168</v>
      </c>
      <c r="B754" s="34" t="s">
        <v>150</v>
      </c>
      <c r="C754" s="25">
        <v>795453</v>
      </c>
      <c r="D754" s="24" t="s">
        <v>1092</v>
      </c>
      <c r="E754" s="26">
        <v>45943.4375</v>
      </c>
      <c r="F754" s="26">
        <v>45943.4375</v>
      </c>
      <c r="G754" s="25">
        <v>211</v>
      </c>
      <c r="H754" s="25">
        <v>211</v>
      </c>
      <c r="I754" s="26">
        <v>46154.661805555603</v>
      </c>
      <c r="J754" s="27">
        <v>495</v>
      </c>
      <c r="K754" s="27">
        <v>538</v>
      </c>
      <c r="L754" s="27">
        <v>225</v>
      </c>
      <c r="M754" s="27">
        <v>23817</v>
      </c>
      <c r="N754" s="27">
        <v>19363</v>
      </c>
      <c r="O754" s="25"/>
      <c r="P754" s="27">
        <v>0</v>
      </c>
      <c r="Q754" s="24"/>
      <c r="R754" s="24"/>
      <c r="S754" s="27">
        <v>5</v>
      </c>
      <c r="T754" s="27">
        <v>10</v>
      </c>
      <c r="U754" s="27">
        <v>306200</v>
      </c>
      <c r="V754" s="27">
        <v>294200</v>
      </c>
      <c r="W754" s="27">
        <v>306200</v>
      </c>
      <c r="X754" s="24" t="str">
        <f>IF(OR(I754="",说明首页!$C$3-INT(I754)&gt;7),"是","否")</f>
        <v>否</v>
      </c>
      <c r="Y754" s="24" t="str">
        <f>IF(OR(O754="",O754&lt;22),"是","否")</f>
        <v>是</v>
      </c>
      <c r="Z754" s="24" t="str">
        <f>IF(AND(X754="否",Y754="否"),"是","否")</f>
        <v>否</v>
      </c>
      <c r="AA754" s="24" t="str">
        <f>IF(OR(I754="",说明首页!$C$3-INT(I754)&gt;=3),"是","否")</f>
        <v>否</v>
      </c>
      <c r="AB754" s="28">
        <f>IFERROR(IF(L754&gt;0,N754/L754,0),0)</f>
        <v>86.057777777777773</v>
      </c>
      <c r="AC754" s="29">
        <f>IFERROR(IF(U754="",0,U754/10000),0)</f>
        <v>30.62</v>
      </c>
      <c r="AD754" s="27">
        <f>IFERROR(IF(AND(T754&lt;&gt;"",T754&gt;0),U754/T754,0),0)</f>
        <v>30620</v>
      </c>
      <c r="AE754" s="29">
        <f>IFERROR(IF(V754="",0,V754/10000),0)</f>
        <v>29.42</v>
      </c>
      <c r="AF754" s="29">
        <f>IFERROR(IF(O754&gt;0,N754/O754/60,0),0)</f>
        <v>0</v>
      </c>
      <c r="AG754" s="28" t="str">
        <f>IF(Z754="是",COUNTIFS($Z$2:$Z$4721,"是",$AB$2:$AB$4721,"&lt;"&amp;AB754)/COUNTIF($Z$2:$Z$4721,"是")*100,"")</f>
        <v/>
      </c>
      <c r="AH754" s="28" t="str">
        <f>IF(Z754="是",COUNTIFS($Z$2:$Z$4721,"是",$AC$2:$AC$4721,"&lt;"&amp;AC754)/COUNTIF($Z$2:$Z$4721,"是")*100,"")</f>
        <v/>
      </c>
      <c r="AI754" s="28" t="str">
        <f>IF(Z754="是",COUNTIFS($Z$2:$Z$4721,"是",$AD$2:$AD$4721,"&lt;"&amp;AD754)/COUNTIF($Z$2:$Z$4721,"是")*100,"")</f>
        <v/>
      </c>
      <c r="AJ754" s="28" t="str">
        <f>IF(Z754="是",COUNTIFS($Z$2:$Z$4721,"是",$AE$2:$AE$4721,"&lt;"&amp;AE754)/COUNTIF($Z$2:$Z$4721,"是")*100,"")</f>
        <v/>
      </c>
      <c r="AK754" s="28" t="str">
        <f>IF(Z754="是",COUNTIFS($Z$2:$Z$4721,"是",$AF$2:$AF$4721,"&lt;"&amp;AF754)/COUNTIF($Z$2:$Z$4721,"是")*100,"")</f>
        <v/>
      </c>
      <c r="AL754" s="29" t="str">
        <f>IF(Z754="是",ROUND(AG754*0.1+AH754*0.35+AI754*0.15+AJ754*0.15+AK754*0.25,2),"")</f>
        <v/>
      </c>
      <c r="AM754" s="25" t="str">
        <f>IF(Z754="是",COUNTIFS($Z$2:$Z$4721,"是",$AL$2:$AL$4721,"&gt;"&amp;AL754)+1,"")</f>
        <v/>
      </c>
      <c r="AN754" s="24" t="str">
        <f>IF(Z754&lt;&gt;"是","非参评",IF(AND(AM754&lt;=COUNTIF($Z$2:$Z$4721,"是")*0.2,AC754&gt;MEDIAN(IF($Z$2:$Z$4721="是",$AC$2:$AC$4721))),"S",IF(AM754&lt;=COUNTIF($Z$2:$Z$4721,"是")*0.5,"A",IF(AM754&lt;=COUNTIF($Z$2:$Z$4721,"是")*0.8,"B","C"))))</f>
        <v>非参评</v>
      </c>
      <c r="AO754" s="24" t="str">
        <f>IF(G754="","无数据",IF(G754&lt;30,"MOB1-",IF(G754&lt;90,"MOB1-3",IF(G754&lt;180,"MOB3-6",IF(G754&lt;365,"MOB6-12","MOB12+")))))</f>
        <v>MOB6-12</v>
      </c>
    </row>
    <row r="755" spans="1:41" ht="13.5" hidden="1" customHeight="1">
      <c r="A755" s="24" t="s">
        <v>1168</v>
      </c>
      <c r="B755" s="34" t="s">
        <v>145</v>
      </c>
      <c r="C755" s="25">
        <v>795456</v>
      </c>
      <c r="D755" s="24" t="s">
        <v>495</v>
      </c>
      <c r="E755" s="26">
        <v>45943.7055555556</v>
      </c>
      <c r="F755" s="26">
        <v>45943.7055555556</v>
      </c>
      <c r="G755" s="25">
        <v>211</v>
      </c>
      <c r="H755" s="25">
        <v>211</v>
      </c>
      <c r="I755" s="26">
        <v>46154.767361111102</v>
      </c>
      <c r="J755" s="27">
        <v>200</v>
      </c>
      <c r="K755" s="27">
        <v>252</v>
      </c>
      <c r="L755" s="27">
        <v>86</v>
      </c>
      <c r="M755" s="27">
        <v>11503</v>
      </c>
      <c r="N755" s="27">
        <v>9143</v>
      </c>
      <c r="O755" s="25">
        <v>1</v>
      </c>
      <c r="P755" s="27">
        <v>0</v>
      </c>
      <c r="Q755" s="24"/>
      <c r="R755" s="24"/>
      <c r="S755" s="27">
        <v>1</v>
      </c>
      <c r="T755" s="27">
        <v>2</v>
      </c>
      <c r="U755" s="27">
        <v>138000</v>
      </c>
      <c r="V755" s="27">
        <v>138000</v>
      </c>
      <c r="W755" s="27">
        <v>138000</v>
      </c>
      <c r="X755" s="24" t="str">
        <f>IF(OR(I755="",说明首页!$C$3-INT(I755)&gt;7),"是","否")</f>
        <v>否</v>
      </c>
      <c r="Y755" s="24" t="str">
        <f>IF(OR(O755="",O755&lt;22),"是","否")</f>
        <v>是</v>
      </c>
      <c r="Z755" s="24" t="str">
        <f>IF(AND(X755="否",Y755="否"),"是","否")</f>
        <v>否</v>
      </c>
      <c r="AA755" s="24" t="str">
        <f>IF(OR(I755="",说明首页!$C$3-INT(I755)&gt;=3),"是","否")</f>
        <v>否</v>
      </c>
      <c r="AB755" s="28">
        <f>IFERROR(IF(L755&gt;0,N755/L755,0),0)</f>
        <v>106.31395348837209</v>
      </c>
      <c r="AC755" s="29">
        <f>IFERROR(IF(U755="",0,U755/10000),0)</f>
        <v>13.8</v>
      </c>
      <c r="AD755" s="27">
        <f>IFERROR(IF(AND(T755&lt;&gt;"",T755&gt;0),U755/T755,0),0)</f>
        <v>69000</v>
      </c>
      <c r="AE755" s="29">
        <f>IFERROR(IF(V755="",0,V755/10000),0)</f>
        <v>13.8</v>
      </c>
      <c r="AF755" s="29">
        <f>IFERROR(IF(O755&gt;0,N755/O755/60,0),0)</f>
        <v>152.38333333333333</v>
      </c>
      <c r="AG755" s="28" t="str">
        <f>IF(Z755="是",COUNTIFS($Z$2:$Z$4721,"是",$AB$2:$AB$4721,"&lt;"&amp;AB755)/COUNTIF($Z$2:$Z$4721,"是")*100,"")</f>
        <v/>
      </c>
      <c r="AH755" s="28" t="str">
        <f>IF(Z755="是",COUNTIFS($Z$2:$Z$4721,"是",$AC$2:$AC$4721,"&lt;"&amp;AC755)/COUNTIF($Z$2:$Z$4721,"是")*100,"")</f>
        <v/>
      </c>
      <c r="AI755" s="28" t="str">
        <f>IF(Z755="是",COUNTIFS($Z$2:$Z$4721,"是",$AD$2:$AD$4721,"&lt;"&amp;AD755)/COUNTIF($Z$2:$Z$4721,"是")*100,"")</f>
        <v/>
      </c>
      <c r="AJ755" s="28" t="str">
        <f>IF(Z755="是",COUNTIFS($Z$2:$Z$4721,"是",$AE$2:$AE$4721,"&lt;"&amp;AE755)/COUNTIF($Z$2:$Z$4721,"是")*100,"")</f>
        <v/>
      </c>
      <c r="AK755" s="28" t="str">
        <f>IF(Z755="是",COUNTIFS($Z$2:$Z$4721,"是",$AF$2:$AF$4721,"&lt;"&amp;AF755)/COUNTIF($Z$2:$Z$4721,"是")*100,"")</f>
        <v/>
      </c>
      <c r="AL755" s="29" t="str">
        <f>IF(Z755="是",ROUND(AG755*0.1+AH755*0.35+AI755*0.15+AJ755*0.15+AK755*0.25,2),"")</f>
        <v/>
      </c>
      <c r="AM755" s="25" t="str">
        <f>IF(Z755="是",COUNTIFS($Z$2:$Z$4721,"是",$AL$2:$AL$4721,"&gt;"&amp;AL755)+1,"")</f>
        <v/>
      </c>
      <c r="AN755" s="24" t="str">
        <f>IF(Z755&lt;&gt;"是","非参评",IF(AND(AM755&lt;=COUNTIF($Z$2:$Z$4721,"是")*0.2,AC755&gt;MEDIAN(IF($Z$2:$Z$4721="是",$AC$2:$AC$4721))),"S",IF(AM755&lt;=COUNTIF($Z$2:$Z$4721,"是")*0.5,"A",IF(AM755&lt;=COUNTIF($Z$2:$Z$4721,"是")*0.8,"B","C"))))</f>
        <v>非参评</v>
      </c>
      <c r="AO755" s="24" t="str">
        <f>IF(G755="","无数据",IF(G755&lt;30,"MOB1-",IF(G755&lt;90,"MOB1-3",IF(G755&lt;180,"MOB3-6",IF(G755&lt;365,"MOB6-12","MOB12+")))))</f>
        <v>MOB6-12</v>
      </c>
    </row>
    <row r="756" spans="1:41" ht="13.5" hidden="1" customHeight="1">
      <c r="A756" s="24" t="s">
        <v>1168</v>
      </c>
      <c r="B756" s="34" t="s">
        <v>152</v>
      </c>
      <c r="C756" s="25">
        <v>795481</v>
      </c>
      <c r="D756" s="24" t="s">
        <v>1505</v>
      </c>
      <c r="E756" s="26">
        <v>46057.381944444402</v>
      </c>
      <c r="F756" s="26">
        <v>45943.645138888904</v>
      </c>
      <c r="G756" s="25">
        <v>97</v>
      </c>
      <c r="H756" s="25">
        <v>211</v>
      </c>
      <c r="I756" s="26">
        <v>46154.777777777803</v>
      </c>
      <c r="J756" s="27">
        <v>3125</v>
      </c>
      <c r="K756" s="27">
        <v>4297</v>
      </c>
      <c r="L756" s="27">
        <v>2134</v>
      </c>
      <c r="M756" s="27">
        <v>197023</v>
      </c>
      <c r="N756" s="27">
        <v>167382</v>
      </c>
      <c r="O756" s="25">
        <v>21</v>
      </c>
      <c r="P756" s="27">
        <v>0</v>
      </c>
      <c r="Q756" s="24"/>
      <c r="R756" s="24"/>
      <c r="S756" s="27">
        <v>180</v>
      </c>
      <c r="T756" s="27">
        <v>293</v>
      </c>
      <c r="U756" s="27">
        <v>7453100</v>
      </c>
      <c r="V756" s="27">
        <v>3488300</v>
      </c>
      <c r="W756" s="27">
        <v>7453100</v>
      </c>
      <c r="X756" s="24" t="str">
        <f>IF(OR(I756="",说明首页!$C$3-INT(I756)&gt;7),"是","否")</f>
        <v>否</v>
      </c>
      <c r="Y756" s="24" t="str">
        <f>IF(OR(O756="",O756&lt;22),"是","否")</f>
        <v>是</v>
      </c>
      <c r="Z756" s="24" t="str">
        <f>IF(AND(X756="否",Y756="否"),"是","否")</f>
        <v>否</v>
      </c>
      <c r="AA756" s="24" t="str">
        <f>IF(OR(I756="",说明首页!$C$3-INT(I756)&gt;=3),"是","否")</f>
        <v>否</v>
      </c>
      <c r="AB756" s="28">
        <f>IFERROR(IF(L756&gt;0,N756/L756,0),0)</f>
        <v>78.435801312089978</v>
      </c>
      <c r="AC756" s="29">
        <f>IFERROR(IF(U756="",0,U756/10000),0)</f>
        <v>745.31</v>
      </c>
      <c r="AD756" s="27">
        <f>IFERROR(IF(AND(T756&lt;&gt;"",T756&gt;0),U756/T756,0),0)</f>
        <v>25437.201365187713</v>
      </c>
      <c r="AE756" s="29">
        <f>IFERROR(IF(V756="",0,V756/10000),0)</f>
        <v>348.83</v>
      </c>
      <c r="AF756" s="29">
        <f>IFERROR(IF(O756&gt;0,N756/O756/60,0),0)</f>
        <v>132.84285714285713</v>
      </c>
      <c r="AG756" s="28" t="str">
        <f>IF(Z756="是",COUNTIFS($Z$2:$Z$4721,"是",$AB$2:$AB$4721,"&lt;"&amp;AB756)/COUNTIF($Z$2:$Z$4721,"是")*100,"")</f>
        <v/>
      </c>
      <c r="AH756" s="28" t="str">
        <f>IF(Z756="是",COUNTIFS($Z$2:$Z$4721,"是",$AC$2:$AC$4721,"&lt;"&amp;AC756)/COUNTIF($Z$2:$Z$4721,"是")*100,"")</f>
        <v/>
      </c>
      <c r="AI756" s="28" t="str">
        <f>IF(Z756="是",COUNTIFS($Z$2:$Z$4721,"是",$AD$2:$AD$4721,"&lt;"&amp;AD756)/COUNTIF($Z$2:$Z$4721,"是")*100,"")</f>
        <v/>
      </c>
      <c r="AJ756" s="28" t="str">
        <f>IF(Z756="是",COUNTIFS($Z$2:$Z$4721,"是",$AE$2:$AE$4721,"&lt;"&amp;AE756)/COUNTIF($Z$2:$Z$4721,"是")*100,"")</f>
        <v/>
      </c>
      <c r="AK756" s="28" t="str">
        <f>IF(Z756="是",COUNTIFS($Z$2:$Z$4721,"是",$AF$2:$AF$4721,"&lt;"&amp;AF756)/COUNTIF($Z$2:$Z$4721,"是")*100,"")</f>
        <v/>
      </c>
      <c r="AL756" s="29" t="str">
        <f>IF(Z756="是",ROUND(AG756*0.1+AH756*0.35+AI756*0.15+AJ756*0.15+AK756*0.25,2),"")</f>
        <v/>
      </c>
      <c r="AM756" s="25" t="str">
        <f>IF(Z756="是",COUNTIFS($Z$2:$Z$4721,"是",$AL$2:$AL$4721,"&gt;"&amp;AL756)+1,"")</f>
        <v/>
      </c>
      <c r="AN756" s="24" t="str">
        <f>IF(Z756&lt;&gt;"是","非参评",IF(AND(AM756&lt;=COUNTIF($Z$2:$Z$4721,"是")*0.2,AC756&gt;MEDIAN(IF($Z$2:$Z$4721="是",$AC$2:$AC$4721))),"S",IF(AM756&lt;=COUNTIF($Z$2:$Z$4721,"是")*0.5,"A",IF(AM756&lt;=COUNTIF($Z$2:$Z$4721,"是")*0.8,"B","C"))))</f>
        <v>非参评</v>
      </c>
      <c r="AO756" s="24" t="str">
        <f>IF(G756="","无数据",IF(G756&lt;30,"MOB1-",IF(G756&lt;90,"MOB1-3",IF(G756&lt;180,"MOB3-6",IF(G756&lt;365,"MOB6-12","MOB12+")))))</f>
        <v>MOB3-6</v>
      </c>
    </row>
    <row r="757" spans="1:41" ht="13.5" hidden="1" customHeight="1">
      <c r="A757" s="24" t="s">
        <v>1168</v>
      </c>
      <c r="B757" s="34" t="s">
        <v>167</v>
      </c>
      <c r="C757" s="25">
        <v>795558</v>
      </c>
      <c r="D757" s="24" t="s">
        <v>1179</v>
      </c>
      <c r="E757" s="26">
        <v>45946.677777777797</v>
      </c>
      <c r="F757" s="26">
        <v>45946.677777777797</v>
      </c>
      <c r="G757" s="25">
        <v>208</v>
      </c>
      <c r="H757" s="25">
        <v>208</v>
      </c>
      <c r="I757" s="26">
        <v>46125.828472222202</v>
      </c>
      <c r="J757" s="27">
        <v>179</v>
      </c>
      <c r="K757" s="27">
        <v>190</v>
      </c>
      <c r="L757" s="27">
        <v>88</v>
      </c>
      <c r="M757" s="27">
        <v>8120</v>
      </c>
      <c r="N757" s="27">
        <v>6728</v>
      </c>
      <c r="O757" s="25">
        <v>1</v>
      </c>
      <c r="P757" s="27">
        <v>0</v>
      </c>
      <c r="Q757" s="24"/>
      <c r="R757" s="24"/>
      <c r="S757" s="27">
        <v>51</v>
      </c>
      <c r="T757" s="27">
        <v>79</v>
      </c>
      <c r="U757" s="27">
        <v>1457800</v>
      </c>
      <c r="V757" s="27"/>
      <c r="W757" s="27">
        <v>1457800</v>
      </c>
      <c r="X757" s="24" t="str">
        <f>IF(OR(I757="",说明首页!$C$3-INT(I757)&gt;7),"是","否")</f>
        <v>否</v>
      </c>
      <c r="Y757" s="24" t="str">
        <f>IF(OR(O757="",O757&lt;22),"是","否")</f>
        <v>是</v>
      </c>
      <c r="Z757" s="24" t="str">
        <f>IF(AND(X757="否",Y757="否"),"是","否")</f>
        <v>否</v>
      </c>
      <c r="AA757" s="24" t="str">
        <f>IF(OR(I757="",说明首页!$C$3-INT(I757)&gt;=3),"是","否")</f>
        <v>是</v>
      </c>
      <c r="AB757" s="28">
        <f>IFERROR(IF(L757&gt;0,N757/L757,0),0)</f>
        <v>76.454545454545453</v>
      </c>
      <c r="AC757" s="29">
        <f>IFERROR(IF(U757="",0,U757/10000),0)</f>
        <v>145.78</v>
      </c>
      <c r="AD757" s="27">
        <f>IFERROR(IF(AND(T757&lt;&gt;"",T757&gt;0),U757/T757,0),0)</f>
        <v>18453.164556962027</v>
      </c>
      <c r="AE757" s="29">
        <f>IFERROR(IF(V757="",0,V757/10000),0)</f>
        <v>0</v>
      </c>
      <c r="AF757" s="29">
        <f>IFERROR(IF(O757&gt;0,N757/O757/60,0),0)</f>
        <v>112.13333333333334</v>
      </c>
      <c r="AG757" s="28" t="str">
        <f>IF(Z757="是",COUNTIFS($Z$2:$Z$4721,"是",$AB$2:$AB$4721,"&lt;"&amp;AB757)/COUNTIF($Z$2:$Z$4721,"是")*100,"")</f>
        <v/>
      </c>
      <c r="AH757" s="28" t="str">
        <f>IF(Z757="是",COUNTIFS($Z$2:$Z$4721,"是",$AC$2:$AC$4721,"&lt;"&amp;AC757)/COUNTIF($Z$2:$Z$4721,"是")*100,"")</f>
        <v/>
      </c>
      <c r="AI757" s="28" t="str">
        <f>IF(Z757="是",COUNTIFS($Z$2:$Z$4721,"是",$AD$2:$AD$4721,"&lt;"&amp;AD757)/COUNTIF($Z$2:$Z$4721,"是")*100,"")</f>
        <v/>
      </c>
      <c r="AJ757" s="28" t="str">
        <f>IF(Z757="是",COUNTIFS($Z$2:$Z$4721,"是",$AE$2:$AE$4721,"&lt;"&amp;AE757)/COUNTIF($Z$2:$Z$4721,"是")*100,"")</f>
        <v/>
      </c>
      <c r="AK757" s="28" t="str">
        <f>IF(Z757="是",COUNTIFS($Z$2:$Z$4721,"是",$AF$2:$AF$4721,"&lt;"&amp;AF757)/COUNTIF($Z$2:$Z$4721,"是")*100,"")</f>
        <v/>
      </c>
      <c r="AL757" s="29" t="str">
        <f>IF(Z757="是",ROUND(AG757*0.1+AH757*0.35+AI757*0.15+AJ757*0.15+AK757*0.25,2),"")</f>
        <v/>
      </c>
      <c r="AM757" s="25" t="str">
        <f>IF(Z757="是",COUNTIFS($Z$2:$Z$4721,"是",$AL$2:$AL$4721,"&gt;"&amp;AL757)+1,"")</f>
        <v/>
      </c>
      <c r="AN757" s="24" t="str">
        <f>IF(Z757&lt;&gt;"是","非参评",IF(AND(AM757&lt;=COUNTIF($Z$2:$Z$4721,"是")*0.2,AC757&gt;MEDIAN(IF($Z$2:$Z$4721="是",$AC$2:$AC$4721))),"S",IF(AM757&lt;=COUNTIF($Z$2:$Z$4721,"是")*0.5,"A",IF(AM757&lt;=COUNTIF($Z$2:$Z$4721,"是")*0.8,"B","C"))))</f>
        <v>非参评</v>
      </c>
      <c r="AO757" s="24" t="str">
        <f>IF(G757="","无数据",IF(G757&lt;30,"MOB1-",IF(G757&lt;90,"MOB1-3",IF(G757&lt;180,"MOB3-6",IF(G757&lt;365,"MOB6-12","MOB12+")))))</f>
        <v>MOB6-12</v>
      </c>
    </row>
    <row r="758" spans="1:41" ht="13.5" hidden="1" customHeight="1">
      <c r="A758" s="24" t="s">
        <v>1168</v>
      </c>
      <c r="B758" s="34" t="s">
        <v>167</v>
      </c>
      <c r="C758" s="25">
        <v>795561</v>
      </c>
      <c r="D758" s="24" t="s">
        <v>1012</v>
      </c>
      <c r="E758" s="26">
        <v>45946.6875</v>
      </c>
      <c r="F758" s="26">
        <v>45946.6875</v>
      </c>
      <c r="G758" s="25">
        <v>208</v>
      </c>
      <c r="H758" s="25">
        <v>208</v>
      </c>
      <c r="I758" s="26">
        <v>46151.431250000001</v>
      </c>
      <c r="J758" s="27">
        <v>2249</v>
      </c>
      <c r="K758" s="27">
        <v>3445</v>
      </c>
      <c r="L758" s="27">
        <v>1263</v>
      </c>
      <c r="M758" s="27">
        <v>188913</v>
      </c>
      <c r="N758" s="27">
        <v>156083</v>
      </c>
      <c r="O758" s="25">
        <v>20</v>
      </c>
      <c r="P758" s="27">
        <v>0</v>
      </c>
      <c r="Q758" s="24"/>
      <c r="R758" s="24"/>
      <c r="S758" s="27">
        <v>171</v>
      </c>
      <c r="T758" s="27">
        <v>259</v>
      </c>
      <c r="U758" s="27">
        <v>5567400</v>
      </c>
      <c r="V758" s="27">
        <v>2610100</v>
      </c>
      <c r="W758" s="27">
        <v>5567400</v>
      </c>
      <c r="X758" s="24" t="str">
        <f>IF(OR(I758="",说明首页!$C$3-INT(I758)&gt;7),"是","否")</f>
        <v>否</v>
      </c>
      <c r="Y758" s="24" t="str">
        <f>IF(OR(O758="",O758&lt;22),"是","否")</f>
        <v>是</v>
      </c>
      <c r="Z758" s="24" t="str">
        <f>IF(AND(X758="否",Y758="否"),"是","否")</f>
        <v>否</v>
      </c>
      <c r="AA758" s="24" t="str">
        <f>IF(OR(I758="",说明首页!$C$3-INT(I758)&gt;=3),"是","否")</f>
        <v>否</v>
      </c>
      <c r="AB758" s="28">
        <f>IFERROR(IF(L758&gt;0,N758/L758,0),0)</f>
        <v>123.58115597783056</v>
      </c>
      <c r="AC758" s="29">
        <f>IFERROR(IF(U758="",0,U758/10000),0)</f>
        <v>556.74</v>
      </c>
      <c r="AD758" s="27">
        <f>IFERROR(IF(AND(T758&lt;&gt;"",T758&gt;0),U758/T758,0),0)</f>
        <v>21495.752895752896</v>
      </c>
      <c r="AE758" s="29">
        <f>IFERROR(IF(V758="",0,V758/10000),0)</f>
        <v>261.01</v>
      </c>
      <c r="AF758" s="29">
        <f>IFERROR(IF(O758&gt;0,N758/O758/60,0),0)</f>
        <v>130.06916666666666</v>
      </c>
      <c r="AG758" s="28" t="str">
        <f>IF(Z758="是",COUNTIFS($Z$2:$Z$4721,"是",$AB$2:$AB$4721,"&lt;"&amp;AB758)/COUNTIF($Z$2:$Z$4721,"是")*100,"")</f>
        <v/>
      </c>
      <c r="AH758" s="28" t="str">
        <f>IF(Z758="是",COUNTIFS($Z$2:$Z$4721,"是",$AC$2:$AC$4721,"&lt;"&amp;AC758)/COUNTIF($Z$2:$Z$4721,"是")*100,"")</f>
        <v/>
      </c>
      <c r="AI758" s="28" t="str">
        <f>IF(Z758="是",COUNTIFS($Z$2:$Z$4721,"是",$AD$2:$AD$4721,"&lt;"&amp;AD758)/COUNTIF($Z$2:$Z$4721,"是")*100,"")</f>
        <v/>
      </c>
      <c r="AJ758" s="28" t="str">
        <f>IF(Z758="是",COUNTIFS($Z$2:$Z$4721,"是",$AE$2:$AE$4721,"&lt;"&amp;AE758)/COUNTIF($Z$2:$Z$4721,"是")*100,"")</f>
        <v/>
      </c>
      <c r="AK758" s="28" t="str">
        <f>IF(Z758="是",COUNTIFS($Z$2:$Z$4721,"是",$AF$2:$AF$4721,"&lt;"&amp;AF758)/COUNTIF($Z$2:$Z$4721,"是")*100,"")</f>
        <v/>
      </c>
      <c r="AL758" s="29" t="str">
        <f>IF(Z758="是",ROUND(AG758*0.1+AH758*0.35+AI758*0.15+AJ758*0.15+AK758*0.25,2),"")</f>
        <v/>
      </c>
      <c r="AM758" s="25" t="str">
        <f>IF(Z758="是",COUNTIFS($Z$2:$Z$4721,"是",$AL$2:$AL$4721,"&gt;"&amp;AL758)+1,"")</f>
        <v/>
      </c>
      <c r="AN758" s="24" t="str">
        <f>IF(Z758&lt;&gt;"是","非参评",IF(AND(AM758&lt;=COUNTIF($Z$2:$Z$4721,"是")*0.2,AC758&gt;MEDIAN(IF($Z$2:$Z$4721="是",$AC$2:$AC$4721))),"S",IF(AM758&lt;=COUNTIF($Z$2:$Z$4721,"是")*0.5,"A",IF(AM758&lt;=COUNTIF($Z$2:$Z$4721,"是")*0.8,"B","C"))))</f>
        <v>非参评</v>
      </c>
      <c r="AO758" s="24" t="str">
        <f>IF(G758="","无数据",IF(G758&lt;30,"MOB1-",IF(G758&lt;90,"MOB1-3",IF(G758&lt;180,"MOB3-6",IF(G758&lt;365,"MOB6-12","MOB12+")))))</f>
        <v>MOB6-12</v>
      </c>
    </row>
    <row r="759" spans="1:41" ht="13.5" hidden="1" customHeight="1">
      <c r="A759" s="24" t="s">
        <v>1168</v>
      </c>
      <c r="B759" s="34" t="s">
        <v>162</v>
      </c>
      <c r="C759" s="25">
        <v>795638</v>
      </c>
      <c r="D759" s="24" t="s">
        <v>1142</v>
      </c>
      <c r="E759" s="26">
        <v>45946.585416666698</v>
      </c>
      <c r="F759" s="26">
        <v>45946.585416666698</v>
      </c>
      <c r="G759" s="25">
        <v>208</v>
      </c>
      <c r="H759" s="25">
        <v>208</v>
      </c>
      <c r="I759" s="26">
        <v>46154.727083333302</v>
      </c>
      <c r="J759" s="27">
        <v>55</v>
      </c>
      <c r="K759" s="27">
        <v>55</v>
      </c>
      <c r="L759" s="27">
        <v>17</v>
      </c>
      <c r="M759" s="27">
        <v>1650</v>
      </c>
      <c r="N759" s="27">
        <v>1106</v>
      </c>
      <c r="O759" s="24"/>
      <c r="P759" s="27"/>
      <c r="Q759" s="24"/>
      <c r="R759" s="24"/>
      <c r="S759" s="27"/>
      <c r="T759" s="27"/>
      <c r="U759" s="27"/>
      <c r="V759" s="24"/>
      <c r="W759" s="27"/>
      <c r="X759" s="24" t="str">
        <f>IF(OR(I759="",说明首页!$C$3-INT(I759)&gt;7),"是","否")</f>
        <v>否</v>
      </c>
      <c r="Y759" s="24" t="str">
        <f>IF(OR(O759="",O759&lt;22),"是","否")</f>
        <v>是</v>
      </c>
      <c r="Z759" s="24" t="str">
        <f>IF(AND(X759="否",Y759="否"),"是","否")</f>
        <v>否</v>
      </c>
      <c r="AA759" s="24" t="str">
        <f>IF(OR(I759="",说明首页!$C$3-INT(I759)&gt;=3),"是","否")</f>
        <v>否</v>
      </c>
      <c r="AB759" s="28">
        <f>IFERROR(IF(L759&gt;0,N759/L759,0),0)</f>
        <v>65.058823529411768</v>
      </c>
      <c r="AC759" s="29">
        <f>IFERROR(IF(U759="",0,U759/10000),0)</f>
        <v>0</v>
      </c>
      <c r="AD759" s="27">
        <f>IFERROR(IF(AND(T759&lt;&gt;"",T759&gt;0),U759/T759,0),0)</f>
        <v>0</v>
      </c>
      <c r="AE759" s="29">
        <f>IFERROR(IF(V759="",0,V759/10000),0)</f>
        <v>0</v>
      </c>
      <c r="AF759" s="29">
        <f>IFERROR(IF(O759&gt;0,N759/O759/60,0),0)</f>
        <v>0</v>
      </c>
      <c r="AG759" s="28" t="str">
        <f>IF(Z759="是",COUNTIFS($Z$2:$Z$4721,"是",$AB$2:$AB$4721,"&lt;"&amp;AB759)/COUNTIF($Z$2:$Z$4721,"是")*100,"")</f>
        <v/>
      </c>
      <c r="AH759" s="28" t="str">
        <f>IF(Z759="是",COUNTIFS($Z$2:$Z$4721,"是",$AC$2:$AC$4721,"&lt;"&amp;AC759)/COUNTIF($Z$2:$Z$4721,"是")*100,"")</f>
        <v/>
      </c>
      <c r="AI759" s="28" t="str">
        <f>IF(Z759="是",COUNTIFS($Z$2:$Z$4721,"是",$AD$2:$AD$4721,"&lt;"&amp;AD759)/COUNTIF($Z$2:$Z$4721,"是")*100,"")</f>
        <v/>
      </c>
      <c r="AJ759" s="28" t="str">
        <f>IF(Z759="是",COUNTIFS($Z$2:$Z$4721,"是",$AE$2:$AE$4721,"&lt;"&amp;AE759)/COUNTIF($Z$2:$Z$4721,"是")*100,"")</f>
        <v/>
      </c>
      <c r="AK759" s="28" t="str">
        <f>IF(Z759="是",COUNTIFS($Z$2:$Z$4721,"是",$AF$2:$AF$4721,"&lt;"&amp;AF759)/COUNTIF($Z$2:$Z$4721,"是")*100,"")</f>
        <v/>
      </c>
      <c r="AL759" s="29" t="str">
        <f>IF(Z759="是",ROUND(AG759*0.1+AH759*0.35+AI759*0.15+AJ759*0.15+AK759*0.25,2),"")</f>
        <v/>
      </c>
      <c r="AM759" s="25" t="str">
        <f>IF(Z759="是",COUNTIFS($Z$2:$Z$4721,"是",$AL$2:$AL$4721,"&gt;"&amp;AL759)+1,"")</f>
        <v/>
      </c>
      <c r="AN759" s="24" t="str">
        <f>IF(Z759&lt;&gt;"是","非参评",IF(AND(AM759&lt;=COUNTIF($Z$2:$Z$4721,"是")*0.2,AC759&gt;MEDIAN(IF($Z$2:$Z$4721="是",$AC$2:$AC$4721))),"S",IF(AM759&lt;=COUNTIF($Z$2:$Z$4721,"是")*0.5,"A",IF(AM759&lt;=COUNTIF($Z$2:$Z$4721,"是")*0.8,"B","C"))))</f>
        <v>非参评</v>
      </c>
      <c r="AO759" s="24" t="str">
        <f>IF(G759="","无数据",IF(G759&lt;30,"MOB1-",IF(G759&lt;90,"MOB1-3",IF(G759&lt;180,"MOB3-6",IF(G759&lt;365,"MOB6-12","MOB12+")))))</f>
        <v>MOB6-12</v>
      </c>
    </row>
    <row r="760" spans="1:41" ht="13.5" hidden="1" customHeight="1">
      <c r="A760" s="24" t="s">
        <v>1168</v>
      </c>
      <c r="B760" s="34" t="s">
        <v>162</v>
      </c>
      <c r="C760" s="25">
        <v>795639</v>
      </c>
      <c r="D760" s="24" t="s">
        <v>1256</v>
      </c>
      <c r="E760" s="26">
        <v>45946.744444444397</v>
      </c>
      <c r="F760" s="26">
        <v>45946.744444444397</v>
      </c>
      <c r="G760" s="25">
        <v>208</v>
      </c>
      <c r="H760" s="25">
        <v>208</v>
      </c>
      <c r="I760" s="26">
        <v>46154.8125</v>
      </c>
      <c r="J760" s="27">
        <v>3810</v>
      </c>
      <c r="K760" s="27">
        <v>4725</v>
      </c>
      <c r="L760" s="27">
        <v>1662</v>
      </c>
      <c r="M760" s="27">
        <v>244952</v>
      </c>
      <c r="N760" s="27">
        <v>198179</v>
      </c>
      <c r="O760" s="25">
        <v>22</v>
      </c>
      <c r="P760" s="27">
        <v>0</v>
      </c>
      <c r="Q760" s="24"/>
      <c r="R760" s="24"/>
      <c r="S760" s="27">
        <v>265</v>
      </c>
      <c r="T760" s="27">
        <v>439</v>
      </c>
      <c r="U760" s="27">
        <v>17800000</v>
      </c>
      <c r="V760" s="27">
        <v>9635200</v>
      </c>
      <c r="W760" s="27">
        <v>17800000</v>
      </c>
      <c r="X760" s="24" t="str">
        <f>IF(OR(I760="",说明首页!$C$3-INT(I760)&gt;7),"是","否")</f>
        <v>否</v>
      </c>
      <c r="Y760" s="24" t="str">
        <f>IF(OR(O760="",O760&lt;22),"是","否")</f>
        <v>否</v>
      </c>
      <c r="Z760" s="24" t="str">
        <f>IF(AND(X760="否",Y760="否"),"是","否")</f>
        <v>是</v>
      </c>
      <c r="AA760" s="24" t="str">
        <f>IF(OR(I760="",说明首页!$C$3-INT(I760)&gt;=3),"是","否")</f>
        <v>否</v>
      </c>
      <c r="AB760" s="28">
        <f>IFERROR(IF(L760&gt;0,N760/L760,0),0)</f>
        <v>119.24127557160048</v>
      </c>
      <c r="AC760" s="29">
        <f>IFERROR(IF(U760="",0,U760/10000),0)</f>
        <v>1780</v>
      </c>
      <c r="AD760" s="27">
        <f>IFERROR(IF(AND(T760&lt;&gt;"",T760&gt;0),U760/T760,0),0)</f>
        <v>40546.697038724371</v>
      </c>
      <c r="AE760" s="29">
        <f>IFERROR(IF(V760="",0,V760/10000),0)</f>
        <v>963.52</v>
      </c>
      <c r="AF760" s="29">
        <f>IFERROR(IF(O760&gt;0,N760/O760/60,0),0)</f>
        <v>150.13560606060608</v>
      </c>
      <c r="AG760" s="28">
        <f>IF(Z760="是",COUNTIFS($Z$2:$Z$4721,"是",$AB$2:$AB$4721,"&lt;"&amp;AB760)/COUNTIF($Z$2:$Z$4721,"是")*100,"")</f>
        <v>87.858347386172014</v>
      </c>
      <c r="AH760" s="28">
        <f>IF(Z760="是",COUNTIFS($Z$2:$Z$4721,"是",$AC$2:$AC$4721,"&lt;"&amp;AC760)/COUNTIF($Z$2:$Z$4721,"是")*100,"")</f>
        <v>94.603709949409776</v>
      </c>
      <c r="AI760" s="28">
        <f>IF(Z760="是",COUNTIFS($Z$2:$Z$4721,"是",$AD$2:$AD$4721,"&lt;"&amp;AD760)/COUNTIF($Z$2:$Z$4721,"是")*100,"")</f>
        <v>97.976391231028671</v>
      </c>
      <c r="AJ760" s="28">
        <f>IF(Z760="是",COUNTIFS($Z$2:$Z$4721,"是",$AE$2:$AE$4721,"&lt;"&amp;AE760)/COUNTIF($Z$2:$Z$4721,"是")*100,"")</f>
        <v>95.278246205733566</v>
      </c>
      <c r="AK760" s="28">
        <f>IF(Z760="是",COUNTIFS($Z$2:$Z$4721,"是",$AF$2:$AF$4721,"&lt;"&amp;AF760)/COUNTIF($Z$2:$Z$4721,"是")*100,"")</f>
        <v>74.367622259696461</v>
      </c>
      <c r="AL760" s="29">
        <f>IF(Z760="是",ROUND(AG760*0.1+AH760*0.35+AI760*0.15+AJ760*0.15+AK760*0.25,2),"")</f>
        <v>89.48</v>
      </c>
      <c r="AM760" s="25">
        <f>IF(Z760="是",COUNTIFS($Z$2:$Z$4721,"是",$AL$2:$AL$4721,"&gt;"&amp;AL760)+1,"")</f>
        <v>28</v>
      </c>
      <c r="AN760" s="24" t="str">
        <f>IF(Z760&lt;&gt;"是","非参评",IF(AND(AM760&lt;=COUNTIF($Z$2:$Z$4721,"是")*0.2,AC760&gt;MEDIAN(IF($Z$2:$Z$4721="是",$AC$2:$AC$4721))),"S",IF(AM760&lt;=COUNTIF($Z$2:$Z$4721,"是")*0.5,"A",IF(AM760&lt;=COUNTIF($Z$2:$Z$4721,"是")*0.8,"B","C"))))</f>
        <v>S</v>
      </c>
      <c r="AO760" s="24" t="str">
        <f>IF(G760="","无数据",IF(G760&lt;30,"MOB1-",IF(G760&lt;90,"MOB1-3",IF(G760&lt;180,"MOB3-6",IF(G760&lt;365,"MOB6-12","MOB12+")))))</f>
        <v>MOB6-12</v>
      </c>
    </row>
    <row r="761" spans="1:41" ht="13.5" hidden="1" customHeight="1">
      <c r="A761" s="24" t="s">
        <v>1168</v>
      </c>
      <c r="B761" s="34" t="s">
        <v>145</v>
      </c>
      <c r="C761" s="25">
        <v>795642</v>
      </c>
      <c r="D761" s="24" t="s">
        <v>1819</v>
      </c>
      <c r="E761" s="26">
        <v>45946.745138888902</v>
      </c>
      <c r="F761" s="26">
        <v>45946.745138888902</v>
      </c>
      <c r="G761" s="25">
        <v>208</v>
      </c>
      <c r="H761" s="25">
        <v>208</v>
      </c>
      <c r="I761" s="26">
        <v>46129.765972222202</v>
      </c>
      <c r="J761" s="27">
        <v>744</v>
      </c>
      <c r="K761" s="27">
        <v>768</v>
      </c>
      <c r="L761" s="27">
        <v>328</v>
      </c>
      <c r="M761" s="27">
        <v>29743</v>
      </c>
      <c r="N761" s="27">
        <v>24083</v>
      </c>
      <c r="O761" s="25">
        <v>3</v>
      </c>
      <c r="P761" s="27">
        <v>0</v>
      </c>
      <c r="Q761" s="24"/>
      <c r="R761" s="24"/>
      <c r="S761" s="27">
        <v>78</v>
      </c>
      <c r="T761" s="27">
        <v>113</v>
      </c>
      <c r="U761" s="27">
        <v>2299200</v>
      </c>
      <c r="V761" s="27">
        <v>923900</v>
      </c>
      <c r="W761" s="27">
        <v>2299200</v>
      </c>
      <c r="X761" s="24" t="str">
        <f>IF(OR(I761="",说明首页!$C$3-INT(I761)&gt;7),"是","否")</f>
        <v>否</v>
      </c>
      <c r="Y761" s="24" t="str">
        <f>IF(OR(O761="",O761&lt;22),"是","否")</f>
        <v>是</v>
      </c>
      <c r="Z761" s="24" t="str">
        <f>IF(AND(X761="否",Y761="否"),"是","否")</f>
        <v>否</v>
      </c>
      <c r="AA761" s="24" t="str">
        <f>IF(OR(I761="",说明首页!$C$3-INT(I761)&gt;=3),"是","否")</f>
        <v>否</v>
      </c>
      <c r="AB761" s="28">
        <f>IFERROR(IF(L761&gt;0,N761/L761,0),0)</f>
        <v>73.423780487804876</v>
      </c>
      <c r="AC761" s="29">
        <f>IFERROR(IF(U761="",0,U761/10000),0)</f>
        <v>229.92</v>
      </c>
      <c r="AD761" s="27">
        <f>IFERROR(IF(AND(T761&lt;&gt;"",T761&gt;0),U761/T761,0),0)</f>
        <v>20346.902654867255</v>
      </c>
      <c r="AE761" s="29">
        <f>IFERROR(IF(V761="",0,V761/10000),0)</f>
        <v>92.39</v>
      </c>
      <c r="AF761" s="29">
        <f>IFERROR(IF(O761&gt;0,N761/O761/60,0),0)</f>
        <v>133.79444444444445</v>
      </c>
      <c r="AG761" s="28" t="str">
        <f>IF(Z761="是",COUNTIFS($Z$2:$Z$4721,"是",$AB$2:$AB$4721,"&lt;"&amp;AB761)/COUNTIF($Z$2:$Z$4721,"是")*100,"")</f>
        <v/>
      </c>
      <c r="AH761" s="28" t="str">
        <f>IF(Z761="是",COUNTIFS($Z$2:$Z$4721,"是",$AC$2:$AC$4721,"&lt;"&amp;AC761)/COUNTIF($Z$2:$Z$4721,"是")*100,"")</f>
        <v/>
      </c>
      <c r="AI761" s="28" t="str">
        <f>IF(Z761="是",COUNTIFS($Z$2:$Z$4721,"是",$AD$2:$AD$4721,"&lt;"&amp;AD761)/COUNTIF($Z$2:$Z$4721,"是")*100,"")</f>
        <v/>
      </c>
      <c r="AJ761" s="28" t="str">
        <f>IF(Z761="是",COUNTIFS($Z$2:$Z$4721,"是",$AE$2:$AE$4721,"&lt;"&amp;AE761)/COUNTIF($Z$2:$Z$4721,"是")*100,"")</f>
        <v/>
      </c>
      <c r="AK761" s="28" t="str">
        <f>IF(Z761="是",COUNTIFS($Z$2:$Z$4721,"是",$AF$2:$AF$4721,"&lt;"&amp;AF761)/COUNTIF($Z$2:$Z$4721,"是")*100,"")</f>
        <v/>
      </c>
      <c r="AL761" s="29" t="str">
        <f>IF(Z761="是",ROUND(AG761*0.1+AH761*0.35+AI761*0.15+AJ761*0.15+AK761*0.25,2),"")</f>
        <v/>
      </c>
      <c r="AM761" s="25" t="str">
        <f>IF(Z761="是",COUNTIFS($Z$2:$Z$4721,"是",$AL$2:$AL$4721,"&gt;"&amp;AL761)+1,"")</f>
        <v/>
      </c>
      <c r="AN761" s="24" t="str">
        <f>IF(Z761&lt;&gt;"是","非参评",IF(AND(AM761&lt;=COUNTIF($Z$2:$Z$4721,"是")*0.2,AC761&gt;MEDIAN(IF($Z$2:$Z$4721="是",$AC$2:$AC$4721))),"S",IF(AM761&lt;=COUNTIF($Z$2:$Z$4721,"是")*0.5,"A",IF(AM761&lt;=COUNTIF($Z$2:$Z$4721,"是")*0.8,"B","C"))))</f>
        <v>非参评</v>
      </c>
      <c r="AO761" s="24" t="str">
        <f>IF(G761="","无数据",IF(G761&lt;30,"MOB1-",IF(G761&lt;90,"MOB1-3",IF(G761&lt;180,"MOB3-6",IF(G761&lt;365,"MOB6-12","MOB12+")))))</f>
        <v>MOB6-12</v>
      </c>
    </row>
    <row r="762" spans="1:41" ht="13.5" hidden="1" customHeight="1">
      <c r="A762" s="24" t="s">
        <v>1168</v>
      </c>
      <c r="B762" s="34" t="s">
        <v>150</v>
      </c>
      <c r="C762" s="25">
        <v>795656</v>
      </c>
      <c r="D762" s="24" t="s">
        <v>523</v>
      </c>
      <c r="E762" s="26">
        <v>45947.654861111099</v>
      </c>
      <c r="F762" s="26">
        <v>45947.654861111099</v>
      </c>
      <c r="G762" s="25">
        <v>207</v>
      </c>
      <c r="H762" s="25">
        <v>207</v>
      </c>
      <c r="I762" s="26">
        <v>46154.773611111101</v>
      </c>
      <c r="J762" s="27">
        <v>383</v>
      </c>
      <c r="K762" s="27">
        <v>463</v>
      </c>
      <c r="L762" s="27">
        <v>145</v>
      </c>
      <c r="M762" s="27">
        <v>17088</v>
      </c>
      <c r="N762" s="27">
        <v>12834</v>
      </c>
      <c r="O762" s="25"/>
      <c r="P762" s="27">
        <v>0</v>
      </c>
      <c r="Q762" s="24"/>
      <c r="R762" s="24"/>
      <c r="S762" s="27">
        <v>3</v>
      </c>
      <c r="T762" s="27">
        <v>6</v>
      </c>
      <c r="U762" s="27">
        <v>106500</v>
      </c>
      <c r="V762" s="27">
        <v>105500</v>
      </c>
      <c r="W762" s="27">
        <v>106500</v>
      </c>
      <c r="X762" s="24" t="str">
        <f>IF(OR(I762="",说明首页!$C$3-INT(I762)&gt;7),"是","否")</f>
        <v>否</v>
      </c>
      <c r="Y762" s="24" t="str">
        <f>IF(OR(O762="",O762&lt;22),"是","否")</f>
        <v>是</v>
      </c>
      <c r="Z762" s="24" t="str">
        <f>IF(AND(X762="否",Y762="否"),"是","否")</f>
        <v>否</v>
      </c>
      <c r="AA762" s="24" t="str">
        <f>IF(OR(I762="",说明首页!$C$3-INT(I762)&gt;=3),"是","否")</f>
        <v>否</v>
      </c>
      <c r="AB762" s="28">
        <f>IFERROR(IF(L762&gt;0,N762/L762,0),0)</f>
        <v>88.510344827586209</v>
      </c>
      <c r="AC762" s="29">
        <f>IFERROR(IF(U762="",0,U762/10000),0)</f>
        <v>10.65</v>
      </c>
      <c r="AD762" s="27">
        <f>IFERROR(IF(AND(T762&lt;&gt;"",T762&gt;0),U762/T762,0),0)</f>
        <v>17750</v>
      </c>
      <c r="AE762" s="29">
        <f>IFERROR(IF(V762="",0,V762/10000),0)</f>
        <v>10.55</v>
      </c>
      <c r="AF762" s="29">
        <f>IFERROR(IF(O762&gt;0,N762/O762/60,0),0)</f>
        <v>0</v>
      </c>
      <c r="AG762" s="28" t="str">
        <f>IF(Z762="是",COUNTIFS($Z$2:$Z$4721,"是",$AB$2:$AB$4721,"&lt;"&amp;AB762)/COUNTIF($Z$2:$Z$4721,"是")*100,"")</f>
        <v/>
      </c>
      <c r="AH762" s="28" t="str">
        <f>IF(Z762="是",COUNTIFS($Z$2:$Z$4721,"是",$AC$2:$AC$4721,"&lt;"&amp;AC762)/COUNTIF($Z$2:$Z$4721,"是")*100,"")</f>
        <v/>
      </c>
      <c r="AI762" s="28" t="str">
        <f>IF(Z762="是",COUNTIFS($Z$2:$Z$4721,"是",$AD$2:$AD$4721,"&lt;"&amp;AD762)/COUNTIF($Z$2:$Z$4721,"是")*100,"")</f>
        <v/>
      </c>
      <c r="AJ762" s="28" t="str">
        <f>IF(Z762="是",COUNTIFS($Z$2:$Z$4721,"是",$AE$2:$AE$4721,"&lt;"&amp;AE762)/COUNTIF($Z$2:$Z$4721,"是")*100,"")</f>
        <v/>
      </c>
      <c r="AK762" s="28" t="str">
        <f>IF(Z762="是",COUNTIFS($Z$2:$Z$4721,"是",$AF$2:$AF$4721,"&lt;"&amp;AF762)/COUNTIF($Z$2:$Z$4721,"是")*100,"")</f>
        <v/>
      </c>
      <c r="AL762" s="29" t="str">
        <f>IF(Z762="是",ROUND(AG762*0.1+AH762*0.35+AI762*0.15+AJ762*0.15+AK762*0.25,2),"")</f>
        <v/>
      </c>
      <c r="AM762" s="25" t="str">
        <f>IF(Z762="是",COUNTIFS($Z$2:$Z$4721,"是",$AL$2:$AL$4721,"&gt;"&amp;AL762)+1,"")</f>
        <v/>
      </c>
      <c r="AN762" s="24" t="str">
        <f>IF(Z762&lt;&gt;"是","非参评",IF(AND(AM762&lt;=COUNTIF($Z$2:$Z$4721,"是")*0.2,AC762&gt;MEDIAN(IF($Z$2:$Z$4721="是",$AC$2:$AC$4721))),"S",IF(AM762&lt;=COUNTIF($Z$2:$Z$4721,"是")*0.5,"A",IF(AM762&lt;=COUNTIF($Z$2:$Z$4721,"是")*0.8,"B","C"))))</f>
        <v>非参评</v>
      </c>
      <c r="AO762" s="24" t="str">
        <f>IF(G762="","无数据",IF(G762&lt;30,"MOB1-",IF(G762&lt;90,"MOB1-3",IF(G762&lt;180,"MOB3-6",IF(G762&lt;365,"MOB6-12","MOB12+")))))</f>
        <v>MOB6-12</v>
      </c>
    </row>
    <row r="763" spans="1:41" ht="13.5" hidden="1" customHeight="1">
      <c r="A763" s="24" t="s">
        <v>1168</v>
      </c>
      <c r="B763" s="34" t="s">
        <v>150</v>
      </c>
      <c r="C763" s="25">
        <v>795658</v>
      </c>
      <c r="D763" s="24" t="s">
        <v>1496</v>
      </c>
      <c r="E763" s="26">
        <v>45947.438888888901</v>
      </c>
      <c r="F763" s="26">
        <v>45947.438888888901</v>
      </c>
      <c r="G763" s="25">
        <v>207</v>
      </c>
      <c r="H763" s="25">
        <v>207</v>
      </c>
      <c r="I763" s="26">
        <v>46154.845138888901</v>
      </c>
      <c r="J763" s="27">
        <v>6897</v>
      </c>
      <c r="K763" s="27">
        <v>8154</v>
      </c>
      <c r="L763" s="27">
        <v>2401</v>
      </c>
      <c r="M763" s="27">
        <v>405948</v>
      </c>
      <c r="N763" s="27">
        <v>324199</v>
      </c>
      <c r="O763" s="25">
        <v>28</v>
      </c>
      <c r="P763" s="27">
        <v>0</v>
      </c>
      <c r="Q763" s="24"/>
      <c r="R763" s="24"/>
      <c r="S763" s="27">
        <v>350</v>
      </c>
      <c r="T763" s="27">
        <v>534</v>
      </c>
      <c r="U763" s="27">
        <v>19900000</v>
      </c>
      <c r="V763" s="27">
        <v>11300000</v>
      </c>
      <c r="W763" s="27">
        <v>19900000</v>
      </c>
      <c r="X763" s="24" t="str">
        <f>IF(OR(I763="",说明首页!$C$3-INT(I763)&gt;7),"是","否")</f>
        <v>否</v>
      </c>
      <c r="Y763" s="24" t="str">
        <f>IF(OR(O763="",O763&lt;22),"是","否")</f>
        <v>否</v>
      </c>
      <c r="Z763" s="24" t="str">
        <f>IF(AND(X763="否",Y763="否"),"是","否")</f>
        <v>是</v>
      </c>
      <c r="AA763" s="24" t="str">
        <f>IF(OR(I763="",说明首页!$C$3-INT(I763)&gt;=3),"是","否")</f>
        <v>否</v>
      </c>
      <c r="AB763" s="28">
        <f>IFERROR(IF(L763&gt;0,N763/L763,0),0)</f>
        <v>135.02665556018326</v>
      </c>
      <c r="AC763" s="29">
        <f>IFERROR(IF(U763="",0,U763/10000),0)</f>
        <v>1990</v>
      </c>
      <c r="AD763" s="27">
        <f>IFERROR(IF(AND(T763&lt;&gt;"",T763&gt;0),U763/T763,0),0)</f>
        <v>37265.917602996255</v>
      </c>
      <c r="AE763" s="29">
        <f>IFERROR(IF(V763="",0,V763/10000),0)</f>
        <v>1130</v>
      </c>
      <c r="AF763" s="29">
        <f>IFERROR(IF(O763&gt;0,N763/O763/60,0),0)</f>
        <v>192.97559523809522</v>
      </c>
      <c r="AG763" s="28">
        <f>IF(Z763="是",COUNTIFS($Z$2:$Z$4721,"是",$AB$2:$AB$4721,"&lt;"&amp;AB763)/COUNTIF($Z$2:$Z$4721,"是")*100,"")</f>
        <v>93.423271500843171</v>
      </c>
      <c r="AH763" s="28">
        <f>IF(Z763="是",COUNTIFS($Z$2:$Z$4721,"是",$AC$2:$AC$4721,"&lt;"&amp;AC763)/COUNTIF($Z$2:$Z$4721,"是")*100,"")</f>
        <v>96.458684654300157</v>
      </c>
      <c r="AI763" s="28">
        <f>IF(Z763="是",COUNTIFS($Z$2:$Z$4721,"是",$AD$2:$AD$4721,"&lt;"&amp;AD763)/COUNTIF($Z$2:$Z$4721,"是")*100,"")</f>
        <v>96.458684654300157</v>
      </c>
      <c r="AJ763" s="28">
        <f>IF(Z763="是",COUNTIFS($Z$2:$Z$4721,"是",$AE$2:$AE$4721,"&lt;"&amp;AE763)/COUNTIF($Z$2:$Z$4721,"是")*100,"")</f>
        <v>97.301854974704895</v>
      </c>
      <c r="AK763" s="28">
        <f>IF(Z763="是",COUNTIFS($Z$2:$Z$4721,"是",$AF$2:$AF$4721,"&lt;"&amp;AF763)/COUNTIF($Z$2:$Z$4721,"是")*100,"")</f>
        <v>97.133220910623947</v>
      </c>
      <c r="AL763" s="29">
        <f>IF(Z763="是",ROUND(AG763*0.1+AH763*0.35+AI763*0.15+AJ763*0.15+AK763*0.25,2),"")</f>
        <v>96.45</v>
      </c>
      <c r="AM763" s="25">
        <f>IF(Z763="是",COUNTIFS($Z$2:$Z$4721,"是",$AL$2:$AL$4721,"&gt;"&amp;AL763)+1,"")</f>
        <v>5</v>
      </c>
      <c r="AN763" s="24" t="str">
        <f>IF(Z763&lt;&gt;"是","非参评",IF(AND(AM763&lt;=COUNTIF($Z$2:$Z$4721,"是")*0.2,AC763&gt;MEDIAN(IF($Z$2:$Z$4721="是",$AC$2:$AC$4721))),"S",IF(AM763&lt;=COUNTIF($Z$2:$Z$4721,"是")*0.5,"A",IF(AM763&lt;=COUNTIF($Z$2:$Z$4721,"是")*0.8,"B","C"))))</f>
        <v>S</v>
      </c>
      <c r="AO763" s="24" t="str">
        <f>IF(G763="","无数据",IF(G763&lt;30,"MOB1-",IF(G763&lt;90,"MOB1-3",IF(G763&lt;180,"MOB3-6",IF(G763&lt;365,"MOB6-12","MOB12+")))))</f>
        <v>MOB6-12</v>
      </c>
    </row>
    <row r="764" spans="1:41" ht="13.5" hidden="1" customHeight="1">
      <c r="A764" s="24" t="s">
        <v>1168</v>
      </c>
      <c r="B764" s="34" t="s">
        <v>150</v>
      </c>
      <c r="C764" s="25">
        <v>795660</v>
      </c>
      <c r="D764" s="24" t="s">
        <v>1002</v>
      </c>
      <c r="E764" s="26">
        <v>45947.4465277778</v>
      </c>
      <c r="F764" s="26">
        <v>45947.4465277778</v>
      </c>
      <c r="G764" s="25">
        <v>207</v>
      </c>
      <c r="H764" s="25">
        <v>207</v>
      </c>
      <c r="I764" s="26">
        <v>46154.661805555603</v>
      </c>
      <c r="J764" s="27">
        <v>575</v>
      </c>
      <c r="K764" s="27">
        <v>648</v>
      </c>
      <c r="L764" s="27">
        <v>182</v>
      </c>
      <c r="M764" s="27">
        <v>23004</v>
      </c>
      <c r="N764" s="27">
        <v>16321</v>
      </c>
      <c r="O764" s="25">
        <v>1</v>
      </c>
      <c r="P764" s="27">
        <v>0</v>
      </c>
      <c r="Q764" s="24"/>
      <c r="R764" s="24"/>
      <c r="S764" s="27">
        <v>2</v>
      </c>
      <c r="T764" s="27">
        <v>4</v>
      </c>
      <c r="U764" s="27">
        <v>292500</v>
      </c>
      <c r="V764" s="27">
        <v>292500</v>
      </c>
      <c r="W764" s="27">
        <v>292500</v>
      </c>
      <c r="X764" s="24" t="str">
        <f>IF(OR(I764="",说明首页!$C$3-INT(I764)&gt;7),"是","否")</f>
        <v>否</v>
      </c>
      <c r="Y764" s="24" t="str">
        <f>IF(OR(O764="",O764&lt;22),"是","否")</f>
        <v>是</v>
      </c>
      <c r="Z764" s="24" t="str">
        <f>IF(AND(X764="否",Y764="否"),"是","否")</f>
        <v>否</v>
      </c>
      <c r="AA764" s="24" t="str">
        <f>IF(OR(I764="",说明首页!$C$3-INT(I764)&gt;=3),"是","否")</f>
        <v>否</v>
      </c>
      <c r="AB764" s="28">
        <f>IFERROR(IF(L764&gt;0,N764/L764,0),0)</f>
        <v>89.675824175824175</v>
      </c>
      <c r="AC764" s="29">
        <f>IFERROR(IF(U764="",0,U764/10000),0)</f>
        <v>29.25</v>
      </c>
      <c r="AD764" s="27">
        <f>IFERROR(IF(AND(T764&lt;&gt;"",T764&gt;0),U764/T764,0),0)</f>
        <v>73125</v>
      </c>
      <c r="AE764" s="29">
        <f>IFERROR(IF(V764="",0,V764/10000),0)</f>
        <v>29.25</v>
      </c>
      <c r="AF764" s="29">
        <f>IFERROR(IF(O764&gt;0,N764/O764/60,0),0)</f>
        <v>272.01666666666665</v>
      </c>
      <c r="AG764" s="28" t="str">
        <f>IF(Z764="是",COUNTIFS($Z$2:$Z$4721,"是",$AB$2:$AB$4721,"&lt;"&amp;AB764)/COUNTIF($Z$2:$Z$4721,"是")*100,"")</f>
        <v/>
      </c>
      <c r="AH764" s="28" t="str">
        <f>IF(Z764="是",COUNTIFS($Z$2:$Z$4721,"是",$AC$2:$AC$4721,"&lt;"&amp;AC764)/COUNTIF($Z$2:$Z$4721,"是")*100,"")</f>
        <v/>
      </c>
      <c r="AI764" s="28" t="str">
        <f>IF(Z764="是",COUNTIFS($Z$2:$Z$4721,"是",$AD$2:$AD$4721,"&lt;"&amp;AD764)/COUNTIF($Z$2:$Z$4721,"是")*100,"")</f>
        <v/>
      </c>
      <c r="AJ764" s="28" t="str">
        <f>IF(Z764="是",COUNTIFS($Z$2:$Z$4721,"是",$AE$2:$AE$4721,"&lt;"&amp;AE764)/COUNTIF($Z$2:$Z$4721,"是")*100,"")</f>
        <v/>
      </c>
      <c r="AK764" s="28" t="str">
        <f>IF(Z764="是",COUNTIFS($Z$2:$Z$4721,"是",$AF$2:$AF$4721,"&lt;"&amp;AF764)/COUNTIF($Z$2:$Z$4721,"是")*100,"")</f>
        <v/>
      </c>
      <c r="AL764" s="29" t="str">
        <f>IF(Z764="是",ROUND(AG764*0.1+AH764*0.35+AI764*0.15+AJ764*0.15+AK764*0.25,2),"")</f>
        <v/>
      </c>
      <c r="AM764" s="25" t="str">
        <f>IF(Z764="是",COUNTIFS($Z$2:$Z$4721,"是",$AL$2:$AL$4721,"&gt;"&amp;AL764)+1,"")</f>
        <v/>
      </c>
      <c r="AN764" s="24" t="str">
        <f>IF(Z764&lt;&gt;"是","非参评",IF(AND(AM764&lt;=COUNTIF($Z$2:$Z$4721,"是")*0.2,AC764&gt;MEDIAN(IF($Z$2:$Z$4721="是",$AC$2:$AC$4721))),"S",IF(AM764&lt;=COUNTIF($Z$2:$Z$4721,"是")*0.5,"A",IF(AM764&lt;=COUNTIF($Z$2:$Z$4721,"是")*0.8,"B","C"))))</f>
        <v>非参评</v>
      </c>
      <c r="AO764" s="24" t="str">
        <f>IF(G764="","无数据",IF(G764&lt;30,"MOB1-",IF(G764&lt;90,"MOB1-3",IF(G764&lt;180,"MOB3-6",IF(G764&lt;365,"MOB6-12","MOB12+")))))</f>
        <v>MOB6-12</v>
      </c>
    </row>
    <row r="765" spans="1:41" ht="13.5" hidden="1" customHeight="1">
      <c r="A765" s="24" t="s">
        <v>1168</v>
      </c>
      <c r="B765" s="34" t="s">
        <v>152</v>
      </c>
      <c r="C765" s="25">
        <v>795664</v>
      </c>
      <c r="D765" s="24" t="s">
        <v>1506</v>
      </c>
      <c r="E765" s="26">
        <v>45947.4465277778</v>
      </c>
      <c r="F765" s="26">
        <v>45947.4465277778</v>
      </c>
      <c r="G765" s="25">
        <v>207</v>
      </c>
      <c r="H765" s="25">
        <v>207</v>
      </c>
      <c r="I765" s="26">
        <v>46154.495833333298</v>
      </c>
      <c r="J765" s="27">
        <v>3777</v>
      </c>
      <c r="K765" s="27">
        <v>5307</v>
      </c>
      <c r="L765" s="27">
        <v>1644</v>
      </c>
      <c r="M765" s="27">
        <v>192668</v>
      </c>
      <c r="N765" s="27">
        <v>140504</v>
      </c>
      <c r="O765" s="25">
        <v>26</v>
      </c>
      <c r="P765" s="27">
        <v>0</v>
      </c>
      <c r="Q765" s="24"/>
      <c r="R765" s="24"/>
      <c r="S765" s="27">
        <v>180</v>
      </c>
      <c r="T765" s="27">
        <v>266</v>
      </c>
      <c r="U765" s="27">
        <v>5658100</v>
      </c>
      <c r="V765" s="24">
        <v>2085400</v>
      </c>
      <c r="W765" s="27">
        <v>5658100</v>
      </c>
      <c r="X765" s="24" t="str">
        <f>IF(OR(I765="",说明首页!$C$3-INT(I765)&gt;7),"是","否")</f>
        <v>否</v>
      </c>
      <c r="Y765" s="24" t="str">
        <f>IF(OR(O765="",O765&lt;22),"是","否")</f>
        <v>否</v>
      </c>
      <c r="Z765" s="24" t="str">
        <f>IF(AND(X765="否",Y765="否"),"是","否")</f>
        <v>是</v>
      </c>
      <c r="AA765" s="24" t="str">
        <f>IF(OR(I765="",说明首页!$C$3-INT(I765)&gt;=3),"是","否")</f>
        <v>否</v>
      </c>
      <c r="AB765" s="28">
        <f>IFERROR(IF(L765&gt;0,N765/L765,0),0)</f>
        <v>85.464720194647199</v>
      </c>
      <c r="AC765" s="29">
        <f>IFERROR(IF(U765="",0,U765/10000),0)</f>
        <v>565.80999999999995</v>
      </c>
      <c r="AD765" s="27">
        <f>IFERROR(IF(AND(T765&lt;&gt;"",T765&gt;0),U765/T765,0),0)</f>
        <v>21271.052631578947</v>
      </c>
      <c r="AE765" s="29">
        <f>IFERROR(IF(V765="",0,V765/10000),0)</f>
        <v>208.54</v>
      </c>
      <c r="AF765" s="29">
        <f>IFERROR(IF(O765&gt;0,N765/O765/60,0),0)</f>
        <v>90.066666666666663</v>
      </c>
      <c r="AG765" s="28">
        <f>IF(Z765="是",COUNTIFS($Z$2:$Z$4721,"是",$AB$2:$AB$4721,"&lt;"&amp;AB765)/COUNTIF($Z$2:$Z$4721,"是")*100,"")</f>
        <v>36.593591905564928</v>
      </c>
      <c r="AH765" s="28">
        <f>IF(Z765="是",COUNTIFS($Z$2:$Z$4721,"是",$AC$2:$AC$4721,"&lt;"&amp;AC765)/COUNTIF($Z$2:$Z$4721,"是")*100,"")</f>
        <v>24.620573355817875</v>
      </c>
      <c r="AI765" s="28">
        <f>IF(Z765="是",COUNTIFS($Z$2:$Z$4721,"是",$AD$2:$AD$4721,"&lt;"&amp;AD765)/COUNTIF($Z$2:$Z$4721,"是")*100,"")</f>
        <v>33.895446880269816</v>
      </c>
      <c r="AJ765" s="28">
        <f>IF(Z765="是",COUNTIFS($Z$2:$Z$4721,"是",$AE$2:$AE$4721,"&lt;"&amp;AE765)/COUNTIF($Z$2:$Z$4721,"是")*100,"")</f>
        <v>29.173693086003372</v>
      </c>
      <c r="AK765" s="28">
        <f>IF(Z765="是",COUNTIFS($Z$2:$Z$4721,"是",$AF$2:$AF$4721,"&lt;"&amp;AF765)/COUNTIF($Z$2:$Z$4721,"是")*100,"")</f>
        <v>3.3726812816188869</v>
      </c>
      <c r="AL765" s="29">
        <f>IF(Z765="是",ROUND(AG765*0.1+AH765*0.35+AI765*0.15+AJ765*0.15+AK765*0.25,2),"")</f>
        <v>22.58</v>
      </c>
      <c r="AM765" s="25">
        <f>IF(Z765="是",COUNTIFS($Z$2:$Z$4721,"是",$AL$2:$AL$4721,"&gt;"&amp;AL765)+1,"")</f>
        <v>514</v>
      </c>
      <c r="AN765" s="24" t="str">
        <f>IF(Z765&lt;&gt;"是","非参评",IF(AND(AM765&lt;=COUNTIF($Z$2:$Z$4721,"是")*0.2,AC765&gt;MEDIAN(IF($Z$2:$Z$4721="是",$AC$2:$AC$4721))),"S",IF(AM765&lt;=COUNTIF($Z$2:$Z$4721,"是")*0.5,"A",IF(AM765&lt;=COUNTIF($Z$2:$Z$4721,"是")*0.8,"B","C"))))</f>
        <v>C</v>
      </c>
      <c r="AO765" s="24" t="str">
        <f>IF(G765="","无数据",IF(G765&lt;30,"MOB1-",IF(G765&lt;90,"MOB1-3",IF(G765&lt;180,"MOB3-6",IF(G765&lt;365,"MOB6-12","MOB12+")))))</f>
        <v>MOB6-12</v>
      </c>
    </row>
    <row r="766" spans="1:41" ht="13.5" hidden="1" customHeight="1">
      <c r="A766" s="24" t="s">
        <v>1168</v>
      </c>
      <c r="B766" s="34" t="s">
        <v>152</v>
      </c>
      <c r="C766" s="25">
        <v>795669</v>
      </c>
      <c r="D766" s="24" t="s">
        <v>218</v>
      </c>
      <c r="E766" s="26">
        <v>45947.59375</v>
      </c>
      <c r="F766" s="26">
        <v>45947.59375</v>
      </c>
      <c r="G766" s="25">
        <v>207</v>
      </c>
      <c r="H766" s="25">
        <v>207</v>
      </c>
      <c r="I766" s="26">
        <v>46154.783333333296</v>
      </c>
      <c r="J766" s="27">
        <v>3742</v>
      </c>
      <c r="K766" s="27">
        <v>6133</v>
      </c>
      <c r="L766" s="27">
        <v>2369</v>
      </c>
      <c r="M766" s="27">
        <v>253829</v>
      </c>
      <c r="N766" s="27">
        <v>204351</v>
      </c>
      <c r="O766" s="25">
        <v>26</v>
      </c>
      <c r="P766" s="27">
        <v>0</v>
      </c>
      <c r="Q766" s="24"/>
      <c r="R766" s="24"/>
      <c r="S766" s="27">
        <v>218</v>
      </c>
      <c r="T766" s="27">
        <v>363</v>
      </c>
      <c r="U766" s="27">
        <v>10200000</v>
      </c>
      <c r="V766" s="27">
        <v>4181000</v>
      </c>
      <c r="W766" s="27">
        <v>10200000</v>
      </c>
      <c r="X766" s="24" t="str">
        <f>IF(OR(I766="",说明首页!$C$3-INT(I766)&gt;7),"是","否")</f>
        <v>否</v>
      </c>
      <c r="Y766" s="24" t="str">
        <f>IF(OR(O766="",O766&lt;22),"是","否")</f>
        <v>否</v>
      </c>
      <c r="Z766" s="24" t="str">
        <f>IF(AND(X766="否",Y766="否"),"是","否")</f>
        <v>是</v>
      </c>
      <c r="AA766" s="24" t="str">
        <f>IF(OR(I766="",说明首页!$C$3-INT(I766)&gt;=3),"是","否")</f>
        <v>否</v>
      </c>
      <c r="AB766" s="28">
        <f>IFERROR(IF(L766&gt;0,N766/L766,0),0)</f>
        <v>86.260447446179825</v>
      </c>
      <c r="AC766" s="29">
        <f>IFERROR(IF(U766="",0,U766/10000),0)</f>
        <v>1020</v>
      </c>
      <c r="AD766" s="27">
        <f>IFERROR(IF(AND(T766&lt;&gt;"",T766&gt;0),U766/T766,0),0)</f>
        <v>28099.173553719007</v>
      </c>
      <c r="AE766" s="29">
        <f>IFERROR(IF(V766="",0,V766/10000),0)</f>
        <v>418.1</v>
      </c>
      <c r="AF766" s="29">
        <f>IFERROR(IF(O766&gt;0,N766/O766/60,0),0)</f>
        <v>130.99423076923077</v>
      </c>
      <c r="AG766" s="28">
        <f>IF(Z766="是",COUNTIFS($Z$2:$Z$4721,"是",$AB$2:$AB$4721,"&lt;"&amp;AB766)/COUNTIF($Z$2:$Z$4721,"是")*100,"")</f>
        <v>38.111298482293421</v>
      </c>
      <c r="AH766" s="28">
        <f>IF(Z766="是",COUNTIFS($Z$2:$Z$4721,"是",$AC$2:$AC$4721,"&lt;"&amp;AC766)/COUNTIF($Z$2:$Z$4721,"是")*100,"")</f>
        <v>69.139966273187184</v>
      </c>
      <c r="AI766" s="28">
        <f>IF(Z766="是",COUNTIFS($Z$2:$Z$4721,"是",$AD$2:$AD$4721,"&lt;"&amp;AD766)/COUNTIF($Z$2:$Z$4721,"是")*100,"")</f>
        <v>72.849915682967961</v>
      </c>
      <c r="AJ766" s="28">
        <f>IF(Z766="是",COUNTIFS($Z$2:$Z$4721,"是",$AE$2:$AE$4721,"&lt;"&amp;AE766)/COUNTIF($Z$2:$Z$4721,"是")*100,"")</f>
        <v>67.959527824620565</v>
      </c>
      <c r="AK766" s="28">
        <f>IF(Z766="是",COUNTIFS($Z$2:$Z$4721,"是",$AF$2:$AF$4721,"&lt;"&amp;AF766)/COUNTIF($Z$2:$Z$4721,"是")*100,"")</f>
        <v>44.182124789207421</v>
      </c>
      <c r="AL766" s="29">
        <f>IF(Z766="是",ROUND(AG766*0.1+AH766*0.35+AI766*0.15+AJ766*0.15+AK766*0.25,2),"")</f>
        <v>60.18</v>
      </c>
      <c r="AM766" s="25">
        <f>IF(Z766="是",COUNTIFS($Z$2:$Z$4721,"是",$AL$2:$AL$4721,"&gt;"&amp;AL766)+1,"")</f>
        <v>212</v>
      </c>
      <c r="AN766" s="24" t="str">
        <f>IF(Z766&lt;&gt;"是","非参评",IF(AND(AM766&lt;=COUNTIF($Z$2:$Z$4721,"是")*0.2,AC766&gt;MEDIAN(IF($Z$2:$Z$4721="是",$AC$2:$AC$4721))),"S",IF(AM766&lt;=COUNTIF($Z$2:$Z$4721,"是")*0.5,"A",IF(AM766&lt;=COUNTIF($Z$2:$Z$4721,"是")*0.8,"B","C"))))</f>
        <v>A</v>
      </c>
      <c r="AO766" s="24" t="str">
        <f>IF(G766="","无数据",IF(G766&lt;30,"MOB1-",IF(G766&lt;90,"MOB1-3",IF(G766&lt;180,"MOB3-6",IF(G766&lt;365,"MOB6-12","MOB12+")))))</f>
        <v>MOB6-12</v>
      </c>
    </row>
    <row r="767" spans="1:41" ht="13.5" hidden="1" customHeight="1">
      <c r="A767" s="24" t="s">
        <v>1168</v>
      </c>
      <c r="B767" s="34" t="s">
        <v>150</v>
      </c>
      <c r="C767" s="25">
        <v>795713</v>
      </c>
      <c r="D767" s="24" t="s">
        <v>1324</v>
      </c>
      <c r="E767" s="26">
        <v>45973.577777777798</v>
      </c>
      <c r="F767" s="26">
        <v>45950.431250000001</v>
      </c>
      <c r="G767" s="25">
        <v>181</v>
      </c>
      <c r="H767" s="25">
        <v>204</v>
      </c>
      <c r="I767" s="26">
        <v>46152.625</v>
      </c>
      <c r="J767" s="27">
        <v>5135</v>
      </c>
      <c r="K767" s="27">
        <v>5345</v>
      </c>
      <c r="L767" s="27">
        <v>2188</v>
      </c>
      <c r="M767" s="27">
        <v>259802</v>
      </c>
      <c r="N767" s="27">
        <v>211569</v>
      </c>
      <c r="O767" s="25">
        <v>23</v>
      </c>
      <c r="P767" s="27">
        <v>0</v>
      </c>
      <c r="Q767" s="24"/>
      <c r="R767" s="24"/>
      <c r="S767" s="27">
        <v>252</v>
      </c>
      <c r="T767" s="27">
        <v>400</v>
      </c>
      <c r="U767" s="27">
        <v>10600000</v>
      </c>
      <c r="V767" s="27">
        <v>3804800</v>
      </c>
      <c r="W767" s="27">
        <v>10600000</v>
      </c>
      <c r="X767" s="24" t="str">
        <f>IF(OR(I767="",说明首页!$C$3-INT(I767)&gt;7),"是","否")</f>
        <v>否</v>
      </c>
      <c r="Y767" s="24" t="str">
        <f>IF(OR(O767="",O767&lt;22),"是","否")</f>
        <v>否</v>
      </c>
      <c r="Z767" s="24" t="str">
        <f>IF(AND(X767="否",Y767="否"),"是","否")</f>
        <v>是</v>
      </c>
      <c r="AA767" s="24" t="str">
        <f>IF(OR(I767="",说明首页!$C$3-INT(I767)&gt;=3),"是","否")</f>
        <v>否</v>
      </c>
      <c r="AB767" s="28">
        <f>IFERROR(IF(L767&gt;0,N767/L767,0),0)</f>
        <v>96.695155393053014</v>
      </c>
      <c r="AC767" s="29">
        <f>IFERROR(IF(U767="",0,U767/10000),0)</f>
        <v>1060</v>
      </c>
      <c r="AD767" s="27">
        <f>IFERROR(IF(AND(T767&lt;&gt;"",T767&gt;0),U767/T767,0),0)</f>
        <v>26500</v>
      </c>
      <c r="AE767" s="29">
        <f>IFERROR(IF(V767="",0,V767/10000),0)</f>
        <v>380.48</v>
      </c>
      <c r="AF767" s="29">
        <f>IFERROR(IF(O767&gt;0,N767/O767/60,0),0)</f>
        <v>153.31086956521739</v>
      </c>
      <c r="AG767" s="28">
        <f>IF(Z767="是",COUNTIFS($Z$2:$Z$4721,"是",$AB$2:$AB$4721,"&lt;"&amp;AB767)/COUNTIF($Z$2:$Z$4721,"是")*100,"")</f>
        <v>60.370994940978072</v>
      </c>
      <c r="AH767" s="28">
        <f>IF(Z767="是",COUNTIFS($Z$2:$Z$4721,"是",$AC$2:$AC$4721,"&lt;"&amp;AC767)/COUNTIF($Z$2:$Z$4721,"是")*100,"")</f>
        <v>72.344013490725118</v>
      </c>
      <c r="AI767" s="28">
        <f>IF(Z767="是",COUNTIFS($Z$2:$Z$4721,"是",$AD$2:$AD$4721,"&lt;"&amp;AD767)/COUNTIF($Z$2:$Z$4721,"是")*100,"")</f>
        <v>65.767284991568303</v>
      </c>
      <c r="AJ767" s="28">
        <f>IF(Z767="是",COUNTIFS($Z$2:$Z$4721,"是",$AE$2:$AE$4721,"&lt;"&amp;AE767)/COUNTIF($Z$2:$Z$4721,"是")*100,"")</f>
        <v>61.551433389544684</v>
      </c>
      <c r="AK767" s="28">
        <f>IF(Z767="是",COUNTIFS($Z$2:$Z$4721,"是",$AF$2:$AF$4721,"&lt;"&amp;AF767)/COUNTIF($Z$2:$Z$4721,"是")*100,"")</f>
        <v>77.740303541315342</v>
      </c>
      <c r="AL767" s="29">
        <f>IF(Z767="是",ROUND(AG767*0.1+AH767*0.35+AI767*0.15+AJ767*0.15+AK767*0.25,2),"")</f>
        <v>69.89</v>
      </c>
      <c r="AM767" s="25">
        <f>IF(Z767="是",COUNTIFS($Z$2:$Z$4721,"是",$AL$2:$AL$4721,"&gt;"&amp;AL767)+1,"")</f>
        <v>139</v>
      </c>
      <c r="AN767" s="24" t="str">
        <f>IF(Z767&lt;&gt;"是","非参评",IF(AND(AM767&lt;=COUNTIF($Z$2:$Z$4721,"是")*0.2,AC767&gt;MEDIAN(IF($Z$2:$Z$4721="是",$AC$2:$AC$4721))),"S",IF(AM767&lt;=COUNTIF($Z$2:$Z$4721,"是")*0.5,"A",IF(AM767&lt;=COUNTIF($Z$2:$Z$4721,"是")*0.8,"B","C"))))</f>
        <v>A</v>
      </c>
      <c r="AO767" s="24" t="str">
        <f>IF(G767="","无数据",IF(G767&lt;30,"MOB1-",IF(G767&lt;90,"MOB1-3",IF(G767&lt;180,"MOB3-6",IF(G767&lt;365,"MOB6-12","MOB12+")))))</f>
        <v>MOB6-12</v>
      </c>
    </row>
    <row r="768" spans="1:41" ht="13.5" hidden="1" customHeight="1">
      <c r="A768" s="24" t="s">
        <v>1168</v>
      </c>
      <c r="B768" s="34" t="s">
        <v>150</v>
      </c>
      <c r="C768" s="25">
        <v>795719</v>
      </c>
      <c r="D768" s="24" t="s">
        <v>1406</v>
      </c>
      <c r="E768" s="26">
        <v>46022.442361111098</v>
      </c>
      <c r="F768" s="26">
        <v>45947.589583333298</v>
      </c>
      <c r="G768" s="25">
        <v>132</v>
      </c>
      <c r="H768" s="25">
        <v>207</v>
      </c>
      <c r="I768" s="26">
        <v>46154.506249999999</v>
      </c>
      <c r="J768" s="27">
        <v>6203</v>
      </c>
      <c r="K768" s="27">
        <v>7029</v>
      </c>
      <c r="L768" s="27">
        <v>2409</v>
      </c>
      <c r="M768" s="27">
        <v>285640</v>
      </c>
      <c r="N768" s="27">
        <v>220690</v>
      </c>
      <c r="O768" s="25">
        <v>25</v>
      </c>
      <c r="P768" s="27">
        <v>0</v>
      </c>
      <c r="Q768" s="24"/>
      <c r="R768" s="24"/>
      <c r="S768" s="27">
        <v>285</v>
      </c>
      <c r="T768" s="27">
        <v>427</v>
      </c>
      <c r="U768" s="27">
        <v>8415900</v>
      </c>
      <c r="V768" s="27">
        <v>2266500</v>
      </c>
      <c r="W768" s="27">
        <v>8415900</v>
      </c>
      <c r="X768" s="24" t="str">
        <f>IF(OR(I768="",说明首页!$C$3-INT(I768)&gt;7),"是","否")</f>
        <v>否</v>
      </c>
      <c r="Y768" s="24" t="str">
        <f>IF(OR(O768="",O768&lt;22),"是","否")</f>
        <v>否</v>
      </c>
      <c r="Z768" s="24" t="str">
        <f>IF(AND(X768="否",Y768="否"),"是","否")</f>
        <v>是</v>
      </c>
      <c r="AA768" s="24" t="str">
        <f>IF(OR(I768="",说明首页!$C$3-INT(I768)&gt;=3),"是","否")</f>
        <v>否</v>
      </c>
      <c r="AB768" s="28">
        <f>IFERROR(IF(L768&gt;0,N768/L768,0),0)</f>
        <v>91.610626816106262</v>
      </c>
      <c r="AC768" s="29">
        <f>IFERROR(IF(U768="",0,U768/10000),0)</f>
        <v>841.59</v>
      </c>
      <c r="AD768" s="27">
        <f>IFERROR(IF(AND(T768&lt;&gt;"",T768&gt;0),U768/T768,0),0)</f>
        <v>19709.367681498828</v>
      </c>
      <c r="AE768" s="29">
        <f>IFERROR(IF(V768="",0,V768/10000),0)</f>
        <v>226.65</v>
      </c>
      <c r="AF768" s="29">
        <f>IFERROR(IF(O768&gt;0,N768/O768/60,0),0)</f>
        <v>147.12666666666667</v>
      </c>
      <c r="AG768" s="28">
        <f>IF(Z768="是",COUNTIFS($Z$2:$Z$4721,"是",$AB$2:$AB$4721,"&lt;"&amp;AB768)/COUNTIF($Z$2:$Z$4721,"是")*100,"")</f>
        <v>51.264755480607086</v>
      </c>
      <c r="AH768" s="28">
        <f>IF(Z768="是",COUNTIFS($Z$2:$Z$4721,"是",$AC$2:$AC$4721,"&lt;"&amp;AC768)/COUNTIF($Z$2:$Z$4721,"是")*100,"")</f>
        <v>54.300168634064086</v>
      </c>
      <c r="AI768" s="28">
        <f>IF(Z768="是",COUNTIFS($Z$2:$Z$4721,"是",$AD$2:$AD$4721,"&lt;"&amp;AD768)/COUNTIF($Z$2:$Z$4721,"是")*100,"")</f>
        <v>25.632377740303543</v>
      </c>
      <c r="AJ768" s="28">
        <f>IF(Z768="是",COUNTIFS($Z$2:$Z$4721,"是",$AE$2:$AE$4721,"&lt;"&amp;AE768)/COUNTIF($Z$2:$Z$4721,"是")*100,"")</f>
        <v>32.715008431703204</v>
      </c>
      <c r="AK768" s="28">
        <f>IF(Z768="是",COUNTIFS($Z$2:$Z$4721,"是",$AF$2:$AF$4721,"&lt;"&amp;AF768)/COUNTIF($Z$2:$Z$4721,"是")*100,"")</f>
        <v>69.81450252951096</v>
      </c>
      <c r="AL768" s="29">
        <f>IF(Z768="是",ROUND(AG768*0.1+AH768*0.35+AI768*0.15+AJ768*0.15+AK768*0.25,2),"")</f>
        <v>50.34</v>
      </c>
      <c r="AM768" s="25">
        <f>IF(Z768="是",COUNTIFS($Z$2:$Z$4721,"是",$AL$2:$AL$4721,"&gt;"&amp;AL768)+1,"")</f>
        <v>276</v>
      </c>
      <c r="AN768" s="24" t="str">
        <f>IF(Z768&lt;&gt;"是","非参评",IF(AND(AM768&lt;=COUNTIF($Z$2:$Z$4721,"是")*0.2,AC768&gt;MEDIAN(IF($Z$2:$Z$4721="是",$AC$2:$AC$4721))),"S",IF(AM768&lt;=COUNTIF($Z$2:$Z$4721,"是")*0.5,"A",IF(AM768&lt;=COUNTIF($Z$2:$Z$4721,"是")*0.8,"B","C"))))</f>
        <v>A</v>
      </c>
      <c r="AO768" s="24" t="str">
        <f>IF(G768="","无数据",IF(G768&lt;30,"MOB1-",IF(G768&lt;90,"MOB1-3",IF(G768&lt;180,"MOB3-6",IF(G768&lt;365,"MOB6-12","MOB12+")))))</f>
        <v>MOB3-6</v>
      </c>
    </row>
    <row r="769" spans="1:41" ht="13.5" hidden="1" customHeight="1">
      <c r="A769" s="24" t="s">
        <v>1168</v>
      </c>
      <c r="B769" s="34" t="s">
        <v>150</v>
      </c>
      <c r="C769" s="25">
        <v>795720</v>
      </c>
      <c r="D769" s="24" t="s">
        <v>1234</v>
      </c>
      <c r="E769" s="26">
        <v>45973.490277777797</v>
      </c>
      <c r="F769" s="26">
        <v>45950.427777777797</v>
      </c>
      <c r="G769" s="25">
        <v>181</v>
      </c>
      <c r="H769" s="25">
        <v>204</v>
      </c>
      <c r="I769" s="26">
        <v>46154.836805555598</v>
      </c>
      <c r="J769" s="27">
        <v>6430</v>
      </c>
      <c r="K769" s="27">
        <v>6968</v>
      </c>
      <c r="L769" s="27">
        <v>3004</v>
      </c>
      <c r="M769" s="27">
        <v>339402</v>
      </c>
      <c r="N769" s="27">
        <v>285086</v>
      </c>
      <c r="O769" s="25">
        <v>27</v>
      </c>
      <c r="P769" s="27">
        <v>0</v>
      </c>
      <c r="Q769" s="24"/>
      <c r="R769" s="24"/>
      <c r="S769" s="27">
        <v>283</v>
      </c>
      <c r="T769" s="27">
        <v>476</v>
      </c>
      <c r="U769" s="27">
        <v>11500000</v>
      </c>
      <c r="V769" s="27">
        <v>5390200</v>
      </c>
      <c r="W769" s="27">
        <v>11500000</v>
      </c>
      <c r="X769" s="24" t="str">
        <f>IF(OR(I769="",说明首页!$C$3-INT(I769)&gt;7),"是","否")</f>
        <v>否</v>
      </c>
      <c r="Y769" s="24" t="str">
        <f>IF(OR(O769="",O769&lt;22),"是","否")</f>
        <v>否</v>
      </c>
      <c r="Z769" s="24" t="str">
        <f>IF(AND(X769="否",Y769="否"),"是","否")</f>
        <v>是</v>
      </c>
      <c r="AA769" s="24" t="str">
        <f>IF(OR(I769="",说明首页!$C$3-INT(I769)&gt;=3),"是","否")</f>
        <v>否</v>
      </c>
      <c r="AB769" s="28">
        <f>IFERROR(IF(L769&gt;0,N769/L769,0),0)</f>
        <v>94.902130492676434</v>
      </c>
      <c r="AC769" s="29">
        <f>IFERROR(IF(U769="",0,U769/10000),0)</f>
        <v>1150</v>
      </c>
      <c r="AD769" s="27">
        <f>IFERROR(IF(AND(T769&lt;&gt;"",T769&gt;0),U769/T769,0),0)</f>
        <v>24159.663865546219</v>
      </c>
      <c r="AE769" s="29">
        <f>IFERROR(IF(V769="",0,V769/10000),0)</f>
        <v>539.02</v>
      </c>
      <c r="AF769" s="29">
        <f>IFERROR(IF(O769&gt;0,N769/O769/60,0),0)</f>
        <v>175.97901234567902</v>
      </c>
      <c r="AG769" s="28">
        <f>IF(Z769="是",COUNTIFS($Z$2:$Z$4721,"是",$AB$2:$AB$4721,"&lt;"&amp;AB769)/COUNTIF($Z$2:$Z$4721,"是")*100,"")</f>
        <v>57.841483979763908</v>
      </c>
      <c r="AH769" s="28">
        <f>IF(Z769="是",COUNTIFS($Z$2:$Z$4721,"是",$AC$2:$AC$4721,"&lt;"&amp;AC769)/COUNTIF($Z$2:$Z$4721,"是")*100,"")</f>
        <v>77.403035413153447</v>
      </c>
      <c r="AI769" s="28">
        <f>IF(Z769="是",COUNTIFS($Z$2:$Z$4721,"是",$AD$2:$AD$4721,"&lt;"&amp;AD769)/COUNTIF($Z$2:$Z$4721,"是")*100,"")</f>
        <v>50.421585160202362</v>
      </c>
      <c r="AJ769" s="28">
        <f>IF(Z769="是",COUNTIFS($Z$2:$Z$4721,"是",$AE$2:$AE$4721,"&lt;"&amp;AE769)/COUNTIF($Z$2:$Z$4721,"是")*100,"")</f>
        <v>78.752107925801013</v>
      </c>
      <c r="AK769" s="28">
        <f>IF(Z769="是",COUNTIFS($Z$2:$Z$4721,"是",$AF$2:$AF$4721,"&lt;"&amp;AF769)/COUNTIF($Z$2:$Z$4721,"是")*100,"")</f>
        <v>92.748735244519395</v>
      </c>
      <c r="AL769" s="29">
        <f>IF(Z769="是",ROUND(AG769*0.1+AH769*0.35+AI769*0.15+AJ769*0.15+AK769*0.25,2),"")</f>
        <v>75.44</v>
      </c>
      <c r="AM769" s="25">
        <f>IF(Z769="是",COUNTIFS($Z$2:$Z$4721,"是",$AL$2:$AL$4721,"&gt;"&amp;AL769)+1,"")</f>
        <v>105</v>
      </c>
      <c r="AN769" s="24" t="str">
        <f>IF(Z769&lt;&gt;"是","非参评",IF(AND(AM769&lt;=COUNTIF($Z$2:$Z$4721,"是")*0.2,AC769&gt;MEDIAN(IF($Z$2:$Z$4721="是",$AC$2:$AC$4721))),"S",IF(AM769&lt;=COUNTIF($Z$2:$Z$4721,"是")*0.5,"A",IF(AM769&lt;=COUNTIF($Z$2:$Z$4721,"是")*0.8,"B","C"))))</f>
        <v>S</v>
      </c>
      <c r="AO769" s="24" t="str">
        <f>IF(G769="","无数据",IF(G769&lt;30,"MOB1-",IF(G769&lt;90,"MOB1-3",IF(G769&lt;180,"MOB3-6",IF(G769&lt;365,"MOB6-12","MOB12+")))))</f>
        <v>MOB6-12</v>
      </c>
    </row>
    <row r="770" spans="1:41" ht="13.5" hidden="1" customHeight="1">
      <c r="A770" s="24" t="s">
        <v>1168</v>
      </c>
      <c r="B770" s="34" t="s">
        <v>150</v>
      </c>
      <c r="C770" s="25">
        <v>795722</v>
      </c>
      <c r="D770" s="24" t="s">
        <v>1385</v>
      </c>
      <c r="E770" s="26">
        <v>46022.445138888899</v>
      </c>
      <c r="F770" s="26">
        <v>45947.5805555556</v>
      </c>
      <c r="G770" s="25">
        <v>132</v>
      </c>
      <c r="H770" s="25">
        <v>207</v>
      </c>
      <c r="I770" s="26">
        <v>46154.859027777798</v>
      </c>
      <c r="J770" s="27">
        <v>7119</v>
      </c>
      <c r="K770" s="27">
        <v>7833</v>
      </c>
      <c r="L770" s="27">
        <v>2441</v>
      </c>
      <c r="M770" s="27">
        <v>353582</v>
      </c>
      <c r="N770" s="27">
        <v>276761</v>
      </c>
      <c r="O770" s="25">
        <v>28</v>
      </c>
      <c r="P770" s="27">
        <v>0</v>
      </c>
      <c r="Q770" s="24"/>
      <c r="R770" s="24"/>
      <c r="S770" s="27">
        <v>326</v>
      </c>
      <c r="T770" s="27">
        <v>497</v>
      </c>
      <c r="U770" s="27">
        <v>11200000</v>
      </c>
      <c r="V770" s="27">
        <v>3735600</v>
      </c>
      <c r="W770" s="27">
        <v>11200000</v>
      </c>
      <c r="X770" s="24" t="str">
        <f>IF(OR(I770="",说明首页!$C$3-INT(I770)&gt;7),"是","否")</f>
        <v>否</v>
      </c>
      <c r="Y770" s="24" t="str">
        <f>IF(OR(O770="",O770&lt;22),"是","否")</f>
        <v>否</v>
      </c>
      <c r="Z770" s="24" t="str">
        <f>IF(AND(X770="否",Y770="否"),"是","否")</f>
        <v>是</v>
      </c>
      <c r="AA770" s="24" t="str">
        <f>IF(OR(I770="",说明首页!$C$3-INT(I770)&gt;=3),"是","否")</f>
        <v>否</v>
      </c>
      <c r="AB770" s="28">
        <f>IFERROR(IF(L770&gt;0,N770/L770,0),0)</f>
        <v>113.38017206063088</v>
      </c>
      <c r="AC770" s="29">
        <f>IFERROR(IF(U770="",0,U770/10000),0)</f>
        <v>1120</v>
      </c>
      <c r="AD770" s="27">
        <f>IFERROR(IF(AND(T770&lt;&gt;"",T770&gt;0),U770/T770,0),0)</f>
        <v>22535.211267605635</v>
      </c>
      <c r="AE770" s="29">
        <f>IFERROR(IF(V770="",0,V770/10000),0)</f>
        <v>373.56</v>
      </c>
      <c r="AF770" s="29">
        <f>IFERROR(IF(O770&gt;0,N770/O770/60,0),0)</f>
        <v>164.7386904761905</v>
      </c>
      <c r="AG770" s="28">
        <f>IF(Z770="是",COUNTIFS($Z$2:$Z$4721,"是",$AB$2:$AB$4721,"&lt;"&amp;AB770)/COUNTIF($Z$2:$Z$4721,"是")*100,"")</f>
        <v>82.799325463743685</v>
      </c>
      <c r="AH770" s="28">
        <f>IF(Z770="是",COUNTIFS($Z$2:$Z$4721,"是",$AC$2:$AC$4721,"&lt;"&amp;AC770)/COUNTIF($Z$2:$Z$4721,"是")*100,"")</f>
        <v>75.885328836424961</v>
      </c>
      <c r="AI770" s="28">
        <f>IF(Z770="是",COUNTIFS($Z$2:$Z$4721,"是",$AD$2:$AD$4721,"&lt;"&amp;AD770)/COUNTIF($Z$2:$Z$4721,"是")*100,"")</f>
        <v>40.640809443507585</v>
      </c>
      <c r="AJ770" s="28">
        <f>IF(Z770="是",COUNTIFS($Z$2:$Z$4721,"是",$AE$2:$AE$4721,"&lt;"&amp;AE770)/COUNTIF($Z$2:$Z$4721,"是")*100,"")</f>
        <v>60.370994940978072</v>
      </c>
      <c r="AK770" s="28">
        <f>IF(Z770="是",COUNTIFS($Z$2:$Z$4721,"是",$AF$2:$AF$4721,"&lt;"&amp;AF770)/COUNTIF($Z$2:$Z$4721,"是")*100,"")</f>
        <v>87.015177065767276</v>
      </c>
      <c r="AL770" s="29">
        <f>IF(Z770="是",ROUND(AG770*0.1+AH770*0.35+AI770*0.15+AJ770*0.15+AK770*0.25,2),"")</f>
        <v>71.75</v>
      </c>
      <c r="AM770" s="25">
        <f>IF(Z770="是",COUNTIFS($Z$2:$Z$4721,"是",$AL$2:$AL$4721,"&gt;"&amp;AL770)+1,"")</f>
        <v>134</v>
      </c>
      <c r="AN770" s="24" t="str">
        <f>IF(Z770&lt;&gt;"是","非参评",IF(AND(AM770&lt;=COUNTIF($Z$2:$Z$4721,"是")*0.2,AC770&gt;MEDIAN(IF($Z$2:$Z$4721="是",$AC$2:$AC$4721))),"S",IF(AM770&lt;=COUNTIF($Z$2:$Z$4721,"是")*0.5,"A",IF(AM770&lt;=COUNTIF($Z$2:$Z$4721,"是")*0.8,"B","C"))))</f>
        <v>A</v>
      </c>
      <c r="AO770" s="24" t="str">
        <f>IF(G770="","无数据",IF(G770&lt;30,"MOB1-",IF(G770&lt;90,"MOB1-3",IF(G770&lt;180,"MOB3-6",IF(G770&lt;365,"MOB6-12","MOB12+")))))</f>
        <v>MOB3-6</v>
      </c>
    </row>
    <row r="771" spans="1:41" ht="13.5" hidden="1" customHeight="1">
      <c r="A771" s="24" t="s">
        <v>1168</v>
      </c>
      <c r="B771" s="34" t="s">
        <v>145</v>
      </c>
      <c r="C771" s="25">
        <v>795734</v>
      </c>
      <c r="D771" s="24" t="s">
        <v>565</v>
      </c>
      <c r="E771" s="26">
        <v>46025.412499999999</v>
      </c>
      <c r="F771" s="26">
        <v>45947.711805555598</v>
      </c>
      <c r="G771" s="25">
        <v>129</v>
      </c>
      <c r="H771" s="25">
        <v>207</v>
      </c>
      <c r="I771" s="26">
        <v>46153.775694444397</v>
      </c>
      <c r="J771" s="27">
        <v>282</v>
      </c>
      <c r="K771" s="27">
        <v>417</v>
      </c>
      <c r="L771" s="27">
        <v>164</v>
      </c>
      <c r="M771" s="27">
        <v>15295</v>
      </c>
      <c r="N771" s="27">
        <v>11670</v>
      </c>
      <c r="O771" s="25">
        <v>1</v>
      </c>
      <c r="P771" s="27"/>
      <c r="Q771" s="24"/>
      <c r="R771" s="24"/>
      <c r="S771" s="27"/>
      <c r="T771" s="27"/>
      <c r="U771" s="27"/>
      <c r="V771" s="27"/>
      <c r="W771" s="27"/>
      <c r="X771" s="24" t="str">
        <f>IF(OR(I771="",说明首页!$C$3-INT(I771)&gt;7),"是","否")</f>
        <v>否</v>
      </c>
      <c r="Y771" s="24" t="str">
        <f>IF(OR(O771="",O771&lt;22),"是","否")</f>
        <v>是</v>
      </c>
      <c r="Z771" s="24" t="str">
        <f>IF(AND(X771="否",Y771="否"),"是","否")</f>
        <v>否</v>
      </c>
      <c r="AA771" s="24" t="str">
        <f>IF(OR(I771="",说明首页!$C$3-INT(I771)&gt;=3),"是","否")</f>
        <v>否</v>
      </c>
      <c r="AB771" s="28">
        <f>IFERROR(IF(L771&gt;0,N771/L771,0),0)</f>
        <v>71.158536585365852</v>
      </c>
      <c r="AC771" s="29">
        <f>IFERROR(IF(U771="",0,U771/10000),0)</f>
        <v>0</v>
      </c>
      <c r="AD771" s="27">
        <f>IFERROR(IF(AND(T771&lt;&gt;"",T771&gt;0),U771/T771,0),0)</f>
        <v>0</v>
      </c>
      <c r="AE771" s="29">
        <f>IFERROR(IF(V771="",0,V771/10000),0)</f>
        <v>0</v>
      </c>
      <c r="AF771" s="29">
        <f>IFERROR(IF(O771&gt;0,N771/O771/60,0),0)</f>
        <v>194.5</v>
      </c>
      <c r="AG771" s="28" t="str">
        <f>IF(Z771="是",COUNTIFS($Z$2:$Z$4721,"是",$AB$2:$AB$4721,"&lt;"&amp;AB771)/COUNTIF($Z$2:$Z$4721,"是")*100,"")</f>
        <v/>
      </c>
      <c r="AH771" s="28" t="str">
        <f>IF(Z771="是",COUNTIFS($Z$2:$Z$4721,"是",$AC$2:$AC$4721,"&lt;"&amp;AC771)/COUNTIF($Z$2:$Z$4721,"是")*100,"")</f>
        <v/>
      </c>
      <c r="AI771" s="28" t="str">
        <f>IF(Z771="是",COUNTIFS($Z$2:$Z$4721,"是",$AD$2:$AD$4721,"&lt;"&amp;AD771)/COUNTIF($Z$2:$Z$4721,"是")*100,"")</f>
        <v/>
      </c>
      <c r="AJ771" s="28" t="str">
        <f>IF(Z771="是",COUNTIFS($Z$2:$Z$4721,"是",$AE$2:$AE$4721,"&lt;"&amp;AE771)/COUNTIF($Z$2:$Z$4721,"是")*100,"")</f>
        <v/>
      </c>
      <c r="AK771" s="28" t="str">
        <f>IF(Z771="是",COUNTIFS($Z$2:$Z$4721,"是",$AF$2:$AF$4721,"&lt;"&amp;AF771)/COUNTIF($Z$2:$Z$4721,"是")*100,"")</f>
        <v/>
      </c>
      <c r="AL771" s="29" t="str">
        <f>IF(Z771="是",ROUND(AG771*0.1+AH771*0.35+AI771*0.15+AJ771*0.15+AK771*0.25,2),"")</f>
        <v/>
      </c>
      <c r="AM771" s="25" t="str">
        <f>IF(Z771="是",COUNTIFS($Z$2:$Z$4721,"是",$AL$2:$AL$4721,"&gt;"&amp;AL771)+1,"")</f>
        <v/>
      </c>
      <c r="AN771" s="24" t="str">
        <f>IF(Z771&lt;&gt;"是","非参评",IF(AND(AM771&lt;=COUNTIF($Z$2:$Z$4721,"是")*0.2,AC771&gt;MEDIAN(IF($Z$2:$Z$4721="是",$AC$2:$AC$4721))),"S",IF(AM771&lt;=COUNTIF($Z$2:$Z$4721,"是")*0.5,"A",IF(AM771&lt;=COUNTIF($Z$2:$Z$4721,"是")*0.8,"B","C"))))</f>
        <v>非参评</v>
      </c>
      <c r="AO771" s="24" t="str">
        <f>IF(G771="","无数据",IF(G771&lt;30,"MOB1-",IF(G771&lt;90,"MOB1-3",IF(G771&lt;180,"MOB3-6",IF(G771&lt;365,"MOB6-12","MOB12+")))))</f>
        <v>MOB3-6</v>
      </c>
    </row>
    <row r="772" spans="1:41" ht="13.5" hidden="1" customHeight="1">
      <c r="A772" s="24" t="s">
        <v>1168</v>
      </c>
      <c r="B772" s="34" t="s">
        <v>176</v>
      </c>
      <c r="C772" s="25">
        <v>795764</v>
      </c>
      <c r="D772" s="24" t="s">
        <v>206</v>
      </c>
      <c r="E772" s="26">
        <v>46105.45</v>
      </c>
      <c r="F772" s="26">
        <v>46105.45</v>
      </c>
      <c r="G772" s="25">
        <v>49</v>
      </c>
      <c r="H772" s="25">
        <v>49</v>
      </c>
      <c r="I772" s="26">
        <v>46131.746527777803</v>
      </c>
      <c r="J772" s="27">
        <v>530</v>
      </c>
      <c r="K772" s="27">
        <v>588</v>
      </c>
      <c r="L772" s="27">
        <v>242</v>
      </c>
      <c r="M772" s="27">
        <v>26431</v>
      </c>
      <c r="N772" s="27">
        <v>21990</v>
      </c>
      <c r="O772" s="25">
        <v>5</v>
      </c>
      <c r="P772" s="27">
        <v>0</v>
      </c>
      <c r="Q772" s="24"/>
      <c r="R772" s="24"/>
      <c r="S772" s="27">
        <v>31</v>
      </c>
      <c r="T772" s="27">
        <v>50</v>
      </c>
      <c r="U772" s="27">
        <v>1436200</v>
      </c>
      <c r="V772" s="27">
        <v>557700</v>
      </c>
      <c r="W772" s="27">
        <v>1436200</v>
      </c>
      <c r="X772" s="24" t="str">
        <f>IF(OR(I772="",说明首页!$C$3-INT(I772)&gt;7),"是","否")</f>
        <v>否</v>
      </c>
      <c r="Y772" s="24" t="str">
        <f>IF(OR(O772="",O772&lt;22),"是","否")</f>
        <v>是</v>
      </c>
      <c r="Z772" s="24" t="str">
        <f>IF(AND(X772="否",Y772="否"),"是","否")</f>
        <v>否</v>
      </c>
      <c r="AA772" s="24" t="str">
        <f>IF(OR(I772="",说明首页!$C$3-INT(I772)&gt;=3),"是","否")</f>
        <v>否</v>
      </c>
      <c r="AB772" s="28">
        <f>IFERROR(IF(L772&gt;0,N772/L772,0),0)</f>
        <v>90.867768595041326</v>
      </c>
      <c r="AC772" s="29">
        <f>IFERROR(IF(U772="",0,U772/10000),0)</f>
        <v>143.62</v>
      </c>
      <c r="AD772" s="27">
        <f>IFERROR(IF(AND(T772&lt;&gt;"",T772&gt;0),U772/T772,0),0)</f>
        <v>28724</v>
      </c>
      <c r="AE772" s="29">
        <f>IFERROR(IF(V772="",0,V772/10000),0)</f>
        <v>55.77</v>
      </c>
      <c r="AF772" s="29">
        <f>IFERROR(IF(O772&gt;0,N772/O772/60,0),0)</f>
        <v>73.3</v>
      </c>
      <c r="AG772" s="28" t="str">
        <f>IF(Z772="是",COUNTIFS($Z$2:$Z$4721,"是",$AB$2:$AB$4721,"&lt;"&amp;AB772)/COUNTIF($Z$2:$Z$4721,"是")*100,"")</f>
        <v/>
      </c>
      <c r="AH772" s="28" t="str">
        <f>IF(Z772="是",COUNTIFS($Z$2:$Z$4721,"是",$AC$2:$AC$4721,"&lt;"&amp;AC772)/COUNTIF($Z$2:$Z$4721,"是")*100,"")</f>
        <v/>
      </c>
      <c r="AI772" s="28" t="str">
        <f>IF(Z772="是",COUNTIFS($Z$2:$Z$4721,"是",$AD$2:$AD$4721,"&lt;"&amp;AD772)/COUNTIF($Z$2:$Z$4721,"是")*100,"")</f>
        <v/>
      </c>
      <c r="AJ772" s="28" t="str">
        <f>IF(Z772="是",COUNTIFS($Z$2:$Z$4721,"是",$AE$2:$AE$4721,"&lt;"&amp;AE772)/COUNTIF($Z$2:$Z$4721,"是")*100,"")</f>
        <v/>
      </c>
      <c r="AK772" s="28" t="str">
        <f>IF(Z772="是",COUNTIFS($Z$2:$Z$4721,"是",$AF$2:$AF$4721,"&lt;"&amp;AF772)/COUNTIF($Z$2:$Z$4721,"是")*100,"")</f>
        <v/>
      </c>
      <c r="AL772" s="29" t="str">
        <f>IF(Z772="是",ROUND(AG772*0.1+AH772*0.35+AI772*0.15+AJ772*0.15+AK772*0.25,2),"")</f>
        <v/>
      </c>
      <c r="AM772" s="25" t="str">
        <f>IF(Z772="是",COUNTIFS($Z$2:$Z$4721,"是",$AL$2:$AL$4721,"&gt;"&amp;AL772)+1,"")</f>
        <v/>
      </c>
      <c r="AN772" s="24" t="str">
        <f>IF(Z772&lt;&gt;"是","非参评",IF(AND(AM772&lt;=COUNTIF($Z$2:$Z$4721,"是")*0.2,AC772&gt;MEDIAN(IF($Z$2:$Z$4721="是",$AC$2:$AC$4721))),"S",IF(AM772&lt;=COUNTIF($Z$2:$Z$4721,"是")*0.5,"A",IF(AM772&lt;=COUNTIF($Z$2:$Z$4721,"是")*0.8,"B","C"))))</f>
        <v>非参评</v>
      </c>
      <c r="AO772" s="24" t="str">
        <f>IF(G772="","无数据",IF(G772&lt;30,"MOB1-",IF(G772&lt;90,"MOB1-3",IF(G772&lt;180,"MOB3-6",IF(G772&lt;365,"MOB6-12","MOB12+")))))</f>
        <v>MOB1-3</v>
      </c>
    </row>
    <row r="773" spans="1:41" ht="13.5" hidden="1" customHeight="1">
      <c r="A773" s="24" t="s">
        <v>1168</v>
      </c>
      <c r="B773" s="34" t="s">
        <v>152</v>
      </c>
      <c r="C773" s="25">
        <v>795931</v>
      </c>
      <c r="D773" s="24" t="s">
        <v>520</v>
      </c>
      <c r="E773" s="26">
        <v>46026.396527777797</v>
      </c>
      <c r="F773" s="26">
        <v>45951.390972222202</v>
      </c>
      <c r="G773" s="25">
        <v>128</v>
      </c>
      <c r="H773" s="25">
        <v>203</v>
      </c>
      <c r="I773" s="26">
        <v>46154.750694444403</v>
      </c>
      <c r="J773" s="27">
        <v>140</v>
      </c>
      <c r="K773" s="27">
        <v>148</v>
      </c>
      <c r="L773" s="27">
        <v>68</v>
      </c>
      <c r="M773" s="27">
        <v>6119</v>
      </c>
      <c r="N773" s="27">
        <v>4793</v>
      </c>
      <c r="O773" s="24">
        <v>1</v>
      </c>
      <c r="P773" s="24">
        <v>0</v>
      </c>
      <c r="Q773" s="24"/>
      <c r="R773" s="24"/>
      <c r="S773" s="24">
        <v>2</v>
      </c>
      <c r="T773" s="24">
        <v>4</v>
      </c>
      <c r="U773" s="24">
        <v>203000</v>
      </c>
      <c r="V773" s="24"/>
      <c r="W773" s="24">
        <v>203000</v>
      </c>
      <c r="X773" s="24" t="str">
        <f>IF(OR(I773="",说明首页!$C$3-INT(I773)&gt;7),"是","否")</f>
        <v>否</v>
      </c>
      <c r="Y773" s="24" t="str">
        <f>IF(OR(O773="",O773&lt;22),"是","否")</f>
        <v>是</v>
      </c>
      <c r="Z773" s="24" t="str">
        <f>IF(AND(X773="否",Y773="否"),"是","否")</f>
        <v>否</v>
      </c>
      <c r="AA773" s="24" t="str">
        <f>IF(OR(I773="",说明首页!$C$3-INT(I773)&gt;=3),"是","否")</f>
        <v>否</v>
      </c>
      <c r="AB773" s="28">
        <f>IFERROR(IF(L773&gt;0,N773/L773,0),0)</f>
        <v>70.485294117647058</v>
      </c>
      <c r="AC773" s="29">
        <f>IFERROR(IF(U773="",0,U773/10000),0)</f>
        <v>20.3</v>
      </c>
      <c r="AD773" s="27">
        <f>IFERROR(IF(AND(T773&lt;&gt;"",T773&gt;0),U773/T773,0),0)</f>
        <v>50750</v>
      </c>
      <c r="AE773" s="29">
        <f>IFERROR(IF(V773="",0,V773/10000),0)</f>
        <v>0</v>
      </c>
      <c r="AF773" s="29">
        <f>IFERROR(IF(O773&gt;0,N773/O773/60,0),0)</f>
        <v>79.88333333333334</v>
      </c>
      <c r="AG773" s="28" t="str">
        <f>IF(Z773="是",COUNTIFS($Z$2:$Z$4721,"是",$AB$2:$AB$4721,"&lt;"&amp;AB773)/COUNTIF($Z$2:$Z$4721,"是")*100,"")</f>
        <v/>
      </c>
      <c r="AH773" s="28" t="str">
        <f>IF(Z773="是",COUNTIFS($Z$2:$Z$4721,"是",$AC$2:$AC$4721,"&lt;"&amp;AC773)/COUNTIF($Z$2:$Z$4721,"是")*100,"")</f>
        <v/>
      </c>
      <c r="AI773" s="28" t="str">
        <f>IF(Z773="是",COUNTIFS($Z$2:$Z$4721,"是",$AD$2:$AD$4721,"&lt;"&amp;AD773)/COUNTIF($Z$2:$Z$4721,"是")*100,"")</f>
        <v/>
      </c>
      <c r="AJ773" s="28" t="str">
        <f>IF(Z773="是",COUNTIFS($Z$2:$Z$4721,"是",$AE$2:$AE$4721,"&lt;"&amp;AE773)/COUNTIF($Z$2:$Z$4721,"是")*100,"")</f>
        <v/>
      </c>
      <c r="AK773" s="28" t="str">
        <f>IF(Z773="是",COUNTIFS($Z$2:$Z$4721,"是",$AF$2:$AF$4721,"&lt;"&amp;AF773)/COUNTIF($Z$2:$Z$4721,"是")*100,"")</f>
        <v/>
      </c>
      <c r="AL773" s="29" t="str">
        <f>IF(Z773="是",ROUND(AG773*0.1+AH773*0.35+AI773*0.15+AJ773*0.15+AK773*0.25,2),"")</f>
        <v/>
      </c>
      <c r="AM773" s="25" t="str">
        <f>IF(Z773="是",COUNTIFS($Z$2:$Z$4721,"是",$AL$2:$AL$4721,"&gt;"&amp;AL773)+1,"")</f>
        <v/>
      </c>
      <c r="AN773" s="24" t="str">
        <f>IF(Z773&lt;&gt;"是","非参评",IF(AND(AM773&lt;=COUNTIF($Z$2:$Z$4721,"是")*0.2,AC773&gt;MEDIAN(IF($Z$2:$Z$4721="是",$AC$2:$AC$4721))),"S",IF(AM773&lt;=COUNTIF($Z$2:$Z$4721,"是")*0.5,"A",IF(AM773&lt;=COUNTIF($Z$2:$Z$4721,"是")*0.8,"B","C"))))</f>
        <v>非参评</v>
      </c>
      <c r="AO773" s="24" t="str">
        <f>IF(G773="","无数据",IF(G773&lt;30,"MOB1-",IF(G773&lt;90,"MOB1-3",IF(G773&lt;180,"MOB3-6",IF(G773&lt;365,"MOB6-12","MOB12+")))))</f>
        <v>MOB3-6</v>
      </c>
    </row>
    <row r="774" spans="1:41" ht="13.5" hidden="1" customHeight="1">
      <c r="A774" s="24" t="s">
        <v>1168</v>
      </c>
      <c r="B774" s="34" t="s">
        <v>160</v>
      </c>
      <c r="C774" s="25">
        <v>795990</v>
      </c>
      <c r="D774" s="24" t="s">
        <v>203</v>
      </c>
      <c r="E774" s="26">
        <v>45951.690972222197</v>
      </c>
      <c r="F774" s="26">
        <v>45951.690972222197</v>
      </c>
      <c r="G774" s="25">
        <v>203</v>
      </c>
      <c r="H774" s="25">
        <v>203</v>
      </c>
      <c r="I774" s="26">
        <v>46149.677777777797</v>
      </c>
      <c r="J774" s="27">
        <v>176</v>
      </c>
      <c r="K774" s="27">
        <v>210</v>
      </c>
      <c r="L774" s="27">
        <v>101</v>
      </c>
      <c r="M774" s="27">
        <v>8674</v>
      </c>
      <c r="N774" s="27">
        <v>7075</v>
      </c>
      <c r="O774" s="25"/>
      <c r="P774" s="27">
        <v>0</v>
      </c>
      <c r="Q774" s="24"/>
      <c r="R774" s="24"/>
      <c r="S774" s="27">
        <v>1</v>
      </c>
      <c r="T774" s="27">
        <v>2</v>
      </c>
      <c r="U774" s="27">
        <v>60000</v>
      </c>
      <c r="V774" s="27"/>
      <c r="W774" s="27">
        <v>60000</v>
      </c>
      <c r="X774" s="24" t="str">
        <f>IF(OR(I774="",说明首页!$C$3-INT(I774)&gt;7),"是","否")</f>
        <v>否</v>
      </c>
      <c r="Y774" s="24" t="str">
        <f>IF(OR(O774="",O774&lt;22),"是","否")</f>
        <v>是</v>
      </c>
      <c r="Z774" s="24" t="str">
        <f>IF(AND(X774="否",Y774="否"),"是","否")</f>
        <v>否</v>
      </c>
      <c r="AA774" s="24" t="str">
        <f>IF(OR(I774="",说明首页!$C$3-INT(I774)&gt;=3),"是","否")</f>
        <v>否</v>
      </c>
      <c r="AB774" s="28">
        <f>IFERROR(IF(L774&gt;0,N774/L774,0),0)</f>
        <v>70.049504950495049</v>
      </c>
      <c r="AC774" s="29">
        <f>IFERROR(IF(U774="",0,U774/10000),0)</f>
        <v>6</v>
      </c>
      <c r="AD774" s="27">
        <f>IFERROR(IF(AND(T774&lt;&gt;"",T774&gt;0),U774/T774,0),0)</f>
        <v>30000</v>
      </c>
      <c r="AE774" s="29">
        <f>IFERROR(IF(V774="",0,V774/10000),0)</f>
        <v>0</v>
      </c>
      <c r="AF774" s="29">
        <f>IFERROR(IF(O774&gt;0,N774/O774/60,0),0)</f>
        <v>0</v>
      </c>
      <c r="AG774" s="28" t="str">
        <f>IF(Z774="是",COUNTIFS($Z$2:$Z$4721,"是",$AB$2:$AB$4721,"&lt;"&amp;AB774)/COUNTIF($Z$2:$Z$4721,"是")*100,"")</f>
        <v/>
      </c>
      <c r="AH774" s="28" t="str">
        <f>IF(Z774="是",COUNTIFS($Z$2:$Z$4721,"是",$AC$2:$AC$4721,"&lt;"&amp;AC774)/COUNTIF($Z$2:$Z$4721,"是")*100,"")</f>
        <v/>
      </c>
      <c r="AI774" s="28" t="str">
        <f>IF(Z774="是",COUNTIFS($Z$2:$Z$4721,"是",$AD$2:$AD$4721,"&lt;"&amp;AD774)/COUNTIF($Z$2:$Z$4721,"是")*100,"")</f>
        <v/>
      </c>
      <c r="AJ774" s="28" t="str">
        <f>IF(Z774="是",COUNTIFS($Z$2:$Z$4721,"是",$AE$2:$AE$4721,"&lt;"&amp;AE774)/COUNTIF($Z$2:$Z$4721,"是")*100,"")</f>
        <v/>
      </c>
      <c r="AK774" s="28" t="str">
        <f>IF(Z774="是",COUNTIFS($Z$2:$Z$4721,"是",$AF$2:$AF$4721,"&lt;"&amp;AF774)/COUNTIF($Z$2:$Z$4721,"是")*100,"")</f>
        <v/>
      </c>
      <c r="AL774" s="29" t="str">
        <f>IF(Z774="是",ROUND(AG774*0.1+AH774*0.35+AI774*0.15+AJ774*0.15+AK774*0.25,2),"")</f>
        <v/>
      </c>
      <c r="AM774" s="25" t="str">
        <f>IF(Z774="是",COUNTIFS($Z$2:$Z$4721,"是",$AL$2:$AL$4721,"&gt;"&amp;AL774)+1,"")</f>
        <v/>
      </c>
      <c r="AN774" s="24" t="str">
        <f>IF(Z774&lt;&gt;"是","非参评",IF(AND(AM774&lt;=COUNTIF($Z$2:$Z$4721,"是")*0.2,AC774&gt;MEDIAN(IF($Z$2:$Z$4721="是",$AC$2:$AC$4721))),"S",IF(AM774&lt;=COUNTIF($Z$2:$Z$4721,"是")*0.5,"A",IF(AM774&lt;=COUNTIF($Z$2:$Z$4721,"是")*0.8,"B","C"))))</f>
        <v>非参评</v>
      </c>
      <c r="AO774" s="24" t="str">
        <f>IF(G774="","无数据",IF(G774&lt;30,"MOB1-",IF(G774&lt;90,"MOB1-3",IF(G774&lt;180,"MOB3-6",IF(G774&lt;365,"MOB6-12","MOB12+")))))</f>
        <v>MOB6-12</v>
      </c>
    </row>
    <row r="775" spans="1:41" ht="13.5" hidden="1" customHeight="1">
      <c r="A775" s="24" t="s">
        <v>1168</v>
      </c>
      <c r="B775" s="34" t="s">
        <v>152</v>
      </c>
      <c r="C775" s="25">
        <v>796007</v>
      </c>
      <c r="D775" s="24" t="s">
        <v>1522</v>
      </c>
      <c r="E775" s="26">
        <v>46025.3881944444</v>
      </c>
      <c r="F775" s="26">
        <v>45952.497916666704</v>
      </c>
      <c r="G775" s="25">
        <v>129</v>
      </c>
      <c r="H775" s="25">
        <v>202</v>
      </c>
      <c r="I775" s="26">
        <v>46154.749305555597</v>
      </c>
      <c r="J775" s="27">
        <v>4092</v>
      </c>
      <c r="K775" s="27">
        <v>5507</v>
      </c>
      <c r="L775" s="27">
        <v>2579</v>
      </c>
      <c r="M775" s="27">
        <v>232091</v>
      </c>
      <c r="N775" s="27">
        <v>187801</v>
      </c>
      <c r="O775" s="25">
        <v>24</v>
      </c>
      <c r="P775" s="27">
        <v>0</v>
      </c>
      <c r="Q775" s="24"/>
      <c r="R775" s="24"/>
      <c r="S775" s="27">
        <v>208</v>
      </c>
      <c r="T775" s="27">
        <v>295</v>
      </c>
      <c r="U775" s="27">
        <v>5406200</v>
      </c>
      <c r="V775" s="27">
        <v>1033500</v>
      </c>
      <c r="W775" s="27">
        <v>5406200</v>
      </c>
      <c r="X775" s="24" t="str">
        <f>IF(OR(I775="",说明首页!$C$3-INT(I775)&gt;7),"是","否")</f>
        <v>否</v>
      </c>
      <c r="Y775" s="24" t="str">
        <f>IF(OR(O775="",O775&lt;22),"是","否")</f>
        <v>否</v>
      </c>
      <c r="Z775" s="24" t="str">
        <f>IF(AND(X775="否",Y775="否"),"是","否")</f>
        <v>是</v>
      </c>
      <c r="AA775" s="24" t="str">
        <f>IF(OR(I775="",说明首页!$C$3-INT(I775)&gt;=3),"是","否")</f>
        <v>否</v>
      </c>
      <c r="AB775" s="28">
        <f>IFERROR(IF(L775&gt;0,N775/L775,0),0)</f>
        <v>72.819309810003872</v>
      </c>
      <c r="AC775" s="29">
        <f>IFERROR(IF(U775="",0,U775/10000),0)</f>
        <v>540.62</v>
      </c>
      <c r="AD775" s="27">
        <f>IFERROR(IF(AND(T775&lt;&gt;"",T775&gt;0),U775/T775,0),0)</f>
        <v>18326.101694915254</v>
      </c>
      <c r="AE775" s="29">
        <f>IFERROR(IF(V775="",0,V775/10000),0)</f>
        <v>103.35</v>
      </c>
      <c r="AF775" s="29">
        <f>IFERROR(IF(O775&gt;0,N775/O775/60,0),0)</f>
        <v>130.41736111111112</v>
      </c>
      <c r="AG775" s="28">
        <f>IF(Z775="是",COUNTIFS($Z$2:$Z$4721,"是",$AB$2:$AB$4721,"&lt;"&amp;AB775)/COUNTIF($Z$2:$Z$4721,"是")*100,"")</f>
        <v>10.286677908937605</v>
      </c>
      <c r="AH775" s="28">
        <f>IF(Z775="是",COUNTIFS($Z$2:$Z$4721,"是",$AC$2:$AC$4721,"&lt;"&amp;AC775)/COUNTIF($Z$2:$Z$4721,"是")*100,"")</f>
        <v>20.910623946037099</v>
      </c>
      <c r="AI775" s="28">
        <f>IF(Z775="是",COUNTIFS($Z$2:$Z$4721,"是",$AD$2:$AD$4721,"&lt;"&amp;AD775)/COUNTIF($Z$2:$Z$4721,"是")*100,"")</f>
        <v>17.875210792580102</v>
      </c>
      <c r="AJ775" s="28">
        <f>IF(Z775="是",COUNTIFS($Z$2:$Z$4721,"是",$AE$2:$AE$4721,"&lt;"&amp;AE775)/COUNTIF($Z$2:$Z$4721,"是")*100,"")</f>
        <v>8.937605396290051</v>
      </c>
      <c r="AK775" s="28">
        <f>IF(Z775="是",COUNTIFS($Z$2:$Z$4721,"是",$AF$2:$AF$4721,"&lt;"&amp;AF775)/COUNTIF($Z$2:$Z$4721,"是")*100,"")</f>
        <v>42.495784148397973</v>
      </c>
      <c r="AL775" s="29">
        <f>IF(Z775="是",ROUND(AG775*0.1+AH775*0.35+AI775*0.15+AJ775*0.15+AK775*0.25,2),"")</f>
        <v>22.99</v>
      </c>
      <c r="AM775" s="25">
        <f>IF(Z775="是",COUNTIFS($Z$2:$Z$4721,"是",$AL$2:$AL$4721,"&gt;"&amp;AL775)+1,"")</f>
        <v>507</v>
      </c>
      <c r="AN775" s="24" t="str">
        <f>IF(Z775&lt;&gt;"是","非参评",IF(AND(AM775&lt;=COUNTIF($Z$2:$Z$4721,"是")*0.2,AC775&gt;MEDIAN(IF($Z$2:$Z$4721="是",$AC$2:$AC$4721))),"S",IF(AM775&lt;=COUNTIF($Z$2:$Z$4721,"是")*0.5,"A",IF(AM775&lt;=COUNTIF($Z$2:$Z$4721,"是")*0.8,"B","C"))))</f>
        <v>C</v>
      </c>
      <c r="AO775" s="24" t="str">
        <f>IF(G775="","无数据",IF(G775&lt;30,"MOB1-",IF(G775&lt;90,"MOB1-3",IF(G775&lt;180,"MOB3-6",IF(G775&lt;365,"MOB6-12","MOB12+")))))</f>
        <v>MOB3-6</v>
      </c>
    </row>
    <row r="776" spans="1:41" ht="13.5" hidden="1" customHeight="1">
      <c r="A776" s="24" t="s">
        <v>1168</v>
      </c>
      <c r="B776" s="34" t="s">
        <v>162</v>
      </c>
      <c r="C776" s="25">
        <v>796458</v>
      </c>
      <c r="D776" s="24" t="s">
        <v>1328</v>
      </c>
      <c r="E776" s="26">
        <v>45953.4194444444</v>
      </c>
      <c r="F776" s="26">
        <v>45953.4194444444</v>
      </c>
      <c r="G776" s="25">
        <v>201</v>
      </c>
      <c r="H776" s="25">
        <v>201</v>
      </c>
      <c r="I776" s="26">
        <v>46154.818749999999</v>
      </c>
      <c r="J776" s="27">
        <v>5071</v>
      </c>
      <c r="K776" s="27">
        <v>6057</v>
      </c>
      <c r="L776" s="27">
        <v>1688</v>
      </c>
      <c r="M776" s="27">
        <v>250642</v>
      </c>
      <c r="N776" s="27">
        <v>189335</v>
      </c>
      <c r="O776" s="24">
        <v>25</v>
      </c>
      <c r="P776" s="27">
        <v>0</v>
      </c>
      <c r="Q776" s="24"/>
      <c r="R776" s="24"/>
      <c r="S776" s="27">
        <v>305</v>
      </c>
      <c r="T776" s="27">
        <v>441</v>
      </c>
      <c r="U776" s="27">
        <v>13900000</v>
      </c>
      <c r="V776" s="27">
        <v>5860500</v>
      </c>
      <c r="W776" s="27">
        <v>13900000</v>
      </c>
      <c r="X776" s="24" t="str">
        <f>IF(OR(I776="",说明首页!$C$3-INT(I776)&gt;7),"是","否")</f>
        <v>否</v>
      </c>
      <c r="Y776" s="24" t="str">
        <f>IF(OR(O776="",O776&lt;22),"是","否")</f>
        <v>否</v>
      </c>
      <c r="Z776" s="24" t="str">
        <f>IF(AND(X776="否",Y776="否"),"是","否")</f>
        <v>是</v>
      </c>
      <c r="AA776" s="24" t="str">
        <f>IF(OR(I776="",说明首页!$C$3-INT(I776)&gt;=3),"是","否")</f>
        <v>否</v>
      </c>
      <c r="AB776" s="28">
        <f>IFERROR(IF(L776&gt;0,N776/L776,0),0)</f>
        <v>112.16528436018957</v>
      </c>
      <c r="AC776" s="29">
        <f>IFERROR(IF(U776="",0,U776/10000),0)</f>
        <v>1390</v>
      </c>
      <c r="AD776" s="27">
        <f>IFERROR(IF(AND(T776&lt;&gt;"",T776&gt;0),U776/T776,0),0)</f>
        <v>31519.274376417234</v>
      </c>
      <c r="AE776" s="29">
        <f>IFERROR(IF(V776="",0,V776/10000),0)</f>
        <v>586.04999999999995</v>
      </c>
      <c r="AF776" s="29">
        <f>IFERROR(IF(O776&gt;0,N776/O776/60,0),0)</f>
        <v>126.22333333333333</v>
      </c>
      <c r="AG776" s="28">
        <f>IF(Z776="是",COUNTIFS($Z$2:$Z$4721,"是",$AB$2:$AB$4721,"&lt;"&amp;AB776)/COUNTIF($Z$2:$Z$4721,"是")*100,"")</f>
        <v>82.293423271500842</v>
      </c>
      <c r="AH776" s="28">
        <f>IF(Z776="是",COUNTIFS($Z$2:$Z$4721,"是",$AC$2:$AC$4721,"&lt;"&amp;AC776)/COUNTIF($Z$2:$Z$4721,"是")*100,"")</f>
        <v>87.183811129848237</v>
      </c>
      <c r="AI776" s="28">
        <f>IF(Z776="是",COUNTIFS($Z$2:$Z$4721,"是",$AD$2:$AD$4721,"&lt;"&amp;AD776)/COUNTIF($Z$2:$Z$4721,"是")*100,"")</f>
        <v>85.834738617200685</v>
      </c>
      <c r="AJ776" s="28">
        <f>IF(Z776="是",COUNTIFS($Z$2:$Z$4721,"是",$AE$2:$AE$4721,"&lt;"&amp;AE776)/COUNTIF($Z$2:$Z$4721,"是")*100,"")</f>
        <v>80.607082630691394</v>
      </c>
      <c r="AK776" s="28">
        <f>IF(Z776="是",COUNTIFS($Z$2:$Z$4721,"是",$AF$2:$AF$4721,"&lt;"&amp;AF776)/COUNTIF($Z$2:$Z$4721,"是")*100,"")</f>
        <v>34.401349072512652</v>
      </c>
      <c r="AL776" s="29">
        <f>IF(Z776="是",ROUND(AG776*0.1+AH776*0.35+AI776*0.15+AJ776*0.15+AK776*0.25,2),"")</f>
        <v>72.31</v>
      </c>
      <c r="AM776" s="25">
        <f>IF(Z776="是",COUNTIFS($Z$2:$Z$4721,"是",$AL$2:$AL$4721,"&gt;"&amp;AL776)+1,"")</f>
        <v>127</v>
      </c>
      <c r="AN776" s="24" t="str">
        <f>IF(Z776&lt;&gt;"是","非参评",IF(AND(AM776&lt;=COUNTIF($Z$2:$Z$4721,"是")*0.2,AC776&gt;MEDIAN(IF($Z$2:$Z$4721="是",$AC$2:$AC$4721))),"S",IF(AM776&lt;=COUNTIF($Z$2:$Z$4721,"是")*0.5,"A",IF(AM776&lt;=COUNTIF($Z$2:$Z$4721,"是")*0.8,"B","C"))))</f>
        <v>A</v>
      </c>
      <c r="AO776" s="24" t="str">
        <f>IF(G776="","无数据",IF(G776&lt;30,"MOB1-",IF(G776&lt;90,"MOB1-3",IF(G776&lt;180,"MOB3-6",IF(G776&lt;365,"MOB6-12","MOB12+")))))</f>
        <v>MOB6-12</v>
      </c>
    </row>
    <row r="777" spans="1:41" ht="13.5" hidden="1" customHeight="1">
      <c r="A777" s="24" t="s">
        <v>1168</v>
      </c>
      <c r="B777" s="34" t="s">
        <v>152</v>
      </c>
      <c r="C777" s="25">
        <v>796461</v>
      </c>
      <c r="D777" s="24" t="s">
        <v>1523</v>
      </c>
      <c r="E777" s="26">
        <v>45954.626388888901</v>
      </c>
      <c r="F777" s="26">
        <v>45954.626388888901</v>
      </c>
      <c r="G777" s="25">
        <v>200</v>
      </c>
      <c r="H777" s="25">
        <v>200</v>
      </c>
      <c r="I777" s="26">
        <v>46154.793055555601</v>
      </c>
      <c r="J777" s="27">
        <v>3549</v>
      </c>
      <c r="K777" s="27">
        <v>5232</v>
      </c>
      <c r="L777" s="27">
        <v>1991</v>
      </c>
      <c r="M777" s="27">
        <v>244735</v>
      </c>
      <c r="N777" s="27">
        <v>200125</v>
      </c>
      <c r="O777" s="25">
        <v>25</v>
      </c>
      <c r="P777" s="27">
        <v>0</v>
      </c>
      <c r="Q777" s="24"/>
      <c r="R777" s="24"/>
      <c r="S777" s="27">
        <v>194</v>
      </c>
      <c r="T777" s="27">
        <v>321</v>
      </c>
      <c r="U777" s="27">
        <v>7876300</v>
      </c>
      <c r="V777" s="27">
        <v>1735800</v>
      </c>
      <c r="W777" s="27">
        <v>7876300</v>
      </c>
      <c r="X777" s="24" t="str">
        <f>IF(OR(I777="",说明首页!$C$3-INT(I777)&gt;7),"是","否")</f>
        <v>否</v>
      </c>
      <c r="Y777" s="24" t="str">
        <f>IF(OR(O777="",O777&lt;22),"是","否")</f>
        <v>否</v>
      </c>
      <c r="Z777" s="24" t="str">
        <f>IF(AND(X777="否",Y777="否"),"是","否")</f>
        <v>是</v>
      </c>
      <c r="AA777" s="24" t="str">
        <f>IF(OR(I777="",说明首页!$C$3-INT(I777)&gt;=3),"是","否")</f>
        <v>否</v>
      </c>
      <c r="AB777" s="28">
        <f>IFERROR(IF(L777&gt;0,N777/L777,0),0)</f>
        <v>100.51481667503766</v>
      </c>
      <c r="AC777" s="29">
        <f>IFERROR(IF(U777="",0,U777/10000),0)</f>
        <v>787.63</v>
      </c>
      <c r="AD777" s="27">
        <f>IFERROR(IF(AND(T777&lt;&gt;"",T777&gt;0),U777/T777,0),0)</f>
        <v>24536.760124610591</v>
      </c>
      <c r="AE777" s="29">
        <f>IFERROR(IF(V777="",0,V777/10000),0)</f>
        <v>173.58</v>
      </c>
      <c r="AF777" s="29">
        <f>IFERROR(IF(O777&gt;0,N777/O777/60,0),0)</f>
        <v>133.41666666666666</v>
      </c>
      <c r="AG777" s="28">
        <f>IF(Z777="是",COUNTIFS($Z$2:$Z$4721,"是",$AB$2:$AB$4721,"&lt;"&amp;AB777)/COUNTIF($Z$2:$Z$4721,"是")*100,"")</f>
        <v>69.308600337268132</v>
      </c>
      <c r="AH777" s="28">
        <f>IF(Z777="是",COUNTIFS($Z$2:$Z$4721,"是",$AC$2:$AC$4721,"&lt;"&amp;AC777)/COUNTIF($Z$2:$Z$4721,"是")*100,"")</f>
        <v>48.060708263069138</v>
      </c>
      <c r="AI777" s="28">
        <f>IF(Z777="是",COUNTIFS($Z$2:$Z$4721,"是",$AD$2:$AD$4721,"&lt;"&amp;AD777)/COUNTIF($Z$2:$Z$4721,"是")*100,"")</f>
        <v>53.119730185497474</v>
      </c>
      <c r="AJ777" s="28">
        <f>IF(Z777="是",COUNTIFS($Z$2:$Z$4721,"是",$AE$2:$AE$4721,"&lt;"&amp;AE777)/COUNTIF($Z$2:$Z$4721,"是")*100,"")</f>
        <v>22.091062394603711</v>
      </c>
      <c r="AK777" s="28">
        <f>IF(Z777="是",COUNTIFS($Z$2:$Z$4721,"是",$AF$2:$AF$4721,"&lt;"&amp;AF777)/COUNTIF($Z$2:$Z$4721,"是")*100,"")</f>
        <v>48.060708263069138</v>
      </c>
      <c r="AL777" s="29">
        <f>IF(Z777="是",ROUND(AG777*0.1+AH777*0.35+AI777*0.15+AJ777*0.15+AK777*0.25,2),"")</f>
        <v>47.05</v>
      </c>
      <c r="AM777" s="25">
        <f>IF(Z777="是",COUNTIFS($Z$2:$Z$4721,"是",$AL$2:$AL$4721,"&gt;"&amp;AL777)+1,"")</f>
        <v>310</v>
      </c>
      <c r="AN777" s="24" t="str">
        <f>IF(Z777&lt;&gt;"是","非参评",IF(AND(AM777&lt;=COUNTIF($Z$2:$Z$4721,"是")*0.2,AC777&gt;MEDIAN(IF($Z$2:$Z$4721="是",$AC$2:$AC$4721))),"S",IF(AM777&lt;=COUNTIF($Z$2:$Z$4721,"是")*0.5,"A",IF(AM777&lt;=COUNTIF($Z$2:$Z$4721,"是")*0.8,"B","C"))))</f>
        <v>B</v>
      </c>
      <c r="AO777" s="24" t="str">
        <f>IF(G777="","无数据",IF(G777&lt;30,"MOB1-",IF(G777&lt;90,"MOB1-3",IF(G777&lt;180,"MOB3-6",IF(G777&lt;365,"MOB6-12","MOB12+")))))</f>
        <v>MOB6-12</v>
      </c>
    </row>
    <row r="778" spans="1:41" ht="13.5" hidden="1" customHeight="1">
      <c r="A778" s="24" t="s">
        <v>1168</v>
      </c>
      <c r="B778" s="34" t="s">
        <v>152</v>
      </c>
      <c r="C778" s="25">
        <v>796466</v>
      </c>
      <c r="D778" s="24" t="s">
        <v>1524</v>
      </c>
      <c r="E778" s="26">
        <v>45954.627083333296</v>
      </c>
      <c r="F778" s="26">
        <v>45954.627083333296</v>
      </c>
      <c r="G778" s="25">
        <v>200</v>
      </c>
      <c r="H778" s="25">
        <v>200</v>
      </c>
      <c r="I778" s="26">
        <v>46154.769444444399</v>
      </c>
      <c r="J778" s="27">
        <v>3334</v>
      </c>
      <c r="K778" s="27">
        <v>4828</v>
      </c>
      <c r="L778" s="27">
        <v>1658</v>
      </c>
      <c r="M778" s="27">
        <v>221030</v>
      </c>
      <c r="N778" s="27">
        <v>177535</v>
      </c>
      <c r="O778" s="24">
        <v>27</v>
      </c>
      <c r="P778" s="24">
        <v>0</v>
      </c>
      <c r="Q778" s="24"/>
      <c r="R778" s="24"/>
      <c r="S778" s="24">
        <v>178</v>
      </c>
      <c r="T778" s="24">
        <v>286</v>
      </c>
      <c r="U778" s="24">
        <v>7227600</v>
      </c>
      <c r="V778" s="24">
        <v>2915800</v>
      </c>
      <c r="W778" s="24">
        <v>7227600</v>
      </c>
      <c r="X778" s="24" t="str">
        <f>IF(OR(I778="",说明首页!$C$3-INT(I778)&gt;7),"是","否")</f>
        <v>否</v>
      </c>
      <c r="Y778" s="24" t="str">
        <f>IF(OR(O778="",O778&lt;22),"是","否")</f>
        <v>否</v>
      </c>
      <c r="Z778" s="24" t="str">
        <f>IF(AND(X778="否",Y778="否"),"是","否")</f>
        <v>是</v>
      </c>
      <c r="AA778" s="24" t="str">
        <f>IF(OR(I778="",说明首页!$C$3-INT(I778)&gt;=3),"是","否")</f>
        <v>否</v>
      </c>
      <c r="AB778" s="28">
        <f>IFERROR(IF(L778&gt;0,N778/L778,0),0)</f>
        <v>107.07780458383594</v>
      </c>
      <c r="AC778" s="29">
        <f>IFERROR(IF(U778="",0,U778/10000),0)</f>
        <v>722.76</v>
      </c>
      <c r="AD778" s="27">
        <f>IFERROR(IF(AND(T778&lt;&gt;"",T778&gt;0),U778/T778,0),0)</f>
        <v>25271.328671328672</v>
      </c>
      <c r="AE778" s="29">
        <f>IFERROR(IF(V778="",0,V778/10000),0)</f>
        <v>291.58</v>
      </c>
      <c r="AF778" s="29">
        <f>IFERROR(IF(O778&gt;0,N778/O778/60,0),0)</f>
        <v>109.58950617283951</v>
      </c>
      <c r="AG778" s="28">
        <f>IF(Z778="是",COUNTIFS($Z$2:$Z$4721,"是",$AB$2:$AB$4721,"&lt;"&amp;AB778)/COUNTIF($Z$2:$Z$4721,"是")*100,"")</f>
        <v>77.403035413153447</v>
      </c>
      <c r="AH778" s="28">
        <f>IF(Z778="是",COUNTIFS($Z$2:$Z$4721,"是",$AC$2:$AC$4721,"&lt;"&amp;AC778)/COUNTIF($Z$2:$Z$4721,"是")*100,"")</f>
        <v>40.472175379426645</v>
      </c>
      <c r="AI778" s="28">
        <f>IF(Z778="是",COUNTIFS($Z$2:$Z$4721,"是",$AD$2:$AD$4721,"&lt;"&amp;AD778)/COUNTIF($Z$2:$Z$4721,"是")*100,"")</f>
        <v>58.516020236087684</v>
      </c>
      <c r="AJ778" s="28">
        <f>IF(Z778="是",COUNTIFS($Z$2:$Z$4721,"是",$AE$2:$AE$4721,"&lt;"&amp;AE778)/COUNTIF($Z$2:$Z$4721,"是")*100,"")</f>
        <v>46.543001686340638</v>
      </c>
      <c r="AK778" s="28">
        <f>IF(Z778="是",COUNTIFS($Z$2:$Z$4721,"是",$AF$2:$AF$4721,"&lt;"&amp;AF778)/COUNTIF($Z$2:$Z$4721,"是")*100,"")</f>
        <v>12.816188870151771</v>
      </c>
      <c r="AL778" s="29">
        <f>IF(Z778="是",ROUND(AG778*0.1+AH778*0.35+AI778*0.15+AJ778*0.15+AK778*0.25,2),"")</f>
        <v>40.869999999999997</v>
      </c>
      <c r="AM778" s="25">
        <f>IF(Z778="是",COUNTIFS($Z$2:$Z$4721,"是",$AL$2:$AL$4721,"&gt;"&amp;AL778)+1,"")</f>
        <v>366</v>
      </c>
      <c r="AN778" s="24" t="str">
        <f>IF(Z778&lt;&gt;"是","非参评",IF(AND(AM778&lt;=COUNTIF($Z$2:$Z$4721,"是")*0.2,AC778&gt;MEDIAN(IF($Z$2:$Z$4721="是",$AC$2:$AC$4721))),"S",IF(AM778&lt;=COUNTIF($Z$2:$Z$4721,"是")*0.5,"A",IF(AM778&lt;=COUNTIF($Z$2:$Z$4721,"是")*0.8,"B","C"))))</f>
        <v>B</v>
      </c>
      <c r="AO778" s="24" t="str">
        <f>IF(G778="","无数据",IF(G778&lt;30,"MOB1-",IF(G778&lt;90,"MOB1-3",IF(G778&lt;180,"MOB3-6",IF(G778&lt;365,"MOB6-12","MOB12+")))))</f>
        <v>MOB6-12</v>
      </c>
    </row>
    <row r="779" spans="1:41" ht="13.5" hidden="1" customHeight="1">
      <c r="A779" s="24" t="s">
        <v>1168</v>
      </c>
      <c r="B779" s="34" t="s">
        <v>167</v>
      </c>
      <c r="C779" s="25">
        <v>796504</v>
      </c>
      <c r="D779" s="24" t="s">
        <v>1421</v>
      </c>
      <c r="E779" s="26">
        <v>45954.729166666701</v>
      </c>
      <c r="F779" s="26">
        <v>45954.729166666701</v>
      </c>
      <c r="G779" s="25">
        <v>200</v>
      </c>
      <c r="H779" s="25">
        <v>200</v>
      </c>
      <c r="I779" s="26">
        <v>46152.778472222199</v>
      </c>
      <c r="J779" s="27">
        <v>2322</v>
      </c>
      <c r="K779" s="27">
        <v>3032</v>
      </c>
      <c r="L779" s="27">
        <v>743</v>
      </c>
      <c r="M779" s="27">
        <v>100412</v>
      </c>
      <c r="N779" s="27">
        <v>69429</v>
      </c>
      <c r="O779" s="25">
        <v>21</v>
      </c>
      <c r="P779" s="27">
        <v>0</v>
      </c>
      <c r="Q779" s="24"/>
      <c r="R779" s="24"/>
      <c r="S779" s="27">
        <v>133</v>
      </c>
      <c r="T779" s="27">
        <v>224</v>
      </c>
      <c r="U779" s="27">
        <v>5826700</v>
      </c>
      <c r="V779" s="27">
        <v>2138600</v>
      </c>
      <c r="W779" s="27">
        <v>5826700</v>
      </c>
      <c r="X779" s="24" t="str">
        <f>IF(OR(I779="",说明首页!$C$3-INT(I779)&gt;7),"是","否")</f>
        <v>否</v>
      </c>
      <c r="Y779" s="24" t="str">
        <f>IF(OR(O779="",O779&lt;22),"是","否")</f>
        <v>是</v>
      </c>
      <c r="Z779" s="24" t="str">
        <f>IF(AND(X779="否",Y779="否"),"是","否")</f>
        <v>否</v>
      </c>
      <c r="AA779" s="24" t="str">
        <f>IF(OR(I779="",说明首页!$C$3-INT(I779)&gt;=3),"是","否")</f>
        <v>否</v>
      </c>
      <c r="AB779" s="28">
        <f>IFERROR(IF(L779&gt;0,N779/L779,0),0)</f>
        <v>93.444145356662176</v>
      </c>
      <c r="AC779" s="29">
        <f>IFERROR(IF(U779="",0,U779/10000),0)</f>
        <v>582.66999999999996</v>
      </c>
      <c r="AD779" s="27">
        <f>IFERROR(IF(AND(T779&lt;&gt;"",T779&gt;0),U779/T779,0),0)</f>
        <v>26012.053571428572</v>
      </c>
      <c r="AE779" s="29">
        <f>IFERROR(IF(V779="",0,V779/10000),0)</f>
        <v>213.86</v>
      </c>
      <c r="AF779" s="29">
        <f>IFERROR(IF(O779&gt;0,N779/O779/60,0),0)</f>
        <v>55.102380952380955</v>
      </c>
      <c r="AG779" s="28" t="str">
        <f>IF(Z779="是",COUNTIFS($Z$2:$Z$4721,"是",$AB$2:$AB$4721,"&lt;"&amp;AB779)/COUNTIF($Z$2:$Z$4721,"是")*100,"")</f>
        <v/>
      </c>
      <c r="AH779" s="28" t="str">
        <f>IF(Z779="是",COUNTIFS($Z$2:$Z$4721,"是",$AC$2:$AC$4721,"&lt;"&amp;AC779)/COUNTIF($Z$2:$Z$4721,"是")*100,"")</f>
        <v/>
      </c>
      <c r="AI779" s="28" t="str">
        <f>IF(Z779="是",COUNTIFS($Z$2:$Z$4721,"是",$AD$2:$AD$4721,"&lt;"&amp;AD779)/COUNTIF($Z$2:$Z$4721,"是")*100,"")</f>
        <v/>
      </c>
      <c r="AJ779" s="28" t="str">
        <f>IF(Z779="是",COUNTIFS($Z$2:$Z$4721,"是",$AE$2:$AE$4721,"&lt;"&amp;AE779)/COUNTIF($Z$2:$Z$4721,"是")*100,"")</f>
        <v/>
      </c>
      <c r="AK779" s="28" t="str">
        <f>IF(Z779="是",COUNTIFS($Z$2:$Z$4721,"是",$AF$2:$AF$4721,"&lt;"&amp;AF779)/COUNTIF($Z$2:$Z$4721,"是")*100,"")</f>
        <v/>
      </c>
      <c r="AL779" s="29" t="str">
        <f>IF(Z779="是",ROUND(AG779*0.1+AH779*0.35+AI779*0.15+AJ779*0.15+AK779*0.25,2),"")</f>
        <v/>
      </c>
      <c r="AM779" s="25" t="str">
        <f>IF(Z779="是",COUNTIFS($Z$2:$Z$4721,"是",$AL$2:$AL$4721,"&gt;"&amp;AL779)+1,"")</f>
        <v/>
      </c>
      <c r="AN779" s="24" t="str">
        <f>IF(Z779&lt;&gt;"是","非参评",IF(AND(AM779&lt;=COUNTIF($Z$2:$Z$4721,"是")*0.2,AC779&gt;MEDIAN(IF($Z$2:$Z$4721="是",$AC$2:$AC$4721))),"S",IF(AM779&lt;=COUNTIF($Z$2:$Z$4721,"是")*0.5,"A",IF(AM779&lt;=COUNTIF($Z$2:$Z$4721,"是")*0.8,"B","C"))))</f>
        <v>非参评</v>
      </c>
      <c r="AO779" s="24" t="str">
        <f>IF(G779="","无数据",IF(G779&lt;30,"MOB1-",IF(G779&lt;90,"MOB1-3",IF(G779&lt;180,"MOB3-6",IF(G779&lt;365,"MOB6-12","MOB12+")))))</f>
        <v>MOB6-12</v>
      </c>
    </row>
    <row r="780" spans="1:41" ht="13.5" hidden="1" customHeight="1">
      <c r="A780" s="24" t="s">
        <v>1168</v>
      </c>
      <c r="B780" s="34" t="s">
        <v>152</v>
      </c>
      <c r="C780" s="25">
        <v>796523</v>
      </c>
      <c r="D780" s="24" t="s">
        <v>1531</v>
      </c>
      <c r="E780" s="26">
        <v>45957.395833333299</v>
      </c>
      <c r="F780" s="26">
        <v>45957.395833333299</v>
      </c>
      <c r="G780" s="25">
        <v>197</v>
      </c>
      <c r="H780" s="25">
        <v>197</v>
      </c>
      <c r="I780" s="26">
        <v>46154.769444444399</v>
      </c>
      <c r="J780" s="27">
        <v>3667</v>
      </c>
      <c r="K780" s="27">
        <v>4911</v>
      </c>
      <c r="L780" s="27">
        <v>2363</v>
      </c>
      <c r="M780" s="27">
        <v>249297</v>
      </c>
      <c r="N780" s="27">
        <v>210898</v>
      </c>
      <c r="O780" s="25">
        <v>25</v>
      </c>
      <c r="P780" s="27">
        <v>0</v>
      </c>
      <c r="Q780" s="24"/>
      <c r="R780" s="24"/>
      <c r="S780" s="27">
        <v>209</v>
      </c>
      <c r="T780" s="27">
        <v>328</v>
      </c>
      <c r="U780" s="27">
        <v>8256100</v>
      </c>
      <c r="V780" s="27">
        <v>4170200</v>
      </c>
      <c r="W780" s="27">
        <v>8256100</v>
      </c>
      <c r="X780" s="24" t="str">
        <f>IF(OR(I780="",说明首页!$C$3-INT(I780)&gt;7),"是","否")</f>
        <v>否</v>
      </c>
      <c r="Y780" s="24" t="str">
        <f>IF(OR(O780="",O780&lt;22),"是","否")</f>
        <v>否</v>
      </c>
      <c r="Z780" s="24" t="str">
        <f>IF(AND(X780="否",Y780="否"),"是","否")</f>
        <v>是</v>
      </c>
      <c r="AA780" s="24" t="str">
        <f>IF(OR(I780="",说明首页!$C$3-INT(I780)&gt;=3),"是","否")</f>
        <v>否</v>
      </c>
      <c r="AB780" s="28">
        <f>IFERROR(IF(L780&gt;0,N780/L780,0),0)</f>
        <v>89.250105797714767</v>
      </c>
      <c r="AC780" s="29">
        <f>IFERROR(IF(U780="",0,U780/10000),0)</f>
        <v>825.61</v>
      </c>
      <c r="AD780" s="27">
        <f>IFERROR(IF(AND(T780&lt;&gt;"",T780&gt;0),U780/T780,0),0)</f>
        <v>25171.036585365855</v>
      </c>
      <c r="AE780" s="29">
        <f>IFERROR(IF(V780="",0,V780/10000),0)</f>
        <v>417.02</v>
      </c>
      <c r="AF780" s="29">
        <f>IFERROR(IF(O780&gt;0,N780/O780/60,0),0)</f>
        <v>140.59866666666667</v>
      </c>
      <c r="AG780" s="28">
        <f>IF(Z780="是",COUNTIFS($Z$2:$Z$4721,"是",$AB$2:$AB$4721,"&lt;"&amp;AB780)/COUNTIF($Z$2:$Z$4721,"是")*100,"")</f>
        <v>46.037099494097802</v>
      </c>
      <c r="AH780" s="28">
        <f>IF(Z780="是",COUNTIFS($Z$2:$Z$4721,"是",$AC$2:$AC$4721,"&lt;"&amp;AC780)/COUNTIF($Z$2:$Z$4721,"是")*100,"")</f>
        <v>52.27655986509275</v>
      </c>
      <c r="AI780" s="28">
        <f>IF(Z780="是",COUNTIFS($Z$2:$Z$4721,"是",$AD$2:$AD$4721,"&lt;"&amp;AD780)/COUNTIF($Z$2:$Z$4721,"是")*100,"")</f>
        <v>58.010118043844862</v>
      </c>
      <c r="AJ780" s="28">
        <f>IF(Z780="是",COUNTIFS($Z$2:$Z$4721,"是",$AE$2:$AE$4721,"&lt;"&amp;AE780)/COUNTIF($Z$2:$Z$4721,"是")*100,"")</f>
        <v>67.622259696458684</v>
      </c>
      <c r="AK780" s="28">
        <f>IF(Z780="是",COUNTIFS($Z$2:$Z$4721,"是",$AF$2:$AF$4721,"&lt;"&amp;AF780)/COUNTIF($Z$2:$Z$4721,"是")*100,"")</f>
        <v>60.876897133220908</v>
      </c>
      <c r="AL780" s="29">
        <f>IF(Z780="是",ROUND(AG780*0.1+AH780*0.35+AI780*0.15+AJ780*0.15+AK780*0.25,2),"")</f>
        <v>56.96</v>
      </c>
      <c r="AM780" s="25">
        <f>IF(Z780="是",COUNTIFS($Z$2:$Z$4721,"是",$AL$2:$AL$4721,"&gt;"&amp;AL780)+1,"")</f>
        <v>236</v>
      </c>
      <c r="AN780" s="24" t="str">
        <f>IF(Z780&lt;&gt;"是","非参评",IF(AND(AM780&lt;=COUNTIF($Z$2:$Z$4721,"是")*0.2,AC780&gt;MEDIAN(IF($Z$2:$Z$4721="是",$AC$2:$AC$4721))),"S",IF(AM780&lt;=COUNTIF($Z$2:$Z$4721,"是")*0.5,"A",IF(AM780&lt;=COUNTIF($Z$2:$Z$4721,"是")*0.8,"B","C"))))</f>
        <v>A</v>
      </c>
      <c r="AO780" s="24" t="str">
        <f>IF(G780="","无数据",IF(G780&lt;30,"MOB1-",IF(G780&lt;90,"MOB1-3",IF(G780&lt;180,"MOB3-6",IF(G780&lt;365,"MOB6-12","MOB12+")))))</f>
        <v>MOB6-12</v>
      </c>
    </row>
    <row r="781" spans="1:41" ht="13.5" hidden="1" customHeight="1">
      <c r="A781" s="24" t="s">
        <v>1168</v>
      </c>
      <c r="B781" s="34" t="s">
        <v>145</v>
      </c>
      <c r="C781" s="25">
        <v>796530</v>
      </c>
      <c r="D781" s="24" t="s">
        <v>1135</v>
      </c>
      <c r="E781" s="26">
        <v>46024.4243055556</v>
      </c>
      <c r="F781" s="26">
        <v>45954.761805555601</v>
      </c>
      <c r="G781" s="25">
        <v>130</v>
      </c>
      <c r="H781" s="25">
        <v>200</v>
      </c>
      <c r="I781" s="26">
        <v>46154.769444444399</v>
      </c>
      <c r="J781" s="27">
        <v>306</v>
      </c>
      <c r="K781" s="27">
        <v>407</v>
      </c>
      <c r="L781" s="27">
        <v>163</v>
      </c>
      <c r="M781" s="27">
        <v>21238</v>
      </c>
      <c r="N781" s="27">
        <v>17531</v>
      </c>
      <c r="O781" s="25">
        <v>2</v>
      </c>
      <c r="P781" s="27">
        <v>0</v>
      </c>
      <c r="Q781" s="24"/>
      <c r="R781" s="24"/>
      <c r="S781" s="27">
        <v>2</v>
      </c>
      <c r="T781" s="27">
        <v>4</v>
      </c>
      <c r="U781" s="27">
        <v>61000</v>
      </c>
      <c r="V781" s="27">
        <v>61000</v>
      </c>
      <c r="W781" s="27">
        <v>61000</v>
      </c>
      <c r="X781" s="24" t="str">
        <f>IF(OR(I781="",说明首页!$C$3-INT(I781)&gt;7),"是","否")</f>
        <v>否</v>
      </c>
      <c r="Y781" s="24" t="str">
        <f>IF(OR(O781="",O781&lt;22),"是","否")</f>
        <v>是</v>
      </c>
      <c r="Z781" s="24" t="str">
        <f>IF(AND(X781="否",Y781="否"),"是","否")</f>
        <v>否</v>
      </c>
      <c r="AA781" s="24" t="str">
        <f>IF(OR(I781="",说明首页!$C$3-INT(I781)&gt;=3),"是","否")</f>
        <v>否</v>
      </c>
      <c r="AB781" s="28">
        <f>IFERROR(IF(L781&gt;0,N781/L781,0),0)</f>
        <v>107.5521472392638</v>
      </c>
      <c r="AC781" s="29">
        <f>IFERROR(IF(U781="",0,U781/10000),0)</f>
        <v>6.1</v>
      </c>
      <c r="AD781" s="27">
        <f>IFERROR(IF(AND(T781&lt;&gt;"",T781&gt;0),U781/T781,0),0)</f>
        <v>15250</v>
      </c>
      <c r="AE781" s="29">
        <f>IFERROR(IF(V781="",0,V781/10000),0)</f>
        <v>6.1</v>
      </c>
      <c r="AF781" s="29">
        <f>IFERROR(IF(O781&gt;0,N781/O781/60,0),0)</f>
        <v>146.09166666666667</v>
      </c>
      <c r="AG781" s="28" t="str">
        <f>IF(Z781="是",COUNTIFS($Z$2:$Z$4721,"是",$AB$2:$AB$4721,"&lt;"&amp;AB781)/COUNTIF($Z$2:$Z$4721,"是")*100,"")</f>
        <v/>
      </c>
      <c r="AH781" s="28" t="str">
        <f>IF(Z781="是",COUNTIFS($Z$2:$Z$4721,"是",$AC$2:$AC$4721,"&lt;"&amp;AC781)/COUNTIF($Z$2:$Z$4721,"是")*100,"")</f>
        <v/>
      </c>
      <c r="AI781" s="28" t="str">
        <f>IF(Z781="是",COUNTIFS($Z$2:$Z$4721,"是",$AD$2:$AD$4721,"&lt;"&amp;AD781)/COUNTIF($Z$2:$Z$4721,"是")*100,"")</f>
        <v/>
      </c>
      <c r="AJ781" s="28" t="str">
        <f>IF(Z781="是",COUNTIFS($Z$2:$Z$4721,"是",$AE$2:$AE$4721,"&lt;"&amp;AE781)/COUNTIF($Z$2:$Z$4721,"是")*100,"")</f>
        <v/>
      </c>
      <c r="AK781" s="28" t="str">
        <f>IF(Z781="是",COUNTIFS($Z$2:$Z$4721,"是",$AF$2:$AF$4721,"&lt;"&amp;AF781)/COUNTIF($Z$2:$Z$4721,"是")*100,"")</f>
        <v/>
      </c>
      <c r="AL781" s="29" t="str">
        <f>IF(Z781="是",ROUND(AG781*0.1+AH781*0.35+AI781*0.15+AJ781*0.15+AK781*0.25,2),"")</f>
        <v/>
      </c>
      <c r="AM781" s="25" t="str">
        <f>IF(Z781="是",COUNTIFS($Z$2:$Z$4721,"是",$AL$2:$AL$4721,"&gt;"&amp;AL781)+1,"")</f>
        <v/>
      </c>
      <c r="AN781" s="24" t="str">
        <f>IF(Z781&lt;&gt;"是","非参评",IF(AND(AM781&lt;=COUNTIF($Z$2:$Z$4721,"是")*0.2,AC781&gt;MEDIAN(IF($Z$2:$Z$4721="是",$AC$2:$AC$4721))),"S",IF(AM781&lt;=COUNTIF($Z$2:$Z$4721,"是")*0.5,"A",IF(AM781&lt;=COUNTIF($Z$2:$Z$4721,"是")*0.8,"B","C"))))</f>
        <v>非参评</v>
      </c>
      <c r="AO781" s="24" t="str">
        <f>IF(G781="","无数据",IF(G781&lt;30,"MOB1-",IF(G781&lt;90,"MOB1-3",IF(G781&lt;180,"MOB3-6",IF(G781&lt;365,"MOB6-12","MOB12+")))))</f>
        <v>MOB3-6</v>
      </c>
    </row>
    <row r="782" spans="1:41" ht="13.5" hidden="1" customHeight="1">
      <c r="A782" s="24" t="s">
        <v>1168</v>
      </c>
      <c r="B782" s="34" t="s">
        <v>162</v>
      </c>
      <c r="C782" s="25">
        <v>796679</v>
      </c>
      <c r="D782" s="24" t="s">
        <v>984</v>
      </c>
      <c r="E782" s="26">
        <v>45959.584027777797</v>
      </c>
      <c r="F782" s="26">
        <v>45959.584027777797</v>
      </c>
      <c r="G782" s="25">
        <v>195</v>
      </c>
      <c r="H782" s="25">
        <v>195</v>
      </c>
      <c r="I782" s="26">
        <v>46154.675000000003</v>
      </c>
      <c r="J782" s="27">
        <v>37</v>
      </c>
      <c r="K782" s="27">
        <v>40</v>
      </c>
      <c r="L782" s="27">
        <v>15</v>
      </c>
      <c r="M782" s="27">
        <v>1899</v>
      </c>
      <c r="N782" s="27">
        <v>1534</v>
      </c>
      <c r="O782" s="25"/>
      <c r="P782" s="27"/>
      <c r="Q782" s="24"/>
      <c r="R782" s="24"/>
      <c r="S782" s="27"/>
      <c r="T782" s="27"/>
      <c r="U782" s="27"/>
      <c r="V782" s="27"/>
      <c r="W782" s="27"/>
      <c r="X782" s="24" t="str">
        <f>IF(OR(I782="",说明首页!$C$3-INT(I782)&gt;7),"是","否")</f>
        <v>否</v>
      </c>
      <c r="Y782" s="24" t="str">
        <f>IF(OR(O782="",O782&lt;22),"是","否")</f>
        <v>是</v>
      </c>
      <c r="Z782" s="24" t="str">
        <f>IF(AND(X782="否",Y782="否"),"是","否")</f>
        <v>否</v>
      </c>
      <c r="AA782" s="24" t="str">
        <f>IF(OR(I782="",说明首页!$C$3-INT(I782)&gt;=3),"是","否")</f>
        <v>否</v>
      </c>
      <c r="AB782" s="28">
        <f>IFERROR(IF(L782&gt;0,N782/L782,0),0)</f>
        <v>102.26666666666667</v>
      </c>
      <c r="AC782" s="29">
        <f>IFERROR(IF(U782="",0,U782/10000),0)</f>
        <v>0</v>
      </c>
      <c r="AD782" s="27">
        <f>IFERROR(IF(AND(T782&lt;&gt;"",T782&gt;0),U782/T782,0),0)</f>
        <v>0</v>
      </c>
      <c r="AE782" s="29">
        <f>IFERROR(IF(V782="",0,V782/10000),0)</f>
        <v>0</v>
      </c>
      <c r="AF782" s="29">
        <f>IFERROR(IF(O782&gt;0,N782/O782/60,0),0)</f>
        <v>0</v>
      </c>
      <c r="AG782" s="28" t="str">
        <f>IF(Z782="是",COUNTIFS($Z$2:$Z$4721,"是",$AB$2:$AB$4721,"&lt;"&amp;AB782)/COUNTIF($Z$2:$Z$4721,"是")*100,"")</f>
        <v/>
      </c>
      <c r="AH782" s="28" t="str">
        <f>IF(Z782="是",COUNTIFS($Z$2:$Z$4721,"是",$AC$2:$AC$4721,"&lt;"&amp;AC782)/COUNTIF($Z$2:$Z$4721,"是")*100,"")</f>
        <v/>
      </c>
      <c r="AI782" s="28" t="str">
        <f>IF(Z782="是",COUNTIFS($Z$2:$Z$4721,"是",$AD$2:$AD$4721,"&lt;"&amp;AD782)/COUNTIF($Z$2:$Z$4721,"是")*100,"")</f>
        <v/>
      </c>
      <c r="AJ782" s="28" t="str">
        <f>IF(Z782="是",COUNTIFS($Z$2:$Z$4721,"是",$AE$2:$AE$4721,"&lt;"&amp;AE782)/COUNTIF($Z$2:$Z$4721,"是")*100,"")</f>
        <v/>
      </c>
      <c r="AK782" s="28" t="str">
        <f>IF(Z782="是",COUNTIFS($Z$2:$Z$4721,"是",$AF$2:$AF$4721,"&lt;"&amp;AF782)/COUNTIF($Z$2:$Z$4721,"是")*100,"")</f>
        <v/>
      </c>
      <c r="AL782" s="29" t="str">
        <f>IF(Z782="是",ROUND(AG782*0.1+AH782*0.35+AI782*0.15+AJ782*0.15+AK782*0.25,2),"")</f>
        <v/>
      </c>
      <c r="AM782" s="25" t="str">
        <f>IF(Z782="是",COUNTIFS($Z$2:$Z$4721,"是",$AL$2:$AL$4721,"&gt;"&amp;AL782)+1,"")</f>
        <v/>
      </c>
      <c r="AN782" s="24" t="str">
        <f>IF(Z782&lt;&gt;"是","非参评",IF(AND(AM782&lt;=COUNTIF($Z$2:$Z$4721,"是")*0.2,AC782&gt;MEDIAN(IF($Z$2:$Z$4721="是",$AC$2:$AC$4721))),"S",IF(AM782&lt;=COUNTIF($Z$2:$Z$4721,"是")*0.5,"A",IF(AM782&lt;=COUNTIF($Z$2:$Z$4721,"是")*0.8,"B","C"))))</f>
        <v>非参评</v>
      </c>
      <c r="AO782" s="24" t="str">
        <f>IF(G782="","无数据",IF(G782&lt;30,"MOB1-",IF(G782&lt;90,"MOB1-3",IF(G782&lt;180,"MOB3-6",IF(G782&lt;365,"MOB6-12","MOB12+")))))</f>
        <v>MOB6-12</v>
      </c>
    </row>
    <row r="783" spans="1:41" ht="13.5" hidden="1" customHeight="1">
      <c r="A783" s="24" t="s">
        <v>1168</v>
      </c>
      <c r="B783" s="34" t="s">
        <v>150</v>
      </c>
      <c r="C783" s="25">
        <v>796684</v>
      </c>
      <c r="D783" s="24" t="s">
        <v>223</v>
      </c>
      <c r="E783" s="26">
        <v>45960.417361111096</v>
      </c>
      <c r="F783" s="26">
        <v>45960.417361111096</v>
      </c>
      <c r="G783" s="25">
        <v>194</v>
      </c>
      <c r="H783" s="25">
        <v>194</v>
      </c>
      <c r="I783" s="26">
        <v>46142.660416666702</v>
      </c>
      <c r="J783" s="27">
        <v>308</v>
      </c>
      <c r="K783" s="27">
        <v>344</v>
      </c>
      <c r="L783" s="27">
        <v>60</v>
      </c>
      <c r="M783" s="27">
        <v>9057</v>
      </c>
      <c r="N783" s="27">
        <v>5786</v>
      </c>
      <c r="O783" s="25">
        <v>1</v>
      </c>
      <c r="P783" s="27">
        <v>0</v>
      </c>
      <c r="Q783" s="24"/>
      <c r="R783" s="24"/>
      <c r="S783" s="27">
        <v>2</v>
      </c>
      <c r="T783" s="27">
        <v>4</v>
      </c>
      <c r="U783" s="27">
        <v>8300</v>
      </c>
      <c r="V783" s="27">
        <v>8300</v>
      </c>
      <c r="W783" s="27">
        <v>8300</v>
      </c>
      <c r="X783" s="24" t="str">
        <f>IF(OR(I783="",说明首页!$C$3-INT(I783)&gt;7),"是","否")</f>
        <v>否</v>
      </c>
      <c r="Y783" s="24" t="str">
        <f>IF(OR(O783="",O783&lt;22),"是","否")</f>
        <v>是</v>
      </c>
      <c r="Z783" s="24" t="str">
        <f>IF(AND(X783="否",Y783="否"),"是","否")</f>
        <v>否</v>
      </c>
      <c r="AA783" s="24" t="str">
        <f>IF(OR(I783="",说明首页!$C$3-INT(I783)&gt;=3),"是","否")</f>
        <v>否</v>
      </c>
      <c r="AB783" s="28">
        <f>IFERROR(IF(L783&gt;0,N783/L783,0),0)</f>
        <v>96.433333333333337</v>
      </c>
      <c r="AC783" s="29">
        <f>IFERROR(IF(U783="",0,U783/10000),0)</f>
        <v>0.83</v>
      </c>
      <c r="AD783" s="27">
        <f>IFERROR(IF(AND(T783&lt;&gt;"",T783&gt;0),U783/T783,0),0)</f>
        <v>2075</v>
      </c>
      <c r="AE783" s="29">
        <f>IFERROR(IF(V783="",0,V783/10000),0)</f>
        <v>0.83</v>
      </c>
      <c r="AF783" s="29">
        <f>IFERROR(IF(O783&gt;0,N783/O783/60,0),0)</f>
        <v>96.433333333333337</v>
      </c>
      <c r="AG783" s="28" t="str">
        <f>IF(Z783="是",COUNTIFS($Z$2:$Z$4721,"是",$AB$2:$AB$4721,"&lt;"&amp;AB783)/COUNTIF($Z$2:$Z$4721,"是")*100,"")</f>
        <v/>
      </c>
      <c r="AH783" s="28" t="str">
        <f>IF(Z783="是",COUNTIFS($Z$2:$Z$4721,"是",$AC$2:$AC$4721,"&lt;"&amp;AC783)/COUNTIF($Z$2:$Z$4721,"是")*100,"")</f>
        <v/>
      </c>
      <c r="AI783" s="28" t="str">
        <f>IF(Z783="是",COUNTIFS($Z$2:$Z$4721,"是",$AD$2:$AD$4721,"&lt;"&amp;AD783)/COUNTIF($Z$2:$Z$4721,"是")*100,"")</f>
        <v/>
      </c>
      <c r="AJ783" s="28" t="str">
        <f>IF(Z783="是",COUNTIFS($Z$2:$Z$4721,"是",$AE$2:$AE$4721,"&lt;"&amp;AE783)/COUNTIF($Z$2:$Z$4721,"是")*100,"")</f>
        <v/>
      </c>
      <c r="AK783" s="28" t="str">
        <f>IF(Z783="是",COUNTIFS($Z$2:$Z$4721,"是",$AF$2:$AF$4721,"&lt;"&amp;AF783)/COUNTIF($Z$2:$Z$4721,"是")*100,"")</f>
        <v/>
      </c>
      <c r="AL783" s="29" t="str">
        <f>IF(Z783="是",ROUND(AG783*0.1+AH783*0.35+AI783*0.15+AJ783*0.15+AK783*0.25,2),"")</f>
        <v/>
      </c>
      <c r="AM783" s="25" t="str">
        <f>IF(Z783="是",COUNTIFS($Z$2:$Z$4721,"是",$AL$2:$AL$4721,"&gt;"&amp;AL783)+1,"")</f>
        <v/>
      </c>
      <c r="AN783" s="24" t="str">
        <f>IF(Z783&lt;&gt;"是","非参评",IF(AND(AM783&lt;=COUNTIF($Z$2:$Z$4721,"是")*0.2,AC783&gt;MEDIAN(IF($Z$2:$Z$4721="是",$AC$2:$AC$4721))),"S",IF(AM783&lt;=COUNTIF($Z$2:$Z$4721,"是")*0.5,"A",IF(AM783&lt;=COUNTIF($Z$2:$Z$4721,"是")*0.8,"B","C"))))</f>
        <v>非参评</v>
      </c>
      <c r="AO783" s="24" t="str">
        <f>IF(G783="","无数据",IF(G783&lt;30,"MOB1-",IF(G783&lt;90,"MOB1-3",IF(G783&lt;180,"MOB3-6",IF(G783&lt;365,"MOB6-12","MOB12+")))))</f>
        <v>MOB6-12</v>
      </c>
    </row>
    <row r="784" spans="1:41" ht="13.5" hidden="1" customHeight="1">
      <c r="A784" s="24" t="s">
        <v>1168</v>
      </c>
      <c r="B784" s="34" t="s">
        <v>152</v>
      </c>
      <c r="C784" s="25">
        <v>796708</v>
      </c>
      <c r="D784" s="24" t="s">
        <v>539</v>
      </c>
      <c r="E784" s="26">
        <v>45960.418055555601</v>
      </c>
      <c r="F784" s="26">
        <v>45960.418055555601</v>
      </c>
      <c r="G784" s="25">
        <v>194</v>
      </c>
      <c r="H784" s="25">
        <v>194</v>
      </c>
      <c r="I784" s="26">
        <v>46154.750694444403</v>
      </c>
      <c r="J784" s="27">
        <v>208</v>
      </c>
      <c r="K784" s="27">
        <v>224</v>
      </c>
      <c r="L784" s="27">
        <v>92</v>
      </c>
      <c r="M784" s="27">
        <v>8275</v>
      </c>
      <c r="N784" s="27">
        <v>6119</v>
      </c>
      <c r="O784" s="25">
        <v>2</v>
      </c>
      <c r="P784" s="27">
        <v>0</v>
      </c>
      <c r="Q784" s="24"/>
      <c r="R784" s="24"/>
      <c r="S784" s="27">
        <v>1</v>
      </c>
      <c r="T784" s="27">
        <v>2</v>
      </c>
      <c r="U784" s="27">
        <v>20000</v>
      </c>
      <c r="V784" s="27">
        <v>20000</v>
      </c>
      <c r="W784" s="27">
        <v>20000</v>
      </c>
      <c r="X784" s="24" t="str">
        <f>IF(OR(I784="",说明首页!$C$3-INT(I784)&gt;7),"是","否")</f>
        <v>否</v>
      </c>
      <c r="Y784" s="24" t="str">
        <f>IF(OR(O784="",O784&lt;22),"是","否")</f>
        <v>是</v>
      </c>
      <c r="Z784" s="24" t="str">
        <f>IF(AND(X784="否",Y784="否"),"是","否")</f>
        <v>否</v>
      </c>
      <c r="AA784" s="24" t="str">
        <f>IF(OR(I784="",说明首页!$C$3-INT(I784)&gt;=3),"是","否")</f>
        <v>否</v>
      </c>
      <c r="AB784" s="28">
        <f>IFERROR(IF(L784&gt;0,N784/L784,0),0)</f>
        <v>66.510869565217391</v>
      </c>
      <c r="AC784" s="29">
        <f>IFERROR(IF(U784="",0,U784/10000),0)</f>
        <v>2</v>
      </c>
      <c r="AD784" s="27">
        <f>IFERROR(IF(AND(T784&lt;&gt;"",T784&gt;0),U784/T784,0),0)</f>
        <v>10000</v>
      </c>
      <c r="AE784" s="29">
        <f>IFERROR(IF(V784="",0,V784/10000),0)</f>
        <v>2</v>
      </c>
      <c r="AF784" s="29">
        <f>IFERROR(IF(O784&gt;0,N784/O784/60,0),0)</f>
        <v>50.991666666666667</v>
      </c>
      <c r="AG784" s="28" t="str">
        <f>IF(Z784="是",COUNTIFS($Z$2:$Z$4721,"是",$AB$2:$AB$4721,"&lt;"&amp;AB784)/COUNTIF($Z$2:$Z$4721,"是")*100,"")</f>
        <v/>
      </c>
      <c r="AH784" s="28" t="str">
        <f>IF(Z784="是",COUNTIFS($Z$2:$Z$4721,"是",$AC$2:$AC$4721,"&lt;"&amp;AC784)/COUNTIF($Z$2:$Z$4721,"是")*100,"")</f>
        <v/>
      </c>
      <c r="AI784" s="28" t="str">
        <f>IF(Z784="是",COUNTIFS($Z$2:$Z$4721,"是",$AD$2:$AD$4721,"&lt;"&amp;AD784)/COUNTIF($Z$2:$Z$4721,"是")*100,"")</f>
        <v/>
      </c>
      <c r="AJ784" s="28" t="str">
        <f>IF(Z784="是",COUNTIFS($Z$2:$Z$4721,"是",$AE$2:$AE$4721,"&lt;"&amp;AE784)/COUNTIF($Z$2:$Z$4721,"是")*100,"")</f>
        <v/>
      </c>
      <c r="AK784" s="28" t="str">
        <f>IF(Z784="是",COUNTIFS($Z$2:$Z$4721,"是",$AF$2:$AF$4721,"&lt;"&amp;AF784)/COUNTIF($Z$2:$Z$4721,"是")*100,"")</f>
        <v/>
      </c>
      <c r="AL784" s="29" t="str">
        <f>IF(Z784="是",ROUND(AG784*0.1+AH784*0.35+AI784*0.15+AJ784*0.15+AK784*0.25,2),"")</f>
        <v/>
      </c>
      <c r="AM784" s="25" t="str">
        <f>IF(Z784="是",COUNTIFS($Z$2:$Z$4721,"是",$AL$2:$AL$4721,"&gt;"&amp;AL784)+1,"")</f>
        <v/>
      </c>
      <c r="AN784" s="24" t="str">
        <f>IF(Z784&lt;&gt;"是","非参评",IF(AND(AM784&lt;=COUNTIF($Z$2:$Z$4721,"是")*0.2,AC784&gt;MEDIAN(IF($Z$2:$Z$4721="是",$AC$2:$AC$4721))),"S",IF(AM784&lt;=COUNTIF($Z$2:$Z$4721,"是")*0.5,"A",IF(AM784&lt;=COUNTIF($Z$2:$Z$4721,"是")*0.8,"B","C"))))</f>
        <v>非参评</v>
      </c>
      <c r="AO784" s="24" t="str">
        <f>IF(G784="","无数据",IF(G784&lt;30,"MOB1-",IF(G784&lt;90,"MOB1-3",IF(G784&lt;180,"MOB3-6",IF(G784&lt;365,"MOB6-12","MOB12+")))))</f>
        <v>MOB6-12</v>
      </c>
    </row>
    <row r="785" spans="1:41" ht="13.5" hidden="1" customHeight="1">
      <c r="A785" s="24" t="s">
        <v>1168</v>
      </c>
      <c r="B785" s="34" t="s">
        <v>152</v>
      </c>
      <c r="C785" s="25">
        <v>796710</v>
      </c>
      <c r="D785" s="24" t="s">
        <v>545</v>
      </c>
      <c r="E785" s="26">
        <v>45960.430555555598</v>
      </c>
      <c r="F785" s="26">
        <v>45960.430555555598</v>
      </c>
      <c r="G785" s="25">
        <v>194</v>
      </c>
      <c r="H785" s="25">
        <v>194</v>
      </c>
      <c r="I785" s="26">
        <v>46154.747222222199</v>
      </c>
      <c r="J785" s="27">
        <v>149</v>
      </c>
      <c r="K785" s="27">
        <v>167</v>
      </c>
      <c r="L785" s="27">
        <v>73</v>
      </c>
      <c r="M785" s="27">
        <v>6703</v>
      </c>
      <c r="N785" s="27">
        <v>5357</v>
      </c>
      <c r="O785" s="25">
        <v>1</v>
      </c>
      <c r="P785" s="27"/>
      <c r="Q785" s="24"/>
      <c r="R785" s="24"/>
      <c r="S785" s="27"/>
      <c r="T785" s="27"/>
      <c r="U785" s="27"/>
      <c r="V785" s="27"/>
      <c r="W785" s="27"/>
      <c r="X785" s="24" t="str">
        <f>IF(OR(I785="",说明首页!$C$3-INT(I785)&gt;7),"是","否")</f>
        <v>否</v>
      </c>
      <c r="Y785" s="24" t="str">
        <f>IF(OR(O785="",O785&lt;22),"是","否")</f>
        <v>是</v>
      </c>
      <c r="Z785" s="24" t="str">
        <f>IF(AND(X785="否",Y785="否"),"是","否")</f>
        <v>否</v>
      </c>
      <c r="AA785" s="24" t="str">
        <f>IF(OR(I785="",说明首页!$C$3-INT(I785)&gt;=3),"是","否")</f>
        <v>否</v>
      </c>
      <c r="AB785" s="28">
        <f>IFERROR(IF(L785&gt;0,N785/L785,0),0)</f>
        <v>73.38356164383562</v>
      </c>
      <c r="AC785" s="29">
        <f>IFERROR(IF(U785="",0,U785/10000),0)</f>
        <v>0</v>
      </c>
      <c r="AD785" s="27">
        <f>IFERROR(IF(AND(T785&lt;&gt;"",T785&gt;0),U785/T785,0),0)</f>
        <v>0</v>
      </c>
      <c r="AE785" s="29">
        <f>IFERROR(IF(V785="",0,V785/10000),0)</f>
        <v>0</v>
      </c>
      <c r="AF785" s="29">
        <f>IFERROR(IF(O785&gt;0,N785/O785/60,0),0)</f>
        <v>89.283333333333331</v>
      </c>
      <c r="AG785" s="28" t="str">
        <f>IF(Z785="是",COUNTIFS($Z$2:$Z$4721,"是",$AB$2:$AB$4721,"&lt;"&amp;AB785)/COUNTIF($Z$2:$Z$4721,"是")*100,"")</f>
        <v/>
      </c>
      <c r="AH785" s="28" t="str">
        <f>IF(Z785="是",COUNTIFS($Z$2:$Z$4721,"是",$AC$2:$AC$4721,"&lt;"&amp;AC785)/COUNTIF($Z$2:$Z$4721,"是")*100,"")</f>
        <v/>
      </c>
      <c r="AI785" s="28" t="str">
        <f>IF(Z785="是",COUNTIFS($Z$2:$Z$4721,"是",$AD$2:$AD$4721,"&lt;"&amp;AD785)/COUNTIF($Z$2:$Z$4721,"是")*100,"")</f>
        <v/>
      </c>
      <c r="AJ785" s="28" t="str">
        <f>IF(Z785="是",COUNTIFS($Z$2:$Z$4721,"是",$AE$2:$AE$4721,"&lt;"&amp;AE785)/COUNTIF($Z$2:$Z$4721,"是")*100,"")</f>
        <v/>
      </c>
      <c r="AK785" s="28" t="str">
        <f>IF(Z785="是",COUNTIFS($Z$2:$Z$4721,"是",$AF$2:$AF$4721,"&lt;"&amp;AF785)/COUNTIF($Z$2:$Z$4721,"是")*100,"")</f>
        <v/>
      </c>
      <c r="AL785" s="29" t="str">
        <f>IF(Z785="是",ROUND(AG785*0.1+AH785*0.35+AI785*0.15+AJ785*0.15+AK785*0.25,2),"")</f>
        <v/>
      </c>
      <c r="AM785" s="25" t="str">
        <f>IF(Z785="是",COUNTIFS($Z$2:$Z$4721,"是",$AL$2:$AL$4721,"&gt;"&amp;AL785)+1,"")</f>
        <v/>
      </c>
      <c r="AN785" s="24" t="str">
        <f>IF(Z785&lt;&gt;"是","非参评",IF(AND(AM785&lt;=COUNTIF($Z$2:$Z$4721,"是")*0.2,AC785&gt;MEDIAN(IF($Z$2:$Z$4721="是",$AC$2:$AC$4721))),"S",IF(AM785&lt;=COUNTIF($Z$2:$Z$4721,"是")*0.5,"A",IF(AM785&lt;=COUNTIF($Z$2:$Z$4721,"是")*0.8,"B","C"))))</f>
        <v>非参评</v>
      </c>
      <c r="AO785" s="24" t="str">
        <f>IF(G785="","无数据",IF(G785&lt;30,"MOB1-",IF(G785&lt;90,"MOB1-3",IF(G785&lt;180,"MOB3-6",IF(G785&lt;365,"MOB6-12","MOB12+")))))</f>
        <v>MOB6-12</v>
      </c>
    </row>
    <row r="786" spans="1:41" ht="13.5" hidden="1" customHeight="1">
      <c r="A786" s="24" t="s">
        <v>1168</v>
      </c>
      <c r="B786" s="34" t="s">
        <v>152</v>
      </c>
      <c r="C786" s="25">
        <v>796711</v>
      </c>
      <c r="D786" s="24" t="s">
        <v>549</v>
      </c>
      <c r="E786" s="26">
        <v>45960.488888888904</v>
      </c>
      <c r="F786" s="26">
        <v>45960.488888888904</v>
      </c>
      <c r="G786" s="25">
        <v>194</v>
      </c>
      <c r="H786" s="25">
        <v>194</v>
      </c>
      <c r="I786" s="26">
        <v>46154.751388888901</v>
      </c>
      <c r="J786" s="27">
        <v>42</v>
      </c>
      <c r="K786" s="27">
        <v>45</v>
      </c>
      <c r="L786" s="27">
        <v>23</v>
      </c>
      <c r="M786" s="27">
        <v>2208</v>
      </c>
      <c r="N786" s="27">
        <v>1888</v>
      </c>
      <c r="O786" s="25"/>
      <c r="P786" s="27">
        <v>0</v>
      </c>
      <c r="Q786" s="24"/>
      <c r="R786" s="24"/>
      <c r="S786" s="27">
        <v>1</v>
      </c>
      <c r="T786" s="27">
        <v>2</v>
      </c>
      <c r="U786" s="27">
        <v>20000</v>
      </c>
      <c r="V786" s="27">
        <v>20000</v>
      </c>
      <c r="W786" s="27">
        <v>20000</v>
      </c>
      <c r="X786" s="24" t="str">
        <f>IF(OR(I786="",说明首页!$C$3-INT(I786)&gt;7),"是","否")</f>
        <v>否</v>
      </c>
      <c r="Y786" s="24" t="str">
        <f>IF(OR(O786="",O786&lt;22),"是","否")</f>
        <v>是</v>
      </c>
      <c r="Z786" s="24" t="str">
        <f>IF(AND(X786="否",Y786="否"),"是","否")</f>
        <v>否</v>
      </c>
      <c r="AA786" s="24" t="str">
        <f>IF(OR(I786="",说明首页!$C$3-INT(I786)&gt;=3),"是","否")</f>
        <v>否</v>
      </c>
      <c r="AB786" s="28">
        <f>IFERROR(IF(L786&gt;0,N786/L786,0),0)</f>
        <v>82.086956521739125</v>
      </c>
      <c r="AC786" s="29">
        <f>IFERROR(IF(U786="",0,U786/10000),0)</f>
        <v>2</v>
      </c>
      <c r="AD786" s="27">
        <f>IFERROR(IF(AND(T786&lt;&gt;"",T786&gt;0),U786/T786,0),0)</f>
        <v>10000</v>
      </c>
      <c r="AE786" s="29">
        <f>IFERROR(IF(V786="",0,V786/10000),0)</f>
        <v>2</v>
      </c>
      <c r="AF786" s="29">
        <f>IFERROR(IF(O786&gt;0,N786/O786/60,0),0)</f>
        <v>0</v>
      </c>
      <c r="AG786" s="28" t="str">
        <f>IF(Z786="是",COUNTIFS($Z$2:$Z$4721,"是",$AB$2:$AB$4721,"&lt;"&amp;AB786)/COUNTIF($Z$2:$Z$4721,"是")*100,"")</f>
        <v/>
      </c>
      <c r="AH786" s="28" t="str">
        <f>IF(Z786="是",COUNTIFS($Z$2:$Z$4721,"是",$AC$2:$AC$4721,"&lt;"&amp;AC786)/COUNTIF($Z$2:$Z$4721,"是")*100,"")</f>
        <v/>
      </c>
      <c r="AI786" s="28" t="str">
        <f>IF(Z786="是",COUNTIFS($Z$2:$Z$4721,"是",$AD$2:$AD$4721,"&lt;"&amp;AD786)/COUNTIF($Z$2:$Z$4721,"是")*100,"")</f>
        <v/>
      </c>
      <c r="AJ786" s="28" t="str">
        <f>IF(Z786="是",COUNTIFS($Z$2:$Z$4721,"是",$AE$2:$AE$4721,"&lt;"&amp;AE786)/COUNTIF($Z$2:$Z$4721,"是")*100,"")</f>
        <v/>
      </c>
      <c r="AK786" s="28" t="str">
        <f>IF(Z786="是",COUNTIFS($Z$2:$Z$4721,"是",$AF$2:$AF$4721,"&lt;"&amp;AF786)/COUNTIF($Z$2:$Z$4721,"是")*100,"")</f>
        <v/>
      </c>
      <c r="AL786" s="29" t="str">
        <f>IF(Z786="是",ROUND(AG786*0.1+AH786*0.35+AI786*0.15+AJ786*0.15+AK786*0.25,2),"")</f>
        <v/>
      </c>
      <c r="AM786" s="25" t="str">
        <f>IF(Z786="是",COUNTIFS($Z$2:$Z$4721,"是",$AL$2:$AL$4721,"&gt;"&amp;AL786)+1,"")</f>
        <v/>
      </c>
      <c r="AN786" s="24" t="str">
        <f>IF(Z786&lt;&gt;"是","非参评",IF(AND(AM786&lt;=COUNTIF($Z$2:$Z$4721,"是")*0.2,AC786&gt;MEDIAN(IF($Z$2:$Z$4721="是",$AC$2:$AC$4721))),"S",IF(AM786&lt;=COUNTIF($Z$2:$Z$4721,"是")*0.5,"A",IF(AM786&lt;=COUNTIF($Z$2:$Z$4721,"是")*0.8,"B","C"))))</f>
        <v>非参评</v>
      </c>
      <c r="AO786" s="24" t="str">
        <f>IF(G786="","无数据",IF(G786&lt;30,"MOB1-",IF(G786&lt;90,"MOB1-3",IF(G786&lt;180,"MOB3-6",IF(G786&lt;365,"MOB6-12","MOB12+")))))</f>
        <v>MOB6-12</v>
      </c>
    </row>
    <row r="787" spans="1:41" ht="13.5" hidden="1" customHeight="1">
      <c r="A787" s="24" t="s">
        <v>1168</v>
      </c>
      <c r="B787" s="34" t="s">
        <v>145</v>
      </c>
      <c r="C787" s="25">
        <v>796720</v>
      </c>
      <c r="D787" s="24" t="s">
        <v>1276</v>
      </c>
      <c r="E787" s="26">
        <v>45960.601388888899</v>
      </c>
      <c r="F787" s="26">
        <v>45960.601388888899</v>
      </c>
      <c r="G787" s="25">
        <v>194</v>
      </c>
      <c r="H787" s="25">
        <v>194</v>
      </c>
      <c r="I787" s="26">
        <v>46152.769444444399</v>
      </c>
      <c r="J787" s="27">
        <v>4515</v>
      </c>
      <c r="K787" s="27">
        <v>4882</v>
      </c>
      <c r="L787" s="27">
        <v>2258</v>
      </c>
      <c r="M787" s="27">
        <v>231962</v>
      </c>
      <c r="N787" s="27">
        <v>196724</v>
      </c>
      <c r="O787" s="25">
        <v>22</v>
      </c>
      <c r="P787" s="27">
        <v>0</v>
      </c>
      <c r="Q787" s="24"/>
      <c r="R787" s="24"/>
      <c r="S787" s="27">
        <v>183</v>
      </c>
      <c r="T787" s="27">
        <v>267</v>
      </c>
      <c r="U787" s="27">
        <v>4023900</v>
      </c>
      <c r="V787" s="27">
        <v>1230900</v>
      </c>
      <c r="W787" s="27">
        <v>4023900</v>
      </c>
      <c r="X787" s="24" t="str">
        <f>IF(OR(I787="",说明首页!$C$3-INT(I787)&gt;7),"是","否")</f>
        <v>否</v>
      </c>
      <c r="Y787" s="24" t="str">
        <f>IF(OR(O787="",O787&lt;22),"是","否")</f>
        <v>否</v>
      </c>
      <c r="Z787" s="24" t="str">
        <f>IF(AND(X787="否",Y787="否"),"是","否")</f>
        <v>是</v>
      </c>
      <c r="AA787" s="24" t="str">
        <f>IF(OR(I787="",说明首页!$C$3-INT(I787)&gt;=3),"是","否")</f>
        <v>否</v>
      </c>
      <c r="AB787" s="28">
        <f>IFERROR(IF(L787&gt;0,N787/L787,0),0)</f>
        <v>87.123117803365815</v>
      </c>
      <c r="AC787" s="29">
        <f>IFERROR(IF(U787="",0,U787/10000),0)</f>
        <v>402.39</v>
      </c>
      <c r="AD787" s="27">
        <f>IFERROR(IF(AND(T787&lt;&gt;"",T787&gt;0),U787/T787,0),0)</f>
        <v>15070.786516853932</v>
      </c>
      <c r="AE787" s="29">
        <f>IFERROR(IF(V787="",0,V787/10000),0)</f>
        <v>123.09</v>
      </c>
      <c r="AF787" s="29">
        <f>IFERROR(IF(O787&gt;0,N787/O787/60,0),0)</f>
        <v>149.03333333333333</v>
      </c>
      <c r="AG787" s="28">
        <f>IF(Z787="是",COUNTIFS($Z$2:$Z$4721,"是",$AB$2:$AB$4721,"&lt;"&amp;AB787)/COUNTIF($Z$2:$Z$4721,"是")*100,"")</f>
        <v>40.303541315345697</v>
      </c>
      <c r="AH787" s="28">
        <f>IF(Z787="是",COUNTIFS($Z$2:$Z$4721,"是",$AC$2:$AC$4721,"&lt;"&amp;AC787)/COUNTIF($Z$2:$Z$4721,"是")*100,"")</f>
        <v>9.4435075885328832</v>
      </c>
      <c r="AI787" s="28">
        <f>IF(Z787="是",COUNTIFS($Z$2:$Z$4721,"是",$AD$2:$AD$4721,"&lt;"&amp;AD787)/COUNTIF($Z$2:$Z$4721,"是")*100,"")</f>
        <v>6.2394603709949408</v>
      </c>
      <c r="AJ787" s="28">
        <f>IF(Z787="是",COUNTIFS($Z$2:$Z$4721,"是",$AE$2:$AE$4721,"&lt;"&amp;AE787)/COUNTIF($Z$2:$Z$4721,"是")*100,"")</f>
        <v>12.310286677908937</v>
      </c>
      <c r="AK787" s="28">
        <f>IF(Z787="是",COUNTIFS($Z$2:$Z$4721,"是",$AF$2:$AF$4721,"&lt;"&amp;AF787)/COUNTIF($Z$2:$Z$4721,"是")*100,"")</f>
        <v>72.849915682967961</v>
      </c>
      <c r="AL787" s="29">
        <f>IF(Z787="是",ROUND(AG787*0.1+AH787*0.35+AI787*0.15+AJ787*0.15+AK787*0.25,2),"")</f>
        <v>28.33</v>
      </c>
      <c r="AM787" s="25">
        <f>IF(Z787="是",COUNTIFS($Z$2:$Z$4721,"是",$AL$2:$AL$4721,"&gt;"&amp;AL787)+1,"")</f>
        <v>462</v>
      </c>
      <c r="AN787" s="24" t="str">
        <f>IF(Z787&lt;&gt;"是","非参评",IF(AND(AM787&lt;=COUNTIF($Z$2:$Z$4721,"是")*0.2,AC787&gt;MEDIAN(IF($Z$2:$Z$4721="是",$AC$2:$AC$4721))),"S",IF(AM787&lt;=COUNTIF($Z$2:$Z$4721,"是")*0.5,"A",IF(AM787&lt;=COUNTIF($Z$2:$Z$4721,"是")*0.8,"B","C"))))</f>
        <v>B</v>
      </c>
      <c r="AO787" s="24" t="str">
        <f>IF(G787="","无数据",IF(G787&lt;30,"MOB1-",IF(G787&lt;90,"MOB1-3",IF(G787&lt;180,"MOB3-6",IF(G787&lt;365,"MOB6-12","MOB12+")))))</f>
        <v>MOB6-12</v>
      </c>
    </row>
    <row r="788" spans="1:41" ht="13.5" hidden="1" customHeight="1">
      <c r="A788" s="24" t="s">
        <v>1168</v>
      </c>
      <c r="B788" s="34" t="s">
        <v>145</v>
      </c>
      <c r="C788" s="25">
        <v>796721</v>
      </c>
      <c r="D788" s="24" t="s">
        <v>422</v>
      </c>
      <c r="E788" s="26">
        <v>45960.626388888901</v>
      </c>
      <c r="F788" s="26">
        <v>45960.626388888901</v>
      </c>
      <c r="G788" s="25">
        <v>194</v>
      </c>
      <c r="H788" s="25">
        <v>194</v>
      </c>
      <c r="I788" s="26">
        <v>46154.800694444399</v>
      </c>
      <c r="J788" s="27">
        <v>4024</v>
      </c>
      <c r="K788" s="27">
        <v>4174</v>
      </c>
      <c r="L788" s="27">
        <v>2228</v>
      </c>
      <c r="M788" s="27">
        <v>244271</v>
      </c>
      <c r="N788" s="27">
        <v>215556</v>
      </c>
      <c r="O788" s="25">
        <v>22</v>
      </c>
      <c r="P788" s="27">
        <v>0</v>
      </c>
      <c r="Q788" s="24"/>
      <c r="R788" s="24"/>
      <c r="S788" s="27">
        <v>196</v>
      </c>
      <c r="T788" s="27">
        <v>310</v>
      </c>
      <c r="U788" s="27">
        <v>5380900</v>
      </c>
      <c r="V788" s="27">
        <v>2327300</v>
      </c>
      <c r="W788" s="27">
        <v>5380900</v>
      </c>
      <c r="X788" s="24" t="str">
        <f>IF(OR(I788="",说明首页!$C$3-INT(I788)&gt;7),"是","否")</f>
        <v>否</v>
      </c>
      <c r="Y788" s="24" t="str">
        <f>IF(OR(O788="",O788&lt;22),"是","否")</f>
        <v>否</v>
      </c>
      <c r="Z788" s="24" t="str">
        <f>IF(AND(X788="否",Y788="否"),"是","否")</f>
        <v>是</v>
      </c>
      <c r="AA788" s="24" t="str">
        <f>IF(OR(I788="",说明首页!$C$3-INT(I788)&gt;=3),"是","否")</f>
        <v>否</v>
      </c>
      <c r="AB788" s="28">
        <f>IFERROR(IF(L788&gt;0,N788/L788,0),0)</f>
        <v>96.74865350089766</v>
      </c>
      <c r="AC788" s="29">
        <f>IFERROR(IF(U788="",0,U788/10000),0)</f>
        <v>538.09</v>
      </c>
      <c r="AD788" s="27">
        <f>IFERROR(IF(AND(T788&lt;&gt;"",T788&gt;0),U788/T788,0),0)</f>
        <v>17357.741935483871</v>
      </c>
      <c r="AE788" s="29">
        <f>IFERROR(IF(V788="",0,V788/10000),0)</f>
        <v>232.73</v>
      </c>
      <c r="AF788" s="29">
        <f>IFERROR(IF(O788&gt;0,N788/O788/60,0),0)</f>
        <v>163.30000000000001</v>
      </c>
      <c r="AG788" s="28">
        <f>IF(Z788="是",COUNTIFS($Z$2:$Z$4721,"是",$AB$2:$AB$4721,"&lt;"&amp;AB788)/COUNTIF($Z$2:$Z$4721,"是")*100,"")</f>
        <v>60.539629005059027</v>
      </c>
      <c r="AH788" s="28">
        <f>IF(Z788="是",COUNTIFS($Z$2:$Z$4721,"是",$AC$2:$AC$4721,"&lt;"&amp;AC788)/COUNTIF($Z$2:$Z$4721,"是")*100,"")</f>
        <v>20.573355817875211</v>
      </c>
      <c r="AI788" s="28">
        <f>IF(Z788="是",COUNTIFS($Z$2:$Z$4721,"是",$AD$2:$AD$4721,"&lt;"&amp;AD788)/COUNTIF($Z$2:$Z$4721,"是")*100,"")</f>
        <v>12.478920741989882</v>
      </c>
      <c r="AJ788" s="28">
        <f>IF(Z788="是",COUNTIFS($Z$2:$Z$4721,"是",$AE$2:$AE$4721,"&lt;"&amp;AE788)/COUNTIF($Z$2:$Z$4721,"是")*100,"")</f>
        <v>33.895446880269816</v>
      </c>
      <c r="AK788" s="28">
        <f>IF(Z788="是",COUNTIFS($Z$2:$Z$4721,"是",$AF$2:$AF$4721,"&lt;"&amp;AF788)/COUNTIF($Z$2:$Z$4721,"是")*100,"")</f>
        <v>85.666104553119723</v>
      </c>
      <c r="AL788" s="29">
        <f>IF(Z788="是",ROUND(AG788*0.1+AH788*0.35+AI788*0.15+AJ788*0.15+AK788*0.25,2),"")</f>
        <v>41.63</v>
      </c>
      <c r="AM788" s="25">
        <f>IF(Z788="是",COUNTIFS($Z$2:$Z$4721,"是",$AL$2:$AL$4721,"&gt;"&amp;AL788)+1,"")</f>
        <v>358</v>
      </c>
      <c r="AN788" s="24" t="str">
        <f>IF(Z788&lt;&gt;"是","非参评",IF(AND(AM788&lt;=COUNTIF($Z$2:$Z$4721,"是")*0.2,AC788&gt;MEDIAN(IF($Z$2:$Z$4721="是",$AC$2:$AC$4721))),"S",IF(AM788&lt;=COUNTIF($Z$2:$Z$4721,"是")*0.5,"A",IF(AM788&lt;=COUNTIF($Z$2:$Z$4721,"是")*0.8,"B","C"))))</f>
        <v>B</v>
      </c>
      <c r="AO788" s="24" t="str">
        <f>IF(G788="","无数据",IF(G788&lt;30,"MOB1-",IF(G788&lt;90,"MOB1-3",IF(G788&lt;180,"MOB3-6",IF(G788&lt;365,"MOB6-12","MOB12+")))))</f>
        <v>MOB6-12</v>
      </c>
    </row>
    <row r="789" spans="1:41" ht="13.5" hidden="1" customHeight="1">
      <c r="A789" s="24" t="s">
        <v>1168</v>
      </c>
      <c r="B789" s="34" t="s">
        <v>145</v>
      </c>
      <c r="C789" s="25">
        <v>796722</v>
      </c>
      <c r="D789" s="24" t="s">
        <v>1395</v>
      </c>
      <c r="E789" s="26">
        <v>45960.605555555601</v>
      </c>
      <c r="F789" s="26">
        <v>45960.605555555601</v>
      </c>
      <c r="G789" s="25">
        <v>194</v>
      </c>
      <c r="H789" s="25">
        <v>194</v>
      </c>
      <c r="I789" s="26">
        <v>46127.763888888898</v>
      </c>
      <c r="J789" s="27">
        <v>501</v>
      </c>
      <c r="K789" s="27">
        <v>503</v>
      </c>
      <c r="L789" s="27">
        <v>279</v>
      </c>
      <c r="M789" s="27">
        <v>32033</v>
      </c>
      <c r="N789" s="27">
        <v>28647</v>
      </c>
      <c r="O789" s="25">
        <v>3</v>
      </c>
      <c r="P789" s="27">
        <v>0</v>
      </c>
      <c r="Q789" s="24"/>
      <c r="R789" s="24"/>
      <c r="S789" s="27">
        <v>45</v>
      </c>
      <c r="T789" s="27">
        <v>63</v>
      </c>
      <c r="U789" s="27">
        <v>1230900</v>
      </c>
      <c r="V789" s="27">
        <v>301400</v>
      </c>
      <c r="W789" s="27">
        <v>1230900</v>
      </c>
      <c r="X789" s="24" t="str">
        <f>IF(OR(I789="",说明首页!$C$3-INT(I789)&gt;7),"是","否")</f>
        <v>否</v>
      </c>
      <c r="Y789" s="24" t="str">
        <f>IF(OR(O789="",O789&lt;22),"是","否")</f>
        <v>是</v>
      </c>
      <c r="Z789" s="24" t="str">
        <f>IF(AND(X789="否",Y789="否"),"是","否")</f>
        <v>否</v>
      </c>
      <c r="AA789" s="24" t="str">
        <f>IF(OR(I789="",说明首页!$C$3-INT(I789)&gt;=3),"是","否")</f>
        <v>是</v>
      </c>
      <c r="AB789" s="28">
        <f>IFERROR(IF(L789&gt;0,N789/L789,0),0)</f>
        <v>102.6774193548387</v>
      </c>
      <c r="AC789" s="29">
        <f>IFERROR(IF(U789="",0,U789/10000),0)</f>
        <v>123.09</v>
      </c>
      <c r="AD789" s="27">
        <f>IFERROR(IF(AND(T789&lt;&gt;"",T789&gt;0),U789/T789,0),0)</f>
        <v>19538.095238095237</v>
      </c>
      <c r="AE789" s="29">
        <f>IFERROR(IF(V789="",0,V789/10000),0)</f>
        <v>30.14</v>
      </c>
      <c r="AF789" s="29">
        <f>IFERROR(IF(O789&gt;0,N789/O789/60,0),0)</f>
        <v>159.15</v>
      </c>
      <c r="AG789" s="28" t="str">
        <f>IF(Z789="是",COUNTIFS($Z$2:$Z$4721,"是",$AB$2:$AB$4721,"&lt;"&amp;AB789)/COUNTIF($Z$2:$Z$4721,"是")*100,"")</f>
        <v/>
      </c>
      <c r="AH789" s="28" t="str">
        <f>IF(Z789="是",COUNTIFS($Z$2:$Z$4721,"是",$AC$2:$AC$4721,"&lt;"&amp;AC789)/COUNTIF($Z$2:$Z$4721,"是")*100,"")</f>
        <v/>
      </c>
      <c r="AI789" s="28" t="str">
        <f>IF(Z789="是",COUNTIFS($Z$2:$Z$4721,"是",$AD$2:$AD$4721,"&lt;"&amp;AD789)/COUNTIF($Z$2:$Z$4721,"是")*100,"")</f>
        <v/>
      </c>
      <c r="AJ789" s="28" t="str">
        <f>IF(Z789="是",COUNTIFS($Z$2:$Z$4721,"是",$AE$2:$AE$4721,"&lt;"&amp;AE789)/COUNTIF($Z$2:$Z$4721,"是")*100,"")</f>
        <v/>
      </c>
      <c r="AK789" s="28" t="str">
        <f>IF(Z789="是",COUNTIFS($Z$2:$Z$4721,"是",$AF$2:$AF$4721,"&lt;"&amp;AF789)/COUNTIF($Z$2:$Z$4721,"是")*100,"")</f>
        <v/>
      </c>
      <c r="AL789" s="29" t="str">
        <f>IF(Z789="是",ROUND(AG789*0.1+AH789*0.35+AI789*0.15+AJ789*0.15+AK789*0.25,2),"")</f>
        <v/>
      </c>
      <c r="AM789" s="25" t="str">
        <f>IF(Z789="是",COUNTIFS($Z$2:$Z$4721,"是",$AL$2:$AL$4721,"&gt;"&amp;AL789)+1,"")</f>
        <v/>
      </c>
      <c r="AN789" s="24" t="str">
        <f>IF(Z789&lt;&gt;"是","非参评",IF(AND(AM789&lt;=COUNTIF($Z$2:$Z$4721,"是")*0.2,AC789&gt;MEDIAN(IF($Z$2:$Z$4721="是",$AC$2:$AC$4721))),"S",IF(AM789&lt;=COUNTIF($Z$2:$Z$4721,"是")*0.5,"A",IF(AM789&lt;=COUNTIF($Z$2:$Z$4721,"是")*0.8,"B","C"))))</f>
        <v>非参评</v>
      </c>
      <c r="AO789" s="24" t="str">
        <f>IF(G789="","无数据",IF(G789&lt;30,"MOB1-",IF(G789&lt;90,"MOB1-3",IF(G789&lt;180,"MOB3-6",IF(G789&lt;365,"MOB6-12","MOB12+")))))</f>
        <v>MOB6-12</v>
      </c>
    </row>
    <row r="790" spans="1:41" ht="13.5" hidden="1" customHeight="1">
      <c r="A790" s="24" t="s">
        <v>1168</v>
      </c>
      <c r="B790" s="34" t="s">
        <v>145</v>
      </c>
      <c r="C790" s="25">
        <v>796723</v>
      </c>
      <c r="D790" s="24" t="s">
        <v>877</v>
      </c>
      <c r="E790" s="26">
        <v>46025.413194444402</v>
      </c>
      <c r="F790" s="26">
        <v>45961.426388888904</v>
      </c>
      <c r="G790" s="25">
        <v>129</v>
      </c>
      <c r="H790" s="25">
        <v>193</v>
      </c>
      <c r="I790" s="26">
        <v>46154.734722222202</v>
      </c>
      <c r="J790" s="27">
        <v>346</v>
      </c>
      <c r="K790" s="27">
        <v>552</v>
      </c>
      <c r="L790" s="27">
        <v>211</v>
      </c>
      <c r="M790" s="27">
        <v>23769</v>
      </c>
      <c r="N790" s="27">
        <v>18748</v>
      </c>
      <c r="O790" s="25">
        <v>1</v>
      </c>
      <c r="P790" s="27">
        <v>0</v>
      </c>
      <c r="Q790" s="24"/>
      <c r="R790" s="24"/>
      <c r="S790" s="27">
        <v>3</v>
      </c>
      <c r="T790" s="27">
        <v>6</v>
      </c>
      <c r="U790" s="27">
        <v>239400</v>
      </c>
      <c r="V790" s="27">
        <v>238400</v>
      </c>
      <c r="W790" s="27">
        <v>239400</v>
      </c>
      <c r="X790" s="24" t="str">
        <f>IF(OR(I790="",说明首页!$C$3-INT(I790)&gt;7),"是","否")</f>
        <v>否</v>
      </c>
      <c r="Y790" s="24" t="str">
        <f>IF(OR(O790="",O790&lt;22),"是","否")</f>
        <v>是</v>
      </c>
      <c r="Z790" s="24" t="str">
        <f>IF(AND(X790="否",Y790="否"),"是","否")</f>
        <v>否</v>
      </c>
      <c r="AA790" s="24" t="str">
        <f>IF(OR(I790="",说明首页!$C$3-INT(I790)&gt;=3),"是","否")</f>
        <v>否</v>
      </c>
      <c r="AB790" s="28">
        <f>IFERROR(IF(L790&gt;0,N790/L790,0),0)</f>
        <v>88.853080568720372</v>
      </c>
      <c r="AC790" s="29">
        <f>IFERROR(IF(U790="",0,U790/10000),0)</f>
        <v>23.94</v>
      </c>
      <c r="AD790" s="27">
        <f>IFERROR(IF(AND(T790&lt;&gt;"",T790&gt;0),U790/T790,0),0)</f>
        <v>39900</v>
      </c>
      <c r="AE790" s="29">
        <f>IFERROR(IF(V790="",0,V790/10000),0)</f>
        <v>23.84</v>
      </c>
      <c r="AF790" s="29">
        <f>IFERROR(IF(O790&gt;0,N790/O790/60,0),0)</f>
        <v>312.46666666666664</v>
      </c>
      <c r="AG790" s="28" t="str">
        <f>IF(Z790="是",COUNTIFS($Z$2:$Z$4721,"是",$AB$2:$AB$4721,"&lt;"&amp;AB790)/COUNTIF($Z$2:$Z$4721,"是")*100,"")</f>
        <v/>
      </c>
      <c r="AH790" s="28" t="str">
        <f>IF(Z790="是",COUNTIFS($Z$2:$Z$4721,"是",$AC$2:$AC$4721,"&lt;"&amp;AC790)/COUNTIF($Z$2:$Z$4721,"是")*100,"")</f>
        <v/>
      </c>
      <c r="AI790" s="28" t="str">
        <f>IF(Z790="是",COUNTIFS($Z$2:$Z$4721,"是",$AD$2:$AD$4721,"&lt;"&amp;AD790)/COUNTIF($Z$2:$Z$4721,"是")*100,"")</f>
        <v/>
      </c>
      <c r="AJ790" s="28" t="str">
        <f>IF(Z790="是",COUNTIFS($Z$2:$Z$4721,"是",$AE$2:$AE$4721,"&lt;"&amp;AE790)/COUNTIF($Z$2:$Z$4721,"是")*100,"")</f>
        <v/>
      </c>
      <c r="AK790" s="28" t="str">
        <f>IF(Z790="是",COUNTIFS($Z$2:$Z$4721,"是",$AF$2:$AF$4721,"&lt;"&amp;AF790)/COUNTIF($Z$2:$Z$4721,"是")*100,"")</f>
        <v/>
      </c>
      <c r="AL790" s="29" t="str">
        <f>IF(Z790="是",ROUND(AG790*0.1+AH790*0.35+AI790*0.15+AJ790*0.15+AK790*0.25,2),"")</f>
        <v/>
      </c>
      <c r="AM790" s="25" t="str">
        <f>IF(Z790="是",COUNTIFS($Z$2:$Z$4721,"是",$AL$2:$AL$4721,"&gt;"&amp;AL790)+1,"")</f>
        <v/>
      </c>
      <c r="AN790" s="24" t="str">
        <f>IF(Z790&lt;&gt;"是","非参评",IF(AND(AM790&lt;=COUNTIF($Z$2:$Z$4721,"是")*0.2,AC790&gt;MEDIAN(IF($Z$2:$Z$4721="是",$AC$2:$AC$4721))),"S",IF(AM790&lt;=COUNTIF($Z$2:$Z$4721,"是")*0.5,"A",IF(AM790&lt;=COUNTIF($Z$2:$Z$4721,"是")*0.8,"B","C"))))</f>
        <v>非参评</v>
      </c>
      <c r="AO790" s="24" t="str">
        <f>IF(G790="","无数据",IF(G790&lt;30,"MOB1-",IF(G790&lt;90,"MOB1-3",IF(G790&lt;180,"MOB3-6",IF(G790&lt;365,"MOB6-12","MOB12+")))))</f>
        <v>MOB3-6</v>
      </c>
    </row>
    <row r="791" spans="1:41" ht="13.5" hidden="1" customHeight="1">
      <c r="A791" s="24" t="s">
        <v>1168</v>
      </c>
      <c r="B791" s="34" t="s">
        <v>160</v>
      </c>
      <c r="C791" s="25">
        <v>796754</v>
      </c>
      <c r="D791" s="24" t="s">
        <v>1740</v>
      </c>
      <c r="E791" s="26">
        <v>45962.641666666699</v>
      </c>
      <c r="F791" s="26">
        <v>45962.641666666699</v>
      </c>
      <c r="G791" s="25">
        <v>192</v>
      </c>
      <c r="H791" s="25">
        <v>192</v>
      </c>
      <c r="I791" s="26">
        <v>46154.778472222199</v>
      </c>
      <c r="J791" s="27">
        <v>3538</v>
      </c>
      <c r="K791" s="27">
        <v>4789</v>
      </c>
      <c r="L791" s="27">
        <v>2663</v>
      </c>
      <c r="M791" s="27">
        <v>231784</v>
      </c>
      <c r="N791" s="27">
        <v>200291</v>
      </c>
      <c r="O791" s="24">
        <v>25</v>
      </c>
      <c r="P791" s="24">
        <v>0</v>
      </c>
      <c r="Q791" s="24"/>
      <c r="R791" s="24"/>
      <c r="S791" s="24">
        <v>181</v>
      </c>
      <c r="T791" s="24">
        <v>280</v>
      </c>
      <c r="U791" s="24">
        <v>6331300</v>
      </c>
      <c r="V791" s="24">
        <v>1473600</v>
      </c>
      <c r="W791" s="24">
        <v>6331300</v>
      </c>
      <c r="X791" s="24" t="str">
        <f>IF(OR(I791="",说明首页!$C$3-INT(I791)&gt;7),"是","否")</f>
        <v>否</v>
      </c>
      <c r="Y791" s="24" t="str">
        <f>IF(OR(O791="",O791&lt;22),"是","否")</f>
        <v>否</v>
      </c>
      <c r="Z791" s="24" t="str">
        <f>IF(AND(X791="否",Y791="否"),"是","否")</f>
        <v>是</v>
      </c>
      <c r="AA791" s="24" t="str">
        <f>IF(OR(I791="",说明首页!$C$3-INT(I791)&gt;=3),"是","否")</f>
        <v>否</v>
      </c>
      <c r="AB791" s="28">
        <f>IFERROR(IF(L791&gt;0,N791/L791,0),0)</f>
        <v>75.212542245587684</v>
      </c>
      <c r="AC791" s="29">
        <f>IFERROR(IF(U791="",0,U791/10000),0)</f>
        <v>633.13</v>
      </c>
      <c r="AD791" s="27">
        <f>IFERROR(IF(AND(T791&lt;&gt;"",T791&gt;0),U791/T791,0),0)</f>
        <v>22611.785714285714</v>
      </c>
      <c r="AE791" s="29">
        <f>IFERROR(IF(V791="",0,V791/10000),0)</f>
        <v>147.36000000000001</v>
      </c>
      <c r="AF791" s="29">
        <f>IFERROR(IF(O791&gt;0,N791/O791/60,0),0)</f>
        <v>133.52733333333333</v>
      </c>
      <c r="AG791" s="28">
        <f>IF(Z791="是",COUNTIFS($Z$2:$Z$4721,"是",$AB$2:$AB$4721,"&lt;"&amp;AB791)/COUNTIF($Z$2:$Z$4721,"是")*100,"")</f>
        <v>15.345699831365936</v>
      </c>
      <c r="AH791" s="28">
        <f>IF(Z791="是",COUNTIFS($Z$2:$Z$4721,"是",$AC$2:$AC$4721,"&lt;"&amp;AC791)/COUNTIF($Z$2:$Z$4721,"是")*100,"")</f>
        <v>31.365935919055648</v>
      </c>
      <c r="AI791" s="28">
        <f>IF(Z791="是",COUNTIFS($Z$2:$Z$4721,"是",$AD$2:$AD$4721,"&lt;"&amp;AD791)/COUNTIF($Z$2:$Z$4721,"是")*100,"")</f>
        <v>41.146711635750421</v>
      </c>
      <c r="AJ791" s="28">
        <f>IF(Z791="是",COUNTIFS($Z$2:$Z$4721,"是",$AE$2:$AE$4721,"&lt;"&amp;AE791)/COUNTIF($Z$2:$Z$4721,"是")*100,"")</f>
        <v>16.694772344013494</v>
      </c>
      <c r="AK791" s="28">
        <f>IF(Z791="是",COUNTIFS($Z$2:$Z$4721,"是",$AF$2:$AF$4721,"&lt;"&amp;AF791)/COUNTIF($Z$2:$Z$4721,"是")*100,"")</f>
        <v>48.229342327150079</v>
      </c>
      <c r="AL791" s="29">
        <f>IF(Z791="是",ROUND(AG791*0.1+AH791*0.35+AI791*0.15+AJ791*0.15+AK791*0.25,2),"")</f>
        <v>33.25</v>
      </c>
      <c r="AM791" s="25">
        <f>IF(Z791="是",COUNTIFS($Z$2:$Z$4721,"是",$AL$2:$AL$4721,"&gt;"&amp;AL791)+1,"")</f>
        <v>424</v>
      </c>
      <c r="AN791" s="24" t="str">
        <f>IF(Z791&lt;&gt;"是","非参评",IF(AND(AM791&lt;=COUNTIF($Z$2:$Z$4721,"是")*0.2,AC791&gt;MEDIAN(IF($Z$2:$Z$4721="是",$AC$2:$AC$4721))),"S",IF(AM791&lt;=COUNTIF($Z$2:$Z$4721,"是")*0.5,"A",IF(AM791&lt;=COUNTIF($Z$2:$Z$4721,"是")*0.8,"B","C"))))</f>
        <v>B</v>
      </c>
      <c r="AO791" s="24" t="str">
        <f>IF(G791="","无数据",IF(G791&lt;30,"MOB1-",IF(G791&lt;90,"MOB1-3",IF(G791&lt;180,"MOB3-6",IF(G791&lt;365,"MOB6-12","MOB12+")))))</f>
        <v>MOB6-12</v>
      </c>
    </row>
    <row r="792" spans="1:41" ht="13.5" hidden="1" customHeight="1">
      <c r="A792" s="24" t="s">
        <v>1168</v>
      </c>
      <c r="B792" s="34" t="s">
        <v>160</v>
      </c>
      <c r="C792" s="25">
        <v>796755</v>
      </c>
      <c r="D792" s="24" t="s">
        <v>1811</v>
      </c>
      <c r="E792" s="26">
        <v>45961.745138888902</v>
      </c>
      <c r="F792" s="26">
        <v>45961.745138888902</v>
      </c>
      <c r="G792" s="25">
        <v>193</v>
      </c>
      <c r="H792" s="25">
        <v>193</v>
      </c>
      <c r="I792" s="26">
        <v>46153.770833333299</v>
      </c>
      <c r="J792" s="27">
        <v>2408</v>
      </c>
      <c r="K792" s="27">
        <v>3017</v>
      </c>
      <c r="L792" s="27">
        <v>1160</v>
      </c>
      <c r="M792" s="27">
        <v>164362</v>
      </c>
      <c r="N792" s="27">
        <v>136489</v>
      </c>
      <c r="O792" s="25">
        <v>16</v>
      </c>
      <c r="P792" s="27">
        <v>0</v>
      </c>
      <c r="Q792" s="24"/>
      <c r="R792" s="24"/>
      <c r="S792" s="27">
        <v>143</v>
      </c>
      <c r="T792" s="27">
        <v>215</v>
      </c>
      <c r="U792" s="27">
        <v>5455300</v>
      </c>
      <c r="V792" s="27">
        <v>2425100</v>
      </c>
      <c r="W792" s="27">
        <v>5455300</v>
      </c>
      <c r="X792" s="24" t="str">
        <f>IF(OR(I792="",说明首页!$C$3-INT(I792)&gt;7),"是","否")</f>
        <v>否</v>
      </c>
      <c r="Y792" s="24" t="str">
        <f>IF(OR(O792="",O792&lt;22),"是","否")</f>
        <v>是</v>
      </c>
      <c r="Z792" s="24" t="str">
        <f>IF(AND(X792="否",Y792="否"),"是","否")</f>
        <v>否</v>
      </c>
      <c r="AA792" s="24" t="str">
        <f>IF(OR(I792="",说明首页!$C$3-INT(I792)&gt;=3),"是","否")</f>
        <v>否</v>
      </c>
      <c r="AB792" s="28">
        <f>IFERROR(IF(L792&gt;0,N792/L792,0),0)</f>
        <v>117.66293103448275</v>
      </c>
      <c r="AC792" s="29">
        <f>IFERROR(IF(U792="",0,U792/10000),0)</f>
        <v>545.53</v>
      </c>
      <c r="AD792" s="27">
        <f>IFERROR(IF(AND(T792&lt;&gt;"",T792&gt;0),U792/T792,0),0)</f>
        <v>25373.488372093023</v>
      </c>
      <c r="AE792" s="29">
        <f>IFERROR(IF(V792="",0,V792/10000),0)</f>
        <v>242.51</v>
      </c>
      <c r="AF792" s="29">
        <f>IFERROR(IF(O792&gt;0,N792/O792/60,0),0)</f>
        <v>142.17604166666666</v>
      </c>
      <c r="AG792" s="28" t="str">
        <f>IF(Z792="是",COUNTIFS($Z$2:$Z$4721,"是",$AB$2:$AB$4721,"&lt;"&amp;AB792)/COUNTIF($Z$2:$Z$4721,"是")*100,"")</f>
        <v/>
      </c>
      <c r="AH792" s="28" t="str">
        <f>IF(Z792="是",COUNTIFS($Z$2:$Z$4721,"是",$AC$2:$AC$4721,"&lt;"&amp;AC792)/COUNTIF($Z$2:$Z$4721,"是")*100,"")</f>
        <v/>
      </c>
      <c r="AI792" s="28" t="str">
        <f>IF(Z792="是",COUNTIFS($Z$2:$Z$4721,"是",$AD$2:$AD$4721,"&lt;"&amp;AD792)/COUNTIF($Z$2:$Z$4721,"是")*100,"")</f>
        <v/>
      </c>
      <c r="AJ792" s="28" t="str">
        <f>IF(Z792="是",COUNTIFS($Z$2:$Z$4721,"是",$AE$2:$AE$4721,"&lt;"&amp;AE792)/COUNTIF($Z$2:$Z$4721,"是")*100,"")</f>
        <v/>
      </c>
      <c r="AK792" s="28" t="str">
        <f>IF(Z792="是",COUNTIFS($Z$2:$Z$4721,"是",$AF$2:$AF$4721,"&lt;"&amp;AF792)/COUNTIF($Z$2:$Z$4721,"是")*100,"")</f>
        <v/>
      </c>
      <c r="AL792" s="29" t="str">
        <f>IF(Z792="是",ROUND(AG792*0.1+AH792*0.35+AI792*0.15+AJ792*0.15+AK792*0.25,2),"")</f>
        <v/>
      </c>
      <c r="AM792" s="25" t="str">
        <f>IF(Z792="是",COUNTIFS($Z$2:$Z$4721,"是",$AL$2:$AL$4721,"&gt;"&amp;AL792)+1,"")</f>
        <v/>
      </c>
      <c r="AN792" s="24" t="str">
        <f>IF(Z792&lt;&gt;"是","非参评",IF(AND(AM792&lt;=COUNTIF($Z$2:$Z$4721,"是")*0.2,AC792&gt;MEDIAN(IF($Z$2:$Z$4721="是",$AC$2:$AC$4721))),"S",IF(AM792&lt;=COUNTIF($Z$2:$Z$4721,"是")*0.5,"A",IF(AM792&lt;=COUNTIF($Z$2:$Z$4721,"是")*0.8,"B","C"))))</f>
        <v>非参评</v>
      </c>
      <c r="AO792" s="24" t="str">
        <f>IF(G792="","无数据",IF(G792&lt;30,"MOB1-",IF(G792&lt;90,"MOB1-3",IF(G792&lt;180,"MOB3-6",IF(G792&lt;365,"MOB6-12","MOB12+")))))</f>
        <v>MOB6-12</v>
      </c>
    </row>
    <row r="793" spans="1:41" ht="13.5" hidden="1" customHeight="1">
      <c r="A793" s="24" t="s">
        <v>1168</v>
      </c>
      <c r="B793" s="34" t="s">
        <v>160</v>
      </c>
      <c r="C793" s="25">
        <v>796758</v>
      </c>
      <c r="D793" s="24" t="s">
        <v>1917</v>
      </c>
      <c r="E793" s="26">
        <v>45962.634722222203</v>
      </c>
      <c r="F793" s="26">
        <v>45962.634722222203</v>
      </c>
      <c r="G793" s="25">
        <v>192</v>
      </c>
      <c r="H793" s="25">
        <v>192</v>
      </c>
      <c r="I793" s="26">
        <v>46154.589583333298</v>
      </c>
      <c r="J793" s="27">
        <v>2021</v>
      </c>
      <c r="K793" s="27">
        <v>2811</v>
      </c>
      <c r="L793" s="27">
        <v>1586</v>
      </c>
      <c r="M793" s="27">
        <v>167861</v>
      </c>
      <c r="N793" s="27">
        <v>151341</v>
      </c>
      <c r="O793" s="25">
        <v>20</v>
      </c>
      <c r="P793" s="27">
        <v>0</v>
      </c>
      <c r="Q793" s="24"/>
      <c r="R793" s="24"/>
      <c r="S793" s="27">
        <v>109</v>
      </c>
      <c r="T793" s="27">
        <v>174</v>
      </c>
      <c r="U793" s="27">
        <v>3409900</v>
      </c>
      <c r="V793" s="27">
        <v>1310200</v>
      </c>
      <c r="W793" s="27">
        <v>3409900</v>
      </c>
      <c r="X793" s="24" t="str">
        <f>IF(OR(I793="",说明首页!$C$3-INT(I793)&gt;7),"是","否")</f>
        <v>否</v>
      </c>
      <c r="Y793" s="24" t="str">
        <f>IF(OR(O793="",O793&lt;22),"是","否")</f>
        <v>是</v>
      </c>
      <c r="Z793" s="24" t="str">
        <f>IF(AND(X793="否",Y793="否"),"是","否")</f>
        <v>否</v>
      </c>
      <c r="AA793" s="24" t="str">
        <f>IF(OR(I793="",说明首页!$C$3-INT(I793)&gt;=3),"是","否")</f>
        <v>否</v>
      </c>
      <c r="AB793" s="28">
        <f>IFERROR(IF(L793&gt;0,N793/L793,0),0)</f>
        <v>95.42307692307692</v>
      </c>
      <c r="AC793" s="29">
        <f>IFERROR(IF(U793="",0,U793/10000),0)</f>
        <v>340.99</v>
      </c>
      <c r="AD793" s="27">
        <f>IFERROR(IF(AND(T793&lt;&gt;"",T793&gt;0),U793/T793,0),0)</f>
        <v>19597.126436781607</v>
      </c>
      <c r="AE793" s="29">
        <f>IFERROR(IF(V793="",0,V793/10000),0)</f>
        <v>131.02000000000001</v>
      </c>
      <c r="AF793" s="29">
        <f>IFERROR(IF(O793&gt;0,N793/O793/60,0),0)</f>
        <v>126.11750000000001</v>
      </c>
      <c r="AG793" s="28" t="str">
        <f>IF(Z793="是",COUNTIFS($Z$2:$Z$4721,"是",$AB$2:$AB$4721,"&lt;"&amp;AB793)/COUNTIF($Z$2:$Z$4721,"是")*100,"")</f>
        <v/>
      </c>
      <c r="AH793" s="28" t="str">
        <f>IF(Z793="是",COUNTIFS($Z$2:$Z$4721,"是",$AC$2:$AC$4721,"&lt;"&amp;AC793)/COUNTIF($Z$2:$Z$4721,"是")*100,"")</f>
        <v/>
      </c>
      <c r="AI793" s="28" t="str">
        <f>IF(Z793="是",COUNTIFS($Z$2:$Z$4721,"是",$AD$2:$AD$4721,"&lt;"&amp;AD793)/COUNTIF($Z$2:$Z$4721,"是")*100,"")</f>
        <v/>
      </c>
      <c r="AJ793" s="28" t="str">
        <f>IF(Z793="是",COUNTIFS($Z$2:$Z$4721,"是",$AE$2:$AE$4721,"&lt;"&amp;AE793)/COUNTIF($Z$2:$Z$4721,"是")*100,"")</f>
        <v/>
      </c>
      <c r="AK793" s="28" t="str">
        <f>IF(Z793="是",COUNTIFS($Z$2:$Z$4721,"是",$AF$2:$AF$4721,"&lt;"&amp;AF793)/COUNTIF($Z$2:$Z$4721,"是")*100,"")</f>
        <v/>
      </c>
      <c r="AL793" s="29" t="str">
        <f>IF(Z793="是",ROUND(AG793*0.1+AH793*0.35+AI793*0.15+AJ793*0.15+AK793*0.25,2),"")</f>
        <v/>
      </c>
      <c r="AM793" s="25" t="str">
        <f>IF(Z793="是",COUNTIFS($Z$2:$Z$4721,"是",$AL$2:$AL$4721,"&gt;"&amp;AL793)+1,"")</f>
        <v/>
      </c>
      <c r="AN793" s="24" t="str">
        <f>IF(Z793&lt;&gt;"是","非参评",IF(AND(AM793&lt;=COUNTIF($Z$2:$Z$4721,"是")*0.2,AC793&gt;MEDIAN(IF($Z$2:$Z$4721="是",$AC$2:$AC$4721))),"S",IF(AM793&lt;=COUNTIF($Z$2:$Z$4721,"是")*0.5,"A",IF(AM793&lt;=COUNTIF($Z$2:$Z$4721,"是")*0.8,"B","C"))))</f>
        <v>非参评</v>
      </c>
      <c r="AO793" s="24" t="str">
        <f>IF(G793="","无数据",IF(G793&lt;30,"MOB1-",IF(G793&lt;90,"MOB1-3",IF(G793&lt;180,"MOB3-6",IF(G793&lt;365,"MOB6-12","MOB12+")))))</f>
        <v>MOB6-12</v>
      </c>
    </row>
    <row r="794" spans="1:41" ht="13.5" hidden="1" customHeight="1">
      <c r="A794" s="24" t="s">
        <v>1168</v>
      </c>
      <c r="B794" s="34" t="s">
        <v>160</v>
      </c>
      <c r="C794" s="25">
        <v>796761</v>
      </c>
      <c r="D794" s="24" t="s">
        <v>1853</v>
      </c>
      <c r="E794" s="26">
        <v>45962.602083333302</v>
      </c>
      <c r="F794" s="26">
        <v>45962.602083333302</v>
      </c>
      <c r="G794" s="25">
        <v>192</v>
      </c>
      <c r="H794" s="25">
        <v>192</v>
      </c>
      <c r="I794" s="26">
        <v>46154.777777777803</v>
      </c>
      <c r="J794" s="27">
        <v>3462</v>
      </c>
      <c r="K794" s="27">
        <v>4545</v>
      </c>
      <c r="L794" s="27">
        <v>2418</v>
      </c>
      <c r="M794" s="27">
        <v>227674</v>
      </c>
      <c r="N794" s="27">
        <v>197859</v>
      </c>
      <c r="O794" s="25">
        <v>24</v>
      </c>
      <c r="P794" s="27">
        <v>0</v>
      </c>
      <c r="Q794" s="24"/>
      <c r="R794" s="24"/>
      <c r="S794" s="27">
        <v>202</v>
      </c>
      <c r="T794" s="27">
        <v>308</v>
      </c>
      <c r="U794" s="27">
        <v>6166400</v>
      </c>
      <c r="V794" s="24">
        <v>2422100</v>
      </c>
      <c r="W794" s="27">
        <v>6166400</v>
      </c>
      <c r="X794" s="24" t="str">
        <f>IF(OR(I794="",说明首页!$C$3-INT(I794)&gt;7),"是","否")</f>
        <v>否</v>
      </c>
      <c r="Y794" s="24" t="str">
        <f>IF(OR(O794="",O794&lt;22),"是","否")</f>
        <v>否</v>
      </c>
      <c r="Z794" s="24" t="str">
        <f>IF(AND(X794="否",Y794="否"),"是","否")</f>
        <v>是</v>
      </c>
      <c r="AA794" s="24" t="str">
        <f>IF(OR(I794="",说明首页!$C$3-INT(I794)&gt;=3),"是","否")</f>
        <v>否</v>
      </c>
      <c r="AB794" s="28">
        <f>IFERROR(IF(L794&gt;0,N794/L794,0),0)</f>
        <v>81.827543424317625</v>
      </c>
      <c r="AC794" s="29">
        <f>IFERROR(IF(U794="",0,U794/10000),0)</f>
        <v>616.64</v>
      </c>
      <c r="AD794" s="27">
        <f>IFERROR(IF(AND(T794&lt;&gt;"",T794&gt;0),U794/T794,0),0)</f>
        <v>20020.779220779219</v>
      </c>
      <c r="AE794" s="29">
        <f>IFERROR(IF(V794="",0,V794/10000),0)</f>
        <v>242.21</v>
      </c>
      <c r="AF794" s="29">
        <f>IFERROR(IF(O794&gt;0,N794/O794/60,0),0)</f>
        <v>137.40208333333334</v>
      </c>
      <c r="AG794" s="28">
        <f>IF(Z794="是",COUNTIFS($Z$2:$Z$4721,"是",$AB$2:$AB$4721,"&lt;"&amp;AB794)/COUNTIF($Z$2:$Z$4721,"是")*100,"")</f>
        <v>27.824620573355819</v>
      </c>
      <c r="AH794" s="28">
        <f>IF(Z794="是",COUNTIFS($Z$2:$Z$4721,"是",$AC$2:$AC$4721,"&lt;"&amp;AC794)/COUNTIF($Z$2:$Z$4721,"是")*100,"")</f>
        <v>30.354131534569984</v>
      </c>
      <c r="AI794" s="28">
        <f>IF(Z794="是",COUNTIFS($Z$2:$Z$4721,"是",$AD$2:$AD$4721,"&lt;"&amp;AD794)/COUNTIF($Z$2:$Z$4721,"是")*100,"")</f>
        <v>26.981450252951095</v>
      </c>
      <c r="AJ794" s="28">
        <f>IF(Z794="是",COUNTIFS($Z$2:$Z$4721,"是",$AE$2:$AE$4721,"&lt;"&amp;AE794)/COUNTIF($Z$2:$Z$4721,"是")*100,"")</f>
        <v>36.25632377740304</v>
      </c>
      <c r="AK794" s="28">
        <f>IF(Z794="是",COUNTIFS($Z$2:$Z$4721,"是",$AF$2:$AF$4721,"&lt;"&amp;AF794)/COUNTIF($Z$2:$Z$4721,"是")*100,"")</f>
        <v>56.492411467116355</v>
      </c>
      <c r="AL794" s="29">
        <f>IF(Z794="是",ROUND(AG794*0.1+AH794*0.35+AI794*0.15+AJ794*0.15+AK794*0.25,2),"")</f>
        <v>37.020000000000003</v>
      </c>
      <c r="AM794" s="25">
        <f>IF(Z794="是",COUNTIFS($Z$2:$Z$4721,"是",$AL$2:$AL$4721,"&gt;"&amp;AL794)+1,"")</f>
        <v>395</v>
      </c>
      <c r="AN794" s="24" t="str">
        <f>IF(Z794&lt;&gt;"是","非参评",IF(AND(AM794&lt;=COUNTIF($Z$2:$Z$4721,"是")*0.2,AC794&gt;MEDIAN(IF($Z$2:$Z$4721="是",$AC$2:$AC$4721))),"S",IF(AM794&lt;=COUNTIF($Z$2:$Z$4721,"是")*0.5,"A",IF(AM794&lt;=COUNTIF($Z$2:$Z$4721,"是")*0.8,"B","C"))))</f>
        <v>B</v>
      </c>
      <c r="AO794" s="24" t="str">
        <f>IF(G794="","无数据",IF(G794&lt;30,"MOB1-",IF(G794&lt;90,"MOB1-3",IF(G794&lt;180,"MOB3-6",IF(G794&lt;365,"MOB6-12","MOB12+")))))</f>
        <v>MOB6-12</v>
      </c>
    </row>
    <row r="795" spans="1:41" ht="13.5" hidden="1" customHeight="1">
      <c r="A795" s="24" t="s">
        <v>1168</v>
      </c>
      <c r="B795" s="34" t="s">
        <v>150</v>
      </c>
      <c r="C795" s="25">
        <v>796764</v>
      </c>
      <c r="D795" s="24" t="s">
        <v>466</v>
      </c>
      <c r="E795" s="26">
        <v>45964.392361111102</v>
      </c>
      <c r="F795" s="26">
        <v>45964.392361111102</v>
      </c>
      <c r="G795" s="25">
        <v>190</v>
      </c>
      <c r="H795" s="25">
        <v>190</v>
      </c>
      <c r="I795" s="26">
        <v>46142.685416666704</v>
      </c>
      <c r="J795" s="27">
        <v>316</v>
      </c>
      <c r="K795" s="27">
        <v>351</v>
      </c>
      <c r="L795" s="27">
        <v>132</v>
      </c>
      <c r="M795" s="27">
        <v>11566</v>
      </c>
      <c r="N795" s="27">
        <v>8238</v>
      </c>
      <c r="O795" s="25"/>
      <c r="P795" s="27"/>
      <c r="Q795" s="24"/>
      <c r="R795" s="24"/>
      <c r="S795" s="27"/>
      <c r="T795" s="27"/>
      <c r="U795" s="27"/>
      <c r="V795" s="27"/>
      <c r="W795" s="27"/>
      <c r="X795" s="24" t="str">
        <f>IF(OR(I795="",说明首页!$C$3-INT(I795)&gt;7),"是","否")</f>
        <v>否</v>
      </c>
      <c r="Y795" s="24" t="str">
        <f>IF(OR(O795="",O795&lt;22),"是","否")</f>
        <v>是</v>
      </c>
      <c r="Z795" s="24" t="str">
        <f>IF(AND(X795="否",Y795="否"),"是","否")</f>
        <v>否</v>
      </c>
      <c r="AA795" s="24" t="str">
        <f>IF(OR(I795="",说明首页!$C$3-INT(I795)&gt;=3),"是","否")</f>
        <v>否</v>
      </c>
      <c r="AB795" s="28">
        <f>IFERROR(IF(L795&gt;0,N795/L795,0),0)</f>
        <v>62.409090909090907</v>
      </c>
      <c r="AC795" s="29">
        <f>IFERROR(IF(U795="",0,U795/10000),0)</f>
        <v>0</v>
      </c>
      <c r="AD795" s="27">
        <f>IFERROR(IF(AND(T795&lt;&gt;"",T795&gt;0),U795/T795,0),0)</f>
        <v>0</v>
      </c>
      <c r="AE795" s="29">
        <f>IFERROR(IF(V795="",0,V795/10000),0)</f>
        <v>0</v>
      </c>
      <c r="AF795" s="29">
        <f>IFERROR(IF(O795&gt;0,N795/O795/60,0),0)</f>
        <v>0</v>
      </c>
      <c r="AG795" s="28" t="str">
        <f>IF(Z795="是",COUNTIFS($Z$2:$Z$4721,"是",$AB$2:$AB$4721,"&lt;"&amp;AB795)/COUNTIF($Z$2:$Z$4721,"是")*100,"")</f>
        <v/>
      </c>
      <c r="AH795" s="28" t="str">
        <f>IF(Z795="是",COUNTIFS($Z$2:$Z$4721,"是",$AC$2:$AC$4721,"&lt;"&amp;AC795)/COUNTIF($Z$2:$Z$4721,"是")*100,"")</f>
        <v/>
      </c>
      <c r="AI795" s="28" t="str">
        <f>IF(Z795="是",COUNTIFS($Z$2:$Z$4721,"是",$AD$2:$AD$4721,"&lt;"&amp;AD795)/COUNTIF($Z$2:$Z$4721,"是")*100,"")</f>
        <v/>
      </c>
      <c r="AJ795" s="28" t="str">
        <f>IF(Z795="是",COUNTIFS($Z$2:$Z$4721,"是",$AE$2:$AE$4721,"&lt;"&amp;AE795)/COUNTIF($Z$2:$Z$4721,"是")*100,"")</f>
        <v/>
      </c>
      <c r="AK795" s="28" t="str">
        <f>IF(Z795="是",COUNTIFS($Z$2:$Z$4721,"是",$AF$2:$AF$4721,"&lt;"&amp;AF795)/COUNTIF($Z$2:$Z$4721,"是")*100,"")</f>
        <v/>
      </c>
      <c r="AL795" s="29" t="str">
        <f>IF(Z795="是",ROUND(AG795*0.1+AH795*0.35+AI795*0.15+AJ795*0.15+AK795*0.25,2),"")</f>
        <v/>
      </c>
      <c r="AM795" s="25" t="str">
        <f>IF(Z795="是",COUNTIFS($Z$2:$Z$4721,"是",$AL$2:$AL$4721,"&gt;"&amp;AL795)+1,"")</f>
        <v/>
      </c>
      <c r="AN795" s="24" t="str">
        <f>IF(Z795&lt;&gt;"是","非参评",IF(AND(AM795&lt;=COUNTIF($Z$2:$Z$4721,"是")*0.2,AC795&gt;MEDIAN(IF($Z$2:$Z$4721="是",$AC$2:$AC$4721))),"S",IF(AM795&lt;=COUNTIF($Z$2:$Z$4721,"是")*0.5,"A",IF(AM795&lt;=COUNTIF($Z$2:$Z$4721,"是")*0.8,"B","C"))))</f>
        <v>非参评</v>
      </c>
      <c r="AO795" s="24" t="str">
        <f>IF(G795="","无数据",IF(G795&lt;30,"MOB1-",IF(G795&lt;90,"MOB1-3",IF(G795&lt;180,"MOB3-6",IF(G795&lt;365,"MOB6-12","MOB12+")))))</f>
        <v>MOB6-12</v>
      </c>
    </row>
    <row r="796" spans="1:41" ht="13.5" hidden="1" customHeight="1">
      <c r="A796" s="24" t="s">
        <v>1168</v>
      </c>
      <c r="B796" s="34" t="s">
        <v>150</v>
      </c>
      <c r="C796" s="25">
        <v>796767</v>
      </c>
      <c r="D796" s="24" t="s">
        <v>1556</v>
      </c>
      <c r="E796" s="26">
        <v>45964.463194444397</v>
      </c>
      <c r="F796" s="26">
        <v>45964.463194444397</v>
      </c>
      <c r="G796" s="25">
        <v>190</v>
      </c>
      <c r="H796" s="25">
        <v>190</v>
      </c>
      <c r="I796" s="26">
        <v>46154.854166666701</v>
      </c>
      <c r="J796" s="27">
        <v>6194</v>
      </c>
      <c r="K796" s="27">
        <v>6481</v>
      </c>
      <c r="L796" s="27">
        <v>2230</v>
      </c>
      <c r="M796" s="27">
        <v>286235</v>
      </c>
      <c r="N796" s="27">
        <v>225234</v>
      </c>
      <c r="O796" s="25">
        <v>28</v>
      </c>
      <c r="P796" s="27">
        <v>0</v>
      </c>
      <c r="Q796" s="24"/>
      <c r="R796" s="24"/>
      <c r="S796" s="27">
        <v>331</v>
      </c>
      <c r="T796" s="27">
        <v>498</v>
      </c>
      <c r="U796" s="27">
        <v>13600000</v>
      </c>
      <c r="V796" s="27">
        <v>6287600</v>
      </c>
      <c r="W796" s="27">
        <v>13600000</v>
      </c>
      <c r="X796" s="24" t="str">
        <f>IF(OR(I796="",说明首页!$C$3-INT(I796)&gt;7),"是","否")</f>
        <v>否</v>
      </c>
      <c r="Y796" s="24" t="str">
        <f>IF(OR(O796="",O796&lt;22),"是","否")</f>
        <v>否</v>
      </c>
      <c r="Z796" s="24" t="str">
        <f>IF(AND(X796="否",Y796="否"),"是","否")</f>
        <v>是</v>
      </c>
      <c r="AA796" s="24" t="str">
        <f>IF(OR(I796="",说明首页!$C$3-INT(I796)&gt;=3),"是","否")</f>
        <v>否</v>
      </c>
      <c r="AB796" s="28">
        <f>IFERROR(IF(L796&gt;0,N796/L796,0),0)</f>
        <v>101.0017937219731</v>
      </c>
      <c r="AC796" s="29">
        <f>IFERROR(IF(U796="",0,U796/10000),0)</f>
        <v>1360</v>
      </c>
      <c r="AD796" s="27">
        <f>IFERROR(IF(AND(T796&lt;&gt;"",T796&gt;0),U796/T796,0),0)</f>
        <v>27309.236947791163</v>
      </c>
      <c r="AE796" s="29">
        <f>IFERROR(IF(V796="",0,V796/10000),0)</f>
        <v>628.76</v>
      </c>
      <c r="AF796" s="29">
        <f>IFERROR(IF(O796&gt;0,N796/O796/60,0),0)</f>
        <v>134.06785714285715</v>
      </c>
      <c r="AG796" s="28">
        <f>IF(Z796="是",COUNTIFS($Z$2:$Z$4721,"是",$AB$2:$AB$4721,"&lt;"&amp;AB796)/COUNTIF($Z$2:$Z$4721,"是")*100,"")</f>
        <v>69.645868465430013</v>
      </c>
      <c r="AH796" s="28">
        <f>IF(Z796="是",COUNTIFS($Z$2:$Z$4721,"是",$AC$2:$AC$4721,"&lt;"&amp;AC796)/COUNTIF($Z$2:$Z$4721,"是")*100,"")</f>
        <v>86.340640809443499</v>
      </c>
      <c r="AI796" s="28">
        <f>IF(Z796="是",COUNTIFS($Z$2:$Z$4721,"是",$AD$2:$AD$4721,"&lt;"&amp;AD796)/COUNTIF($Z$2:$Z$4721,"是")*100,"")</f>
        <v>69.477234401349079</v>
      </c>
      <c r="AJ796" s="28">
        <f>IF(Z796="是",COUNTIFS($Z$2:$Z$4721,"是",$AE$2:$AE$4721,"&lt;"&amp;AE796)/COUNTIF($Z$2:$Z$4721,"是")*100,"")</f>
        <v>83.136593591905566</v>
      </c>
      <c r="AK796" s="28">
        <f>IF(Z796="是",COUNTIFS($Z$2:$Z$4721,"是",$AF$2:$AF$4721,"&lt;"&amp;AF796)/COUNTIF($Z$2:$Z$4721,"是")*100,"")</f>
        <v>49.072512647554802</v>
      </c>
      <c r="AL796" s="29">
        <f>IF(Z796="是",ROUND(AG796*0.1+AH796*0.35+AI796*0.15+AJ796*0.15+AK796*0.25,2),"")</f>
        <v>72.34</v>
      </c>
      <c r="AM796" s="25">
        <f>IF(Z796="是",COUNTIFS($Z$2:$Z$4721,"是",$AL$2:$AL$4721,"&gt;"&amp;AL796)+1,"")</f>
        <v>125</v>
      </c>
      <c r="AN796" s="24" t="str">
        <f>IF(Z796&lt;&gt;"是","非参评",IF(AND(AM796&lt;=COUNTIF($Z$2:$Z$4721,"是")*0.2,AC796&gt;MEDIAN(IF($Z$2:$Z$4721="是",$AC$2:$AC$4721))),"S",IF(AM796&lt;=COUNTIF($Z$2:$Z$4721,"是")*0.5,"A",IF(AM796&lt;=COUNTIF($Z$2:$Z$4721,"是")*0.8,"B","C"))))</f>
        <v>A</v>
      </c>
      <c r="AO796" s="24" t="str">
        <f>IF(G796="","无数据",IF(G796&lt;30,"MOB1-",IF(G796&lt;90,"MOB1-3",IF(G796&lt;180,"MOB3-6",IF(G796&lt;365,"MOB6-12","MOB12+")))))</f>
        <v>MOB6-12</v>
      </c>
    </row>
    <row r="797" spans="1:41" ht="13.5" hidden="1" customHeight="1">
      <c r="A797" s="24" t="s">
        <v>1168</v>
      </c>
      <c r="B797" s="34" t="s">
        <v>150</v>
      </c>
      <c r="C797" s="25">
        <v>796771</v>
      </c>
      <c r="D797" s="24" t="s">
        <v>1914</v>
      </c>
      <c r="E797" s="26">
        <v>45964.431250000001</v>
      </c>
      <c r="F797" s="26">
        <v>45964.431250000001</v>
      </c>
      <c r="G797" s="25">
        <v>190</v>
      </c>
      <c r="H797" s="25">
        <v>190</v>
      </c>
      <c r="I797" s="26">
        <v>46153.784722222197</v>
      </c>
      <c r="J797" s="27">
        <v>4791</v>
      </c>
      <c r="K797" s="27">
        <v>4936</v>
      </c>
      <c r="L797" s="27">
        <v>1954</v>
      </c>
      <c r="M797" s="27">
        <v>223073</v>
      </c>
      <c r="N797" s="27">
        <v>179982</v>
      </c>
      <c r="O797" s="25">
        <v>20</v>
      </c>
      <c r="P797" s="27">
        <v>0</v>
      </c>
      <c r="Q797" s="24"/>
      <c r="R797" s="24"/>
      <c r="S797" s="27">
        <v>300</v>
      </c>
      <c r="T797" s="27">
        <v>487</v>
      </c>
      <c r="U797" s="27">
        <v>11500000</v>
      </c>
      <c r="V797" s="27">
        <v>3778600</v>
      </c>
      <c r="W797" s="27">
        <v>11500000</v>
      </c>
      <c r="X797" s="24" t="str">
        <f>IF(OR(I797="",说明首页!$C$3-INT(I797)&gt;7),"是","否")</f>
        <v>否</v>
      </c>
      <c r="Y797" s="24" t="str">
        <f>IF(OR(O797="",O797&lt;22),"是","否")</f>
        <v>是</v>
      </c>
      <c r="Z797" s="24" t="str">
        <f>IF(AND(X797="否",Y797="否"),"是","否")</f>
        <v>否</v>
      </c>
      <c r="AA797" s="24" t="str">
        <f>IF(OR(I797="",说明首页!$C$3-INT(I797)&gt;=3),"是","否")</f>
        <v>否</v>
      </c>
      <c r="AB797" s="28">
        <f>IFERROR(IF(L797&gt;0,N797/L797,0),0)</f>
        <v>92.109518935516888</v>
      </c>
      <c r="AC797" s="29">
        <f>IFERROR(IF(U797="",0,U797/10000),0)</f>
        <v>1150</v>
      </c>
      <c r="AD797" s="27">
        <f>IFERROR(IF(AND(T797&lt;&gt;"",T797&gt;0),U797/T797,0),0)</f>
        <v>23613.963039014372</v>
      </c>
      <c r="AE797" s="29">
        <f>IFERROR(IF(V797="",0,V797/10000),0)</f>
        <v>377.86</v>
      </c>
      <c r="AF797" s="29">
        <f>IFERROR(IF(O797&gt;0,N797/O797/60,0),0)</f>
        <v>149.98500000000001</v>
      </c>
      <c r="AG797" s="28" t="str">
        <f>IF(Z797="是",COUNTIFS($Z$2:$Z$4721,"是",$AB$2:$AB$4721,"&lt;"&amp;AB797)/COUNTIF($Z$2:$Z$4721,"是")*100,"")</f>
        <v/>
      </c>
      <c r="AH797" s="28" t="str">
        <f>IF(Z797="是",COUNTIFS($Z$2:$Z$4721,"是",$AC$2:$AC$4721,"&lt;"&amp;AC797)/COUNTIF($Z$2:$Z$4721,"是")*100,"")</f>
        <v/>
      </c>
      <c r="AI797" s="28" t="str">
        <f>IF(Z797="是",COUNTIFS($Z$2:$Z$4721,"是",$AD$2:$AD$4721,"&lt;"&amp;AD797)/COUNTIF($Z$2:$Z$4721,"是")*100,"")</f>
        <v/>
      </c>
      <c r="AJ797" s="28" t="str">
        <f>IF(Z797="是",COUNTIFS($Z$2:$Z$4721,"是",$AE$2:$AE$4721,"&lt;"&amp;AE797)/COUNTIF($Z$2:$Z$4721,"是")*100,"")</f>
        <v/>
      </c>
      <c r="AK797" s="28" t="str">
        <f>IF(Z797="是",COUNTIFS($Z$2:$Z$4721,"是",$AF$2:$AF$4721,"&lt;"&amp;AF797)/COUNTIF($Z$2:$Z$4721,"是")*100,"")</f>
        <v/>
      </c>
      <c r="AL797" s="29" t="str">
        <f>IF(Z797="是",ROUND(AG797*0.1+AH797*0.35+AI797*0.15+AJ797*0.15+AK797*0.25,2),"")</f>
        <v/>
      </c>
      <c r="AM797" s="25" t="str">
        <f>IF(Z797="是",COUNTIFS($Z$2:$Z$4721,"是",$AL$2:$AL$4721,"&gt;"&amp;AL797)+1,"")</f>
        <v/>
      </c>
      <c r="AN797" s="24" t="str">
        <f>IF(Z797&lt;&gt;"是","非参评",IF(AND(AM797&lt;=COUNTIF($Z$2:$Z$4721,"是")*0.2,AC797&gt;MEDIAN(IF($Z$2:$Z$4721="是",$AC$2:$AC$4721))),"S",IF(AM797&lt;=COUNTIF($Z$2:$Z$4721,"是")*0.5,"A",IF(AM797&lt;=COUNTIF($Z$2:$Z$4721,"是")*0.8,"B","C"))))</f>
        <v>非参评</v>
      </c>
      <c r="AO797" s="24" t="str">
        <f>IF(G797="","无数据",IF(G797&lt;30,"MOB1-",IF(G797&lt;90,"MOB1-3",IF(G797&lt;180,"MOB3-6",IF(G797&lt;365,"MOB6-12","MOB12+")))))</f>
        <v>MOB6-12</v>
      </c>
    </row>
    <row r="798" spans="1:41" ht="13.5" hidden="1" customHeight="1">
      <c r="A798" s="24" t="s">
        <v>1168</v>
      </c>
      <c r="B798" s="34" t="s">
        <v>150</v>
      </c>
      <c r="C798" s="25">
        <v>796773</v>
      </c>
      <c r="D798" s="24" t="s">
        <v>1901</v>
      </c>
      <c r="E798" s="26">
        <v>45964.4194444444</v>
      </c>
      <c r="F798" s="26">
        <v>45964.4194444444</v>
      </c>
      <c r="G798" s="25">
        <v>190</v>
      </c>
      <c r="H798" s="25">
        <v>190</v>
      </c>
      <c r="I798" s="26">
        <v>46154.834027777797</v>
      </c>
      <c r="J798" s="27">
        <v>6657</v>
      </c>
      <c r="K798" s="27">
        <v>7223</v>
      </c>
      <c r="L798" s="27">
        <v>2862</v>
      </c>
      <c r="M798" s="27">
        <v>373885</v>
      </c>
      <c r="N798" s="27">
        <v>311399</v>
      </c>
      <c r="O798" s="24">
        <v>26</v>
      </c>
      <c r="P798" s="27">
        <v>0</v>
      </c>
      <c r="Q798" s="24"/>
      <c r="R798" s="24"/>
      <c r="S798" s="27">
        <v>312</v>
      </c>
      <c r="T798" s="27">
        <v>457</v>
      </c>
      <c r="U798" s="27">
        <v>14000000</v>
      </c>
      <c r="V798" s="27">
        <v>7123600</v>
      </c>
      <c r="W798" s="27">
        <v>14000000</v>
      </c>
      <c r="X798" s="24" t="str">
        <f>IF(OR(I798="",说明首页!$C$3-INT(I798)&gt;7),"是","否")</f>
        <v>否</v>
      </c>
      <c r="Y798" s="24" t="str">
        <f>IF(OR(O798="",O798&lt;22),"是","否")</f>
        <v>否</v>
      </c>
      <c r="Z798" s="24" t="str">
        <f>IF(AND(X798="否",Y798="否"),"是","否")</f>
        <v>是</v>
      </c>
      <c r="AA798" s="24" t="str">
        <f>IF(OR(I798="",说明首页!$C$3-INT(I798)&gt;=3),"是","否")</f>
        <v>否</v>
      </c>
      <c r="AB798" s="28">
        <f>IFERROR(IF(L798&gt;0,N798/L798,0),0)</f>
        <v>108.80468204053109</v>
      </c>
      <c r="AC798" s="29">
        <f>IFERROR(IF(U798="",0,U798/10000),0)</f>
        <v>1400</v>
      </c>
      <c r="AD798" s="27">
        <f>IFERROR(IF(AND(T798&lt;&gt;"",T798&gt;0),U798/T798,0),0)</f>
        <v>30634.573304157548</v>
      </c>
      <c r="AE798" s="29">
        <f>IFERROR(IF(V798="",0,V798/10000),0)</f>
        <v>712.36</v>
      </c>
      <c r="AF798" s="29">
        <f>IFERROR(IF(O798&gt;0,N798/O798/60,0),0)</f>
        <v>199.6147435897436</v>
      </c>
      <c r="AG798" s="28">
        <f>IF(Z798="是",COUNTIFS($Z$2:$Z$4721,"是",$AB$2:$AB$4721,"&lt;"&amp;AB798)/COUNTIF($Z$2:$Z$4721,"是")*100,"")</f>
        <v>78.583473861720066</v>
      </c>
      <c r="AH798" s="28">
        <f>IF(Z798="是",COUNTIFS($Z$2:$Z$4721,"是",$AC$2:$AC$4721,"&lt;"&amp;AC798)/COUNTIF($Z$2:$Z$4721,"是")*100,"")</f>
        <v>87.689713322091066</v>
      </c>
      <c r="AI798" s="28">
        <f>IF(Z798="是",COUNTIFS($Z$2:$Z$4721,"是",$AD$2:$AD$4721,"&lt;"&amp;AD798)/COUNTIF($Z$2:$Z$4721,"是")*100,"")</f>
        <v>82.630691399662737</v>
      </c>
      <c r="AJ798" s="28">
        <f>IF(Z798="是",COUNTIFS($Z$2:$Z$4721,"是",$AE$2:$AE$4721,"&lt;"&amp;AE798)/COUNTIF($Z$2:$Z$4721,"是")*100,"")</f>
        <v>87.183811129848237</v>
      </c>
      <c r="AK798" s="28">
        <f>IF(Z798="是",COUNTIFS($Z$2:$Z$4721,"是",$AF$2:$AF$4721,"&lt;"&amp;AF798)/COUNTIF($Z$2:$Z$4721,"是")*100,"")</f>
        <v>97.976391231028671</v>
      </c>
      <c r="AL798" s="29">
        <f>IF(Z798="是",ROUND(AG798*0.1+AH798*0.35+AI798*0.15+AJ798*0.15+AK798*0.25,2),"")</f>
        <v>88.52</v>
      </c>
      <c r="AM798" s="25">
        <f>IF(Z798="是",COUNTIFS($Z$2:$Z$4721,"是",$AL$2:$AL$4721,"&gt;"&amp;AL798)+1,"")</f>
        <v>33</v>
      </c>
      <c r="AN798" s="24" t="str">
        <f>IF(Z798&lt;&gt;"是","非参评",IF(AND(AM798&lt;=COUNTIF($Z$2:$Z$4721,"是")*0.2,AC798&gt;MEDIAN(IF($Z$2:$Z$4721="是",$AC$2:$AC$4721))),"S",IF(AM798&lt;=COUNTIF($Z$2:$Z$4721,"是")*0.5,"A",IF(AM798&lt;=COUNTIF($Z$2:$Z$4721,"是")*0.8,"B","C"))))</f>
        <v>S</v>
      </c>
      <c r="AO798" s="24" t="str">
        <f>IF(G798="","无数据",IF(G798&lt;30,"MOB1-",IF(G798&lt;90,"MOB1-3",IF(G798&lt;180,"MOB3-6",IF(G798&lt;365,"MOB6-12","MOB12+")))))</f>
        <v>MOB6-12</v>
      </c>
    </row>
    <row r="799" spans="1:41" ht="13.5" hidden="1" customHeight="1">
      <c r="A799" s="24" t="s">
        <v>1168</v>
      </c>
      <c r="B799" s="34" t="s">
        <v>150</v>
      </c>
      <c r="C799" s="25">
        <v>796774</v>
      </c>
      <c r="D799" s="24" t="s">
        <v>395</v>
      </c>
      <c r="E799" s="26">
        <v>45964.410416666702</v>
      </c>
      <c r="F799" s="26">
        <v>45964.410416666702</v>
      </c>
      <c r="G799" s="25">
        <v>190</v>
      </c>
      <c r="H799" s="25">
        <v>190</v>
      </c>
      <c r="I799" s="26">
        <v>46154.661805555603</v>
      </c>
      <c r="J799" s="27">
        <v>462</v>
      </c>
      <c r="K799" s="27">
        <v>477</v>
      </c>
      <c r="L799" s="27">
        <v>196</v>
      </c>
      <c r="M799" s="27">
        <v>23734</v>
      </c>
      <c r="N799" s="27">
        <v>18959</v>
      </c>
      <c r="O799" s="25">
        <v>1</v>
      </c>
      <c r="P799" s="27">
        <v>0</v>
      </c>
      <c r="Q799" s="24"/>
      <c r="R799" s="24"/>
      <c r="S799" s="27">
        <v>5</v>
      </c>
      <c r="T799" s="27">
        <v>10</v>
      </c>
      <c r="U799" s="27">
        <v>113000</v>
      </c>
      <c r="V799" s="27">
        <v>70000</v>
      </c>
      <c r="W799" s="27">
        <v>113000</v>
      </c>
      <c r="X799" s="24" t="str">
        <f>IF(OR(I799="",说明首页!$C$3-INT(I799)&gt;7),"是","否")</f>
        <v>否</v>
      </c>
      <c r="Y799" s="24" t="str">
        <f>IF(OR(O799="",O799&lt;22),"是","否")</f>
        <v>是</v>
      </c>
      <c r="Z799" s="24" t="str">
        <f>IF(AND(X799="否",Y799="否"),"是","否")</f>
        <v>否</v>
      </c>
      <c r="AA799" s="24" t="str">
        <f>IF(OR(I799="",说明首页!$C$3-INT(I799)&gt;=3),"是","否")</f>
        <v>否</v>
      </c>
      <c r="AB799" s="28">
        <f>IFERROR(IF(L799&gt;0,N799/L799,0),0)</f>
        <v>96.729591836734699</v>
      </c>
      <c r="AC799" s="29">
        <f>IFERROR(IF(U799="",0,U799/10000),0)</f>
        <v>11.3</v>
      </c>
      <c r="AD799" s="27">
        <f>IFERROR(IF(AND(T799&lt;&gt;"",T799&gt;0),U799/T799,0),0)</f>
        <v>11300</v>
      </c>
      <c r="AE799" s="29">
        <f>IFERROR(IF(V799="",0,V799/10000),0)</f>
        <v>7</v>
      </c>
      <c r="AF799" s="29">
        <f>IFERROR(IF(O799&gt;0,N799/O799/60,0),0)</f>
        <v>315.98333333333335</v>
      </c>
      <c r="AG799" s="28" t="str">
        <f>IF(Z799="是",COUNTIFS($Z$2:$Z$4721,"是",$AB$2:$AB$4721,"&lt;"&amp;AB799)/COUNTIF($Z$2:$Z$4721,"是")*100,"")</f>
        <v/>
      </c>
      <c r="AH799" s="28" t="str">
        <f>IF(Z799="是",COUNTIFS($Z$2:$Z$4721,"是",$AC$2:$AC$4721,"&lt;"&amp;AC799)/COUNTIF($Z$2:$Z$4721,"是")*100,"")</f>
        <v/>
      </c>
      <c r="AI799" s="28" t="str">
        <f>IF(Z799="是",COUNTIFS($Z$2:$Z$4721,"是",$AD$2:$AD$4721,"&lt;"&amp;AD799)/COUNTIF($Z$2:$Z$4721,"是")*100,"")</f>
        <v/>
      </c>
      <c r="AJ799" s="28" t="str">
        <f>IF(Z799="是",COUNTIFS($Z$2:$Z$4721,"是",$AE$2:$AE$4721,"&lt;"&amp;AE799)/COUNTIF($Z$2:$Z$4721,"是")*100,"")</f>
        <v/>
      </c>
      <c r="AK799" s="28" t="str">
        <f>IF(Z799="是",COUNTIFS($Z$2:$Z$4721,"是",$AF$2:$AF$4721,"&lt;"&amp;AF799)/COUNTIF($Z$2:$Z$4721,"是")*100,"")</f>
        <v/>
      </c>
      <c r="AL799" s="29" t="str">
        <f>IF(Z799="是",ROUND(AG799*0.1+AH799*0.35+AI799*0.15+AJ799*0.15+AK799*0.25,2),"")</f>
        <v/>
      </c>
      <c r="AM799" s="25" t="str">
        <f>IF(Z799="是",COUNTIFS($Z$2:$Z$4721,"是",$AL$2:$AL$4721,"&gt;"&amp;AL799)+1,"")</f>
        <v/>
      </c>
      <c r="AN799" s="24" t="str">
        <f>IF(Z799&lt;&gt;"是","非参评",IF(AND(AM799&lt;=COUNTIF($Z$2:$Z$4721,"是")*0.2,AC799&gt;MEDIAN(IF($Z$2:$Z$4721="是",$AC$2:$AC$4721))),"S",IF(AM799&lt;=COUNTIF($Z$2:$Z$4721,"是")*0.5,"A",IF(AM799&lt;=COUNTIF($Z$2:$Z$4721,"是")*0.8,"B","C"))))</f>
        <v>非参评</v>
      </c>
      <c r="AO799" s="24" t="str">
        <f>IF(G799="","无数据",IF(G799&lt;30,"MOB1-",IF(G799&lt;90,"MOB1-3",IF(G799&lt;180,"MOB3-6",IF(G799&lt;365,"MOB6-12","MOB12+")))))</f>
        <v>MOB6-12</v>
      </c>
    </row>
    <row r="800" spans="1:41" ht="13.5" hidden="1" customHeight="1">
      <c r="A800" s="24" t="s">
        <v>1168</v>
      </c>
      <c r="B800" s="34" t="s">
        <v>152</v>
      </c>
      <c r="C800" s="25">
        <v>796791</v>
      </c>
      <c r="D800" s="24" t="s">
        <v>552</v>
      </c>
      <c r="E800" s="26">
        <v>46025.386111111096</v>
      </c>
      <c r="F800" s="26">
        <v>45961.563888888901</v>
      </c>
      <c r="G800" s="25">
        <v>129</v>
      </c>
      <c r="H800" s="25">
        <v>193</v>
      </c>
      <c r="I800" s="26">
        <v>46154.750694444403</v>
      </c>
      <c r="J800" s="27">
        <v>262</v>
      </c>
      <c r="K800" s="27">
        <v>324</v>
      </c>
      <c r="L800" s="27">
        <v>106</v>
      </c>
      <c r="M800" s="27">
        <v>10361</v>
      </c>
      <c r="N800" s="27">
        <v>7238</v>
      </c>
      <c r="O800" s="24">
        <v>2</v>
      </c>
      <c r="P800" s="24"/>
      <c r="Q800" s="24"/>
      <c r="R800" s="24"/>
      <c r="S800" s="24"/>
      <c r="T800" s="24"/>
      <c r="U800" s="24"/>
      <c r="V800" s="24"/>
      <c r="W800" s="24"/>
      <c r="X800" s="24" t="str">
        <f>IF(OR(I800="",说明首页!$C$3-INT(I800)&gt;7),"是","否")</f>
        <v>否</v>
      </c>
      <c r="Y800" s="24" t="str">
        <f>IF(OR(O800="",O800&lt;22),"是","否")</f>
        <v>是</v>
      </c>
      <c r="Z800" s="24" t="str">
        <f>IF(AND(X800="否",Y800="否"),"是","否")</f>
        <v>否</v>
      </c>
      <c r="AA800" s="24" t="str">
        <f>IF(OR(I800="",说明首页!$C$3-INT(I800)&gt;=3),"是","否")</f>
        <v>否</v>
      </c>
      <c r="AB800" s="28">
        <f>IFERROR(IF(L800&gt;0,N800/L800,0),0)</f>
        <v>68.283018867924525</v>
      </c>
      <c r="AC800" s="29">
        <f>IFERROR(IF(U800="",0,U800/10000),0)</f>
        <v>0</v>
      </c>
      <c r="AD800" s="27">
        <f>IFERROR(IF(AND(T800&lt;&gt;"",T800&gt;0),U800/T800,0),0)</f>
        <v>0</v>
      </c>
      <c r="AE800" s="29">
        <f>IFERROR(IF(V800="",0,V800/10000),0)</f>
        <v>0</v>
      </c>
      <c r="AF800" s="29">
        <f>IFERROR(IF(O800&gt;0,N800/O800/60,0),0)</f>
        <v>60.31666666666667</v>
      </c>
      <c r="AG800" s="28" t="str">
        <f>IF(Z800="是",COUNTIFS($Z$2:$Z$4721,"是",$AB$2:$AB$4721,"&lt;"&amp;AB800)/COUNTIF($Z$2:$Z$4721,"是")*100,"")</f>
        <v/>
      </c>
      <c r="AH800" s="28" t="str">
        <f>IF(Z800="是",COUNTIFS($Z$2:$Z$4721,"是",$AC$2:$AC$4721,"&lt;"&amp;AC800)/COUNTIF($Z$2:$Z$4721,"是")*100,"")</f>
        <v/>
      </c>
      <c r="AI800" s="28" t="str">
        <f>IF(Z800="是",COUNTIFS($Z$2:$Z$4721,"是",$AD$2:$AD$4721,"&lt;"&amp;AD800)/COUNTIF($Z$2:$Z$4721,"是")*100,"")</f>
        <v/>
      </c>
      <c r="AJ800" s="28" t="str">
        <f>IF(Z800="是",COUNTIFS($Z$2:$Z$4721,"是",$AE$2:$AE$4721,"&lt;"&amp;AE800)/COUNTIF($Z$2:$Z$4721,"是")*100,"")</f>
        <v/>
      </c>
      <c r="AK800" s="28" t="str">
        <f>IF(Z800="是",COUNTIFS($Z$2:$Z$4721,"是",$AF$2:$AF$4721,"&lt;"&amp;AF800)/COUNTIF($Z$2:$Z$4721,"是")*100,"")</f>
        <v/>
      </c>
      <c r="AL800" s="29" t="str">
        <f>IF(Z800="是",ROUND(AG800*0.1+AH800*0.35+AI800*0.15+AJ800*0.15+AK800*0.25,2),"")</f>
        <v/>
      </c>
      <c r="AM800" s="25" t="str">
        <f>IF(Z800="是",COUNTIFS($Z$2:$Z$4721,"是",$AL$2:$AL$4721,"&gt;"&amp;AL800)+1,"")</f>
        <v/>
      </c>
      <c r="AN800" s="24" t="str">
        <f>IF(Z800&lt;&gt;"是","非参评",IF(AND(AM800&lt;=COUNTIF($Z$2:$Z$4721,"是")*0.2,AC800&gt;MEDIAN(IF($Z$2:$Z$4721="是",$AC$2:$AC$4721))),"S",IF(AM800&lt;=COUNTIF($Z$2:$Z$4721,"是")*0.5,"A",IF(AM800&lt;=COUNTIF($Z$2:$Z$4721,"是")*0.8,"B","C"))))</f>
        <v>非参评</v>
      </c>
      <c r="AO800" s="24" t="str">
        <f>IF(G800="","无数据",IF(G800&lt;30,"MOB1-",IF(G800&lt;90,"MOB1-3",IF(G800&lt;180,"MOB3-6",IF(G800&lt;365,"MOB6-12","MOB12+")))))</f>
        <v>MOB3-6</v>
      </c>
    </row>
    <row r="801" spans="1:41" ht="13.5" hidden="1" customHeight="1">
      <c r="A801" s="24" t="s">
        <v>1168</v>
      </c>
      <c r="B801" s="34" t="s">
        <v>145</v>
      </c>
      <c r="C801" s="25">
        <v>796816</v>
      </c>
      <c r="D801" s="24" t="s">
        <v>1147</v>
      </c>
      <c r="E801" s="26">
        <v>45961.635416666701</v>
      </c>
      <c r="F801" s="26">
        <v>45961.635416666701</v>
      </c>
      <c r="G801" s="25">
        <v>193</v>
      </c>
      <c r="H801" s="25">
        <v>193</v>
      </c>
      <c r="I801" s="26">
        <v>46154.769444444399</v>
      </c>
      <c r="J801" s="27">
        <v>4141</v>
      </c>
      <c r="K801" s="27">
        <v>4591</v>
      </c>
      <c r="L801" s="27">
        <v>2135</v>
      </c>
      <c r="M801" s="27">
        <v>225893</v>
      </c>
      <c r="N801" s="27">
        <v>189621</v>
      </c>
      <c r="O801" s="25">
        <v>23</v>
      </c>
      <c r="P801" s="27">
        <v>0</v>
      </c>
      <c r="Q801" s="24"/>
      <c r="R801" s="24"/>
      <c r="S801" s="27">
        <v>243</v>
      </c>
      <c r="T801" s="27">
        <v>390</v>
      </c>
      <c r="U801" s="27">
        <v>14400000</v>
      </c>
      <c r="V801" s="27">
        <v>6079900</v>
      </c>
      <c r="W801" s="27">
        <v>14400000</v>
      </c>
      <c r="X801" s="24" t="str">
        <f>IF(OR(I801="",说明首页!$C$3-INT(I801)&gt;7),"是","否")</f>
        <v>否</v>
      </c>
      <c r="Y801" s="24" t="str">
        <f>IF(OR(O801="",O801&lt;22),"是","否")</f>
        <v>否</v>
      </c>
      <c r="Z801" s="24" t="str">
        <f>IF(AND(X801="否",Y801="否"),"是","否")</f>
        <v>是</v>
      </c>
      <c r="AA801" s="24" t="str">
        <f>IF(OR(I801="",说明首页!$C$3-INT(I801)&gt;=3),"是","否")</f>
        <v>否</v>
      </c>
      <c r="AB801" s="28">
        <f>IFERROR(IF(L801&gt;0,N801/L801,0),0)</f>
        <v>88.815456674473069</v>
      </c>
      <c r="AC801" s="29">
        <f>IFERROR(IF(U801="",0,U801/10000),0)</f>
        <v>1440</v>
      </c>
      <c r="AD801" s="27">
        <f>IFERROR(IF(AND(T801&lt;&gt;"",T801&gt;0),U801/T801,0),0)</f>
        <v>36923.076923076922</v>
      </c>
      <c r="AE801" s="29">
        <f>IFERROR(IF(V801="",0,V801/10000),0)</f>
        <v>607.99</v>
      </c>
      <c r="AF801" s="29">
        <f>IFERROR(IF(O801&gt;0,N801/O801/60,0),0)</f>
        <v>137.40652173913043</v>
      </c>
      <c r="AG801" s="28">
        <f>IF(Z801="是",COUNTIFS($Z$2:$Z$4721,"是",$AB$2:$AB$4721,"&lt;"&amp;AB801)/COUNTIF($Z$2:$Z$4721,"是")*100,"")</f>
        <v>45.362563237774026</v>
      </c>
      <c r="AH801" s="28">
        <f>IF(Z801="是",COUNTIFS($Z$2:$Z$4721,"是",$AC$2:$AC$4721,"&lt;"&amp;AC801)/COUNTIF($Z$2:$Z$4721,"是")*100,"")</f>
        <v>88.701517706576723</v>
      </c>
      <c r="AI801" s="28">
        <f>IF(Z801="是",COUNTIFS($Z$2:$Z$4721,"是",$AD$2:$AD$4721,"&lt;"&amp;AD801)/COUNTIF($Z$2:$Z$4721,"是")*100,"")</f>
        <v>95.784148397976381</v>
      </c>
      <c r="AJ801" s="28">
        <f>IF(Z801="是",COUNTIFS($Z$2:$Z$4721,"是",$AE$2:$AE$4721,"&lt;"&amp;AE801)/COUNTIF($Z$2:$Z$4721,"是")*100,"")</f>
        <v>81.618887015177066</v>
      </c>
      <c r="AK801" s="28">
        <f>IF(Z801="是",COUNTIFS($Z$2:$Z$4721,"是",$AF$2:$AF$4721,"&lt;"&amp;AF801)/COUNTIF($Z$2:$Z$4721,"是")*100,"")</f>
        <v>56.66104553119731</v>
      </c>
      <c r="AL801" s="29">
        <f>IF(Z801="是",ROUND(AG801*0.1+AH801*0.35+AI801*0.15+AJ801*0.15+AK801*0.25,2),"")</f>
        <v>76.36</v>
      </c>
      <c r="AM801" s="25">
        <f>IF(Z801="是",COUNTIFS($Z$2:$Z$4721,"是",$AL$2:$AL$4721,"&gt;"&amp;AL801)+1,"")</f>
        <v>98</v>
      </c>
      <c r="AN801" s="24" t="str">
        <f>IF(Z801&lt;&gt;"是","非参评",IF(AND(AM801&lt;=COUNTIF($Z$2:$Z$4721,"是")*0.2,AC801&gt;MEDIAN(IF($Z$2:$Z$4721="是",$AC$2:$AC$4721))),"S",IF(AM801&lt;=COUNTIF($Z$2:$Z$4721,"是")*0.5,"A",IF(AM801&lt;=COUNTIF($Z$2:$Z$4721,"是")*0.8,"B","C"))))</f>
        <v>S</v>
      </c>
      <c r="AO801" s="24" t="str">
        <f>IF(G801="","无数据",IF(G801&lt;30,"MOB1-",IF(G801&lt;90,"MOB1-3",IF(G801&lt;180,"MOB3-6",IF(G801&lt;365,"MOB6-12","MOB12+")))))</f>
        <v>MOB6-12</v>
      </c>
    </row>
    <row r="802" spans="1:41" ht="13.5" hidden="1" customHeight="1">
      <c r="A802" s="24" t="s">
        <v>1168</v>
      </c>
      <c r="B802" s="34" t="s">
        <v>145</v>
      </c>
      <c r="C802" s="25">
        <v>796817</v>
      </c>
      <c r="D802" s="24" t="s">
        <v>1976</v>
      </c>
      <c r="E802" s="26">
        <v>45961.644444444399</v>
      </c>
      <c r="F802" s="26">
        <v>45961.644444444399</v>
      </c>
      <c r="G802" s="25">
        <v>193</v>
      </c>
      <c r="H802" s="25">
        <v>193</v>
      </c>
      <c r="I802" s="26">
        <v>46154.801388888904</v>
      </c>
      <c r="J802" s="27">
        <v>4408</v>
      </c>
      <c r="K802" s="27">
        <v>5029</v>
      </c>
      <c r="L802" s="27">
        <v>2779</v>
      </c>
      <c r="M802" s="27">
        <v>234863</v>
      </c>
      <c r="N802" s="27">
        <v>200942</v>
      </c>
      <c r="O802" s="25">
        <v>23</v>
      </c>
      <c r="P802" s="27">
        <v>0</v>
      </c>
      <c r="Q802" s="24"/>
      <c r="R802" s="24"/>
      <c r="S802" s="27">
        <v>196</v>
      </c>
      <c r="T802" s="27">
        <v>298</v>
      </c>
      <c r="U802" s="27">
        <v>4354900</v>
      </c>
      <c r="V802" s="24">
        <v>579800</v>
      </c>
      <c r="W802" s="27">
        <v>4354900</v>
      </c>
      <c r="X802" s="24" t="str">
        <f>IF(OR(I802="",说明首页!$C$3-INT(I802)&gt;7),"是","否")</f>
        <v>否</v>
      </c>
      <c r="Y802" s="24" t="str">
        <f>IF(OR(O802="",O802&lt;22),"是","否")</f>
        <v>否</v>
      </c>
      <c r="Z802" s="24" t="str">
        <f>IF(AND(X802="否",Y802="否"),"是","否")</f>
        <v>是</v>
      </c>
      <c r="AA802" s="24" t="str">
        <f>IF(OR(I802="",说明首页!$C$3-INT(I802)&gt;=3),"是","否")</f>
        <v>否</v>
      </c>
      <c r="AB802" s="28">
        <f>IFERROR(IF(L802&gt;0,N802/L802,0),0)</f>
        <v>72.307304785894203</v>
      </c>
      <c r="AC802" s="29">
        <f>IFERROR(IF(U802="",0,U802/10000),0)</f>
        <v>435.49</v>
      </c>
      <c r="AD802" s="27">
        <f>IFERROR(IF(AND(T802&lt;&gt;"",T802&gt;0),U802/T802,0),0)</f>
        <v>14613.758389261746</v>
      </c>
      <c r="AE802" s="29">
        <f>IFERROR(IF(V802="",0,V802/10000),0)</f>
        <v>57.98</v>
      </c>
      <c r="AF802" s="29">
        <f>IFERROR(IF(O802&gt;0,N802/O802/60,0),0)</f>
        <v>145.61014492753623</v>
      </c>
      <c r="AG802" s="28">
        <f>IF(Z802="是",COUNTIFS($Z$2:$Z$4721,"是",$AB$2:$AB$4721,"&lt;"&amp;AB802)/COUNTIF($Z$2:$Z$4721,"是")*100,"")</f>
        <v>9.2748735244519391</v>
      </c>
      <c r="AH802" s="28">
        <f>IF(Z802="是",COUNTIFS($Z$2:$Z$4721,"是",$AC$2:$AC$4721,"&lt;"&amp;AC802)/COUNTIF($Z$2:$Z$4721,"是")*100,"")</f>
        <v>11.804384485666104</v>
      </c>
      <c r="AI802" s="28">
        <f>IF(Z802="是",COUNTIFS($Z$2:$Z$4721,"是",$AD$2:$AD$4721,"&lt;"&amp;AD802)/COUNTIF($Z$2:$Z$4721,"是")*100,"")</f>
        <v>4.8903878583473865</v>
      </c>
      <c r="AJ802" s="28">
        <f>IF(Z802="是",COUNTIFS($Z$2:$Z$4721,"是",$AE$2:$AE$4721,"&lt;"&amp;AE802)/COUNTIF($Z$2:$Z$4721,"是")*100,"")</f>
        <v>3.2040472175379429</v>
      </c>
      <c r="AK802" s="28">
        <f>IF(Z802="是",COUNTIFS($Z$2:$Z$4721,"是",$AF$2:$AF$4721,"&lt;"&amp;AF802)/COUNTIF($Z$2:$Z$4721,"是")*100,"")</f>
        <v>67.453625632377751</v>
      </c>
      <c r="AL802" s="29">
        <f>IF(Z802="是",ROUND(AG802*0.1+AH802*0.35+AI802*0.15+AJ802*0.15+AK802*0.25,2),"")</f>
        <v>23.14</v>
      </c>
      <c r="AM802" s="25">
        <f>IF(Z802="是",COUNTIFS($Z$2:$Z$4721,"是",$AL$2:$AL$4721,"&gt;"&amp;AL802)+1,"")</f>
        <v>504</v>
      </c>
      <c r="AN802" s="24" t="str">
        <f>IF(Z802&lt;&gt;"是","非参评",IF(AND(AM802&lt;=COUNTIF($Z$2:$Z$4721,"是")*0.2,AC802&gt;MEDIAN(IF($Z$2:$Z$4721="是",$AC$2:$AC$4721))),"S",IF(AM802&lt;=COUNTIF($Z$2:$Z$4721,"是")*0.5,"A",IF(AM802&lt;=COUNTIF($Z$2:$Z$4721,"是")*0.8,"B","C"))))</f>
        <v>C</v>
      </c>
      <c r="AO802" s="24" t="str">
        <f>IF(G802="","无数据",IF(G802&lt;30,"MOB1-",IF(G802&lt;90,"MOB1-3",IF(G802&lt;180,"MOB3-6",IF(G802&lt;365,"MOB6-12","MOB12+")))))</f>
        <v>MOB6-12</v>
      </c>
    </row>
    <row r="803" spans="1:41" ht="13.5" hidden="1" customHeight="1">
      <c r="A803" s="24" t="s">
        <v>1168</v>
      </c>
      <c r="B803" s="34" t="s">
        <v>176</v>
      </c>
      <c r="C803" s="25">
        <v>796944</v>
      </c>
      <c r="D803" s="24" t="s">
        <v>1892</v>
      </c>
      <c r="E803" s="26">
        <v>46038.738194444399</v>
      </c>
      <c r="F803" s="26">
        <v>46038.738194444399</v>
      </c>
      <c r="G803" s="25">
        <v>116</v>
      </c>
      <c r="H803" s="25">
        <v>116</v>
      </c>
      <c r="I803" s="26">
        <v>46154.788194444402</v>
      </c>
      <c r="J803" s="27">
        <v>3105</v>
      </c>
      <c r="K803" s="27">
        <v>5162</v>
      </c>
      <c r="L803" s="27">
        <v>2473</v>
      </c>
      <c r="M803" s="27">
        <v>233888</v>
      </c>
      <c r="N803" s="27">
        <v>196657</v>
      </c>
      <c r="O803" s="24">
        <v>27</v>
      </c>
      <c r="P803" s="27">
        <v>0</v>
      </c>
      <c r="Q803" s="24"/>
      <c r="R803" s="24"/>
      <c r="S803" s="27">
        <v>181</v>
      </c>
      <c r="T803" s="27">
        <v>278</v>
      </c>
      <c r="U803" s="27">
        <v>8385600</v>
      </c>
      <c r="V803" s="24">
        <v>4520800</v>
      </c>
      <c r="W803" s="27">
        <v>8385600</v>
      </c>
      <c r="X803" s="24" t="str">
        <f>IF(OR(I803="",说明首页!$C$3-INT(I803)&gt;7),"是","否")</f>
        <v>否</v>
      </c>
      <c r="Y803" s="24" t="str">
        <f>IF(OR(O803="",O803&lt;22),"是","否")</f>
        <v>否</v>
      </c>
      <c r="Z803" s="24" t="str">
        <f>IF(AND(X803="否",Y803="否"),"是","否")</f>
        <v>是</v>
      </c>
      <c r="AA803" s="24" t="str">
        <f>IF(OR(I803="",说明首页!$C$3-INT(I803)&gt;=3),"是","否")</f>
        <v>否</v>
      </c>
      <c r="AB803" s="28">
        <f>IFERROR(IF(L803&gt;0,N803/L803,0),0)</f>
        <v>79.521633643348167</v>
      </c>
      <c r="AC803" s="29">
        <f>IFERROR(IF(U803="",0,U803/10000),0)</f>
        <v>838.56</v>
      </c>
      <c r="AD803" s="27">
        <f>IFERROR(IF(AND(T803&lt;&gt;"",T803&gt;0),U803/T803,0),0)</f>
        <v>30164.028776978419</v>
      </c>
      <c r="AE803" s="29">
        <f>IFERROR(IF(V803="",0,V803/10000),0)</f>
        <v>452.08</v>
      </c>
      <c r="AF803" s="29">
        <f>IFERROR(IF(O803&gt;0,N803/O803/60,0),0)</f>
        <v>121.3932098765432</v>
      </c>
      <c r="AG803" s="28">
        <f>IF(Z803="是",COUNTIFS($Z$2:$Z$4721,"是",$AB$2:$AB$4721,"&lt;"&amp;AB803)/COUNTIF($Z$2:$Z$4721,"是")*100,"")</f>
        <v>23.608768971332207</v>
      </c>
      <c r="AH803" s="28">
        <f>IF(Z803="是",COUNTIFS($Z$2:$Z$4721,"是",$AC$2:$AC$4721,"&lt;"&amp;AC803)/COUNTIF($Z$2:$Z$4721,"是")*100,"")</f>
        <v>53.79426644182125</v>
      </c>
      <c r="AI803" s="28">
        <f>IF(Z803="是",COUNTIFS($Z$2:$Z$4721,"是",$AD$2:$AD$4721,"&lt;"&amp;AD803)/COUNTIF($Z$2:$Z$4721,"是")*100,"")</f>
        <v>81.281618887015171</v>
      </c>
      <c r="AJ803" s="28">
        <f>IF(Z803="是",COUNTIFS($Z$2:$Z$4721,"是",$AE$2:$AE$4721,"&lt;"&amp;AE803)/COUNTIF($Z$2:$Z$4721,"是")*100,"")</f>
        <v>71.669477234401342</v>
      </c>
      <c r="AK803" s="28">
        <f>IF(Z803="是",COUNTIFS($Z$2:$Z$4721,"是",$AF$2:$AF$4721,"&lt;"&amp;AF803)/COUNTIF($Z$2:$Z$4721,"是")*100,"")</f>
        <v>24.789207419898819</v>
      </c>
      <c r="AL803" s="29">
        <f>IF(Z803="是",ROUND(AG803*0.1+AH803*0.35+AI803*0.15+AJ803*0.15+AK803*0.25,2),"")</f>
        <v>50.33</v>
      </c>
      <c r="AM803" s="25">
        <f>IF(Z803="是",COUNTIFS($Z$2:$Z$4721,"是",$AL$2:$AL$4721,"&gt;"&amp;AL803)+1,"")</f>
        <v>277</v>
      </c>
      <c r="AN803" s="24" t="str">
        <f>IF(Z803&lt;&gt;"是","非参评",IF(AND(AM803&lt;=COUNTIF($Z$2:$Z$4721,"是")*0.2,AC803&gt;MEDIAN(IF($Z$2:$Z$4721="是",$AC$2:$AC$4721))),"S",IF(AM803&lt;=COUNTIF($Z$2:$Z$4721,"是")*0.5,"A",IF(AM803&lt;=COUNTIF($Z$2:$Z$4721,"是")*0.8,"B","C"))))</f>
        <v>A</v>
      </c>
      <c r="AO803" s="24" t="str">
        <f>IF(G803="","无数据",IF(G803&lt;30,"MOB1-",IF(G803&lt;90,"MOB1-3",IF(G803&lt;180,"MOB3-6",IF(G803&lt;365,"MOB6-12","MOB12+")))))</f>
        <v>MOB3-6</v>
      </c>
    </row>
    <row r="804" spans="1:41" ht="13.5" hidden="1" customHeight="1">
      <c r="A804" s="24" t="s">
        <v>1168</v>
      </c>
      <c r="B804" s="34" t="s">
        <v>152</v>
      </c>
      <c r="C804" s="25">
        <v>797475</v>
      </c>
      <c r="D804" s="24" t="s">
        <v>564</v>
      </c>
      <c r="E804" s="26">
        <v>45966.454861111102</v>
      </c>
      <c r="F804" s="26">
        <v>45966.454861111102</v>
      </c>
      <c r="G804" s="25">
        <v>188</v>
      </c>
      <c r="H804" s="25">
        <v>188</v>
      </c>
      <c r="I804" s="26">
        <v>46154.750694444403</v>
      </c>
      <c r="J804" s="27">
        <v>17</v>
      </c>
      <c r="K804" s="27">
        <v>19</v>
      </c>
      <c r="L804" s="27">
        <v>7</v>
      </c>
      <c r="M804" s="27">
        <v>796</v>
      </c>
      <c r="N804" s="27">
        <v>570</v>
      </c>
      <c r="O804" s="25"/>
      <c r="P804" s="27"/>
      <c r="Q804" s="24"/>
      <c r="R804" s="24"/>
      <c r="S804" s="27"/>
      <c r="T804" s="27"/>
      <c r="U804" s="27"/>
      <c r="V804" s="27"/>
      <c r="W804" s="27"/>
      <c r="X804" s="24" t="str">
        <f>IF(OR(I804="",说明首页!$C$3-INT(I804)&gt;7),"是","否")</f>
        <v>否</v>
      </c>
      <c r="Y804" s="24" t="str">
        <f>IF(OR(O804="",O804&lt;22),"是","否")</f>
        <v>是</v>
      </c>
      <c r="Z804" s="24" t="str">
        <f>IF(AND(X804="否",Y804="否"),"是","否")</f>
        <v>否</v>
      </c>
      <c r="AA804" s="24" t="str">
        <f>IF(OR(I804="",说明首页!$C$3-INT(I804)&gt;=3),"是","否")</f>
        <v>否</v>
      </c>
      <c r="AB804" s="28">
        <f>IFERROR(IF(L804&gt;0,N804/L804,0),0)</f>
        <v>81.428571428571431</v>
      </c>
      <c r="AC804" s="29">
        <f>IFERROR(IF(U804="",0,U804/10000),0)</f>
        <v>0</v>
      </c>
      <c r="AD804" s="27">
        <f>IFERROR(IF(AND(T804&lt;&gt;"",T804&gt;0),U804/T804,0),0)</f>
        <v>0</v>
      </c>
      <c r="AE804" s="29">
        <f>IFERROR(IF(V804="",0,V804/10000),0)</f>
        <v>0</v>
      </c>
      <c r="AF804" s="29">
        <f>IFERROR(IF(O804&gt;0,N804/O804/60,0),0)</f>
        <v>0</v>
      </c>
      <c r="AG804" s="28" t="str">
        <f>IF(Z804="是",COUNTIFS($Z$2:$Z$4721,"是",$AB$2:$AB$4721,"&lt;"&amp;AB804)/COUNTIF($Z$2:$Z$4721,"是")*100,"")</f>
        <v/>
      </c>
      <c r="AH804" s="28" t="str">
        <f>IF(Z804="是",COUNTIFS($Z$2:$Z$4721,"是",$AC$2:$AC$4721,"&lt;"&amp;AC804)/COUNTIF($Z$2:$Z$4721,"是")*100,"")</f>
        <v/>
      </c>
      <c r="AI804" s="28" t="str">
        <f>IF(Z804="是",COUNTIFS($Z$2:$Z$4721,"是",$AD$2:$AD$4721,"&lt;"&amp;AD804)/COUNTIF($Z$2:$Z$4721,"是")*100,"")</f>
        <v/>
      </c>
      <c r="AJ804" s="28" t="str">
        <f>IF(Z804="是",COUNTIFS($Z$2:$Z$4721,"是",$AE$2:$AE$4721,"&lt;"&amp;AE804)/COUNTIF($Z$2:$Z$4721,"是")*100,"")</f>
        <v/>
      </c>
      <c r="AK804" s="28" t="str">
        <f>IF(Z804="是",COUNTIFS($Z$2:$Z$4721,"是",$AF$2:$AF$4721,"&lt;"&amp;AF804)/COUNTIF($Z$2:$Z$4721,"是")*100,"")</f>
        <v/>
      </c>
      <c r="AL804" s="29" t="str">
        <f>IF(Z804="是",ROUND(AG804*0.1+AH804*0.35+AI804*0.15+AJ804*0.15+AK804*0.25,2),"")</f>
        <v/>
      </c>
      <c r="AM804" s="25" t="str">
        <f>IF(Z804="是",COUNTIFS($Z$2:$Z$4721,"是",$AL$2:$AL$4721,"&gt;"&amp;AL804)+1,"")</f>
        <v/>
      </c>
      <c r="AN804" s="24" t="str">
        <f>IF(Z804&lt;&gt;"是","非参评",IF(AND(AM804&lt;=COUNTIF($Z$2:$Z$4721,"是")*0.2,AC804&gt;MEDIAN(IF($Z$2:$Z$4721="是",$AC$2:$AC$4721))),"S",IF(AM804&lt;=COUNTIF($Z$2:$Z$4721,"是")*0.5,"A",IF(AM804&lt;=COUNTIF($Z$2:$Z$4721,"是")*0.8,"B","C"))))</f>
        <v>非参评</v>
      </c>
      <c r="AO804" s="24" t="str">
        <f>IF(G804="","无数据",IF(G804&lt;30,"MOB1-",IF(G804&lt;90,"MOB1-3",IF(G804&lt;180,"MOB3-6",IF(G804&lt;365,"MOB6-12","MOB12+")))))</f>
        <v>MOB6-12</v>
      </c>
    </row>
    <row r="805" spans="1:41" ht="13.5" hidden="1" customHeight="1">
      <c r="A805" s="24" t="s">
        <v>1168</v>
      </c>
      <c r="B805" s="34" t="s">
        <v>152</v>
      </c>
      <c r="C805" s="25">
        <v>797527</v>
      </c>
      <c r="D805" s="24" t="s">
        <v>1540</v>
      </c>
      <c r="E805" s="26">
        <v>45968.395833333299</v>
      </c>
      <c r="F805" s="26">
        <v>45968.395833333299</v>
      </c>
      <c r="G805" s="25">
        <v>186</v>
      </c>
      <c r="H805" s="25">
        <v>186</v>
      </c>
      <c r="I805" s="26">
        <v>46153.843055555597</v>
      </c>
      <c r="J805" s="27">
        <v>3639</v>
      </c>
      <c r="K805" s="27">
        <v>4961</v>
      </c>
      <c r="L805" s="27">
        <v>2004</v>
      </c>
      <c r="M805" s="27">
        <v>227940</v>
      </c>
      <c r="N805" s="27">
        <v>181474</v>
      </c>
      <c r="O805" s="25">
        <v>25</v>
      </c>
      <c r="P805" s="27">
        <v>0</v>
      </c>
      <c r="Q805" s="24"/>
      <c r="R805" s="24"/>
      <c r="S805" s="27">
        <v>202</v>
      </c>
      <c r="T805" s="27">
        <v>316</v>
      </c>
      <c r="U805" s="27">
        <v>6120200</v>
      </c>
      <c r="V805" s="27">
        <v>1009400</v>
      </c>
      <c r="W805" s="27">
        <v>6120200</v>
      </c>
      <c r="X805" s="24" t="str">
        <f>IF(OR(I805="",说明首页!$C$3-INT(I805)&gt;7),"是","否")</f>
        <v>否</v>
      </c>
      <c r="Y805" s="24" t="str">
        <f>IF(OR(O805="",O805&lt;22),"是","否")</f>
        <v>否</v>
      </c>
      <c r="Z805" s="24" t="str">
        <f>IF(AND(X805="否",Y805="否"),"是","否")</f>
        <v>是</v>
      </c>
      <c r="AA805" s="24" t="str">
        <f>IF(OR(I805="",说明首页!$C$3-INT(I805)&gt;=3),"是","否")</f>
        <v>否</v>
      </c>
      <c r="AB805" s="28">
        <f>IFERROR(IF(L805&gt;0,N805/L805,0),0)</f>
        <v>90.555888223552898</v>
      </c>
      <c r="AC805" s="29">
        <f>IFERROR(IF(U805="",0,U805/10000),0)</f>
        <v>612.02</v>
      </c>
      <c r="AD805" s="27">
        <f>IFERROR(IF(AND(T805&lt;&gt;"",T805&gt;0),U805/T805,0),0)</f>
        <v>19367.721518987342</v>
      </c>
      <c r="AE805" s="29">
        <f>IFERROR(IF(V805="",0,V805/10000),0)</f>
        <v>100.94</v>
      </c>
      <c r="AF805" s="29">
        <f>IFERROR(IF(O805&gt;0,N805/O805/60,0),0)</f>
        <v>120.98266666666667</v>
      </c>
      <c r="AG805" s="28">
        <f>IF(Z805="是",COUNTIFS($Z$2:$Z$4721,"是",$AB$2:$AB$4721,"&lt;"&amp;AB805)/COUNTIF($Z$2:$Z$4721,"是")*100,"")</f>
        <v>48.566610455311974</v>
      </c>
      <c r="AH805" s="28">
        <f>IF(Z805="是",COUNTIFS($Z$2:$Z$4721,"是",$AC$2:$AC$4721,"&lt;"&amp;AC805)/COUNTIF($Z$2:$Z$4721,"是")*100,"")</f>
        <v>29.679595278246207</v>
      </c>
      <c r="AI805" s="28">
        <f>IF(Z805="是",COUNTIFS($Z$2:$Z$4721,"是",$AD$2:$AD$4721,"&lt;"&amp;AD805)/COUNTIF($Z$2:$Z$4721,"是")*100,"")</f>
        <v>23.102866779089375</v>
      </c>
      <c r="AJ805" s="28">
        <f>IF(Z805="是",COUNTIFS($Z$2:$Z$4721,"是",$AE$2:$AE$4721,"&lt;"&amp;AE805)/COUNTIF($Z$2:$Z$4721,"是")*100,"")</f>
        <v>8.263069139966273</v>
      </c>
      <c r="AK805" s="28">
        <f>IF(Z805="是",COUNTIFS($Z$2:$Z$4721,"是",$AF$2:$AF$4721,"&lt;"&amp;AF805)/COUNTIF($Z$2:$Z$4721,"是")*100,"")</f>
        <v>24.283305227655987</v>
      </c>
      <c r="AL805" s="29">
        <f>IF(Z805="是",ROUND(AG805*0.1+AH805*0.35+AI805*0.15+AJ805*0.15+AK805*0.25,2),"")</f>
        <v>26.02</v>
      </c>
      <c r="AM805" s="25">
        <f>IF(Z805="是",COUNTIFS($Z$2:$Z$4721,"是",$AL$2:$AL$4721,"&gt;"&amp;AL805)+1,"")</f>
        <v>483</v>
      </c>
      <c r="AN805" s="24" t="str">
        <f>IF(Z805&lt;&gt;"是","非参评",IF(AND(AM805&lt;=COUNTIF($Z$2:$Z$4721,"是")*0.2,AC805&gt;MEDIAN(IF($Z$2:$Z$4721="是",$AC$2:$AC$4721))),"S",IF(AM805&lt;=COUNTIF($Z$2:$Z$4721,"是")*0.5,"A",IF(AM805&lt;=COUNTIF($Z$2:$Z$4721,"是")*0.8,"B","C"))))</f>
        <v>C</v>
      </c>
      <c r="AO805" s="24" t="str">
        <f>IF(G805="","无数据",IF(G805&lt;30,"MOB1-",IF(G805&lt;90,"MOB1-3",IF(G805&lt;180,"MOB3-6",IF(G805&lt;365,"MOB6-12","MOB12+")))))</f>
        <v>MOB6-12</v>
      </c>
    </row>
    <row r="806" spans="1:41" ht="13.5" hidden="1" customHeight="1">
      <c r="A806" s="24" t="s">
        <v>1168</v>
      </c>
      <c r="B806" s="34" t="s">
        <v>145</v>
      </c>
      <c r="C806" s="25">
        <v>797781</v>
      </c>
      <c r="D806" s="24" t="s">
        <v>1361</v>
      </c>
      <c r="E806" s="26">
        <v>45969.409027777801</v>
      </c>
      <c r="F806" s="26">
        <v>45969.409027777801</v>
      </c>
      <c r="G806" s="25">
        <v>185</v>
      </c>
      <c r="H806" s="25">
        <v>185</v>
      </c>
      <c r="I806" s="26">
        <v>46154.800694444399</v>
      </c>
      <c r="J806" s="27">
        <v>4636</v>
      </c>
      <c r="K806" s="27">
        <v>5295</v>
      </c>
      <c r="L806" s="27">
        <v>2784</v>
      </c>
      <c r="M806" s="27">
        <v>247033</v>
      </c>
      <c r="N806" s="27">
        <v>206964</v>
      </c>
      <c r="O806" s="24">
        <v>23</v>
      </c>
      <c r="P806" s="24">
        <v>0</v>
      </c>
      <c r="Q806" s="24"/>
      <c r="R806" s="24"/>
      <c r="S806" s="24">
        <v>234</v>
      </c>
      <c r="T806" s="24">
        <v>365</v>
      </c>
      <c r="U806" s="24">
        <v>6961900</v>
      </c>
      <c r="V806" s="24">
        <v>2687600</v>
      </c>
      <c r="W806" s="24">
        <v>6961900</v>
      </c>
      <c r="X806" s="24" t="str">
        <f>IF(OR(I806="",说明首页!$C$3-INT(I806)&gt;7),"是","否")</f>
        <v>否</v>
      </c>
      <c r="Y806" s="24" t="str">
        <f>IF(OR(O806="",O806&lt;22),"是","否")</f>
        <v>否</v>
      </c>
      <c r="Z806" s="24" t="str">
        <f>IF(AND(X806="否",Y806="否"),"是","否")</f>
        <v>是</v>
      </c>
      <c r="AA806" s="24" t="str">
        <f>IF(OR(I806="",说明首页!$C$3-INT(I806)&gt;=3),"是","否")</f>
        <v>否</v>
      </c>
      <c r="AB806" s="28">
        <f>IFERROR(IF(L806&gt;0,N806/L806,0),0)</f>
        <v>74.340517241379317</v>
      </c>
      <c r="AC806" s="29">
        <f>IFERROR(IF(U806="",0,U806/10000),0)</f>
        <v>696.19</v>
      </c>
      <c r="AD806" s="27">
        <f>IFERROR(IF(AND(T806&lt;&gt;"",T806&gt;0),U806/T806,0),0)</f>
        <v>19073.698630136987</v>
      </c>
      <c r="AE806" s="29">
        <f>IFERROR(IF(V806="",0,V806/10000),0)</f>
        <v>268.76</v>
      </c>
      <c r="AF806" s="29">
        <f>IFERROR(IF(O806&gt;0,N806/O806/60,0),0)</f>
        <v>149.97391304347826</v>
      </c>
      <c r="AG806" s="28">
        <f>IF(Z806="是",COUNTIFS($Z$2:$Z$4721,"是",$AB$2:$AB$4721,"&lt;"&amp;AB806)/COUNTIF($Z$2:$Z$4721,"是")*100,"")</f>
        <v>12.647554806070826</v>
      </c>
      <c r="AH806" s="28">
        <f>IF(Z806="是",COUNTIFS($Z$2:$Z$4721,"是",$AC$2:$AC$4721,"&lt;"&amp;AC806)/COUNTIF($Z$2:$Z$4721,"是")*100,"")</f>
        <v>36.930860033726816</v>
      </c>
      <c r="AI806" s="28">
        <f>IF(Z806="是",COUNTIFS($Z$2:$Z$4721,"是",$AD$2:$AD$4721,"&lt;"&amp;AD806)/COUNTIF($Z$2:$Z$4721,"是")*100,"")</f>
        <v>21.247892074198987</v>
      </c>
      <c r="AJ806" s="28">
        <f>IF(Z806="是",COUNTIFS($Z$2:$Z$4721,"是",$AE$2:$AE$4721,"&lt;"&amp;AE806)/COUNTIF($Z$2:$Z$4721,"是")*100,"")</f>
        <v>40.978077571669473</v>
      </c>
      <c r="AK806" s="28">
        <f>IF(Z806="是",COUNTIFS($Z$2:$Z$4721,"是",$AF$2:$AF$4721,"&lt;"&amp;AF806)/COUNTIF($Z$2:$Z$4721,"是")*100,"")</f>
        <v>74.030354131534565</v>
      </c>
      <c r="AL806" s="29">
        <f>IF(Z806="是",ROUND(AG806*0.1+AH806*0.35+AI806*0.15+AJ806*0.15+AK806*0.25,2),"")</f>
        <v>42.03</v>
      </c>
      <c r="AM806" s="25">
        <f>IF(Z806="是",COUNTIFS($Z$2:$Z$4721,"是",$AL$2:$AL$4721,"&gt;"&amp;AL806)+1,"")</f>
        <v>354</v>
      </c>
      <c r="AN806" s="24" t="str">
        <f>IF(Z806&lt;&gt;"是","非参评",IF(AND(AM806&lt;=COUNTIF($Z$2:$Z$4721,"是")*0.2,AC806&gt;MEDIAN(IF($Z$2:$Z$4721="是",$AC$2:$AC$4721))),"S",IF(AM806&lt;=COUNTIF($Z$2:$Z$4721,"是")*0.5,"A",IF(AM806&lt;=COUNTIF($Z$2:$Z$4721,"是")*0.8,"B","C"))))</f>
        <v>B</v>
      </c>
      <c r="AO806" s="24" t="str">
        <f>IF(G806="","无数据",IF(G806&lt;30,"MOB1-",IF(G806&lt;90,"MOB1-3",IF(G806&lt;180,"MOB3-6",IF(G806&lt;365,"MOB6-12","MOB12+")))))</f>
        <v>MOB6-12</v>
      </c>
    </row>
    <row r="807" spans="1:41" ht="13.5" hidden="1" customHeight="1">
      <c r="A807" s="24" t="s">
        <v>1168</v>
      </c>
      <c r="B807" s="34" t="s">
        <v>152</v>
      </c>
      <c r="C807" s="25">
        <v>797838</v>
      </c>
      <c r="D807" s="24" t="s">
        <v>596</v>
      </c>
      <c r="E807" s="26">
        <v>46025.409722222197</v>
      </c>
      <c r="F807" s="26">
        <v>45971.449305555601</v>
      </c>
      <c r="G807" s="25">
        <v>129</v>
      </c>
      <c r="H807" s="25">
        <v>183</v>
      </c>
      <c r="I807" s="26">
        <v>46142.747916666704</v>
      </c>
      <c r="J807" s="27">
        <v>139</v>
      </c>
      <c r="K807" s="27">
        <v>147</v>
      </c>
      <c r="L807" s="27">
        <v>63</v>
      </c>
      <c r="M807" s="27">
        <v>5196</v>
      </c>
      <c r="N807" s="27">
        <v>3903</v>
      </c>
      <c r="O807" s="25">
        <v>1</v>
      </c>
      <c r="P807" s="27"/>
      <c r="Q807" s="24"/>
      <c r="R807" s="24"/>
      <c r="S807" s="27"/>
      <c r="T807" s="27"/>
      <c r="U807" s="27"/>
      <c r="V807" s="27"/>
      <c r="W807" s="27"/>
      <c r="X807" s="24" t="str">
        <f>IF(OR(I807="",说明首页!$C$3-INT(I807)&gt;7),"是","否")</f>
        <v>否</v>
      </c>
      <c r="Y807" s="24" t="str">
        <f>IF(OR(O807="",O807&lt;22),"是","否")</f>
        <v>是</v>
      </c>
      <c r="Z807" s="24" t="str">
        <f>IF(AND(X807="否",Y807="否"),"是","否")</f>
        <v>否</v>
      </c>
      <c r="AA807" s="24" t="str">
        <f>IF(OR(I807="",说明首页!$C$3-INT(I807)&gt;=3),"是","否")</f>
        <v>否</v>
      </c>
      <c r="AB807" s="28">
        <f>IFERROR(IF(L807&gt;0,N807/L807,0),0)</f>
        <v>61.952380952380949</v>
      </c>
      <c r="AC807" s="29">
        <f>IFERROR(IF(U807="",0,U807/10000),0)</f>
        <v>0</v>
      </c>
      <c r="AD807" s="27">
        <f>IFERROR(IF(AND(T807&lt;&gt;"",T807&gt;0),U807/T807,0),0)</f>
        <v>0</v>
      </c>
      <c r="AE807" s="29">
        <f>IFERROR(IF(V807="",0,V807/10000),0)</f>
        <v>0</v>
      </c>
      <c r="AF807" s="29">
        <f>IFERROR(IF(O807&gt;0,N807/O807/60,0),0)</f>
        <v>65.05</v>
      </c>
      <c r="AG807" s="28" t="str">
        <f>IF(Z807="是",COUNTIFS($Z$2:$Z$4721,"是",$AB$2:$AB$4721,"&lt;"&amp;AB807)/COUNTIF($Z$2:$Z$4721,"是")*100,"")</f>
        <v/>
      </c>
      <c r="AH807" s="28" t="str">
        <f>IF(Z807="是",COUNTIFS($Z$2:$Z$4721,"是",$AC$2:$AC$4721,"&lt;"&amp;AC807)/COUNTIF($Z$2:$Z$4721,"是")*100,"")</f>
        <v/>
      </c>
      <c r="AI807" s="28" t="str">
        <f>IF(Z807="是",COUNTIFS($Z$2:$Z$4721,"是",$AD$2:$AD$4721,"&lt;"&amp;AD807)/COUNTIF($Z$2:$Z$4721,"是")*100,"")</f>
        <v/>
      </c>
      <c r="AJ807" s="28" t="str">
        <f>IF(Z807="是",COUNTIFS($Z$2:$Z$4721,"是",$AE$2:$AE$4721,"&lt;"&amp;AE807)/COUNTIF($Z$2:$Z$4721,"是")*100,"")</f>
        <v/>
      </c>
      <c r="AK807" s="28" t="str">
        <f>IF(Z807="是",COUNTIFS($Z$2:$Z$4721,"是",$AF$2:$AF$4721,"&lt;"&amp;AF807)/COUNTIF($Z$2:$Z$4721,"是")*100,"")</f>
        <v/>
      </c>
      <c r="AL807" s="29" t="str">
        <f>IF(Z807="是",ROUND(AG807*0.1+AH807*0.35+AI807*0.15+AJ807*0.15+AK807*0.25,2),"")</f>
        <v/>
      </c>
      <c r="AM807" s="25" t="str">
        <f>IF(Z807="是",COUNTIFS($Z$2:$Z$4721,"是",$AL$2:$AL$4721,"&gt;"&amp;AL807)+1,"")</f>
        <v/>
      </c>
      <c r="AN807" s="24" t="str">
        <f>IF(Z807&lt;&gt;"是","非参评",IF(AND(AM807&lt;=COUNTIF($Z$2:$Z$4721,"是")*0.2,AC807&gt;MEDIAN(IF($Z$2:$Z$4721="是",$AC$2:$AC$4721))),"S",IF(AM807&lt;=COUNTIF($Z$2:$Z$4721,"是")*0.5,"A",IF(AM807&lt;=COUNTIF($Z$2:$Z$4721,"是")*0.8,"B","C"))))</f>
        <v>非参评</v>
      </c>
      <c r="AO807" s="24" t="str">
        <f>IF(G807="","无数据",IF(G807&lt;30,"MOB1-",IF(G807&lt;90,"MOB1-3",IF(G807&lt;180,"MOB3-6",IF(G807&lt;365,"MOB6-12","MOB12+")))))</f>
        <v>MOB3-6</v>
      </c>
    </row>
    <row r="808" spans="1:41" ht="13.5" hidden="1" customHeight="1">
      <c r="A808" s="24" t="s">
        <v>1168</v>
      </c>
      <c r="B808" s="34" t="s">
        <v>152</v>
      </c>
      <c r="C808" s="25">
        <v>797840</v>
      </c>
      <c r="D808" s="24" t="s">
        <v>595</v>
      </c>
      <c r="E808" s="26">
        <v>46025.386111111096</v>
      </c>
      <c r="F808" s="26">
        <v>45971.4465277778</v>
      </c>
      <c r="G808" s="25">
        <v>129</v>
      </c>
      <c r="H808" s="25">
        <v>183</v>
      </c>
      <c r="I808" s="26">
        <v>46148.647916666698</v>
      </c>
      <c r="J808" s="27">
        <v>148</v>
      </c>
      <c r="K808" s="27">
        <v>150</v>
      </c>
      <c r="L808" s="27">
        <v>67</v>
      </c>
      <c r="M808" s="27">
        <v>6481</v>
      </c>
      <c r="N808" s="27">
        <v>5172</v>
      </c>
      <c r="O808" s="24">
        <v>2</v>
      </c>
      <c r="P808" s="24">
        <v>0</v>
      </c>
      <c r="Q808" s="24"/>
      <c r="R808" s="24"/>
      <c r="S808" s="24">
        <v>3</v>
      </c>
      <c r="T808" s="24">
        <v>6</v>
      </c>
      <c r="U808" s="24">
        <v>204000</v>
      </c>
      <c r="V808" s="24">
        <v>184000</v>
      </c>
      <c r="W808" s="24">
        <v>204000</v>
      </c>
      <c r="X808" s="24" t="str">
        <f>IF(OR(I808="",说明首页!$C$3-INT(I808)&gt;7),"是","否")</f>
        <v>否</v>
      </c>
      <c r="Y808" s="24" t="str">
        <f>IF(OR(O808="",O808&lt;22),"是","否")</f>
        <v>是</v>
      </c>
      <c r="Z808" s="24" t="str">
        <f>IF(AND(X808="否",Y808="否"),"是","否")</f>
        <v>否</v>
      </c>
      <c r="AA808" s="24" t="str">
        <f>IF(OR(I808="",说明首页!$C$3-INT(I808)&gt;=3),"是","否")</f>
        <v>否</v>
      </c>
      <c r="AB808" s="28">
        <f>IFERROR(IF(L808&gt;0,N808/L808,0),0)</f>
        <v>77.194029850746276</v>
      </c>
      <c r="AC808" s="29">
        <f>IFERROR(IF(U808="",0,U808/10000),0)</f>
        <v>20.399999999999999</v>
      </c>
      <c r="AD808" s="27">
        <f>IFERROR(IF(AND(T808&lt;&gt;"",T808&gt;0),U808/T808,0),0)</f>
        <v>34000</v>
      </c>
      <c r="AE808" s="29">
        <f>IFERROR(IF(V808="",0,V808/10000),0)</f>
        <v>18.399999999999999</v>
      </c>
      <c r="AF808" s="29">
        <f>IFERROR(IF(O808&gt;0,N808/O808/60,0),0)</f>
        <v>43.1</v>
      </c>
      <c r="AG808" s="28" t="str">
        <f>IF(Z808="是",COUNTIFS($Z$2:$Z$4721,"是",$AB$2:$AB$4721,"&lt;"&amp;AB808)/COUNTIF($Z$2:$Z$4721,"是")*100,"")</f>
        <v/>
      </c>
      <c r="AH808" s="28" t="str">
        <f>IF(Z808="是",COUNTIFS($Z$2:$Z$4721,"是",$AC$2:$AC$4721,"&lt;"&amp;AC808)/COUNTIF($Z$2:$Z$4721,"是")*100,"")</f>
        <v/>
      </c>
      <c r="AI808" s="28" t="str">
        <f>IF(Z808="是",COUNTIFS($Z$2:$Z$4721,"是",$AD$2:$AD$4721,"&lt;"&amp;AD808)/COUNTIF($Z$2:$Z$4721,"是")*100,"")</f>
        <v/>
      </c>
      <c r="AJ808" s="28" t="str">
        <f>IF(Z808="是",COUNTIFS($Z$2:$Z$4721,"是",$AE$2:$AE$4721,"&lt;"&amp;AE808)/COUNTIF($Z$2:$Z$4721,"是")*100,"")</f>
        <v/>
      </c>
      <c r="AK808" s="28" t="str">
        <f>IF(Z808="是",COUNTIFS($Z$2:$Z$4721,"是",$AF$2:$AF$4721,"&lt;"&amp;AF808)/COUNTIF($Z$2:$Z$4721,"是")*100,"")</f>
        <v/>
      </c>
      <c r="AL808" s="29" t="str">
        <f>IF(Z808="是",ROUND(AG808*0.1+AH808*0.35+AI808*0.15+AJ808*0.15+AK808*0.25,2),"")</f>
        <v/>
      </c>
      <c r="AM808" s="25" t="str">
        <f>IF(Z808="是",COUNTIFS($Z$2:$Z$4721,"是",$AL$2:$AL$4721,"&gt;"&amp;AL808)+1,"")</f>
        <v/>
      </c>
      <c r="AN808" s="24" t="str">
        <f>IF(Z808&lt;&gt;"是","非参评",IF(AND(AM808&lt;=COUNTIF($Z$2:$Z$4721,"是")*0.2,AC808&gt;MEDIAN(IF($Z$2:$Z$4721="是",$AC$2:$AC$4721))),"S",IF(AM808&lt;=COUNTIF($Z$2:$Z$4721,"是")*0.5,"A",IF(AM808&lt;=COUNTIF($Z$2:$Z$4721,"是")*0.8,"B","C"))))</f>
        <v>非参评</v>
      </c>
      <c r="AO808" s="24" t="str">
        <f>IF(G808="","无数据",IF(G808&lt;30,"MOB1-",IF(G808&lt;90,"MOB1-3",IF(G808&lt;180,"MOB3-6",IF(G808&lt;365,"MOB6-12","MOB12+")))))</f>
        <v>MOB3-6</v>
      </c>
    </row>
    <row r="809" spans="1:41" ht="13.5" hidden="1" customHeight="1">
      <c r="A809" s="24" t="s">
        <v>1168</v>
      </c>
      <c r="B809" s="34" t="s">
        <v>147</v>
      </c>
      <c r="C809" s="25">
        <v>797854</v>
      </c>
      <c r="D809" s="24" t="s">
        <v>1238</v>
      </c>
      <c r="E809" s="26">
        <v>45971.610416666699</v>
      </c>
      <c r="F809" s="26">
        <v>45971.610416666699</v>
      </c>
      <c r="G809" s="25">
        <v>183</v>
      </c>
      <c r="H809" s="25">
        <v>183</v>
      </c>
      <c r="I809" s="26">
        <v>46154.778472222199</v>
      </c>
      <c r="J809" s="27">
        <v>3859</v>
      </c>
      <c r="K809" s="27">
        <v>5171</v>
      </c>
      <c r="L809" s="27">
        <v>2567</v>
      </c>
      <c r="M809" s="27">
        <v>230763</v>
      </c>
      <c r="N809" s="27">
        <v>191559</v>
      </c>
      <c r="O809" s="25">
        <v>26</v>
      </c>
      <c r="P809" s="27">
        <v>0</v>
      </c>
      <c r="Q809" s="24"/>
      <c r="R809" s="24"/>
      <c r="S809" s="27">
        <v>228</v>
      </c>
      <c r="T809" s="27">
        <v>381</v>
      </c>
      <c r="U809" s="27">
        <v>9462600</v>
      </c>
      <c r="V809" s="27">
        <v>3328000</v>
      </c>
      <c r="W809" s="27">
        <v>9462600</v>
      </c>
      <c r="X809" s="24" t="str">
        <f>IF(OR(I809="",说明首页!$C$3-INT(I809)&gt;7),"是","否")</f>
        <v>否</v>
      </c>
      <c r="Y809" s="24" t="str">
        <f>IF(OR(O809="",O809&lt;22),"是","否")</f>
        <v>否</v>
      </c>
      <c r="Z809" s="24" t="str">
        <f>IF(AND(X809="否",Y809="否"),"是","否")</f>
        <v>是</v>
      </c>
      <c r="AA809" s="24" t="str">
        <f>IF(OR(I809="",说明首页!$C$3-INT(I809)&gt;=3),"是","否")</f>
        <v>否</v>
      </c>
      <c r="AB809" s="28">
        <f>IFERROR(IF(L809&gt;0,N809/L809,0),0)</f>
        <v>74.623685235683681</v>
      </c>
      <c r="AC809" s="29">
        <f>IFERROR(IF(U809="",0,U809/10000),0)</f>
        <v>946.26</v>
      </c>
      <c r="AD809" s="27">
        <f>IFERROR(IF(AND(T809&lt;&gt;"",T809&gt;0),U809/T809,0),0)</f>
        <v>24836.220472440946</v>
      </c>
      <c r="AE809" s="29">
        <f>IFERROR(IF(V809="",0,V809/10000),0)</f>
        <v>332.8</v>
      </c>
      <c r="AF809" s="29">
        <f>IFERROR(IF(O809&gt;0,N809/O809/60,0),0)</f>
        <v>122.79423076923077</v>
      </c>
      <c r="AG809" s="28">
        <f>IF(Z809="是",COUNTIFS($Z$2:$Z$4721,"是",$AB$2:$AB$4721,"&lt;"&amp;AB809)/COUNTIF($Z$2:$Z$4721,"是")*100,"")</f>
        <v>13.490725126475548</v>
      </c>
      <c r="AH809" s="28">
        <f>IF(Z809="是",COUNTIFS($Z$2:$Z$4721,"是",$AC$2:$AC$4721,"&lt;"&amp;AC809)/COUNTIF($Z$2:$Z$4721,"是")*100,"")</f>
        <v>64.586846543001684</v>
      </c>
      <c r="AI809" s="28">
        <f>IF(Z809="是",COUNTIFS($Z$2:$Z$4721,"是",$AD$2:$AD$4721,"&lt;"&amp;AD809)/COUNTIF($Z$2:$Z$4721,"是")*100,"")</f>
        <v>55.143338954468803</v>
      </c>
      <c r="AJ809" s="28">
        <f>IF(Z809="是",COUNTIFS($Z$2:$Z$4721,"是",$AE$2:$AE$4721,"&lt;"&amp;AE809)/COUNTIF($Z$2:$Z$4721,"是")*100,"")</f>
        <v>53.456998313659355</v>
      </c>
      <c r="AK809" s="28">
        <f>IF(Z809="是",COUNTIFS($Z$2:$Z$4721,"是",$AF$2:$AF$4721,"&lt;"&amp;AF809)/COUNTIF($Z$2:$Z$4721,"是")*100,"")</f>
        <v>28.330522765598655</v>
      </c>
      <c r="AL809" s="29">
        <f>IF(Z809="是",ROUND(AG809*0.1+AH809*0.35+AI809*0.15+AJ809*0.15+AK809*0.25,2),"")</f>
        <v>47.33</v>
      </c>
      <c r="AM809" s="25">
        <f>IF(Z809="是",COUNTIFS($Z$2:$Z$4721,"是",$AL$2:$AL$4721,"&gt;"&amp;AL809)+1,"")</f>
        <v>305</v>
      </c>
      <c r="AN809" s="24" t="str">
        <f>IF(Z809&lt;&gt;"是","非参评",IF(AND(AM809&lt;=COUNTIF($Z$2:$Z$4721,"是")*0.2,AC809&gt;MEDIAN(IF($Z$2:$Z$4721="是",$AC$2:$AC$4721))),"S",IF(AM809&lt;=COUNTIF($Z$2:$Z$4721,"是")*0.5,"A",IF(AM809&lt;=COUNTIF($Z$2:$Z$4721,"是")*0.8,"B","C"))))</f>
        <v>B</v>
      </c>
      <c r="AO809" s="24" t="str">
        <f>IF(G809="","无数据",IF(G809&lt;30,"MOB1-",IF(G809&lt;90,"MOB1-3",IF(G809&lt;180,"MOB3-6",IF(G809&lt;365,"MOB6-12","MOB12+")))))</f>
        <v>MOB6-12</v>
      </c>
    </row>
    <row r="810" spans="1:41" ht="13.5" hidden="1" customHeight="1">
      <c r="A810" s="24" t="s">
        <v>1168</v>
      </c>
      <c r="B810" s="34" t="s">
        <v>160</v>
      </c>
      <c r="C810" s="25">
        <v>797858</v>
      </c>
      <c r="D810" s="24" t="s">
        <v>1971</v>
      </c>
      <c r="E810" s="26">
        <v>45969.701388888898</v>
      </c>
      <c r="F810" s="26">
        <v>45969.701388888898</v>
      </c>
      <c r="G810" s="25">
        <v>185</v>
      </c>
      <c r="H810" s="25">
        <v>185</v>
      </c>
      <c r="I810" s="26">
        <v>46154.772916666698</v>
      </c>
      <c r="J810" s="27">
        <v>4082</v>
      </c>
      <c r="K810" s="27">
        <v>5789</v>
      </c>
      <c r="L810" s="27">
        <v>2995</v>
      </c>
      <c r="M810" s="27">
        <v>248642</v>
      </c>
      <c r="N810" s="27">
        <v>208550</v>
      </c>
      <c r="O810" s="25">
        <v>28</v>
      </c>
      <c r="P810" s="27">
        <v>0</v>
      </c>
      <c r="Q810" s="24"/>
      <c r="R810" s="24"/>
      <c r="S810" s="27">
        <v>232</v>
      </c>
      <c r="T810" s="27">
        <v>364</v>
      </c>
      <c r="U810" s="27">
        <v>8847400</v>
      </c>
      <c r="V810" s="27">
        <v>3078100</v>
      </c>
      <c r="W810" s="27">
        <v>8847400</v>
      </c>
      <c r="X810" s="24" t="str">
        <f>IF(OR(I810="",说明首页!$C$3-INT(I810)&gt;7),"是","否")</f>
        <v>否</v>
      </c>
      <c r="Y810" s="24" t="str">
        <f>IF(OR(O810="",O810&lt;22),"是","否")</f>
        <v>否</v>
      </c>
      <c r="Z810" s="24" t="str">
        <f>IF(AND(X810="否",Y810="否"),"是","否")</f>
        <v>是</v>
      </c>
      <c r="AA810" s="24" t="str">
        <f>IF(OR(I810="",说明首页!$C$3-INT(I810)&gt;=3),"是","否")</f>
        <v>否</v>
      </c>
      <c r="AB810" s="28">
        <f>IFERROR(IF(L810&gt;0,N810/L810,0),0)</f>
        <v>69.632721202003339</v>
      </c>
      <c r="AC810" s="29">
        <f>IFERROR(IF(U810="",0,U810/10000),0)</f>
        <v>884.74</v>
      </c>
      <c r="AD810" s="27">
        <f>IFERROR(IF(AND(T810&lt;&gt;"",T810&gt;0),U810/T810,0),0)</f>
        <v>24306.043956043955</v>
      </c>
      <c r="AE810" s="29">
        <f>IFERROR(IF(V810="",0,V810/10000),0)</f>
        <v>307.81</v>
      </c>
      <c r="AF810" s="29">
        <f>IFERROR(IF(O810&gt;0,N810/O810/60,0),0)</f>
        <v>124.13690476190476</v>
      </c>
      <c r="AG810" s="28">
        <f>IF(Z810="是",COUNTIFS($Z$2:$Z$4721,"是",$AB$2:$AB$4721,"&lt;"&amp;AB810)/COUNTIF($Z$2:$Z$4721,"是")*100,"")</f>
        <v>5.7335581787521077</v>
      </c>
      <c r="AH810" s="28">
        <f>IF(Z810="是",COUNTIFS($Z$2:$Z$4721,"是",$AC$2:$AC$4721,"&lt;"&amp;AC810)/COUNTIF($Z$2:$Z$4721,"是")*100,"")</f>
        <v>59.190556492411474</v>
      </c>
      <c r="AI810" s="28">
        <f>IF(Z810="是",COUNTIFS($Z$2:$Z$4721,"是",$AD$2:$AD$4721,"&lt;"&amp;AD810)/COUNTIF($Z$2:$Z$4721,"是")*100,"")</f>
        <v>51.602023608768974</v>
      </c>
      <c r="AJ810" s="28">
        <f>IF(Z810="是",COUNTIFS($Z$2:$Z$4721,"是",$AE$2:$AE$4721,"&lt;"&amp;AE810)/COUNTIF($Z$2:$Z$4721,"是")*100,"")</f>
        <v>49.915682967959526</v>
      </c>
      <c r="AK810" s="28">
        <f>IF(Z810="是",COUNTIFS($Z$2:$Z$4721,"是",$AF$2:$AF$4721,"&lt;"&amp;AF810)/COUNTIF($Z$2:$Z$4721,"是")*100,"")</f>
        <v>31.197301854974707</v>
      </c>
      <c r="AL810" s="29">
        <f>IF(Z810="是",ROUND(AG810*0.1+AH810*0.35+AI810*0.15+AJ810*0.15+AK810*0.25,2),"")</f>
        <v>44.32</v>
      </c>
      <c r="AM810" s="25">
        <f>IF(Z810="是",COUNTIFS($Z$2:$Z$4721,"是",$AL$2:$AL$4721,"&gt;"&amp;AL810)+1,"")</f>
        <v>332</v>
      </c>
      <c r="AN810" s="24" t="str">
        <f>IF(Z810&lt;&gt;"是","非参评",IF(AND(AM810&lt;=COUNTIF($Z$2:$Z$4721,"是")*0.2,AC810&gt;MEDIAN(IF($Z$2:$Z$4721="是",$AC$2:$AC$4721))),"S",IF(AM810&lt;=COUNTIF($Z$2:$Z$4721,"是")*0.5,"A",IF(AM810&lt;=COUNTIF($Z$2:$Z$4721,"是")*0.8,"B","C"))))</f>
        <v>B</v>
      </c>
      <c r="AO810" s="24" t="str">
        <f>IF(G810="","无数据",IF(G810&lt;30,"MOB1-",IF(G810&lt;90,"MOB1-3",IF(G810&lt;180,"MOB3-6",IF(G810&lt;365,"MOB6-12","MOB12+")))))</f>
        <v>MOB6-12</v>
      </c>
    </row>
    <row r="811" spans="1:41" ht="13.5" hidden="1" customHeight="1">
      <c r="A811" s="24" t="s">
        <v>1168</v>
      </c>
      <c r="B811" s="34" t="s">
        <v>162</v>
      </c>
      <c r="C811" s="25">
        <v>797965</v>
      </c>
      <c r="D811" s="24" t="s">
        <v>1561</v>
      </c>
      <c r="E811" s="26">
        <v>45974.431944444397</v>
      </c>
      <c r="F811" s="26">
        <v>45974.431944444397</v>
      </c>
      <c r="G811" s="25">
        <v>180</v>
      </c>
      <c r="H811" s="25">
        <v>180</v>
      </c>
      <c r="I811" s="26">
        <v>46154.816666666702</v>
      </c>
      <c r="J811" s="27">
        <v>3610</v>
      </c>
      <c r="K811" s="27">
        <v>5778</v>
      </c>
      <c r="L811" s="27">
        <v>2076</v>
      </c>
      <c r="M811" s="27">
        <v>241663</v>
      </c>
      <c r="N811" s="27">
        <v>188634</v>
      </c>
      <c r="O811" s="25">
        <v>25</v>
      </c>
      <c r="P811" s="27">
        <v>0</v>
      </c>
      <c r="Q811" s="24"/>
      <c r="R811" s="24"/>
      <c r="S811" s="27">
        <v>203</v>
      </c>
      <c r="T811" s="27">
        <v>311</v>
      </c>
      <c r="U811" s="27">
        <v>5019500</v>
      </c>
      <c r="V811" s="27">
        <v>1322000</v>
      </c>
      <c r="W811" s="27">
        <v>5019500</v>
      </c>
      <c r="X811" s="24" t="str">
        <f>IF(OR(I811="",说明首页!$C$3-INT(I811)&gt;7),"是","否")</f>
        <v>否</v>
      </c>
      <c r="Y811" s="24" t="str">
        <f>IF(OR(O811="",O811&lt;22),"是","否")</f>
        <v>否</v>
      </c>
      <c r="Z811" s="24" t="str">
        <f>IF(AND(X811="否",Y811="否"),"是","否")</f>
        <v>是</v>
      </c>
      <c r="AA811" s="24" t="str">
        <f>IF(OR(I811="",说明首页!$C$3-INT(I811)&gt;=3),"是","否")</f>
        <v>否</v>
      </c>
      <c r="AB811" s="28">
        <f>IFERROR(IF(L811&gt;0,N811/L811,0),0)</f>
        <v>90.864161849710982</v>
      </c>
      <c r="AC811" s="29">
        <f>IFERROR(IF(U811="",0,U811/10000),0)</f>
        <v>501.95</v>
      </c>
      <c r="AD811" s="27">
        <f>IFERROR(IF(AND(T811&lt;&gt;"",T811&gt;0),U811/T811,0),0)</f>
        <v>16139.871382636657</v>
      </c>
      <c r="AE811" s="29">
        <f>IFERROR(IF(V811="",0,V811/10000),0)</f>
        <v>132.19999999999999</v>
      </c>
      <c r="AF811" s="29">
        <f>IFERROR(IF(O811&gt;0,N811/O811/60,0),0)</f>
        <v>125.756</v>
      </c>
      <c r="AG811" s="28">
        <f>IF(Z811="是",COUNTIFS($Z$2:$Z$4721,"是",$AB$2:$AB$4721,"&lt;"&amp;AB811)/COUNTIF($Z$2:$Z$4721,"是")*100,"")</f>
        <v>49.409780775716698</v>
      </c>
      <c r="AH811" s="28">
        <f>IF(Z811="是",COUNTIFS($Z$2:$Z$4721,"是",$AC$2:$AC$4721,"&lt;"&amp;AC811)/COUNTIF($Z$2:$Z$4721,"是")*100,"")</f>
        <v>17.032040472175382</v>
      </c>
      <c r="AI811" s="28">
        <f>IF(Z811="是",COUNTIFS($Z$2:$Z$4721,"是",$AD$2:$AD$4721,"&lt;"&amp;AD811)/COUNTIF($Z$2:$Z$4721,"是")*100,"")</f>
        <v>9.1062394603709951</v>
      </c>
      <c r="AJ811" s="28">
        <f>IF(Z811="是",COUNTIFS($Z$2:$Z$4721,"是",$AE$2:$AE$4721,"&lt;"&amp;AE811)/COUNTIF($Z$2:$Z$4721,"是")*100,"")</f>
        <v>14.165261382799327</v>
      </c>
      <c r="AK811" s="28">
        <f>IF(Z811="是",COUNTIFS($Z$2:$Z$4721,"是",$AF$2:$AF$4721,"&lt;"&amp;AF811)/COUNTIF($Z$2:$Z$4721,"是")*100,"")</f>
        <v>33.895446880269816</v>
      </c>
      <c r="AL811" s="29">
        <f>IF(Z811="是",ROUND(AG811*0.1+AH811*0.35+AI811*0.15+AJ811*0.15+AK811*0.25,2),"")</f>
        <v>22.87</v>
      </c>
      <c r="AM811" s="25">
        <f>IF(Z811="是",COUNTIFS($Z$2:$Z$4721,"是",$AL$2:$AL$4721,"&gt;"&amp;AL811)+1,"")</f>
        <v>509</v>
      </c>
      <c r="AN811" s="24" t="str">
        <f>IF(Z811&lt;&gt;"是","非参评",IF(AND(AM811&lt;=COUNTIF($Z$2:$Z$4721,"是")*0.2,AC811&gt;MEDIAN(IF($Z$2:$Z$4721="是",$AC$2:$AC$4721))),"S",IF(AM811&lt;=COUNTIF($Z$2:$Z$4721,"是")*0.5,"A",IF(AM811&lt;=COUNTIF($Z$2:$Z$4721,"是")*0.8,"B","C"))))</f>
        <v>C</v>
      </c>
      <c r="AO811" s="24" t="str">
        <f>IF(G811="","无数据",IF(G811&lt;30,"MOB1-",IF(G811&lt;90,"MOB1-3",IF(G811&lt;180,"MOB3-6",IF(G811&lt;365,"MOB6-12","MOB12+")))))</f>
        <v>MOB6-12</v>
      </c>
    </row>
    <row r="812" spans="1:41" ht="13.5" hidden="1" customHeight="1">
      <c r="A812" s="24" t="s">
        <v>1168</v>
      </c>
      <c r="B812" s="34" t="s">
        <v>162</v>
      </c>
      <c r="C812" s="25">
        <v>797966</v>
      </c>
      <c r="D812" s="24" t="s">
        <v>1965</v>
      </c>
      <c r="E812" s="26">
        <v>45973.759722222203</v>
      </c>
      <c r="F812" s="26">
        <v>45973.759722222203</v>
      </c>
      <c r="G812" s="25">
        <v>181</v>
      </c>
      <c r="H812" s="25">
        <v>181</v>
      </c>
      <c r="I812" s="26">
        <v>46150.787499999999</v>
      </c>
      <c r="J812" s="27">
        <v>137</v>
      </c>
      <c r="K812" s="27">
        <v>142</v>
      </c>
      <c r="L812" s="27">
        <v>65</v>
      </c>
      <c r="M812" s="27">
        <v>8967</v>
      </c>
      <c r="N812" s="27">
        <v>7852</v>
      </c>
      <c r="O812" s="25">
        <v>2</v>
      </c>
      <c r="P812" s="24">
        <v>0</v>
      </c>
      <c r="Q812" s="24"/>
      <c r="R812" s="24"/>
      <c r="S812" s="24">
        <v>2</v>
      </c>
      <c r="T812" s="24">
        <v>3</v>
      </c>
      <c r="U812" s="24">
        <v>132000</v>
      </c>
      <c r="V812" s="24">
        <v>130000</v>
      </c>
      <c r="W812" s="24">
        <v>132000</v>
      </c>
      <c r="X812" s="24" t="str">
        <f>IF(OR(I812="",说明首页!$C$3-INT(I812)&gt;7),"是","否")</f>
        <v>否</v>
      </c>
      <c r="Y812" s="24" t="str">
        <f>IF(OR(O812="",O812&lt;22),"是","否")</f>
        <v>是</v>
      </c>
      <c r="Z812" s="24" t="str">
        <f>IF(AND(X812="否",Y812="否"),"是","否")</f>
        <v>否</v>
      </c>
      <c r="AA812" s="24" t="str">
        <f>IF(OR(I812="",说明首页!$C$3-INT(I812)&gt;=3),"是","否")</f>
        <v>否</v>
      </c>
      <c r="AB812" s="28">
        <f>IFERROR(IF(L812&gt;0,N812/L812,0),0)</f>
        <v>120.8</v>
      </c>
      <c r="AC812" s="29">
        <f>IFERROR(IF(U812="",0,U812/10000),0)</f>
        <v>13.2</v>
      </c>
      <c r="AD812" s="27">
        <f>IFERROR(IF(AND(T812&lt;&gt;"",T812&gt;0),U812/T812,0),0)</f>
        <v>44000</v>
      </c>
      <c r="AE812" s="29">
        <f>IFERROR(IF(V812="",0,V812/10000),0)</f>
        <v>13</v>
      </c>
      <c r="AF812" s="29">
        <f>IFERROR(IF(O812&gt;0,N812/O812/60,0),0)</f>
        <v>65.433333333333337</v>
      </c>
      <c r="AG812" s="28" t="str">
        <f>IF(Z812="是",COUNTIFS($Z$2:$Z$4721,"是",$AB$2:$AB$4721,"&lt;"&amp;AB812)/COUNTIF($Z$2:$Z$4721,"是")*100,"")</f>
        <v/>
      </c>
      <c r="AH812" s="28" t="str">
        <f>IF(Z812="是",COUNTIFS($Z$2:$Z$4721,"是",$AC$2:$AC$4721,"&lt;"&amp;AC812)/COUNTIF($Z$2:$Z$4721,"是")*100,"")</f>
        <v/>
      </c>
      <c r="AI812" s="28" t="str">
        <f>IF(Z812="是",COUNTIFS($Z$2:$Z$4721,"是",$AD$2:$AD$4721,"&lt;"&amp;AD812)/COUNTIF($Z$2:$Z$4721,"是")*100,"")</f>
        <v/>
      </c>
      <c r="AJ812" s="28" t="str">
        <f>IF(Z812="是",COUNTIFS($Z$2:$Z$4721,"是",$AE$2:$AE$4721,"&lt;"&amp;AE812)/COUNTIF($Z$2:$Z$4721,"是")*100,"")</f>
        <v/>
      </c>
      <c r="AK812" s="28" t="str">
        <f>IF(Z812="是",COUNTIFS($Z$2:$Z$4721,"是",$AF$2:$AF$4721,"&lt;"&amp;AF812)/COUNTIF($Z$2:$Z$4721,"是")*100,"")</f>
        <v/>
      </c>
      <c r="AL812" s="29" t="str">
        <f>IF(Z812="是",ROUND(AG812*0.1+AH812*0.35+AI812*0.15+AJ812*0.15+AK812*0.25,2),"")</f>
        <v/>
      </c>
      <c r="AM812" s="25" t="str">
        <f>IF(Z812="是",COUNTIFS($Z$2:$Z$4721,"是",$AL$2:$AL$4721,"&gt;"&amp;AL812)+1,"")</f>
        <v/>
      </c>
      <c r="AN812" s="24" t="str">
        <f>IF(Z812&lt;&gt;"是","非参评",IF(AND(AM812&lt;=COUNTIF($Z$2:$Z$4721,"是")*0.2,AC812&gt;MEDIAN(IF($Z$2:$Z$4721="是",$AC$2:$AC$4721))),"S",IF(AM812&lt;=COUNTIF($Z$2:$Z$4721,"是")*0.5,"A",IF(AM812&lt;=COUNTIF($Z$2:$Z$4721,"是")*0.8,"B","C"))))</f>
        <v>非参评</v>
      </c>
      <c r="AO812" s="24" t="str">
        <f>IF(G812="","无数据",IF(G812&lt;30,"MOB1-",IF(G812&lt;90,"MOB1-3",IF(G812&lt;180,"MOB3-6",IF(G812&lt;365,"MOB6-12","MOB12+")))))</f>
        <v>MOB6-12</v>
      </c>
    </row>
    <row r="813" spans="1:41" ht="13.5" hidden="1" customHeight="1">
      <c r="A813" s="24" t="s">
        <v>1168</v>
      </c>
      <c r="B813" s="34" t="s">
        <v>152</v>
      </c>
      <c r="C813" s="25">
        <v>797978</v>
      </c>
      <c r="D813" s="24" t="s">
        <v>597</v>
      </c>
      <c r="E813" s="26">
        <v>46025.390277777798</v>
      </c>
      <c r="F813" s="26">
        <v>45974.3972222222</v>
      </c>
      <c r="G813" s="25">
        <v>129</v>
      </c>
      <c r="H813" s="25">
        <v>180</v>
      </c>
      <c r="I813" s="26">
        <v>46154.770138888904</v>
      </c>
      <c r="J813" s="27">
        <v>699</v>
      </c>
      <c r="K813" s="27">
        <v>784</v>
      </c>
      <c r="L813" s="27">
        <v>395</v>
      </c>
      <c r="M813" s="27">
        <v>36999</v>
      </c>
      <c r="N813" s="27">
        <v>31245</v>
      </c>
      <c r="O813" s="24">
        <v>5</v>
      </c>
      <c r="P813" s="27">
        <v>0</v>
      </c>
      <c r="Q813" s="24"/>
      <c r="R813" s="24"/>
      <c r="S813" s="27">
        <v>15</v>
      </c>
      <c r="T813" s="27">
        <v>21</v>
      </c>
      <c r="U813" s="27">
        <v>546000</v>
      </c>
      <c r="V813" s="27">
        <v>73100</v>
      </c>
      <c r="W813" s="27">
        <v>546000</v>
      </c>
      <c r="X813" s="24" t="str">
        <f>IF(OR(I813="",说明首页!$C$3-INT(I813)&gt;7),"是","否")</f>
        <v>否</v>
      </c>
      <c r="Y813" s="24" t="str">
        <f>IF(OR(O813="",O813&lt;22),"是","否")</f>
        <v>是</v>
      </c>
      <c r="Z813" s="24" t="str">
        <f>IF(AND(X813="否",Y813="否"),"是","否")</f>
        <v>否</v>
      </c>
      <c r="AA813" s="24" t="str">
        <f>IF(OR(I813="",说明首页!$C$3-INT(I813)&gt;=3),"是","否")</f>
        <v>否</v>
      </c>
      <c r="AB813" s="28">
        <f>IFERROR(IF(L813&gt;0,N813/L813,0),0)</f>
        <v>79.101265822784811</v>
      </c>
      <c r="AC813" s="29">
        <f>IFERROR(IF(U813="",0,U813/10000),0)</f>
        <v>54.6</v>
      </c>
      <c r="AD813" s="27">
        <f>IFERROR(IF(AND(T813&lt;&gt;"",T813&gt;0),U813/T813,0),0)</f>
        <v>26000</v>
      </c>
      <c r="AE813" s="29">
        <f>IFERROR(IF(V813="",0,V813/10000),0)</f>
        <v>7.31</v>
      </c>
      <c r="AF813" s="29">
        <f>IFERROR(IF(O813&gt;0,N813/O813/60,0),0)</f>
        <v>104.15</v>
      </c>
      <c r="AG813" s="28" t="str">
        <f>IF(Z813="是",COUNTIFS($Z$2:$Z$4721,"是",$AB$2:$AB$4721,"&lt;"&amp;AB813)/COUNTIF($Z$2:$Z$4721,"是")*100,"")</f>
        <v/>
      </c>
      <c r="AH813" s="28" t="str">
        <f>IF(Z813="是",COUNTIFS($Z$2:$Z$4721,"是",$AC$2:$AC$4721,"&lt;"&amp;AC813)/COUNTIF($Z$2:$Z$4721,"是")*100,"")</f>
        <v/>
      </c>
      <c r="AI813" s="28" t="str">
        <f>IF(Z813="是",COUNTIFS($Z$2:$Z$4721,"是",$AD$2:$AD$4721,"&lt;"&amp;AD813)/COUNTIF($Z$2:$Z$4721,"是")*100,"")</f>
        <v/>
      </c>
      <c r="AJ813" s="28" t="str">
        <f>IF(Z813="是",COUNTIFS($Z$2:$Z$4721,"是",$AE$2:$AE$4721,"&lt;"&amp;AE813)/COUNTIF($Z$2:$Z$4721,"是")*100,"")</f>
        <v/>
      </c>
      <c r="AK813" s="28" t="str">
        <f>IF(Z813="是",COUNTIFS($Z$2:$Z$4721,"是",$AF$2:$AF$4721,"&lt;"&amp;AF813)/COUNTIF($Z$2:$Z$4721,"是")*100,"")</f>
        <v/>
      </c>
      <c r="AL813" s="29" t="str">
        <f>IF(Z813="是",ROUND(AG813*0.1+AH813*0.35+AI813*0.15+AJ813*0.15+AK813*0.25,2),"")</f>
        <v/>
      </c>
      <c r="AM813" s="25" t="str">
        <f>IF(Z813="是",COUNTIFS($Z$2:$Z$4721,"是",$AL$2:$AL$4721,"&gt;"&amp;AL813)+1,"")</f>
        <v/>
      </c>
      <c r="AN813" s="24" t="str">
        <f>IF(Z813&lt;&gt;"是","非参评",IF(AND(AM813&lt;=COUNTIF($Z$2:$Z$4721,"是")*0.2,AC813&gt;MEDIAN(IF($Z$2:$Z$4721="是",$AC$2:$AC$4721))),"S",IF(AM813&lt;=COUNTIF($Z$2:$Z$4721,"是")*0.5,"A",IF(AM813&lt;=COUNTIF($Z$2:$Z$4721,"是")*0.8,"B","C"))))</f>
        <v>非参评</v>
      </c>
      <c r="AO813" s="24" t="str">
        <f>IF(G813="","无数据",IF(G813&lt;30,"MOB1-",IF(G813&lt;90,"MOB1-3",IF(G813&lt;180,"MOB3-6",IF(G813&lt;365,"MOB6-12","MOB12+")))))</f>
        <v>MOB3-6</v>
      </c>
    </row>
    <row r="814" spans="1:41" ht="13.5" hidden="1" customHeight="1">
      <c r="A814" s="24" t="s">
        <v>1168</v>
      </c>
      <c r="B814" s="34" t="s">
        <v>169</v>
      </c>
      <c r="C814" s="25">
        <v>798253</v>
      </c>
      <c r="D814" s="24" t="s">
        <v>1191</v>
      </c>
      <c r="E814" s="26">
        <v>45974.75</v>
      </c>
      <c r="F814" s="26">
        <v>45974.75</v>
      </c>
      <c r="G814" s="25">
        <v>180</v>
      </c>
      <c r="H814" s="25">
        <v>180</v>
      </c>
      <c r="I814" s="26">
        <v>46154.730555555601</v>
      </c>
      <c r="J814" s="27">
        <v>5087</v>
      </c>
      <c r="K814" s="27">
        <v>6334</v>
      </c>
      <c r="L814" s="27">
        <v>2594</v>
      </c>
      <c r="M814" s="27">
        <v>216561</v>
      </c>
      <c r="N814" s="27">
        <v>160979</v>
      </c>
      <c r="O814" s="25">
        <v>24</v>
      </c>
      <c r="P814" s="27">
        <v>0</v>
      </c>
      <c r="Q814" s="24"/>
      <c r="R814" s="24"/>
      <c r="S814" s="27">
        <v>274</v>
      </c>
      <c r="T814" s="27">
        <v>406</v>
      </c>
      <c r="U814" s="27">
        <v>7207600</v>
      </c>
      <c r="V814" s="27">
        <v>1945300</v>
      </c>
      <c r="W814" s="27">
        <v>7207600</v>
      </c>
      <c r="X814" s="24" t="str">
        <f>IF(OR(I814="",说明首页!$C$3-INT(I814)&gt;7),"是","否")</f>
        <v>否</v>
      </c>
      <c r="Y814" s="24" t="str">
        <f>IF(OR(O814="",O814&lt;22),"是","否")</f>
        <v>否</v>
      </c>
      <c r="Z814" s="24" t="str">
        <f>IF(AND(X814="否",Y814="否"),"是","否")</f>
        <v>是</v>
      </c>
      <c r="AA814" s="24" t="str">
        <f>IF(OR(I814="",说明首页!$C$3-INT(I814)&gt;=3),"是","否")</f>
        <v>否</v>
      </c>
      <c r="AB814" s="28">
        <f>IFERROR(IF(L814&gt;0,N814/L814,0),0)</f>
        <v>62.05821125674634</v>
      </c>
      <c r="AC814" s="29">
        <f>IFERROR(IF(U814="",0,U814/10000),0)</f>
        <v>720.76</v>
      </c>
      <c r="AD814" s="27">
        <f>IFERROR(IF(AND(T814&lt;&gt;"",T814&gt;0),U814/T814,0),0)</f>
        <v>17752.709359605913</v>
      </c>
      <c r="AE814" s="29">
        <f>IFERROR(IF(V814="",0,V814/10000),0)</f>
        <v>194.53</v>
      </c>
      <c r="AF814" s="29">
        <f>IFERROR(IF(O814&gt;0,N814/O814/60,0),0)</f>
        <v>111.79097222222222</v>
      </c>
      <c r="AG814" s="28">
        <f>IF(Z814="是",COUNTIFS($Z$2:$Z$4721,"是",$AB$2:$AB$4721,"&lt;"&amp;AB814)/COUNTIF($Z$2:$Z$4721,"是")*100,"")</f>
        <v>0.50590219224283306</v>
      </c>
      <c r="AH814" s="28">
        <f>IF(Z814="是",COUNTIFS($Z$2:$Z$4721,"是",$AC$2:$AC$4721,"&lt;"&amp;AC814)/COUNTIF($Z$2:$Z$4721,"是")*100,"")</f>
        <v>40.134907251264757</v>
      </c>
      <c r="AI814" s="28">
        <f>IF(Z814="是",COUNTIFS($Z$2:$Z$4721,"是",$AD$2:$AD$4721,"&lt;"&amp;AD814)/COUNTIF($Z$2:$Z$4721,"是")*100,"")</f>
        <v>14.839797639123104</v>
      </c>
      <c r="AJ814" s="28">
        <f>IF(Z814="是",COUNTIFS($Z$2:$Z$4721,"是",$AE$2:$AE$4721,"&lt;"&amp;AE814)/COUNTIF($Z$2:$Z$4721,"是")*100,"")</f>
        <v>26.475548060708263</v>
      </c>
      <c r="AK814" s="28">
        <f>IF(Z814="是",COUNTIFS($Z$2:$Z$4721,"是",$AF$2:$AF$4721,"&lt;"&amp;AF814)/COUNTIF($Z$2:$Z$4721,"是")*100,"")</f>
        <v>15.345699831365936</v>
      </c>
      <c r="AL814" s="29">
        <f>IF(Z814="是",ROUND(AG814*0.1+AH814*0.35+AI814*0.15+AJ814*0.15+AK814*0.25,2),"")</f>
        <v>24.13</v>
      </c>
      <c r="AM814" s="25">
        <f>IF(Z814="是",COUNTIFS($Z$2:$Z$4721,"是",$AL$2:$AL$4721,"&gt;"&amp;AL814)+1,"")</f>
        <v>498</v>
      </c>
      <c r="AN814" s="24" t="str">
        <f>IF(Z814&lt;&gt;"是","非参评",IF(AND(AM814&lt;=COUNTIF($Z$2:$Z$4721,"是")*0.2,AC814&gt;MEDIAN(IF($Z$2:$Z$4721="是",$AC$2:$AC$4721))),"S",IF(AM814&lt;=COUNTIF($Z$2:$Z$4721,"是")*0.5,"A",IF(AM814&lt;=COUNTIF($Z$2:$Z$4721,"是")*0.8,"B","C"))))</f>
        <v>C</v>
      </c>
      <c r="AO814" s="24" t="str">
        <f>IF(G814="","无数据",IF(G814&lt;30,"MOB1-",IF(G814&lt;90,"MOB1-3",IF(G814&lt;180,"MOB3-6",IF(G814&lt;365,"MOB6-12","MOB12+")))))</f>
        <v>MOB6-12</v>
      </c>
    </row>
    <row r="815" spans="1:41" ht="13.5" hidden="1" customHeight="1">
      <c r="A815" s="24" t="s">
        <v>1168</v>
      </c>
      <c r="B815" s="34" t="s">
        <v>150</v>
      </c>
      <c r="C815" s="25">
        <v>798293</v>
      </c>
      <c r="D815" s="24" t="s">
        <v>297</v>
      </c>
      <c r="E815" s="26">
        <v>45978.3972222222</v>
      </c>
      <c r="F815" s="26">
        <v>45978.3972222222</v>
      </c>
      <c r="G815" s="25">
        <v>176</v>
      </c>
      <c r="H815" s="25">
        <v>176</v>
      </c>
      <c r="I815" s="26">
        <v>46154.656944444403</v>
      </c>
      <c r="J815" s="27">
        <v>544</v>
      </c>
      <c r="K815" s="27">
        <v>649</v>
      </c>
      <c r="L815" s="27">
        <v>204</v>
      </c>
      <c r="M815" s="27">
        <v>26499</v>
      </c>
      <c r="N815" s="27">
        <v>19795</v>
      </c>
      <c r="O815" s="24">
        <v>2</v>
      </c>
      <c r="P815" s="27">
        <v>0</v>
      </c>
      <c r="Q815" s="24"/>
      <c r="R815" s="24"/>
      <c r="S815" s="27">
        <v>4</v>
      </c>
      <c r="T815" s="27">
        <v>7</v>
      </c>
      <c r="U815" s="27">
        <v>16200</v>
      </c>
      <c r="V815" s="27">
        <v>500</v>
      </c>
      <c r="W815" s="27">
        <v>16200</v>
      </c>
      <c r="X815" s="24" t="str">
        <f>IF(OR(I815="",说明首页!$C$3-INT(I815)&gt;7),"是","否")</f>
        <v>否</v>
      </c>
      <c r="Y815" s="24" t="str">
        <f>IF(OR(O815="",O815&lt;22),"是","否")</f>
        <v>是</v>
      </c>
      <c r="Z815" s="24" t="str">
        <f>IF(AND(X815="否",Y815="否"),"是","否")</f>
        <v>否</v>
      </c>
      <c r="AA815" s="24" t="str">
        <f>IF(OR(I815="",说明首页!$C$3-INT(I815)&gt;=3),"是","否")</f>
        <v>否</v>
      </c>
      <c r="AB815" s="28">
        <f>IFERROR(IF(L815&gt;0,N815/L815,0),0)</f>
        <v>97.034313725490193</v>
      </c>
      <c r="AC815" s="29">
        <f>IFERROR(IF(U815="",0,U815/10000),0)</f>
        <v>1.62</v>
      </c>
      <c r="AD815" s="27">
        <f>IFERROR(IF(AND(T815&lt;&gt;"",T815&gt;0),U815/T815,0),0)</f>
        <v>2314.2857142857142</v>
      </c>
      <c r="AE815" s="29">
        <f>IFERROR(IF(V815="",0,V815/10000),0)</f>
        <v>0.05</v>
      </c>
      <c r="AF815" s="29">
        <f>IFERROR(IF(O815&gt;0,N815/O815/60,0),0)</f>
        <v>164.95833333333334</v>
      </c>
      <c r="AG815" s="28" t="str">
        <f>IF(Z815="是",COUNTIFS($Z$2:$Z$4721,"是",$AB$2:$AB$4721,"&lt;"&amp;AB815)/COUNTIF($Z$2:$Z$4721,"是")*100,"")</f>
        <v/>
      </c>
      <c r="AH815" s="28" t="str">
        <f>IF(Z815="是",COUNTIFS($Z$2:$Z$4721,"是",$AC$2:$AC$4721,"&lt;"&amp;AC815)/COUNTIF($Z$2:$Z$4721,"是")*100,"")</f>
        <v/>
      </c>
      <c r="AI815" s="28" t="str">
        <f>IF(Z815="是",COUNTIFS($Z$2:$Z$4721,"是",$AD$2:$AD$4721,"&lt;"&amp;AD815)/COUNTIF($Z$2:$Z$4721,"是")*100,"")</f>
        <v/>
      </c>
      <c r="AJ815" s="28" t="str">
        <f>IF(Z815="是",COUNTIFS($Z$2:$Z$4721,"是",$AE$2:$AE$4721,"&lt;"&amp;AE815)/COUNTIF($Z$2:$Z$4721,"是")*100,"")</f>
        <v/>
      </c>
      <c r="AK815" s="28" t="str">
        <f>IF(Z815="是",COUNTIFS($Z$2:$Z$4721,"是",$AF$2:$AF$4721,"&lt;"&amp;AF815)/COUNTIF($Z$2:$Z$4721,"是")*100,"")</f>
        <v/>
      </c>
      <c r="AL815" s="29" t="str">
        <f>IF(Z815="是",ROUND(AG815*0.1+AH815*0.35+AI815*0.15+AJ815*0.15+AK815*0.25,2),"")</f>
        <v/>
      </c>
      <c r="AM815" s="25" t="str">
        <f>IF(Z815="是",COUNTIFS($Z$2:$Z$4721,"是",$AL$2:$AL$4721,"&gt;"&amp;AL815)+1,"")</f>
        <v/>
      </c>
      <c r="AN815" s="24" t="str">
        <f>IF(Z815&lt;&gt;"是","非参评",IF(AND(AM815&lt;=COUNTIF($Z$2:$Z$4721,"是")*0.2,AC815&gt;MEDIAN(IF($Z$2:$Z$4721="是",$AC$2:$AC$4721))),"S",IF(AM815&lt;=COUNTIF($Z$2:$Z$4721,"是")*0.5,"A",IF(AM815&lt;=COUNTIF($Z$2:$Z$4721,"是")*0.8,"B","C"))))</f>
        <v>非参评</v>
      </c>
      <c r="AO815" s="24" t="str">
        <f>IF(G815="","无数据",IF(G815&lt;30,"MOB1-",IF(G815&lt;90,"MOB1-3",IF(G815&lt;180,"MOB3-6",IF(G815&lt;365,"MOB6-12","MOB12+")))))</f>
        <v>MOB3-6</v>
      </c>
    </row>
    <row r="816" spans="1:41" ht="13.5" hidden="1" customHeight="1">
      <c r="A816" s="24" t="s">
        <v>1168</v>
      </c>
      <c r="B816" s="34" t="s">
        <v>176</v>
      </c>
      <c r="C816" s="25">
        <v>798334</v>
      </c>
      <c r="D816" s="24" t="s">
        <v>440</v>
      </c>
      <c r="E816" s="26">
        <v>46042.3840277778</v>
      </c>
      <c r="F816" s="26">
        <v>46042.3840277778</v>
      </c>
      <c r="G816" s="25">
        <v>112</v>
      </c>
      <c r="H816" s="25">
        <v>112</v>
      </c>
      <c r="I816" s="26">
        <v>46154.787499999999</v>
      </c>
      <c r="J816" s="27">
        <v>156</v>
      </c>
      <c r="K816" s="27">
        <v>247</v>
      </c>
      <c r="L816" s="27">
        <v>143</v>
      </c>
      <c r="M816" s="27">
        <v>17028</v>
      </c>
      <c r="N816" s="27">
        <v>15444</v>
      </c>
      <c r="O816" s="24">
        <v>2</v>
      </c>
      <c r="P816" s="27">
        <v>0</v>
      </c>
      <c r="Q816" s="24"/>
      <c r="R816" s="24"/>
      <c r="S816" s="27">
        <v>5</v>
      </c>
      <c r="T816" s="27">
        <v>10</v>
      </c>
      <c r="U816" s="27">
        <v>299600</v>
      </c>
      <c r="V816" s="24">
        <v>117600</v>
      </c>
      <c r="W816" s="27">
        <v>299600</v>
      </c>
      <c r="X816" s="24" t="str">
        <f>IF(OR(I816="",说明首页!$C$3-INT(I816)&gt;7),"是","否")</f>
        <v>否</v>
      </c>
      <c r="Y816" s="24" t="str">
        <f>IF(OR(O816="",O816&lt;22),"是","否")</f>
        <v>是</v>
      </c>
      <c r="Z816" s="24" t="str">
        <f>IF(AND(X816="否",Y816="否"),"是","否")</f>
        <v>否</v>
      </c>
      <c r="AA816" s="24" t="str">
        <f>IF(OR(I816="",说明首页!$C$3-INT(I816)&gt;=3),"是","否")</f>
        <v>否</v>
      </c>
      <c r="AB816" s="28">
        <f>IFERROR(IF(L816&gt;0,N816/L816,0),0)</f>
        <v>108</v>
      </c>
      <c r="AC816" s="29">
        <f>IFERROR(IF(U816="",0,U816/10000),0)</f>
        <v>29.96</v>
      </c>
      <c r="AD816" s="27">
        <f>IFERROR(IF(AND(T816&lt;&gt;"",T816&gt;0),U816/T816,0),0)</f>
        <v>29960</v>
      </c>
      <c r="AE816" s="29">
        <f>IFERROR(IF(V816="",0,V816/10000),0)</f>
        <v>11.76</v>
      </c>
      <c r="AF816" s="29">
        <f>IFERROR(IF(O816&gt;0,N816/O816/60,0),0)</f>
        <v>128.69999999999999</v>
      </c>
      <c r="AG816" s="28" t="str">
        <f>IF(Z816="是",COUNTIFS($Z$2:$Z$4721,"是",$AB$2:$AB$4721,"&lt;"&amp;AB816)/COUNTIF($Z$2:$Z$4721,"是")*100,"")</f>
        <v/>
      </c>
      <c r="AH816" s="28" t="str">
        <f>IF(Z816="是",COUNTIFS($Z$2:$Z$4721,"是",$AC$2:$AC$4721,"&lt;"&amp;AC816)/COUNTIF($Z$2:$Z$4721,"是")*100,"")</f>
        <v/>
      </c>
      <c r="AI816" s="28" t="str">
        <f>IF(Z816="是",COUNTIFS($Z$2:$Z$4721,"是",$AD$2:$AD$4721,"&lt;"&amp;AD816)/COUNTIF($Z$2:$Z$4721,"是")*100,"")</f>
        <v/>
      </c>
      <c r="AJ816" s="28" t="str">
        <f>IF(Z816="是",COUNTIFS($Z$2:$Z$4721,"是",$AE$2:$AE$4721,"&lt;"&amp;AE816)/COUNTIF($Z$2:$Z$4721,"是")*100,"")</f>
        <v/>
      </c>
      <c r="AK816" s="28" t="str">
        <f>IF(Z816="是",COUNTIFS($Z$2:$Z$4721,"是",$AF$2:$AF$4721,"&lt;"&amp;AF816)/COUNTIF($Z$2:$Z$4721,"是")*100,"")</f>
        <v/>
      </c>
      <c r="AL816" s="29" t="str">
        <f>IF(Z816="是",ROUND(AG816*0.1+AH816*0.35+AI816*0.15+AJ816*0.15+AK816*0.25,2),"")</f>
        <v/>
      </c>
      <c r="AM816" s="25" t="str">
        <f>IF(Z816="是",COUNTIFS($Z$2:$Z$4721,"是",$AL$2:$AL$4721,"&gt;"&amp;AL816)+1,"")</f>
        <v/>
      </c>
      <c r="AN816" s="24" t="str">
        <f>IF(Z816&lt;&gt;"是","非参评",IF(AND(AM816&lt;=COUNTIF($Z$2:$Z$4721,"是")*0.2,AC816&gt;MEDIAN(IF($Z$2:$Z$4721="是",$AC$2:$AC$4721))),"S",IF(AM816&lt;=COUNTIF($Z$2:$Z$4721,"是")*0.5,"A",IF(AM816&lt;=COUNTIF($Z$2:$Z$4721,"是")*0.8,"B","C"))))</f>
        <v>非参评</v>
      </c>
      <c r="AO816" s="24" t="str">
        <f>IF(G816="","无数据",IF(G816&lt;30,"MOB1-",IF(G816&lt;90,"MOB1-3",IF(G816&lt;180,"MOB3-6",IF(G816&lt;365,"MOB6-12","MOB12+")))))</f>
        <v>MOB3-6</v>
      </c>
    </row>
    <row r="817" spans="1:41" ht="13.5" hidden="1" customHeight="1">
      <c r="A817" s="24" t="s">
        <v>1168</v>
      </c>
      <c r="B817" s="34" t="s">
        <v>167</v>
      </c>
      <c r="C817" s="25">
        <v>798359</v>
      </c>
      <c r="D817" s="24" t="s">
        <v>721</v>
      </c>
      <c r="E817" s="26">
        <v>45979.632638888899</v>
      </c>
      <c r="F817" s="26">
        <v>45979.632638888899</v>
      </c>
      <c r="G817" s="25">
        <v>175</v>
      </c>
      <c r="H817" s="25">
        <v>175</v>
      </c>
      <c r="I817" s="26">
        <v>46154.765972222202</v>
      </c>
      <c r="J817" s="27">
        <v>3125</v>
      </c>
      <c r="K817" s="27">
        <v>4833</v>
      </c>
      <c r="L817" s="27">
        <v>1260</v>
      </c>
      <c r="M817" s="27">
        <v>177002</v>
      </c>
      <c r="N817" s="27">
        <v>120795</v>
      </c>
      <c r="O817" s="25">
        <v>23</v>
      </c>
      <c r="P817" s="27">
        <v>0</v>
      </c>
      <c r="Q817" s="24"/>
      <c r="R817" s="24"/>
      <c r="S817" s="27">
        <v>184</v>
      </c>
      <c r="T817" s="27">
        <v>289</v>
      </c>
      <c r="U817" s="27">
        <v>5947100</v>
      </c>
      <c r="V817" s="27">
        <v>1681800</v>
      </c>
      <c r="W817" s="27">
        <v>5947100</v>
      </c>
      <c r="X817" s="24" t="str">
        <f>IF(OR(I817="",说明首页!$C$3-INT(I817)&gt;7),"是","否")</f>
        <v>否</v>
      </c>
      <c r="Y817" s="24" t="str">
        <f>IF(OR(O817="",O817&lt;22),"是","否")</f>
        <v>否</v>
      </c>
      <c r="Z817" s="24" t="str">
        <f>IF(AND(X817="否",Y817="否"),"是","否")</f>
        <v>是</v>
      </c>
      <c r="AA817" s="24" t="str">
        <f>IF(OR(I817="",说明首页!$C$3-INT(I817)&gt;=3),"是","否")</f>
        <v>否</v>
      </c>
      <c r="AB817" s="28">
        <f>IFERROR(IF(L817&gt;0,N817/L817,0),0)</f>
        <v>95.86904761904762</v>
      </c>
      <c r="AC817" s="29">
        <f>IFERROR(IF(U817="",0,U817/10000),0)</f>
        <v>594.71</v>
      </c>
      <c r="AD817" s="27">
        <f>IFERROR(IF(AND(T817&lt;&gt;"",T817&gt;0),U817/T817,0),0)</f>
        <v>20578.200692041522</v>
      </c>
      <c r="AE817" s="29">
        <f>IFERROR(IF(V817="",0,V817/10000),0)</f>
        <v>168.18</v>
      </c>
      <c r="AF817" s="29">
        <f>IFERROR(IF(O817&gt;0,N817/O817/60,0),0)</f>
        <v>87.532608695652172</v>
      </c>
      <c r="AG817" s="28">
        <f>IF(Z817="是",COUNTIFS($Z$2:$Z$4721,"是",$AB$2:$AB$4721,"&lt;"&amp;AB817)/COUNTIF($Z$2:$Z$4721,"是")*100,"")</f>
        <v>58.684654300168638</v>
      </c>
      <c r="AH817" s="28">
        <f>IF(Z817="是",COUNTIFS($Z$2:$Z$4721,"是",$AC$2:$AC$4721,"&lt;"&amp;AC817)/COUNTIF($Z$2:$Z$4721,"是")*100,"")</f>
        <v>27.655986509274872</v>
      </c>
      <c r="AI817" s="28">
        <f>IF(Z817="是",COUNTIFS($Z$2:$Z$4721,"是",$AD$2:$AD$4721,"&lt;"&amp;AD817)/COUNTIF($Z$2:$Z$4721,"是")*100,"")</f>
        <v>29.173693086003372</v>
      </c>
      <c r="AJ817" s="28">
        <f>IF(Z817="是",COUNTIFS($Z$2:$Z$4721,"是",$AE$2:$AE$4721,"&lt;"&amp;AE817)/COUNTIF($Z$2:$Z$4721,"是")*100,"")</f>
        <v>21.585160202360875</v>
      </c>
      <c r="AK817" s="28">
        <f>IF(Z817="是",COUNTIFS($Z$2:$Z$4721,"是",$AF$2:$AF$4721,"&lt;"&amp;AF817)/COUNTIF($Z$2:$Z$4721,"是")*100,"")</f>
        <v>2.6981450252951094</v>
      </c>
      <c r="AL817" s="29">
        <f>IF(Z817="是",ROUND(AG817*0.1+AH817*0.35+AI817*0.15+AJ817*0.15+AK817*0.25,2),"")</f>
        <v>23.84</v>
      </c>
      <c r="AM817" s="25">
        <f>IF(Z817="是",COUNTIFS($Z$2:$Z$4721,"是",$AL$2:$AL$4721,"&gt;"&amp;AL817)+1,"")</f>
        <v>501</v>
      </c>
      <c r="AN817" s="24" t="str">
        <f>IF(Z817&lt;&gt;"是","非参评",IF(AND(AM817&lt;=COUNTIF($Z$2:$Z$4721,"是")*0.2,AC817&gt;MEDIAN(IF($Z$2:$Z$4721="是",$AC$2:$AC$4721))),"S",IF(AM817&lt;=COUNTIF($Z$2:$Z$4721,"是")*0.5,"A",IF(AM817&lt;=COUNTIF($Z$2:$Z$4721,"是")*0.8,"B","C"))))</f>
        <v>C</v>
      </c>
      <c r="AO817" s="24" t="str">
        <f>IF(G817="","无数据",IF(G817&lt;30,"MOB1-",IF(G817&lt;90,"MOB1-3",IF(G817&lt;180,"MOB3-6",IF(G817&lt;365,"MOB6-12","MOB12+")))))</f>
        <v>MOB3-6</v>
      </c>
    </row>
    <row r="818" spans="1:41" ht="13.5" hidden="1" customHeight="1">
      <c r="A818" s="24" t="s">
        <v>1168</v>
      </c>
      <c r="B818" s="34" t="s">
        <v>147</v>
      </c>
      <c r="C818" s="25">
        <v>798454</v>
      </c>
      <c r="D818" s="24" t="s">
        <v>671</v>
      </c>
      <c r="E818" s="26">
        <v>45980.568749999999</v>
      </c>
      <c r="F818" s="26">
        <v>45980.568749999999</v>
      </c>
      <c r="G818" s="25">
        <v>174</v>
      </c>
      <c r="H818" s="25">
        <v>174</v>
      </c>
      <c r="I818" s="26">
        <v>46142.808333333298</v>
      </c>
      <c r="J818" s="27">
        <v>764</v>
      </c>
      <c r="K818" s="27">
        <v>1026</v>
      </c>
      <c r="L818" s="27">
        <v>459</v>
      </c>
      <c r="M818" s="27">
        <v>39063</v>
      </c>
      <c r="N818" s="27">
        <v>30111</v>
      </c>
      <c r="O818" s="25">
        <v>11</v>
      </c>
      <c r="P818" s="27">
        <v>0</v>
      </c>
      <c r="Q818" s="24"/>
      <c r="R818" s="24"/>
      <c r="S818" s="27">
        <v>10</v>
      </c>
      <c r="T818" s="27">
        <v>19</v>
      </c>
      <c r="U818" s="27">
        <v>684000</v>
      </c>
      <c r="V818" s="27">
        <v>643000</v>
      </c>
      <c r="W818" s="27">
        <v>684000</v>
      </c>
      <c r="X818" s="24" t="str">
        <f>IF(OR(I818="",说明首页!$C$3-INT(I818)&gt;7),"是","否")</f>
        <v>否</v>
      </c>
      <c r="Y818" s="24" t="str">
        <f>IF(OR(O818="",O818&lt;22),"是","否")</f>
        <v>是</v>
      </c>
      <c r="Z818" s="24" t="str">
        <f>IF(AND(X818="否",Y818="否"),"是","否")</f>
        <v>否</v>
      </c>
      <c r="AA818" s="24" t="str">
        <f>IF(OR(I818="",说明首页!$C$3-INT(I818)&gt;=3),"是","否")</f>
        <v>否</v>
      </c>
      <c r="AB818" s="28">
        <f>IFERROR(IF(L818&gt;0,N818/L818,0),0)</f>
        <v>65.601307189542482</v>
      </c>
      <c r="AC818" s="29">
        <f>IFERROR(IF(U818="",0,U818/10000),0)</f>
        <v>68.400000000000006</v>
      </c>
      <c r="AD818" s="27">
        <f>IFERROR(IF(AND(T818&lt;&gt;"",T818&gt;0),U818/T818,0),0)</f>
        <v>36000</v>
      </c>
      <c r="AE818" s="29">
        <f>IFERROR(IF(V818="",0,V818/10000),0)</f>
        <v>64.3</v>
      </c>
      <c r="AF818" s="29">
        <f>IFERROR(IF(O818&gt;0,N818/O818/60,0),0)</f>
        <v>45.622727272727275</v>
      </c>
      <c r="AG818" s="28" t="str">
        <f>IF(Z818="是",COUNTIFS($Z$2:$Z$4721,"是",$AB$2:$AB$4721,"&lt;"&amp;AB818)/COUNTIF($Z$2:$Z$4721,"是")*100,"")</f>
        <v/>
      </c>
      <c r="AH818" s="28" t="str">
        <f>IF(Z818="是",COUNTIFS($Z$2:$Z$4721,"是",$AC$2:$AC$4721,"&lt;"&amp;AC818)/COUNTIF($Z$2:$Z$4721,"是")*100,"")</f>
        <v/>
      </c>
      <c r="AI818" s="28" t="str">
        <f>IF(Z818="是",COUNTIFS($Z$2:$Z$4721,"是",$AD$2:$AD$4721,"&lt;"&amp;AD818)/COUNTIF($Z$2:$Z$4721,"是")*100,"")</f>
        <v/>
      </c>
      <c r="AJ818" s="28" t="str">
        <f>IF(Z818="是",COUNTIFS($Z$2:$Z$4721,"是",$AE$2:$AE$4721,"&lt;"&amp;AE818)/COUNTIF($Z$2:$Z$4721,"是")*100,"")</f>
        <v/>
      </c>
      <c r="AK818" s="28" t="str">
        <f>IF(Z818="是",COUNTIFS($Z$2:$Z$4721,"是",$AF$2:$AF$4721,"&lt;"&amp;AF818)/COUNTIF($Z$2:$Z$4721,"是")*100,"")</f>
        <v/>
      </c>
      <c r="AL818" s="29" t="str">
        <f>IF(Z818="是",ROUND(AG818*0.1+AH818*0.35+AI818*0.15+AJ818*0.15+AK818*0.25,2),"")</f>
        <v/>
      </c>
      <c r="AM818" s="25" t="str">
        <f>IF(Z818="是",COUNTIFS($Z$2:$Z$4721,"是",$AL$2:$AL$4721,"&gt;"&amp;AL818)+1,"")</f>
        <v/>
      </c>
      <c r="AN818" s="24" t="str">
        <f>IF(Z818&lt;&gt;"是","非参评",IF(AND(AM818&lt;=COUNTIF($Z$2:$Z$4721,"是")*0.2,AC818&gt;MEDIAN(IF($Z$2:$Z$4721="是",$AC$2:$AC$4721))),"S",IF(AM818&lt;=COUNTIF($Z$2:$Z$4721,"是")*0.5,"A",IF(AM818&lt;=COUNTIF($Z$2:$Z$4721,"是")*0.8,"B","C"))))</f>
        <v>非参评</v>
      </c>
      <c r="AO818" s="24" t="str">
        <f>IF(G818="","无数据",IF(G818&lt;30,"MOB1-",IF(G818&lt;90,"MOB1-3",IF(G818&lt;180,"MOB3-6",IF(G818&lt;365,"MOB6-12","MOB12+")))))</f>
        <v>MOB3-6</v>
      </c>
    </row>
    <row r="819" spans="1:41" ht="13.5" hidden="1" customHeight="1">
      <c r="A819" s="24" t="s">
        <v>1168</v>
      </c>
      <c r="B819" s="34" t="s">
        <v>176</v>
      </c>
      <c r="C819" s="25">
        <v>798472</v>
      </c>
      <c r="D819" s="24" t="s">
        <v>655</v>
      </c>
      <c r="E819" s="26">
        <v>46010.393750000003</v>
      </c>
      <c r="F819" s="26">
        <v>46010.393750000003</v>
      </c>
      <c r="G819" s="25">
        <v>144</v>
      </c>
      <c r="H819" s="25">
        <v>144</v>
      </c>
      <c r="I819" s="26">
        <v>46154.673611111102</v>
      </c>
      <c r="J819" s="27">
        <v>249</v>
      </c>
      <c r="K819" s="27">
        <v>330</v>
      </c>
      <c r="L819" s="27">
        <v>139</v>
      </c>
      <c r="M819" s="27">
        <v>12232</v>
      </c>
      <c r="N819" s="27">
        <v>9314</v>
      </c>
      <c r="O819" s="25"/>
      <c r="P819" s="27">
        <v>0</v>
      </c>
      <c r="Q819" s="24"/>
      <c r="R819" s="24"/>
      <c r="S819" s="27">
        <v>2</v>
      </c>
      <c r="T819" s="27">
        <v>4</v>
      </c>
      <c r="U819" s="27">
        <v>31400</v>
      </c>
      <c r="V819" s="27">
        <v>31400</v>
      </c>
      <c r="W819" s="27">
        <v>31400</v>
      </c>
      <c r="X819" s="24" t="str">
        <f>IF(OR(I819="",说明首页!$C$3-INT(I819)&gt;7),"是","否")</f>
        <v>否</v>
      </c>
      <c r="Y819" s="24" t="str">
        <f>IF(OR(O819="",O819&lt;22),"是","否")</f>
        <v>是</v>
      </c>
      <c r="Z819" s="24" t="str">
        <f>IF(AND(X819="否",Y819="否"),"是","否")</f>
        <v>否</v>
      </c>
      <c r="AA819" s="24" t="str">
        <f>IF(OR(I819="",说明首页!$C$3-INT(I819)&gt;=3),"是","否")</f>
        <v>否</v>
      </c>
      <c r="AB819" s="28">
        <f>IFERROR(IF(L819&gt;0,N819/L819,0),0)</f>
        <v>67.007194244604321</v>
      </c>
      <c r="AC819" s="29">
        <f>IFERROR(IF(U819="",0,U819/10000),0)</f>
        <v>3.14</v>
      </c>
      <c r="AD819" s="27">
        <f>IFERROR(IF(AND(T819&lt;&gt;"",T819&gt;0),U819/T819,0),0)</f>
        <v>7850</v>
      </c>
      <c r="AE819" s="29">
        <f>IFERROR(IF(V819="",0,V819/10000),0)</f>
        <v>3.14</v>
      </c>
      <c r="AF819" s="29">
        <f>IFERROR(IF(O819&gt;0,N819/O819/60,0),0)</f>
        <v>0</v>
      </c>
      <c r="AG819" s="28" t="str">
        <f>IF(Z819="是",COUNTIFS($Z$2:$Z$4721,"是",$AB$2:$AB$4721,"&lt;"&amp;AB819)/COUNTIF($Z$2:$Z$4721,"是")*100,"")</f>
        <v/>
      </c>
      <c r="AH819" s="28" t="str">
        <f>IF(Z819="是",COUNTIFS($Z$2:$Z$4721,"是",$AC$2:$AC$4721,"&lt;"&amp;AC819)/COUNTIF($Z$2:$Z$4721,"是")*100,"")</f>
        <v/>
      </c>
      <c r="AI819" s="28" t="str">
        <f>IF(Z819="是",COUNTIFS($Z$2:$Z$4721,"是",$AD$2:$AD$4721,"&lt;"&amp;AD819)/COUNTIF($Z$2:$Z$4721,"是")*100,"")</f>
        <v/>
      </c>
      <c r="AJ819" s="28" t="str">
        <f>IF(Z819="是",COUNTIFS($Z$2:$Z$4721,"是",$AE$2:$AE$4721,"&lt;"&amp;AE819)/COUNTIF($Z$2:$Z$4721,"是")*100,"")</f>
        <v/>
      </c>
      <c r="AK819" s="28" t="str">
        <f>IF(Z819="是",COUNTIFS($Z$2:$Z$4721,"是",$AF$2:$AF$4721,"&lt;"&amp;AF819)/COUNTIF($Z$2:$Z$4721,"是")*100,"")</f>
        <v/>
      </c>
      <c r="AL819" s="29" t="str">
        <f>IF(Z819="是",ROUND(AG819*0.1+AH819*0.35+AI819*0.15+AJ819*0.15+AK819*0.25,2),"")</f>
        <v/>
      </c>
      <c r="AM819" s="25" t="str">
        <f>IF(Z819="是",COUNTIFS($Z$2:$Z$4721,"是",$AL$2:$AL$4721,"&gt;"&amp;AL819)+1,"")</f>
        <v/>
      </c>
      <c r="AN819" s="24" t="str">
        <f>IF(Z819&lt;&gt;"是","非参评",IF(AND(AM819&lt;=COUNTIF($Z$2:$Z$4721,"是")*0.2,AC819&gt;MEDIAN(IF($Z$2:$Z$4721="是",$AC$2:$AC$4721))),"S",IF(AM819&lt;=COUNTIF($Z$2:$Z$4721,"是")*0.5,"A",IF(AM819&lt;=COUNTIF($Z$2:$Z$4721,"是")*0.8,"B","C"))))</f>
        <v>非参评</v>
      </c>
      <c r="AO819" s="24" t="str">
        <f>IF(G819="","无数据",IF(G819&lt;30,"MOB1-",IF(G819&lt;90,"MOB1-3",IF(G819&lt;180,"MOB3-6",IF(G819&lt;365,"MOB6-12","MOB12+")))))</f>
        <v>MOB3-6</v>
      </c>
    </row>
    <row r="820" spans="1:41" ht="13.5" hidden="1" customHeight="1">
      <c r="A820" s="24" t="s">
        <v>1168</v>
      </c>
      <c r="B820" s="34" t="s">
        <v>145</v>
      </c>
      <c r="C820" s="25">
        <v>798479</v>
      </c>
      <c r="D820" s="24" t="s">
        <v>1204</v>
      </c>
      <c r="E820" s="26">
        <v>46025.404861111099</v>
      </c>
      <c r="F820" s="26">
        <v>45981.632638888899</v>
      </c>
      <c r="G820" s="25">
        <v>129</v>
      </c>
      <c r="H820" s="25">
        <v>173</v>
      </c>
      <c r="I820" s="26">
        <v>46154.802083333299</v>
      </c>
      <c r="J820" s="27">
        <v>4474</v>
      </c>
      <c r="K820" s="27">
        <v>5147</v>
      </c>
      <c r="L820" s="27">
        <v>2362</v>
      </c>
      <c r="M820" s="27">
        <v>205412</v>
      </c>
      <c r="N820" s="27">
        <v>169368</v>
      </c>
      <c r="O820" s="24">
        <v>21</v>
      </c>
      <c r="P820" s="27">
        <v>0</v>
      </c>
      <c r="Q820" s="24"/>
      <c r="R820" s="24"/>
      <c r="S820" s="27">
        <v>206</v>
      </c>
      <c r="T820" s="27">
        <v>319</v>
      </c>
      <c r="U820" s="27">
        <v>7183100</v>
      </c>
      <c r="V820" s="24">
        <v>2296700</v>
      </c>
      <c r="W820" s="27">
        <v>7183100</v>
      </c>
      <c r="X820" s="24" t="str">
        <f>IF(OR(I820="",说明首页!$C$3-INT(I820)&gt;7),"是","否")</f>
        <v>否</v>
      </c>
      <c r="Y820" s="24" t="str">
        <f>IF(OR(O820="",O820&lt;22),"是","否")</f>
        <v>是</v>
      </c>
      <c r="Z820" s="24" t="str">
        <f>IF(AND(X820="否",Y820="否"),"是","否")</f>
        <v>否</v>
      </c>
      <c r="AA820" s="24" t="str">
        <f>IF(OR(I820="",说明首页!$C$3-INT(I820)&gt;=3),"是","否")</f>
        <v>否</v>
      </c>
      <c r="AB820" s="28">
        <f>IFERROR(IF(L820&gt;0,N820/L820,0),0)</f>
        <v>71.705334462320067</v>
      </c>
      <c r="AC820" s="29">
        <f>IFERROR(IF(U820="",0,U820/10000),0)</f>
        <v>718.31</v>
      </c>
      <c r="AD820" s="27">
        <f>IFERROR(IF(AND(T820&lt;&gt;"",T820&gt;0),U820/T820,0),0)</f>
        <v>22517.554858934171</v>
      </c>
      <c r="AE820" s="29">
        <f>IFERROR(IF(V820="",0,V820/10000),0)</f>
        <v>229.67</v>
      </c>
      <c r="AF820" s="29">
        <f>IFERROR(IF(O820&gt;0,N820/O820/60,0),0)</f>
        <v>134.4190476190476</v>
      </c>
      <c r="AG820" s="28" t="str">
        <f>IF(Z820="是",COUNTIFS($Z$2:$Z$4721,"是",$AB$2:$AB$4721,"&lt;"&amp;AB820)/COUNTIF($Z$2:$Z$4721,"是")*100,"")</f>
        <v/>
      </c>
      <c r="AH820" s="28" t="str">
        <f>IF(Z820="是",COUNTIFS($Z$2:$Z$4721,"是",$AC$2:$AC$4721,"&lt;"&amp;AC820)/COUNTIF($Z$2:$Z$4721,"是")*100,"")</f>
        <v/>
      </c>
      <c r="AI820" s="28" t="str">
        <f>IF(Z820="是",COUNTIFS($Z$2:$Z$4721,"是",$AD$2:$AD$4721,"&lt;"&amp;AD820)/COUNTIF($Z$2:$Z$4721,"是")*100,"")</f>
        <v/>
      </c>
      <c r="AJ820" s="28" t="str">
        <f>IF(Z820="是",COUNTIFS($Z$2:$Z$4721,"是",$AE$2:$AE$4721,"&lt;"&amp;AE820)/COUNTIF($Z$2:$Z$4721,"是")*100,"")</f>
        <v/>
      </c>
      <c r="AK820" s="28" t="str">
        <f>IF(Z820="是",COUNTIFS($Z$2:$Z$4721,"是",$AF$2:$AF$4721,"&lt;"&amp;AF820)/COUNTIF($Z$2:$Z$4721,"是")*100,"")</f>
        <v/>
      </c>
      <c r="AL820" s="29" t="str">
        <f>IF(Z820="是",ROUND(AG820*0.1+AH820*0.35+AI820*0.15+AJ820*0.15+AK820*0.25,2),"")</f>
        <v/>
      </c>
      <c r="AM820" s="25" t="str">
        <f>IF(Z820="是",COUNTIFS($Z$2:$Z$4721,"是",$AL$2:$AL$4721,"&gt;"&amp;AL820)+1,"")</f>
        <v/>
      </c>
      <c r="AN820" s="24" t="str">
        <f>IF(Z820&lt;&gt;"是","非参评",IF(AND(AM820&lt;=COUNTIF($Z$2:$Z$4721,"是")*0.2,AC820&gt;MEDIAN(IF($Z$2:$Z$4721="是",$AC$2:$AC$4721))),"S",IF(AM820&lt;=COUNTIF($Z$2:$Z$4721,"是")*0.5,"A",IF(AM820&lt;=COUNTIF($Z$2:$Z$4721,"是")*0.8,"B","C"))))</f>
        <v>非参评</v>
      </c>
      <c r="AO820" s="24" t="str">
        <f>IF(G820="","无数据",IF(G820&lt;30,"MOB1-",IF(G820&lt;90,"MOB1-3",IF(G820&lt;180,"MOB3-6",IF(G820&lt;365,"MOB6-12","MOB12+")))))</f>
        <v>MOB3-6</v>
      </c>
    </row>
    <row r="821" spans="1:41" ht="13.5" hidden="1" customHeight="1">
      <c r="A821" s="24" t="s">
        <v>1168</v>
      </c>
      <c r="B821" s="34" t="s">
        <v>169</v>
      </c>
      <c r="C821" s="25">
        <v>798508</v>
      </c>
      <c r="D821" s="24" t="s">
        <v>1557</v>
      </c>
      <c r="E821" s="26">
        <v>45982.491666666698</v>
      </c>
      <c r="F821" s="26">
        <v>45982.491666666698</v>
      </c>
      <c r="G821" s="25">
        <v>172</v>
      </c>
      <c r="H821" s="25">
        <v>172</v>
      </c>
      <c r="I821" s="26">
        <v>46154.734027777798</v>
      </c>
      <c r="J821" s="27">
        <v>4016</v>
      </c>
      <c r="K821" s="27">
        <v>5508</v>
      </c>
      <c r="L821" s="27">
        <v>1984</v>
      </c>
      <c r="M821" s="27">
        <v>228632</v>
      </c>
      <c r="N821" s="27">
        <v>176405</v>
      </c>
      <c r="O821" s="25">
        <v>24</v>
      </c>
      <c r="P821" s="27">
        <v>0</v>
      </c>
      <c r="Q821" s="24"/>
      <c r="R821" s="24"/>
      <c r="S821" s="27">
        <v>214</v>
      </c>
      <c r="T821" s="27">
        <v>329</v>
      </c>
      <c r="U821" s="27">
        <v>6744800</v>
      </c>
      <c r="V821" s="27">
        <v>1895100</v>
      </c>
      <c r="W821" s="27">
        <v>6744800</v>
      </c>
      <c r="X821" s="24" t="str">
        <f>IF(OR(I821="",说明首页!$C$3-INT(I821)&gt;7),"是","否")</f>
        <v>否</v>
      </c>
      <c r="Y821" s="24" t="str">
        <f>IF(OR(O821="",O821&lt;22),"是","否")</f>
        <v>否</v>
      </c>
      <c r="Z821" s="24" t="str">
        <f>IF(AND(X821="否",Y821="否"),"是","否")</f>
        <v>是</v>
      </c>
      <c r="AA821" s="24" t="str">
        <f>IF(OR(I821="",说明首页!$C$3-INT(I821)&gt;=3),"是","否")</f>
        <v>否</v>
      </c>
      <c r="AB821" s="28">
        <f>IFERROR(IF(L821&gt;0,N821/L821,0),0)</f>
        <v>88.913810483870961</v>
      </c>
      <c r="AC821" s="29">
        <f>IFERROR(IF(U821="",0,U821/10000),0)</f>
        <v>674.48</v>
      </c>
      <c r="AD821" s="27">
        <f>IFERROR(IF(AND(T821&lt;&gt;"",T821&gt;0),U821/T821,0),0)</f>
        <v>20500.911854103342</v>
      </c>
      <c r="AE821" s="29">
        <f>IFERROR(IF(V821="",0,V821/10000),0)</f>
        <v>189.51</v>
      </c>
      <c r="AF821" s="29">
        <f>IFERROR(IF(O821&gt;0,N821/O821/60,0),0)</f>
        <v>122.50347222222221</v>
      </c>
      <c r="AG821" s="28">
        <f>IF(Z821="是",COUNTIFS($Z$2:$Z$4721,"是",$AB$2:$AB$4721,"&lt;"&amp;AB821)/COUNTIF($Z$2:$Z$4721,"是")*100,"")</f>
        <v>45.699831365935914</v>
      </c>
      <c r="AH821" s="28">
        <f>IF(Z821="是",COUNTIFS($Z$2:$Z$4721,"是",$AC$2:$AC$4721,"&lt;"&amp;AC821)/COUNTIF($Z$2:$Z$4721,"是")*100,"")</f>
        <v>34.401349072512652</v>
      </c>
      <c r="AI821" s="28">
        <f>IF(Z821="是",COUNTIFS($Z$2:$Z$4721,"是",$AD$2:$AD$4721,"&lt;"&amp;AD821)/COUNTIF($Z$2:$Z$4721,"是")*100,"")</f>
        <v>28.667790893760543</v>
      </c>
      <c r="AJ821" s="28">
        <f>IF(Z821="是",COUNTIFS($Z$2:$Z$4721,"是",$AE$2:$AE$4721,"&lt;"&amp;AE821)/COUNTIF($Z$2:$Z$4721,"是")*100,"")</f>
        <v>25.295109612141651</v>
      </c>
      <c r="AK821" s="28">
        <f>IF(Z821="是",COUNTIFS($Z$2:$Z$4721,"是",$AF$2:$AF$4721,"&lt;"&amp;AF821)/COUNTIF($Z$2:$Z$4721,"是")*100,"")</f>
        <v>27.150084317032043</v>
      </c>
      <c r="AL821" s="29">
        <f>IF(Z821="是",ROUND(AG821*0.1+AH821*0.35+AI821*0.15+AJ821*0.15+AK821*0.25,2),"")</f>
        <v>31.49</v>
      </c>
      <c r="AM821" s="25">
        <f>IF(Z821="是",COUNTIFS($Z$2:$Z$4721,"是",$AL$2:$AL$4721,"&gt;"&amp;AL821)+1,"")</f>
        <v>436</v>
      </c>
      <c r="AN821" s="24" t="str">
        <f>IF(Z821&lt;&gt;"是","非参评",IF(AND(AM821&lt;=COUNTIF($Z$2:$Z$4721,"是")*0.2,AC821&gt;MEDIAN(IF($Z$2:$Z$4721="是",$AC$2:$AC$4721))),"S",IF(AM821&lt;=COUNTIF($Z$2:$Z$4721,"是")*0.5,"A",IF(AM821&lt;=COUNTIF($Z$2:$Z$4721,"是")*0.8,"B","C"))))</f>
        <v>B</v>
      </c>
      <c r="AO821" s="24" t="str">
        <f>IF(G821="","无数据",IF(G821&lt;30,"MOB1-",IF(G821&lt;90,"MOB1-3",IF(G821&lt;180,"MOB3-6",IF(G821&lt;365,"MOB6-12","MOB12+")))))</f>
        <v>MOB3-6</v>
      </c>
    </row>
    <row r="822" spans="1:41" ht="13.5" hidden="1" customHeight="1">
      <c r="A822" s="24" t="s">
        <v>1168</v>
      </c>
      <c r="B822" s="34" t="s">
        <v>167</v>
      </c>
      <c r="C822" s="25">
        <v>798552</v>
      </c>
      <c r="D822" s="24" t="s">
        <v>306</v>
      </c>
      <c r="E822" s="26">
        <v>45985.603472222203</v>
      </c>
      <c r="F822" s="26">
        <v>45985.603472222203</v>
      </c>
      <c r="G822" s="25">
        <v>169</v>
      </c>
      <c r="H822" s="25">
        <v>169</v>
      </c>
      <c r="I822" s="26">
        <v>46154.837500000001</v>
      </c>
      <c r="J822" s="27">
        <v>2311</v>
      </c>
      <c r="K822" s="27">
        <v>4232</v>
      </c>
      <c r="L822" s="27">
        <v>2281</v>
      </c>
      <c r="M822" s="27">
        <v>197455</v>
      </c>
      <c r="N822" s="27">
        <v>167895</v>
      </c>
      <c r="O822" s="25">
        <v>22</v>
      </c>
      <c r="P822" s="27">
        <v>0</v>
      </c>
      <c r="Q822" s="24"/>
      <c r="R822" s="24"/>
      <c r="S822" s="27">
        <v>169</v>
      </c>
      <c r="T822" s="27">
        <v>280</v>
      </c>
      <c r="U822" s="27">
        <v>4867900</v>
      </c>
      <c r="V822" s="27">
        <v>836800</v>
      </c>
      <c r="W822" s="27">
        <v>4867900</v>
      </c>
      <c r="X822" s="24" t="str">
        <f>IF(OR(I822="",说明首页!$C$3-INT(I822)&gt;7),"是","否")</f>
        <v>否</v>
      </c>
      <c r="Y822" s="24" t="str">
        <f>IF(OR(O822="",O822&lt;22),"是","否")</f>
        <v>否</v>
      </c>
      <c r="Z822" s="24" t="str">
        <f>IF(AND(X822="否",Y822="否"),"是","否")</f>
        <v>是</v>
      </c>
      <c r="AA822" s="24" t="str">
        <f>IF(OR(I822="",说明首页!$C$3-INT(I822)&gt;=3),"是","否")</f>
        <v>否</v>
      </c>
      <c r="AB822" s="28">
        <f>IFERROR(IF(L822&gt;0,N822/L822,0),0)</f>
        <v>73.605874616396321</v>
      </c>
      <c r="AC822" s="29">
        <f>IFERROR(IF(U822="",0,U822/10000),0)</f>
        <v>486.79</v>
      </c>
      <c r="AD822" s="27">
        <f>IFERROR(IF(AND(T822&lt;&gt;"",T822&gt;0),U822/T822,0),0)</f>
        <v>17385.357142857141</v>
      </c>
      <c r="AE822" s="29">
        <f>IFERROR(IF(V822="",0,V822/10000),0)</f>
        <v>83.68</v>
      </c>
      <c r="AF822" s="29">
        <f>IFERROR(IF(O822&gt;0,N822/O822/60,0),0)</f>
        <v>127.19318181818181</v>
      </c>
      <c r="AG822" s="28">
        <f>IF(Z822="是",COUNTIFS($Z$2:$Z$4721,"是",$AB$2:$AB$4721,"&lt;"&amp;AB822)/COUNTIF($Z$2:$Z$4721,"是")*100,"")</f>
        <v>11.298482293423271</v>
      </c>
      <c r="AH822" s="28">
        <f>IF(Z822="是",COUNTIFS($Z$2:$Z$4721,"是",$AC$2:$AC$4721,"&lt;"&amp;AC822)/COUNTIF($Z$2:$Z$4721,"是")*100,"")</f>
        <v>15.682967959527824</v>
      </c>
      <c r="AI822" s="28">
        <f>IF(Z822="是",COUNTIFS($Z$2:$Z$4721,"是",$AD$2:$AD$4721,"&lt;"&amp;AD822)/COUNTIF($Z$2:$Z$4721,"是")*100,"")</f>
        <v>12.816188870151771</v>
      </c>
      <c r="AJ822" s="28">
        <f>IF(Z822="是",COUNTIFS($Z$2:$Z$4721,"是",$AE$2:$AE$4721,"&lt;"&amp;AE822)/COUNTIF($Z$2:$Z$4721,"是")*100,"")</f>
        <v>5.9021922428330518</v>
      </c>
      <c r="AK822" s="28">
        <f>IF(Z822="是",COUNTIFS($Z$2:$Z$4721,"是",$AF$2:$AF$4721,"&lt;"&amp;AF822)/COUNTIF($Z$2:$Z$4721,"是")*100,"")</f>
        <v>35.919055649241152</v>
      </c>
      <c r="AL822" s="29">
        <f>IF(Z822="是",ROUND(AG822*0.1+AH822*0.35+AI822*0.15+AJ822*0.15+AK822*0.25,2),"")</f>
        <v>18.41</v>
      </c>
      <c r="AM822" s="25">
        <f>IF(Z822="是",COUNTIFS($Z$2:$Z$4721,"是",$AL$2:$AL$4721,"&gt;"&amp;AL822)+1,"")</f>
        <v>536</v>
      </c>
      <c r="AN822" s="24" t="str">
        <f>IF(Z822&lt;&gt;"是","非参评",IF(AND(AM822&lt;=COUNTIF($Z$2:$Z$4721,"是")*0.2,AC822&gt;MEDIAN(IF($Z$2:$Z$4721="是",$AC$2:$AC$4721))),"S",IF(AM822&lt;=COUNTIF($Z$2:$Z$4721,"是")*0.5,"A",IF(AM822&lt;=COUNTIF($Z$2:$Z$4721,"是")*0.8,"B","C"))))</f>
        <v>C</v>
      </c>
      <c r="AO822" s="24" t="str">
        <f>IF(G822="","无数据",IF(G822&lt;30,"MOB1-",IF(G822&lt;90,"MOB1-3",IF(G822&lt;180,"MOB3-6",IF(G822&lt;365,"MOB6-12","MOB12+")))))</f>
        <v>MOB3-6</v>
      </c>
    </row>
    <row r="823" spans="1:41" ht="13.5" hidden="1" customHeight="1">
      <c r="A823" s="24" t="s">
        <v>1168</v>
      </c>
      <c r="B823" s="34" t="s">
        <v>167</v>
      </c>
      <c r="C823" s="25">
        <v>798553</v>
      </c>
      <c r="D823" s="24" t="s">
        <v>647</v>
      </c>
      <c r="E823" s="26">
        <v>45982.605555555601</v>
      </c>
      <c r="F823" s="26">
        <v>45982.605555555601</v>
      </c>
      <c r="G823" s="25">
        <v>172</v>
      </c>
      <c r="H823" s="25">
        <v>172</v>
      </c>
      <c r="I823" s="26">
        <v>46153.788888888899</v>
      </c>
      <c r="J823" s="27">
        <v>2528</v>
      </c>
      <c r="K823" s="27">
        <v>3123</v>
      </c>
      <c r="L823" s="27">
        <v>1262</v>
      </c>
      <c r="M823" s="27">
        <v>177847</v>
      </c>
      <c r="N823" s="27">
        <v>151100</v>
      </c>
      <c r="O823" s="24">
        <v>23</v>
      </c>
      <c r="P823" s="24">
        <v>0</v>
      </c>
      <c r="Q823" s="24"/>
      <c r="R823" s="24"/>
      <c r="S823" s="24">
        <v>136</v>
      </c>
      <c r="T823" s="24">
        <v>227</v>
      </c>
      <c r="U823" s="24">
        <v>8117500</v>
      </c>
      <c r="V823" s="24">
        <v>4266000</v>
      </c>
      <c r="W823" s="24">
        <v>8117500</v>
      </c>
      <c r="X823" s="24" t="str">
        <f>IF(OR(I823="",说明首页!$C$3-INT(I823)&gt;7),"是","否")</f>
        <v>否</v>
      </c>
      <c r="Y823" s="24" t="str">
        <f>IF(OR(O823="",O823&lt;22),"是","否")</f>
        <v>否</v>
      </c>
      <c r="Z823" s="24" t="str">
        <f>IF(AND(X823="否",Y823="否"),"是","否")</f>
        <v>是</v>
      </c>
      <c r="AA823" s="24" t="str">
        <f>IF(OR(I823="",说明首页!$C$3-INT(I823)&gt;=3),"是","否")</f>
        <v>否</v>
      </c>
      <c r="AB823" s="28">
        <f>IFERROR(IF(L823&gt;0,N823/L823,0),0)</f>
        <v>119.73058637083993</v>
      </c>
      <c r="AC823" s="29">
        <f>IFERROR(IF(U823="",0,U823/10000),0)</f>
        <v>811.75</v>
      </c>
      <c r="AD823" s="27">
        <f>IFERROR(IF(AND(T823&lt;&gt;"",T823&gt;0),U823/T823,0),0)</f>
        <v>35759.911894273129</v>
      </c>
      <c r="AE823" s="29">
        <f>IFERROR(IF(V823="",0,V823/10000),0)</f>
        <v>426.6</v>
      </c>
      <c r="AF823" s="29">
        <f>IFERROR(IF(O823&gt;0,N823/O823/60,0),0)</f>
        <v>109.49275362318841</v>
      </c>
      <c r="AG823" s="28">
        <f>IF(Z823="是",COUNTIFS($Z$2:$Z$4721,"是",$AB$2:$AB$4721,"&lt;"&amp;AB823)/COUNTIF($Z$2:$Z$4721,"是")*100,"")</f>
        <v>88.195615514333895</v>
      </c>
      <c r="AH823" s="28">
        <f>IF(Z823="是",COUNTIFS($Z$2:$Z$4721,"是",$AC$2:$AC$4721,"&lt;"&amp;AC823)/COUNTIF($Z$2:$Z$4721,"是")*100,"")</f>
        <v>50.421585160202362</v>
      </c>
      <c r="AI823" s="28">
        <f>IF(Z823="是",COUNTIFS($Z$2:$Z$4721,"是",$AD$2:$AD$4721,"&lt;"&amp;AD823)/COUNTIF($Z$2:$Z$4721,"是")*100,"")</f>
        <v>94.772344013490724</v>
      </c>
      <c r="AJ823" s="28">
        <f>IF(Z823="是",COUNTIFS($Z$2:$Z$4721,"是",$AE$2:$AE$4721,"&lt;"&amp;AE823)/COUNTIF($Z$2:$Z$4721,"是")*100,"")</f>
        <v>69.139966273187184</v>
      </c>
      <c r="AK823" s="28">
        <f>IF(Z823="是",COUNTIFS($Z$2:$Z$4721,"是",$AF$2:$AF$4721,"&lt;"&amp;AF823)/COUNTIF($Z$2:$Z$4721,"是")*100,"")</f>
        <v>12.647554806070826</v>
      </c>
      <c r="AL823" s="29">
        <f>IF(Z823="是",ROUND(AG823*0.1+AH823*0.35+AI823*0.15+AJ823*0.15+AK823*0.25,2),"")</f>
        <v>54.22</v>
      </c>
      <c r="AM823" s="25">
        <f>IF(Z823="是",COUNTIFS($Z$2:$Z$4721,"是",$AL$2:$AL$4721,"&gt;"&amp;AL823)+1,"")</f>
        <v>257</v>
      </c>
      <c r="AN823" s="24" t="str">
        <f>IF(Z823&lt;&gt;"是","非参评",IF(AND(AM823&lt;=COUNTIF($Z$2:$Z$4721,"是")*0.2,AC823&gt;MEDIAN(IF($Z$2:$Z$4721="是",$AC$2:$AC$4721))),"S",IF(AM823&lt;=COUNTIF($Z$2:$Z$4721,"是")*0.5,"A",IF(AM823&lt;=COUNTIF($Z$2:$Z$4721,"是")*0.8,"B","C"))))</f>
        <v>A</v>
      </c>
      <c r="AO823" s="24" t="str">
        <f>IF(G823="","无数据",IF(G823&lt;30,"MOB1-",IF(G823&lt;90,"MOB1-3",IF(G823&lt;180,"MOB3-6",IF(G823&lt;365,"MOB6-12","MOB12+")))))</f>
        <v>MOB3-6</v>
      </c>
    </row>
    <row r="824" spans="1:41" ht="13.5" hidden="1" customHeight="1">
      <c r="A824" s="24" t="s">
        <v>1168</v>
      </c>
      <c r="B824" s="34" t="s">
        <v>152</v>
      </c>
      <c r="C824" s="25">
        <v>798560</v>
      </c>
      <c r="D824" s="24" t="s">
        <v>1552</v>
      </c>
      <c r="E824" s="26">
        <v>45985.386805555601</v>
      </c>
      <c r="F824" s="26">
        <v>45985.386805555601</v>
      </c>
      <c r="G824" s="25">
        <v>169</v>
      </c>
      <c r="H824" s="25">
        <v>169</v>
      </c>
      <c r="I824" s="26">
        <v>46154.796527777798</v>
      </c>
      <c r="J824" s="27">
        <v>3851</v>
      </c>
      <c r="K824" s="27">
        <v>5198</v>
      </c>
      <c r="L824" s="27">
        <v>2051</v>
      </c>
      <c r="M824" s="27">
        <v>208568</v>
      </c>
      <c r="N824" s="27">
        <v>162067</v>
      </c>
      <c r="O824" s="25">
        <v>24</v>
      </c>
      <c r="P824" s="27">
        <v>0</v>
      </c>
      <c r="Q824" s="24"/>
      <c r="R824" s="24"/>
      <c r="S824" s="27">
        <v>221</v>
      </c>
      <c r="T824" s="27">
        <v>333</v>
      </c>
      <c r="U824" s="27">
        <v>5534300</v>
      </c>
      <c r="V824" s="27">
        <v>1347400</v>
      </c>
      <c r="W824" s="27">
        <v>5534300</v>
      </c>
      <c r="X824" s="24" t="str">
        <f>IF(OR(I824="",说明首页!$C$3-INT(I824)&gt;7),"是","否")</f>
        <v>否</v>
      </c>
      <c r="Y824" s="24" t="str">
        <f>IF(OR(O824="",O824&lt;22),"是","否")</f>
        <v>否</v>
      </c>
      <c r="Z824" s="24" t="str">
        <f>IF(AND(X824="否",Y824="否"),"是","否")</f>
        <v>是</v>
      </c>
      <c r="AA824" s="24" t="str">
        <f>IF(OR(I824="",说明首页!$C$3-INT(I824)&gt;=3),"是","否")</f>
        <v>否</v>
      </c>
      <c r="AB824" s="28">
        <f>IFERROR(IF(L824&gt;0,N824/L824,0),0)</f>
        <v>79.018527547537786</v>
      </c>
      <c r="AC824" s="29">
        <f>IFERROR(IF(U824="",0,U824/10000),0)</f>
        <v>553.42999999999995</v>
      </c>
      <c r="AD824" s="27">
        <f>IFERROR(IF(AND(T824&lt;&gt;"",T824&gt;0),U824/T824,0),0)</f>
        <v>16619.519519519519</v>
      </c>
      <c r="AE824" s="29">
        <f>IFERROR(IF(V824="",0,V824/10000),0)</f>
        <v>134.74</v>
      </c>
      <c r="AF824" s="29">
        <f>IFERROR(IF(O824&gt;0,N824/O824/60,0),0)</f>
        <v>112.54652777777778</v>
      </c>
      <c r="AG824" s="28">
        <f>IF(Z824="是",COUNTIFS($Z$2:$Z$4721,"是",$AB$2:$AB$4721,"&lt;"&amp;AB824)/COUNTIF($Z$2:$Z$4721,"是")*100,"")</f>
        <v>22.596964586846543</v>
      </c>
      <c r="AH824" s="28">
        <f>IF(Z824="是",COUNTIFS($Z$2:$Z$4721,"是",$AC$2:$AC$4721,"&lt;"&amp;AC824)/COUNTIF($Z$2:$Z$4721,"是")*100,"")</f>
        <v>22.934232715008431</v>
      </c>
      <c r="AI824" s="28">
        <f>IF(Z824="是",COUNTIFS($Z$2:$Z$4721,"是",$AD$2:$AD$4721,"&lt;"&amp;AD824)/COUNTIF($Z$2:$Z$4721,"是")*100,"")</f>
        <v>11.129848229342327</v>
      </c>
      <c r="AJ824" s="28">
        <f>IF(Z824="是",COUNTIFS($Z$2:$Z$4721,"是",$AE$2:$AE$4721,"&lt;"&amp;AE824)/COUNTIF($Z$2:$Z$4721,"是")*100,"")</f>
        <v>14.502529510961216</v>
      </c>
      <c r="AK824" s="28">
        <f>IF(Z824="是",COUNTIFS($Z$2:$Z$4721,"是",$AF$2:$AF$4721,"&lt;"&amp;AF824)/COUNTIF($Z$2:$Z$4721,"是")*100,"")</f>
        <v>16.526138279932546</v>
      </c>
      <c r="AL824" s="29">
        <f>IF(Z824="是",ROUND(AG824*0.1+AH824*0.35+AI824*0.15+AJ824*0.15+AK824*0.25,2),"")</f>
        <v>18.260000000000002</v>
      </c>
      <c r="AM824" s="25">
        <f>IF(Z824="是",COUNTIFS($Z$2:$Z$4721,"是",$AL$2:$AL$4721,"&gt;"&amp;AL824)+1,"")</f>
        <v>539</v>
      </c>
      <c r="AN824" s="24" t="str">
        <f>IF(Z824&lt;&gt;"是","非参评",IF(AND(AM824&lt;=COUNTIF($Z$2:$Z$4721,"是")*0.2,AC824&gt;MEDIAN(IF($Z$2:$Z$4721="是",$AC$2:$AC$4721))),"S",IF(AM824&lt;=COUNTIF($Z$2:$Z$4721,"是")*0.5,"A",IF(AM824&lt;=COUNTIF($Z$2:$Z$4721,"是")*0.8,"B","C"))))</f>
        <v>C</v>
      </c>
      <c r="AO824" s="24" t="str">
        <f>IF(G824="","无数据",IF(G824&lt;30,"MOB1-",IF(G824&lt;90,"MOB1-3",IF(G824&lt;180,"MOB3-6",IF(G824&lt;365,"MOB6-12","MOB12+")))))</f>
        <v>MOB3-6</v>
      </c>
    </row>
    <row r="825" spans="1:41" ht="13.5" hidden="1" customHeight="1">
      <c r="A825" s="24" t="s">
        <v>1168</v>
      </c>
      <c r="B825" s="34" t="s">
        <v>150</v>
      </c>
      <c r="C825" s="25">
        <v>798609</v>
      </c>
      <c r="D825" s="24" t="s">
        <v>1083</v>
      </c>
      <c r="E825" s="26">
        <v>45986.608333333301</v>
      </c>
      <c r="F825" s="26">
        <v>45986.608333333301</v>
      </c>
      <c r="G825" s="25">
        <v>168</v>
      </c>
      <c r="H825" s="25">
        <v>168</v>
      </c>
      <c r="I825" s="26">
        <v>46142.683333333298</v>
      </c>
      <c r="J825" s="27">
        <v>246</v>
      </c>
      <c r="K825" s="27">
        <v>268</v>
      </c>
      <c r="L825" s="27">
        <v>119</v>
      </c>
      <c r="M825" s="27">
        <v>13029</v>
      </c>
      <c r="N825" s="27">
        <v>10919</v>
      </c>
      <c r="O825" s="25"/>
      <c r="P825" s="27">
        <v>0</v>
      </c>
      <c r="Q825" s="24"/>
      <c r="R825" s="24"/>
      <c r="S825" s="27">
        <v>1</v>
      </c>
      <c r="T825" s="27">
        <v>1</v>
      </c>
      <c r="U825" s="27">
        <v>500</v>
      </c>
      <c r="V825" s="27"/>
      <c r="W825" s="27">
        <v>500</v>
      </c>
      <c r="X825" s="24" t="str">
        <f>IF(OR(I825="",说明首页!$C$3-INT(I825)&gt;7),"是","否")</f>
        <v>否</v>
      </c>
      <c r="Y825" s="24" t="str">
        <f>IF(OR(O825="",O825&lt;22),"是","否")</f>
        <v>是</v>
      </c>
      <c r="Z825" s="24" t="str">
        <f>IF(AND(X825="否",Y825="否"),"是","否")</f>
        <v>否</v>
      </c>
      <c r="AA825" s="24" t="str">
        <f>IF(OR(I825="",说明首页!$C$3-INT(I825)&gt;=3),"是","否")</f>
        <v>否</v>
      </c>
      <c r="AB825" s="28">
        <f>IFERROR(IF(L825&gt;0,N825/L825,0),0)</f>
        <v>91.756302521008408</v>
      </c>
      <c r="AC825" s="29">
        <f>IFERROR(IF(U825="",0,U825/10000),0)</f>
        <v>0.05</v>
      </c>
      <c r="AD825" s="27">
        <f>IFERROR(IF(AND(T825&lt;&gt;"",T825&gt;0),U825/T825,0),0)</f>
        <v>500</v>
      </c>
      <c r="AE825" s="29">
        <f>IFERROR(IF(V825="",0,V825/10000),0)</f>
        <v>0</v>
      </c>
      <c r="AF825" s="29">
        <f>IFERROR(IF(O825&gt;0,N825/O825/60,0),0)</f>
        <v>0</v>
      </c>
      <c r="AG825" s="28" t="str">
        <f>IF(Z825="是",COUNTIFS($Z$2:$Z$4721,"是",$AB$2:$AB$4721,"&lt;"&amp;AB825)/COUNTIF($Z$2:$Z$4721,"是")*100,"")</f>
        <v/>
      </c>
      <c r="AH825" s="28" t="str">
        <f>IF(Z825="是",COUNTIFS($Z$2:$Z$4721,"是",$AC$2:$AC$4721,"&lt;"&amp;AC825)/COUNTIF($Z$2:$Z$4721,"是")*100,"")</f>
        <v/>
      </c>
      <c r="AI825" s="28" t="str">
        <f>IF(Z825="是",COUNTIFS($Z$2:$Z$4721,"是",$AD$2:$AD$4721,"&lt;"&amp;AD825)/COUNTIF($Z$2:$Z$4721,"是")*100,"")</f>
        <v/>
      </c>
      <c r="AJ825" s="28" t="str">
        <f>IF(Z825="是",COUNTIFS($Z$2:$Z$4721,"是",$AE$2:$AE$4721,"&lt;"&amp;AE825)/COUNTIF($Z$2:$Z$4721,"是")*100,"")</f>
        <v/>
      </c>
      <c r="AK825" s="28" t="str">
        <f>IF(Z825="是",COUNTIFS($Z$2:$Z$4721,"是",$AF$2:$AF$4721,"&lt;"&amp;AF825)/COUNTIF($Z$2:$Z$4721,"是")*100,"")</f>
        <v/>
      </c>
      <c r="AL825" s="29" t="str">
        <f>IF(Z825="是",ROUND(AG825*0.1+AH825*0.35+AI825*0.15+AJ825*0.15+AK825*0.25,2),"")</f>
        <v/>
      </c>
      <c r="AM825" s="25" t="str">
        <f>IF(Z825="是",COUNTIFS($Z$2:$Z$4721,"是",$AL$2:$AL$4721,"&gt;"&amp;AL825)+1,"")</f>
        <v/>
      </c>
      <c r="AN825" s="24" t="str">
        <f>IF(Z825&lt;&gt;"是","非参评",IF(AND(AM825&lt;=COUNTIF($Z$2:$Z$4721,"是")*0.2,AC825&gt;MEDIAN(IF($Z$2:$Z$4721="是",$AC$2:$AC$4721))),"S",IF(AM825&lt;=COUNTIF($Z$2:$Z$4721,"是")*0.5,"A",IF(AM825&lt;=COUNTIF($Z$2:$Z$4721,"是")*0.8,"B","C"))))</f>
        <v>非参评</v>
      </c>
      <c r="AO825" s="24" t="str">
        <f>IF(G825="","无数据",IF(G825&lt;30,"MOB1-",IF(G825&lt;90,"MOB1-3",IF(G825&lt;180,"MOB3-6",IF(G825&lt;365,"MOB6-12","MOB12+")))))</f>
        <v>MOB3-6</v>
      </c>
    </row>
    <row r="826" spans="1:41" ht="13.5" hidden="1" customHeight="1">
      <c r="A826" s="24" t="s">
        <v>1168</v>
      </c>
      <c r="B826" s="34" t="s">
        <v>150</v>
      </c>
      <c r="C826" s="25">
        <v>798613</v>
      </c>
      <c r="D826" s="24" t="s">
        <v>333</v>
      </c>
      <c r="E826" s="26">
        <v>45986.469444444403</v>
      </c>
      <c r="F826" s="26">
        <v>45986.469444444403</v>
      </c>
      <c r="G826" s="25">
        <v>168</v>
      </c>
      <c r="H826" s="25">
        <v>168</v>
      </c>
      <c r="I826" s="26">
        <v>46154.7097222222</v>
      </c>
      <c r="J826" s="27">
        <v>471</v>
      </c>
      <c r="K826" s="27">
        <v>496</v>
      </c>
      <c r="L826" s="27">
        <v>164</v>
      </c>
      <c r="M826" s="27">
        <v>18007</v>
      </c>
      <c r="N826" s="27">
        <v>12860</v>
      </c>
      <c r="O826" s="25"/>
      <c r="P826" s="27">
        <v>0</v>
      </c>
      <c r="Q826" s="24"/>
      <c r="R826" s="24"/>
      <c r="S826" s="27">
        <v>2</v>
      </c>
      <c r="T826" s="27">
        <v>3</v>
      </c>
      <c r="U826" s="27">
        <v>37700</v>
      </c>
      <c r="V826" s="24">
        <v>37700</v>
      </c>
      <c r="W826" s="27">
        <v>37700</v>
      </c>
      <c r="X826" s="24" t="str">
        <f>IF(OR(I826="",说明首页!$C$3-INT(I826)&gt;7),"是","否")</f>
        <v>否</v>
      </c>
      <c r="Y826" s="24" t="str">
        <f>IF(OR(O826="",O826&lt;22),"是","否")</f>
        <v>是</v>
      </c>
      <c r="Z826" s="24" t="str">
        <f>IF(AND(X826="否",Y826="否"),"是","否")</f>
        <v>否</v>
      </c>
      <c r="AA826" s="24" t="str">
        <f>IF(OR(I826="",说明首页!$C$3-INT(I826)&gt;=3),"是","否")</f>
        <v>否</v>
      </c>
      <c r="AB826" s="28">
        <f>IFERROR(IF(L826&gt;0,N826/L826,0),0)</f>
        <v>78.41463414634147</v>
      </c>
      <c r="AC826" s="29">
        <f>IFERROR(IF(U826="",0,U826/10000),0)</f>
        <v>3.77</v>
      </c>
      <c r="AD826" s="27">
        <f>IFERROR(IF(AND(T826&lt;&gt;"",T826&gt;0),U826/T826,0),0)</f>
        <v>12566.666666666666</v>
      </c>
      <c r="AE826" s="29">
        <f>IFERROR(IF(V826="",0,V826/10000),0)</f>
        <v>3.77</v>
      </c>
      <c r="AF826" s="29">
        <f>IFERROR(IF(O826&gt;0,N826/O826/60,0),0)</f>
        <v>0</v>
      </c>
      <c r="AG826" s="28" t="str">
        <f>IF(Z826="是",COUNTIFS($Z$2:$Z$4721,"是",$AB$2:$AB$4721,"&lt;"&amp;AB826)/COUNTIF($Z$2:$Z$4721,"是")*100,"")</f>
        <v/>
      </c>
      <c r="AH826" s="28" t="str">
        <f>IF(Z826="是",COUNTIFS($Z$2:$Z$4721,"是",$AC$2:$AC$4721,"&lt;"&amp;AC826)/COUNTIF($Z$2:$Z$4721,"是")*100,"")</f>
        <v/>
      </c>
      <c r="AI826" s="28" t="str">
        <f>IF(Z826="是",COUNTIFS($Z$2:$Z$4721,"是",$AD$2:$AD$4721,"&lt;"&amp;AD826)/COUNTIF($Z$2:$Z$4721,"是")*100,"")</f>
        <v/>
      </c>
      <c r="AJ826" s="28" t="str">
        <f>IF(Z826="是",COUNTIFS($Z$2:$Z$4721,"是",$AE$2:$AE$4721,"&lt;"&amp;AE826)/COUNTIF($Z$2:$Z$4721,"是")*100,"")</f>
        <v/>
      </c>
      <c r="AK826" s="28" t="str">
        <f>IF(Z826="是",COUNTIFS($Z$2:$Z$4721,"是",$AF$2:$AF$4721,"&lt;"&amp;AF826)/COUNTIF($Z$2:$Z$4721,"是")*100,"")</f>
        <v/>
      </c>
      <c r="AL826" s="29" t="str">
        <f>IF(Z826="是",ROUND(AG826*0.1+AH826*0.35+AI826*0.15+AJ826*0.15+AK826*0.25,2),"")</f>
        <v/>
      </c>
      <c r="AM826" s="25" t="str">
        <f>IF(Z826="是",COUNTIFS($Z$2:$Z$4721,"是",$AL$2:$AL$4721,"&gt;"&amp;AL826)+1,"")</f>
        <v/>
      </c>
      <c r="AN826" s="24" t="str">
        <f>IF(Z826&lt;&gt;"是","非参评",IF(AND(AM826&lt;=COUNTIF($Z$2:$Z$4721,"是")*0.2,AC826&gt;MEDIAN(IF($Z$2:$Z$4721="是",$AC$2:$AC$4721))),"S",IF(AM826&lt;=COUNTIF($Z$2:$Z$4721,"是")*0.5,"A",IF(AM826&lt;=COUNTIF($Z$2:$Z$4721,"是")*0.8,"B","C"))))</f>
        <v>非参评</v>
      </c>
      <c r="AO826" s="24" t="str">
        <f>IF(G826="","无数据",IF(G826&lt;30,"MOB1-",IF(G826&lt;90,"MOB1-3",IF(G826&lt;180,"MOB3-6",IF(G826&lt;365,"MOB6-12","MOB12+")))))</f>
        <v>MOB3-6</v>
      </c>
    </row>
    <row r="827" spans="1:41" ht="13.5" hidden="1" customHeight="1">
      <c r="A827" s="24" t="s">
        <v>1168</v>
      </c>
      <c r="B827" s="34" t="s">
        <v>167</v>
      </c>
      <c r="C827" s="25">
        <v>798712</v>
      </c>
      <c r="D827" s="24" t="s">
        <v>1056</v>
      </c>
      <c r="E827" s="26">
        <v>45992.493750000001</v>
      </c>
      <c r="F827" s="26">
        <v>45992.493750000001</v>
      </c>
      <c r="G827" s="25">
        <v>162</v>
      </c>
      <c r="H827" s="25">
        <v>162</v>
      </c>
      <c r="I827" s="26">
        <v>46154.811805555597</v>
      </c>
      <c r="J827" s="27">
        <v>2245</v>
      </c>
      <c r="K827" s="27">
        <v>2946</v>
      </c>
      <c r="L827" s="27">
        <v>885</v>
      </c>
      <c r="M827" s="27">
        <v>95807</v>
      </c>
      <c r="N827" s="27">
        <v>66406</v>
      </c>
      <c r="O827" s="25">
        <v>23</v>
      </c>
      <c r="P827" s="27">
        <v>0</v>
      </c>
      <c r="Q827" s="24"/>
      <c r="R827" s="24"/>
      <c r="S827" s="27">
        <v>81</v>
      </c>
      <c r="T827" s="27">
        <v>130</v>
      </c>
      <c r="U827" s="27">
        <v>2710500</v>
      </c>
      <c r="V827" s="27">
        <v>840700</v>
      </c>
      <c r="W827" s="27">
        <v>2710500</v>
      </c>
      <c r="X827" s="24" t="str">
        <f>IF(OR(I827="",说明首页!$C$3-INT(I827)&gt;7),"是","否")</f>
        <v>否</v>
      </c>
      <c r="Y827" s="24" t="str">
        <f>IF(OR(O827="",O827&lt;22),"是","否")</f>
        <v>否</v>
      </c>
      <c r="Z827" s="24" t="str">
        <f>IF(AND(X827="否",Y827="否"),"是","否")</f>
        <v>是</v>
      </c>
      <c r="AA827" s="24" t="str">
        <f>IF(OR(I827="",说明首页!$C$3-INT(I827)&gt;=3),"是","否")</f>
        <v>否</v>
      </c>
      <c r="AB827" s="28">
        <f>IFERROR(IF(L827&gt;0,N827/L827,0),0)</f>
        <v>75.035028248587565</v>
      </c>
      <c r="AC827" s="29">
        <f>IFERROR(IF(U827="",0,U827/10000),0)</f>
        <v>271.05</v>
      </c>
      <c r="AD827" s="27">
        <f>IFERROR(IF(AND(T827&lt;&gt;"",T827&gt;0),U827/T827,0),0)</f>
        <v>20850</v>
      </c>
      <c r="AE827" s="29">
        <f>IFERROR(IF(V827="",0,V827/10000),0)</f>
        <v>84.07</v>
      </c>
      <c r="AF827" s="29">
        <f>IFERROR(IF(O827&gt;0,N827/O827/60,0),0)</f>
        <v>48.120289855072464</v>
      </c>
      <c r="AG827" s="28">
        <f>IF(Z827="是",COUNTIFS($Z$2:$Z$4721,"是",$AB$2:$AB$4721,"&lt;"&amp;AB827)/COUNTIF($Z$2:$Z$4721,"是")*100,"")</f>
        <v>15.008431703204048</v>
      </c>
      <c r="AH827" s="28">
        <f>IF(Z827="是",COUNTIFS($Z$2:$Z$4721,"是",$AC$2:$AC$4721,"&lt;"&amp;AC827)/COUNTIF($Z$2:$Z$4721,"是")*100,"")</f>
        <v>2.3608768971332208</v>
      </c>
      <c r="AI827" s="28">
        <f>IF(Z827="是",COUNTIFS($Z$2:$Z$4721,"是",$AD$2:$AD$4721,"&lt;"&amp;AD827)/COUNTIF($Z$2:$Z$4721,"是")*100,"")</f>
        <v>31.197301854974707</v>
      </c>
      <c r="AJ827" s="28">
        <f>IF(Z827="是",COUNTIFS($Z$2:$Z$4721,"是",$AE$2:$AE$4721,"&lt;"&amp;AE827)/COUNTIF($Z$2:$Z$4721,"是")*100,"")</f>
        <v>6.0708263069139967</v>
      </c>
      <c r="AK827" s="28">
        <f>IF(Z827="是",COUNTIFS($Z$2:$Z$4721,"是",$AF$2:$AF$4721,"&lt;"&amp;AF827)/COUNTIF($Z$2:$Z$4721,"是")*100,"")</f>
        <v>0.16863406408094433</v>
      </c>
      <c r="AL827" s="29">
        <f>IF(Z827="是",ROUND(AG827*0.1+AH827*0.35+AI827*0.15+AJ827*0.15+AK827*0.25,2),"")</f>
        <v>7.96</v>
      </c>
      <c r="AM827" s="25">
        <f>IF(Z827="是",COUNTIFS($Z$2:$Z$4721,"是",$AL$2:$AL$4721,"&gt;"&amp;AL827)+1,"")</f>
        <v>586</v>
      </c>
      <c r="AN827" s="24" t="str">
        <f>IF(Z827&lt;&gt;"是","非参评",IF(AND(AM827&lt;=COUNTIF($Z$2:$Z$4721,"是")*0.2,AC827&gt;MEDIAN(IF($Z$2:$Z$4721="是",$AC$2:$AC$4721))),"S",IF(AM827&lt;=COUNTIF($Z$2:$Z$4721,"是")*0.5,"A",IF(AM827&lt;=COUNTIF($Z$2:$Z$4721,"是")*0.8,"B","C"))))</f>
        <v>C</v>
      </c>
      <c r="AO827" s="24" t="str">
        <f>IF(G827="","无数据",IF(G827&lt;30,"MOB1-",IF(G827&lt;90,"MOB1-3",IF(G827&lt;180,"MOB3-6",IF(G827&lt;365,"MOB6-12","MOB12+")))))</f>
        <v>MOB3-6</v>
      </c>
    </row>
    <row r="828" spans="1:41" ht="13.5" hidden="1" customHeight="1">
      <c r="A828" s="24" t="s">
        <v>1168</v>
      </c>
      <c r="B828" s="34" t="s">
        <v>145</v>
      </c>
      <c r="C828" s="25">
        <v>798729</v>
      </c>
      <c r="D828" s="24" t="s">
        <v>1846</v>
      </c>
      <c r="E828" s="26">
        <v>46025.410416666702</v>
      </c>
      <c r="F828" s="26">
        <v>45992.425694444399</v>
      </c>
      <c r="G828" s="25">
        <v>129</v>
      </c>
      <c r="H828" s="25">
        <v>162</v>
      </c>
      <c r="I828" s="26">
        <v>46154.800694444399</v>
      </c>
      <c r="J828" s="27">
        <v>4475</v>
      </c>
      <c r="K828" s="27">
        <v>4724</v>
      </c>
      <c r="L828" s="27">
        <v>2187</v>
      </c>
      <c r="M828" s="27">
        <v>217310</v>
      </c>
      <c r="N828" s="27">
        <v>179478</v>
      </c>
      <c r="O828" s="25">
        <v>22</v>
      </c>
      <c r="P828" s="27">
        <v>0</v>
      </c>
      <c r="Q828" s="24"/>
      <c r="R828" s="24"/>
      <c r="S828" s="27">
        <v>238</v>
      </c>
      <c r="T828" s="27">
        <v>361</v>
      </c>
      <c r="U828" s="27">
        <v>9966300</v>
      </c>
      <c r="V828" s="27">
        <v>5202800</v>
      </c>
      <c r="W828" s="27">
        <v>9966300</v>
      </c>
      <c r="X828" s="24" t="str">
        <f>IF(OR(I828="",说明首页!$C$3-INT(I828)&gt;7),"是","否")</f>
        <v>否</v>
      </c>
      <c r="Y828" s="24" t="str">
        <f>IF(OR(O828="",O828&lt;22),"是","否")</f>
        <v>否</v>
      </c>
      <c r="Z828" s="24" t="str">
        <f>IF(AND(X828="否",Y828="否"),"是","否")</f>
        <v>是</v>
      </c>
      <c r="AA828" s="24" t="str">
        <f>IF(OR(I828="",说明首页!$C$3-INT(I828)&gt;=3),"是","否")</f>
        <v>否</v>
      </c>
      <c r="AB828" s="28">
        <f>IFERROR(IF(L828&gt;0,N828/L828,0),0)</f>
        <v>82.065843621399182</v>
      </c>
      <c r="AC828" s="29">
        <f>IFERROR(IF(U828="",0,U828/10000),0)</f>
        <v>996.63</v>
      </c>
      <c r="AD828" s="27">
        <f>IFERROR(IF(AND(T828&lt;&gt;"",T828&gt;0),U828/T828,0),0)</f>
        <v>27607.47922437673</v>
      </c>
      <c r="AE828" s="29">
        <f>IFERROR(IF(V828="",0,V828/10000),0)</f>
        <v>520.28</v>
      </c>
      <c r="AF828" s="29">
        <f>IFERROR(IF(O828&gt;0,N828/O828/60,0),0)</f>
        <v>135.96818181818182</v>
      </c>
      <c r="AG828" s="28">
        <f>IF(Z828="是",COUNTIFS($Z$2:$Z$4721,"是",$AB$2:$AB$4721,"&lt;"&amp;AB828)/COUNTIF($Z$2:$Z$4721,"是")*100,"")</f>
        <v>29.005059021922431</v>
      </c>
      <c r="AH828" s="28">
        <f>IF(Z828="是",COUNTIFS($Z$2:$Z$4721,"是",$AC$2:$AC$4721,"&lt;"&amp;AC828)/COUNTIF($Z$2:$Z$4721,"是")*100,"")</f>
        <v>68.128161888701527</v>
      </c>
      <c r="AI828" s="28">
        <f>IF(Z828="是",COUNTIFS($Z$2:$Z$4721,"是",$AD$2:$AD$4721,"&lt;"&amp;AD828)/COUNTIF($Z$2:$Z$4721,"是")*100,"")</f>
        <v>70.994940978077565</v>
      </c>
      <c r="AJ828" s="28">
        <f>IF(Z828="是",COUNTIFS($Z$2:$Z$4721,"是",$AE$2:$AE$4721,"&lt;"&amp;AE828)/COUNTIF($Z$2:$Z$4721,"是")*100,"")</f>
        <v>77.403035413153447</v>
      </c>
      <c r="AK828" s="28">
        <f>IF(Z828="是",COUNTIFS($Z$2:$Z$4721,"是",$AF$2:$AF$4721,"&lt;"&amp;AF828)/COUNTIF($Z$2:$Z$4721,"是")*100,"")</f>
        <v>53.62563237774031</v>
      </c>
      <c r="AL828" s="29">
        <f>IF(Z828="是",ROUND(AG828*0.1+AH828*0.35+AI828*0.15+AJ828*0.15+AK828*0.25,2),"")</f>
        <v>62.41</v>
      </c>
      <c r="AM828" s="25">
        <f>IF(Z828="是",COUNTIFS($Z$2:$Z$4721,"是",$AL$2:$AL$4721,"&gt;"&amp;AL828)+1,"")</f>
        <v>194</v>
      </c>
      <c r="AN828" s="24" t="str">
        <f>IF(Z828&lt;&gt;"是","非参评",IF(AND(AM828&lt;=COUNTIF($Z$2:$Z$4721,"是")*0.2,AC828&gt;MEDIAN(IF($Z$2:$Z$4721="是",$AC$2:$AC$4721))),"S",IF(AM828&lt;=COUNTIF($Z$2:$Z$4721,"是")*0.5,"A",IF(AM828&lt;=COUNTIF($Z$2:$Z$4721,"是")*0.8,"B","C"))))</f>
        <v>A</v>
      </c>
      <c r="AO828" s="24" t="str">
        <f>IF(G828="","无数据",IF(G828&lt;30,"MOB1-",IF(G828&lt;90,"MOB1-3",IF(G828&lt;180,"MOB3-6",IF(G828&lt;365,"MOB6-12","MOB12+")))))</f>
        <v>MOB3-6</v>
      </c>
    </row>
    <row r="829" spans="1:41" ht="13.5" hidden="1" customHeight="1">
      <c r="A829" s="24" t="s">
        <v>1168</v>
      </c>
      <c r="B829" s="34" t="s">
        <v>145</v>
      </c>
      <c r="C829" s="25">
        <v>798732</v>
      </c>
      <c r="D829" s="24" t="s">
        <v>268</v>
      </c>
      <c r="E829" s="26">
        <v>46024.420138888898</v>
      </c>
      <c r="F829" s="26">
        <v>45992.417361111096</v>
      </c>
      <c r="G829" s="25">
        <v>130</v>
      </c>
      <c r="H829" s="25">
        <v>162</v>
      </c>
      <c r="I829" s="26">
        <v>46154.818749999999</v>
      </c>
      <c r="J829" s="27">
        <v>6059</v>
      </c>
      <c r="K829" s="27">
        <v>6669</v>
      </c>
      <c r="L829" s="27">
        <v>3052</v>
      </c>
      <c r="M829" s="27">
        <v>278140</v>
      </c>
      <c r="N829" s="27">
        <v>223126</v>
      </c>
      <c r="O829" s="25">
        <v>25</v>
      </c>
      <c r="P829" s="27">
        <v>0</v>
      </c>
      <c r="Q829" s="24"/>
      <c r="R829" s="24"/>
      <c r="S829" s="27">
        <v>380</v>
      </c>
      <c r="T829" s="27">
        <v>609</v>
      </c>
      <c r="U829" s="27">
        <v>15200000</v>
      </c>
      <c r="V829" s="27">
        <v>6771900</v>
      </c>
      <c r="W829" s="27">
        <v>15200000</v>
      </c>
      <c r="X829" s="24" t="str">
        <f>IF(OR(I829="",说明首页!$C$3-INT(I829)&gt;7),"是","否")</f>
        <v>否</v>
      </c>
      <c r="Y829" s="24" t="str">
        <f>IF(OR(O829="",O829&lt;22),"是","否")</f>
        <v>否</v>
      </c>
      <c r="Z829" s="24" t="str">
        <f>IF(AND(X829="否",Y829="否"),"是","否")</f>
        <v>是</v>
      </c>
      <c r="AA829" s="24" t="str">
        <f>IF(OR(I829="",说明首页!$C$3-INT(I829)&gt;=3),"是","否")</f>
        <v>否</v>
      </c>
      <c r="AB829" s="28">
        <f>IFERROR(IF(L829&gt;0,N829/L829,0),0)</f>
        <v>73.108125819134997</v>
      </c>
      <c r="AC829" s="29">
        <f>IFERROR(IF(U829="",0,U829/10000),0)</f>
        <v>1520</v>
      </c>
      <c r="AD829" s="27">
        <f>IFERROR(IF(AND(T829&lt;&gt;"",T829&gt;0),U829/T829,0),0)</f>
        <v>24958.949096880133</v>
      </c>
      <c r="AE829" s="29">
        <f>IFERROR(IF(V829="",0,V829/10000),0)</f>
        <v>677.19</v>
      </c>
      <c r="AF829" s="29">
        <f>IFERROR(IF(O829&gt;0,N829/O829/60,0),0)</f>
        <v>148.75066666666669</v>
      </c>
      <c r="AG829" s="28">
        <f>IF(Z829="是",COUNTIFS($Z$2:$Z$4721,"是",$AB$2:$AB$4721,"&lt;"&amp;AB829)/COUNTIF($Z$2:$Z$4721,"是")*100,"")</f>
        <v>10.792580101180437</v>
      </c>
      <c r="AH829" s="28">
        <f>IF(Z829="是",COUNTIFS($Z$2:$Z$4721,"是",$AC$2:$AC$4721,"&lt;"&amp;AC829)/COUNTIF($Z$2:$Z$4721,"是")*100,"")</f>
        <v>91.231028667790895</v>
      </c>
      <c r="AI829" s="28">
        <f>IF(Z829="是",COUNTIFS($Z$2:$Z$4721,"是",$AD$2:$AD$4721,"&lt;"&amp;AD829)/COUNTIF($Z$2:$Z$4721,"是")*100,"")</f>
        <v>56.492411467116355</v>
      </c>
      <c r="AJ829" s="28">
        <f>IF(Z829="是",COUNTIFS($Z$2:$Z$4721,"是",$AE$2:$AE$4721,"&lt;"&amp;AE829)/COUNTIF($Z$2:$Z$4721,"是")*100,"")</f>
        <v>85.666104553119723</v>
      </c>
      <c r="AK829" s="28">
        <f>IF(Z829="是",COUNTIFS($Z$2:$Z$4721,"是",$AF$2:$AF$4721,"&lt;"&amp;AF829)/COUNTIF($Z$2:$Z$4721,"是")*100,"")</f>
        <v>72.006745362563237</v>
      </c>
      <c r="AL829" s="29">
        <f>IF(Z829="是",ROUND(AG829*0.1+AH829*0.35+AI829*0.15+AJ829*0.15+AK829*0.25,2),"")</f>
        <v>72.34</v>
      </c>
      <c r="AM829" s="25">
        <f>IF(Z829="是",COUNTIFS($Z$2:$Z$4721,"是",$AL$2:$AL$4721,"&gt;"&amp;AL829)+1,"")</f>
        <v>125</v>
      </c>
      <c r="AN829" s="24" t="str">
        <f>IF(Z829&lt;&gt;"是","非参评",IF(AND(AM829&lt;=COUNTIF($Z$2:$Z$4721,"是")*0.2,AC829&gt;MEDIAN(IF($Z$2:$Z$4721="是",$AC$2:$AC$4721))),"S",IF(AM829&lt;=COUNTIF($Z$2:$Z$4721,"是")*0.5,"A",IF(AM829&lt;=COUNTIF($Z$2:$Z$4721,"是")*0.8,"B","C"))))</f>
        <v>A</v>
      </c>
      <c r="AO829" s="24" t="str">
        <f>IF(G829="","无数据",IF(G829&lt;30,"MOB1-",IF(G829&lt;90,"MOB1-3",IF(G829&lt;180,"MOB3-6",IF(G829&lt;365,"MOB6-12","MOB12+")))))</f>
        <v>MOB3-6</v>
      </c>
    </row>
    <row r="830" spans="1:41" ht="13.5" hidden="1" customHeight="1">
      <c r="A830" s="24" t="s">
        <v>1168</v>
      </c>
      <c r="B830" s="34" t="s">
        <v>176</v>
      </c>
      <c r="C830" s="25">
        <v>798743</v>
      </c>
      <c r="D830" s="24" t="s">
        <v>483</v>
      </c>
      <c r="E830" s="26">
        <v>46038.3840277778</v>
      </c>
      <c r="F830" s="26">
        <v>46038.3840277778</v>
      </c>
      <c r="G830" s="25">
        <v>116</v>
      </c>
      <c r="H830" s="25">
        <v>116</v>
      </c>
      <c r="I830" s="26">
        <v>46154.789583333302</v>
      </c>
      <c r="J830" s="27">
        <v>221</v>
      </c>
      <c r="K830" s="27">
        <v>352</v>
      </c>
      <c r="L830" s="27">
        <v>185</v>
      </c>
      <c r="M830" s="27">
        <v>25245</v>
      </c>
      <c r="N830" s="27">
        <v>22777</v>
      </c>
      <c r="O830" s="25">
        <v>6</v>
      </c>
      <c r="P830" s="27">
        <v>0</v>
      </c>
      <c r="Q830" s="24"/>
      <c r="R830" s="24"/>
      <c r="S830" s="27">
        <v>9</v>
      </c>
      <c r="T830" s="27">
        <v>19</v>
      </c>
      <c r="U830" s="27">
        <v>882600</v>
      </c>
      <c r="V830" s="27">
        <v>500100</v>
      </c>
      <c r="W830" s="27">
        <v>882600</v>
      </c>
      <c r="X830" s="24" t="str">
        <f>IF(OR(I830="",说明首页!$C$3-INT(I830)&gt;7),"是","否")</f>
        <v>否</v>
      </c>
      <c r="Y830" s="24" t="str">
        <f>IF(OR(O830="",O830&lt;22),"是","否")</f>
        <v>是</v>
      </c>
      <c r="Z830" s="24" t="str">
        <f>IF(AND(X830="否",Y830="否"),"是","否")</f>
        <v>否</v>
      </c>
      <c r="AA830" s="24" t="str">
        <f>IF(OR(I830="",说明首页!$C$3-INT(I830)&gt;=3),"是","否")</f>
        <v>否</v>
      </c>
      <c r="AB830" s="28">
        <f>IFERROR(IF(L830&gt;0,N830/L830,0),0)</f>
        <v>123.11891891891892</v>
      </c>
      <c r="AC830" s="29">
        <f>IFERROR(IF(U830="",0,U830/10000),0)</f>
        <v>88.26</v>
      </c>
      <c r="AD830" s="27">
        <f>IFERROR(IF(AND(T830&lt;&gt;"",T830&gt;0),U830/T830,0),0)</f>
        <v>46452.631578947367</v>
      </c>
      <c r="AE830" s="29">
        <f>IFERROR(IF(V830="",0,V830/10000),0)</f>
        <v>50.01</v>
      </c>
      <c r="AF830" s="29">
        <f>IFERROR(IF(O830&gt;0,N830/O830/60,0),0)</f>
        <v>63.269444444444439</v>
      </c>
      <c r="AG830" s="28" t="str">
        <f>IF(Z830="是",COUNTIFS($Z$2:$Z$4721,"是",$AB$2:$AB$4721,"&lt;"&amp;AB830)/COUNTIF($Z$2:$Z$4721,"是")*100,"")</f>
        <v/>
      </c>
      <c r="AH830" s="28" t="str">
        <f>IF(Z830="是",COUNTIFS($Z$2:$Z$4721,"是",$AC$2:$AC$4721,"&lt;"&amp;AC830)/COUNTIF($Z$2:$Z$4721,"是")*100,"")</f>
        <v/>
      </c>
      <c r="AI830" s="28" t="str">
        <f>IF(Z830="是",COUNTIFS($Z$2:$Z$4721,"是",$AD$2:$AD$4721,"&lt;"&amp;AD830)/COUNTIF($Z$2:$Z$4721,"是")*100,"")</f>
        <v/>
      </c>
      <c r="AJ830" s="28" t="str">
        <f>IF(Z830="是",COUNTIFS($Z$2:$Z$4721,"是",$AE$2:$AE$4721,"&lt;"&amp;AE830)/COUNTIF($Z$2:$Z$4721,"是")*100,"")</f>
        <v/>
      </c>
      <c r="AK830" s="28" t="str">
        <f>IF(Z830="是",COUNTIFS($Z$2:$Z$4721,"是",$AF$2:$AF$4721,"&lt;"&amp;AF830)/COUNTIF($Z$2:$Z$4721,"是")*100,"")</f>
        <v/>
      </c>
      <c r="AL830" s="29" t="str">
        <f>IF(Z830="是",ROUND(AG830*0.1+AH830*0.35+AI830*0.15+AJ830*0.15+AK830*0.25,2),"")</f>
        <v/>
      </c>
      <c r="AM830" s="25" t="str">
        <f>IF(Z830="是",COUNTIFS($Z$2:$Z$4721,"是",$AL$2:$AL$4721,"&gt;"&amp;AL830)+1,"")</f>
        <v/>
      </c>
      <c r="AN830" s="24" t="str">
        <f>IF(Z830&lt;&gt;"是","非参评",IF(AND(AM830&lt;=COUNTIF($Z$2:$Z$4721,"是")*0.2,AC830&gt;MEDIAN(IF($Z$2:$Z$4721="是",$AC$2:$AC$4721))),"S",IF(AM830&lt;=COUNTIF($Z$2:$Z$4721,"是")*0.5,"A",IF(AM830&lt;=COUNTIF($Z$2:$Z$4721,"是")*0.8,"B","C"))))</f>
        <v>非参评</v>
      </c>
      <c r="AO830" s="24" t="str">
        <f>IF(G830="","无数据",IF(G830&lt;30,"MOB1-",IF(G830&lt;90,"MOB1-3",IF(G830&lt;180,"MOB3-6",IF(G830&lt;365,"MOB6-12","MOB12+")))))</f>
        <v>MOB3-6</v>
      </c>
    </row>
    <row r="831" spans="1:41" ht="13.5" hidden="1" customHeight="1">
      <c r="A831" s="24" t="s">
        <v>1168</v>
      </c>
      <c r="B831" s="34" t="s">
        <v>160</v>
      </c>
      <c r="C831" s="25">
        <v>798756</v>
      </c>
      <c r="D831" s="24" t="s">
        <v>1687</v>
      </c>
      <c r="E831" s="26">
        <v>45992.591666666704</v>
      </c>
      <c r="F831" s="26">
        <v>45992.591666666704</v>
      </c>
      <c r="G831" s="25">
        <v>162</v>
      </c>
      <c r="H831" s="25">
        <v>162</v>
      </c>
      <c r="I831" s="26">
        <v>46154.768750000003</v>
      </c>
      <c r="J831" s="27">
        <v>3417</v>
      </c>
      <c r="K831" s="27">
        <v>4934</v>
      </c>
      <c r="L831" s="27">
        <v>2567</v>
      </c>
      <c r="M831" s="27">
        <v>231945</v>
      </c>
      <c r="N831" s="27">
        <v>196749</v>
      </c>
      <c r="O831" s="25">
        <v>24</v>
      </c>
      <c r="P831" s="27">
        <v>0</v>
      </c>
      <c r="Q831" s="24"/>
      <c r="R831" s="24"/>
      <c r="S831" s="27">
        <v>213</v>
      </c>
      <c r="T831" s="27">
        <v>318</v>
      </c>
      <c r="U831" s="27">
        <v>9471000</v>
      </c>
      <c r="V831" s="27">
        <v>4430500</v>
      </c>
      <c r="W831" s="27">
        <v>9471000</v>
      </c>
      <c r="X831" s="24" t="str">
        <f>IF(OR(I831="",说明首页!$C$3-INT(I831)&gt;7),"是","否")</f>
        <v>否</v>
      </c>
      <c r="Y831" s="24" t="str">
        <f>IF(OR(O831="",O831&lt;22),"是","否")</f>
        <v>否</v>
      </c>
      <c r="Z831" s="24" t="str">
        <f>IF(AND(X831="否",Y831="否"),"是","否")</f>
        <v>是</v>
      </c>
      <c r="AA831" s="24" t="str">
        <f>IF(OR(I831="",说明首页!$C$3-INT(I831)&gt;=3),"是","否")</f>
        <v>否</v>
      </c>
      <c r="AB831" s="28">
        <f>IFERROR(IF(L831&gt;0,N831/L831,0),0)</f>
        <v>76.6455005843397</v>
      </c>
      <c r="AC831" s="29">
        <f>IFERROR(IF(U831="",0,U831/10000),0)</f>
        <v>947.1</v>
      </c>
      <c r="AD831" s="27">
        <f>IFERROR(IF(AND(T831&lt;&gt;"",T831&gt;0),U831/T831,0),0)</f>
        <v>29783.018867924529</v>
      </c>
      <c r="AE831" s="29">
        <f>IFERROR(IF(V831="",0,V831/10000),0)</f>
        <v>443.05</v>
      </c>
      <c r="AF831" s="29">
        <f>IFERROR(IF(O831&gt;0,N831/O831/60,0),0)</f>
        <v>136.63124999999999</v>
      </c>
      <c r="AG831" s="28">
        <f>IF(Z831="是",COUNTIFS($Z$2:$Z$4721,"是",$AB$2:$AB$4721,"&lt;"&amp;AB831)/COUNTIF($Z$2:$Z$4721,"是")*100,"")</f>
        <v>17.36930860033727</v>
      </c>
      <c r="AH831" s="28">
        <f>IF(Z831="是",COUNTIFS($Z$2:$Z$4721,"是",$AC$2:$AC$4721,"&lt;"&amp;AC831)/COUNTIF($Z$2:$Z$4721,"是")*100,"")</f>
        <v>64.755480607082632</v>
      </c>
      <c r="AI831" s="28">
        <f>IF(Z831="是",COUNTIFS($Z$2:$Z$4721,"是",$AD$2:$AD$4721,"&lt;"&amp;AD831)/COUNTIF($Z$2:$Z$4721,"是")*100,"")</f>
        <v>79.763912310286685</v>
      </c>
      <c r="AJ831" s="28">
        <f>IF(Z831="是",COUNTIFS($Z$2:$Z$4721,"是",$AE$2:$AE$4721,"&lt;"&amp;AE831)/COUNTIF($Z$2:$Z$4721,"是")*100,"")</f>
        <v>70.994940978077565</v>
      </c>
      <c r="AK831" s="28">
        <f>IF(Z831="是",COUNTIFS($Z$2:$Z$4721,"是",$AF$2:$AF$4721,"&lt;"&amp;AF831)/COUNTIF($Z$2:$Z$4721,"是")*100,"")</f>
        <v>54.806070826306922</v>
      </c>
      <c r="AL831" s="29">
        <f>IF(Z831="是",ROUND(AG831*0.1+AH831*0.35+AI831*0.15+AJ831*0.15+AK831*0.25,2),"")</f>
        <v>60.72</v>
      </c>
      <c r="AM831" s="25">
        <f>IF(Z831="是",COUNTIFS($Z$2:$Z$4721,"是",$AL$2:$AL$4721,"&gt;"&amp;AL831)+1,"")</f>
        <v>207</v>
      </c>
      <c r="AN831" s="24" t="str">
        <f>IF(Z831&lt;&gt;"是","非参评",IF(AND(AM831&lt;=COUNTIF($Z$2:$Z$4721,"是")*0.2,AC831&gt;MEDIAN(IF($Z$2:$Z$4721="是",$AC$2:$AC$4721))),"S",IF(AM831&lt;=COUNTIF($Z$2:$Z$4721,"是")*0.5,"A",IF(AM831&lt;=COUNTIF($Z$2:$Z$4721,"是")*0.8,"B","C"))))</f>
        <v>A</v>
      </c>
      <c r="AO831" s="24" t="str">
        <f>IF(G831="","无数据",IF(G831&lt;30,"MOB1-",IF(G831&lt;90,"MOB1-3",IF(G831&lt;180,"MOB3-6",IF(G831&lt;365,"MOB6-12","MOB12+")))))</f>
        <v>MOB3-6</v>
      </c>
    </row>
    <row r="832" spans="1:41" ht="13.5" hidden="1" customHeight="1">
      <c r="A832" s="24" t="s">
        <v>1168</v>
      </c>
      <c r="B832" s="34" t="s">
        <v>147</v>
      </c>
      <c r="C832" s="25">
        <v>798818</v>
      </c>
      <c r="D832" s="24" t="s">
        <v>352</v>
      </c>
      <c r="E832" s="26">
        <v>45995.415972222203</v>
      </c>
      <c r="F832" s="26">
        <v>45995.415972222203</v>
      </c>
      <c r="G832" s="25">
        <v>159</v>
      </c>
      <c r="H832" s="25">
        <v>159</v>
      </c>
      <c r="I832" s="26">
        <v>46154.798611111102</v>
      </c>
      <c r="J832" s="27">
        <v>752</v>
      </c>
      <c r="K832" s="27">
        <v>992</v>
      </c>
      <c r="L832" s="27">
        <v>400</v>
      </c>
      <c r="M832" s="27">
        <v>34883</v>
      </c>
      <c r="N832" s="27">
        <v>26208</v>
      </c>
      <c r="O832" s="25">
        <v>7</v>
      </c>
      <c r="P832" s="27">
        <v>0</v>
      </c>
      <c r="Q832" s="24"/>
      <c r="R832" s="24"/>
      <c r="S832" s="27">
        <v>8</v>
      </c>
      <c r="T832" s="27">
        <v>14</v>
      </c>
      <c r="U832" s="27">
        <v>691100</v>
      </c>
      <c r="V832" s="27">
        <v>570200</v>
      </c>
      <c r="W832" s="27">
        <v>691100</v>
      </c>
      <c r="X832" s="24" t="str">
        <f>IF(OR(I832="",说明首页!$C$3-INT(I832)&gt;7),"是","否")</f>
        <v>否</v>
      </c>
      <c r="Y832" s="24" t="str">
        <f>IF(OR(O832="",O832&lt;22),"是","否")</f>
        <v>是</v>
      </c>
      <c r="Z832" s="24" t="str">
        <f>IF(AND(X832="否",Y832="否"),"是","否")</f>
        <v>否</v>
      </c>
      <c r="AA832" s="24" t="str">
        <f>IF(OR(I832="",说明首页!$C$3-INT(I832)&gt;=3),"是","否")</f>
        <v>否</v>
      </c>
      <c r="AB832" s="28">
        <f>IFERROR(IF(L832&gt;0,N832/L832,0),0)</f>
        <v>65.52</v>
      </c>
      <c r="AC832" s="29">
        <f>IFERROR(IF(U832="",0,U832/10000),0)</f>
        <v>69.11</v>
      </c>
      <c r="AD832" s="27">
        <f>IFERROR(IF(AND(T832&lt;&gt;"",T832&gt;0),U832/T832,0),0)</f>
        <v>49364.285714285717</v>
      </c>
      <c r="AE832" s="29">
        <f>IFERROR(IF(V832="",0,V832/10000),0)</f>
        <v>57.02</v>
      </c>
      <c r="AF832" s="29">
        <f>IFERROR(IF(O832&gt;0,N832/O832/60,0),0)</f>
        <v>62.4</v>
      </c>
      <c r="AG832" s="28" t="str">
        <f>IF(Z832="是",COUNTIFS($Z$2:$Z$4721,"是",$AB$2:$AB$4721,"&lt;"&amp;AB832)/COUNTIF($Z$2:$Z$4721,"是")*100,"")</f>
        <v/>
      </c>
      <c r="AH832" s="28" t="str">
        <f>IF(Z832="是",COUNTIFS($Z$2:$Z$4721,"是",$AC$2:$AC$4721,"&lt;"&amp;AC832)/COUNTIF($Z$2:$Z$4721,"是")*100,"")</f>
        <v/>
      </c>
      <c r="AI832" s="28" t="str">
        <f>IF(Z832="是",COUNTIFS($Z$2:$Z$4721,"是",$AD$2:$AD$4721,"&lt;"&amp;AD832)/COUNTIF($Z$2:$Z$4721,"是")*100,"")</f>
        <v/>
      </c>
      <c r="AJ832" s="28" t="str">
        <f>IF(Z832="是",COUNTIFS($Z$2:$Z$4721,"是",$AE$2:$AE$4721,"&lt;"&amp;AE832)/COUNTIF($Z$2:$Z$4721,"是")*100,"")</f>
        <v/>
      </c>
      <c r="AK832" s="28" t="str">
        <f>IF(Z832="是",COUNTIFS($Z$2:$Z$4721,"是",$AF$2:$AF$4721,"&lt;"&amp;AF832)/COUNTIF($Z$2:$Z$4721,"是")*100,"")</f>
        <v/>
      </c>
      <c r="AL832" s="29" t="str">
        <f>IF(Z832="是",ROUND(AG832*0.1+AH832*0.35+AI832*0.15+AJ832*0.15+AK832*0.25,2),"")</f>
        <v/>
      </c>
      <c r="AM832" s="25" t="str">
        <f>IF(Z832="是",COUNTIFS($Z$2:$Z$4721,"是",$AL$2:$AL$4721,"&gt;"&amp;AL832)+1,"")</f>
        <v/>
      </c>
      <c r="AN832" s="24" t="str">
        <f>IF(Z832&lt;&gt;"是","非参评",IF(AND(AM832&lt;=COUNTIF($Z$2:$Z$4721,"是")*0.2,AC832&gt;MEDIAN(IF($Z$2:$Z$4721="是",$AC$2:$AC$4721))),"S",IF(AM832&lt;=COUNTIF($Z$2:$Z$4721,"是")*0.5,"A",IF(AM832&lt;=COUNTIF($Z$2:$Z$4721,"是")*0.8,"B","C"))))</f>
        <v>非参评</v>
      </c>
      <c r="AO832" s="24" t="str">
        <f>IF(G832="","无数据",IF(G832&lt;30,"MOB1-",IF(G832&lt;90,"MOB1-3",IF(G832&lt;180,"MOB3-6",IF(G832&lt;365,"MOB6-12","MOB12+")))))</f>
        <v>MOB3-6</v>
      </c>
    </row>
    <row r="833" spans="1:41" ht="13.5" hidden="1" customHeight="1">
      <c r="A833" s="24" t="s">
        <v>1168</v>
      </c>
      <c r="B833" s="34" t="s">
        <v>150</v>
      </c>
      <c r="C833" s="25">
        <v>798865</v>
      </c>
      <c r="D833" s="24" t="s">
        <v>488</v>
      </c>
      <c r="E833" s="26">
        <v>45996.411805555603</v>
      </c>
      <c r="F833" s="26">
        <v>45996.411805555603</v>
      </c>
      <c r="G833" s="25">
        <v>158</v>
      </c>
      <c r="H833" s="25">
        <v>158</v>
      </c>
      <c r="I833" s="26">
        <v>46133.627083333296</v>
      </c>
      <c r="J833" s="27">
        <v>49</v>
      </c>
      <c r="K833" s="27">
        <v>62</v>
      </c>
      <c r="L833" s="27">
        <v>19</v>
      </c>
      <c r="M833" s="27">
        <v>3539</v>
      </c>
      <c r="N833" s="27">
        <v>2853</v>
      </c>
      <c r="O833" s="24"/>
      <c r="P833" s="27"/>
      <c r="Q833" s="24"/>
      <c r="R833" s="24"/>
      <c r="S833" s="27"/>
      <c r="T833" s="27"/>
      <c r="U833" s="27"/>
      <c r="V833" s="27"/>
      <c r="W833" s="27"/>
      <c r="X833" s="24" t="str">
        <f>IF(OR(I833="",说明首页!$C$3-INT(I833)&gt;7),"是","否")</f>
        <v>否</v>
      </c>
      <c r="Y833" s="24" t="str">
        <f>IF(OR(O833="",O833&lt;22),"是","否")</f>
        <v>是</v>
      </c>
      <c r="Z833" s="24" t="str">
        <f>IF(AND(X833="否",Y833="否"),"是","否")</f>
        <v>否</v>
      </c>
      <c r="AA833" s="24" t="str">
        <f>IF(OR(I833="",说明首页!$C$3-INT(I833)&gt;=3),"是","否")</f>
        <v>否</v>
      </c>
      <c r="AB833" s="28">
        <f>IFERROR(IF(L833&gt;0,N833/L833,0),0)</f>
        <v>150.15789473684211</v>
      </c>
      <c r="AC833" s="29">
        <f>IFERROR(IF(U833="",0,U833/10000),0)</f>
        <v>0</v>
      </c>
      <c r="AD833" s="27">
        <f>IFERROR(IF(AND(T833&lt;&gt;"",T833&gt;0),U833/T833,0),0)</f>
        <v>0</v>
      </c>
      <c r="AE833" s="29">
        <f>IFERROR(IF(V833="",0,V833/10000),0)</f>
        <v>0</v>
      </c>
      <c r="AF833" s="29">
        <f>IFERROR(IF(O833&gt;0,N833/O833/60,0),0)</f>
        <v>0</v>
      </c>
      <c r="AG833" s="28" t="str">
        <f>IF(Z833="是",COUNTIFS($Z$2:$Z$4721,"是",$AB$2:$AB$4721,"&lt;"&amp;AB833)/COUNTIF($Z$2:$Z$4721,"是")*100,"")</f>
        <v/>
      </c>
      <c r="AH833" s="28" t="str">
        <f>IF(Z833="是",COUNTIFS($Z$2:$Z$4721,"是",$AC$2:$AC$4721,"&lt;"&amp;AC833)/COUNTIF($Z$2:$Z$4721,"是")*100,"")</f>
        <v/>
      </c>
      <c r="AI833" s="28" t="str">
        <f>IF(Z833="是",COUNTIFS($Z$2:$Z$4721,"是",$AD$2:$AD$4721,"&lt;"&amp;AD833)/COUNTIF($Z$2:$Z$4721,"是")*100,"")</f>
        <v/>
      </c>
      <c r="AJ833" s="28" t="str">
        <f>IF(Z833="是",COUNTIFS($Z$2:$Z$4721,"是",$AE$2:$AE$4721,"&lt;"&amp;AE833)/COUNTIF($Z$2:$Z$4721,"是")*100,"")</f>
        <v/>
      </c>
      <c r="AK833" s="28" t="str">
        <f>IF(Z833="是",COUNTIFS($Z$2:$Z$4721,"是",$AF$2:$AF$4721,"&lt;"&amp;AF833)/COUNTIF($Z$2:$Z$4721,"是")*100,"")</f>
        <v/>
      </c>
      <c r="AL833" s="29" t="str">
        <f>IF(Z833="是",ROUND(AG833*0.1+AH833*0.35+AI833*0.15+AJ833*0.15+AK833*0.25,2),"")</f>
        <v/>
      </c>
      <c r="AM833" s="25" t="str">
        <f>IF(Z833="是",COUNTIFS($Z$2:$Z$4721,"是",$AL$2:$AL$4721,"&gt;"&amp;AL833)+1,"")</f>
        <v/>
      </c>
      <c r="AN833" s="24" t="str">
        <f>IF(Z833&lt;&gt;"是","非参评",IF(AND(AM833&lt;=COUNTIF($Z$2:$Z$4721,"是")*0.2,AC833&gt;MEDIAN(IF($Z$2:$Z$4721="是",$AC$2:$AC$4721))),"S",IF(AM833&lt;=COUNTIF($Z$2:$Z$4721,"是")*0.5,"A",IF(AM833&lt;=COUNTIF($Z$2:$Z$4721,"是")*0.8,"B","C"))))</f>
        <v>非参评</v>
      </c>
      <c r="AO833" s="24" t="str">
        <f>IF(G833="","无数据",IF(G833&lt;30,"MOB1-",IF(G833&lt;90,"MOB1-3",IF(G833&lt;180,"MOB3-6",IF(G833&lt;365,"MOB6-12","MOB12+")))))</f>
        <v>MOB3-6</v>
      </c>
    </row>
    <row r="834" spans="1:41" ht="13.5" hidden="1" customHeight="1">
      <c r="A834" s="24" t="s">
        <v>1168</v>
      </c>
      <c r="B834" s="34" t="s">
        <v>150</v>
      </c>
      <c r="C834" s="25">
        <v>798867</v>
      </c>
      <c r="D834" s="24" t="s">
        <v>211</v>
      </c>
      <c r="E834" s="26">
        <v>45996.418749999997</v>
      </c>
      <c r="F834" s="26">
        <v>45996.418749999997</v>
      </c>
      <c r="G834" s="25">
        <v>158</v>
      </c>
      <c r="H834" s="25">
        <v>158</v>
      </c>
      <c r="I834" s="26">
        <v>46154.784027777801</v>
      </c>
      <c r="J834" s="27">
        <v>599</v>
      </c>
      <c r="K834" s="27">
        <v>677</v>
      </c>
      <c r="L834" s="27">
        <v>214</v>
      </c>
      <c r="M834" s="27">
        <v>29813</v>
      </c>
      <c r="N834" s="27">
        <v>22205</v>
      </c>
      <c r="O834" s="25">
        <v>3</v>
      </c>
      <c r="P834" s="27">
        <v>0</v>
      </c>
      <c r="Q834" s="24"/>
      <c r="R834" s="24"/>
      <c r="S834" s="27">
        <v>9</v>
      </c>
      <c r="T834" s="27">
        <v>18</v>
      </c>
      <c r="U834" s="27">
        <v>944500</v>
      </c>
      <c r="V834" s="27">
        <v>393700</v>
      </c>
      <c r="W834" s="27">
        <v>944500</v>
      </c>
      <c r="X834" s="24" t="str">
        <f>IF(OR(I834="",说明首页!$C$3-INT(I834)&gt;7),"是","否")</f>
        <v>否</v>
      </c>
      <c r="Y834" s="24" t="str">
        <f>IF(OR(O834="",O834&lt;22),"是","否")</f>
        <v>是</v>
      </c>
      <c r="Z834" s="24" t="str">
        <f>IF(AND(X834="否",Y834="否"),"是","否")</f>
        <v>否</v>
      </c>
      <c r="AA834" s="24" t="str">
        <f>IF(OR(I834="",说明首页!$C$3-INT(I834)&gt;=3),"是","否")</f>
        <v>否</v>
      </c>
      <c r="AB834" s="28">
        <f>IFERROR(IF(L834&gt;0,N834/L834,0),0)</f>
        <v>103.76168224299066</v>
      </c>
      <c r="AC834" s="29">
        <f>IFERROR(IF(U834="",0,U834/10000),0)</f>
        <v>94.45</v>
      </c>
      <c r="AD834" s="27">
        <f>IFERROR(IF(AND(T834&lt;&gt;"",T834&gt;0),U834/T834,0),0)</f>
        <v>52472.222222222219</v>
      </c>
      <c r="AE834" s="29">
        <f>IFERROR(IF(V834="",0,V834/10000),0)</f>
        <v>39.369999999999997</v>
      </c>
      <c r="AF834" s="29">
        <f>IFERROR(IF(O834&gt;0,N834/O834/60,0),0)</f>
        <v>123.36111111111111</v>
      </c>
      <c r="AG834" s="28" t="str">
        <f>IF(Z834="是",COUNTIFS($Z$2:$Z$4721,"是",$AB$2:$AB$4721,"&lt;"&amp;AB834)/COUNTIF($Z$2:$Z$4721,"是")*100,"")</f>
        <v/>
      </c>
      <c r="AH834" s="28" t="str">
        <f>IF(Z834="是",COUNTIFS($Z$2:$Z$4721,"是",$AC$2:$AC$4721,"&lt;"&amp;AC834)/COUNTIF($Z$2:$Z$4721,"是")*100,"")</f>
        <v/>
      </c>
      <c r="AI834" s="28" t="str">
        <f>IF(Z834="是",COUNTIFS($Z$2:$Z$4721,"是",$AD$2:$AD$4721,"&lt;"&amp;AD834)/COUNTIF($Z$2:$Z$4721,"是")*100,"")</f>
        <v/>
      </c>
      <c r="AJ834" s="28" t="str">
        <f>IF(Z834="是",COUNTIFS($Z$2:$Z$4721,"是",$AE$2:$AE$4721,"&lt;"&amp;AE834)/COUNTIF($Z$2:$Z$4721,"是")*100,"")</f>
        <v/>
      </c>
      <c r="AK834" s="28" t="str">
        <f>IF(Z834="是",COUNTIFS($Z$2:$Z$4721,"是",$AF$2:$AF$4721,"&lt;"&amp;AF834)/COUNTIF($Z$2:$Z$4721,"是")*100,"")</f>
        <v/>
      </c>
      <c r="AL834" s="29" t="str">
        <f>IF(Z834="是",ROUND(AG834*0.1+AH834*0.35+AI834*0.15+AJ834*0.15+AK834*0.25,2),"")</f>
        <v/>
      </c>
      <c r="AM834" s="25" t="str">
        <f>IF(Z834="是",COUNTIFS($Z$2:$Z$4721,"是",$AL$2:$AL$4721,"&gt;"&amp;AL834)+1,"")</f>
        <v/>
      </c>
      <c r="AN834" s="24" t="str">
        <f>IF(Z834&lt;&gt;"是","非参评",IF(AND(AM834&lt;=COUNTIF($Z$2:$Z$4721,"是")*0.2,AC834&gt;MEDIAN(IF($Z$2:$Z$4721="是",$AC$2:$AC$4721))),"S",IF(AM834&lt;=COUNTIF($Z$2:$Z$4721,"是")*0.5,"A",IF(AM834&lt;=COUNTIF($Z$2:$Z$4721,"是")*0.8,"B","C"))))</f>
        <v>非参评</v>
      </c>
      <c r="AO834" s="24" t="str">
        <f>IF(G834="","无数据",IF(G834&lt;30,"MOB1-",IF(G834&lt;90,"MOB1-3",IF(G834&lt;180,"MOB3-6",IF(G834&lt;365,"MOB6-12","MOB12+")))))</f>
        <v>MOB3-6</v>
      </c>
    </row>
    <row r="835" spans="1:41" ht="13.5" hidden="1" customHeight="1">
      <c r="A835" s="24" t="s">
        <v>1168</v>
      </c>
      <c r="B835" s="34" t="s">
        <v>150</v>
      </c>
      <c r="C835" s="25">
        <v>798870</v>
      </c>
      <c r="D835" s="24" t="s">
        <v>1042</v>
      </c>
      <c r="E835" s="26">
        <v>45996.4194444444</v>
      </c>
      <c r="F835" s="26">
        <v>45996.4194444444</v>
      </c>
      <c r="G835" s="25">
        <v>158</v>
      </c>
      <c r="H835" s="25">
        <v>158</v>
      </c>
      <c r="I835" s="26">
        <v>46142.686805555597</v>
      </c>
      <c r="J835" s="27">
        <v>285</v>
      </c>
      <c r="K835" s="27">
        <v>329</v>
      </c>
      <c r="L835" s="27">
        <v>153</v>
      </c>
      <c r="M835" s="27">
        <v>14999</v>
      </c>
      <c r="N835" s="27">
        <v>12488</v>
      </c>
      <c r="O835" s="25"/>
      <c r="P835" s="27">
        <v>0</v>
      </c>
      <c r="Q835" s="24"/>
      <c r="R835" s="24"/>
      <c r="S835" s="27">
        <v>1</v>
      </c>
      <c r="T835" s="27">
        <v>2</v>
      </c>
      <c r="U835" s="27">
        <v>60000</v>
      </c>
      <c r="V835" s="27">
        <v>60000</v>
      </c>
      <c r="W835" s="27">
        <v>60000</v>
      </c>
      <c r="X835" s="24" t="str">
        <f>IF(OR(I835="",说明首页!$C$3-INT(I835)&gt;7),"是","否")</f>
        <v>否</v>
      </c>
      <c r="Y835" s="24" t="str">
        <f>IF(OR(O835="",O835&lt;22),"是","否")</f>
        <v>是</v>
      </c>
      <c r="Z835" s="24" t="str">
        <f>IF(AND(X835="否",Y835="否"),"是","否")</f>
        <v>否</v>
      </c>
      <c r="AA835" s="24" t="str">
        <f>IF(OR(I835="",说明首页!$C$3-INT(I835)&gt;=3),"是","否")</f>
        <v>否</v>
      </c>
      <c r="AB835" s="28">
        <f>IFERROR(IF(L835&gt;0,N835/L835,0),0)</f>
        <v>81.620915032679733</v>
      </c>
      <c r="AC835" s="29">
        <f>IFERROR(IF(U835="",0,U835/10000),0)</f>
        <v>6</v>
      </c>
      <c r="AD835" s="27">
        <f>IFERROR(IF(AND(T835&lt;&gt;"",T835&gt;0),U835/T835,0),0)</f>
        <v>30000</v>
      </c>
      <c r="AE835" s="29">
        <f>IFERROR(IF(V835="",0,V835/10000),0)</f>
        <v>6</v>
      </c>
      <c r="AF835" s="29">
        <f>IFERROR(IF(O835&gt;0,N835/O835/60,0),0)</f>
        <v>0</v>
      </c>
      <c r="AG835" s="28" t="str">
        <f>IF(Z835="是",COUNTIFS($Z$2:$Z$4721,"是",$AB$2:$AB$4721,"&lt;"&amp;AB835)/COUNTIF($Z$2:$Z$4721,"是")*100,"")</f>
        <v/>
      </c>
      <c r="AH835" s="28" t="str">
        <f>IF(Z835="是",COUNTIFS($Z$2:$Z$4721,"是",$AC$2:$AC$4721,"&lt;"&amp;AC835)/COUNTIF($Z$2:$Z$4721,"是")*100,"")</f>
        <v/>
      </c>
      <c r="AI835" s="28" t="str">
        <f>IF(Z835="是",COUNTIFS($Z$2:$Z$4721,"是",$AD$2:$AD$4721,"&lt;"&amp;AD835)/COUNTIF($Z$2:$Z$4721,"是")*100,"")</f>
        <v/>
      </c>
      <c r="AJ835" s="28" t="str">
        <f>IF(Z835="是",COUNTIFS($Z$2:$Z$4721,"是",$AE$2:$AE$4721,"&lt;"&amp;AE835)/COUNTIF($Z$2:$Z$4721,"是")*100,"")</f>
        <v/>
      </c>
      <c r="AK835" s="28" t="str">
        <f>IF(Z835="是",COUNTIFS($Z$2:$Z$4721,"是",$AF$2:$AF$4721,"&lt;"&amp;AF835)/COUNTIF($Z$2:$Z$4721,"是")*100,"")</f>
        <v/>
      </c>
      <c r="AL835" s="29" t="str">
        <f>IF(Z835="是",ROUND(AG835*0.1+AH835*0.35+AI835*0.15+AJ835*0.15+AK835*0.25,2),"")</f>
        <v/>
      </c>
      <c r="AM835" s="25" t="str">
        <f>IF(Z835="是",COUNTIFS($Z$2:$Z$4721,"是",$AL$2:$AL$4721,"&gt;"&amp;AL835)+1,"")</f>
        <v/>
      </c>
      <c r="AN835" s="24" t="str">
        <f>IF(Z835&lt;&gt;"是","非参评",IF(AND(AM835&lt;=COUNTIF($Z$2:$Z$4721,"是")*0.2,AC835&gt;MEDIAN(IF($Z$2:$Z$4721="是",$AC$2:$AC$4721))),"S",IF(AM835&lt;=COUNTIF($Z$2:$Z$4721,"是")*0.5,"A",IF(AM835&lt;=COUNTIF($Z$2:$Z$4721,"是")*0.8,"B","C"))))</f>
        <v>非参评</v>
      </c>
      <c r="AO835" s="24" t="str">
        <f>IF(G835="","无数据",IF(G835&lt;30,"MOB1-",IF(G835&lt;90,"MOB1-3",IF(G835&lt;180,"MOB3-6",IF(G835&lt;365,"MOB6-12","MOB12+")))))</f>
        <v>MOB3-6</v>
      </c>
    </row>
    <row r="836" spans="1:41" ht="13.5" hidden="1" customHeight="1">
      <c r="A836" s="24" t="s">
        <v>1168</v>
      </c>
      <c r="B836" s="34" t="s">
        <v>145</v>
      </c>
      <c r="C836" s="25">
        <v>799038</v>
      </c>
      <c r="D836" s="24" t="s">
        <v>1322</v>
      </c>
      <c r="E836" s="26">
        <v>46025.3972222222</v>
      </c>
      <c r="F836" s="26">
        <v>45996.488888888904</v>
      </c>
      <c r="G836" s="25">
        <v>129</v>
      </c>
      <c r="H836" s="25">
        <v>158</v>
      </c>
      <c r="I836" s="26">
        <v>46127.7590277778</v>
      </c>
      <c r="J836" s="27">
        <v>833</v>
      </c>
      <c r="K836" s="27">
        <v>918</v>
      </c>
      <c r="L836" s="27">
        <v>395</v>
      </c>
      <c r="M836" s="27">
        <v>39534</v>
      </c>
      <c r="N836" s="27">
        <v>31905</v>
      </c>
      <c r="O836" s="25">
        <v>4</v>
      </c>
      <c r="P836" s="27">
        <v>0</v>
      </c>
      <c r="Q836" s="24"/>
      <c r="R836" s="24"/>
      <c r="S836" s="27">
        <v>71</v>
      </c>
      <c r="T836" s="27">
        <v>120</v>
      </c>
      <c r="U836" s="27">
        <v>2723200</v>
      </c>
      <c r="V836" s="27">
        <v>863200</v>
      </c>
      <c r="W836" s="27">
        <v>2723200</v>
      </c>
      <c r="X836" s="24" t="str">
        <f>IF(OR(I836="",说明首页!$C$3-INT(I836)&gt;7),"是","否")</f>
        <v>否</v>
      </c>
      <c r="Y836" s="24" t="str">
        <f>IF(OR(O836="",O836&lt;22),"是","否")</f>
        <v>是</v>
      </c>
      <c r="Z836" s="24" t="str">
        <f>IF(AND(X836="否",Y836="否"),"是","否")</f>
        <v>否</v>
      </c>
      <c r="AA836" s="24" t="str">
        <f>IF(OR(I836="",说明首页!$C$3-INT(I836)&gt;=3),"是","否")</f>
        <v>是</v>
      </c>
      <c r="AB836" s="28">
        <f>IFERROR(IF(L836&gt;0,N836/L836,0),0)</f>
        <v>80.77215189873418</v>
      </c>
      <c r="AC836" s="29">
        <f>IFERROR(IF(U836="",0,U836/10000),0)</f>
        <v>272.32</v>
      </c>
      <c r="AD836" s="27">
        <f>IFERROR(IF(AND(T836&lt;&gt;"",T836&gt;0),U836/T836,0),0)</f>
        <v>22693.333333333332</v>
      </c>
      <c r="AE836" s="29">
        <f>IFERROR(IF(V836="",0,V836/10000),0)</f>
        <v>86.32</v>
      </c>
      <c r="AF836" s="29">
        <f>IFERROR(IF(O836&gt;0,N836/O836/60,0),0)</f>
        <v>132.9375</v>
      </c>
      <c r="AG836" s="28" t="str">
        <f>IF(Z836="是",COUNTIFS($Z$2:$Z$4721,"是",$AB$2:$AB$4721,"&lt;"&amp;AB836)/COUNTIF($Z$2:$Z$4721,"是")*100,"")</f>
        <v/>
      </c>
      <c r="AH836" s="28" t="str">
        <f>IF(Z836="是",COUNTIFS($Z$2:$Z$4721,"是",$AC$2:$AC$4721,"&lt;"&amp;AC836)/COUNTIF($Z$2:$Z$4721,"是")*100,"")</f>
        <v/>
      </c>
      <c r="AI836" s="28" t="str">
        <f>IF(Z836="是",COUNTIFS($Z$2:$Z$4721,"是",$AD$2:$AD$4721,"&lt;"&amp;AD836)/COUNTIF($Z$2:$Z$4721,"是")*100,"")</f>
        <v/>
      </c>
      <c r="AJ836" s="28" t="str">
        <f>IF(Z836="是",COUNTIFS($Z$2:$Z$4721,"是",$AE$2:$AE$4721,"&lt;"&amp;AE836)/COUNTIF($Z$2:$Z$4721,"是")*100,"")</f>
        <v/>
      </c>
      <c r="AK836" s="28" t="str">
        <f>IF(Z836="是",COUNTIFS($Z$2:$Z$4721,"是",$AF$2:$AF$4721,"&lt;"&amp;AF836)/COUNTIF($Z$2:$Z$4721,"是")*100,"")</f>
        <v/>
      </c>
      <c r="AL836" s="29" t="str">
        <f>IF(Z836="是",ROUND(AG836*0.1+AH836*0.35+AI836*0.15+AJ836*0.15+AK836*0.25,2),"")</f>
        <v/>
      </c>
      <c r="AM836" s="25" t="str">
        <f>IF(Z836="是",COUNTIFS($Z$2:$Z$4721,"是",$AL$2:$AL$4721,"&gt;"&amp;AL836)+1,"")</f>
        <v/>
      </c>
      <c r="AN836" s="24" t="str">
        <f>IF(Z836&lt;&gt;"是","非参评",IF(AND(AM836&lt;=COUNTIF($Z$2:$Z$4721,"是")*0.2,AC836&gt;MEDIAN(IF($Z$2:$Z$4721="是",$AC$2:$AC$4721))),"S",IF(AM836&lt;=COUNTIF($Z$2:$Z$4721,"是")*0.5,"A",IF(AM836&lt;=COUNTIF($Z$2:$Z$4721,"是")*0.8,"B","C"))))</f>
        <v>非参评</v>
      </c>
      <c r="AO836" s="24" t="str">
        <f>IF(G836="","无数据",IF(G836&lt;30,"MOB1-",IF(G836&lt;90,"MOB1-3",IF(G836&lt;180,"MOB3-6",IF(G836&lt;365,"MOB6-12","MOB12+")))))</f>
        <v>MOB3-6</v>
      </c>
    </row>
    <row r="837" spans="1:41" ht="13.5" hidden="1" customHeight="1">
      <c r="A837" s="24" t="s">
        <v>1168</v>
      </c>
      <c r="B837" s="34" t="s">
        <v>150</v>
      </c>
      <c r="C837" s="25">
        <v>799582</v>
      </c>
      <c r="D837" s="24" t="s">
        <v>362</v>
      </c>
      <c r="E837" s="26">
        <v>46003.439583333296</v>
      </c>
      <c r="F837" s="26">
        <v>46003.439583333296</v>
      </c>
      <c r="G837" s="25">
        <v>151</v>
      </c>
      <c r="H837" s="25">
        <v>151</v>
      </c>
      <c r="I837" s="26">
        <v>46154.661111111098</v>
      </c>
      <c r="J837" s="27">
        <v>720</v>
      </c>
      <c r="K837" s="27">
        <v>835</v>
      </c>
      <c r="L837" s="27">
        <v>175</v>
      </c>
      <c r="M837" s="27">
        <v>30058</v>
      </c>
      <c r="N837" s="27">
        <v>21286</v>
      </c>
      <c r="O837" s="25">
        <v>4</v>
      </c>
      <c r="P837" s="27">
        <v>0</v>
      </c>
      <c r="Q837" s="24"/>
      <c r="R837" s="24"/>
      <c r="S837" s="27">
        <v>6</v>
      </c>
      <c r="T837" s="27">
        <v>12</v>
      </c>
      <c r="U837" s="27">
        <v>263500</v>
      </c>
      <c r="V837" s="27">
        <v>156600</v>
      </c>
      <c r="W837" s="27">
        <v>263500</v>
      </c>
      <c r="X837" s="24" t="str">
        <f>IF(OR(I837="",说明首页!$C$3-INT(I837)&gt;7),"是","否")</f>
        <v>否</v>
      </c>
      <c r="Y837" s="24" t="str">
        <f>IF(OR(O837="",O837&lt;22),"是","否")</f>
        <v>是</v>
      </c>
      <c r="Z837" s="24" t="str">
        <f>IF(AND(X837="否",Y837="否"),"是","否")</f>
        <v>否</v>
      </c>
      <c r="AA837" s="24" t="str">
        <f>IF(OR(I837="",说明首页!$C$3-INT(I837)&gt;=3),"是","否")</f>
        <v>否</v>
      </c>
      <c r="AB837" s="28">
        <f>IFERROR(IF(L837&gt;0,N837/L837,0),0)</f>
        <v>121.63428571428571</v>
      </c>
      <c r="AC837" s="29">
        <f>IFERROR(IF(U837="",0,U837/10000),0)</f>
        <v>26.35</v>
      </c>
      <c r="AD837" s="27">
        <f>IFERROR(IF(AND(T837&lt;&gt;"",T837&gt;0),U837/T837,0),0)</f>
        <v>21958.333333333332</v>
      </c>
      <c r="AE837" s="29">
        <f>IFERROR(IF(V837="",0,V837/10000),0)</f>
        <v>15.66</v>
      </c>
      <c r="AF837" s="29">
        <f>IFERROR(IF(O837&gt;0,N837/O837/60,0),0)</f>
        <v>88.691666666666663</v>
      </c>
      <c r="AG837" s="28" t="str">
        <f>IF(Z837="是",COUNTIFS($Z$2:$Z$4721,"是",$AB$2:$AB$4721,"&lt;"&amp;AB837)/COUNTIF($Z$2:$Z$4721,"是")*100,"")</f>
        <v/>
      </c>
      <c r="AH837" s="28" t="str">
        <f>IF(Z837="是",COUNTIFS($Z$2:$Z$4721,"是",$AC$2:$AC$4721,"&lt;"&amp;AC837)/COUNTIF($Z$2:$Z$4721,"是")*100,"")</f>
        <v/>
      </c>
      <c r="AI837" s="28" t="str">
        <f>IF(Z837="是",COUNTIFS($Z$2:$Z$4721,"是",$AD$2:$AD$4721,"&lt;"&amp;AD837)/COUNTIF($Z$2:$Z$4721,"是")*100,"")</f>
        <v/>
      </c>
      <c r="AJ837" s="28" t="str">
        <f>IF(Z837="是",COUNTIFS($Z$2:$Z$4721,"是",$AE$2:$AE$4721,"&lt;"&amp;AE837)/COUNTIF($Z$2:$Z$4721,"是")*100,"")</f>
        <v/>
      </c>
      <c r="AK837" s="28" t="str">
        <f>IF(Z837="是",COUNTIFS($Z$2:$Z$4721,"是",$AF$2:$AF$4721,"&lt;"&amp;AF837)/COUNTIF($Z$2:$Z$4721,"是")*100,"")</f>
        <v/>
      </c>
      <c r="AL837" s="29" t="str">
        <f>IF(Z837="是",ROUND(AG837*0.1+AH837*0.35+AI837*0.15+AJ837*0.15+AK837*0.25,2),"")</f>
        <v/>
      </c>
      <c r="AM837" s="25" t="str">
        <f>IF(Z837="是",COUNTIFS($Z$2:$Z$4721,"是",$AL$2:$AL$4721,"&gt;"&amp;AL837)+1,"")</f>
        <v/>
      </c>
      <c r="AN837" s="24" t="str">
        <f>IF(Z837&lt;&gt;"是","非参评",IF(AND(AM837&lt;=COUNTIF($Z$2:$Z$4721,"是")*0.2,AC837&gt;MEDIAN(IF($Z$2:$Z$4721="是",$AC$2:$AC$4721))),"S",IF(AM837&lt;=COUNTIF($Z$2:$Z$4721,"是")*0.5,"A",IF(AM837&lt;=COUNTIF($Z$2:$Z$4721,"是")*0.8,"B","C"))))</f>
        <v>非参评</v>
      </c>
      <c r="AO837" s="24" t="str">
        <f>IF(G837="","无数据",IF(G837&lt;30,"MOB1-",IF(G837&lt;90,"MOB1-3",IF(G837&lt;180,"MOB3-6",IF(G837&lt;365,"MOB6-12","MOB12+")))))</f>
        <v>MOB3-6</v>
      </c>
    </row>
    <row r="838" spans="1:41" ht="13.5" hidden="1" customHeight="1">
      <c r="A838" s="24" t="s">
        <v>1168</v>
      </c>
      <c r="B838" s="34" t="s">
        <v>150</v>
      </c>
      <c r="C838" s="25">
        <v>799583</v>
      </c>
      <c r="D838" s="24" t="s">
        <v>154</v>
      </c>
      <c r="E838" s="26">
        <v>46003.418749999997</v>
      </c>
      <c r="F838" s="26">
        <v>46003.418749999997</v>
      </c>
      <c r="G838" s="25">
        <v>151</v>
      </c>
      <c r="H838" s="25">
        <v>151</v>
      </c>
      <c r="I838" s="26">
        <v>46154.661805555603</v>
      </c>
      <c r="J838" s="27">
        <v>607</v>
      </c>
      <c r="K838" s="27">
        <v>779</v>
      </c>
      <c r="L838" s="27">
        <v>294</v>
      </c>
      <c r="M838" s="27">
        <v>31614</v>
      </c>
      <c r="N838" s="27">
        <v>24377</v>
      </c>
      <c r="O838" s="24">
        <v>5</v>
      </c>
      <c r="P838" s="27">
        <v>0</v>
      </c>
      <c r="Q838" s="24"/>
      <c r="R838" s="24"/>
      <c r="S838" s="27">
        <v>1</v>
      </c>
      <c r="T838" s="27">
        <v>2</v>
      </c>
      <c r="U838" s="27">
        <v>168000</v>
      </c>
      <c r="V838" s="27">
        <v>168000</v>
      </c>
      <c r="W838" s="27">
        <v>168000</v>
      </c>
      <c r="X838" s="24" t="str">
        <f>IF(OR(I838="",说明首页!$C$3-INT(I838)&gt;7),"是","否")</f>
        <v>否</v>
      </c>
      <c r="Y838" s="24" t="str">
        <f>IF(OR(O838="",O838&lt;22),"是","否")</f>
        <v>是</v>
      </c>
      <c r="Z838" s="24" t="str">
        <f>IF(AND(X838="否",Y838="否"),"是","否")</f>
        <v>否</v>
      </c>
      <c r="AA838" s="24" t="str">
        <f>IF(OR(I838="",说明首页!$C$3-INT(I838)&gt;=3),"是","否")</f>
        <v>否</v>
      </c>
      <c r="AB838" s="28">
        <f>IFERROR(IF(L838&gt;0,N838/L838,0),0)</f>
        <v>82.914965986394563</v>
      </c>
      <c r="AC838" s="29">
        <f>IFERROR(IF(U838="",0,U838/10000),0)</f>
        <v>16.8</v>
      </c>
      <c r="AD838" s="27">
        <f>IFERROR(IF(AND(T838&lt;&gt;"",T838&gt;0),U838/T838,0),0)</f>
        <v>84000</v>
      </c>
      <c r="AE838" s="29">
        <f>IFERROR(IF(V838="",0,V838/10000),0)</f>
        <v>16.8</v>
      </c>
      <c r="AF838" s="29">
        <f>IFERROR(IF(O838&gt;0,N838/O838/60,0),0)</f>
        <v>81.256666666666661</v>
      </c>
      <c r="AG838" s="28" t="str">
        <f>IF(Z838="是",COUNTIFS($Z$2:$Z$4721,"是",$AB$2:$AB$4721,"&lt;"&amp;AB838)/COUNTIF($Z$2:$Z$4721,"是")*100,"")</f>
        <v/>
      </c>
      <c r="AH838" s="28" t="str">
        <f>IF(Z838="是",COUNTIFS($Z$2:$Z$4721,"是",$AC$2:$AC$4721,"&lt;"&amp;AC838)/COUNTIF($Z$2:$Z$4721,"是")*100,"")</f>
        <v/>
      </c>
      <c r="AI838" s="28" t="str">
        <f>IF(Z838="是",COUNTIFS($Z$2:$Z$4721,"是",$AD$2:$AD$4721,"&lt;"&amp;AD838)/COUNTIF($Z$2:$Z$4721,"是")*100,"")</f>
        <v/>
      </c>
      <c r="AJ838" s="28" t="str">
        <f>IF(Z838="是",COUNTIFS($Z$2:$Z$4721,"是",$AE$2:$AE$4721,"&lt;"&amp;AE838)/COUNTIF($Z$2:$Z$4721,"是")*100,"")</f>
        <v/>
      </c>
      <c r="AK838" s="28" t="str">
        <f>IF(Z838="是",COUNTIFS($Z$2:$Z$4721,"是",$AF$2:$AF$4721,"&lt;"&amp;AF838)/COUNTIF($Z$2:$Z$4721,"是")*100,"")</f>
        <v/>
      </c>
      <c r="AL838" s="29" t="str">
        <f>IF(Z838="是",ROUND(AG838*0.1+AH838*0.35+AI838*0.15+AJ838*0.15+AK838*0.25,2),"")</f>
        <v/>
      </c>
      <c r="AM838" s="25" t="str">
        <f>IF(Z838="是",COUNTIFS($Z$2:$Z$4721,"是",$AL$2:$AL$4721,"&gt;"&amp;AL838)+1,"")</f>
        <v/>
      </c>
      <c r="AN838" s="24" t="str">
        <f>IF(Z838&lt;&gt;"是","非参评",IF(AND(AM838&lt;=COUNTIF($Z$2:$Z$4721,"是")*0.2,AC838&gt;MEDIAN(IF($Z$2:$Z$4721="是",$AC$2:$AC$4721))),"S",IF(AM838&lt;=COUNTIF($Z$2:$Z$4721,"是")*0.5,"A",IF(AM838&lt;=COUNTIF($Z$2:$Z$4721,"是")*0.8,"B","C"))))</f>
        <v>非参评</v>
      </c>
      <c r="AO838" s="24" t="str">
        <f>IF(G838="","无数据",IF(G838&lt;30,"MOB1-",IF(G838&lt;90,"MOB1-3",IF(G838&lt;180,"MOB3-6",IF(G838&lt;365,"MOB6-12","MOB12+")))))</f>
        <v>MOB3-6</v>
      </c>
    </row>
    <row r="839" spans="1:41" ht="13.5" hidden="1" customHeight="1">
      <c r="A839" s="24" t="s">
        <v>1168</v>
      </c>
      <c r="B839" s="34" t="s">
        <v>150</v>
      </c>
      <c r="C839" s="25">
        <v>799586</v>
      </c>
      <c r="D839" s="24" t="s">
        <v>192</v>
      </c>
      <c r="E839" s="26">
        <v>46003.592361111099</v>
      </c>
      <c r="F839" s="26">
        <v>46003.592361111099</v>
      </c>
      <c r="G839" s="25">
        <v>151</v>
      </c>
      <c r="H839" s="25">
        <v>151</v>
      </c>
      <c r="I839" s="26">
        <v>46154.659722222197</v>
      </c>
      <c r="J839" s="27">
        <v>419</v>
      </c>
      <c r="K839" s="27">
        <v>455</v>
      </c>
      <c r="L839" s="27">
        <v>126</v>
      </c>
      <c r="M839" s="27">
        <v>19215</v>
      </c>
      <c r="N839" s="27">
        <v>14094</v>
      </c>
      <c r="O839" s="24">
        <v>3</v>
      </c>
      <c r="P839" s="24">
        <v>0</v>
      </c>
      <c r="Q839" s="24"/>
      <c r="R839" s="24"/>
      <c r="S839" s="24">
        <v>4</v>
      </c>
      <c r="T839" s="24">
        <v>9</v>
      </c>
      <c r="U839" s="24">
        <v>331100</v>
      </c>
      <c r="V839" s="24">
        <v>203300</v>
      </c>
      <c r="W839" s="24">
        <v>331100</v>
      </c>
      <c r="X839" s="24" t="str">
        <f>IF(OR(I839="",说明首页!$C$3-INT(I839)&gt;7),"是","否")</f>
        <v>否</v>
      </c>
      <c r="Y839" s="24" t="str">
        <f>IF(OR(O839="",O839&lt;22),"是","否")</f>
        <v>是</v>
      </c>
      <c r="Z839" s="24" t="str">
        <f>IF(AND(X839="否",Y839="否"),"是","否")</f>
        <v>否</v>
      </c>
      <c r="AA839" s="24" t="str">
        <f>IF(OR(I839="",说明首页!$C$3-INT(I839)&gt;=3),"是","否")</f>
        <v>否</v>
      </c>
      <c r="AB839" s="28">
        <f>IFERROR(IF(L839&gt;0,N839/L839,0),0)</f>
        <v>111.85714285714286</v>
      </c>
      <c r="AC839" s="29">
        <f>IFERROR(IF(U839="",0,U839/10000),0)</f>
        <v>33.11</v>
      </c>
      <c r="AD839" s="27">
        <f>IFERROR(IF(AND(T839&lt;&gt;"",T839&gt;0),U839/T839,0),0)</f>
        <v>36788.888888888891</v>
      </c>
      <c r="AE839" s="29">
        <f>IFERROR(IF(V839="",0,V839/10000),0)</f>
        <v>20.329999999999998</v>
      </c>
      <c r="AF839" s="29">
        <f>IFERROR(IF(O839&gt;0,N839/O839/60,0),0)</f>
        <v>78.3</v>
      </c>
      <c r="AG839" s="28" t="str">
        <f>IF(Z839="是",COUNTIFS($Z$2:$Z$4721,"是",$AB$2:$AB$4721,"&lt;"&amp;AB839)/COUNTIF($Z$2:$Z$4721,"是")*100,"")</f>
        <v/>
      </c>
      <c r="AH839" s="28" t="str">
        <f>IF(Z839="是",COUNTIFS($Z$2:$Z$4721,"是",$AC$2:$AC$4721,"&lt;"&amp;AC839)/COUNTIF($Z$2:$Z$4721,"是")*100,"")</f>
        <v/>
      </c>
      <c r="AI839" s="28" t="str">
        <f>IF(Z839="是",COUNTIFS($Z$2:$Z$4721,"是",$AD$2:$AD$4721,"&lt;"&amp;AD839)/COUNTIF($Z$2:$Z$4721,"是")*100,"")</f>
        <v/>
      </c>
      <c r="AJ839" s="28" t="str">
        <f>IF(Z839="是",COUNTIFS($Z$2:$Z$4721,"是",$AE$2:$AE$4721,"&lt;"&amp;AE839)/COUNTIF($Z$2:$Z$4721,"是")*100,"")</f>
        <v/>
      </c>
      <c r="AK839" s="28" t="str">
        <f>IF(Z839="是",COUNTIFS($Z$2:$Z$4721,"是",$AF$2:$AF$4721,"&lt;"&amp;AF839)/COUNTIF($Z$2:$Z$4721,"是")*100,"")</f>
        <v/>
      </c>
      <c r="AL839" s="29" t="str">
        <f>IF(Z839="是",ROUND(AG839*0.1+AH839*0.35+AI839*0.15+AJ839*0.15+AK839*0.25,2),"")</f>
        <v/>
      </c>
      <c r="AM839" s="25" t="str">
        <f>IF(Z839="是",COUNTIFS($Z$2:$Z$4721,"是",$AL$2:$AL$4721,"&gt;"&amp;AL839)+1,"")</f>
        <v/>
      </c>
      <c r="AN839" s="24" t="str">
        <f>IF(Z839&lt;&gt;"是","非参评",IF(AND(AM839&lt;=COUNTIF($Z$2:$Z$4721,"是")*0.2,AC839&gt;MEDIAN(IF($Z$2:$Z$4721="是",$AC$2:$AC$4721))),"S",IF(AM839&lt;=COUNTIF($Z$2:$Z$4721,"是")*0.5,"A",IF(AM839&lt;=COUNTIF($Z$2:$Z$4721,"是")*0.8,"B","C"))))</f>
        <v>非参评</v>
      </c>
      <c r="AO839" s="24" t="str">
        <f>IF(G839="","无数据",IF(G839&lt;30,"MOB1-",IF(G839&lt;90,"MOB1-3",IF(G839&lt;180,"MOB3-6",IF(G839&lt;365,"MOB6-12","MOB12+")))))</f>
        <v>MOB3-6</v>
      </c>
    </row>
    <row r="840" spans="1:41" ht="13.5" hidden="1" customHeight="1">
      <c r="A840" s="24" t="s">
        <v>1168</v>
      </c>
      <c r="B840" s="34" t="s">
        <v>145</v>
      </c>
      <c r="C840" s="25">
        <v>799592</v>
      </c>
      <c r="D840" s="24" t="s">
        <v>1158</v>
      </c>
      <c r="E840" s="26">
        <v>46002.713888888902</v>
      </c>
      <c r="F840" s="26">
        <v>46002.713888888902</v>
      </c>
      <c r="G840" s="25">
        <v>152</v>
      </c>
      <c r="H840" s="25">
        <v>152</v>
      </c>
      <c r="I840" s="26">
        <v>46152.609027777798</v>
      </c>
      <c r="J840" s="27">
        <v>162</v>
      </c>
      <c r="K840" s="27">
        <v>175</v>
      </c>
      <c r="L840" s="27">
        <v>63</v>
      </c>
      <c r="M840" s="27">
        <v>6811</v>
      </c>
      <c r="N840" s="27">
        <v>5031</v>
      </c>
      <c r="O840" s="25"/>
      <c r="P840" s="27"/>
      <c r="Q840" s="24"/>
      <c r="R840" s="24"/>
      <c r="S840" s="27"/>
      <c r="T840" s="27"/>
      <c r="U840" s="27"/>
      <c r="V840" s="27"/>
      <c r="W840" s="27"/>
      <c r="X840" s="24" t="str">
        <f>IF(OR(I840="",说明首页!$C$3-INT(I840)&gt;7),"是","否")</f>
        <v>否</v>
      </c>
      <c r="Y840" s="24" t="str">
        <f>IF(OR(O840="",O840&lt;22),"是","否")</f>
        <v>是</v>
      </c>
      <c r="Z840" s="24" t="str">
        <f>IF(AND(X840="否",Y840="否"),"是","否")</f>
        <v>否</v>
      </c>
      <c r="AA840" s="24" t="str">
        <f>IF(OR(I840="",说明首页!$C$3-INT(I840)&gt;=3),"是","否")</f>
        <v>否</v>
      </c>
      <c r="AB840" s="28">
        <f>IFERROR(IF(L840&gt;0,N840/L840,0),0)</f>
        <v>79.857142857142861</v>
      </c>
      <c r="AC840" s="29">
        <f>IFERROR(IF(U840="",0,U840/10000),0)</f>
        <v>0</v>
      </c>
      <c r="AD840" s="27">
        <f>IFERROR(IF(AND(T840&lt;&gt;"",T840&gt;0),U840/T840,0),0)</f>
        <v>0</v>
      </c>
      <c r="AE840" s="29">
        <f>IFERROR(IF(V840="",0,V840/10000),0)</f>
        <v>0</v>
      </c>
      <c r="AF840" s="29">
        <f>IFERROR(IF(O840&gt;0,N840/O840/60,0),0)</f>
        <v>0</v>
      </c>
      <c r="AG840" s="28" t="str">
        <f>IF(Z840="是",COUNTIFS($Z$2:$Z$4721,"是",$AB$2:$AB$4721,"&lt;"&amp;AB840)/COUNTIF($Z$2:$Z$4721,"是")*100,"")</f>
        <v/>
      </c>
      <c r="AH840" s="28" t="str">
        <f>IF(Z840="是",COUNTIFS($Z$2:$Z$4721,"是",$AC$2:$AC$4721,"&lt;"&amp;AC840)/COUNTIF($Z$2:$Z$4721,"是")*100,"")</f>
        <v/>
      </c>
      <c r="AI840" s="28" t="str">
        <f>IF(Z840="是",COUNTIFS($Z$2:$Z$4721,"是",$AD$2:$AD$4721,"&lt;"&amp;AD840)/COUNTIF($Z$2:$Z$4721,"是")*100,"")</f>
        <v/>
      </c>
      <c r="AJ840" s="28" t="str">
        <f>IF(Z840="是",COUNTIFS($Z$2:$Z$4721,"是",$AE$2:$AE$4721,"&lt;"&amp;AE840)/COUNTIF($Z$2:$Z$4721,"是")*100,"")</f>
        <v/>
      </c>
      <c r="AK840" s="28" t="str">
        <f>IF(Z840="是",COUNTIFS($Z$2:$Z$4721,"是",$AF$2:$AF$4721,"&lt;"&amp;AF840)/COUNTIF($Z$2:$Z$4721,"是")*100,"")</f>
        <v/>
      </c>
      <c r="AL840" s="29" t="str">
        <f>IF(Z840="是",ROUND(AG840*0.1+AH840*0.35+AI840*0.15+AJ840*0.15+AK840*0.25,2),"")</f>
        <v/>
      </c>
      <c r="AM840" s="25" t="str">
        <f>IF(Z840="是",COUNTIFS($Z$2:$Z$4721,"是",$AL$2:$AL$4721,"&gt;"&amp;AL840)+1,"")</f>
        <v/>
      </c>
      <c r="AN840" s="24" t="str">
        <f>IF(Z840&lt;&gt;"是","非参评",IF(AND(AM840&lt;=COUNTIF($Z$2:$Z$4721,"是")*0.2,AC840&gt;MEDIAN(IF($Z$2:$Z$4721="是",$AC$2:$AC$4721))),"S",IF(AM840&lt;=COUNTIF($Z$2:$Z$4721,"是")*0.5,"A",IF(AM840&lt;=COUNTIF($Z$2:$Z$4721,"是")*0.8,"B","C"))))</f>
        <v>非参评</v>
      </c>
      <c r="AO840" s="24" t="str">
        <f>IF(G840="","无数据",IF(G840&lt;30,"MOB1-",IF(G840&lt;90,"MOB1-3",IF(G840&lt;180,"MOB3-6",IF(G840&lt;365,"MOB6-12","MOB12+")))))</f>
        <v>MOB3-6</v>
      </c>
    </row>
    <row r="841" spans="1:41" ht="13.5" hidden="1" customHeight="1">
      <c r="A841" s="24" t="s">
        <v>1168</v>
      </c>
      <c r="B841" s="34" t="s">
        <v>150</v>
      </c>
      <c r="C841" s="25">
        <v>799758</v>
      </c>
      <c r="D841" s="24" t="s">
        <v>561</v>
      </c>
      <c r="E841" s="26">
        <v>46003.460416666698</v>
      </c>
      <c r="F841" s="26">
        <v>46003.460416666698</v>
      </c>
      <c r="G841" s="25">
        <v>151</v>
      </c>
      <c r="H841" s="25">
        <v>151</v>
      </c>
      <c r="I841" s="26">
        <v>46154.7277777778</v>
      </c>
      <c r="J841" s="27">
        <v>414</v>
      </c>
      <c r="K841" s="27">
        <v>446</v>
      </c>
      <c r="L841" s="27">
        <v>180</v>
      </c>
      <c r="M841" s="27">
        <v>19049</v>
      </c>
      <c r="N841" s="27">
        <v>14877</v>
      </c>
      <c r="O841" s="25"/>
      <c r="P841" s="27">
        <v>0</v>
      </c>
      <c r="Q841" s="24"/>
      <c r="R841" s="24"/>
      <c r="S841" s="27">
        <v>1</v>
      </c>
      <c r="T841" s="27">
        <v>2</v>
      </c>
      <c r="U841" s="27">
        <v>1000</v>
      </c>
      <c r="V841" s="27"/>
      <c r="W841" s="27">
        <v>1000</v>
      </c>
      <c r="X841" s="24" t="str">
        <f>IF(OR(I841="",说明首页!$C$3-INT(I841)&gt;7),"是","否")</f>
        <v>否</v>
      </c>
      <c r="Y841" s="24" t="str">
        <f>IF(OR(O841="",O841&lt;22),"是","否")</f>
        <v>是</v>
      </c>
      <c r="Z841" s="24" t="str">
        <f>IF(AND(X841="否",Y841="否"),"是","否")</f>
        <v>否</v>
      </c>
      <c r="AA841" s="24" t="str">
        <f>IF(OR(I841="",说明首页!$C$3-INT(I841)&gt;=3),"是","否")</f>
        <v>否</v>
      </c>
      <c r="AB841" s="28">
        <f>IFERROR(IF(L841&gt;0,N841/L841,0),0)</f>
        <v>82.65</v>
      </c>
      <c r="AC841" s="29">
        <f>IFERROR(IF(U841="",0,U841/10000),0)</f>
        <v>0.1</v>
      </c>
      <c r="AD841" s="27">
        <f>IFERROR(IF(AND(T841&lt;&gt;"",T841&gt;0),U841/T841,0),0)</f>
        <v>500</v>
      </c>
      <c r="AE841" s="29">
        <f>IFERROR(IF(V841="",0,V841/10000),0)</f>
        <v>0</v>
      </c>
      <c r="AF841" s="29">
        <f>IFERROR(IF(O841&gt;0,N841/O841/60,0),0)</f>
        <v>0</v>
      </c>
      <c r="AG841" s="28" t="str">
        <f>IF(Z841="是",COUNTIFS($Z$2:$Z$4721,"是",$AB$2:$AB$4721,"&lt;"&amp;AB841)/COUNTIF($Z$2:$Z$4721,"是")*100,"")</f>
        <v/>
      </c>
      <c r="AH841" s="28" t="str">
        <f>IF(Z841="是",COUNTIFS($Z$2:$Z$4721,"是",$AC$2:$AC$4721,"&lt;"&amp;AC841)/COUNTIF($Z$2:$Z$4721,"是")*100,"")</f>
        <v/>
      </c>
      <c r="AI841" s="28" t="str">
        <f>IF(Z841="是",COUNTIFS($Z$2:$Z$4721,"是",$AD$2:$AD$4721,"&lt;"&amp;AD841)/COUNTIF($Z$2:$Z$4721,"是")*100,"")</f>
        <v/>
      </c>
      <c r="AJ841" s="28" t="str">
        <f>IF(Z841="是",COUNTIFS($Z$2:$Z$4721,"是",$AE$2:$AE$4721,"&lt;"&amp;AE841)/COUNTIF($Z$2:$Z$4721,"是")*100,"")</f>
        <v/>
      </c>
      <c r="AK841" s="28" t="str">
        <f>IF(Z841="是",COUNTIFS($Z$2:$Z$4721,"是",$AF$2:$AF$4721,"&lt;"&amp;AF841)/COUNTIF($Z$2:$Z$4721,"是")*100,"")</f>
        <v/>
      </c>
      <c r="AL841" s="29" t="str">
        <f>IF(Z841="是",ROUND(AG841*0.1+AH841*0.35+AI841*0.15+AJ841*0.15+AK841*0.25,2),"")</f>
        <v/>
      </c>
      <c r="AM841" s="25" t="str">
        <f>IF(Z841="是",COUNTIFS($Z$2:$Z$4721,"是",$AL$2:$AL$4721,"&gt;"&amp;AL841)+1,"")</f>
        <v/>
      </c>
      <c r="AN841" s="24" t="str">
        <f>IF(Z841&lt;&gt;"是","非参评",IF(AND(AM841&lt;=COUNTIF($Z$2:$Z$4721,"是")*0.2,AC841&gt;MEDIAN(IF($Z$2:$Z$4721="是",$AC$2:$AC$4721))),"S",IF(AM841&lt;=COUNTIF($Z$2:$Z$4721,"是")*0.5,"A",IF(AM841&lt;=COUNTIF($Z$2:$Z$4721,"是")*0.8,"B","C"))))</f>
        <v>非参评</v>
      </c>
      <c r="AO841" s="24" t="str">
        <f>IF(G841="","无数据",IF(G841&lt;30,"MOB1-",IF(G841&lt;90,"MOB1-3",IF(G841&lt;180,"MOB3-6",IF(G841&lt;365,"MOB6-12","MOB12+")))))</f>
        <v>MOB3-6</v>
      </c>
    </row>
    <row r="842" spans="1:41" ht="13.5" hidden="1" customHeight="1">
      <c r="A842" s="24" t="s">
        <v>1168</v>
      </c>
      <c r="B842" s="34" t="s">
        <v>167</v>
      </c>
      <c r="C842" s="25">
        <v>799817</v>
      </c>
      <c r="D842" s="24" t="s">
        <v>641</v>
      </c>
      <c r="E842" s="26">
        <v>46007.724305555603</v>
      </c>
      <c r="F842" s="26">
        <v>46007.724305555603</v>
      </c>
      <c r="G842" s="25">
        <v>147</v>
      </c>
      <c r="H842" s="25">
        <v>147</v>
      </c>
      <c r="I842" s="26">
        <v>46140.46875</v>
      </c>
      <c r="J842" s="27">
        <v>1101</v>
      </c>
      <c r="K842" s="27">
        <v>1285</v>
      </c>
      <c r="L842" s="27">
        <v>379</v>
      </c>
      <c r="M842" s="27">
        <v>43439</v>
      </c>
      <c r="N842" s="27">
        <v>30187</v>
      </c>
      <c r="O842" s="24">
        <v>9</v>
      </c>
      <c r="P842" s="27">
        <v>0</v>
      </c>
      <c r="Q842" s="24"/>
      <c r="R842" s="24"/>
      <c r="S842" s="27">
        <v>46</v>
      </c>
      <c r="T842" s="27">
        <v>60</v>
      </c>
      <c r="U842" s="27">
        <v>1396900</v>
      </c>
      <c r="V842" s="24">
        <v>89800</v>
      </c>
      <c r="W842" s="27">
        <v>1396900</v>
      </c>
      <c r="X842" s="24" t="str">
        <f>IF(OR(I842="",说明首页!$C$3-INT(I842)&gt;7),"是","否")</f>
        <v>否</v>
      </c>
      <c r="Y842" s="24" t="str">
        <f>IF(OR(O842="",O842&lt;22),"是","否")</f>
        <v>是</v>
      </c>
      <c r="Z842" s="24" t="str">
        <f>IF(AND(X842="否",Y842="否"),"是","否")</f>
        <v>否</v>
      </c>
      <c r="AA842" s="24" t="str">
        <f>IF(OR(I842="",说明首页!$C$3-INT(I842)&gt;=3),"是","否")</f>
        <v>否</v>
      </c>
      <c r="AB842" s="28">
        <f>IFERROR(IF(L842&gt;0,N842/L842,0),0)</f>
        <v>79.649076517150391</v>
      </c>
      <c r="AC842" s="29">
        <f>IFERROR(IF(U842="",0,U842/10000),0)</f>
        <v>139.69</v>
      </c>
      <c r="AD842" s="27">
        <f>IFERROR(IF(AND(T842&lt;&gt;"",T842&gt;0),U842/T842,0),0)</f>
        <v>23281.666666666668</v>
      </c>
      <c r="AE842" s="29">
        <f>IFERROR(IF(V842="",0,V842/10000),0)</f>
        <v>8.98</v>
      </c>
      <c r="AF842" s="29">
        <f>IFERROR(IF(O842&gt;0,N842/O842/60,0),0)</f>
        <v>55.901851851851852</v>
      </c>
      <c r="AG842" s="28" t="str">
        <f>IF(Z842="是",COUNTIFS($Z$2:$Z$4721,"是",$AB$2:$AB$4721,"&lt;"&amp;AB842)/COUNTIF($Z$2:$Z$4721,"是")*100,"")</f>
        <v/>
      </c>
      <c r="AH842" s="28" t="str">
        <f>IF(Z842="是",COUNTIFS($Z$2:$Z$4721,"是",$AC$2:$AC$4721,"&lt;"&amp;AC842)/COUNTIF($Z$2:$Z$4721,"是")*100,"")</f>
        <v/>
      </c>
      <c r="AI842" s="28" t="str">
        <f>IF(Z842="是",COUNTIFS($Z$2:$Z$4721,"是",$AD$2:$AD$4721,"&lt;"&amp;AD842)/COUNTIF($Z$2:$Z$4721,"是")*100,"")</f>
        <v/>
      </c>
      <c r="AJ842" s="28" t="str">
        <f>IF(Z842="是",COUNTIFS($Z$2:$Z$4721,"是",$AE$2:$AE$4721,"&lt;"&amp;AE842)/COUNTIF($Z$2:$Z$4721,"是")*100,"")</f>
        <v/>
      </c>
      <c r="AK842" s="28" t="str">
        <f>IF(Z842="是",COUNTIFS($Z$2:$Z$4721,"是",$AF$2:$AF$4721,"&lt;"&amp;AF842)/COUNTIF($Z$2:$Z$4721,"是")*100,"")</f>
        <v/>
      </c>
      <c r="AL842" s="29" t="str">
        <f>IF(Z842="是",ROUND(AG842*0.1+AH842*0.35+AI842*0.15+AJ842*0.15+AK842*0.25,2),"")</f>
        <v/>
      </c>
      <c r="AM842" s="25" t="str">
        <f>IF(Z842="是",COUNTIFS($Z$2:$Z$4721,"是",$AL$2:$AL$4721,"&gt;"&amp;AL842)+1,"")</f>
        <v/>
      </c>
      <c r="AN842" s="24" t="str">
        <f>IF(Z842&lt;&gt;"是","非参评",IF(AND(AM842&lt;=COUNTIF($Z$2:$Z$4721,"是")*0.2,AC842&gt;MEDIAN(IF($Z$2:$Z$4721="是",$AC$2:$AC$4721))),"S",IF(AM842&lt;=COUNTIF($Z$2:$Z$4721,"是")*0.5,"A",IF(AM842&lt;=COUNTIF($Z$2:$Z$4721,"是")*0.8,"B","C"))))</f>
        <v>非参评</v>
      </c>
      <c r="AO842" s="24" t="str">
        <f>IF(G842="","无数据",IF(G842&lt;30,"MOB1-",IF(G842&lt;90,"MOB1-3",IF(G842&lt;180,"MOB3-6",IF(G842&lt;365,"MOB6-12","MOB12+")))))</f>
        <v>MOB3-6</v>
      </c>
    </row>
    <row r="843" spans="1:41" ht="13.5" hidden="1" customHeight="1">
      <c r="A843" s="24" t="s">
        <v>1168</v>
      </c>
      <c r="B843" s="34" t="s">
        <v>176</v>
      </c>
      <c r="C843" s="25">
        <v>799827</v>
      </c>
      <c r="D843" s="24" t="s">
        <v>1912</v>
      </c>
      <c r="E843" s="26">
        <v>46006.629861111098</v>
      </c>
      <c r="F843" s="26">
        <v>46006.629861111098</v>
      </c>
      <c r="G843" s="25">
        <v>148</v>
      </c>
      <c r="H843" s="25">
        <v>148</v>
      </c>
      <c r="I843" s="26">
        <v>46154.724999999999</v>
      </c>
      <c r="J843" s="27">
        <v>1347</v>
      </c>
      <c r="K843" s="27">
        <v>2247</v>
      </c>
      <c r="L843" s="27">
        <v>1133</v>
      </c>
      <c r="M843" s="27">
        <v>106182</v>
      </c>
      <c r="N843" s="27">
        <v>89022</v>
      </c>
      <c r="O843" s="25">
        <v>13</v>
      </c>
      <c r="P843" s="27">
        <v>0</v>
      </c>
      <c r="Q843" s="24"/>
      <c r="R843" s="24"/>
      <c r="S843" s="27">
        <v>101</v>
      </c>
      <c r="T843" s="27">
        <v>170</v>
      </c>
      <c r="U843" s="27">
        <v>2408500</v>
      </c>
      <c r="V843" s="27">
        <v>400300</v>
      </c>
      <c r="W843" s="27">
        <v>2408500</v>
      </c>
      <c r="X843" s="24" t="str">
        <f>IF(OR(I843="",说明首页!$C$3-INT(I843)&gt;7),"是","否")</f>
        <v>否</v>
      </c>
      <c r="Y843" s="24" t="str">
        <f>IF(OR(O843="",O843&lt;22),"是","否")</f>
        <v>是</v>
      </c>
      <c r="Z843" s="24" t="str">
        <f>IF(AND(X843="否",Y843="否"),"是","否")</f>
        <v>否</v>
      </c>
      <c r="AA843" s="24" t="str">
        <f>IF(OR(I843="",说明首页!$C$3-INT(I843)&gt;=3),"是","否")</f>
        <v>否</v>
      </c>
      <c r="AB843" s="28">
        <f>IFERROR(IF(L843&gt;0,N843/L843,0),0)</f>
        <v>78.571932921447484</v>
      </c>
      <c r="AC843" s="29">
        <f>IFERROR(IF(U843="",0,U843/10000),0)</f>
        <v>240.85</v>
      </c>
      <c r="AD843" s="27">
        <f>IFERROR(IF(AND(T843&lt;&gt;"",T843&gt;0),U843/T843,0),0)</f>
        <v>14167.64705882353</v>
      </c>
      <c r="AE843" s="29">
        <f>IFERROR(IF(V843="",0,V843/10000),0)</f>
        <v>40.03</v>
      </c>
      <c r="AF843" s="29">
        <f>IFERROR(IF(O843&gt;0,N843/O843/60,0),0)</f>
        <v>114.13076923076923</v>
      </c>
      <c r="AG843" s="28" t="str">
        <f>IF(Z843="是",COUNTIFS($Z$2:$Z$4721,"是",$AB$2:$AB$4721,"&lt;"&amp;AB843)/COUNTIF($Z$2:$Z$4721,"是")*100,"")</f>
        <v/>
      </c>
      <c r="AH843" s="28" t="str">
        <f>IF(Z843="是",COUNTIFS($Z$2:$Z$4721,"是",$AC$2:$AC$4721,"&lt;"&amp;AC843)/COUNTIF($Z$2:$Z$4721,"是")*100,"")</f>
        <v/>
      </c>
      <c r="AI843" s="28" t="str">
        <f>IF(Z843="是",COUNTIFS($Z$2:$Z$4721,"是",$AD$2:$AD$4721,"&lt;"&amp;AD843)/COUNTIF($Z$2:$Z$4721,"是")*100,"")</f>
        <v/>
      </c>
      <c r="AJ843" s="28" t="str">
        <f>IF(Z843="是",COUNTIFS($Z$2:$Z$4721,"是",$AE$2:$AE$4721,"&lt;"&amp;AE843)/COUNTIF($Z$2:$Z$4721,"是")*100,"")</f>
        <v/>
      </c>
      <c r="AK843" s="28" t="str">
        <f>IF(Z843="是",COUNTIFS($Z$2:$Z$4721,"是",$AF$2:$AF$4721,"&lt;"&amp;AF843)/COUNTIF($Z$2:$Z$4721,"是")*100,"")</f>
        <v/>
      </c>
      <c r="AL843" s="29" t="str">
        <f>IF(Z843="是",ROUND(AG843*0.1+AH843*0.35+AI843*0.15+AJ843*0.15+AK843*0.25,2),"")</f>
        <v/>
      </c>
      <c r="AM843" s="25" t="str">
        <f>IF(Z843="是",COUNTIFS($Z$2:$Z$4721,"是",$AL$2:$AL$4721,"&gt;"&amp;AL843)+1,"")</f>
        <v/>
      </c>
      <c r="AN843" s="24" t="str">
        <f>IF(Z843&lt;&gt;"是","非参评",IF(AND(AM843&lt;=COUNTIF($Z$2:$Z$4721,"是")*0.2,AC843&gt;MEDIAN(IF($Z$2:$Z$4721="是",$AC$2:$AC$4721))),"S",IF(AM843&lt;=COUNTIF($Z$2:$Z$4721,"是")*0.5,"A",IF(AM843&lt;=COUNTIF($Z$2:$Z$4721,"是")*0.8,"B","C"))))</f>
        <v>非参评</v>
      </c>
      <c r="AO843" s="24" t="str">
        <f>IF(G843="","无数据",IF(G843&lt;30,"MOB1-",IF(G843&lt;90,"MOB1-3",IF(G843&lt;180,"MOB3-6",IF(G843&lt;365,"MOB6-12","MOB12+")))))</f>
        <v>MOB3-6</v>
      </c>
    </row>
    <row r="844" spans="1:41" ht="13.5" hidden="1" customHeight="1">
      <c r="A844" s="24" t="s">
        <v>1168</v>
      </c>
      <c r="B844" s="34" t="s">
        <v>176</v>
      </c>
      <c r="C844" s="25">
        <v>799828</v>
      </c>
      <c r="D844" s="24" t="s">
        <v>234</v>
      </c>
      <c r="E844" s="26">
        <v>46006.637499999997</v>
      </c>
      <c r="F844" s="26">
        <v>46006.637499999997</v>
      </c>
      <c r="G844" s="25">
        <v>148</v>
      </c>
      <c r="H844" s="25">
        <v>148</v>
      </c>
      <c r="I844" s="26">
        <v>46153.747222222199</v>
      </c>
      <c r="J844" s="27">
        <v>1911</v>
      </c>
      <c r="K844" s="27">
        <v>3811</v>
      </c>
      <c r="L844" s="27">
        <v>2005</v>
      </c>
      <c r="M844" s="27">
        <v>225355</v>
      </c>
      <c r="N844" s="27">
        <v>200442</v>
      </c>
      <c r="O844" s="24">
        <v>24</v>
      </c>
      <c r="P844" s="24">
        <v>0</v>
      </c>
      <c r="Q844" s="24"/>
      <c r="R844" s="24"/>
      <c r="S844" s="24">
        <v>150</v>
      </c>
      <c r="T844" s="24">
        <v>235</v>
      </c>
      <c r="U844" s="24">
        <v>5419300</v>
      </c>
      <c r="V844" s="24">
        <v>2759800</v>
      </c>
      <c r="W844" s="24">
        <v>5419300</v>
      </c>
      <c r="X844" s="24" t="str">
        <f>IF(OR(I844="",说明首页!$C$3-INT(I844)&gt;7),"是","否")</f>
        <v>否</v>
      </c>
      <c r="Y844" s="24" t="str">
        <f>IF(OR(O844="",O844&lt;22),"是","否")</f>
        <v>否</v>
      </c>
      <c r="Z844" s="24" t="str">
        <f>IF(AND(X844="否",Y844="否"),"是","否")</f>
        <v>是</v>
      </c>
      <c r="AA844" s="24" t="str">
        <f>IF(OR(I844="",说明首页!$C$3-INT(I844)&gt;=3),"是","否")</f>
        <v>否</v>
      </c>
      <c r="AB844" s="28">
        <f>IFERROR(IF(L844&gt;0,N844/L844,0),0)</f>
        <v>99.971072319201994</v>
      </c>
      <c r="AC844" s="29">
        <f>IFERROR(IF(U844="",0,U844/10000),0)</f>
        <v>541.92999999999995</v>
      </c>
      <c r="AD844" s="27">
        <f>IFERROR(IF(AND(T844&lt;&gt;"",T844&gt;0),U844/T844,0),0)</f>
        <v>23060.851063829788</v>
      </c>
      <c r="AE844" s="29">
        <f>IFERROR(IF(V844="",0,V844/10000),0)</f>
        <v>275.98</v>
      </c>
      <c r="AF844" s="29">
        <f>IFERROR(IF(O844&gt;0,N844/O844/60,0),0)</f>
        <v>139.19583333333333</v>
      </c>
      <c r="AG844" s="28">
        <f>IF(Z844="是",COUNTIFS($Z$2:$Z$4721,"是",$AB$2:$AB$4721,"&lt;"&amp;AB844)/COUNTIF($Z$2:$Z$4721,"是")*100,"")</f>
        <v>67.959527824620565</v>
      </c>
      <c r="AH844" s="28">
        <f>IF(Z844="是",COUNTIFS($Z$2:$Z$4721,"是",$AC$2:$AC$4721,"&lt;"&amp;AC844)/COUNTIF($Z$2:$Z$4721,"是")*100,"")</f>
        <v>21.079258010118043</v>
      </c>
      <c r="AI844" s="28">
        <f>IF(Z844="是",COUNTIFS($Z$2:$Z$4721,"是",$AD$2:$AD$4721,"&lt;"&amp;AD844)/COUNTIF($Z$2:$Z$4721,"是")*100,"")</f>
        <v>43.507588532883638</v>
      </c>
      <c r="AJ844" s="28">
        <f>IF(Z844="是",COUNTIFS($Z$2:$Z$4721,"是",$AE$2:$AE$4721,"&lt;"&amp;AE844)/COUNTIF($Z$2:$Z$4721,"是")*100,"")</f>
        <v>42.158516020236085</v>
      </c>
      <c r="AK844" s="28">
        <f>IF(Z844="是",COUNTIFS($Z$2:$Z$4721,"是",$AF$2:$AF$4721,"&lt;"&amp;AF844)/COUNTIF($Z$2:$Z$4721,"是")*100,"")</f>
        <v>58.347386172006743</v>
      </c>
      <c r="AL844" s="29">
        <f>IF(Z844="是",ROUND(AG844*0.1+AH844*0.35+AI844*0.15+AJ844*0.15+AK844*0.25,2),"")</f>
        <v>41.61</v>
      </c>
      <c r="AM844" s="25">
        <f>IF(Z844="是",COUNTIFS($Z$2:$Z$4721,"是",$AL$2:$AL$4721,"&gt;"&amp;AL844)+1,"")</f>
        <v>359</v>
      </c>
      <c r="AN844" s="24" t="str">
        <f>IF(Z844&lt;&gt;"是","非参评",IF(AND(AM844&lt;=COUNTIF($Z$2:$Z$4721,"是")*0.2,AC844&gt;MEDIAN(IF($Z$2:$Z$4721="是",$AC$2:$AC$4721))),"S",IF(AM844&lt;=COUNTIF($Z$2:$Z$4721,"是")*0.5,"A",IF(AM844&lt;=COUNTIF($Z$2:$Z$4721,"是")*0.8,"B","C"))))</f>
        <v>B</v>
      </c>
      <c r="AO844" s="24" t="str">
        <f>IF(G844="","无数据",IF(G844&lt;30,"MOB1-",IF(G844&lt;90,"MOB1-3",IF(G844&lt;180,"MOB3-6",IF(G844&lt;365,"MOB6-12","MOB12+")))))</f>
        <v>MOB3-6</v>
      </c>
    </row>
    <row r="845" spans="1:41" ht="13.5" hidden="1" customHeight="1">
      <c r="A845" s="24" t="s">
        <v>1168</v>
      </c>
      <c r="B845" s="34" t="s">
        <v>160</v>
      </c>
      <c r="C845" s="25">
        <v>799843</v>
      </c>
      <c r="D845" s="24" t="s">
        <v>1469</v>
      </c>
      <c r="E845" s="26">
        <v>46007.411111111098</v>
      </c>
      <c r="F845" s="26">
        <v>46007.411111111098</v>
      </c>
      <c r="G845" s="25">
        <v>147</v>
      </c>
      <c r="H845" s="25">
        <v>147</v>
      </c>
      <c r="I845" s="26">
        <v>46154.756249999999</v>
      </c>
      <c r="J845" s="27">
        <v>4078</v>
      </c>
      <c r="K845" s="27">
        <v>4585</v>
      </c>
      <c r="L845" s="27">
        <v>1692</v>
      </c>
      <c r="M845" s="27">
        <v>191506</v>
      </c>
      <c r="N845" s="27">
        <v>148494</v>
      </c>
      <c r="O845" s="25">
        <v>24</v>
      </c>
      <c r="P845" s="27">
        <v>0</v>
      </c>
      <c r="Q845" s="24"/>
      <c r="R845" s="24"/>
      <c r="S845" s="27">
        <v>167</v>
      </c>
      <c r="T845" s="27">
        <v>260</v>
      </c>
      <c r="U845" s="27">
        <v>5054100</v>
      </c>
      <c r="V845" s="27">
        <v>2926900</v>
      </c>
      <c r="W845" s="27">
        <v>5054100</v>
      </c>
      <c r="X845" s="24" t="str">
        <f>IF(OR(I845="",说明首页!$C$3-INT(I845)&gt;7),"是","否")</f>
        <v>否</v>
      </c>
      <c r="Y845" s="24" t="str">
        <f>IF(OR(O845="",O845&lt;22),"是","否")</f>
        <v>否</v>
      </c>
      <c r="Z845" s="24" t="str">
        <f>IF(AND(X845="否",Y845="否"),"是","否")</f>
        <v>是</v>
      </c>
      <c r="AA845" s="24" t="str">
        <f>IF(OR(I845="",说明首页!$C$3-INT(I845)&gt;=3),"是","否")</f>
        <v>否</v>
      </c>
      <c r="AB845" s="28">
        <f>IFERROR(IF(L845&gt;0,N845/L845,0),0)</f>
        <v>87.762411347517727</v>
      </c>
      <c r="AC845" s="29">
        <f>IFERROR(IF(U845="",0,U845/10000),0)</f>
        <v>505.41</v>
      </c>
      <c r="AD845" s="27">
        <f>IFERROR(IF(AND(T845&lt;&gt;"",T845&gt;0),U845/T845,0),0)</f>
        <v>19438.846153846152</v>
      </c>
      <c r="AE845" s="29">
        <f>IFERROR(IF(V845="",0,V845/10000),0)</f>
        <v>292.69</v>
      </c>
      <c r="AF845" s="29">
        <f>IFERROR(IF(O845&gt;0,N845/O845/60,0),0)</f>
        <v>103.12083333333334</v>
      </c>
      <c r="AG845" s="28">
        <f>IF(Z845="是",COUNTIFS($Z$2:$Z$4721,"是",$AB$2:$AB$4721,"&lt;"&amp;AB845)/COUNTIF($Z$2:$Z$4721,"是")*100,"")</f>
        <v>42.158516020236085</v>
      </c>
      <c r="AH845" s="28">
        <f>IF(Z845="是",COUNTIFS($Z$2:$Z$4721,"是",$AC$2:$AC$4721,"&lt;"&amp;AC845)/COUNTIF($Z$2:$Z$4721,"是")*100,"")</f>
        <v>17.537942664418214</v>
      </c>
      <c r="AI845" s="28">
        <f>IF(Z845="是",COUNTIFS($Z$2:$Z$4721,"是",$AD$2:$AD$4721,"&lt;"&amp;AD845)/COUNTIF($Z$2:$Z$4721,"是")*100,"")</f>
        <v>23.946037099494095</v>
      </c>
      <c r="AJ845" s="28">
        <f>IF(Z845="是",COUNTIFS($Z$2:$Z$4721,"是",$AE$2:$AE$4721,"&lt;"&amp;AE845)/COUNTIF($Z$2:$Z$4721,"是")*100,"")</f>
        <v>47.048903878583474</v>
      </c>
      <c r="AK845" s="28">
        <f>IF(Z845="是",COUNTIFS($Z$2:$Z$4721,"是",$AF$2:$AF$4721,"&lt;"&amp;AF845)/COUNTIF($Z$2:$Z$4721,"是")*100,"")</f>
        <v>7.4198988195615518</v>
      </c>
      <c r="AL845" s="29">
        <f>IF(Z845="是",ROUND(AG845*0.1+AH845*0.35+AI845*0.15+AJ845*0.15+AK845*0.25,2),"")</f>
        <v>22.86</v>
      </c>
      <c r="AM845" s="25">
        <f>IF(Z845="是",COUNTIFS($Z$2:$Z$4721,"是",$AL$2:$AL$4721,"&gt;"&amp;AL845)+1,"")</f>
        <v>510</v>
      </c>
      <c r="AN845" s="24" t="str">
        <f>IF(Z845&lt;&gt;"是","非参评",IF(AND(AM845&lt;=COUNTIF($Z$2:$Z$4721,"是")*0.2,AC845&gt;MEDIAN(IF($Z$2:$Z$4721="是",$AC$2:$AC$4721))),"S",IF(AM845&lt;=COUNTIF($Z$2:$Z$4721,"是")*0.5,"A",IF(AM845&lt;=COUNTIF($Z$2:$Z$4721,"是")*0.8,"B","C"))))</f>
        <v>C</v>
      </c>
      <c r="AO845" s="24" t="str">
        <f>IF(G845="","无数据",IF(G845&lt;30,"MOB1-",IF(G845&lt;90,"MOB1-3",IF(G845&lt;180,"MOB3-6",IF(G845&lt;365,"MOB6-12","MOB12+")))))</f>
        <v>MOB3-6</v>
      </c>
    </row>
    <row r="846" spans="1:41" ht="13.5" hidden="1" customHeight="1">
      <c r="A846" s="24" t="s">
        <v>1168</v>
      </c>
      <c r="B846" s="34" t="s">
        <v>160</v>
      </c>
      <c r="C846" s="25">
        <v>799881</v>
      </c>
      <c r="D846" s="24" t="s">
        <v>1758</v>
      </c>
      <c r="E846" s="26">
        <v>46008.474999999999</v>
      </c>
      <c r="F846" s="26">
        <v>46008.474999999999</v>
      </c>
      <c r="G846" s="25">
        <v>146</v>
      </c>
      <c r="H846" s="25">
        <v>146</v>
      </c>
      <c r="I846" s="26">
        <v>46154.786111111098</v>
      </c>
      <c r="J846" s="27">
        <v>4279</v>
      </c>
      <c r="K846" s="27">
        <v>4771</v>
      </c>
      <c r="L846" s="27">
        <v>2331</v>
      </c>
      <c r="M846" s="27">
        <v>213702</v>
      </c>
      <c r="N846" s="27">
        <v>179659</v>
      </c>
      <c r="O846" s="25">
        <v>24</v>
      </c>
      <c r="P846" s="27">
        <v>0</v>
      </c>
      <c r="Q846" s="24"/>
      <c r="R846" s="24"/>
      <c r="S846" s="27">
        <v>195</v>
      </c>
      <c r="T846" s="27">
        <v>279</v>
      </c>
      <c r="U846" s="27">
        <v>5190100</v>
      </c>
      <c r="V846" s="27">
        <v>1938200</v>
      </c>
      <c r="W846" s="27">
        <v>5190100</v>
      </c>
      <c r="X846" s="24" t="str">
        <f>IF(OR(I846="",说明首页!$C$3-INT(I846)&gt;7),"是","否")</f>
        <v>否</v>
      </c>
      <c r="Y846" s="24" t="str">
        <f>IF(OR(O846="",O846&lt;22),"是","否")</f>
        <v>否</v>
      </c>
      <c r="Z846" s="24" t="str">
        <f>IF(AND(X846="否",Y846="否"),"是","否")</f>
        <v>是</v>
      </c>
      <c r="AA846" s="24" t="str">
        <f>IF(OR(I846="",说明首页!$C$3-INT(I846)&gt;=3),"是","否")</f>
        <v>否</v>
      </c>
      <c r="AB846" s="28">
        <f>IFERROR(IF(L846&gt;0,N846/L846,0),0)</f>
        <v>77.07378807378808</v>
      </c>
      <c r="AC846" s="29">
        <f>IFERROR(IF(U846="",0,U846/10000),0)</f>
        <v>519.01</v>
      </c>
      <c r="AD846" s="27">
        <f>IFERROR(IF(AND(T846&lt;&gt;"",T846&gt;0),U846/T846,0),0)</f>
        <v>18602.508960573476</v>
      </c>
      <c r="AE846" s="29">
        <f>IFERROR(IF(V846="",0,V846/10000),0)</f>
        <v>193.82</v>
      </c>
      <c r="AF846" s="29">
        <f>IFERROR(IF(O846&gt;0,N846/O846/60,0),0)</f>
        <v>124.76319444444445</v>
      </c>
      <c r="AG846" s="28">
        <f>IF(Z846="是",COUNTIFS($Z$2:$Z$4721,"是",$AB$2:$AB$4721,"&lt;"&amp;AB846)/COUNTIF($Z$2:$Z$4721,"是")*100,"")</f>
        <v>18.381112984822934</v>
      </c>
      <c r="AH846" s="28">
        <f>IF(Z846="是",COUNTIFS($Z$2:$Z$4721,"是",$AC$2:$AC$4721,"&lt;"&amp;AC846)/COUNTIF($Z$2:$Z$4721,"是")*100,"")</f>
        <v>18.718381112984822</v>
      </c>
      <c r="AI846" s="28">
        <f>IF(Z846="是",COUNTIFS($Z$2:$Z$4721,"是",$AD$2:$AD$4721,"&lt;"&amp;AD846)/COUNTIF($Z$2:$Z$4721,"是")*100,"")</f>
        <v>18.549747048903878</v>
      </c>
      <c r="AJ846" s="28">
        <f>IF(Z846="是",COUNTIFS($Z$2:$Z$4721,"是",$AE$2:$AE$4721,"&lt;"&amp;AE846)/COUNTIF($Z$2:$Z$4721,"是")*100,"")</f>
        <v>26.306913996627319</v>
      </c>
      <c r="AK846" s="28">
        <f>IF(Z846="是",COUNTIFS($Z$2:$Z$4721,"是",$AF$2:$AF$4721,"&lt;"&amp;AF846)/COUNTIF($Z$2:$Z$4721,"是")*100,"")</f>
        <v>32.040472175379428</v>
      </c>
      <c r="AL846" s="29">
        <f>IF(Z846="是",ROUND(AG846*0.1+AH846*0.35+AI846*0.15+AJ846*0.15+AK846*0.25,2),"")</f>
        <v>23.13</v>
      </c>
      <c r="AM846" s="25">
        <f>IF(Z846="是",COUNTIFS($Z$2:$Z$4721,"是",$AL$2:$AL$4721,"&gt;"&amp;AL846)+1,"")</f>
        <v>505</v>
      </c>
      <c r="AN846" s="24" t="str">
        <f>IF(Z846&lt;&gt;"是","非参评",IF(AND(AM846&lt;=COUNTIF($Z$2:$Z$4721,"是")*0.2,AC846&gt;MEDIAN(IF($Z$2:$Z$4721="是",$AC$2:$AC$4721))),"S",IF(AM846&lt;=COUNTIF($Z$2:$Z$4721,"是")*0.5,"A",IF(AM846&lt;=COUNTIF($Z$2:$Z$4721,"是")*0.8,"B","C"))))</f>
        <v>C</v>
      </c>
      <c r="AO846" s="24" t="str">
        <f>IF(G846="","无数据",IF(G846&lt;30,"MOB1-",IF(G846&lt;90,"MOB1-3",IF(G846&lt;180,"MOB3-6",IF(G846&lt;365,"MOB6-12","MOB12+")))))</f>
        <v>MOB3-6</v>
      </c>
    </row>
    <row r="847" spans="1:41" ht="13.5" hidden="1" customHeight="1">
      <c r="A847" s="24" t="s">
        <v>1168</v>
      </c>
      <c r="B847" s="34" t="s">
        <v>162</v>
      </c>
      <c r="C847" s="25">
        <v>799884</v>
      </c>
      <c r="D847" s="24" t="s">
        <v>1801</v>
      </c>
      <c r="E847" s="26">
        <v>46008.445833333302</v>
      </c>
      <c r="F847" s="26">
        <v>46008.445833333302</v>
      </c>
      <c r="G847" s="25">
        <v>146</v>
      </c>
      <c r="H847" s="25">
        <v>146</v>
      </c>
      <c r="I847" s="26">
        <v>46154.784027777801</v>
      </c>
      <c r="J847" s="27">
        <v>2979</v>
      </c>
      <c r="K847" s="27">
        <v>3977</v>
      </c>
      <c r="L847" s="27">
        <v>1853</v>
      </c>
      <c r="M847" s="27">
        <v>225931</v>
      </c>
      <c r="N847" s="27">
        <v>195533</v>
      </c>
      <c r="O847" s="24">
        <v>24</v>
      </c>
      <c r="P847" s="24">
        <v>0</v>
      </c>
      <c r="Q847" s="24"/>
      <c r="R847" s="24"/>
      <c r="S847" s="24">
        <v>173</v>
      </c>
      <c r="T847" s="24">
        <v>255</v>
      </c>
      <c r="U847" s="24">
        <v>6420100</v>
      </c>
      <c r="V847" s="24">
        <v>2902800</v>
      </c>
      <c r="W847" s="24">
        <v>6420100</v>
      </c>
      <c r="X847" s="24" t="str">
        <f>IF(OR(I847="",说明首页!$C$3-INT(I847)&gt;7),"是","否")</f>
        <v>否</v>
      </c>
      <c r="Y847" s="24" t="str">
        <f>IF(OR(O847="",O847&lt;22),"是","否")</f>
        <v>否</v>
      </c>
      <c r="Z847" s="24" t="str">
        <f>IF(AND(X847="否",Y847="否"),"是","否")</f>
        <v>是</v>
      </c>
      <c r="AA847" s="24" t="str">
        <f>IF(OR(I847="",说明首页!$C$3-INT(I847)&gt;=3),"是","否")</f>
        <v>否</v>
      </c>
      <c r="AB847" s="28">
        <f>IFERROR(IF(L847&gt;0,N847/L847,0),0)</f>
        <v>105.52239611440906</v>
      </c>
      <c r="AC847" s="29">
        <f>IFERROR(IF(U847="",0,U847/10000),0)</f>
        <v>642.01</v>
      </c>
      <c r="AD847" s="27">
        <f>IFERROR(IF(AND(T847&lt;&gt;"",T847&gt;0),U847/T847,0),0)</f>
        <v>25176.862745098038</v>
      </c>
      <c r="AE847" s="29">
        <f>IFERROR(IF(V847="",0,V847/10000),0)</f>
        <v>290.27999999999997</v>
      </c>
      <c r="AF847" s="29">
        <f>IFERROR(IF(O847&gt;0,N847/O847/60,0),0)</f>
        <v>135.78680555555556</v>
      </c>
      <c r="AG847" s="28">
        <f>IF(Z847="是",COUNTIFS($Z$2:$Z$4721,"是",$AB$2:$AB$4721,"&lt;"&amp;AB847)/COUNTIF($Z$2:$Z$4721,"是")*100,"")</f>
        <v>75.548060708263066</v>
      </c>
      <c r="AH847" s="28">
        <f>IF(Z847="是",COUNTIFS($Z$2:$Z$4721,"是",$AC$2:$AC$4721,"&lt;"&amp;AC847)/COUNTIF($Z$2:$Z$4721,"是")*100,"")</f>
        <v>32.209106239460375</v>
      </c>
      <c r="AI847" s="28">
        <f>IF(Z847="是",COUNTIFS($Z$2:$Z$4721,"是",$AD$2:$AD$4721,"&lt;"&amp;AD847)/COUNTIF($Z$2:$Z$4721,"是")*100,"")</f>
        <v>58.178752107925803</v>
      </c>
      <c r="AJ847" s="28">
        <f>IF(Z847="是",COUNTIFS($Z$2:$Z$4721,"是",$AE$2:$AE$4721,"&lt;"&amp;AE847)/COUNTIF($Z$2:$Z$4721,"是")*100,"")</f>
        <v>46.037099494097802</v>
      </c>
      <c r="AK847" s="28">
        <f>IF(Z847="是",COUNTIFS($Z$2:$Z$4721,"是",$AF$2:$AF$4721,"&lt;"&amp;AF847)/COUNTIF($Z$2:$Z$4721,"是")*100,"")</f>
        <v>52.951096121416526</v>
      </c>
      <c r="AL847" s="29">
        <f>IF(Z847="是",ROUND(AG847*0.1+AH847*0.35+AI847*0.15+AJ847*0.15+AK847*0.25,2),"")</f>
        <v>47.7</v>
      </c>
      <c r="AM847" s="25">
        <f>IF(Z847="是",COUNTIFS($Z$2:$Z$4721,"是",$AL$2:$AL$4721,"&gt;"&amp;AL847)+1,"")</f>
        <v>302</v>
      </c>
      <c r="AN847" s="24" t="str">
        <f>IF(Z847&lt;&gt;"是","非参评",IF(AND(AM847&lt;=COUNTIF($Z$2:$Z$4721,"是")*0.2,AC847&gt;MEDIAN(IF($Z$2:$Z$4721="是",$AC$2:$AC$4721))),"S",IF(AM847&lt;=COUNTIF($Z$2:$Z$4721,"是")*0.5,"A",IF(AM847&lt;=COUNTIF($Z$2:$Z$4721,"是")*0.8,"B","C"))))</f>
        <v>B</v>
      </c>
      <c r="AO847" s="24" t="str">
        <f>IF(G847="","无数据",IF(G847&lt;30,"MOB1-",IF(G847&lt;90,"MOB1-3",IF(G847&lt;180,"MOB3-6",IF(G847&lt;365,"MOB6-12","MOB12+")))))</f>
        <v>MOB3-6</v>
      </c>
    </row>
    <row r="848" spans="1:41" ht="13.5" hidden="1" customHeight="1">
      <c r="A848" s="24" t="s">
        <v>1168</v>
      </c>
      <c r="B848" s="34" t="s">
        <v>162</v>
      </c>
      <c r="C848" s="25">
        <v>799885</v>
      </c>
      <c r="D848" s="24" t="s">
        <v>1539</v>
      </c>
      <c r="E848" s="26">
        <v>46009.407638888901</v>
      </c>
      <c r="F848" s="26">
        <v>46009.407638888901</v>
      </c>
      <c r="G848" s="25">
        <v>145</v>
      </c>
      <c r="H848" s="25">
        <v>145</v>
      </c>
      <c r="I848" s="26">
        <v>46154.845138888901</v>
      </c>
      <c r="J848" s="27">
        <v>3467</v>
      </c>
      <c r="K848" s="27">
        <v>5236</v>
      </c>
      <c r="L848" s="27">
        <v>1555</v>
      </c>
      <c r="M848" s="27">
        <v>262300</v>
      </c>
      <c r="N848" s="27">
        <v>211271</v>
      </c>
      <c r="O848" s="25">
        <v>24</v>
      </c>
      <c r="P848" s="27">
        <v>0</v>
      </c>
      <c r="Q848" s="24"/>
      <c r="R848" s="24"/>
      <c r="S848" s="27">
        <v>298</v>
      </c>
      <c r="T848" s="27">
        <v>465</v>
      </c>
      <c r="U848" s="27">
        <v>14600000</v>
      </c>
      <c r="V848" s="27">
        <v>8084500</v>
      </c>
      <c r="W848" s="27">
        <v>14600000</v>
      </c>
      <c r="X848" s="24" t="str">
        <f>IF(OR(I848="",说明首页!$C$3-INT(I848)&gt;7),"是","否")</f>
        <v>否</v>
      </c>
      <c r="Y848" s="24" t="str">
        <f>IF(OR(O848="",O848&lt;22),"是","否")</f>
        <v>否</v>
      </c>
      <c r="Z848" s="24" t="str">
        <f>IF(AND(X848="否",Y848="否"),"是","否")</f>
        <v>是</v>
      </c>
      <c r="AA848" s="24" t="str">
        <f>IF(OR(I848="",说明首页!$C$3-INT(I848)&gt;=3),"是","否")</f>
        <v>否</v>
      </c>
      <c r="AB848" s="28">
        <f>IFERROR(IF(L848&gt;0,N848/L848,0),0)</f>
        <v>135.86559485530546</v>
      </c>
      <c r="AC848" s="29">
        <f>IFERROR(IF(U848="",0,U848/10000),0)</f>
        <v>1460</v>
      </c>
      <c r="AD848" s="27">
        <f>IFERROR(IF(AND(T848&lt;&gt;"",T848&gt;0),U848/T848,0),0)</f>
        <v>31397.84946236559</v>
      </c>
      <c r="AE848" s="29">
        <f>IFERROR(IF(V848="",0,V848/10000),0)</f>
        <v>808.45</v>
      </c>
      <c r="AF848" s="29">
        <f>IFERROR(IF(O848&gt;0,N848/O848/60,0),0)</f>
        <v>146.71597222222223</v>
      </c>
      <c r="AG848" s="28">
        <f>IF(Z848="是",COUNTIFS($Z$2:$Z$4721,"是",$AB$2:$AB$4721,"&lt;"&amp;AB848)/COUNTIF($Z$2:$Z$4721,"是")*100,"")</f>
        <v>93.760539629005052</v>
      </c>
      <c r="AH848" s="28">
        <f>IF(Z848="是",COUNTIFS($Z$2:$Z$4721,"是",$AC$2:$AC$4721,"&lt;"&amp;AC848)/COUNTIF($Z$2:$Z$4721,"是")*100,"")</f>
        <v>89.544688026981447</v>
      </c>
      <c r="AI848" s="28">
        <f>IF(Z848="是",COUNTIFS($Z$2:$Z$4721,"是",$AD$2:$AD$4721,"&lt;"&amp;AD848)/COUNTIF($Z$2:$Z$4721,"是")*100,"")</f>
        <v>85.160202360876909</v>
      </c>
      <c r="AJ848" s="28">
        <f>IF(Z848="是",COUNTIFS($Z$2:$Z$4721,"是",$AE$2:$AE$4721,"&lt;"&amp;AE848)/COUNTIF($Z$2:$Z$4721,"是")*100,"")</f>
        <v>90.556492411467119</v>
      </c>
      <c r="AK848" s="28">
        <f>IF(Z848="是",COUNTIFS($Z$2:$Z$4721,"是",$AF$2:$AF$4721,"&lt;"&amp;AF848)/COUNTIF($Z$2:$Z$4721,"是")*100,"")</f>
        <v>69.139966273187184</v>
      </c>
      <c r="AL848" s="29">
        <f>IF(Z848="是",ROUND(AG848*0.1+AH848*0.35+AI848*0.15+AJ848*0.15+AK848*0.25,2),"")</f>
        <v>84.36</v>
      </c>
      <c r="AM848" s="25">
        <f>IF(Z848="是",COUNTIFS($Z$2:$Z$4721,"是",$AL$2:$AL$4721,"&gt;"&amp;AL848)+1,"")</f>
        <v>59</v>
      </c>
      <c r="AN848" s="24" t="str">
        <f>IF(Z848&lt;&gt;"是","非参评",IF(AND(AM848&lt;=COUNTIF($Z$2:$Z$4721,"是")*0.2,AC848&gt;MEDIAN(IF($Z$2:$Z$4721="是",$AC$2:$AC$4721))),"S",IF(AM848&lt;=COUNTIF($Z$2:$Z$4721,"是")*0.5,"A",IF(AM848&lt;=COUNTIF($Z$2:$Z$4721,"是")*0.8,"B","C"))))</f>
        <v>S</v>
      </c>
      <c r="AO848" s="24" t="str">
        <f>IF(G848="","无数据",IF(G848&lt;30,"MOB1-",IF(G848&lt;90,"MOB1-3",IF(G848&lt;180,"MOB3-6",IF(G848&lt;365,"MOB6-12","MOB12+")))))</f>
        <v>MOB3-6</v>
      </c>
    </row>
    <row r="849" spans="1:41" ht="13.5" hidden="1" customHeight="1">
      <c r="A849" s="24" t="s">
        <v>1168</v>
      </c>
      <c r="B849" s="34" t="s">
        <v>162</v>
      </c>
      <c r="C849" s="25">
        <v>799886</v>
      </c>
      <c r="D849" s="24" t="s">
        <v>1233</v>
      </c>
      <c r="E849" s="26">
        <v>46008.445833333302</v>
      </c>
      <c r="F849" s="26">
        <v>46008.445833333302</v>
      </c>
      <c r="G849" s="25">
        <v>146</v>
      </c>
      <c r="H849" s="25">
        <v>146</v>
      </c>
      <c r="I849" s="26">
        <v>46154.817361111098</v>
      </c>
      <c r="J849" s="27">
        <v>2825</v>
      </c>
      <c r="K849" s="27">
        <v>3883</v>
      </c>
      <c r="L849" s="27">
        <v>1912</v>
      </c>
      <c r="M849" s="27">
        <v>210125</v>
      </c>
      <c r="N849" s="27">
        <v>182160</v>
      </c>
      <c r="O849" s="24">
        <v>24</v>
      </c>
      <c r="P849" s="27">
        <v>0</v>
      </c>
      <c r="Q849" s="24"/>
      <c r="R849" s="24"/>
      <c r="S849" s="27">
        <v>187</v>
      </c>
      <c r="T849" s="27">
        <v>268</v>
      </c>
      <c r="U849" s="27">
        <v>5013800</v>
      </c>
      <c r="V849" s="27">
        <v>1328000</v>
      </c>
      <c r="W849" s="27">
        <v>5013800</v>
      </c>
      <c r="X849" s="24" t="str">
        <f>IF(OR(I849="",说明首页!$C$3-INT(I849)&gt;7),"是","否")</f>
        <v>否</v>
      </c>
      <c r="Y849" s="24" t="str">
        <f>IF(OR(O849="",O849&lt;22),"是","否")</f>
        <v>否</v>
      </c>
      <c r="Z849" s="24" t="str">
        <f>IF(AND(X849="否",Y849="否"),"是","否")</f>
        <v>是</v>
      </c>
      <c r="AA849" s="24" t="str">
        <f>IF(OR(I849="",说明首页!$C$3-INT(I849)&gt;=3),"是","否")</f>
        <v>否</v>
      </c>
      <c r="AB849" s="28">
        <f>IFERROR(IF(L849&gt;0,N849/L849,0),0)</f>
        <v>95.271966527196653</v>
      </c>
      <c r="AC849" s="29">
        <f>IFERROR(IF(U849="",0,U849/10000),0)</f>
        <v>501.38</v>
      </c>
      <c r="AD849" s="27">
        <f>IFERROR(IF(AND(T849&lt;&gt;"",T849&gt;0),U849/T849,0),0)</f>
        <v>18708.208955223879</v>
      </c>
      <c r="AE849" s="29">
        <f>IFERROR(IF(V849="",0,V849/10000),0)</f>
        <v>132.80000000000001</v>
      </c>
      <c r="AF849" s="29">
        <f>IFERROR(IF(O849&gt;0,N849/O849/60,0),0)</f>
        <v>126.5</v>
      </c>
      <c r="AG849" s="28">
        <f>IF(Z849="是",COUNTIFS($Z$2:$Z$4721,"是",$AB$2:$AB$4721,"&lt;"&amp;AB849)/COUNTIF($Z$2:$Z$4721,"是")*100,"")</f>
        <v>58.516020236087684</v>
      </c>
      <c r="AH849" s="28">
        <f>IF(Z849="是",COUNTIFS($Z$2:$Z$4721,"是",$AC$2:$AC$4721,"&lt;"&amp;AC849)/COUNTIF($Z$2:$Z$4721,"是")*100,"")</f>
        <v>16.863406408094438</v>
      </c>
      <c r="AI849" s="28">
        <f>IF(Z849="是",COUNTIFS($Z$2:$Z$4721,"是",$AD$2:$AD$4721,"&lt;"&amp;AD849)/COUNTIF($Z$2:$Z$4721,"是")*100,"")</f>
        <v>19.05564924114671</v>
      </c>
      <c r="AJ849" s="28">
        <f>IF(Z849="是",COUNTIFS($Z$2:$Z$4721,"是",$AE$2:$AE$4721,"&lt;"&amp;AE849)/COUNTIF($Z$2:$Z$4721,"是")*100,"")</f>
        <v>14.333895446880272</v>
      </c>
      <c r="AK849" s="28">
        <f>IF(Z849="是",COUNTIFS($Z$2:$Z$4721,"是",$AF$2:$AF$4721,"&lt;"&amp;AF849)/COUNTIF($Z$2:$Z$4721,"是")*100,"")</f>
        <v>34.569983136593592</v>
      </c>
      <c r="AL849" s="29">
        <f>IF(Z849="是",ROUND(AG849*0.1+AH849*0.35+AI849*0.15+AJ849*0.15+AK849*0.25,2),"")</f>
        <v>25.4</v>
      </c>
      <c r="AM849" s="25">
        <f>IF(Z849="是",COUNTIFS($Z$2:$Z$4721,"是",$AL$2:$AL$4721,"&gt;"&amp;AL849)+1,"")</f>
        <v>487</v>
      </c>
      <c r="AN849" s="24" t="str">
        <f>IF(Z849&lt;&gt;"是","非参评",IF(AND(AM849&lt;=COUNTIF($Z$2:$Z$4721,"是")*0.2,AC849&gt;MEDIAN(IF($Z$2:$Z$4721="是",$AC$2:$AC$4721))),"S",IF(AM849&lt;=COUNTIF($Z$2:$Z$4721,"是")*0.5,"A",IF(AM849&lt;=COUNTIF($Z$2:$Z$4721,"是")*0.8,"B","C"))))</f>
        <v>C</v>
      </c>
      <c r="AO849" s="24" t="str">
        <f>IF(G849="","无数据",IF(G849&lt;30,"MOB1-",IF(G849&lt;90,"MOB1-3",IF(G849&lt;180,"MOB3-6",IF(G849&lt;365,"MOB6-12","MOB12+")))))</f>
        <v>MOB3-6</v>
      </c>
    </row>
    <row r="850" spans="1:41" ht="13.5" hidden="1" customHeight="1">
      <c r="A850" s="24" t="s">
        <v>1168</v>
      </c>
      <c r="B850" s="34" t="s">
        <v>152</v>
      </c>
      <c r="C850" s="25">
        <v>799935</v>
      </c>
      <c r="D850" s="24" t="s">
        <v>1558</v>
      </c>
      <c r="E850" s="26">
        <v>46009.618750000001</v>
      </c>
      <c r="F850" s="26">
        <v>46009.618750000001</v>
      </c>
      <c r="G850" s="25">
        <v>145</v>
      </c>
      <c r="H850" s="25">
        <v>145</v>
      </c>
      <c r="I850" s="26">
        <v>46154.808333333298</v>
      </c>
      <c r="J850" s="27">
        <v>3673</v>
      </c>
      <c r="K850" s="27">
        <v>4942</v>
      </c>
      <c r="L850" s="27">
        <v>1842</v>
      </c>
      <c r="M850" s="27">
        <v>241354</v>
      </c>
      <c r="N850" s="27">
        <v>195654</v>
      </c>
      <c r="O850" s="25">
        <v>24</v>
      </c>
      <c r="P850" s="27">
        <v>0</v>
      </c>
      <c r="Q850" s="24"/>
      <c r="R850" s="24"/>
      <c r="S850" s="27">
        <v>197</v>
      </c>
      <c r="T850" s="27">
        <v>297</v>
      </c>
      <c r="U850" s="27">
        <v>7826700</v>
      </c>
      <c r="V850" s="27">
        <v>2906200</v>
      </c>
      <c r="W850" s="27">
        <v>7826700</v>
      </c>
      <c r="X850" s="24" t="str">
        <f>IF(OR(I850="",说明首页!$C$3-INT(I850)&gt;7),"是","否")</f>
        <v>否</v>
      </c>
      <c r="Y850" s="24" t="str">
        <f>IF(OR(O850="",O850&lt;22),"是","否")</f>
        <v>否</v>
      </c>
      <c r="Z850" s="24" t="str">
        <f>IF(AND(X850="否",Y850="否"),"是","否")</f>
        <v>是</v>
      </c>
      <c r="AA850" s="24" t="str">
        <f>IF(OR(I850="",说明首页!$C$3-INT(I850)&gt;=3),"是","否")</f>
        <v>否</v>
      </c>
      <c r="AB850" s="28">
        <f>IFERROR(IF(L850&gt;0,N850/L850,0),0)</f>
        <v>106.21824104234528</v>
      </c>
      <c r="AC850" s="29">
        <f>IFERROR(IF(U850="",0,U850/10000),0)</f>
        <v>782.67</v>
      </c>
      <c r="AD850" s="27">
        <f>IFERROR(IF(AND(T850&lt;&gt;"",T850&gt;0),U850/T850,0),0)</f>
        <v>26352.525252525251</v>
      </c>
      <c r="AE850" s="29">
        <f>IFERROR(IF(V850="",0,V850/10000),0)</f>
        <v>290.62</v>
      </c>
      <c r="AF850" s="29">
        <f>IFERROR(IF(O850&gt;0,N850/O850/60,0),0)</f>
        <v>135.87083333333334</v>
      </c>
      <c r="AG850" s="28">
        <f>IF(Z850="是",COUNTIFS($Z$2:$Z$4721,"是",$AB$2:$AB$4721,"&lt;"&amp;AB850)/COUNTIF($Z$2:$Z$4721,"是")*100,"")</f>
        <v>76.222596964586842</v>
      </c>
      <c r="AH850" s="28">
        <f>IF(Z850="是",COUNTIFS($Z$2:$Z$4721,"是",$AC$2:$AC$4721,"&lt;"&amp;AC850)/COUNTIF($Z$2:$Z$4721,"是")*100,"")</f>
        <v>47.72344013490725</v>
      </c>
      <c r="AI850" s="28">
        <f>IF(Z850="是",COUNTIFS($Z$2:$Z$4721,"是",$AD$2:$AD$4721,"&lt;"&amp;AD850)/COUNTIF($Z$2:$Z$4721,"是")*100,"")</f>
        <v>65.430016863406408</v>
      </c>
      <c r="AJ850" s="28">
        <f>IF(Z850="是",COUNTIFS($Z$2:$Z$4721,"是",$AE$2:$AE$4721,"&lt;"&amp;AE850)/COUNTIF($Z$2:$Z$4721,"是")*100,"")</f>
        <v>46.20573355817875</v>
      </c>
      <c r="AK850" s="28">
        <f>IF(Z850="是",COUNTIFS($Z$2:$Z$4721,"是",$AF$2:$AF$4721,"&lt;"&amp;AF850)/COUNTIF($Z$2:$Z$4721,"是")*100,"")</f>
        <v>53.288364249578414</v>
      </c>
      <c r="AL850" s="29">
        <f>IF(Z850="是",ROUND(AG850*0.1+AH850*0.35+AI850*0.15+AJ850*0.15+AK850*0.25,2),"")</f>
        <v>54.39</v>
      </c>
      <c r="AM850" s="25">
        <f>IF(Z850="是",COUNTIFS($Z$2:$Z$4721,"是",$AL$2:$AL$4721,"&gt;"&amp;AL850)+1,"")</f>
        <v>254</v>
      </c>
      <c r="AN850" s="24" t="str">
        <f>IF(Z850&lt;&gt;"是","非参评",IF(AND(AM850&lt;=COUNTIF($Z$2:$Z$4721,"是")*0.2,AC850&gt;MEDIAN(IF($Z$2:$Z$4721="是",$AC$2:$AC$4721))),"S",IF(AM850&lt;=COUNTIF($Z$2:$Z$4721,"是")*0.5,"A",IF(AM850&lt;=COUNTIF($Z$2:$Z$4721,"是")*0.8,"B","C"))))</f>
        <v>A</v>
      </c>
      <c r="AO850" s="24" t="str">
        <f>IF(G850="","无数据",IF(G850&lt;30,"MOB1-",IF(G850&lt;90,"MOB1-3",IF(G850&lt;180,"MOB3-6",IF(G850&lt;365,"MOB6-12","MOB12+")))))</f>
        <v>MOB3-6</v>
      </c>
    </row>
    <row r="851" spans="1:41" ht="13.5" hidden="1" customHeight="1">
      <c r="A851" s="24" t="s">
        <v>1168</v>
      </c>
      <c r="B851" s="34" t="s">
        <v>150</v>
      </c>
      <c r="C851" s="25">
        <v>799983</v>
      </c>
      <c r="D851" s="24" t="s">
        <v>1514</v>
      </c>
      <c r="E851" s="26">
        <v>46010.485416666699</v>
      </c>
      <c r="F851" s="26">
        <v>46010.485416666699</v>
      </c>
      <c r="G851" s="25">
        <v>144</v>
      </c>
      <c r="H851" s="25">
        <v>144</v>
      </c>
      <c r="I851" s="26">
        <v>46154.809722222199</v>
      </c>
      <c r="J851" s="27">
        <v>4326</v>
      </c>
      <c r="K851" s="27">
        <v>4790</v>
      </c>
      <c r="L851" s="27">
        <v>2606</v>
      </c>
      <c r="M851" s="27">
        <v>292213</v>
      </c>
      <c r="N851" s="27">
        <v>263658</v>
      </c>
      <c r="O851" s="25">
        <v>25</v>
      </c>
      <c r="P851" s="27">
        <v>0</v>
      </c>
      <c r="Q851" s="24"/>
      <c r="R851" s="24"/>
      <c r="S851" s="27">
        <v>183</v>
      </c>
      <c r="T851" s="27">
        <v>264</v>
      </c>
      <c r="U851" s="27">
        <v>6661100</v>
      </c>
      <c r="V851" s="27">
        <v>2817300</v>
      </c>
      <c r="W851" s="27">
        <v>6661100</v>
      </c>
      <c r="X851" s="24" t="str">
        <f>IF(OR(I851="",说明首页!$C$3-INT(I851)&gt;7),"是","否")</f>
        <v>否</v>
      </c>
      <c r="Y851" s="24" t="str">
        <f>IF(OR(O851="",O851&lt;22),"是","否")</f>
        <v>否</v>
      </c>
      <c r="Z851" s="24" t="str">
        <f>IF(AND(X851="否",Y851="否"),"是","否")</f>
        <v>是</v>
      </c>
      <c r="AA851" s="24" t="str">
        <f>IF(OR(I851="",说明首页!$C$3-INT(I851)&gt;=3),"是","否")</f>
        <v>否</v>
      </c>
      <c r="AB851" s="28">
        <f>IFERROR(IF(L851&gt;0,N851/L851,0),0)</f>
        <v>101.17344589409056</v>
      </c>
      <c r="AC851" s="29">
        <f>IFERROR(IF(U851="",0,U851/10000),0)</f>
        <v>666.11</v>
      </c>
      <c r="AD851" s="27">
        <f>IFERROR(IF(AND(T851&lt;&gt;"",T851&gt;0),U851/T851,0),0)</f>
        <v>25231.439393939392</v>
      </c>
      <c r="AE851" s="29">
        <f>IFERROR(IF(V851="",0,V851/10000),0)</f>
        <v>281.73</v>
      </c>
      <c r="AF851" s="29">
        <f>IFERROR(IF(O851&gt;0,N851/O851/60,0),0)</f>
        <v>175.77199999999999</v>
      </c>
      <c r="AG851" s="28">
        <f>IF(Z851="是",COUNTIFS($Z$2:$Z$4721,"是",$AB$2:$AB$4721,"&lt;"&amp;AB851)/COUNTIF($Z$2:$Z$4721,"是")*100,"")</f>
        <v>69.983136593591908</v>
      </c>
      <c r="AH851" s="28">
        <f>IF(Z851="是",COUNTIFS($Z$2:$Z$4721,"是",$AC$2:$AC$4721,"&lt;"&amp;AC851)/COUNTIF($Z$2:$Z$4721,"是")*100,"")</f>
        <v>34.064080944350764</v>
      </c>
      <c r="AI851" s="28">
        <f>IF(Z851="是",COUNTIFS($Z$2:$Z$4721,"是",$AD$2:$AD$4721,"&lt;"&amp;AD851)/COUNTIF($Z$2:$Z$4721,"是")*100,"")</f>
        <v>58.347386172006743</v>
      </c>
      <c r="AJ851" s="28">
        <f>IF(Z851="是",COUNTIFS($Z$2:$Z$4721,"是",$AE$2:$AE$4721,"&lt;"&amp;AE851)/COUNTIF($Z$2:$Z$4721,"是")*100,"")</f>
        <v>43.676222596964585</v>
      </c>
      <c r="AK851" s="28">
        <f>IF(Z851="是",COUNTIFS($Z$2:$Z$4721,"是",$AF$2:$AF$4721,"&lt;"&amp;AF851)/COUNTIF($Z$2:$Z$4721,"是")*100,"")</f>
        <v>92.580101180438447</v>
      </c>
      <c r="AL851" s="29">
        <f>IF(Z851="是",ROUND(AG851*0.1+AH851*0.35+AI851*0.15+AJ851*0.15+AK851*0.25,2),"")</f>
        <v>57.37</v>
      </c>
      <c r="AM851" s="25">
        <f>IF(Z851="是",COUNTIFS($Z$2:$Z$4721,"是",$AL$2:$AL$4721,"&gt;"&amp;AL851)+1,"")</f>
        <v>232</v>
      </c>
      <c r="AN851" s="24" t="str">
        <f>IF(Z851&lt;&gt;"是","非参评",IF(AND(AM851&lt;=COUNTIF($Z$2:$Z$4721,"是")*0.2,AC851&gt;MEDIAN(IF($Z$2:$Z$4721="是",$AC$2:$AC$4721))),"S",IF(AM851&lt;=COUNTIF($Z$2:$Z$4721,"是")*0.5,"A",IF(AM851&lt;=COUNTIF($Z$2:$Z$4721,"是")*0.8,"B","C"))))</f>
        <v>A</v>
      </c>
      <c r="AO851" s="24" t="str">
        <f>IF(G851="","无数据",IF(G851&lt;30,"MOB1-",IF(G851&lt;90,"MOB1-3",IF(G851&lt;180,"MOB3-6",IF(G851&lt;365,"MOB6-12","MOB12+")))))</f>
        <v>MOB3-6</v>
      </c>
    </row>
    <row r="852" spans="1:41" ht="13.5" hidden="1" customHeight="1">
      <c r="A852" s="24" t="s">
        <v>1168</v>
      </c>
      <c r="B852" s="34" t="s">
        <v>150</v>
      </c>
      <c r="C852" s="25">
        <v>799984</v>
      </c>
      <c r="D852" s="24" t="s">
        <v>1893</v>
      </c>
      <c r="E852" s="26">
        <v>46010.484027777798</v>
      </c>
      <c r="F852" s="26">
        <v>46010.484027777798</v>
      </c>
      <c r="G852" s="25">
        <v>144</v>
      </c>
      <c r="H852" s="25">
        <v>144</v>
      </c>
      <c r="I852" s="26">
        <v>46154.856249999997</v>
      </c>
      <c r="J852" s="27">
        <v>5406</v>
      </c>
      <c r="K852" s="27">
        <v>5921</v>
      </c>
      <c r="L852" s="27">
        <v>2333</v>
      </c>
      <c r="M852" s="27">
        <v>324531</v>
      </c>
      <c r="N852" s="27">
        <v>271144</v>
      </c>
      <c r="O852" s="25">
        <v>27</v>
      </c>
      <c r="P852" s="27">
        <v>0</v>
      </c>
      <c r="Q852" s="24"/>
      <c r="R852" s="24"/>
      <c r="S852" s="27">
        <v>311</v>
      </c>
      <c r="T852" s="27">
        <v>517</v>
      </c>
      <c r="U852" s="27">
        <v>23200000</v>
      </c>
      <c r="V852" s="27">
        <v>16300000</v>
      </c>
      <c r="W852" s="27">
        <v>23200000</v>
      </c>
      <c r="X852" s="24" t="str">
        <f>IF(OR(I852="",说明首页!$C$3-INT(I852)&gt;7),"是","否")</f>
        <v>否</v>
      </c>
      <c r="Y852" s="24" t="str">
        <f>IF(OR(O852="",O852&lt;22),"是","否")</f>
        <v>否</v>
      </c>
      <c r="Z852" s="24" t="str">
        <f>IF(AND(X852="否",Y852="否"),"是","否")</f>
        <v>是</v>
      </c>
      <c r="AA852" s="24" t="str">
        <f>IF(OR(I852="",说明首页!$C$3-INT(I852)&gt;=3),"是","否")</f>
        <v>否</v>
      </c>
      <c r="AB852" s="28">
        <f>IFERROR(IF(L852&gt;0,N852/L852,0),0)</f>
        <v>116.22117445349336</v>
      </c>
      <c r="AC852" s="29">
        <f>IFERROR(IF(U852="",0,U852/10000),0)</f>
        <v>2320</v>
      </c>
      <c r="AD852" s="27">
        <f>IFERROR(IF(AND(T852&lt;&gt;"",T852&gt;0),U852/T852,0),0)</f>
        <v>44874.274661508702</v>
      </c>
      <c r="AE852" s="29">
        <f>IFERROR(IF(V852="",0,V852/10000),0)</f>
        <v>1630</v>
      </c>
      <c r="AF852" s="29">
        <f>IFERROR(IF(O852&gt;0,N852/O852/60,0),0)</f>
        <v>167.37283950617285</v>
      </c>
      <c r="AG852" s="28">
        <f>IF(Z852="是",COUNTIFS($Z$2:$Z$4721,"是",$AB$2:$AB$4721,"&lt;"&amp;AB852)/COUNTIF($Z$2:$Z$4721,"是")*100,"")</f>
        <v>85.666104553119723</v>
      </c>
      <c r="AH852" s="28">
        <f>IF(Z852="是",COUNTIFS($Z$2:$Z$4721,"是",$AC$2:$AC$4721,"&lt;"&amp;AC852)/COUNTIF($Z$2:$Z$4721,"是")*100,"")</f>
        <v>98.313659359190552</v>
      </c>
      <c r="AI852" s="28">
        <f>IF(Z852="是",COUNTIFS($Z$2:$Z$4721,"是",$AD$2:$AD$4721,"&lt;"&amp;AD852)/COUNTIF($Z$2:$Z$4721,"是")*100,"")</f>
        <v>99.156829679595276</v>
      </c>
      <c r="AJ852" s="28">
        <f>IF(Z852="是",COUNTIFS($Z$2:$Z$4721,"是",$AE$2:$AE$4721,"&lt;"&amp;AE852)/COUNTIF($Z$2:$Z$4721,"是")*100,"")</f>
        <v>99.325463743676224</v>
      </c>
      <c r="AK852" s="28">
        <f>IF(Z852="是",COUNTIFS($Z$2:$Z$4721,"是",$AF$2:$AF$4721,"&lt;"&amp;AF852)/COUNTIF($Z$2:$Z$4721,"是")*100,"")</f>
        <v>88.53288364249579</v>
      </c>
      <c r="AL852" s="29">
        <f>IF(Z852="是",ROUND(AG852*0.1+AH852*0.35+AI852*0.15+AJ852*0.15+AK852*0.25,2),"")</f>
        <v>94.88</v>
      </c>
      <c r="AM852" s="25">
        <f>IF(Z852="是",COUNTIFS($Z$2:$Z$4721,"是",$AL$2:$AL$4721,"&gt;"&amp;AL852)+1,"")</f>
        <v>10</v>
      </c>
      <c r="AN852" s="24" t="str">
        <f>IF(Z852&lt;&gt;"是","非参评",IF(AND(AM852&lt;=COUNTIF($Z$2:$Z$4721,"是")*0.2,AC852&gt;MEDIAN(IF($Z$2:$Z$4721="是",$AC$2:$AC$4721))),"S",IF(AM852&lt;=COUNTIF($Z$2:$Z$4721,"是")*0.5,"A",IF(AM852&lt;=COUNTIF($Z$2:$Z$4721,"是")*0.8,"B","C"))))</f>
        <v>S</v>
      </c>
      <c r="AO852" s="24" t="str">
        <f>IF(G852="","无数据",IF(G852&lt;30,"MOB1-",IF(G852&lt;90,"MOB1-3",IF(G852&lt;180,"MOB3-6",IF(G852&lt;365,"MOB6-12","MOB12+")))))</f>
        <v>MOB3-6</v>
      </c>
    </row>
    <row r="853" spans="1:41" ht="13.5" hidden="1" customHeight="1">
      <c r="A853" s="24" t="s">
        <v>1168</v>
      </c>
      <c r="B853" s="34" t="s">
        <v>150</v>
      </c>
      <c r="C853" s="25">
        <v>799985</v>
      </c>
      <c r="D853" s="24" t="s">
        <v>1336</v>
      </c>
      <c r="E853" s="26">
        <v>46010.577777777798</v>
      </c>
      <c r="F853" s="26">
        <v>46010.577777777798</v>
      </c>
      <c r="G853" s="25">
        <v>144</v>
      </c>
      <c r="H853" s="25">
        <v>144</v>
      </c>
      <c r="I853" s="26">
        <v>46154.860416666699</v>
      </c>
      <c r="J853" s="27">
        <v>5268</v>
      </c>
      <c r="K853" s="27">
        <v>5752</v>
      </c>
      <c r="L853" s="27">
        <v>2079</v>
      </c>
      <c r="M853" s="27">
        <v>285246</v>
      </c>
      <c r="N853" s="27">
        <v>230421</v>
      </c>
      <c r="O853" s="25">
        <v>23</v>
      </c>
      <c r="P853" s="27">
        <v>0</v>
      </c>
      <c r="Q853" s="24"/>
      <c r="R853" s="24"/>
      <c r="S853" s="27">
        <v>273</v>
      </c>
      <c r="T853" s="27">
        <v>432</v>
      </c>
      <c r="U853" s="27">
        <v>11100000</v>
      </c>
      <c r="V853" s="27">
        <v>4341500</v>
      </c>
      <c r="W853" s="27">
        <v>11100000</v>
      </c>
      <c r="X853" s="24" t="str">
        <f>IF(OR(I853="",说明首页!$C$3-INT(I853)&gt;7),"是","否")</f>
        <v>否</v>
      </c>
      <c r="Y853" s="24" t="str">
        <f>IF(OR(O853="",O853&lt;22),"是","否")</f>
        <v>否</v>
      </c>
      <c r="Z853" s="24" t="str">
        <f>IF(AND(X853="否",Y853="否"),"是","否")</f>
        <v>是</v>
      </c>
      <c r="AA853" s="24" t="str">
        <f>IF(OR(I853="",说明首页!$C$3-INT(I853)&gt;=3),"是","否")</f>
        <v>否</v>
      </c>
      <c r="AB853" s="28">
        <f>IFERROR(IF(L853&gt;0,N853/L853,0),0)</f>
        <v>110.83261183261183</v>
      </c>
      <c r="AC853" s="29">
        <f>IFERROR(IF(U853="",0,U853/10000),0)</f>
        <v>1110</v>
      </c>
      <c r="AD853" s="27">
        <f>IFERROR(IF(AND(T853&lt;&gt;"",T853&gt;0),U853/T853,0),0)</f>
        <v>25694.444444444445</v>
      </c>
      <c r="AE853" s="29">
        <f>IFERROR(IF(V853="",0,V853/10000),0)</f>
        <v>434.15</v>
      </c>
      <c r="AF853" s="29">
        <f>IFERROR(IF(O853&gt;0,N853/O853/60,0),0)</f>
        <v>166.97173913043477</v>
      </c>
      <c r="AG853" s="28">
        <f>IF(Z853="是",COUNTIFS($Z$2:$Z$4721,"是",$AB$2:$AB$4721,"&lt;"&amp;AB853)/COUNTIF($Z$2:$Z$4721,"是")*100,"")</f>
        <v>80.775716694772342</v>
      </c>
      <c r="AH853" s="28">
        <f>IF(Z853="是",COUNTIFS($Z$2:$Z$4721,"是",$AC$2:$AC$4721,"&lt;"&amp;AC853)/COUNTIF($Z$2:$Z$4721,"是")*100,"")</f>
        <v>75.210792580101185</v>
      </c>
      <c r="AI853" s="28">
        <f>IF(Z853="是",COUNTIFS($Z$2:$Z$4721,"是",$AD$2:$AD$4721,"&lt;"&amp;AD853)/COUNTIF($Z$2:$Z$4721,"是")*100,"")</f>
        <v>60.708263069139967</v>
      </c>
      <c r="AJ853" s="28">
        <f>IF(Z853="是",COUNTIFS($Z$2:$Z$4721,"是",$AE$2:$AE$4721,"&lt;"&amp;AE853)/COUNTIF($Z$2:$Z$4721,"是")*100,"")</f>
        <v>70.151770657672856</v>
      </c>
      <c r="AK853" s="28">
        <f>IF(Z853="是",COUNTIFS($Z$2:$Z$4721,"是",$AF$2:$AF$4721,"&lt;"&amp;AF853)/COUNTIF($Z$2:$Z$4721,"是")*100,"")</f>
        <v>88.026981450252947</v>
      </c>
      <c r="AL853" s="29">
        <f>IF(Z853="是",ROUND(AG853*0.1+AH853*0.35+AI853*0.15+AJ853*0.15+AK853*0.25,2),"")</f>
        <v>76.040000000000006</v>
      </c>
      <c r="AM853" s="25">
        <f>IF(Z853="是",COUNTIFS($Z$2:$Z$4721,"是",$AL$2:$AL$4721,"&gt;"&amp;AL853)+1,"")</f>
        <v>101</v>
      </c>
      <c r="AN853" s="24" t="str">
        <f>IF(Z853&lt;&gt;"是","非参评",IF(AND(AM853&lt;=COUNTIF($Z$2:$Z$4721,"是")*0.2,AC853&gt;MEDIAN(IF($Z$2:$Z$4721="是",$AC$2:$AC$4721))),"S",IF(AM853&lt;=COUNTIF($Z$2:$Z$4721,"是")*0.5,"A",IF(AM853&lt;=COUNTIF($Z$2:$Z$4721,"是")*0.8,"B","C"))))</f>
        <v>S</v>
      </c>
      <c r="AO853" s="24" t="str">
        <f>IF(G853="","无数据",IF(G853&lt;30,"MOB1-",IF(G853&lt;90,"MOB1-3",IF(G853&lt;180,"MOB3-6",IF(G853&lt;365,"MOB6-12","MOB12+")))))</f>
        <v>MOB3-6</v>
      </c>
    </row>
    <row r="854" spans="1:41" ht="13.5" hidden="1" customHeight="1">
      <c r="A854" s="24" t="s">
        <v>1168</v>
      </c>
      <c r="B854" s="34" t="s">
        <v>150</v>
      </c>
      <c r="C854" s="25">
        <v>799986</v>
      </c>
      <c r="D854" s="24" t="s">
        <v>1616</v>
      </c>
      <c r="E854" s="26">
        <v>46010.574999999997</v>
      </c>
      <c r="F854" s="26">
        <v>46010.574999999997</v>
      </c>
      <c r="G854" s="25">
        <v>144</v>
      </c>
      <c r="H854" s="25">
        <v>144</v>
      </c>
      <c r="I854" s="26">
        <v>46153.807638888902</v>
      </c>
      <c r="J854" s="27">
        <v>5393</v>
      </c>
      <c r="K854" s="27">
        <v>5790</v>
      </c>
      <c r="L854" s="27">
        <v>2341</v>
      </c>
      <c r="M854" s="27">
        <v>261999</v>
      </c>
      <c r="N854" s="27">
        <v>212123</v>
      </c>
      <c r="O854" s="25">
        <v>24</v>
      </c>
      <c r="P854" s="27">
        <v>0</v>
      </c>
      <c r="Q854" s="24"/>
      <c r="R854" s="24"/>
      <c r="S854" s="27">
        <v>239</v>
      </c>
      <c r="T854" s="27">
        <v>384</v>
      </c>
      <c r="U854" s="27">
        <v>9546900</v>
      </c>
      <c r="V854" s="27">
        <v>3756600</v>
      </c>
      <c r="W854" s="27">
        <v>9546900</v>
      </c>
      <c r="X854" s="24" t="str">
        <f>IF(OR(I854="",说明首页!$C$3-INT(I854)&gt;7),"是","否")</f>
        <v>否</v>
      </c>
      <c r="Y854" s="24" t="str">
        <f>IF(OR(O854="",O854&lt;22),"是","否")</f>
        <v>否</v>
      </c>
      <c r="Z854" s="24" t="str">
        <f>IF(AND(X854="否",Y854="否"),"是","否")</f>
        <v>是</v>
      </c>
      <c r="AA854" s="24" t="str">
        <f>IF(OR(I854="",说明首页!$C$3-INT(I854)&gt;=3),"是","否")</f>
        <v>否</v>
      </c>
      <c r="AB854" s="28">
        <f>IFERROR(IF(L854&gt;0,N854/L854,0),0)</f>
        <v>90.612131567706115</v>
      </c>
      <c r="AC854" s="29">
        <f>IFERROR(IF(U854="",0,U854/10000),0)</f>
        <v>954.69</v>
      </c>
      <c r="AD854" s="27">
        <f>IFERROR(IF(AND(T854&lt;&gt;"",T854&gt;0),U854/T854,0),0)</f>
        <v>24861.71875</v>
      </c>
      <c r="AE854" s="29">
        <f>IFERROR(IF(V854="",0,V854/10000),0)</f>
        <v>375.66</v>
      </c>
      <c r="AF854" s="29">
        <f>IFERROR(IF(O854&gt;0,N854/O854/60,0),0)</f>
        <v>147.3076388888889</v>
      </c>
      <c r="AG854" s="28">
        <f>IF(Z854="是",COUNTIFS($Z$2:$Z$4721,"是",$AB$2:$AB$4721,"&lt;"&amp;AB854)/COUNTIF($Z$2:$Z$4721,"是")*100,"")</f>
        <v>48.735244519392914</v>
      </c>
      <c r="AH854" s="28">
        <f>IF(Z854="是",COUNTIFS($Z$2:$Z$4721,"是",$AC$2:$AC$4721,"&lt;"&amp;AC854)/COUNTIF($Z$2:$Z$4721,"是")*100,"")</f>
        <v>65.430016863406408</v>
      </c>
      <c r="AI854" s="28">
        <f>IF(Z854="是",COUNTIFS($Z$2:$Z$4721,"是",$AD$2:$AD$4721,"&lt;"&amp;AD854)/COUNTIF($Z$2:$Z$4721,"是")*100,"")</f>
        <v>55.817875210792579</v>
      </c>
      <c r="AJ854" s="28">
        <f>IF(Z854="是",COUNTIFS($Z$2:$Z$4721,"是",$AE$2:$AE$4721,"&lt;"&amp;AE854)/COUNTIF($Z$2:$Z$4721,"是")*100,"")</f>
        <v>60.539629005059027</v>
      </c>
      <c r="AK854" s="28">
        <f>IF(Z854="是",COUNTIFS($Z$2:$Z$4721,"是",$AF$2:$AF$4721,"&lt;"&amp;AF854)/COUNTIF($Z$2:$Z$4721,"是")*100,"")</f>
        <v>69.983136593591908</v>
      </c>
      <c r="AL854" s="29">
        <f>IF(Z854="是",ROUND(AG854*0.1+AH854*0.35+AI854*0.15+AJ854*0.15+AK854*0.25,2),"")</f>
        <v>62.72</v>
      </c>
      <c r="AM854" s="25">
        <f>IF(Z854="是",COUNTIFS($Z$2:$Z$4721,"是",$AL$2:$AL$4721,"&gt;"&amp;AL854)+1,"")</f>
        <v>192</v>
      </c>
      <c r="AN854" s="24" t="str">
        <f>IF(Z854&lt;&gt;"是","非参评",IF(AND(AM854&lt;=COUNTIF($Z$2:$Z$4721,"是")*0.2,AC854&gt;MEDIAN(IF($Z$2:$Z$4721="是",$AC$2:$AC$4721))),"S",IF(AM854&lt;=COUNTIF($Z$2:$Z$4721,"是")*0.5,"A",IF(AM854&lt;=COUNTIF($Z$2:$Z$4721,"是")*0.8,"B","C"))))</f>
        <v>A</v>
      </c>
      <c r="AO854" s="24" t="str">
        <f>IF(G854="","无数据",IF(G854&lt;30,"MOB1-",IF(G854&lt;90,"MOB1-3",IF(G854&lt;180,"MOB3-6",IF(G854&lt;365,"MOB6-12","MOB12+")))))</f>
        <v>MOB3-6</v>
      </c>
    </row>
    <row r="855" spans="1:41" ht="13.5" hidden="1" customHeight="1">
      <c r="A855" s="24" t="s">
        <v>1168</v>
      </c>
      <c r="B855" s="34" t="s">
        <v>150</v>
      </c>
      <c r="C855" s="25">
        <v>799987</v>
      </c>
      <c r="D855" s="24" t="s">
        <v>1582</v>
      </c>
      <c r="E855" s="26">
        <v>46010.488194444399</v>
      </c>
      <c r="F855" s="26">
        <v>46010.488194444399</v>
      </c>
      <c r="G855" s="25">
        <v>144</v>
      </c>
      <c r="H855" s="25">
        <v>144</v>
      </c>
      <c r="I855" s="26">
        <v>46154.859027777798</v>
      </c>
      <c r="J855" s="27">
        <v>4357</v>
      </c>
      <c r="K855" s="27">
        <v>4622</v>
      </c>
      <c r="L855" s="27">
        <v>2341</v>
      </c>
      <c r="M855" s="27">
        <v>333493</v>
      </c>
      <c r="N855" s="27">
        <v>300953</v>
      </c>
      <c r="O855" s="24">
        <v>26</v>
      </c>
      <c r="P855" s="27">
        <v>0</v>
      </c>
      <c r="Q855" s="24"/>
      <c r="R855" s="24"/>
      <c r="S855" s="27">
        <v>250</v>
      </c>
      <c r="T855" s="27">
        <v>367</v>
      </c>
      <c r="U855" s="27">
        <v>10200000</v>
      </c>
      <c r="V855" s="27">
        <v>5119900</v>
      </c>
      <c r="W855" s="27">
        <v>10200000</v>
      </c>
      <c r="X855" s="24" t="str">
        <f>IF(OR(I855="",说明首页!$C$3-INT(I855)&gt;7),"是","否")</f>
        <v>否</v>
      </c>
      <c r="Y855" s="24" t="str">
        <f>IF(OR(O855="",O855&lt;22),"是","否")</f>
        <v>否</v>
      </c>
      <c r="Z855" s="24" t="str">
        <f>IF(AND(X855="否",Y855="否"),"是","否")</f>
        <v>是</v>
      </c>
      <c r="AA855" s="24" t="str">
        <f>IF(OR(I855="",说明首页!$C$3-INT(I855)&gt;=3),"是","否")</f>
        <v>否</v>
      </c>
      <c r="AB855" s="28">
        <f>IFERROR(IF(L855&gt;0,N855/L855,0),0)</f>
        <v>128.55745407945324</v>
      </c>
      <c r="AC855" s="29">
        <f>IFERROR(IF(U855="",0,U855/10000),0)</f>
        <v>1020</v>
      </c>
      <c r="AD855" s="27">
        <f>IFERROR(IF(AND(T855&lt;&gt;"",T855&gt;0),U855/T855,0),0)</f>
        <v>27792.915531335151</v>
      </c>
      <c r="AE855" s="29">
        <f>IFERROR(IF(V855="",0,V855/10000),0)</f>
        <v>511.99</v>
      </c>
      <c r="AF855" s="29">
        <f>IFERROR(IF(O855&gt;0,N855/O855/60,0),0)</f>
        <v>192.91858974358973</v>
      </c>
      <c r="AG855" s="28">
        <f>IF(Z855="是",COUNTIFS($Z$2:$Z$4721,"是",$AB$2:$AB$4721,"&lt;"&amp;AB855)/COUNTIF($Z$2:$Z$4721,"是")*100,"")</f>
        <v>91.56829679595279</v>
      </c>
      <c r="AH855" s="28">
        <f>IF(Z855="是",COUNTIFS($Z$2:$Z$4721,"是",$AC$2:$AC$4721,"&lt;"&amp;AC855)/COUNTIF($Z$2:$Z$4721,"是")*100,"")</f>
        <v>69.139966273187184</v>
      </c>
      <c r="AI855" s="28">
        <f>IF(Z855="是",COUNTIFS($Z$2:$Z$4721,"是",$AD$2:$AD$4721,"&lt;"&amp;AD855)/COUNTIF($Z$2:$Z$4721,"是")*100,"")</f>
        <v>71.669477234401342</v>
      </c>
      <c r="AJ855" s="28">
        <f>IF(Z855="是",COUNTIFS($Z$2:$Z$4721,"是",$AE$2:$AE$4721,"&lt;"&amp;AE855)/COUNTIF($Z$2:$Z$4721,"是")*100,"")</f>
        <v>76.897133220910618</v>
      </c>
      <c r="AK855" s="28">
        <f>IF(Z855="是",COUNTIFS($Z$2:$Z$4721,"是",$AF$2:$AF$4721,"&lt;"&amp;AF855)/COUNTIF($Z$2:$Z$4721,"是")*100,"")</f>
        <v>96.964586846543</v>
      </c>
      <c r="AL855" s="29">
        <f>IF(Z855="是",ROUND(AG855*0.1+AH855*0.35+AI855*0.15+AJ855*0.15+AK855*0.25,2),"")</f>
        <v>79.88</v>
      </c>
      <c r="AM855" s="25">
        <f>IF(Z855="是",COUNTIFS($Z$2:$Z$4721,"是",$AL$2:$AL$4721,"&gt;"&amp;AL855)+1,"")</f>
        <v>74</v>
      </c>
      <c r="AN855" s="24" t="str">
        <f>IF(Z855&lt;&gt;"是","非参评",IF(AND(AM855&lt;=COUNTIF($Z$2:$Z$4721,"是")*0.2,AC855&gt;MEDIAN(IF($Z$2:$Z$4721="是",$AC$2:$AC$4721))),"S",IF(AM855&lt;=COUNTIF($Z$2:$Z$4721,"是")*0.5,"A",IF(AM855&lt;=COUNTIF($Z$2:$Z$4721,"是")*0.8,"B","C"))))</f>
        <v>S</v>
      </c>
      <c r="AO855" s="24" t="str">
        <f>IF(G855="","无数据",IF(G855&lt;30,"MOB1-",IF(G855&lt;90,"MOB1-3",IF(G855&lt;180,"MOB3-6",IF(G855&lt;365,"MOB6-12","MOB12+")))))</f>
        <v>MOB3-6</v>
      </c>
    </row>
    <row r="856" spans="1:41" ht="13.5" hidden="1" customHeight="1">
      <c r="A856" s="24" t="s">
        <v>1168</v>
      </c>
      <c r="B856" s="34" t="s">
        <v>150</v>
      </c>
      <c r="C856" s="25">
        <v>799989</v>
      </c>
      <c r="D856" s="24" t="s">
        <v>1416</v>
      </c>
      <c r="E856" s="26">
        <v>46010.485416666699</v>
      </c>
      <c r="F856" s="26">
        <v>46010.485416666699</v>
      </c>
      <c r="G856" s="25">
        <v>144</v>
      </c>
      <c r="H856" s="25">
        <v>144</v>
      </c>
      <c r="I856" s="26">
        <v>46154.858333333301</v>
      </c>
      <c r="J856" s="27">
        <v>5666</v>
      </c>
      <c r="K856" s="27">
        <v>6446</v>
      </c>
      <c r="L856" s="27">
        <v>3133</v>
      </c>
      <c r="M856" s="27">
        <v>342516</v>
      </c>
      <c r="N856" s="27">
        <v>292132</v>
      </c>
      <c r="O856" s="25">
        <v>26</v>
      </c>
      <c r="P856" s="27">
        <v>0</v>
      </c>
      <c r="Q856" s="24"/>
      <c r="R856" s="24"/>
      <c r="S856" s="27">
        <v>297</v>
      </c>
      <c r="T856" s="27">
        <v>440</v>
      </c>
      <c r="U856" s="27">
        <v>10900000</v>
      </c>
      <c r="V856" s="27">
        <v>4183400</v>
      </c>
      <c r="W856" s="27">
        <v>10900000</v>
      </c>
      <c r="X856" s="24" t="str">
        <f>IF(OR(I856="",说明首页!$C$3-INT(I856)&gt;7),"是","否")</f>
        <v>否</v>
      </c>
      <c r="Y856" s="24" t="str">
        <f>IF(OR(O856="",O856&lt;22),"是","否")</f>
        <v>否</v>
      </c>
      <c r="Z856" s="24" t="str">
        <f>IF(AND(X856="否",Y856="否"),"是","否")</f>
        <v>是</v>
      </c>
      <c r="AA856" s="24" t="str">
        <f>IF(OR(I856="",说明首页!$C$3-INT(I856)&gt;=3),"是","否")</f>
        <v>否</v>
      </c>
      <c r="AB856" s="28">
        <f>IFERROR(IF(L856&gt;0,N856/L856,0),0)</f>
        <v>93.243536546441106</v>
      </c>
      <c r="AC856" s="29">
        <f>IFERROR(IF(U856="",0,U856/10000),0)</f>
        <v>1090</v>
      </c>
      <c r="AD856" s="27">
        <f>IFERROR(IF(AND(T856&lt;&gt;"",T856&gt;0),U856/T856,0),0)</f>
        <v>24772.727272727272</v>
      </c>
      <c r="AE856" s="29">
        <f>IFERROR(IF(V856="",0,V856/10000),0)</f>
        <v>418.34</v>
      </c>
      <c r="AF856" s="29">
        <f>IFERROR(IF(O856&gt;0,N856/O856/60,0),0)</f>
        <v>187.26410256410256</v>
      </c>
      <c r="AG856" s="28">
        <f>IF(Z856="是",COUNTIFS($Z$2:$Z$4721,"是",$AB$2:$AB$4721,"&lt;"&amp;AB856)/COUNTIF($Z$2:$Z$4721,"是")*100,"")</f>
        <v>53.962900505902191</v>
      </c>
      <c r="AH856" s="28">
        <f>IF(Z856="是",COUNTIFS($Z$2:$Z$4721,"是",$AC$2:$AC$4721,"&lt;"&amp;AC856)/COUNTIF($Z$2:$Z$4721,"是")*100,"")</f>
        <v>74.704890387858342</v>
      </c>
      <c r="AI856" s="28">
        <f>IF(Z856="是",COUNTIFS($Z$2:$Z$4721,"是",$AD$2:$AD$4721,"&lt;"&amp;AD856)/COUNTIF($Z$2:$Z$4721,"是")*100,"")</f>
        <v>54.637436762225967</v>
      </c>
      <c r="AJ856" s="28">
        <f>IF(Z856="是",COUNTIFS($Z$2:$Z$4721,"是",$AE$2:$AE$4721,"&lt;"&amp;AE856)/COUNTIF($Z$2:$Z$4721,"是")*100,"")</f>
        <v>68.128161888701527</v>
      </c>
      <c r="AK856" s="28">
        <f>IF(Z856="是",COUNTIFS($Z$2:$Z$4721,"是",$AF$2:$AF$4721,"&lt;"&amp;AF856)/COUNTIF($Z$2:$Z$4721,"是")*100,"")</f>
        <v>96.290050590219224</v>
      </c>
      <c r="AL856" s="29">
        <f>IF(Z856="是",ROUND(AG856*0.1+AH856*0.35+AI856*0.15+AJ856*0.15+AK856*0.25,2),"")</f>
        <v>74.03</v>
      </c>
      <c r="AM856" s="25">
        <f>IF(Z856="是",COUNTIFS($Z$2:$Z$4721,"是",$AL$2:$AL$4721,"&gt;"&amp;AL856)+1,"")</f>
        <v>111</v>
      </c>
      <c r="AN856" s="24" t="str">
        <f>IF(Z856&lt;&gt;"是","非参评",IF(AND(AM856&lt;=COUNTIF($Z$2:$Z$4721,"是")*0.2,AC856&gt;MEDIAN(IF($Z$2:$Z$4721="是",$AC$2:$AC$4721))),"S",IF(AM856&lt;=COUNTIF($Z$2:$Z$4721,"是")*0.5,"A",IF(AM856&lt;=COUNTIF($Z$2:$Z$4721,"是")*0.8,"B","C"))))</f>
        <v>S</v>
      </c>
      <c r="AO856" s="24" t="str">
        <f>IF(G856="","无数据",IF(G856&lt;30,"MOB1-",IF(G856&lt;90,"MOB1-3",IF(G856&lt;180,"MOB3-6",IF(G856&lt;365,"MOB6-12","MOB12+")))))</f>
        <v>MOB3-6</v>
      </c>
    </row>
    <row r="857" spans="1:41" ht="13.5" hidden="1" customHeight="1">
      <c r="A857" s="24" t="s">
        <v>1168</v>
      </c>
      <c r="B857" s="34" t="s">
        <v>150</v>
      </c>
      <c r="C857" s="25">
        <v>799990</v>
      </c>
      <c r="D857" s="24" t="s">
        <v>1859</v>
      </c>
      <c r="E857" s="26">
        <v>46010.484722222202</v>
      </c>
      <c r="F857" s="26">
        <v>46010.484722222202</v>
      </c>
      <c r="G857" s="25">
        <v>144</v>
      </c>
      <c r="H857" s="25">
        <v>144</v>
      </c>
      <c r="I857" s="26">
        <v>46154.854861111096</v>
      </c>
      <c r="J857" s="27">
        <v>5529</v>
      </c>
      <c r="K857" s="27">
        <v>6132</v>
      </c>
      <c r="L857" s="27">
        <v>1865</v>
      </c>
      <c r="M857" s="27">
        <v>311523</v>
      </c>
      <c r="N857" s="27">
        <v>252994</v>
      </c>
      <c r="O857" s="25">
        <v>27</v>
      </c>
      <c r="P857" s="27">
        <v>0</v>
      </c>
      <c r="Q857" s="24"/>
      <c r="R857" s="24"/>
      <c r="S857" s="27">
        <v>276</v>
      </c>
      <c r="T857" s="27">
        <v>409</v>
      </c>
      <c r="U857" s="27">
        <v>13200000</v>
      </c>
      <c r="V857" s="27">
        <v>7197300</v>
      </c>
      <c r="W857" s="27">
        <v>13200000</v>
      </c>
      <c r="X857" s="24" t="str">
        <f>IF(OR(I857="",说明首页!$C$3-INT(I857)&gt;7),"是","否")</f>
        <v>否</v>
      </c>
      <c r="Y857" s="24" t="str">
        <f>IF(OR(O857="",O857&lt;22),"是","否")</f>
        <v>否</v>
      </c>
      <c r="Z857" s="24" t="str">
        <f>IF(AND(X857="否",Y857="否"),"是","否")</f>
        <v>是</v>
      </c>
      <c r="AA857" s="24" t="str">
        <f>IF(OR(I857="",说明首页!$C$3-INT(I857)&gt;=3),"是","否")</f>
        <v>否</v>
      </c>
      <c r="AB857" s="28">
        <f>IFERROR(IF(L857&gt;0,N857/L857,0),0)</f>
        <v>135.65361930294907</v>
      </c>
      <c r="AC857" s="29">
        <f>IFERROR(IF(U857="",0,U857/10000),0)</f>
        <v>1320</v>
      </c>
      <c r="AD857" s="27">
        <f>IFERROR(IF(AND(T857&lt;&gt;"",T857&gt;0),U857/T857,0),0)</f>
        <v>32273.838630806848</v>
      </c>
      <c r="AE857" s="29">
        <f>IFERROR(IF(V857="",0,V857/10000),0)</f>
        <v>719.73</v>
      </c>
      <c r="AF857" s="29">
        <f>IFERROR(IF(O857&gt;0,N857/O857/60,0),0)</f>
        <v>156.16913580246913</v>
      </c>
      <c r="AG857" s="28">
        <f>IF(Z857="是",COUNTIFS($Z$2:$Z$4721,"是",$AB$2:$AB$4721,"&lt;"&amp;AB857)/COUNTIF($Z$2:$Z$4721,"是")*100,"")</f>
        <v>93.591905564924119</v>
      </c>
      <c r="AH857" s="28">
        <f>IF(Z857="是",COUNTIFS($Z$2:$Z$4721,"是",$AC$2:$AC$4721,"&lt;"&amp;AC857)/COUNTIF($Z$2:$Z$4721,"是")*100,"")</f>
        <v>84.317032040472171</v>
      </c>
      <c r="AI857" s="28">
        <f>IF(Z857="是",COUNTIFS($Z$2:$Z$4721,"是",$AD$2:$AD$4721,"&lt;"&amp;AD857)/COUNTIF($Z$2:$Z$4721,"是")*100,"")</f>
        <v>87.858347386172014</v>
      </c>
      <c r="AJ857" s="28">
        <f>IF(Z857="是",COUNTIFS($Z$2:$Z$4721,"是",$AE$2:$AE$4721,"&lt;"&amp;AE857)/COUNTIF($Z$2:$Z$4721,"是")*100,"")</f>
        <v>87.858347386172014</v>
      </c>
      <c r="AK857" s="28">
        <f>IF(Z857="是",COUNTIFS($Z$2:$Z$4721,"是",$AF$2:$AF$4721,"&lt;"&amp;AF857)/COUNTIF($Z$2:$Z$4721,"是")*100,"")</f>
        <v>80.101180438448566</v>
      </c>
      <c r="AL857" s="29">
        <f>IF(Z857="是",ROUND(AG857*0.1+AH857*0.35+AI857*0.15+AJ857*0.15+AK857*0.25,2),"")</f>
        <v>85.25</v>
      </c>
      <c r="AM857" s="25">
        <f>IF(Z857="是",COUNTIFS($Z$2:$Z$4721,"是",$AL$2:$AL$4721,"&gt;"&amp;AL857)+1,"")</f>
        <v>49</v>
      </c>
      <c r="AN857" s="24" t="str">
        <f>IF(Z857&lt;&gt;"是","非参评",IF(AND(AM857&lt;=COUNTIF($Z$2:$Z$4721,"是")*0.2,AC857&gt;MEDIAN(IF($Z$2:$Z$4721="是",$AC$2:$AC$4721))),"S",IF(AM857&lt;=COUNTIF($Z$2:$Z$4721,"是")*0.5,"A",IF(AM857&lt;=COUNTIF($Z$2:$Z$4721,"是")*0.8,"B","C"))))</f>
        <v>S</v>
      </c>
      <c r="AO857" s="24" t="str">
        <f>IF(G857="","无数据",IF(G857&lt;30,"MOB1-",IF(G857&lt;90,"MOB1-3",IF(G857&lt;180,"MOB3-6",IF(G857&lt;365,"MOB6-12","MOB12+")))))</f>
        <v>MOB3-6</v>
      </c>
    </row>
    <row r="858" spans="1:41" ht="13.5" hidden="1" customHeight="1">
      <c r="A858" s="24" t="s">
        <v>1168</v>
      </c>
      <c r="B858" s="34" t="s">
        <v>145</v>
      </c>
      <c r="C858" s="25">
        <v>800060</v>
      </c>
      <c r="D858" s="24" t="s">
        <v>309</v>
      </c>
      <c r="E858" s="26">
        <v>46015.611111111102</v>
      </c>
      <c r="F858" s="26">
        <v>46015.611111111102</v>
      </c>
      <c r="G858" s="25">
        <v>139</v>
      </c>
      <c r="H858" s="25">
        <v>139</v>
      </c>
      <c r="I858" s="26">
        <v>46154.4243055556</v>
      </c>
      <c r="J858" s="27">
        <v>206</v>
      </c>
      <c r="K858" s="27">
        <v>218</v>
      </c>
      <c r="L858" s="27">
        <v>74</v>
      </c>
      <c r="M858" s="27">
        <v>10160</v>
      </c>
      <c r="N858" s="27">
        <v>7834</v>
      </c>
      <c r="O858" s="25">
        <v>1</v>
      </c>
      <c r="P858" s="27">
        <v>0</v>
      </c>
      <c r="Q858" s="24"/>
      <c r="R858" s="24"/>
      <c r="S858" s="27">
        <v>1</v>
      </c>
      <c r="T858" s="27">
        <v>2</v>
      </c>
      <c r="U858" s="27">
        <v>1000</v>
      </c>
      <c r="V858" s="27"/>
      <c r="W858" s="27">
        <v>1000</v>
      </c>
      <c r="X858" s="24" t="str">
        <f>IF(OR(I858="",说明首页!$C$3-INT(I858)&gt;7),"是","否")</f>
        <v>否</v>
      </c>
      <c r="Y858" s="24" t="str">
        <f>IF(OR(O858="",O858&lt;22),"是","否")</f>
        <v>是</v>
      </c>
      <c r="Z858" s="24" t="str">
        <f>IF(AND(X858="否",Y858="否"),"是","否")</f>
        <v>否</v>
      </c>
      <c r="AA858" s="24" t="str">
        <f>IF(OR(I858="",说明首页!$C$3-INT(I858)&gt;=3),"是","否")</f>
        <v>否</v>
      </c>
      <c r="AB858" s="28">
        <f>IFERROR(IF(L858&gt;0,N858/L858,0),0)</f>
        <v>105.86486486486487</v>
      </c>
      <c r="AC858" s="29">
        <f>IFERROR(IF(U858="",0,U858/10000),0)</f>
        <v>0.1</v>
      </c>
      <c r="AD858" s="27">
        <f>IFERROR(IF(AND(T858&lt;&gt;"",T858&gt;0),U858/T858,0),0)</f>
        <v>500</v>
      </c>
      <c r="AE858" s="29">
        <f>IFERROR(IF(V858="",0,V858/10000),0)</f>
        <v>0</v>
      </c>
      <c r="AF858" s="29">
        <f>IFERROR(IF(O858&gt;0,N858/O858/60,0),0)</f>
        <v>130.56666666666666</v>
      </c>
      <c r="AG858" s="28" t="str">
        <f>IF(Z858="是",COUNTIFS($Z$2:$Z$4721,"是",$AB$2:$AB$4721,"&lt;"&amp;AB858)/COUNTIF($Z$2:$Z$4721,"是")*100,"")</f>
        <v/>
      </c>
      <c r="AH858" s="28" t="str">
        <f>IF(Z858="是",COUNTIFS($Z$2:$Z$4721,"是",$AC$2:$AC$4721,"&lt;"&amp;AC858)/COUNTIF($Z$2:$Z$4721,"是")*100,"")</f>
        <v/>
      </c>
      <c r="AI858" s="28" t="str">
        <f>IF(Z858="是",COUNTIFS($Z$2:$Z$4721,"是",$AD$2:$AD$4721,"&lt;"&amp;AD858)/COUNTIF($Z$2:$Z$4721,"是")*100,"")</f>
        <v/>
      </c>
      <c r="AJ858" s="28" t="str">
        <f>IF(Z858="是",COUNTIFS($Z$2:$Z$4721,"是",$AE$2:$AE$4721,"&lt;"&amp;AE858)/COUNTIF($Z$2:$Z$4721,"是")*100,"")</f>
        <v/>
      </c>
      <c r="AK858" s="28" t="str">
        <f>IF(Z858="是",COUNTIFS($Z$2:$Z$4721,"是",$AF$2:$AF$4721,"&lt;"&amp;AF858)/COUNTIF($Z$2:$Z$4721,"是")*100,"")</f>
        <v/>
      </c>
      <c r="AL858" s="29" t="str">
        <f>IF(Z858="是",ROUND(AG858*0.1+AH858*0.35+AI858*0.15+AJ858*0.15+AK858*0.25,2),"")</f>
        <v/>
      </c>
      <c r="AM858" s="25" t="str">
        <f>IF(Z858="是",COUNTIFS($Z$2:$Z$4721,"是",$AL$2:$AL$4721,"&gt;"&amp;AL858)+1,"")</f>
        <v/>
      </c>
      <c r="AN858" s="24" t="str">
        <f>IF(Z858&lt;&gt;"是","非参评",IF(AND(AM858&lt;=COUNTIF($Z$2:$Z$4721,"是")*0.2,AC858&gt;MEDIAN(IF($Z$2:$Z$4721="是",$AC$2:$AC$4721))),"S",IF(AM858&lt;=COUNTIF($Z$2:$Z$4721,"是")*0.5,"A",IF(AM858&lt;=COUNTIF($Z$2:$Z$4721,"是")*0.8,"B","C"))))</f>
        <v>非参评</v>
      </c>
      <c r="AO858" s="24" t="str">
        <f>IF(G858="","无数据",IF(G858&lt;30,"MOB1-",IF(G858&lt;90,"MOB1-3",IF(G858&lt;180,"MOB3-6",IF(G858&lt;365,"MOB6-12","MOB12+")))))</f>
        <v>MOB3-6</v>
      </c>
    </row>
    <row r="859" spans="1:41" ht="13.5" hidden="1" customHeight="1">
      <c r="A859" s="24" t="s">
        <v>1168</v>
      </c>
      <c r="B859" s="34" t="s">
        <v>160</v>
      </c>
      <c r="C859" s="25">
        <v>800075</v>
      </c>
      <c r="D859" s="24" t="s">
        <v>1578</v>
      </c>
      <c r="E859" s="26">
        <v>46015.405555555597</v>
      </c>
      <c r="F859" s="26">
        <v>46015.405555555597</v>
      </c>
      <c r="G859" s="25">
        <v>139</v>
      </c>
      <c r="H859" s="25">
        <v>139</v>
      </c>
      <c r="I859" s="26">
        <v>46154.788194444402</v>
      </c>
      <c r="J859" s="27">
        <v>3882</v>
      </c>
      <c r="K859" s="27">
        <v>4248</v>
      </c>
      <c r="L859" s="27">
        <v>2142</v>
      </c>
      <c r="M859" s="27">
        <v>209430</v>
      </c>
      <c r="N859" s="27">
        <v>179215</v>
      </c>
      <c r="O859" s="24">
        <v>24</v>
      </c>
      <c r="P859" s="27">
        <v>0</v>
      </c>
      <c r="Q859" s="24"/>
      <c r="R859" s="24"/>
      <c r="S859" s="27">
        <v>179</v>
      </c>
      <c r="T859" s="27">
        <v>283</v>
      </c>
      <c r="U859" s="27">
        <v>6129000</v>
      </c>
      <c r="V859" s="27">
        <v>1949100</v>
      </c>
      <c r="W859" s="27">
        <v>6129000</v>
      </c>
      <c r="X859" s="24" t="str">
        <f>IF(OR(I859="",说明首页!$C$3-INT(I859)&gt;7),"是","否")</f>
        <v>否</v>
      </c>
      <c r="Y859" s="24" t="str">
        <f>IF(OR(O859="",O859&lt;22),"是","否")</f>
        <v>否</v>
      </c>
      <c r="Z859" s="24" t="str">
        <f>IF(AND(X859="否",Y859="否"),"是","否")</f>
        <v>是</v>
      </c>
      <c r="AA859" s="24" t="str">
        <f>IF(OR(I859="",说明首页!$C$3-INT(I859)&gt;=3),"是","否")</f>
        <v>否</v>
      </c>
      <c r="AB859" s="28">
        <f>IFERROR(IF(L859&gt;0,N859/L859,0),0)</f>
        <v>83.6671335200747</v>
      </c>
      <c r="AC859" s="29">
        <f>IFERROR(IF(U859="",0,U859/10000),0)</f>
        <v>612.9</v>
      </c>
      <c r="AD859" s="27">
        <f>IFERROR(IF(AND(T859&lt;&gt;"",T859&gt;0),U859/T859,0),0)</f>
        <v>21657.243816254417</v>
      </c>
      <c r="AE859" s="29">
        <f>IFERROR(IF(V859="",0,V859/10000),0)</f>
        <v>194.91</v>
      </c>
      <c r="AF859" s="29">
        <f>IFERROR(IF(O859&gt;0,N859/O859/60,0),0)</f>
        <v>124.45486111111111</v>
      </c>
      <c r="AG859" s="28">
        <f>IF(Z859="是",COUNTIFS($Z$2:$Z$4721,"是",$AB$2:$AB$4721,"&lt;"&amp;AB859)/COUNTIF($Z$2:$Z$4721,"是")*100,"")</f>
        <v>32.377740303541316</v>
      </c>
      <c r="AH859" s="28">
        <f>IF(Z859="是",COUNTIFS($Z$2:$Z$4721,"是",$AC$2:$AC$4721,"&lt;"&amp;AC859)/COUNTIF($Z$2:$Z$4721,"是")*100,"")</f>
        <v>29.848229342327148</v>
      </c>
      <c r="AI859" s="28">
        <f>IF(Z859="是",COUNTIFS($Z$2:$Z$4721,"是",$AD$2:$AD$4721,"&lt;"&amp;AD859)/COUNTIF($Z$2:$Z$4721,"是")*100,"")</f>
        <v>35.075885328836428</v>
      </c>
      <c r="AJ859" s="28">
        <f>IF(Z859="是",COUNTIFS($Z$2:$Z$4721,"是",$AE$2:$AE$4721,"&lt;"&amp;AE859)/COUNTIF($Z$2:$Z$4721,"是")*100,"")</f>
        <v>26.644182124789207</v>
      </c>
      <c r="AK859" s="28">
        <f>IF(Z859="是",COUNTIFS($Z$2:$Z$4721,"是",$AF$2:$AF$4721,"&lt;"&amp;AF859)/COUNTIF($Z$2:$Z$4721,"是")*100,"")</f>
        <v>31.703204047217536</v>
      </c>
      <c r="AL859" s="29">
        <f>IF(Z859="是",ROUND(AG859*0.1+AH859*0.35+AI859*0.15+AJ859*0.15+AK859*0.25,2),"")</f>
        <v>30.87</v>
      </c>
      <c r="AM859" s="25">
        <f>IF(Z859="是",COUNTIFS($Z$2:$Z$4721,"是",$AL$2:$AL$4721,"&gt;"&amp;AL859)+1,"")</f>
        <v>443</v>
      </c>
      <c r="AN859" s="24" t="str">
        <f>IF(Z859&lt;&gt;"是","非参评",IF(AND(AM859&lt;=COUNTIF($Z$2:$Z$4721,"是")*0.2,AC859&gt;MEDIAN(IF($Z$2:$Z$4721="是",$AC$2:$AC$4721))),"S",IF(AM859&lt;=COUNTIF($Z$2:$Z$4721,"是")*0.5,"A",IF(AM859&lt;=COUNTIF($Z$2:$Z$4721,"是")*0.8,"B","C"))))</f>
        <v>B</v>
      </c>
      <c r="AO859" s="24" t="str">
        <f>IF(G859="","无数据",IF(G859&lt;30,"MOB1-",IF(G859&lt;90,"MOB1-3",IF(G859&lt;180,"MOB3-6",IF(G859&lt;365,"MOB6-12","MOB12+")))))</f>
        <v>MOB3-6</v>
      </c>
    </row>
    <row r="860" spans="1:41" ht="13.5" hidden="1" customHeight="1">
      <c r="A860" s="24" t="s">
        <v>1168</v>
      </c>
      <c r="B860" s="34" t="s">
        <v>158</v>
      </c>
      <c r="C860" s="25">
        <v>800146</v>
      </c>
      <c r="D860" s="24" t="s">
        <v>1176</v>
      </c>
      <c r="E860" s="26">
        <v>46016.5805555556</v>
      </c>
      <c r="F860" s="26">
        <v>46016.5805555556</v>
      </c>
      <c r="G860" s="25">
        <v>138</v>
      </c>
      <c r="H860" s="25">
        <v>138</v>
      </c>
      <c r="I860" s="26">
        <v>46153.751388888901</v>
      </c>
      <c r="J860" s="27">
        <v>2931</v>
      </c>
      <c r="K860" s="27">
        <v>5530</v>
      </c>
      <c r="L860" s="27">
        <v>1892</v>
      </c>
      <c r="M860" s="27">
        <v>238631</v>
      </c>
      <c r="N860" s="27">
        <v>184547</v>
      </c>
      <c r="O860" s="25">
        <v>26</v>
      </c>
      <c r="P860" s="27">
        <v>0</v>
      </c>
      <c r="Q860" s="24"/>
      <c r="R860" s="24"/>
      <c r="S860" s="27">
        <v>163</v>
      </c>
      <c r="T860" s="27">
        <v>244</v>
      </c>
      <c r="U860" s="27">
        <v>3875100</v>
      </c>
      <c r="V860" s="24">
        <v>1530300</v>
      </c>
      <c r="W860" s="27">
        <v>3875100</v>
      </c>
      <c r="X860" s="24" t="str">
        <f>IF(OR(I860="",说明首页!$C$3-INT(I860)&gt;7),"是","否")</f>
        <v>否</v>
      </c>
      <c r="Y860" s="24" t="str">
        <f>IF(OR(O860="",O860&lt;22),"是","否")</f>
        <v>否</v>
      </c>
      <c r="Z860" s="24" t="str">
        <f>IF(AND(X860="否",Y860="否"),"是","否")</f>
        <v>是</v>
      </c>
      <c r="AA860" s="24" t="str">
        <f>IF(OR(I860="",说明首页!$C$3-INT(I860)&gt;=3),"是","否")</f>
        <v>否</v>
      </c>
      <c r="AB860" s="28">
        <f>IFERROR(IF(L860&gt;0,N860/L860,0),0)</f>
        <v>97.54069767441861</v>
      </c>
      <c r="AC860" s="29">
        <f>IFERROR(IF(U860="",0,U860/10000),0)</f>
        <v>387.51</v>
      </c>
      <c r="AD860" s="27">
        <f>IFERROR(IF(AND(T860&lt;&gt;"",T860&gt;0),U860/T860,0),0)</f>
        <v>15881.557377049181</v>
      </c>
      <c r="AE860" s="29">
        <f>IFERROR(IF(V860="",0,V860/10000),0)</f>
        <v>153.03</v>
      </c>
      <c r="AF860" s="29">
        <f>IFERROR(IF(O860&gt;0,N860/O860/60,0),0)</f>
        <v>118.29935897435897</v>
      </c>
      <c r="AG860" s="28">
        <f>IF(Z860="是",COUNTIFS($Z$2:$Z$4721,"是",$AB$2:$AB$4721,"&lt;"&amp;AB860)/COUNTIF($Z$2:$Z$4721,"是")*100,"")</f>
        <v>62.394603709949415</v>
      </c>
      <c r="AH860" s="28">
        <f>IF(Z860="是",COUNTIFS($Z$2:$Z$4721,"是",$AC$2:$AC$4721,"&lt;"&amp;AC860)/COUNTIF($Z$2:$Z$4721,"是")*100,"")</f>
        <v>8.4317032040472188</v>
      </c>
      <c r="AI860" s="28">
        <f>IF(Z860="是",COUNTIFS($Z$2:$Z$4721,"是",$AD$2:$AD$4721,"&lt;"&amp;AD860)/COUNTIF($Z$2:$Z$4721,"是")*100,"")</f>
        <v>8.263069139966273</v>
      </c>
      <c r="AJ860" s="28">
        <f>IF(Z860="是",COUNTIFS($Z$2:$Z$4721,"是",$AE$2:$AE$4721,"&lt;"&amp;AE860)/COUNTIF($Z$2:$Z$4721,"是")*100,"")</f>
        <v>17.875210792580102</v>
      </c>
      <c r="AK860" s="28">
        <f>IF(Z860="是",COUNTIFS($Z$2:$Z$4721,"是",$AF$2:$AF$4721,"&lt;"&amp;AF860)/COUNTIF($Z$2:$Z$4721,"是")*100,"")</f>
        <v>20.910623946037099</v>
      </c>
      <c r="AL860" s="29">
        <f>IF(Z860="是",ROUND(AG860*0.1+AH860*0.35+AI860*0.15+AJ860*0.15+AK860*0.25,2),"")</f>
        <v>18.34</v>
      </c>
      <c r="AM860" s="25">
        <f>IF(Z860="是",COUNTIFS($Z$2:$Z$4721,"是",$AL$2:$AL$4721,"&gt;"&amp;AL860)+1,"")</f>
        <v>537</v>
      </c>
      <c r="AN860" s="24" t="str">
        <f>IF(Z860&lt;&gt;"是","非参评",IF(AND(AM860&lt;=COUNTIF($Z$2:$Z$4721,"是")*0.2,AC860&gt;MEDIAN(IF($Z$2:$Z$4721="是",$AC$2:$AC$4721))),"S",IF(AM860&lt;=COUNTIF($Z$2:$Z$4721,"是")*0.5,"A",IF(AM860&lt;=COUNTIF($Z$2:$Z$4721,"是")*0.8,"B","C"))))</f>
        <v>C</v>
      </c>
      <c r="AO860" s="24" t="str">
        <f>IF(G860="","无数据",IF(G860&lt;30,"MOB1-",IF(G860&lt;90,"MOB1-3",IF(G860&lt;180,"MOB3-6",IF(G860&lt;365,"MOB6-12","MOB12+")))))</f>
        <v>MOB3-6</v>
      </c>
    </row>
    <row r="861" spans="1:41" ht="13.5" hidden="1" customHeight="1">
      <c r="A861" s="24" t="s">
        <v>1168</v>
      </c>
      <c r="B861" s="34" t="s">
        <v>152</v>
      </c>
      <c r="C861" s="25">
        <v>800167</v>
      </c>
      <c r="D861" s="24" t="s">
        <v>1559</v>
      </c>
      <c r="E861" s="26">
        <v>46016.447222222203</v>
      </c>
      <c r="F861" s="26">
        <v>46016.447222222203</v>
      </c>
      <c r="G861" s="25">
        <v>138</v>
      </c>
      <c r="H861" s="25">
        <v>138</v>
      </c>
      <c r="I861" s="26">
        <v>46154.816666666702</v>
      </c>
      <c r="J861" s="27">
        <v>3795</v>
      </c>
      <c r="K861" s="27">
        <v>5731</v>
      </c>
      <c r="L861" s="27">
        <v>1917</v>
      </c>
      <c r="M861" s="27">
        <v>216995</v>
      </c>
      <c r="N861" s="27">
        <v>162851</v>
      </c>
      <c r="O861" s="25">
        <v>25</v>
      </c>
      <c r="P861" s="27">
        <v>0</v>
      </c>
      <c r="Q861" s="24"/>
      <c r="R861" s="24"/>
      <c r="S861" s="27">
        <v>225</v>
      </c>
      <c r="T861" s="27">
        <v>374</v>
      </c>
      <c r="U861" s="27">
        <v>9111300</v>
      </c>
      <c r="V861" s="27">
        <v>4088900</v>
      </c>
      <c r="W861" s="27">
        <v>9111300</v>
      </c>
      <c r="X861" s="24" t="str">
        <f>IF(OR(I861="",说明首页!$C$3-INT(I861)&gt;7),"是","否")</f>
        <v>否</v>
      </c>
      <c r="Y861" s="24" t="str">
        <f>IF(OR(O861="",O861&lt;22),"是","否")</f>
        <v>否</v>
      </c>
      <c r="Z861" s="24" t="str">
        <f>IF(AND(X861="否",Y861="否"),"是","否")</f>
        <v>是</v>
      </c>
      <c r="AA861" s="24" t="str">
        <f>IF(OR(I861="",说明首页!$C$3-INT(I861)&gt;=3),"是","否")</f>
        <v>否</v>
      </c>
      <c r="AB861" s="28">
        <f>IFERROR(IF(L861&gt;0,N861/L861,0),0)</f>
        <v>84.950965049556601</v>
      </c>
      <c r="AC861" s="29">
        <f>IFERROR(IF(U861="",0,U861/10000),0)</f>
        <v>911.13</v>
      </c>
      <c r="AD861" s="27">
        <f>IFERROR(IF(AND(T861&lt;&gt;"",T861&gt;0),U861/T861,0),0)</f>
        <v>24361.764705882353</v>
      </c>
      <c r="AE861" s="29">
        <f>IFERROR(IF(V861="",0,V861/10000),0)</f>
        <v>408.89</v>
      </c>
      <c r="AF861" s="29">
        <f>IFERROR(IF(O861&gt;0,N861/O861/60,0),0)</f>
        <v>108.56733333333334</v>
      </c>
      <c r="AG861" s="28">
        <f>IF(Z861="是",COUNTIFS($Z$2:$Z$4721,"是",$AB$2:$AB$4721,"&lt;"&amp;AB861)/COUNTIF($Z$2:$Z$4721,"是")*100,"")</f>
        <v>34.232715008431704</v>
      </c>
      <c r="AH861" s="28">
        <f>IF(Z861="是",COUNTIFS($Z$2:$Z$4721,"是",$AC$2:$AC$4721,"&lt;"&amp;AC861)/COUNTIF($Z$2:$Z$4721,"是")*100,"")</f>
        <v>61.551433389544684</v>
      </c>
      <c r="AI861" s="28">
        <f>IF(Z861="是",COUNTIFS($Z$2:$Z$4721,"是",$AD$2:$AD$4721,"&lt;"&amp;AD861)/COUNTIF($Z$2:$Z$4721,"是")*100,"")</f>
        <v>52.107925801011802</v>
      </c>
      <c r="AJ861" s="28">
        <f>IF(Z861="是",COUNTIFS($Z$2:$Z$4721,"是",$AE$2:$AE$4721,"&lt;"&amp;AE861)/COUNTIF($Z$2:$Z$4721,"是")*100,"")</f>
        <v>65.935919055649236</v>
      </c>
      <c r="AK861" s="28">
        <f>IF(Z861="是",COUNTIFS($Z$2:$Z$4721,"是",$AF$2:$AF$4721,"&lt;"&amp;AF861)/COUNTIF($Z$2:$Z$4721,"是")*100,"")</f>
        <v>12.141652613827993</v>
      </c>
      <c r="AL861" s="29">
        <f>IF(Z861="是",ROUND(AG861*0.1+AH861*0.35+AI861*0.15+AJ861*0.15+AK861*0.25,2),"")</f>
        <v>45.71</v>
      </c>
      <c r="AM861" s="25">
        <f>IF(Z861="是",COUNTIFS($Z$2:$Z$4721,"是",$AL$2:$AL$4721,"&gt;"&amp;AL861)+1,"")</f>
        <v>322</v>
      </c>
      <c r="AN861" s="24" t="str">
        <f>IF(Z861&lt;&gt;"是","非参评",IF(AND(AM861&lt;=COUNTIF($Z$2:$Z$4721,"是")*0.2,AC861&gt;MEDIAN(IF($Z$2:$Z$4721="是",$AC$2:$AC$4721))),"S",IF(AM861&lt;=COUNTIF($Z$2:$Z$4721,"是")*0.5,"A",IF(AM861&lt;=COUNTIF($Z$2:$Z$4721,"是")*0.8,"B","C"))))</f>
        <v>B</v>
      </c>
      <c r="AO861" s="24" t="str">
        <f>IF(G861="","无数据",IF(G861&lt;30,"MOB1-",IF(G861&lt;90,"MOB1-3",IF(G861&lt;180,"MOB3-6",IF(G861&lt;365,"MOB6-12","MOB12+")))))</f>
        <v>MOB3-6</v>
      </c>
    </row>
    <row r="862" spans="1:41" ht="13.5" hidden="1" customHeight="1">
      <c r="A862" s="24" t="s">
        <v>1168</v>
      </c>
      <c r="B862" s="34" t="s">
        <v>152</v>
      </c>
      <c r="C862" s="25">
        <v>800168</v>
      </c>
      <c r="D862" s="24" t="s">
        <v>1571</v>
      </c>
      <c r="E862" s="26">
        <v>46017.388888888898</v>
      </c>
      <c r="F862" s="26">
        <v>46017.388888888898</v>
      </c>
      <c r="G862" s="25">
        <v>137</v>
      </c>
      <c r="H862" s="25">
        <v>137</v>
      </c>
      <c r="I862" s="26">
        <v>46154.765277777798</v>
      </c>
      <c r="J862" s="27">
        <v>3756</v>
      </c>
      <c r="K862" s="27">
        <v>5111</v>
      </c>
      <c r="L862" s="27">
        <v>1758</v>
      </c>
      <c r="M862" s="27">
        <v>197372</v>
      </c>
      <c r="N862" s="27">
        <v>148884</v>
      </c>
      <c r="O862" s="25">
        <v>24</v>
      </c>
      <c r="P862" s="27">
        <v>0</v>
      </c>
      <c r="Q862" s="24"/>
      <c r="R862" s="24"/>
      <c r="S862" s="27">
        <v>199</v>
      </c>
      <c r="T862" s="27">
        <v>306</v>
      </c>
      <c r="U862" s="27">
        <v>5598900</v>
      </c>
      <c r="V862" s="27">
        <v>1287300</v>
      </c>
      <c r="W862" s="27">
        <v>5598900</v>
      </c>
      <c r="X862" s="24" t="str">
        <f>IF(OR(I862="",说明首页!$C$3-INT(I862)&gt;7),"是","否")</f>
        <v>否</v>
      </c>
      <c r="Y862" s="24" t="str">
        <f>IF(OR(O862="",O862&lt;22),"是","否")</f>
        <v>否</v>
      </c>
      <c r="Z862" s="24" t="str">
        <f>IF(AND(X862="否",Y862="否"),"是","否")</f>
        <v>是</v>
      </c>
      <c r="AA862" s="24" t="str">
        <f>IF(OR(I862="",说明首页!$C$3-INT(I862)&gt;=3),"是","否")</f>
        <v>否</v>
      </c>
      <c r="AB862" s="28">
        <f>IFERROR(IF(L862&gt;0,N862/L862,0),0)</f>
        <v>84.689419795221838</v>
      </c>
      <c r="AC862" s="29">
        <f>IFERROR(IF(U862="",0,U862/10000),0)</f>
        <v>559.89</v>
      </c>
      <c r="AD862" s="27">
        <f>IFERROR(IF(AND(T862&lt;&gt;"",T862&gt;0),U862/T862,0),0)</f>
        <v>18297.058823529413</v>
      </c>
      <c r="AE862" s="29">
        <f>IFERROR(IF(V862="",0,V862/10000),0)</f>
        <v>128.72999999999999</v>
      </c>
      <c r="AF862" s="29">
        <f>IFERROR(IF(O862&gt;0,N862/O862/60,0),0)</f>
        <v>103.39166666666667</v>
      </c>
      <c r="AG862" s="28">
        <f>IF(Z862="是",COUNTIFS($Z$2:$Z$4721,"是",$AB$2:$AB$4721,"&lt;"&amp;AB862)/COUNTIF($Z$2:$Z$4721,"是")*100,"")</f>
        <v>34.064080944350764</v>
      </c>
      <c r="AH862" s="28">
        <f>IF(Z862="是",COUNTIFS($Z$2:$Z$4721,"是",$AC$2:$AC$4721,"&lt;"&amp;AC862)/COUNTIF($Z$2:$Z$4721,"是")*100,"")</f>
        <v>24.114671163575039</v>
      </c>
      <c r="AI862" s="28">
        <f>IF(Z862="是",COUNTIFS($Z$2:$Z$4721,"是",$AD$2:$AD$4721,"&lt;"&amp;AD862)/COUNTIF($Z$2:$Z$4721,"是")*100,"")</f>
        <v>17.706576728499158</v>
      </c>
      <c r="AJ862" s="28">
        <f>IF(Z862="是",COUNTIFS($Z$2:$Z$4721,"是",$AE$2:$AE$4721,"&lt;"&amp;AE862)/COUNTIF($Z$2:$Z$4721,"是")*100,"")</f>
        <v>13.490725126475548</v>
      </c>
      <c r="AK862" s="28">
        <f>IF(Z862="是",COUNTIFS($Z$2:$Z$4721,"是",$AF$2:$AF$4721,"&lt;"&amp;AF862)/COUNTIF($Z$2:$Z$4721,"是")*100,"")</f>
        <v>7.5885328836424959</v>
      </c>
      <c r="AL862" s="29">
        <f>IF(Z862="是",ROUND(AG862*0.1+AH862*0.35+AI862*0.15+AJ862*0.15+AK862*0.25,2),"")</f>
        <v>18.420000000000002</v>
      </c>
      <c r="AM862" s="25">
        <f>IF(Z862="是",COUNTIFS($Z$2:$Z$4721,"是",$AL$2:$AL$4721,"&gt;"&amp;AL862)+1,"")</f>
        <v>535</v>
      </c>
      <c r="AN862" s="24" t="str">
        <f>IF(Z862&lt;&gt;"是","非参评",IF(AND(AM862&lt;=COUNTIF($Z$2:$Z$4721,"是")*0.2,AC862&gt;MEDIAN(IF($Z$2:$Z$4721="是",$AC$2:$AC$4721))),"S",IF(AM862&lt;=COUNTIF($Z$2:$Z$4721,"是")*0.5,"A",IF(AM862&lt;=COUNTIF($Z$2:$Z$4721,"是")*0.8,"B","C"))))</f>
        <v>C</v>
      </c>
      <c r="AO862" s="24" t="str">
        <f>IF(G862="","无数据",IF(G862&lt;30,"MOB1-",IF(G862&lt;90,"MOB1-3",IF(G862&lt;180,"MOB3-6",IF(G862&lt;365,"MOB6-12","MOB12+")))))</f>
        <v>MOB3-6</v>
      </c>
    </row>
    <row r="863" spans="1:41" ht="13.5" hidden="1" customHeight="1">
      <c r="A863" s="24" t="s">
        <v>1168</v>
      </c>
      <c r="B863" s="34" t="s">
        <v>167</v>
      </c>
      <c r="C863" s="25">
        <v>800176</v>
      </c>
      <c r="D863" s="24" t="s">
        <v>1701</v>
      </c>
      <c r="E863" s="26">
        <v>46094.4194444444</v>
      </c>
      <c r="F863" s="26">
        <v>46016.588194444397</v>
      </c>
      <c r="G863" s="25">
        <v>60</v>
      </c>
      <c r="H863" s="25">
        <v>138</v>
      </c>
      <c r="I863" s="26">
        <v>46154.800694444399</v>
      </c>
      <c r="J863" s="27">
        <v>2673</v>
      </c>
      <c r="K863" s="27">
        <v>3665</v>
      </c>
      <c r="L863" s="27">
        <v>1932</v>
      </c>
      <c r="M863" s="27">
        <v>207470</v>
      </c>
      <c r="N863" s="27">
        <v>180727</v>
      </c>
      <c r="O863" s="25">
        <v>24</v>
      </c>
      <c r="P863" s="27">
        <v>0</v>
      </c>
      <c r="Q863" s="24"/>
      <c r="R863" s="24"/>
      <c r="S863" s="27">
        <v>218</v>
      </c>
      <c r="T863" s="27">
        <v>327</v>
      </c>
      <c r="U863" s="27">
        <v>8149500</v>
      </c>
      <c r="V863" s="27">
        <v>3260300</v>
      </c>
      <c r="W863" s="27">
        <v>8149500</v>
      </c>
      <c r="X863" s="24" t="str">
        <f>IF(OR(I863="",说明首页!$C$3-INT(I863)&gt;7),"是","否")</f>
        <v>否</v>
      </c>
      <c r="Y863" s="24" t="str">
        <f>IF(OR(O863="",O863&lt;22),"是","否")</f>
        <v>否</v>
      </c>
      <c r="Z863" s="24" t="str">
        <f>IF(AND(X863="否",Y863="否"),"是","否")</f>
        <v>是</v>
      </c>
      <c r="AA863" s="24" t="str">
        <f>IF(OR(I863="",说明首页!$C$3-INT(I863)&gt;=3),"是","否")</f>
        <v>否</v>
      </c>
      <c r="AB863" s="28">
        <f>IFERROR(IF(L863&gt;0,N863/L863,0),0)</f>
        <v>93.543995859213254</v>
      </c>
      <c r="AC863" s="29">
        <f>IFERROR(IF(U863="",0,U863/10000),0)</f>
        <v>814.95</v>
      </c>
      <c r="AD863" s="27">
        <f>IFERROR(IF(AND(T863&lt;&gt;"",T863&gt;0),U863/T863,0),0)</f>
        <v>24922.018348623853</v>
      </c>
      <c r="AE863" s="29">
        <f>IFERROR(IF(V863="",0,V863/10000),0)</f>
        <v>326.02999999999997</v>
      </c>
      <c r="AF863" s="29">
        <f>IFERROR(IF(O863&gt;0,N863/O863/60,0),0)</f>
        <v>125.50486111111111</v>
      </c>
      <c r="AG863" s="28">
        <f>IF(Z863="是",COUNTIFS($Z$2:$Z$4721,"是",$AB$2:$AB$4721,"&lt;"&amp;AB863)/COUNTIF($Z$2:$Z$4721,"是")*100,"")</f>
        <v>54.131534569983145</v>
      </c>
      <c r="AH863" s="28">
        <f>IF(Z863="是",COUNTIFS($Z$2:$Z$4721,"是",$AC$2:$AC$4721,"&lt;"&amp;AC863)/COUNTIF($Z$2:$Z$4721,"是")*100,"")</f>
        <v>51.264755480607086</v>
      </c>
      <c r="AI863" s="28">
        <f>IF(Z863="是",COUNTIFS($Z$2:$Z$4721,"是",$AD$2:$AD$4721,"&lt;"&amp;AD863)/COUNTIF($Z$2:$Z$4721,"是")*100,"")</f>
        <v>56.155143338954474</v>
      </c>
      <c r="AJ863" s="28">
        <f>IF(Z863="是",COUNTIFS($Z$2:$Z$4721,"是",$AE$2:$AE$4721,"&lt;"&amp;AE863)/COUNTIF($Z$2:$Z$4721,"是")*100,"")</f>
        <v>52.782462057335579</v>
      </c>
      <c r="AK863" s="28">
        <f>IF(Z863="是",COUNTIFS($Z$2:$Z$4721,"是",$AF$2:$AF$4721,"&lt;"&amp;AF863)/COUNTIF($Z$2:$Z$4721,"是")*100,"")</f>
        <v>33.389544688026987</v>
      </c>
      <c r="AL863" s="29">
        <f>IF(Z863="是",ROUND(AG863*0.1+AH863*0.35+AI863*0.15+AJ863*0.15+AK863*0.25,2),"")</f>
        <v>48.04</v>
      </c>
      <c r="AM863" s="25">
        <f>IF(Z863="是",COUNTIFS($Z$2:$Z$4721,"是",$AL$2:$AL$4721,"&gt;"&amp;AL863)+1,"")</f>
        <v>299</v>
      </c>
      <c r="AN863" s="24" t="str">
        <f>IF(Z863&lt;&gt;"是","非参评",IF(AND(AM863&lt;=COUNTIF($Z$2:$Z$4721,"是")*0.2,AC863&gt;MEDIAN(IF($Z$2:$Z$4721="是",$AC$2:$AC$4721))),"S",IF(AM863&lt;=COUNTIF($Z$2:$Z$4721,"是")*0.5,"A",IF(AM863&lt;=COUNTIF($Z$2:$Z$4721,"是")*0.8,"B","C"))))</f>
        <v>B</v>
      </c>
      <c r="AO863" s="24" t="str">
        <f>IF(G863="","无数据",IF(G863&lt;30,"MOB1-",IF(G863&lt;90,"MOB1-3",IF(G863&lt;180,"MOB3-6",IF(G863&lt;365,"MOB6-12","MOB12+")))))</f>
        <v>MOB1-3</v>
      </c>
    </row>
    <row r="864" spans="1:41" ht="13.5" hidden="1" customHeight="1">
      <c r="A864" s="24" t="s">
        <v>1168</v>
      </c>
      <c r="B864" s="34" t="s">
        <v>145</v>
      </c>
      <c r="C864" s="25">
        <v>800201</v>
      </c>
      <c r="D864" s="24" t="s">
        <v>982</v>
      </c>
      <c r="E864" s="26">
        <v>46017.421527777798</v>
      </c>
      <c r="F864" s="26">
        <v>46017.421527777798</v>
      </c>
      <c r="G864" s="25">
        <v>137</v>
      </c>
      <c r="H864" s="25">
        <v>137</v>
      </c>
      <c r="I864" s="26">
        <v>46154.831250000003</v>
      </c>
      <c r="J864" s="27">
        <v>383</v>
      </c>
      <c r="K864" s="27">
        <v>492</v>
      </c>
      <c r="L864" s="27">
        <v>186</v>
      </c>
      <c r="M864" s="27">
        <v>19493</v>
      </c>
      <c r="N864" s="27">
        <v>14502</v>
      </c>
      <c r="O864" s="25">
        <v>2</v>
      </c>
      <c r="P864" s="27"/>
      <c r="Q864" s="24"/>
      <c r="R864" s="24"/>
      <c r="S864" s="27"/>
      <c r="T864" s="27"/>
      <c r="U864" s="27"/>
      <c r="V864" s="24"/>
      <c r="W864" s="27"/>
      <c r="X864" s="24" t="str">
        <f>IF(OR(I864="",说明首页!$C$3-INT(I864)&gt;7),"是","否")</f>
        <v>否</v>
      </c>
      <c r="Y864" s="24" t="str">
        <f>IF(OR(O864="",O864&lt;22),"是","否")</f>
        <v>是</v>
      </c>
      <c r="Z864" s="24" t="str">
        <f>IF(AND(X864="否",Y864="否"),"是","否")</f>
        <v>否</v>
      </c>
      <c r="AA864" s="24" t="str">
        <f>IF(OR(I864="",说明首页!$C$3-INT(I864)&gt;=3),"是","否")</f>
        <v>否</v>
      </c>
      <c r="AB864" s="28">
        <f>IFERROR(IF(L864&gt;0,N864/L864,0),0)</f>
        <v>77.967741935483872</v>
      </c>
      <c r="AC864" s="29">
        <f>IFERROR(IF(U864="",0,U864/10000),0)</f>
        <v>0</v>
      </c>
      <c r="AD864" s="27">
        <f>IFERROR(IF(AND(T864&lt;&gt;"",T864&gt;0),U864/T864,0),0)</f>
        <v>0</v>
      </c>
      <c r="AE864" s="29">
        <f>IFERROR(IF(V864="",0,V864/10000),0)</f>
        <v>0</v>
      </c>
      <c r="AF864" s="29">
        <f>IFERROR(IF(O864&gt;0,N864/O864/60,0),0)</f>
        <v>120.85</v>
      </c>
      <c r="AG864" s="28" t="str">
        <f>IF(Z864="是",COUNTIFS($Z$2:$Z$4721,"是",$AB$2:$AB$4721,"&lt;"&amp;AB864)/COUNTIF($Z$2:$Z$4721,"是")*100,"")</f>
        <v/>
      </c>
      <c r="AH864" s="28" t="str">
        <f>IF(Z864="是",COUNTIFS($Z$2:$Z$4721,"是",$AC$2:$AC$4721,"&lt;"&amp;AC864)/COUNTIF($Z$2:$Z$4721,"是")*100,"")</f>
        <v/>
      </c>
      <c r="AI864" s="28" t="str">
        <f>IF(Z864="是",COUNTIFS($Z$2:$Z$4721,"是",$AD$2:$AD$4721,"&lt;"&amp;AD864)/COUNTIF($Z$2:$Z$4721,"是")*100,"")</f>
        <v/>
      </c>
      <c r="AJ864" s="28" t="str">
        <f>IF(Z864="是",COUNTIFS($Z$2:$Z$4721,"是",$AE$2:$AE$4721,"&lt;"&amp;AE864)/COUNTIF($Z$2:$Z$4721,"是")*100,"")</f>
        <v/>
      </c>
      <c r="AK864" s="28" t="str">
        <f>IF(Z864="是",COUNTIFS($Z$2:$Z$4721,"是",$AF$2:$AF$4721,"&lt;"&amp;AF864)/COUNTIF($Z$2:$Z$4721,"是")*100,"")</f>
        <v/>
      </c>
      <c r="AL864" s="29" t="str">
        <f>IF(Z864="是",ROUND(AG864*0.1+AH864*0.35+AI864*0.15+AJ864*0.15+AK864*0.25,2),"")</f>
        <v/>
      </c>
      <c r="AM864" s="25" t="str">
        <f>IF(Z864="是",COUNTIFS($Z$2:$Z$4721,"是",$AL$2:$AL$4721,"&gt;"&amp;AL864)+1,"")</f>
        <v/>
      </c>
      <c r="AN864" s="24" t="str">
        <f>IF(Z864&lt;&gt;"是","非参评",IF(AND(AM864&lt;=COUNTIF($Z$2:$Z$4721,"是")*0.2,AC864&gt;MEDIAN(IF($Z$2:$Z$4721="是",$AC$2:$AC$4721))),"S",IF(AM864&lt;=COUNTIF($Z$2:$Z$4721,"是")*0.5,"A",IF(AM864&lt;=COUNTIF($Z$2:$Z$4721,"是")*0.8,"B","C"))))</f>
        <v>非参评</v>
      </c>
      <c r="AO864" s="24" t="str">
        <f>IF(G864="","无数据",IF(G864&lt;30,"MOB1-",IF(G864&lt;90,"MOB1-3",IF(G864&lt;180,"MOB3-6",IF(G864&lt;365,"MOB6-12","MOB12+")))))</f>
        <v>MOB3-6</v>
      </c>
    </row>
    <row r="865" spans="1:41" ht="13.5" hidden="1" customHeight="1">
      <c r="A865" s="24" t="s">
        <v>1168</v>
      </c>
      <c r="B865" s="34" t="s">
        <v>150</v>
      </c>
      <c r="C865" s="25">
        <v>800214</v>
      </c>
      <c r="D865" s="24" t="s">
        <v>1508</v>
      </c>
      <c r="E865" s="26">
        <v>46018.3972222222</v>
      </c>
      <c r="F865" s="26">
        <v>46018.3972222222</v>
      </c>
      <c r="G865" s="25">
        <v>136</v>
      </c>
      <c r="H865" s="25">
        <v>136</v>
      </c>
      <c r="I865" s="26">
        <v>46154.8659722222</v>
      </c>
      <c r="J865" s="27">
        <v>4731</v>
      </c>
      <c r="K865" s="27">
        <v>5385</v>
      </c>
      <c r="L865" s="27">
        <v>2217</v>
      </c>
      <c r="M865" s="27">
        <v>308708</v>
      </c>
      <c r="N865" s="27">
        <v>258013</v>
      </c>
      <c r="O865" s="25">
        <v>25</v>
      </c>
      <c r="P865" s="27">
        <v>0</v>
      </c>
      <c r="Q865" s="24"/>
      <c r="R865" s="24"/>
      <c r="S865" s="27">
        <v>232</v>
      </c>
      <c r="T865" s="27">
        <v>334</v>
      </c>
      <c r="U865" s="27">
        <v>8307200</v>
      </c>
      <c r="V865" s="27">
        <v>4189000</v>
      </c>
      <c r="W865" s="27">
        <v>8307200</v>
      </c>
      <c r="X865" s="24" t="str">
        <f>IF(OR(I865="",说明首页!$C$3-INT(I865)&gt;7),"是","否")</f>
        <v>否</v>
      </c>
      <c r="Y865" s="24" t="str">
        <f>IF(OR(O865="",O865&lt;22),"是","否")</f>
        <v>否</v>
      </c>
      <c r="Z865" s="24" t="str">
        <f>IF(AND(X865="否",Y865="否"),"是","否")</f>
        <v>是</v>
      </c>
      <c r="AA865" s="24" t="str">
        <f>IF(OR(I865="",说明首页!$C$3-INT(I865)&gt;=3),"是","否")</f>
        <v>否</v>
      </c>
      <c r="AB865" s="28">
        <f>IFERROR(IF(L865&gt;0,N865/L865,0),0)</f>
        <v>116.37934145241317</v>
      </c>
      <c r="AC865" s="29">
        <f>IFERROR(IF(U865="",0,U865/10000),0)</f>
        <v>830.72</v>
      </c>
      <c r="AD865" s="27">
        <f>IFERROR(IF(AND(T865&lt;&gt;"",T865&gt;0),U865/T865,0),0)</f>
        <v>24871.856287425151</v>
      </c>
      <c r="AE865" s="29">
        <f>IFERROR(IF(V865="",0,V865/10000),0)</f>
        <v>418.9</v>
      </c>
      <c r="AF865" s="29">
        <f>IFERROR(IF(O865&gt;0,N865/O865/60,0),0)</f>
        <v>172.00866666666667</v>
      </c>
      <c r="AG865" s="28">
        <f>IF(Z865="是",COUNTIFS($Z$2:$Z$4721,"是",$AB$2:$AB$4721,"&lt;"&amp;AB865)/COUNTIF($Z$2:$Z$4721,"是")*100,"")</f>
        <v>86.340640809443499</v>
      </c>
      <c r="AH865" s="28">
        <f>IF(Z865="是",COUNTIFS($Z$2:$Z$4721,"是",$AC$2:$AC$4721,"&lt;"&amp;AC865)/COUNTIF($Z$2:$Z$4721,"是")*100,"")</f>
        <v>53.119730185497474</v>
      </c>
      <c r="AI865" s="28">
        <f>IF(Z865="是",COUNTIFS($Z$2:$Z$4721,"是",$AD$2:$AD$4721,"&lt;"&amp;AD865)/COUNTIF($Z$2:$Z$4721,"是")*100,"")</f>
        <v>55.986509274873519</v>
      </c>
      <c r="AJ865" s="28">
        <f>IF(Z865="是",COUNTIFS($Z$2:$Z$4721,"是",$AE$2:$AE$4721,"&lt;"&amp;AE865)/COUNTIF($Z$2:$Z$4721,"是")*100,"")</f>
        <v>68.29679595278246</v>
      </c>
      <c r="AK865" s="28">
        <f>IF(Z865="是",COUNTIFS($Z$2:$Z$4721,"是",$AF$2:$AF$4721,"&lt;"&amp;AF865)/COUNTIF($Z$2:$Z$4721,"是")*100,"")</f>
        <v>91.56829679595279</v>
      </c>
      <c r="AL865" s="29">
        <f>IF(Z865="是",ROUND(AG865*0.1+AH865*0.35+AI865*0.15+AJ865*0.15+AK865*0.25,2),"")</f>
        <v>68.760000000000005</v>
      </c>
      <c r="AM865" s="25">
        <f>IF(Z865="是",COUNTIFS($Z$2:$Z$4721,"是",$AL$2:$AL$4721,"&gt;"&amp;AL865)+1,"")</f>
        <v>144</v>
      </c>
      <c r="AN865" s="24" t="str">
        <f>IF(Z865&lt;&gt;"是","非参评",IF(AND(AM865&lt;=COUNTIF($Z$2:$Z$4721,"是")*0.2,AC865&gt;MEDIAN(IF($Z$2:$Z$4721="是",$AC$2:$AC$4721))),"S",IF(AM865&lt;=COUNTIF($Z$2:$Z$4721,"是")*0.5,"A",IF(AM865&lt;=COUNTIF($Z$2:$Z$4721,"是")*0.8,"B","C"))))</f>
        <v>A</v>
      </c>
      <c r="AO865" s="24" t="str">
        <f>IF(G865="","无数据",IF(G865&lt;30,"MOB1-",IF(G865&lt;90,"MOB1-3",IF(G865&lt;180,"MOB3-6",IF(G865&lt;365,"MOB6-12","MOB12+")))))</f>
        <v>MOB3-6</v>
      </c>
    </row>
    <row r="866" spans="1:41" ht="13.5" hidden="1" customHeight="1">
      <c r="A866" s="24" t="s">
        <v>1168</v>
      </c>
      <c r="B866" s="34" t="s">
        <v>150</v>
      </c>
      <c r="C866" s="25">
        <v>800218</v>
      </c>
      <c r="D866" s="24" t="s">
        <v>1294</v>
      </c>
      <c r="E866" s="26">
        <v>46018.439583333296</v>
      </c>
      <c r="F866" s="26">
        <v>46018.439583333296</v>
      </c>
      <c r="G866" s="25">
        <v>136</v>
      </c>
      <c r="H866" s="25">
        <v>136</v>
      </c>
      <c r="I866" s="26">
        <v>46154.859027777798</v>
      </c>
      <c r="J866" s="27">
        <v>5954</v>
      </c>
      <c r="K866" s="27">
        <v>6613</v>
      </c>
      <c r="L866" s="27">
        <v>2218</v>
      </c>
      <c r="M866" s="27">
        <v>330332</v>
      </c>
      <c r="N866" s="27">
        <v>265094</v>
      </c>
      <c r="O866" s="24">
        <v>28</v>
      </c>
      <c r="P866" s="27">
        <v>0</v>
      </c>
      <c r="Q866" s="24"/>
      <c r="R866" s="24"/>
      <c r="S866" s="27">
        <v>289</v>
      </c>
      <c r="T866" s="27">
        <v>436</v>
      </c>
      <c r="U866" s="27">
        <v>12000000</v>
      </c>
      <c r="V866" s="24">
        <v>3392200</v>
      </c>
      <c r="W866" s="27">
        <v>12000000</v>
      </c>
      <c r="X866" s="24" t="str">
        <f>IF(OR(I866="",说明首页!$C$3-INT(I866)&gt;7),"是","否")</f>
        <v>否</v>
      </c>
      <c r="Y866" s="24" t="str">
        <f>IF(OR(O866="",O866&lt;22),"是","否")</f>
        <v>否</v>
      </c>
      <c r="Z866" s="24" t="str">
        <f>IF(AND(X866="否",Y866="否"),"是","否")</f>
        <v>是</v>
      </c>
      <c r="AA866" s="24" t="str">
        <f>IF(OR(I866="",说明首页!$C$3-INT(I866)&gt;=3),"是","否")</f>
        <v>否</v>
      </c>
      <c r="AB866" s="28">
        <f>IFERROR(IF(L866&gt;0,N866/L866,0),0)</f>
        <v>119.51938683498648</v>
      </c>
      <c r="AC866" s="29">
        <f>IFERROR(IF(U866="",0,U866/10000),0)</f>
        <v>1200</v>
      </c>
      <c r="AD866" s="27">
        <f>IFERROR(IF(AND(T866&lt;&gt;"",T866&gt;0),U866/T866,0),0)</f>
        <v>27522.935779816515</v>
      </c>
      <c r="AE866" s="29">
        <f>IFERROR(IF(V866="",0,V866/10000),0)</f>
        <v>339.22</v>
      </c>
      <c r="AF866" s="29">
        <f>IFERROR(IF(O866&gt;0,N866/O866/60,0),0)</f>
        <v>157.7940476190476</v>
      </c>
      <c r="AG866" s="28">
        <f>IF(Z866="是",COUNTIFS($Z$2:$Z$4721,"是",$AB$2:$AB$4721,"&lt;"&amp;AB866)/COUNTIF($Z$2:$Z$4721,"是")*100,"")</f>
        <v>88.026981450252947</v>
      </c>
      <c r="AH866" s="28">
        <f>IF(Z866="是",COUNTIFS($Z$2:$Z$4721,"是",$AC$2:$AC$4721,"&lt;"&amp;AC866)/COUNTIF($Z$2:$Z$4721,"是")*100,"")</f>
        <v>79.089376053962894</v>
      </c>
      <c r="AI866" s="28">
        <f>IF(Z866="是",COUNTIFS($Z$2:$Z$4721,"是",$AD$2:$AD$4721,"&lt;"&amp;AD866)/COUNTIF($Z$2:$Z$4721,"是")*100,"")</f>
        <v>70.657672849915684</v>
      </c>
      <c r="AJ866" s="28">
        <f>IF(Z866="是",COUNTIFS($Z$2:$Z$4721,"是",$AE$2:$AE$4721,"&lt;"&amp;AE866)/COUNTIF($Z$2:$Z$4721,"是")*100,"")</f>
        <v>54.974704890387862</v>
      </c>
      <c r="AK866" s="28">
        <f>IF(Z866="是",COUNTIFS($Z$2:$Z$4721,"是",$AF$2:$AF$4721,"&lt;"&amp;AF866)/COUNTIF($Z$2:$Z$4721,"是")*100,"")</f>
        <v>81.112984822934237</v>
      </c>
      <c r="AL866" s="29">
        <f>IF(Z866="是",ROUND(AG866*0.1+AH866*0.35+AI866*0.15+AJ866*0.15+AK866*0.25,2),"")</f>
        <v>75.61</v>
      </c>
      <c r="AM866" s="25">
        <f>IF(Z866="是",COUNTIFS($Z$2:$Z$4721,"是",$AL$2:$AL$4721,"&gt;"&amp;AL866)+1,"")</f>
        <v>103</v>
      </c>
      <c r="AN866" s="24" t="str">
        <f>IF(Z866&lt;&gt;"是","非参评",IF(AND(AM866&lt;=COUNTIF($Z$2:$Z$4721,"是")*0.2,AC866&gt;MEDIAN(IF($Z$2:$Z$4721="是",$AC$2:$AC$4721))),"S",IF(AM866&lt;=COUNTIF($Z$2:$Z$4721,"是")*0.5,"A",IF(AM866&lt;=COUNTIF($Z$2:$Z$4721,"是")*0.8,"B","C"))))</f>
        <v>S</v>
      </c>
      <c r="AO866" s="24" t="str">
        <f>IF(G866="","无数据",IF(G866&lt;30,"MOB1-",IF(G866&lt;90,"MOB1-3",IF(G866&lt;180,"MOB3-6",IF(G866&lt;365,"MOB6-12","MOB12+")))))</f>
        <v>MOB3-6</v>
      </c>
    </row>
    <row r="867" spans="1:41" ht="13.5" hidden="1" customHeight="1">
      <c r="A867" s="24" t="s">
        <v>1168</v>
      </c>
      <c r="B867" s="34" t="s">
        <v>176</v>
      </c>
      <c r="C867" s="25">
        <v>800373</v>
      </c>
      <c r="D867" s="24" t="s">
        <v>1218</v>
      </c>
      <c r="E867" s="26">
        <v>46024.670138888898</v>
      </c>
      <c r="F867" s="26">
        <v>46024.670138888898</v>
      </c>
      <c r="G867" s="25">
        <v>130</v>
      </c>
      <c r="H867" s="25">
        <v>130</v>
      </c>
      <c r="I867" s="26">
        <v>46154.747916666704</v>
      </c>
      <c r="J867" s="27">
        <v>2217</v>
      </c>
      <c r="K867" s="27">
        <v>3711</v>
      </c>
      <c r="L867" s="27">
        <v>1943</v>
      </c>
      <c r="M867" s="27">
        <v>196205</v>
      </c>
      <c r="N867" s="27">
        <v>172182</v>
      </c>
      <c r="O867" s="25">
        <v>24</v>
      </c>
      <c r="P867" s="27">
        <v>0</v>
      </c>
      <c r="Q867" s="24"/>
      <c r="R867" s="24"/>
      <c r="S867" s="27">
        <v>188</v>
      </c>
      <c r="T867" s="27">
        <v>292</v>
      </c>
      <c r="U867" s="27">
        <v>9321400</v>
      </c>
      <c r="V867" s="27">
        <v>2935300</v>
      </c>
      <c r="W867" s="27">
        <v>9321400</v>
      </c>
      <c r="X867" s="24" t="str">
        <f>IF(OR(I867="",说明首页!$C$3-INT(I867)&gt;7),"是","否")</f>
        <v>否</v>
      </c>
      <c r="Y867" s="24" t="str">
        <f>IF(OR(O867="",O867&lt;22),"是","否")</f>
        <v>否</v>
      </c>
      <c r="Z867" s="24" t="str">
        <f>IF(AND(X867="否",Y867="否"),"是","否")</f>
        <v>是</v>
      </c>
      <c r="AA867" s="24" t="str">
        <f>IF(OR(I867="",说明首页!$C$3-INT(I867)&gt;=3),"是","否")</f>
        <v>否</v>
      </c>
      <c r="AB867" s="28">
        <f>IFERROR(IF(L867&gt;0,N867/L867,0),0)</f>
        <v>88.616572310859496</v>
      </c>
      <c r="AC867" s="29">
        <f>IFERROR(IF(U867="",0,U867/10000),0)</f>
        <v>932.14</v>
      </c>
      <c r="AD867" s="27">
        <f>IFERROR(IF(AND(T867&lt;&gt;"",T867&gt;0),U867/T867,0),0)</f>
        <v>31922.602739726026</v>
      </c>
      <c r="AE867" s="29">
        <f>IFERROR(IF(V867="",0,V867/10000),0)</f>
        <v>293.52999999999997</v>
      </c>
      <c r="AF867" s="29">
        <f>IFERROR(IF(O867&gt;0,N867/O867/60,0),0)</f>
        <v>119.57083333333334</v>
      </c>
      <c r="AG867" s="28">
        <f>IF(Z867="是",COUNTIFS($Z$2:$Z$4721,"是",$AB$2:$AB$4721,"&lt;"&amp;AB867)/COUNTIF($Z$2:$Z$4721,"是")*100,"")</f>
        <v>44.519392917369309</v>
      </c>
      <c r="AH867" s="28">
        <f>IF(Z867="是",COUNTIFS($Z$2:$Z$4721,"是",$AC$2:$AC$4721,"&lt;"&amp;AC867)/COUNTIF($Z$2:$Z$4721,"是")*100,"")</f>
        <v>63.575042158516013</v>
      </c>
      <c r="AI867" s="28">
        <f>IF(Z867="是",COUNTIFS($Z$2:$Z$4721,"是",$AD$2:$AD$4721,"&lt;"&amp;AD867)/COUNTIF($Z$2:$Z$4721,"是")*100,"")</f>
        <v>87.183811129848237</v>
      </c>
      <c r="AJ867" s="28">
        <f>IF(Z867="是",COUNTIFS($Z$2:$Z$4721,"是",$AE$2:$AE$4721,"&lt;"&amp;AE867)/COUNTIF($Z$2:$Z$4721,"是")*100,"")</f>
        <v>47.386172006745362</v>
      </c>
      <c r="AK867" s="28">
        <f>IF(Z867="是",COUNTIFS($Z$2:$Z$4721,"是",$AF$2:$AF$4721,"&lt;"&amp;AF867)/COUNTIF($Z$2:$Z$4721,"是")*100,"")</f>
        <v>22.596964586846543</v>
      </c>
      <c r="AL867" s="29">
        <f>IF(Z867="是",ROUND(AG867*0.1+AH867*0.35+AI867*0.15+AJ867*0.15+AK867*0.25,2),"")</f>
        <v>52.54</v>
      </c>
      <c r="AM867" s="25">
        <f>IF(Z867="是",COUNTIFS($Z$2:$Z$4721,"是",$AL$2:$AL$4721,"&gt;"&amp;AL867)+1,"")</f>
        <v>265</v>
      </c>
      <c r="AN867" s="24" t="str">
        <f>IF(Z867&lt;&gt;"是","非参评",IF(AND(AM867&lt;=COUNTIF($Z$2:$Z$4721,"是")*0.2,AC867&gt;MEDIAN(IF($Z$2:$Z$4721="是",$AC$2:$AC$4721))),"S",IF(AM867&lt;=COUNTIF($Z$2:$Z$4721,"是")*0.5,"A",IF(AM867&lt;=COUNTIF($Z$2:$Z$4721,"是")*0.8,"B","C"))))</f>
        <v>A</v>
      </c>
      <c r="AO867" s="24" t="str">
        <f>IF(G867="","无数据",IF(G867&lt;30,"MOB1-",IF(G867&lt;90,"MOB1-3",IF(G867&lt;180,"MOB3-6",IF(G867&lt;365,"MOB6-12","MOB12+")))))</f>
        <v>MOB3-6</v>
      </c>
    </row>
    <row r="868" spans="1:41" ht="13.5" hidden="1" customHeight="1">
      <c r="A868" s="24" t="s">
        <v>1168</v>
      </c>
      <c r="B868" s="34" t="s">
        <v>176</v>
      </c>
      <c r="C868" s="25">
        <v>800382</v>
      </c>
      <c r="D868" s="24" t="s">
        <v>1679</v>
      </c>
      <c r="E868" s="26">
        <v>46024.409722222197</v>
      </c>
      <c r="F868" s="26">
        <v>46024.409722222197</v>
      </c>
      <c r="G868" s="25">
        <v>130</v>
      </c>
      <c r="H868" s="25">
        <v>130</v>
      </c>
      <c r="I868" s="26">
        <v>46154.751388888901</v>
      </c>
      <c r="J868" s="27">
        <v>2941</v>
      </c>
      <c r="K868" s="27">
        <v>4597</v>
      </c>
      <c r="L868" s="27">
        <v>1987</v>
      </c>
      <c r="M868" s="27">
        <v>246616</v>
      </c>
      <c r="N868" s="27">
        <v>208285</v>
      </c>
      <c r="O868" s="25">
        <v>27</v>
      </c>
      <c r="P868" s="27">
        <v>0</v>
      </c>
      <c r="Q868" s="24"/>
      <c r="R868" s="24"/>
      <c r="S868" s="27">
        <v>203</v>
      </c>
      <c r="T868" s="27">
        <v>326</v>
      </c>
      <c r="U868" s="27">
        <v>9916200</v>
      </c>
      <c r="V868" s="27">
        <v>5646600</v>
      </c>
      <c r="W868" s="27">
        <v>9916200</v>
      </c>
      <c r="X868" s="24" t="str">
        <f>IF(OR(I868="",说明首页!$C$3-INT(I868)&gt;7),"是","否")</f>
        <v>否</v>
      </c>
      <c r="Y868" s="24" t="str">
        <f>IF(OR(O868="",O868&lt;22),"是","否")</f>
        <v>否</v>
      </c>
      <c r="Z868" s="24" t="str">
        <f>IF(AND(X868="否",Y868="否"),"是","否")</f>
        <v>是</v>
      </c>
      <c r="AA868" s="24" t="str">
        <f>IF(OR(I868="",说明首页!$C$3-INT(I868)&gt;=3),"是","否")</f>
        <v>否</v>
      </c>
      <c r="AB868" s="28">
        <f>IFERROR(IF(L868&gt;0,N868/L868,0),0)</f>
        <v>104.8238550578762</v>
      </c>
      <c r="AC868" s="29">
        <f>IFERROR(IF(U868="",0,U868/10000),0)</f>
        <v>991.62</v>
      </c>
      <c r="AD868" s="27">
        <f>IFERROR(IF(AND(T868&lt;&gt;"",T868&gt;0),U868/T868,0),0)</f>
        <v>30417.791411042945</v>
      </c>
      <c r="AE868" s="29">
        <f>IFERROR(IF(V868="",0,V868/10000),0)</f>
        <v>564.66</v>
      </c>
      <c r="AF868" s="29">
        <f>IFERROR(IF(O868&gt;0,N868/O868/60,0),0)</f>
        <v>128.57098765432099</v>
      </c>
      <c r="AG868" s="28">
        <f>IF(Z868="是",COUNTIFS($Z$2:$Z$4721,"是",$AB$2:$AB$4721,"&lt;"&amp;AB868)/COUNTIF($Z$2:$Z$4721,"是")*100,"")</f>
        <v>75.210792580101185</v>
      </c>
      <c r="AH868" s="28">
        <f>IF(Z868="是",COUNTIFS($Z$2:$Z$4721,"是",$AC$2:$AC$4721,"&lt;"&amp;AC868)/COUNTIF($Z$2:$Z$4721,"是")*100,"")</f>
        <v>67.790893760539632</v>
      </c>
      <c r="AI868" s="28">
        <f>IF(Z868="是",COUNTIFS($Z$2:$Z$4721,"是",$AD$2:$AD$4721,"&lt;"&amp;AD868)/COUNTIF($Z$2:$Z$4721,"是")*100,"")</f>
        <v>82.124789207419894</v>
      </c>
      <c r="AJ868" s="28">
        <f>IF(Z868="是",COUNTIFS($Z$2:$Z$4721,"是",$AE$2:$AE$4721,"&lt;"&amp;AE868)/COUNTIF($Z$2:$Z$4721,"是")*100,"")</f>
        <v>80.269814502529513</v>
      </c>
      <c r="AK868" s="28">
        <f>IF(Z868="是",COUNTIFS($Z$2:$Z$4721,"是",$AF$2:$AF$4721,"&lt;"&amp;AF868)/COUNTIF($Z$2:$Z$4721,"是")*100,"")</f>
        <v>38.279932546374368</v>
      </c>
      <c r="AL868" s="29">
        <f>IF(Z868="是",ROUND(AG868*0.1+AH868*0.35+AI868*0.15+AJ868*0.15+AK868*0.25,2),"")</f>
        <v>65.180000000000007</v>
      </c>
      <c r="AM868" s="25">
        <f>IF(Z868="是",COUNTIFS($Z$2:$Z$4721,"是",$AL$2:$AL$4721,"&gt;"&amp;AL868)+1,"")</f>
        <v>170</v>
      </c>
      <c r="AN868" s="24" t="str">
        <f>IF(Z868&lt;&gt;"是","非参评",IF(AND(AM868&lt;=COUNTIF($Z$2:$Z$4721,"是")*0.2,AC868&gt;MEDIAN(IF($Z$2:$Z$4721="是",$AC$2:$AC$4721))),"S",IF(AM868&lt;=COUNTIF($Z$2:$Z$4721,"是")*0.5,"A",IF(AM868&lt;=COUNTIF($Z$2:$Z$4721,"是")*0.8,"B","C"))))</f>
        <v>A</v>
      </c>
      <c r="AO868" s="24" t="str">
        <f>IF(G868="","无数据",IF(G868&lt;30,"MOB1-",IF(G868&lt;90,"MOB1-3",IF(G868&lt;180,"MOB3-6",IF(G868&lt;365,"MOB6-12","MOB12+")))))</f>
        <v>MOB3-6</v>
      </c>
    </row>
    <row r="869" spans="1:41" ht="13.5" hidden="1" customHeight="1">
      <c r="A869" s="24" t="s">
        <v>1168</v>
      </c>
      <c r="B869" s="34" t="s">
        <v>176</v>
      </c>
      <c r="C869" s="25">
        <v>800383</v>
      </c>
      <c r="D869" s="24" t="s">
        <v>1208</v>
      </c>
      <c r="E869" s="26">
        <v>46024.4152777778</v>
      </c>
      <c r="F869" s="26">
        <v>46024.4152777778</v>
      </c>
      <c r="G869" s="25">
        <v>130</v>
      </c>
      <c r="H869" s="25">
        <v>130</v>
      </c>
      <c r="I869" s="26">
        <v>46154.753472222197</v>
      </c>
      <c r="J869" s="27">
        <v>2801</v>
      </c>
      <c r="K869" s="27">
        <v>4502</v>
      </c>
      <c r="L869" s="27">
        <v>2096</v>
      </c>
      <c r="M869" s="27">
        <v>243631</v>
      </c>
      <c r="N869" s="27">
        <v>206497</v>
      </c>
      <c r="O869" s="25">
        <v>27</v>
      </c>
      <c r="P869" s="27">
        <v>0</v>
      </c>
      <c r="Q869" s="24"/>
      <c r="R869" s="24"/>
      <c r="S869" s="27">
        <v>194</v>
      </c>
      <c r="T869" s="27">
        <v>312</v>
      </c>
      <c r="U869" s="27">
        <v>7702200</v>
      </c>
      <c r="V869" s="27">
        <v>2692000</v>
      </c>
      <c r="W869" s="27">
        <v>7702200</v>
      </c>
      <c r="X869" s="24" t="str">
        <f>IF(OR(I869="",说明首页!$C$3-INT(I869)&gt;7),"是","否")</f>
        <v>否</v>
      </c>
      <c r="Y869" s="24" t="str">
        <f>IF(OR(O869="",O869&lt;22),"是","否")</f>
        <v>否</v>
      </c>
      <c r="Z869" s="24" t="str">
        <f>IF(AND(X869="否",Y869="否"),"是","否")</f>
        <v>是</v>
      </c>
      <c r="AA869" s="24" t="str">
        <f>IF(OR(I869="",说明首页!$C$3-INT(I869)&gt;=3),"是","否")</f>
        <v>否</v>
      </c>
      <c r="AB869" s="28">
        <f>IFERROR(IF(L869&gt;0,N869/L869,0),0)</f>
        <v>98.519561068702288</v>
      </c>
      <c r="AC869" s="29">
        <f>IFERROR(IF(U869="",0,U869/10000),0)</f>
        <v>770.22</v>
      </c>
      <c r="AD869" s="27">
        <f>IFERROR(IF(AND(T869&lt;&gt;"",T869&gt;0),U869/T869,0),0)</f>
        <v>24686.538461538461</v>
      </c>
      <c r="AE869" s="29">
        <f>IFERROR(IF(V869="",0,V869/10000),0)</f>
        <v>269.2</v>
      </c>
      <c r="AF869" s="29">
        <f>IFERROR(IF(O869&gt;0,N869/O869/60,0),0)</f>
        <v>127.46728395061729</v>
      </c>
      <c r="AG869" s="28">
        <f>IF(Z869="是",COUNTIFS($Z$2:$Z$4721,"是",$AB$2:$AB$4721,"&lt;"&amp;AB869)/COUNTIF($Z$2:$Z$4721,"是")*100,"")</f>
        <v>64.249578414839803</v>
      </c>
      <c r="AH869" s="28">
        <f>IF(Z869="是",COUNTIFS($Z$2:$Z$4721,"是",$AC$2:$AC$4721,"&lt;"&amp;AC869)/COUNTIF($Z$2:$Z$4721,"是")*100,"")</f>
        <v>45.699831365935914</v>
      </c>
      <c r="AI869" s="28">
        <f>IF(Z869="是",COUNTIFS($Z$2:$Z$4721,"是",$AD$2:$AD$4721,"&lt;"&amp;AD869)/COUNTIF($Z$2:$Z$4721,"是")*100,"")</f>
        <v>54.131534569983145</v>
      </c>
      <c r="AJ869" s="28">
        <f>IF(Z869="是",COUNTIFS($Z$2:$Z$4721,"是",$AE$2:$AE$4721,"&lt;"&amp;AE869)/COUNTIF($Z$2:$Z$4721,"是")*100,"")</f>
        <v>41.315345699831369</v>
      </c>
      <c r="AK869" s="28">
        <f>IF(Z869="是",COUNTIFS($Z$2:$Z$4721,"是",$AF$2:$AF$4721,"&lt;"&amp;AF869)/COUNTIF($Z$2:$Z$4721,"是")*100,"")</f>
        <v>36.087689713322092</v>
      </c>
      <c r="AL869" s="29">
        <f>IF(Z869="是",ROUND(AG869*0.1+AH869*0.35+AI869*0.15+AJ869*0.15+AK869*0.25,2),"")</f>
        <v>45.76</v>
      </c>
      <c r="AM869" s="25">
        <f>IF(Z869="是",COUNTIFS($Z$2:$Z$4721,"是",$AL$2:$AL$4721,"&gt;"&amp;AL869)+1,"")</f>
        <v>321</v>
      </c>
      <c r="AN869" s="24" t="str">
        <f>IF(Z869&lt;&gt;"是","非参评",IF(AND(AM869&lt;=COUNTIF($Z$2:$Z$4721,"是")*0.2,AC869&gt;MEDIAN(IF($Z$2:$Z$4721="是",$AC$2:$AC$4721))),"S",IF(AM869&lt;=COUNTIF($Z$2:$Z$4721,"是")*0.5,"A",IF(AM869&lt;=COUNTIF($Z$2:$Z$4721,"是")*0.8,"B","C"))))</f>
        <v>B</v>
      </c>
      <c r="AO869" s="24" t="str">
        <f>IF(G869="","无数据",IF(G869&lt;30,"MOB1-",IF(G869&lt;90,"MOB1-3",IF(G869&lt;180,"MOB3-6",IF(G869&lt;365,"MOB6-12","MOB12+")))))</f>
        <v>MOB3-6</v>
      </c>
    </row>
    <row r="870" spans="1:41" ht="13.5" hidden="1" customHeight="1">
      <c r="A870" s="24" t="s">
        <v>1168</v>
      </c>
      <c r="B870" s="34" t="s">
        <v>181</v>
      </c>
      <c r="C870" s="25">
        <v>800808</v>
      </c>
      <c r="D870" s="24" t="s">
        <v>915</v>
      </c>
      <c r="E870" s="26">
        <v>46034.452777777798</v>
      </c>
      <c r="F870" s="26">
        <v>46034.452777777798</v>
      </c>
      <c r="G870" s="25">
        <v>120</v>
      </c>
      <c r="H870" s="25">
        <v>120</v>
      </c>
      <c r="I870" s="26">
        <v>46127.7590277778</v>
      </c>
      <c r="J870" s="27">
        <v>380</v>
      </c>
      <c r="K870" s="27">
        <v>545</v>
      </c>
      <c r="L870" s="27">
        <v>304</v>
      </c>
      <c r="M870" s="27">
        <v>27532</v>
      </c>
      <c r="N870" s="27">
        <v>24188</v>
      </c>
      <c r="O870" s="25">
        <v>3</v>
      </c>
      <c r="P870" s="27">
        <v>0</v>
      </c>
      <c r="Q870" s="24"/>
      <c r="R870" s="24"/>
      <c r="S870" s="27">
        <v>23</v>
      </c>
      <c r="T870" s="27">
        <v>32</v>
      </c>
      <c r="U870" s="27">
        <v>152000</v>
      </c>
      <c r="V870" s="27">
        <v>35800</v>
      </c>
      <c r="W870" s="27">
        <v>152000</v>
      </c>
      <c r="X870" s="24" t="str">
        <f>IF(OR(I870="",说明首页!$C$3-INT(I870)&gt;7),"是","否")</f>
        <v>否</v>
      </c>
      <c r="Y870" s="24" t="str">
        <f>IF(OR(O870="",O870&lt;22),"是","否")</f>
        <v>是</v>
      </c>
      <c r="Z870" s="24" t="str">
        <f>IF(AND(X870="否",Y870="否"),"是","否")</f>
        <v>否</v>
      </c>
      <c r="AA870" s="24" t="str">
        <f>IF(OR(I870="",说明首页!$C$3-INT(I870)&gt;=3),"是","否")</f>
        <v>是</v>
      </c>
      <c r="AB870" s="28">
        <f>IFERROR(IF(L870&gt;0,N870/L870,0),0)</f>
        <v>79.565789473684205</v>
      </c>
      <c r="AC870" s="29">
        <f>IFERROR(IF(U870="",0,U870/10000),0)</f>
        <v>15.2</v>
      </c>
      <c r="AD870" s="27">
        <f>IFERROR(IF(AND(T870&lt;&gt;"",T870&gt;0),U870/T870,0),0)</f>
        <v>4750</v>
      </c>
      <c r="AE870" s="29">
        <f>IFERROR(IF(V870="",0,V870/10000),0)</f>
        <v>3.58</v>
      </c>
      <c r="AF870" s="29">
        <f>IFERROR(IF(O870&gt;0,N870/O870/60,0),0)</f>
        <v>134.37777777777779</v>
      </c>
      <c r="AG870" s="28" t="str">
        <f>IF(Z870="是",COUNTIFS($Z$2:$Z$4721,"是",$AB$2:$AB$4721,"&lt;"&amp;AB870)/COUNTIF($Z$2:$Z$4721,"是")*100,"")</f>
        <v/>
      </c>
      <c r="AH870" s="28" t="str">
        <f>IF(Z870="是",COUNTIFS($Z$2:$Z$4721,"是",$AC$2:$AC$4721,"&lt;"&amp;AC870)/COUNTIF($Z$2:$Z$4721,"是")*100,"")</f>
        <v/>
      </c>
      <c r="AI870" s="28" t="str">
        <f>IF(Z870="是",COUNTIFS($Z$2:$Z$4721,"是",$AD$2:$AD$4721,"&lt;"&amp;AD870)/COUNTIF($Z$2:$Z$4721,"是")*100,"")</f>
        <v/>
      </c>
      <c r="AJ870" s="28" t="str">
        <f>IF(Z870="是",COUNTIFS($Z$2:$Z$4721,"是",$AE$2:$AE$4721,"&lt;"&amp;AE870)/COUNTIF($Z$2:$Z$4721,"是")*100,"")</f>
        <v/>
      </c>
      <c r="AK870" s="28" t="str">
        <f>IF(Z870="是",COUNTIFS($Z$2:$Z$4721,"是",$AF$2:$AF$4721,"&lt;"&amp;AF870)/COUNTIF($Z$2:$Z$4721,"是")*100,"")</f>
        <v/>
      </c>
      <c r="AL870" s="29" t="str">
        <f>IF(Z870="是",ROUND(AG870*0.1+AH870*0.35+AI870*0.15+AJ870*0.15+AK870*0.25,2),"")</f>
        <v/>
      </c>
      <c r="AM870" s="25" t="str">
        <f>IF(Z870="是",COUNTIFS($Z$2:$Z$4721,"是",$AL$2:$AL$4721,"&gt;"&amp;AL870)+1,"")</f>
        <v/>
      </c>
      <c r="AN870" s="24" t="str">
        <f>IF(Z870&lt;&gt;"是","非参评",IF(AND(AM870&lt;=COUNTIF($Z$2:$Z$4721,"是")*0.2,AC870&gt;MEDIAN(IF($Z$2:$Z$4721="是",$AC$2:$AC$4721))),"S",IF(AM870&lt;=COUNTIF($Z$2:$Z$4721,"是")*0.5,"A",IF(AM870&lt;=COUNTIF($Z$2:$Z$4721,"是")*0.8,"B","C"))))</f>
        <v>非参评</v>
      </c>
      <c r="AO870" s="24" t="str">
        <f>IF(G870="","无数据",IF(G870&lt;30,"MOB1-",IF(G870&lt;90,"MOB1-3",IF(G870&lt;180,"MOB3-6",IF(G870&lt;365,"MOB6-12","MOB12+")))))</f>
        <v>MOB3-6</v>
      </c>
    </row>
    <row r="871" spans="1:41" ht="13.5" hidden="1" customHeight="1">
      <c r="A871" s="24" t="s">
        <v>1168</v>
      </c>
      <c r="B871" s="34" t="s">
        <v>181</v>
      </c>
      <c r="C871" s="25">
        <v>800809</v>
      </c>
      <c r="D871" s="24" t="s">
        <v>1150</v>
      </c>
      <c r="E871" s="26">
        <v>46029.423611111102</v>
      </c>
      <c r="F871" s="26">
        <v>46029.423611111102</v>
      </c>
      <c r="G871" s="25">
        <v>125</v>
      </c>
      <c r="H871" s="25">
        <v>125</v>
      </c>
      <c r="I871" s="26">
        <v>46148.762499999997</v>
      </c>
      <c r="J871" s="27">
        <v>2453</v>
      </c>
      <c r="K871" s="27">
        <v>3148</v>
      </c>
      <c r="L871" s="27">
        <v>1596</v>
      </c>
      <c r="M871" s="27">
        <v>181701</v>
      </c>
      <c r="N871" s="27">
        <v>159530</v>
      </c>
      <c r="O871" s="25">
        <v>19</v>
      </c>
      <c r="P871" s="27">
        <v>0</v>
      </c>
      <c r="Q871" s="24"/>
      <c r="R871" s="24"/>
      <c r="S871" s="27">
        <v>148</v>
      </c>
      <c r="T871" s="27">
        <v>232</v>
      </c>
      <c r="U871" s="27">
        <v>7325100</v>
      </c>
      <c r="V871" s="27">
        <v>2565500</v>
      </c>
      <c r="W871" s="27">
        <v>7325100</v>
      </c>
      <c r="X871" s="24" t="str">
        <f>IF(OR(I871="",说明首页!$C$3-INT(I871)&gt;7),"是","否")</f>
        <v>否</v>
      </c>
      <c r="Y871" s="24" t="str">
        <f>IF(OR(O871="",O871&lt;22),"是","否")</f>
        <v>是</v>
      </c>
      <c r="Z871" s="24" t="str">
        <f>IF(AND(X871="否",Y871="否"),"是","否")</f>
        <v>否</v>
      </c>
      <c r="AA871" s="24" t="str">
        <f>IF(OR(I871="",说明首页!$C$3-INT(I871)&gt;=3),"是","否")</f>
        <v>否</v>
      </c>
      <c r="AB871" s="28">
        <f>IFERROR(IF(L871&gt;0,N871/L871,0),0)</f>
        <v>99.956140350877192</v>
      </c>
      <c r="AC871" s="29">
        <f>IFERROR(IF(U871="",0,U871/10000),0)</f>
        <v>732.51</v>
      </c>
      <c r="AD871" s="27">
        <f>IFERROR(IF(AND(T871&lt;&gt;"",T871&gt;0),U871/T871,0),0)</f>
        <v>31573.706896551725</v>
      </c>
      <c r="AE871" s="29">
        <f>IFERROR(IF(V871="",0,V871/10000),0)</f>
        <v>256.55</v>
      </c>
      <c r="AF871" s="29">
        <f>IFERROR(IF(O871&gt;0,N871/O871/60,0),0)</f>
        <v>139.93859649122808</v>
      </c>
      <c r="AG871" s="28" t="str">
        <f>IF(Z871="是",COUNTIFS($Z$2:$Z$4721,"是",$AB$2:$AB$4721,"&lt;"&amp;AB871)/COUNTIF($Z$2:$Z$4721,"是")*100,"")</f>
        <v/>
      </c>
      <c r="AH871" s="28" t="str">
        <f>IF(Z871="是",COUNTIFS($Z$2:$Z$4721,"是",$AC$2:$AC$4721,"&lt;"&amp;AC871)/COUNTIF($Z$2:$Z$4721,"是")*100,"")</f>
        <v/>
      </c>
      <c r="AI871" s="28" t="str">
        <f>IF(Z871="是",COUNTIFS($Z$2:$Z$4721,"是",$AD$2:$AD$4721,"&lt;"&amp;AD871)/COUNTIF($Z$2:$Z$4721,"是")*100,"")</f>
        <v/>
      </c>
      <c r="AJ871" s="28" t="str">
        <f>IF(Z871="是",COUNTIFS($Z$2:$Z$4721,"是",$AE$2:$AE$4721,"&lt;"&amp;AE871)/COUNTIF($Z$2:$Z$4721,"是")*100,"")</f>
        <v/>
      </c>
      <c r="AK871" s="28" t="str">
        <f>IF(Z871="是",COUNTIFS($Z$2:$Z$4721,"是",$AF$2:$AF$4721,"&lt;"&amp;AF871)/COUNTIF($Z$2:$Z$4721,"是")*100,"")</f>
        <v/>
      </c>
      <c r="AL871" s="29" t="str">
        <f>IF(Z871="是",ROUND(AG871*0.1+AH871*0.35+AI871*0.15+AJ871*0.15+AK871*0.25,2),"")</f>
        <v/>
      </c>
      <c r="AM871" s="25" t="str">
        <f>IF(Z871="是",COUNTIFS($Z$2:$Z$4721,"是",$AL$2:$AL$4721,"&gt;"&amp;AL871)+1,"")</f>
        <v/>
      </c>
      <c r="AN871" s="24" t="str">
        <f>IF(Z871&lt;&gt;"是","非参评",IF(AND(AM871&lt;=COUNTIF($Z$2:$Z$4721,"是")*0.2,AC871&gt;MEDIAN(IF($Z$2:$Z$4721="是",$AC$2:$AC$4721))),"S",IF(AM871&lt;=COUNTIF($Z$2:$Z$4721,"是")*0.5,"A",IF(AM871&lt;=COUNTIF($Z$2:$Z$4721,"是")*0.8,"B","C"))))</f>
        <v>非参评</v>
      </c>
      <c r="AO871" s="24" t="str">
        <f>IF(G871="","无数据",IF(G871&lt;30,"MOB1-",IF(G871&lt;90,"MOB1-3",IF(G871&lt;180,"MOB3-6",IF(G871&lt;365,"MOB6-12","MOB12+")))))</f>
        <v>MOB3-6</v>
      </c>
    </row>
    <row r="872" spans="1:41" ht="13.5" hidden="1" customHeight="1">
      <c r="A872" s="24" t="s">
        <v>1168</v>
      </c>
      <c r="B872" s="34" t="s">
        <v>181</v>
      </c>
      <c r="C872" s="25">
        <v>800815</v>
      </c>
      <c r="D872" s="24" t="s">
        <v>425</v>
      </c>
      <c r="E872" s="26">
        <v>46029.423611111102</v>
      </c>
      <c r="F872" s="26">
        <v>46029.423611111102</v>
      </c>
      <c r="G872" s="25">
        <v>125</v>
      </c>
      <c r="H872" s="25">
        <v>125</v>
      </c>
      <c r="I872" s="26">
        <v>46148.788888888899</v>
      </c>
      <c r="J872" s="27">
        <v>2168</v>
      </c>
      <c r="K872" s="27">
        <v>3082</v>
      </c>
      <c r="L872" s="27">
        <v>1574</v>
      </c>
      <c r="M872" s="27">
        <v>184912</v>
      </c>
      <c r="N872" s="27">
        <v>162729</v>
      </c>
      <c r="O872" s="24">
        <v>18</v>
      </c>
      <c r="P872" s="24">
        <v>0</v>
      </c>
      <c r="Q872" s="24"/>
      <c r="R872" s="24"/>
      <c r="S872" s="24">
        <v>147</v>
      </c>
      <c r="T872" s="24">
        <v>244</v>
      </c>
      <c r="U872" s="24">
        <v>5081100</v>
      </c>
      <c r="V872" s="24">
        <v>640700</v>
      </c>
      <c r="W872" s="24">
        <v>5081100</v>
      </c>
      <c r="X872" s="24" t="str">
        <f>IF(OR(I872="",说明首页!$C$3-INT(I872)&gt;7),"是","否")</f>
        <v>否</v>
      </c>
      <c r="Y872" s="24" t="str">
        <f>IF(OR(O872="",O872&lt;22),"是","否")</f>
        <v>是</v>
      </c>
      <c r="Z872" s="24" t="str">
        <f>IF(AND(X872="否",Y872="否"),"是","否")</f>
        <v>否</v>
      </c>
      <c r="AA872" s="24" t="str">
        <f>IF(OR(I872="",说明首页!$C$3-INT(I872)&gt;=3),"是","否")</f>
        <v>否</v>
      </c>
      <c r="AB872" s="28">
        <f>IFERROR(IF(L872&gt;0,N872/L872,0),0)</f>
        <v>103.38564167725541</v>
      </c>
      <c r="AC872" s="29">
        <f>IFERROR(IF(U872="",0,U872/10000),0)</f>
        <v>508.11</v>
      </c>
      <c r="AD872" s="27">
        <f>IFERROR(IF(AND(T872&lt;&gt;"",T872&gt;0),U872/T872,0),0)</f>
        <v>20824.180327868853</v>
      </c>
      <c r="AE872" s="29">
        <f>IFERROR(IF(V872="",0,V872/10000),0)</f>
        <v>64.069999999999993</v>
      </c>
      <c r="AF872" s="29">
        <f>IFERROR(IF(O872&gt;0,N872/O872/60,0),0)</f>
        <v>150.67500000000001</v>
      </c>
      <c r="AG872" s="28" t="str">
        <f>IF(Z872="是",COUNTIFS($Z$2:$Z$4721,"是",$AB$2:$AB$4721,"&lt;"&amp;AB872)/COUNTIF($Z$2:$Z$4721,"是")*100,"")</f>
        <v/>
      </c>
      <c r="AH872" s="28" t="str">
        <f>IF(Z872="是",COUNTIFS($Z$2:$Z$4721,"是",$AC$2:$AC$4721,"&lt;"&amp;AC872)/COUNTIF($Z$2:$Z$4721,"是")*100,"")</f>
        <v/>
      </c>
      <c r="AI872" s="28" t="str">
        <f>IF(Z872="是",COUNTIFS($Z$2:$Z$4721,"是",$AD$2:$AD$4721,"&lt;"&amp;AD872)/COUNTIF($Z$2:$Z$4721,"是")*100,"")</f>
        <v/>
      </c>
      <c r="AJ872" s="28" t="str">
        <f>IF(Z872="是",COUNTIFS($Z$2:$Z$4721,"是",$AE$2:$AE$4721,"&lt;"&amp;AE872)/COUNTIF($Z$2:$Z$4721,"是")*100,"")</f>
        <v/>
      </c>
      <c r="AK872" s="28" t="str">
        <f>IF(Z872="是",COUNTIFS($Z$2:$Z$4721,"是",$AF$2:$AF$4721,"&lt;"&amp;AF872)/COUNTIF($Z$2:$Z$4721,"是")*100,"")</f>
        <v/>
      </c>
      <c r="AL872" s="29" t="str">
        <f>IF(Z872="是",ROUND(AG872*0.1+AH872*0.35+AI872*0.15+AJ872*0.15+AK872*0.25,2),"")</f>
        <v/>
      </c>
      <c r="AM872" s="25" t="str">
        <f>IF(Z872="是",COUNTIFS($Z$2:$Z$4721,"是",$AL$2:$AL$4721,"&gt;"&amp;AL872)+1,"")</f>
        <v/>
      </c>
      <c r="AN872" s="24" t="str">
        <f>IF(Z872&lt;&gt;"是","非参评",IF(AND(AM872&lt;=COUNTIF($Z$2:$Z$4721,"是")*0.2,AC872&gt;MEDIAN(IF($Z$2:$Z$4721="是",$AC$2:$AC$4721))),"S",IF(AM872&lt;=COUNTIF($Z$2:$Z$4721,"是")*0.5,"A",IF(AM872&lt;=COUNTIF($Z$2:$Z$4721,"是")*0.8,"B","C"))))</f>
        <v>非参评</v>
      </c>
      <c r="AO872" s="24" t="str">
        <f>IF(G872="","无数据",IF(G872&lt;30,"MOB1-",IF(G872&lt;90,"MOB1-3",IF(G872&lt;180,"MOB3-6",IF(G872&lt;365,"MOB6-12","MOB12+")))))</f>
        <v>MOB3-6</v>
      </c>
    </row>
    <row r="873" spans="1:41" ht="13.5" hidden="1" customHeight="1">
      <c r="A873" s="24" t="s">
        <v>1168</v>
      </c>
      <c r="B873" s="34" t="s">
        <v>181</v>
      </c>
      <c r="C873" s="25">
        <v>800819</v>
      </c>
      <c r="D873" s="24" t="s">
        <v>846</v>
      </c>
      <c r="E873" s="26">
        <v>46029.416666666701</v>
      </c>
      <c r="F873" s="26">
        <v>46029.416666666701</v>
      </c>
      <c r="G873" s="25">
        <v>125</v>
      </c>
      <c r="H873" s="25">
        <v>125</v>
      </c>
      <c r="I873" s="26">
        <v>46147.780555555597</v>
      </c>
      <c r="J873" s="27">
        <v>2015</v>
      </c>
      <c r="K873" s="27">
        <v>3243</v>
      </c>
      <c r="L873" s="27">
        <v>1698</v>
      </c>
      <c r="M873" s="27">
        <v>174793</v>
      </c>
      <c r="N873" s="27">
        <v>150821</v>
      </c>
      <c r="O873" s="24">
        <v>17</v>
      </c>
      <c r="P873" s="27">
        <v>0</v>
      </c>
      <c r="Q873" s="24"/>
      <c r="R873" s="24"/>
      <c r="S873" s="27">
        <v>154</v>
      </c>
      <c r="T873" s="27">
        <v>251</v>
      </c>
      <c r="U873" s="27">
        <v>5300800</v>
      </c>
      <c r="V873" s="27">
        <v>1087400</v>
      </c>
      <c r="W873" s="27">
        <v>5300800</v>
      </c>
      <c r="X873" s="24" t="str">
        <f>IF(OR(I873="",说明首页!$C$3-INT(I873)&gt;7),"是","否")</f>
        <v>否</v>
      </c>
      <c r="Y873" s="24" t="str">
        <f>IF(OR(O873="",O873&lt;22),"是","否")</f>
        <v>是</v>
      </c>
      <c r="Z873" s="24" t="str">
        <f>IF(AND(X873="否",Y873="否"),"是","否")</f>
        <v>否</v>
      </c>
      <c r="AA873" s="24" t="str">
        <f>IF(OR(I873="",说明首页!$C$3-INT(I873)&gt;=3),"是","否")</f>
        <v>否</v>
      </c>
      <c r="AB873" s="28">
        <f>IFERROR(IF(L873&gt;0,N873/L873,0),0)</f>
        <v>88.822732626619555</v>
      </c>
      <c r="AC873" s="29">
        <f>IFERROR(IF(U873="",0,U873/10000),0)</f>
        <v>530.08000000000004</v>
      </c>
      <c r="AD873" s="27">
        <f>IFERROR(IF(AND(T873&lt;&gt;"",T873&gt;0),U873/T873,0),0)</f>
        <v>21118.725099601594</v>
      </c>
      <c r="AE873" s="29">
        <f>IFERROR(IF(V873="",0,V873/10000),0)</f>
        <v>108.74</v>
      </c>
      <c r="AF873" s="29">
        <f>IFERROR(IF(O873&gt;0,N873/O873/60,0),0)</f>
        <v>147.86372549019606</v>
      </c>
      <c r="AG873" s="28" t="str">
        <f>IF(Z873="是",COUNTIFS($Z$2:$Z$4721,"是",$AB$2:$AB$4721,"&lt;"&amp;AB873)/COUNTIF($Z$2:$Z$4721,"是")*100,"")</f>
        <v/>
      </c>
      <c r="AH873" s="28" t="str">
        <f>IF(Z873="是",COUNTIFS($Z$2:$Z$4721,"是",$AC$2:$AC$4721,"&lt;"&amp;AC873)/COUNTIF($Z$2:$Z$4721,"是")*100,"")</f>
        <v/>
      </c>
      <c r="AI873" s="28" t="str">
        <f>IF(Z873="是",COUNTIFS($Z$2:$Z$4721,"是",$AD$2:$AD$4721,"&lt;"&amp;AD873)/COUNTIF($Z$2:$Z$4721,"是")*100,"")</f>
        <v/>
      </c>
      <c r="AJ873" s="28" t="str">
        <f>IF(Z873="是",COUNTIFS($Z$2:$Z$4721,"是",$AE$2:$AE$4721,"&lt;"&amp;AE873)/COUNTIF($Z$2:$Z$4721,"是")*100,"")</f>
        <v/>
      </c>
      <c r="AK873" s="28" t="str">
        <f>IF(Z873="是",COUNTIFS($Z$2:$Z$4721,"是",$AF$2:$AF$4721,"&lt;"&amp;AF873)/COUNTIF($Z$2:$Z$4721,"是")*100,"")</f>
        <v/>
      </c>
      <c r="AL873" s="29" t="str">
        <f>IF(Z873="是",ROUND(AG873*0.1+AH873*0.35+AI873*0.15+AJ873*0.15+AK873*0.25,2),"")</f>
        <v/>
      </c>
      <c r="AM873" s="25" t="str">
        <f>IF(Z873="是",COUNTIFS($Z$2:$Z$4721,"是",$AL$2:$AL$4721,"&gt;"&amp;AL873)+1,"")</f>
        <v/>
      </c>
      <c r="AN873" s="24" t="str">
        <f>IF(Z873&lt;&gt;"是","非参评",IF(AND(AM873&lt;=COUNTIF($Z$2:$Z$4721,"是")*0.2,AC873&gt;MEDIAN(IF($Z$2:$Z$4721="是",$AC$2:$AC$4721))),"S",IF(AM873&lt;=COUNTIF($Z$2:$Z$4721,"是")*0.5,"A",IF(AM873&lt;=COUNTIF($Z$2:$Z$4721,"是")*0.8,"B","C"))))</f>
        <v>非参评</v>
      </c>
      <c r="AO873" s="24" t="str">
        <f>IF(G873="","无数据",IF(G873&lt;30,"MOB1-",IF(G873&lt;90,"MOB1-3",IF(G873&lt;180,"MOB3-6",IF(G873&lt;365,"MOB6-12","MOB12+")))))</f>
        <v>MOB3-6</v>
      </c>
    </row>
    <row r="874" spans="1:41" ht="13.5" hidden="1" customHeight="1">
      <c r="A874" s="24" t="s">
        <v>1168</v>
      </c>
      <c r="B874" s="34" t="s">
        <v>181</v>
      </c>
      <c r="C874" s="25">
        <v>800820</v>
      </c>
      <c r="D874" s="24" t="s">
        <v>182</v>
      </c>
      <c r="E874" s="26">
        <v>46029.422916666699</v>
      </c>
      <c r="F874" s="26">
        <v>46029.422916666699</v>
      </c>
      <c r="G874" s="25">
        <v>125</v>
      </c>
      <c r="H874" s="25">
        <v>125</v>
      </c>
      <c r="I874" s="26">
        <v>46130.787499999999</v>
      </c>
      <c r="J874" s="27">
        <v>632</v>
      </c>
      <c r="K874" s="27">
        <v>857</v>
      </c>
      <c r="L874" s="27">
        <v>440</v>
      </c>
      <c r="M874" s="27">
        <v>48103</v>
      </c>
      <c r="N874" s="27">
        <v>42124</v>
      </c>
      <c r="O874" s="25">
        <v>5</v>
      </c>
      <c r="P874" s="27">
        <v>0</v>
      </c>
      <c r="Q874" s="24"/>
      <c r="R874" s="24"/>
      <c r="S874" s="27">
        <v>57</v>
      </c>
      <c r="T874" s="27">
        <v>91</v>
      </c>
      <c r="U874" s="27">
        <v>1225800</v>
      </c>
      <c r="V874" s="27">
        <v>126000</v>
      </c>
      <c r="W874" s="27">
        <v>1225800</v>
      </c>
      <c r="X874" s="24" t="str">
        <f>IF(OR(I874="",说明首页!$C$3-INT(I874)&gt;7),"是","否")</f>
        <v>否</v>
      </c>
      <c r="Y874" s="24" t="str">
        <f>IF(OR(O874="",O874&lt;22),"是","否")</f>
        <v>是</v>
      </c>
      <c r="Z874" s="24" t="str">
        <f>IF(AND(X874="否",Y874="否"),"是","否")</f>
        <v>否</v>
      </c>
      <c r="AA874" s="24" t="str">
        <f>IF(OR(I874="",说明首页!$C$3-INT(I874)&gt;=3),"是","否")</f>
        <v>否</v>
      </c>
      <c r="AB874" s="28">
        <f>IFERROR(IF(L874&gt;0,N874/L874,0),0)</f>
        <v>95.736363636363635</v>
      </c>
      <c r="AC874" s="29">
        <f>IFERROR(IF(U874="",0,U874/10000),0)</f>
        <v>122.58</v>
      </c>
      <c r="AD874" s="27">
        <f>IFERROR(IF(AND(T874&lt;&gt;"",T874&gt;0),U874/T874,0),0)</f>
        <v>13470.329670329671</v>
      </c>
      <c r="AE874" s="29">
        <f>IFERROR(IF(V874="",0,V874/10000),0)</f>
        <v>12.6</v>
      </c>
      <c r="AF874" s="29">
        <f>IFERROR(IF(O874&gt;0,N874/O874/60,0),0)</f>
        <v>140.41333333333333</v>
      </c>
      <c r="AG874" s="28" t="str">
        <f>IF(Z874="是",COUNTIFS($Z$2:$Z$4721,"是",$AB$2:$AB$4721,"&lt;"&amp;AB874)/COUNTIF($Z$2:$Z$4721,"是")*100,"")</f>
        <v/>
      </c>
      <c r="AH874" s="28" t="str">
        <f>IF(Z874="是",COUNTIFS($Z$2:$Z$4721,"是",$AC$2:$AC$4721,"&lt;"&amp;AC874)/COUNTIF($Z$2:$Z$4721,"是")*100,"")</f>
        <v/>
      </c>
      <c r="AI874" s="28" t="str">
        <f>IF(Z874="是",COUNTIFS($Z$2:$Z$4721,"是",$AD$2:$AD$4721,"&lt;"&amp;AD874)/COUNTIF($Z$2:$Z$4721,"是")*100,"")</f>
        <v/>
      </c>
      <c r="AJ874" s="28" t="str">
        <f>IF(Z874="是",COUNTIFS($Z$2:$Z$4721,"是",$AE$2:$AE$4721,"&lt;"&amp;AE874)/COUNTIF($Z$2:$Z$4721,"是")*100,"")</f>
        <v/>
      </c>
      <c r="AK874" s="28" t="str">
        <f>IF(Z874="是",COUNTIFS($Z$2:$Z$4721,"是",$AF$2:$AF$4721,"&lt;"&amp;AF874)/COUNTIF($Z$2:$Z$4721,"是")*100,"")</f>
        <v/>
      </c>
      <c r="AL874" s="29" t="str">
        <f>IF(Z874="是",ROUND(AG874*0.1+AH874*0.35+AI874*0.15+AJ874*0.15+AK874*0.25,2),"")</f>
        <v/>
      </c>
      <c r="AM874" s="25" t="str">
        <f>IF(Z874="是",COUNTIFS($Z$2:$Z$4721,"是",$AL$2:$AL$4721,"&gt;"&amp;AL874)+1,"")</f>
        <v/>
      </c>
      <c r="AN874" s="24" t="str">
        <f>IF(Z874&lt;&gt;"是","非参评",IF(AND(AM874&lt;=COUNTIF($Z$2:$Z$4721,"是")*0.2,AC874&gt;MEDIAN(IF($Z$2:$Z$4721="是",$AC$2:$AC$4721))),"S",IF(AM874&lt;=COUNTIF($Z$2:$Z$4721,"是")*0.5,"A",IF(AM874&lt;=COUNTIF($Z$2:$Z$4721,"是")*0.8,"B","C"))))</f>
        <v>非参评</v>
      </c>
      <c r="AO874" s="24" t="str">
        <f>IF(G874="","无数据",IF(G874&lt;30,"MOB1-",IF(G874&lt;90,"MOB1-3",IF(G874&lt;180,"MOB3-6",IF(G874&lt;365,"MOB6-12","MOB12+")))))</f>
        <v>MOB3-6</v>
      </c>
    </row>
    <row r="875" spans="1:41" ht="13.5" hidden="1" customHeight="1">
      <c r="A875" s="24" t="s">
        <v>1168</v>
      </c>
      <c r="B875" s="34" t="s">
        <v>181</v>
      </c>
      <c r="C875" s="25">
        <v>800823</v>
      </c>
      <c r="D875" s="24" t="s">
        <v>354</v>
      </c>
      <c r="E875" s="26">
        <v>46029.417361111096</v>
      </c>
      <c r="F875" s="26">
        <v>46029.417361111096</v>
      </c>
      <c r="G875" s="25">
        <v>125</v>
      </c>
      <c r="H875" s="25">
        <v>125</v>
      </c>
      <c r="I875" s="26">
        <v>46148.790972222203</v>
      </c>
      <c r="J875" s="27">
        <v>2638</v>
      </c>
      <c r="K875" s="27">
        <v>4157</v>
      </c>
      <c r="L875" s="27">
        <v>2165</v>
      </c>
      <c r="M875" s="27">
        <v>211399</v>
      </c>
      <c r="N875" s="27">
        <v>180252</v>
      </c>
      <c r="O875" s="24">
        <v>21</v>
      </c>
      <c r="P875" s="27">
        <v>0</v>
      </c>
      <c r="Q875" s="24"/>
      <c r="R875" s="24"/>
      <c r="S875" s="27">
        <v>182</v>
      </c>
      <c r="T875" s="27">
        <v>278</v>
      </c>
      <c r="U875" s="27">
        <v>3638400</v>
      </c>
      <c r="V875" s="24">
        <v>722000</v>
      </c>
      <c r="W875" s="27">
        <v>3638400</v>
      </c>
      <c r="X875" s="24" t="str">
        <f>IF(OR(I875="",说明首页!$C$3-INT(I875)&gt;7),"是","否")</f>
        <v>否</v>
      </c>
      <c r="Y875" s="24" t="str">
        <f>IF(OR(O875="",O875&lt;22),"是","否")</f>
        <v>是</v>
      </c>
      <c r="Z875" s="24" t="str">
        <f>IF(AND(X875="否",Y875="否"),"是","否")</f>
        <v>否</v>
      </c>
      <c r="AA875" s="24" t="str">
        <f>IF(OR(I875="",说明首页!$C$3-INT(I875)&gt;=3),"是","否")</f>
        <v>否</v>
      </c>
      <c r="AB875" s="28">
        <f>IFERROR(IF(L875&gt;0,N875/L875,0),0)</f>
        <v>83.257274826789839</v>
      </c>
      <c r="AC875" s="29">
        <f>IFERROR(IF(U875="",0,U875/10000),0)</f>
        <v>363.84</v>
      </c>
      <c r="AD875" s="27">
        <f>IFERROR(IF(AND(T875&lt;&gt;"",T875&gt;0),U875/T875,0),0)</f>
        <v>13087.769784172662</v>
      </c>
      <c r="AE875" s="29">
        <f>IFERROR(IF(V875="",0,V875/10000),0)</f>
        <v>72.2</v>
      </c>
      <c r="AF875" s="29">
        <f>IFERROR(IF(O875&gt;0,N875/O875/60,0),0)</f>
        <v>143.05714285714285</v>
      </c>
      <c r="AG875" s="28" t="str">
        <f>IF(Z875="是",COUNTIFS($Z$2:$Z$4721,"是",$AB$2:$AB$4721,"&lt;"&amp;AB875)/COUNTIF($Z$2:$Z$4721,"是")*100,"")</f>
        <v/>
      </c>
      <c r="AH875" s="28" t="str">
        <f>IF(Z875="是",COUNTIFS($Z$2:$Z$4721,"是",$AC$2:$AC$4721,"&lt;"&amp;AC875)/COUNTIF($Z$2:$Z$4721,"是")*100,"")</f>
        <v/>
      </c>
      <c r="AI875" s="28" t="str">
        <f>IF(Z875="是",COUNTIFS($Z$2:$Z$4721,"是",$AD$2:$AD$4721,"&lt;"&amp;AD875)/COUNTIF($Z$2:$Z$4721,"是")*100,"")</f>
        <v/>
      </c>
      <c r="AJ875" s="28" t="str">
        <f>IF(Z875="是",COUNTIFS($Z$2:$Z$4721,"是",$AE$2:$AE$4721,"&lt;"&amp;AE875)/COUNTIF($Z$2:$Z$4721,"是")*100,"")</f>
        <v/>
      </c>
      <c r="AK875" s="28" t="str">
        <f>IF(Z875="是",COUNTIFS($Z$2:$Z$4721,"是",$AF$2:$AF$4721,"&lt;"&amp;AF875)/COUNTIF($Z$2:$Z$4721,"是")*100,"")</f>
        <v/>
      </c>
      <c r="AL875" s="29" t="str">
        <f>IF(Z875="是",ROUND(AG875*0.1+AH875*0.35+AI875*0.15+AJ875*0.15+AK875*0.25,2),"")</f>
        <v/>
      </c>
      <c r="AM875" s="25" t="str">
        <f>IF(Z875="是",COUNTIFS($Z$2:$Z$4721,"是",$AL$2:$AL$4721,"&gt;"&amp;AL875)+1,"")</f>
        <v/>
      </c>
      <c r="AN875" s="24" t="str">
        <f>IF(Z875&lt;&gt;"是","非参评",IF(AND(AM875&lt;=COUNTIF($Z$2:$Z$4721,"是")*0.2,AC875&gt;MEDIAN(IF($Z$2:$Z$4721="是",$AC$2:$AC$4721))),"S",IF(AM875&lt;=COUNTIF($Z$2:$Z$4721,"是")*0.5,"A",IF(AM875&lt;=COUNTIF($Z$2:$Z$4721,"是")*0.8,"B","C"))))</f>
        <v>非参评</v>
      </c>
      <c r="AO875" s="24" t="str">
        <f>IF(G875="","无数据",IF(G875&lt;30,"MOB1-",IF(G875&lt;90,"MOB1-3",IF(G875&lt;180,"MOB3-6",IF(G875&lt;365,"MOB6-12","MOB12+")))))</f>
        <v>MOB3-6</v>
      </c>
    </row>
    <row r="876" spans="1:41" ht="13.5" hidden="1" customHeight="1">
      <c r="A876" s="24" t="s">
        <v>1168</v>
      </c>
      <c r="B876" s="34" t="s">
        <v>181</v>
      </c>
      <c r="C876" s="25">
        <v>800824</v>
      </c>
      <c r="D876" s="24" t="s">
        <v>383</v>
      </c>
      <c r="E876" s="26">
        <v>46029.425694444399</v>
      </c>
      <c r="F876" s="26">
        <v>46029.425694444399</v>
      </c>
      <c r="G876" s="25">
        <v>125</v>
      </c>
      <c r="H876" s="25">
        <v>125</v>
      </c>
      <c r="I876" s="26">
        <v>46142.781944444403</v>
      </c>
      <c r="J876" s="27">
        <v>2197</v>
      </c>
      <c r="K876" s="27">
        <v>3297</v>
      </c>
      <c r="L876" s="27">
        <v>1833</v>
      </c>
      <c r="M876" s="27">
        <v>158671</v>
      </c>
      <c r="N876" s="27">
        <v>136735</v>
      </c>
      <c r="O876" s="25">
        <v>16</v>
      </c>
      <c r="P876" s="27">
        <v>0</v>
      </c>
      <c r="Q876" s="24"/>
      <c r="R876" s="24"/>
      <c r="S876" s="27">
        <v>154</v>
      </c>
      <c r="T876" s="27">
        <v>255</v>
      </c>
      <c r="U876" s="27">
        <v>3567900</v>
      </c>
      <c r="V876" s="27">
        <v>116200</v>
      </c>
      <c r="W876" s="27">
        <v>3567900</v>
      </c>
      <c r="X876" s="24" t="str">
        <f>IF(OR(I876="",说明首页!$C$3-INT(I876)&gt;7),"是","否")</f>
        <v>否</v>
      </c>
      <c r="Y876" s="24" t="str">
        <f>IF(OR(O876="",O876&lt;22),"是","否")</f>
        <v>是</v>
      </c>
      <c r="Z876" s="24" t="str">
        <f>IF(AND(X876="否",Y876="否"),"是","否")</f>
        <v>否</v>
      </c>
      <c r="AA876" s="24" t="str">
        <f>IF(OR(I876="",说明首页!$C$3-INT(I876)&gt;=3),"是","否")</f>
        <v>否</v>
      </c>
      <c r="AB876" s="28">
        <f>IFERROR(IF(L876&gt;0,N876/L876,0),0)</f>
        <v>74.59629023458811</v>
      </c>
      <c r="AC876" s="29">
        <f>IFERROR(IF(U876="",0,U876/10000),0)</f>
        <v>356.79</v>
      </c>
      <c r="AD876" s="27">
        <f>IFERROR(IF(AND(T876&lt;&gt;"",T876&gt;0),U876/T876,0),0)</f>
        <v>13991.764705882353</v>
      </c>
      <c r="AE876" s="29">
        <f>IFERROR(IF(V876="",0,V876/10000),0)</f>
        <v>11.62</v>
      </c>
      <c r="AF876" s="29">
        <f>IFERROR(IF(O876&gt;0,N876/O876/60,0),0)</f>
        <v>142.43229166666666</v>
      </c>
      <c r="AG876" s="28" t="str">
        <f>IF(Z876="是",COUNTIFS($Z$2:$Z$4721,"是",$AB$2:$AB$4721,"&lt;"&amp;AB876)/COUNTIF($Z$2:$Z$4721,"是")*100,"")</f>
        <v/>
      </c>
      <c r="AH876" s="28" t="str">
        <f>IF(Z876="是",COUNTIFS($Z$2:$Z$4721,"是",$AC$2:$AC$4721,"&lt;"&amp;AC876)/COUNTIF($Z$2:$Z$4721,"是")*100,"")</f>
        <v/>
      </c>
      <c r="AI876" s="28" t="str">
        <f>IF(Z876="是",COUNTIFS($Z$2:$Z$4721,"是",$AD$2:$AD$4721,"&lt;"&amp;AD876)/COUNTIF($Z$2:$Z$4721,"是")*100,"")</f>
        <v/>
      </c>
      <c r="AJ876" s="28" t="str">
        <f>IF(Z876="是",COUNTIFS($Z$2:$Z$4721,"是",$AE$2:$AE$4721,"&lt;"&amp;AE876)/COUNTIF($Z$2:$Z$4721,"是")*100,"")</f>
        <v/>
      </c>
      <c r="AK876" s="28" t="str">
        <f>IF(Z876="是",COUNTIFS($Z$2:$Z$4721,"是",$AF$2:$AF$4721,"&lt;"&amp;AF876)/COUNTIF($Z$2:$Z$4721,"是")*100,"")</f>
        <v/>
      </c>
      <c r="AL876" s="29" t="str">
        <f>IF(Z876="是",ROUND(AG876*0.1+AH876*0.35+AI876*0.15+AJ876*0.15+AK876*0.25,2),"")</f>
        <v/>
      </c>
      <c r="AM876" s="25" t="str">
        <f>IF(Z876="是",COUNTIFS($Z$2:$Z$4721,"是",$AL$2:$AL$4721,"&gt;"&amp;AL876)+1,"")</f>
        <v/>
      </c>
      <c r="AN876" s="24" t="str">
        <f>IF(Z876&lt;&gt;"是","非参评",IF(AND(AM876&lt;=COUNTIF($Z$2:$Z$4721,"是")*0.2,AC876&gt;MEDIAN(IF($Z$2:$Z$4721="是",$AC$2:$AC$4721))),"S",IF(AM876&lt;=COUNTIF($Z$2:$Z$4721,"是")*0.5,"A",IF(AM876&lt;=COUNTIF($Z$2:$Z$4721,"是")*0.8,"B","C"))))</f>
        <v>非参评</v>
      </c>
      <c r="AO876" s="24" t="str">
        <f>IF(G876="","无数据",IF(G876&lt;30,"MOB1-",IF(G876&lt;90,"MOB1-3",IF(G876&lt;180,"MOB3-6",IF(G876&lt;365,"MOB6-12","MOB12+")))))</f>
        <v>MOB3-6</v>
      </c>
    </row>
    <row r="877" spans="1:41" ht="13.5" hidden="1" customHeight="1">
      <c r="A877" s="24" t="s">
        <v>1168</v>
      </c>
      <c r="B877" s="34" t="s">
        <v>145</v>
      </c>
      <c r="C877" s="25">
        <v>800924</v>
      </c>
      <c r="D877" s="24" t="s">
        <v>931</v>
      </c>
      <c r="E877" s="26">
        <v>46030.444444444402</v>
      </c>
      <c r="F877" s="26">
        <v>46030.444444444402</v>
      </c>
      <c r="G877" s="25">
        <v>124</v>
      </c>
      <c r="H877" s="25">
        <v>124</v>
      </c>
      <c r="I877" s="26">
        <v>46153.819444444402</v>
      </c>
      <c r="J877" s="27">
        <v>154</v>
      </c>
      <c r="K877" s="27">
        <v>176</v>
      </c>
      <c r="L877" s="27">
        <v>85</v>
      </c>
      <c r="M877" s="27">
        <v>8634</v>
      </c>
      <c r="N877" s="27">
        <v>7216</v>
      </c>
      <c r="O877" s="25">
        <v>1</v>
      </c>
      <c r="P877" s="27">
        <v>0</v>
      </c>
      <c r="Q877" s="24"/>
      <c r="R877" s="24"/>
      <c r="S877" s="27">
        <v>3</v>
      </c>
      <c r="T877" s="27">
        <v>8</v>
      </c>
      <c r="U877" s="27">
        <v>45700</v>
      </c>
      <c r="V877" s="27">
        <v>44700</v>
      </c>
      <c r="W877" s="27">
        <v>45700</v>
      </c>
      <c r="X877" s="24" t="str">
        <f>IF(OR(I877="",说明首页!$C$3-INT(I877)&gt;7),"是","否")</f>
        <v>否</v>
      </c>
      <c r="Y877" s="24" t="str">
        <f>IF(OR(O877="",O877&lt;22),"是","否")</f>
        <v>是</v>
      </c>
      <c r="Z877" s="24" t="str">
        <f>IF(AND(X877="否",Y877="否"),"是","否")</f>
        <v>否</v>
      </c>
      <c r="AA877" s="24" t="str">
        <f>IF(OR(I877="",说明首页!$C$3-INT(I877)&gt;=3),"是","否")</f>
        <v>否</v>
      </c>
      <c r="AB877" s="28">
        <f>IFERROR(IF(L877&gt;0,N877/L877,0),0)</f>
        <v>84.89411764705882</v>
      </c>
      <c r="AC877" s="29">
        <f>IFERROR(IF(U877="",0,U877/10000),0)</f>
        <v>4.57</v>
      </c>
      <c r="AD877" s="27">
        <f>IFERROR(IF(AND(T877&lt;&gt;"",T877&gt;0),U877/T877,0),0)</f>
        <v>5712.5</v>
      </c>
      <c r="AE877" s="29">
        <f>IFERROR(IF(V877="",0,V877/10000),0)</f>
        <v>4.47</v>
      </c>
      <c r="AF877" s="29">
        <f>IFERROR(IF(O877&gt;0,N877/O877/60,0),0)</f>
        <v>120.26666666666667</v>
      </c>
      <c r="AG877" s="28" t="str">
        <f>IF(Z877="是",COUNTIFS($Z$2:$Z$4721,"是",$AB$2:$AB$4721,"&lt;"&amp;AB877)/COUNTIF($Z$2:$Z$4721,"是")*100,"")</f>
        <v/>
      </c>
      <c r="AH877" s="28" t="str">
        <f>IF(Z877="是",COUNTIFS($Z$2:$Z$4721,"是",$AC$2:$AC$4721,"&lt;"&amp;AC877)/COUNTIF($Z$2:$Z$4721,"是")*100,"")</f>
        <v/>
      </c>
      <c r="AI877" s="28" t="str">
        <f>IF(Z877="是",COUNTIFS($Z$2:$Z$4721,"是",$AD$2:$AD$4721,"&lt;"&amp;AD877)/COUNTIF($Z$2:$Z$4721,"是")*100,"")</f>
        <v/>
      </c>
      <c r="AJ877" s="28" t="str">
        <f>IF(Z877="是",COUNTIFS($Z$2:$Z$4721,"是",$AE$2:$AE$4721,"&lt;"&amp;AE877)/COUNTIF($Z$2:$Z$4721,"是")*100,"")</f>
        <v/>
      </c>
      <c r="AK877" s="28" t="str">
        <f>IF(Z877="是",COUNTIFS($Z$2:$Z$4721,"是",$AF$2:$AF$4721,"&lt;"&amp;AF877)/COUNTIF($Z$2:$Z$4721,"是")*100,"")</f>
        <v/>
      </c>
      <c r="AL877" s="29" t="str">
        <f>IF(Z877="是",ROUND(AG877*0.1+AH877*0.35+AI877*0.15+AJ877*0.15+AK877*0.25,2),"")</f>
        <v/>
      </c>
      <c r="AM877" s="25" t="str">
        <f>IF(Z877="是",COUNTIFS($Z$2:$Z$4721,"是",$AL$2:$AL$4721,"&gt;"&amp;AL877)+1,"")</f>
        <v/>
      </c>
      <c r="AN877" s="24" t="str">
        <f>IF(Z877&lt;&gt;"是","非参评",IF(AND(AM877&lt;=COUNTIF($Z$2:$Z$4721,"是")*0.2,AC877&gt;MEDIAN(IF($Z$2:$Z$4721="是",$AC$2:$AC$4721))),"S",IF(AM877&lt;=COUNTIF($Z$2:$Z$4721,"是")*0.5,"A",IF(AM877&lt;=COUNTIF($Z$2:$Z$4721,"是")*0.8,"B","C"))))</f>
        <v>非参评</v>
      </c>
      <c r="AO877" s="24" t="str">
        <f>IF(G877="","无数据",IF(G877&lt;30,"MOB1-",IF(G877&lt;90,"MOB1-3",IF(G877&lt;180,"MOB3-6",IF(G877&lt;365,"MOB6-12","MOB12+")))))</f>
        <v>MOB3-6</v>
      </c>
    </row>
    <row r="878" spans="1:41" ht="13.5" hidden="1" customHeight="1">
      <c r="A878" s="24" t="s">
        <v>1168</v>
      </c>
      <c r="B878" s="34" t="s">
        <v>152</v>
      </c>
      <c r="C878" s="25">
        <v>800942</v>
      </c>
      <c r="D878" s="24" t="s">
        <v>1572</v>
      </c>
      <c r="E878" s="26">
        <v>46030.709027777797</v>
      </c>
      <c r="F878" s="26">
        <v>46030.709027777797</v>
      </c>
      <c r="G878" s="25">
        <v>124</v>
      </c>
      <c r="H878" s="25">
        <v>124</v>
      </c>
      <c r="I878" s="26">
        <v>46154.779166666704</v>
      </c>
      <c r="J878" s="27">
        <v>3786</v>
      </c>
      <c r="K878" s="27">
        <v>5942</v>
      </c>
      <c r="L878" s="27">
        <v>2331</v>
      </c>
      <c r="M878" s="27">
        <v>242596</v>
      </c>
      <c r="N878" s="27">
        <v>191671</v>
      </c>
      <c r="O878" s="25">
        <v>26</v>
      </c>
      <c r="P878" s="27">
        <v>0</v>
      </c>
      <c r="Q878" s="24"/>
      <c r="R878" s="24"/>
      <c r="S878" s="27">
        <v>188</v>
      </c>
      <c r="T878" s="27">
        <v>286</v>
      </c>
      <c r="U878" s="27">
        <v>5463200</v>
      </c>
      <c r="V878" s="27">
        <v>1781100</v>
      </c>
      <c r="W878" s="27">
        <v>5463200</v>
      </c>
      <c r="X878" s="24" t="str">
        <f>IF(OR(I878="",说明首页!$C$3-INT(I878)&gt;7),"是","否")</f>
        <v>否</v>
      </c>
      <c r="Y878" s="24" t="str">
        <f>IF(OR(O878="",O878&lt;22),"是","否")</f>
        <v>否</v>
      </c>
      <c r="Z878" s="24" t="str">
        <f>IF(AND(X878="否",Y878="否"),"是","否")</f>
        <v>是</v>
      </c>
      <c r="AA878" s="24" t="str">
        <f>IF(OR(I878="",说明首页!$C$3-INT(I878)&gt;=3),"是","否")</f>
        <v>否</v>
      </c>
      <c r="AB878" s="28">
        <f>IFERROR(IF(L878&gt;0,N878/L878,0),0)</f>
        <v>82.226941226941221</v>
      </c>
      <c r="AC878" s="29">
        <f>IFERROR(IF(U878="",0,U878/10000),0)</f>
        <v>546.32000000000005</v>
      </c>
      <c r="AD878" s="27">
        <f>IFERROR(IF(AND(T878&lt;&gt;"",T878&gt;0),U878/T878,0),0)</f>
        <v>19102.097902097903</v>
      </c>
      <c r="AE878" s="29">
        <f>IFERROR(IF(V878="",0,V878/10000),0)</f>
        <v>178.11</v>
      </c>
      <c r="AF878" s="29">
        <f>IFERROR(IF(O878&gt;0,N878/O878/60,0),0)</f>
        <v>122.86602564102563</v>
      </c>
      <c r="AG878" s="28">
        <f>IF(Z878="是",COUNTIFS($Z$2:$Z$4721,"是",$AB$2:$AB$4721,"&lt;"&amp;AB878)/COUNTIF($Z$2:$Z$4721,"是")*100,"")</f>
        <v>29.848229342327148</v>
      </c>
      <c r="AH878" s="28">
        <f>IF(Z878="是",COUNTIFS($Z$2:$Z$4721,"是",$AC$2:$AC$4721,"&lt;"&amp;AC878)/COUNTIF($Z$2:$Z$4721,"是")*100,"")</f>
        <v>21.585160202360875</v>
      </c>
      <c r="AI878" s="28">
        <f>IF(Z878="是",COUNTIFS($Z$2:$Z$4721,"是",$AD$2:$AD$4721,"&lt;"&amp;AD878)/COUNTIF($Z$2:$Z$4721,"是")*100,"")</f>
        <v>21.585160202360875</v>
      </c>
      <c r="AJ878" s="28">
        <f>IF(Z878="是",COUNTIFS($Z$2:$Z$4721,"是",$AE$2:$AE$4721,"&lt;"&amp;AE878)/COUNTIF($Z$2:$Z$4721,"是")*100,"")</f>
        <v>23.608768971332207</v>
      </c>
      <c r="AK878" s="28">
        <f>IF(Z878="是",COUNTIFS($Z$2:$Z$4721,"是",$AF$2:$AF$4721,"&lt;"&amp;AF878)/COUNTIF($Z$2:$Z$4721,"是")*100,"")</f>
        <v>28.667790893760543</v>
      </c>
      <c r="AL878" s="29">
        <f>IF(Z878="是",ROUND(AG878*0.1+AH878*0.35+AI878*0.15+AJ878*0.15+AK878*0.25,2),"")</f>
        <v>24.49</v>
      </c>
      <c r="AM878" s="25">
        <f>IF(Z878="是",COUNTIFS($Z$2:$Z$4721,"是",$AL$2:$AL$4721,"&gt;"&amp;AL878)+1,"")</f>
        <v>493</v>
      </c>
      <c r="AN878" s="24" t="str">
        <f>IF(Z878&lt;&gt;"是","非参评",IF(AND(AM878&lt;=COUNTIF($Z$2:$Z$4721,"是")*0.2,AC878&gt;MEDIAN(IF($Z$2:$Z$4721="是",$AC$2:$AC$4721))),"S",IF(AM878&lt;=COUNTIF($Z$2:$Z$4721,"是")*0.5,"A",IF(AM878&lt;=COUNTIF($Z$2:$Z$4721,"是")*0.8,"B","C"))))</f>
        <v>C</v>
      </c>
      <c r="AO878" s="24" t="str">
        <f>IF(G878="","无数据",IF(G878&lt;30,"MOB1-",IF(G878&lt;90,"MOB1-3",IF(G878&lt;180,"MOB3-6",IF(G878&lt;365,"MOB6-12","MOB12+")))))</f>
        <v>MOB3-6</v>
      </c>
    </row>
    <row r="879" spans="1:41" ht="13.5" hidden="1" customHeight="1">
      <c r="A879" s="24" t="s">
        <v>1168</v>
      </c>
      <c r="B879" s="34" t="s">
        <v>152</v>
      </c>
      <c r="C879" s="25">
        <v>800943</v>
      </c>
      <c r="D879" s="24" t="s">
        <v>601</v>
      </c>
      <c r="E879" s="26">
        <v>46031.393750000003</v>
      </c>
      <c r="F879" s="26">
        <v>46031.393750000003</v>
      </c>
      <c r="G879" s="25">
        <v>123</v>
      </c>
      <c r="H879" s="25">
        <v>123</v>
      </c>
      <c r="I879" s="26">
        <v>46154.740277777797</v>
      </c>
      <c r="J879" s="27">
        <v>130</v>
      </c>
      <c r="K879" s="27">
        <v>165</v>
      </c>
      <c r="L879" s="27">
        <v>61</v>
      </c>
      <c r="M879" s="27">
        <v>6635</v>
      </c>
      <c r="N879" s="27">
        <v>5178</v>
      </c>
      <c r="O879" s="24">
        <v>1</v>
      </c>
      <c r="P879" s="27">
        <v>0</v>
      </c>
      <c r="Q879" s="24"/>
      <c r="R879" s="24"/>
      <c r="S879" s="27">
        <v>2</v>
      </c>
      <c r="T879" s="27">
        <v>4</v>
      </c>
      <c r="U879" s="27">
        <v>80000</v>
      </c>
      <c r="V879" s="27">
        <v>20000</v>
      </c>
      <c r="W879" s="27">
        <v>80000</v>
      </c>
      <c r="X879" s="24" t="str">
        <f>IF(OR(I879="",说明首页!$C$3-INT(I879)&gt;7),"是","否")</f>
        <v>否</v>
      </c>
      <c r="Y879" s="24" t="str">
        <f>IF(OR(O879="",O879&lt;22),"是","否")</f>
        <v>是</v>
      </c>
      <c r="Z879" s="24" t="str">
        <f>IF(AND(X879="否",Y879="否"),"是","否")</f>
        <v>否</v>
      </c>
      <c r="AA879" s="24" t="str">
        <f>IF(OR(I879="",说明首页!$C$3-INT(I879)&gt;=3),"是","否")</f>
        <v>否</v>
      </c>
      <c r="AB879" s="28">
        <f>IFERROR(IF(L879&gt;0,N879/L879,0),0)</f>
        <v>84.885245901639351</v>
      </c>
      <c r="AC879" s="29">
        <f>IFERROR(IF(U879="",0,U879/10000),0)</f>
        <v>8</v>
      </c>
      <c r="AD879" s="27">
        <f>IFERROR(IF(AND(T879&lt;&gt;"",T879&gt;0),U879/T879,0),0)</f>
        <v>20000</v>
      </c>
      <c r="AE879" s="29">
        <f>IFERROR(IF(V879="",0,V879/10000),0)</f>
        <v>2</v>
      </c>
      <c r="AF879" s="29">
        <f>IFERROR(IF(O879&gt;0,N879/O879/60,0),0)</f>
        <v>86.3</v>
      </c>
      <c r="AG879" s="28" t="str">
        <f>IF(Z879="是",COUNTIFS($Z$2:$Z$4721,"是",$AB$2:$AB$4721,"&lt;"&amp;AB879)/COUNTIF($Z$2:$Z$4721,"是")*100,"")</f>
        <v/>
      </c>
      <c r="AH879" s="28" t="str">
        <f>IF(Z879="是",COUNTIFS($Z$2:$Z$4721,"是",$AC$2:$AC$4721,"&lt;"&amp;AC879)/COUNTIF($Z$2:$Z$4721,"是")*100,"")</f>
        <v/>
      </c>
      <c r="AI879" s="28" t="str">
        <f>IF(Z879="是",COUNTIFS($Z$2:$Z$4721,"是",$AD$2:$AD$4721,"&lt;"&amp;AD879)/COUNTIF($Z$2:$Z$4721,"是")*100,"")</f>
        <v/>
      </c>
      <c r="AJ879" s="28" t="str">
        <f>IF(Z879="是",COUNTIFS($Z$2:$Z$4721,"是",$AE$2:$AE$4721,"&lt;"&amp;AE879)/COUNTIF($Z$2:$Z$4721,"是")*100,"")</f>
        <v/>
      </c>
      <c r="AK879" s="28" t="str">
        <f>IF(Z879="是",COUNTIFS($Z$2:$Z$4721,"是",$AF$2:$AF$4721,"&lt;"&amp;AF879)/COUNTIF($Z$2:$Z$4721,"是")*100,"")</f>
        <v/>
      </c>
      <c r="AL879" s="29" t="str">
        <f>IF(Z879="是",ROUND(AG879*0.1+AH879*0.35+AI879*0.15+AJ879*0.15+AK879*0.25,2),"")</f>
        <v/>
      </c>
      <c r="AM879" s="25" t="str">
        <f>IF(Z879="是",COUNTIFS($Z$2:$Z$4721,"是",$AL$2:$AL$4721,"&gt;"&amp;AL879)+1,"")</f>
        <v/>
      </c>
      <c r="AN879" s="24" t="str">
        <f>IF(Z879&lt;&gt;"是","非参评",IF(AND(AM879&lt;=COUNTIF($Z$2:$Z$4721,"是")*0.2,AC879&gt;MEDIAN(IF($Z$2:$Z$4721="是",$AC$2:$AC$4721))),"S",IF(AM879&lt;=COUNTIF($Z$2:$Z$4721,"是")*0.5,"A",IF(AM879&lt;=COUNTIF($Z$2:$Z$4721,"是")*0.8,"B","C"))))</f>
        <v>非参评</v>
      </c>
      <c r="AO879" s="24" t="str">
        <f>IF(G879="","无数据",IF(G879&lt;30,"MOB1-",IF(G879&lt;90,"MOB1-3",IF(G879&lt;180,"MOB3-6",IF(G879&lt;365,"MOB6-12","MOB12+")))))</f>
        <v>MOB3-6</v>
      </c>
    </row>
    <row r="880" spans="1:41" ht="13.5" hidden="1" customHeight="1">
      <c r="A880" s="24" t="s">
        <v>1168</v>
      </c>
      <c r="B880" s="34" t="s">
        <v>158</v>
      </c>
      <c r="C880" s="25">
        <v>800947</v>
      </c>
      <c r="D880" s="24" t="s">
        <v>1312</v>
      </c>
      <c r="E880" s="26">
        <v>46030.402777777803</v>
      </c>
      <c r="F880" s="26">
        <v>46030.402777777803</v>
      </c>
      <c r="G880" s="25">
        <v>124</v>
      </c>
      <c r="H880" s="25">
        <v>124</v>
      </c>
      <c r="I880" s="26">
        <v>46154.789583333302</v>
      </c>
      <c r="J880" s="27">
        <v>2841</v>
      </c>
      <c r="K880" s="27">
        <v>5069</v>
      </c>
      <c r="L880" s="27">
        <v>2398</v>
      </c>
      <c r="M880" s="27">
        <v>262822</v>
      </c>
      <c r="N880" s="27">
        <v>224516</v>
      </c>
      <c r="O880" s="25">
        <v>26</v>
      </c>
      <c r="P880" s="27">
        <v>0</v>
      </c>
      <c r="Q880" s="24"/>
      <c r="R880" s="24"/>
      <c r="S880" s="27">
        <v>175</v>
      </c>
      <c r="T880" s="27">
        <v>285</v>
      </c>
      <c r="U880" s="27">
        <v>5767100</v>
      </c>
      <c r="V880" s="27">
        <v>2245500</v>
      </c>
      <c r="W880" s="27">
        <v>5767100</v>
      </c>
      <c r="X880" s="24" t="str">
        <f>IF(OR(I880="",说明首页!$C$3-INT(I880)&gt;7),"是","否")</f>
        <v>否</v>
      </c>
      <c r="Y880" s="24" t="str">
        <f>IF(OR(O880="",O880&lt;22),"是","否")</f>
        <v>否</v>
      </c>
      <c r="Z880" s="24" t="str">
        <f>IF(AND(X880="否",Y880="否"),"是","否")</f>
        <v>是</v>
      </c>
      <c r="AA880" s="24" t="str">
        <f>IF(OR(I880="",说明首页!$C$3-INT(I880)&gt;=3),"是","否")</f>
        <v>否</v>
      </c>
      <c r="AB880" s="28">
        <f>IFERROR(IF(L880&gt;0,N880/L880,0),0)</f>
        <v>93.626355296080064</v>
      </c>
      <c r="AC880" s="29">
        <f>IFERROR(IF(U880="",0,U880/10000),0)</f>
        <v>576.71</v>
      </c>
      <c r="AD880" s="27">
        <f>IFERROR(IF(AND(T880&lt;&gt;"",T880&gt;0),U880/T880,0),0)</f>
        <v>20235.438596491229</v>
      </c>
      <c r="AE880" s="29">
        <f>IFERROR(IF(V880="",0,V880/10000),0)</f>
        <v>224.55</v>
      </c>
      <c r="AF880" s="29">
        <f>IFERROR(IF(O880&gt;0,N880/O880/60,0),0)</f>
        <v>143.92051282051281</v>
      </c>
      <c r="AG880" s="28">
        <f>IF(Z880="是",COUNTIFS($Z$2:$Z$4721,"是",$AB$2:$AB$4721,"&lt;"&amp;AB880)/COUNTIF($Z$2:$Z$4721,"是")*100,"")</f>
        <v>54.300168634064086</v>
      </c>
      <c r="AH880" s="28">
        <f>IF(Z880="是",COUNTIFS($Z$2:$Z$4721,"是",$AC$2:$AC$4721,"&lt;"&amp;AC880)/COUNTIF($Z$2:$Z$4721,"是")*100,"")</f>
        <v>25.126475548060707</v>
      </c>
      <c r="AI880" s="28">
        <f>IF(Z880="是",COUNTIFS($Z$2:$Z$4721,"是",$AD$2:$AD$4721,"&lt;"&amp;AD880)/COUNTIF($Z$2:$Z$4721,"是")*100,"")</f>
        <v>27.655986509274872</v>
      </c>
      <c r="AJ880" s="28">
        <f>IF(Z880="是",COUNTIFS($Z$2:$Z$4721,"是",$AE$2:$AE$4721,"&lt;"&amp;AE880)/COUNTIF($Z$2:$Z$4721,"是")*100,"")</f>
        <v>32.040472175379428</v>
      </c>
      <c r="AK880" s="28">
        <f>IF(Z880="是",COUNTIFS($Z$2:$Z$4721,"是",$AF$2:$AF$4721,"&lt;"&amp;AF880)/COUNTIF($Z$2:$Z$4721,"是")*100,"")</f>
        <v>65.598650927487355</v>
      </c>
      <c r="AL880" s="29">
        <f>IF(Z880="是",ROUND(AG880*0.1+AH880*0.35+AI880*0.15+AJ880*0.15+AK880*0.25,2),"")</f>
        <v>39.58</v>
      </c>
      <c r="AM880" s="25">
        <f>IF(Z880="是",COUNTIFS($Z$2:$Z$4721,"是",$AL$2:$AL$4721,"&gt;"&amp;AL880)+1,"")</f>
        <v>377</v>
      </c>
      <c r="AN880" s="24" t="str">
        <f>IF(Z880&lt;&gt;"是","非参评",IF(AND(AM880&lt;=COUNTIF($Z$2:$Z$4721,"是")*0.2,AC880&gt;MEDIAN(IF($Z$2:$Z$4721="是",$AC$2:$AC$4721))),"S",IF(AM880&lt;=COUNTIF($Z$2:$Z$4721,"是")*0.5,"A",IF(AM880&lt;=COUNTIF($Z$2:$Z$4721,"是")*0.8,"B","C"))))</f>
        <v>B</v>
      </c>
      <c r="AO880" s="24" t="str">
        <f>IF(G880="","无数据",IF(G880&lt;30,"MOB1-",IF(G880&lt;90,"MOB1-3",IF(G880&lt;180,"MOB3-6",IF(G880&lt;365,"MOB6-12","MOB12+")))))</f>
        <v>MOB3-6</v>
      </c>
    </row>
    <row r="881" spans="1:41" ht="13.5" hidden="1" customHeight="1">
      <c r="A881" s="24" t="s">
        <v>1168</v>
      </c>
      <c r="B881" s="34" t="s">
        <v>158</v>
      </c>
      <c r="C881" s="25">
        <v>800948</v>
      </c>
      <c r="D881" s="24" t="s">
        <v>1453</v>
      </c>
      <c r="E881" s="26">
        <v>46030.413888888899</v>
      </c>
      <c r="F881" s="26">
        <v>46030.413888888899</v>
      </c>
      <c r="G881" s="25">
        <v>124</v>
      </c>
      <c r="H881" s="25">
        <v>124</v>
      </c>
      <c r="I881" s="26">
        <v>46141.749305555597</v>
      </c>
      <c r="J881" s="27">
        <v>1557</v>
      </c>
      <c r="K881" s="27">
        <v>2484</v>
      </c>
      <c r="L881" s="27">
        <v>1183</v>
      </c>
      <c r="M881" s="27">
        <v>139282</v>
      </c>
      <c r="N881" s="27">
        <v>119029</v>
      </c>
      <c r="O881" s="25">
        <v>16</v>
      </c>
      <c r="P881" s="27">
        <v>0</v>
      </c>
      <c r="Q881" s="24"/>
      <c r="R881" s="24"/>
      <c r="S881" s="27">
        <v>112</v>
      </c>
      <c r="T881" s="27">
        <v>185</v>
      </c>
      <c r="U881" s="27">
        <v>3289800</v>
      </c>
      <c r="V881" s="27">
        <v>1087100</v>
      </c>
      <c r="W881" s="27">
        <v>3289800</v>
      </c>
      <c r="X881" s="24" t="str">
        <f>IF(OR(I881="",说明首页!$C$3-INT(I881)&gt;7),"是","否")</f>
        <v>否</v>
      </c>
      <c r="Y881" s="24" t="str">
        <f>IF(OR(O881="",O881&lt;22),"是","否")</f>
        <v>是</v>
      </c>
      <c r="Z881" s="24" t="str">
        <f>IF(AND(X881="否",Y881="否"),"是","否")</f>
        <v>否</v>
      </c>
      <c r="AA881" s="24" t="str">
        <f>IF(OR(I881="",说明首页!$C$3-INT(I881)&gt;=3),"是","否")</f>
        <v>否</v>
      </c>
      <c r="AB881" s="28">
        <f>IFERROR(IF(L881&gt;0,N881/L881,0),0)</f>
        <v>100.61622992392223</v>
      </c>
      <c r="AC881" s="29">
        <f>IFERROR(IF(U881="",0,U881/10000),0)</f>
        <v>328.98</v>
      </c>
      <c r="AD881" s="27">
        <f>IFERROR(IF(AND(T881&lt;&gt;"",T881&gt;0),U881/T881,0),0)</f>
        <v>17782.702702702703</v>
      </c>
      <c r="AE881" s="29">
        <f>IFERROR(IF(V881="",0,V881/10000),0)</f>
        <v>108.71</v>
      </c>
      <c r="AF881" s="29">
        <f>IFERROR(IF(O881&gt;0,N881/O881/60,0),0)</f>
        <v>123.98854166666666</v>
      </c>
      <c r="AG881" s="28" t="str">
        <f>IF(Z881="是",COUNTIFS($Z$2:$Z$4721,"是",$AB$2:$AB$4721,"&lt;"&amp;AB881)/COUNTIF($Z$2:$Z$4721,"是")*100,"")</f>
        <v/>
      </c>
      <c r="AH881" s="28" t="str">
        <f>IF(Z881="是",COUNTIFS($Z$2:$Z$4721,"是",$AC$2:$AC$4721,"&lt;"&amp;AC881)/COUNTIF($Z$2:$Z$4721,"是")*100,"")</f>
        <v/>
      </c>
      <c r="AI881" s="28" t="str">
        <f>IF(Z881="是",COUNTIFS($Z$2:$Z$4721,"是",$AD$2:$AD$4721,"&lt;"&amp;AD881)/COUNTIF($Z$2:$Z$4721,"是")*100,"")</f>
        <v/>
      </c>
      <c r="AJ881" s="28" t="str">
        <f>IF(Z881="是",COUNTIFS($Z$2:$Z$4721,"是",$AE$2:$AE$4721,"&lt;"&amp;AE881)/COUNTIF($Z$2:$Z$4721,"是")*100,"")</f>
        <v/>
      </c>
      <c r="AK881" s="28" t="str">
        <f>IF(Z881="是",COUNTIFS($Z$2:$Z$4721,"是",$AF$2:$AF$4721,"&lt;"&amp;AF881)/COUNTIF($Z$2:$Z$4721,"是")*100,"")</f>
        <v/>
      </c>
      <c r="AL881" s="29" t="str">
        <f>IF(Z881="是",ROUND(AG881*0.1+AH881*0.35+AI881*0.15+AJ881*0.15+AK881*0.25,2),"")</f>
        <v/>
      </c>
      <c r="AM881" s="25" t="str">
        <f>IF(Z881="是",COUNTIFS($Z$2:$Z$4721,"是",$AL$2:$AL$4721,"&gt;"&amp;AL881)+1,"")</f>
        <v/>
      </c>
      <c r="AN881" s="24" t="str">
        <f>IF(Z881&lt;&gt;"是","非参评",IF(AND(AM881&lt;=COUNTIF($Z$2:$Z$4721,"是")*0.2,AC881&gt;MEDIAN(IF($Z$2:$Z$4721="是",$AC$2:$AC$4721))),"S",IF(AM881&lt;=COUNTIF($Z$2:$Z$4721,"是")*0.5,"A",IF(AM881&lt;=COUNTIF($Z$2:$Z$4721,"是")*0.8,"B","C"))))</f>
        <v>非参评</v>
      </c>
      <c r="AO881" s="24" t="str">
        <f>IF(G881="","无数据",IF(G881&lt;30,"MOB1-",IF(G881&lt;90,"MOB1-3",IF(G881&lt;180,"MOB3-6",IF(G881&lt;365,"MOB6-12","MOB12+")))))</f>
        <v>MOB3-6</v>
      </c>
    </row>
    <row r="882" spans="1:41" ht="13.5" hidden="1" customHeight="1">
      <c r="A882" s="24" t="s">
        <v>1168</v>
      </c>
      <c r="B882" s="34" t="s">
        <v>162</v>
      </c>
      <c r="C882" s="25">
        <v>801096</v>
      </c>
      <c r="D882" s="24" t="s">
        <v>1878</v>
      </c>
      <c r="E882" s="26">
        <v>46031.434722222199</v>
      </c>
      <c r="F882" s="26">
        <v>46031.434722222199</v>
      </c>
      <c r="G882" s="25">
        <v>123</v>
      </c>
      <c r="H882" s="25">
        <v>123</v>
      </c>
      <c r="I882" s="26">
        <v>46154.766666666699</v>
      </c>
      <c r="J882" s="27">
        <v>3196</v>
      </c>
      <c r="K882" s="27">
        <v>4709</v>
      </c>
      <c r="L882" s="27">
        <v>2015</v>
      </c>
      <c r="M882" s="27">
        <v>234408</v>
      </c>
      <c r="N882" s="27">
        <v>195845</v>
      </c>
      <c r="O882" s="24">
        <v>26</v>
      </c>
      <c r="P882" s="24">
        <v>0</v>
      </c>
      <c r="Q882" s="24"/>
      <c r="R882" s="24"/>
      <c r="S882" s="24">
        <v>225</v>
      </c>
      <c r="T882" s="24">
        <v>363</v>
      </c>
      <c r="U882" s="24">
        <v>5918400</v>
      </c>
      <c r="V882" s="24">
        <v>1292200</v>
      </c>
      <c r="W882" s="24">
        <v>5918400</v>
      </c>
      <c r="X882" s="24" t="str">
        <f>IF(OR(I882="",说明首页!$C$3-INT(I882)&gt;7),"是","否")</f>
        <v>否</v>
      </c>
      <c r="Y882" s="24" t="str">
        <f>IF(OR(O882="",O882&lt;22),"是","否")</f>
        <v>否</v>
      </c>
      <c r="Z882" s="24" t="str">
        <f>IF(AND(X882="否",Y882="否"),"是","否")</f>
        <v>是</v>
      </c>
      <c r="AA882" s="24" t="str">
        <f>IF(OR(I882="",说明首页!$C$3-INT(I882)&gt;=3),"是","否")</f>
        <v>否</v>
      </c>
      <c r="AB882" s="28">
        <f>IFERROR(IF(L882&gt;0,N882/L882,0),0)</f>
        <v>97.193548387096769</v>
      </c>
      <c r="AC882" s="29">
        <f>IFERROR(IF(U882="",0,U882/10000),0)</f>
        <v>591.84</v>
      </c>
      <c r="AD882" s="27">
        <f>IFERROR(IF(AND(T882&lt;&gt;"",T882&gt;0),U882/T882,0),0)</f>
        <v>16304.132231404959</v>
      </c>
      <c r="AE882" s="29">
        <f>IFERROR(IF(V882="",0,V882/10000),0)</f>
        <v>129.22</v>
      </c>
      <c r="AF882" s="29">
        <f>IFERROR(IF(O882&gt;0,N882/O882/60,0),0)</f>
        <v>125.54166666666667</v>
      </c>
      <c r="AG882" s="28">
        <f>IF(Z882="是",COUNTIFS($Z$2:$Z$4721,"是",$AB$2:$AB$4721,"&lt;"&amp;AB882)/COUNTIF($Z$2:$Z$4721,"是")*100,"")</f>
        <v>61.214165261382803</v>
      </c>
      <c r="AH882" s="28">
        <f>IF(Z882="是",COUNTIFS($Z$2:$Z$4721,"是",$AC$2:$AC$4721,"&lt;"&amp;AC882)/COUNTIF($Z$2:$Z$4721,"是")*100,"")</f>
        <v>27.318718381112983</v>
      </c>
      <c r="AI882" s="28">
        <f>IF(Z882="是",COUNTIFS($Z$2:$Z$4721,"是",$AD$2:$AD$4721,"&lt;"&amp;AD882)/COUNTIF($Z$2:$Z$4721,"是")*100,"")</f>
        <v>9.9494097807757171</v>
      </c>
      <c r="AJ882" s="28">
        <f>IF(Z882="是",COUNTIFS($Z$2:$Z$4721,"是",$AE$2:$AE$4721,"&lt;"&amp;AE882)/COUNTIF($Z$2:$Z$4721,"是")*100,"")</f>
        <v>13.659359190556492</v>
      </c>
      <c r="AK882" s="28">
        <f>IF(Z882="是",COUNTIFS($Z$2:$Z$4721,"是",$AF$2:$AF$4721,"&lt;"&amp;AF882)/COUNTIF($Z$2:$Z$4721,"是")*100,"")</f>
        <v>33.558178752107928</v>
      </c>
      <c r="AL882" s="29">
        <f>IF(Z882="是",ROUND(AG882*0.1+AH882*0.35+AI882*0.15+AJ882*0.15+AK882*0.25,2),"")</f>
        <v>27.61</v>
      </c>
      <c r="AM882" s="25">
        <f>IF(Z882="是",COUNTIFS($Z$2:$Z$4721,"是",$AL$2:$AL$4721,"&gt;"&amp;AL882)+1,"")</f>
        <v>470</v>
      </c>
      <c r="AN882" s="24" t="str">
        <f>IF(Z882&lt;&gt;"是","非参评",IF(AND(AM882&lt;=COUNTIF($Z$2:$Z$4721,"是")*0.2,AC882&gt;MEDIAN(IF($Z$2:$Z$4721="是",$AC$2:$AC$4721))),"S",IF(AM882&lt;=COUNTIF($Z$2:$Z$4721,"是")*0.5,"A",IF(AM882&lt;=COUNTIF($Z$2:$Z$4721,"是")*0.8,"B","C"))))</f>
        <v>B</v>
      </c>
      <c r="AO882" s="24" t="str">
        <f>IF(G882="","无数据",IF(G882&lt;30,"MOB1-",IF(G882&lt;90,"MOB1-3",IF(G882&lt;180,"MOB3-6",IF(G882&lt;365,"MOB6-12","MOB12+")))))</f>
        <v>MOB3-6</v>
      </c>
    </row>
    <row r="883" spans="1:41" ht="13.5" hidden="1" customHeight="1">
      <c r="A883" s="24" t="s">
        <v>1168</v>
      </c>
      <c r="B883" s="34" t="s">
        <v>162</v>
      </c>
      <c r="C883" s="25">
        <v>801101</v>
      </c>
      <c r="D883" s="24" t="s">
        <v>1016</v>
      </c>
      <c r="E883" s="26">
        <v>46032.661805555603</v>
      </c>
      <c r="F883" s="26">
        <v>46032.661805555603</v>
      </c>
      <c r="G883" s="25">
        <v>122</v>
      </c>
      <c r="H883" s="25">
        <v>122</v>
      </c>
      <c r="I883" s="26">
        <v>46154.512499999997</v>
      </c>
      <c r="J883" s="27">
        <v>83</v>
      </c>
      <c r="K883" s="27">
        <v>94</v>
      </c>
      <c r="L883" s="27">
        <v>36</v>
      </c>
      <c r="M883" s="27">
        <v>4341</v>
      </c>
      <c r="N883" s="27">
        <v>3512</v>
      </c>
      <c r="O883" s="25">
        <v>1</v>
      </c>
      <c r="P883" s="27"/>
      <c r="Q883" s="24"/>
      <c r="R883" s="24"/>
      <c r="S883" s="27"/>
      <c r="T883" s="27"/>
      <c r="U883" s="27"/>
      <c r="V883" s="27"/>
      <c r="W883" s="27"/>
      <c r="X883" s="24" t="str">
        <f>IF(OR(I883="",说明首页!$C$3-INT(I883)&gt;7),"是","否")</f>
        <v>否</v>
      </c>
      <c r="Y883" s="24" t="str">
        <f>IF(OR(O883="",O883&lt;22),"是","否")</f>
        <v>是</v>
      </c>
      <c r="Z883" s="24" t="str">
        <f>IF(AND(X883="否",Y883="否"),"是","否")</f>
        <v>否</v>
      </c>
      <c r="AA883" s="24" t="str">
        <f>IF(OR(I883="",说明首页!$C$3-INT(I883)&gt;=3),"是","否")</f>
        <v>否</v>
      </c>
      <c r="AB883" s="28">
        <f>IFERROR(IF(L883&gt;0,N883/L883,0),0)</f>
        <v>97.555555555555557</v>
      </c>
      <c r="AC883" s="29">
        <f>IFERROR(IF(U883="",0,U883/10000),0)</f>
        <v>0</v>
      </c>
      <c r="AD883" s="27">
        <f>IFERROR(IF(AND(T883&lt;&gt;"",T883&gt;0),U883/T883,0),0)</f>
        <v>0</v>
      </c>
      <c r="AE883" s="29">
        <f>IFERROR(IF(V883="",0,V883/10000),0)</f>
        <v>0</v>
      </c>
      <c r="AF883" s="29">
        <f>IFERROR(IF(O883&gt;0,N883/O883/60,0),0)</f>
        <v>58.533333333333331</v>
      </c>
      <c r="AG883" s="28" t="str">
        <f>IF(Z883="是",COUNTIFS($Z$2:$Z$4721,"是",$AB$2:$AB$4721,"&lt;"&amp;AB883)/COUNTIF($Z$2:$Z$4721,"是")*100,"")</f>
        <v/>
      </c>
      <c r="AH883" s="28" t="str">
        <f>IF(Z883="是",COUNTIFS($Z$2:$Z$4721,"是",$AC$2:$AC$4721,"&lt;"&amp;AC883)/COUNTIF($Z$2:$Z$4721,"是")*100,"")</f>
        <v/>
      </c>
      <c r="AI883" s="28" t="str">
        <f>IF(Z883="是",COUNTIFS($Z$2:$Z$4721,"是",$AD$2:$AD$4721,"&lt;"&amp;AD883)/COUNTIF($Z$2:$Z$4721,"是")*100,"")</f>
        <v/>
      </c>
      <c r="AJ883" s="28" t="str">
        <f>IF(Z883="是",COUNTIFS($Z$2:$Z$4721,"是",$AE$2:$AE$4721,"&lt;"&amp;AE883)/COUNTIF($Z$2:$Z$4721,"是")*100,"")</f>
        <v/>
      </c>
      <c r="AK883" s="28" t="str">
        <f>IF(Z883="是",COUNTIFS($Z$2:$Z$4721,"是",$AF$2:$AF$4721,"&lt;"&amp;AF883)/COUNTIF($Z$2:$Z$4721,"是")*100,"")</f>
        <v/>
      </c>
      <c r="AL883" s="29" t="str">
        <f>IF(Z883="是",ROUND(AG883*0.1+AH883*0.35+AI883*0.15+AJ883*0.15+AK883*0.25,2),"")</f>
        <v/>
      </c>
      <c r="AM883" s="25" t="str">
        <f>IF(Z883="是",COUNTIFS($Z$2:$Z$4721,"是",$AL$2:$AL$4721,"&gt;"&amp;AL883)+1,"")</f>
        <v/>
      </c>
      <c r="AN883" s="24" t="str">
        <f>IF(Z883&lt;&gt;"是","非参评",IF(AND(AM883&lt;=COUNTIF($Z$2:$Z$4721,"是")*0.2,AC883&gt;MEDIAN(IF($Z$2:$Z$4721="是",$AC$2:$AC$4721))),"S",IF(AM883&lt;=COUNTIF($Z$2:$Z$4721,"是")*0.5,"A",IF(AM883&lt;=COUNTIF($Z$2:$Z$4721,"是")*0.8,"B","C"))))</f>
        <v>非参评</v>
      </c>
      <c r="AO883" s="24" t="str">
        <f>IF(G883="","无数据",IF(G883&lt;30,"MOB1-",IF(G883&lt;90,"MOB1-3",IF(G883&lt;180,"MOB3-6",IF(G883&lt;365,"MOB6-12","MOB12+")))))</f>
        <v>MOB3-6</v>
      </c>
    </row>
    <row r="884" spans="1:41" ht="13.5" hidden="1" customHeight="1">
      <c r="A884" s="24" t="s">
        <v>1168</v>
      </c>
      <c r="B884" s="34" t="s">
        <v>162</v>
      </c>
      <c r="C884" s="25">
        <v>801102</v>
      </c>
      <c r="D884" s="24" t="s">
        <v>204</v>
      </c>
      <c r="E884" s="26">
        <v>46031.425694444399</v>
      </c>
      <c r="F884" s="26">
        <v>46031.425694444399</v>
      </c>
      <c r="G884" s="25">
        <v>123</v>
      </c>
      <c r="H884" s="25">
        <v>123</v>
      </c>
      <c r="I884" s="26">
        <v>46152.629861111098</v>
      </c>
      <c r="J884" s="27">
        <v>10</v>
      </c>
      <c r="K884" s="27">
        <v>10</v>
      </c>
      <c r="L884" s="27">
        <v>4</v>
      </c>
      <c r="M884" s="27">
        <v>745</v>
      </c>
      <c r="N884" s="27">
        <v>655</v>
      </c>
      <c r="O884" s="24"/>
      <c r="P884" s="27">
        <v>0</v>
      </c>
      <c r="Q884" s="24"/>
      <c r="R884" s="24"/>
      <c r="S884" s="27">
        <v>1</v>
      </c>
      <c r="T884" s="27">
        <v>2</v>
      </c>
      <c r="U884" s="27">
        <v>108000</v>
      </c>
      <c r="V884" s="27">
        <v>108000</v>
      </c>
      <c r="W884" s="27">
        <v>108000</v>
      </c>
      <c r="X884" s="24" t="str">
        <f>IF(OR(I884="",说明首页!$C$3-INT(I884)&gt;7),"是","否")</f>
        <v>否</v>
      </c>
      <c r="Y884" s="24" t="str">
        <f>IF(OR(O884="",O884&lt;22),"是","否")</f>
        <v>是</v>
      </c>
      <c r="Z884" s="24" t="str">
        <f>IF(AND(X884="否",Y884="否"),"是","否")</f>
        <v>否</v>
      </c>
      <c r="AA884" s="24" t="str">
        <f>IF(OR(I884="",说明首页!$C$3-INT(I884)&gt;=3),"是","否")</f>
        <v>否</v>
      </c>
      <c r="AB884" s="28">
        <f>IFERROR(IF(L884&gt;0,N884/L884,0),0)</f>
        <v>163.75</v>
      </c>
      <c r="AC884" s="29">
        <f>IFERROR(IF(U884="",0,U884/10000),0)</f>
        <v>10.8</v>
      </c>
      <c r="AD884" s="27">
        <f>IFERROR(IF(AND(T884&lt;&gt;"",T884&gt;0),U884/T884,0),0)</f>
        <v>54000</v>
      </c>
      <c r="AE884" s="29">
        <f>IFERROR(IF(V884="",0,V884/10000),0)</f>
        <v>10.8</v>
      </c>
      <c r="AF884" s="29">
        <f>IFERROR(IF(O884&gt;0,N884/O884/60,0),0)</f>
        <v>0</v>
      </c>
      <c r="AG884" s="28" t="str">
        <f>IF(Z884="是",COUNTIFS($Z$2:$Z$4721,"是",$AB$2:$AB$4721,"&lt;"&amp;AB884)/COUNTIF($Z$2:$Z$4721,"是")*100,"")</f>
        <v/>
      </c>
      <c r="AH884" s="28" t="str">
        <f>IF(Z884="是",COUNTIFS($Z$2:$Z$4721,"是",$AC$2:$AC$4721,"&lt;"&amp;AC884)/COUNTIF($Z$2:$Z$4721,"是")*100,"")</f>
        <v/>
      </c>
      <c r="AI884" s="28" t="str">
        <f>IF(Z884="是",COUNTIFS($Z$2:$Z$4721,"是",$AD$2:$AD$4721,"&lt;"&amp;AD884)/COUNTIF($Z$2:$Z$4721,"是")*100,"")</f>
        <v/>
      </c>
      <c r="AJ884" s="28" t="str">
        <f>IF(Z884="是",COUNTIFS($Z$2:$Z$4721,"是",$AE$2:$AE$4721,"&lt;"&amp;AE884)/COUNTIF($Z$2:$Z$4721,"是")*100,"")</f>
        <v/>
      </c>
      <c r="AK884" s="28" t="str">
        <f>IF(Z884="是",COUNTIFS($Z$2:$Z$4721,"是",$AF$2:$AF$4721,"&lt;"&amp;AF884)/COUNTIF($Z$2:$Z$4721,"是")*100,"")</f>
        <v/>
      </c>
      <c r="AL884" s="29" t="str">
        <f>IF(Z884="是",ROUND(AG884*0.1+AH884*0.35+AI884*0.15+AJ884*0.15+AK884*0.25,2),"")</f>
        <v/>
      </c>
      <c r="AM884" s="25" t="str">
        <f>IF(Z884="是",COUNTIFS($Z$2:$Z$4721,"是",$AL$2:$AL$4721,"&gt;"&amp;AL884)+1,"")</f>
        <v/>
      </c>
      <c r="AN884" s="24" t="str">
        <f>IF(Z884&lt;&gt;"是","非参评",IF(AND(AM884&lt;=COUNTIF($Z$2:$Z$4721,"是")*0.2,AC884&gt;MEDIAN(IF($Z$2:$Z$4721="是",$AC$2:$AC$4721))),"S",IF(AM884&lt;=COUNTIF($Z$2:$Z$4721,"是")*0.5,"A",IF(AM884&lt;=COUNTIF($Z$2:$Z$4721,"是")*0.8,"B","C"))))</f>
        <v>非参评</v>
      </c>
      <c r="AO884" s="24" t="str">
        <f>IF(G884="","无数据",IF(G884&lt;30,"MOB1-",IF(G884&lt;90,"MOB1-3",IF(G884&lt;180,"MOB3-6",IF(G884&lt;365,"MOB6-12","MOB12+")))))</f>
        <v>MOB3-6</v>
      </c>
    </row>
    <row r="885" spans="1:41" ht="13.5" hidden="1" customHeight="1">
      <c r="A885" s="24" t="s">
        <v>1168</v>
      </c>
      <c r="B885" s="34" t="s">
        <v>176</v>
      </c>
      <c r="C885" s="25">
        <v>801113</v>
      </c>
      <c r="D885" s="24" t="s">
        <v>860</v>
      </c>
      <c r="E885" s="26">
        <v>46031.421527777798</v>
      </c>
      <c r="F885" s="26">
        <v>46031.421527777798</v>
      </c>
      <c r="G885" s="25">
        <v>123</v>
      </c>
      <c r="H885" s="25">
        <v>123</v>
      </c>
      <c r="I885" s="26">
        <v>46154.747916666704</v>
      </c>
      <c r="J885" s="27">
        <v>775</v>
      </c>
      <c r="K885" s="27">
        <v>1136</v>
      </c>
      <c r="L885" s="27">
        <v>550</v>
      </c>
      <c r="M885" s="27">
        <v>48399</v>
      </c>
      <c r="N885" s="27">
        <v>39019</v>
      </c>
      <c r="O885" s="25">
        <v>7</v>
      </c>
      <c r="P885" s="27">
        <v>0</v>
      </c>
      <c r="Q885" s="24"/>
      <c r="R885" s="24"/>
      <c r="S885" s="27">
        <v>62</v>
      </c>
      <c r="T885" s="27">
        <v>96</v>
      </c>
      <c r="U885" s="27">
        <v>1922100</v>
      </c>
      <c r="V885" s="27">
        <v>563400</v>
      </c>
      <c r="W885" s="27">
        <v>1922100</v>
      </c>
      <c r="X885" s="24" t="str">
        <f>IF(OR(I885="",说明首页!$C$3-INT(I885)&gt;7),"是","否")</f>
        <v>否</v>
      </c>
      <c r="Y885" s="24" t="str">
        <f>IF(OR(O885="",O885&lt;22),"是","否")</f>
        <v>是</v>
      </c>
      <c r="Z885" s="24" t="str">
        <f>IF(AND(X885="否",Y885="否"),"是","否")</f>
        <v>否</v>
      </c>
      <c r="AA885" s="24" t="str">
        <f>IF(OR(I885="",说明首页!$C$3-INT(I885)&gt;=3),"是","否")</f>
        <v>否</v>
      </c>
      <c r="AB885" s="28">
        <f>IFERROR(IF(L885&gt;0,N885/L885,0),0)</f>
        <v>70.943636363636358</v>
      </c>
      <c r="AC885" s="29">
        <f>IFERROR(IF(U885="",0,U885/10000),0)</f>
        <v>192.21</v>
      </c>
      <c r="AD885" s="27">
        <f>IFERROR(IF(AND(T885&lt;&gt;"",T885&gt;0),U885/T885,0),0)</f>
        <v>20021.875</v>
      </c>
      <c r="AE885" s="29">
        <f>IFERROR(IF(V885="",0,V885/10000),0)</f>
        <v>56.34</v>
      </c>
      <c r="AF885" s="29">
        <f>IFERROR(IF(O885&gt;0,N885/O885/60,0),0)</f>
        <v>92.902380952380952</v>
      </c>
      <c r="AG885" s="28" t="str">
        <f>IF(Z885="是",COUNTIFS($Z$2:$Z$4721,"是",$AB$2:$AB$4721,"&lt;"&amp;AB885)/COUNTIF($Z$2:$Z$4721,"是")*100,"")</f>
        <v/>
      </c>
      <c r="AH885" s="28" t="str">
        <f>IF(Z885="是",COUNTIFS($Z$2:$Z$4721,"是",$AC$2:$AC$4721,"&lt;"&amp;AC885)/COUNTIF($Z$2:$Z$4721,"是")*100,"")</f>
        <v/>
      </c>
      <c r="AI885" s="28" t="str">
        <f>IF(Z885="是",COUNTIFS($Z$2:$Z$4721,"是",$AD$2:$AD$4721,"&lt;"&amp;AD885)/COUNTIF($Z$2:$Z$4721,"是")*100,"")</f>
        <v/>
      </c>
      <c r="AJ885" s="28" t="str">
        <f>IF(Z885="是",COUNTIFS($Z$2:$Z$4721,"是",$AE$2:$AE$4721,"&lt;"&amp;AE885)/COUNTIF($Z$2:$Z$4721,"是")*100,"")</f>
        <v/>
      </c>
      <c r="AK885" s="28" t="str">
        <f>IF(Z885="是",COUNTIFS($Z$2:$Z$4721,"是",$AF$2:$AF$4721,"&lt;"&amp;AF885)/COUNTIF($Z$2:$Z$4721,"是")*100,"")</f>
        <v/>
      </c>
      <c r="AL885" s="29" t="str">
        <f>IF(Z885="是",ROUND(AG885*0.1+AH885*0.35+AI885*0.15+AJ885*0.15+AK885*0.25,2),"")</f>
        <v/>
      </c>
      <c r="AM885" s="25" t="str">
        <f>IF(Z885="是",COUNTIFS($Z$2:$Z$4721,"是",$AL$2:$AL$4721,"&gt;"&amp;AL885)+1,"")</f>
        <v/>
      </c>
      <c r="AN885" s="24" t="str">
        <f>IF(Z885&lt;&gt;"是","非参评",IF(AND(AM885&lt;=COUNTIF($Z$2:$Z$4721,"是")*0.2,AC885&gt;MEDIAN(IF($Z$2:$Z$4721="是",$AC$2:$AC$4721))),"S",IF(AM885&lt;=COUNTIF($Z$2:$Z$4721,"是")*0.5,"A",IF(AM885&lt;=COUNTIF($Z$2:$Z$4721,"是")*0.8,"B","C"))))</f>
        <v>非参评</v>
      </c>
      <c r="AO885" s="24" t="str">
        <f>IF(G885="","无数据",IF(G885&lt;30,"MOB1-",IF(G885&lt;90,"MOB1-3",IF(G885&lt;180,"MOB3-6",IF(G885&lt;365,"MOB6-12","MOB12+")))))</f>
        <v>MOB3-6</v>
      </c>
    </row>
    <row r="886" spans="1:41" ht="13.5" hidden="1" customHeight="1">
      <c r="A886" s="24" t="s">
        <v>1168</v>
      </c>
      <c r="B886" s="34" t="s">
        <v>160</v>
      </c>
      <c r="C886" s="25">
        <v>801153</v>
      </c>
      <c r="D886" s="24" t="s">
        <v>1435</v>
      </c>
      <c r="E886" s="26">
        <v>46032.399305555598</v>
      </c>
      <c r="F886" s="26">
        <v>46032.399305555598</v>
      </c>
      <c r="G886" s="25">
        <v>122</v>
      </c>
      <c r="H886" s="25">
        <v>122</v>
      </c>
      <c r="I886" s="26">
        <v>46154.765972222202</v>
      </c>
      <c r="J886" s="27">
        <v>3450</v>
      </c>
      <c r="K886" s="27">
        <v>4577</v>
      </c>
      <c r="L886" s="27">
        <v>2333</v>
      </c>
      <c r="M886" s="27">
        <v>218186</v>
      </c>
      <c r="N886" s="27">
        <v>185374</v>
      </c>
      <c r="O886" s="24">
        <v>25</v>
      </c>
      <c r="P886" s="24">
        <v>0</v>
      </c>
      <c r="Q886" s="24"/>
      <c r="R886" s="24"/>
      <c r="S886" s="24">
        <v>193</v>
      </c>
      <c r="T886" s="24">
        <v>302</v>
      </c>
      <c r="U886" s="24">
        <v>6397600</v>
      </c>
      <c r="V886" s="24">
        <v>2823800</v>
      </c>
      <c r="W886" s="24">
        <v>6397600</v>
      </c>
      <c r="X886" s="24" t="str">
        <f>IF(OR(I886="",说明首页!$C$3-INT(I886)&gt;7),"是","否")</f>
        <v>否</v>
      </c>
      <c r="Y886" s="24" t="str">
        <f>IF(OR(O886="",O886&lt;22),"是","否")</f>
        <v>否</v>
      </c>
      <c r="Z886" s="24" t="str">
        <f>IF(AND(X886="否",Y886="否"),"是","否")</f>
        <v>是</v>
      </c>
      <c r="AA886" s="24" t="str">
        <f>IF(OR(I886="",说明首页!$C$3-INT(I886)&gt;=3),"是","否")</f>
        <v>否</v>
      </c>
      <c r="AB886" s="28">
        <f>IFERROR(IF(L886&gt;0,N886/L886,0),0)</f>
        <v>79.457351050150024</v>
      </c>
      <c r="AC886" s="29">
        <f>IFERROR(IF(U886="",0,U886/10000),0)</f>
        <v>639.76</v>
      </c>
      <c r="AD886" s="27">
        <f>IFERROR(IF(AND(T886&lt;&gt;"",T886&gt;0),U886/T886,0),0)</f>
        <v>21184.1059602649</v>
      </c>
      <c r="AE886" s="29">
        <f>IFERROR(IF(V886="",0,V886/10000),0)</f>
        <v>282.38</v>
      </c>
      <c r="AF886" s="29">
        <f>IFERROR(IF(O886&gt;0,N886/O886/60,0),0)</f>
        <v>123.58266666666667</v>
      </c>
      <c r="AG886" s="28">
        <f>IF(Z886="是",COUNTIFS($Z$2:$Z$4721,"是",$AB$2:$AB$4721,"&lt;"&amp;AB886)/COUNTIF($Z$2:$Z$4721,"是")*100,"")</f>
        <v>23.440134907251263</v>
      </c>
      <c r="AH886" s="28">
        <f>IF(Z886="是",COUNTIFS($Z$2:$Z$4721,"是",$AC$2:$AC$4721,"&lt;"&amp;AC886)/COUNTIF($Z$2:$Z$4721,"是")*100,"")</f>
        <v>32.040472175379428</v>
      </c>
      <c r="AI886" s="28">
        <f>IF(Z886="是",COUNTIFS($Z$2:$Z$4721,"是",$AD$2:$AD$4721,"&lt;"&amp;AD886)/COUNTIF($Z$2:$Z$4721,"是")*100,"")</f>
        <v>33.558178752107928</v>
      </c>
      <c r="AJ886" s="28">
        <f>IF(Z886="是",COUNTIFS($Z$2:$Z$4721,"是",$AE$2:$AE$4721,"&lt;"&amp;AE886)/COUNTIF($Z$2:$Z$4721,"是")*100,"")</f>
        <v>44.013490725126474</v>
      </c>
      <c r="AK886" s="28">
        <f>IF(Z886="是",COUNTIFS($Z$2:$Z$4721,"是",$AF$2:$AF$4721,"&lt;"&amp;AF886)/COUNTIF($Z$2:$Z$4721,"是")*100,"")</f>
        <v>30.016863406408095</v>
      </c>
      <c r="AL886" s="29">
        <f>IF(Z886="是",ROUND(AG886*0.1+AH886*0.35+AI886*0.15+AJ886*0.15+AK886*0.25,2),"")</f>
        <v>32.700000000000003</v>
      </c>
      <c r="AM886" s="25">
        <f>IF(Z886="是",COUNTIFS($Z$2:$Z$4721,"是",$AL$2:$AL$4721,"&gt;"&amp;AL886)+1,"")</f>
        <v>428</v>
      </c>
      <c r="AN886" s="24" t="str">
        <f>IF(Z886&lt;&gt;"是","非参评",IF(AND(AM886&lt;=COUNTIF($Z$2:$Z$4721,"是")*0.2,AC886&gt;MEDIAN(IF($Z$2:$Z$4721="是",$AC$2:$AC$4721))),"S",IF(AM886&lt;=COUNTIF($Z$2:$Z$4721,"是")*0.5,"A",IF(AM886&lt;=COUNTIF($Z$2:$Z$4721,"是")*0.8,"B","C"))))</f>
        <v>B</v>
      </c>
      <c r="AO886" s="24" t="str">
        <f>IF(G886="","无数据",IF(G886&lt;30,"MOB1-",IF(G886&lt;90,"MOB1-3",IF(G886&lt;180,"MOB3-6",IF(G886&lt;365,"MOB6-12","MOB12+")))))</f>
        <v>MOB3-6</v>
      </c>
    </row>
    <row r="887" spans="1:41" ht="13.5" hidden="1" customHeight="1">
      <c r="A887" s="24" t="s">
        <v>1168</v>
      </c>
      <c r="B887" s="34" t="s">
        <v>167</v>
      </c>
      <c r="C887" s="25">
        <v>801158</v>
      </c>
      <c r="D887" s="24" t="s">
        <v>168</v>
      </c>
      <c r="E887" s="26">
        <v>46034.411805555603</v>
      </c>
      <c r="F887" s="26">
        <v>46034.411805555603</v>
      </c>
      <c r="G887" s="25">
        <v>120</v>
      </c>
      <c r="H887" s="25">
        <v>120</v>
      </c>
      <c r="I887" s="26">
        <v>46154.780555555597</v>
      </c>
      <c r="J887" s="27">
        <v>3469</v>
      </c>
      <c r="K887" s="27">
        <v>4895</v>
      </c>
      <c r="L887" s="27">
        <v>1431</v>
      </c>
      <c r="M887" s="27">
        <v>180978</v>
      </c>
      <c r="N887" s="27">
        <v>131052</v>
      </c>
      <c r="O887" s="25">
        <v>23</v>
      </c>
      <c r="P887" s="27">
        <v>0</v>
      </c>
      <c r="Q887" s="24"/>
      <c r="R887" s="24"/>
      <c r="S887" s="27">
        <v>202</v>
      </c>
      <c r="T887" s="27">
        <v>326</v>
      </c>
      <c r="U887" s="27">
        <v>5300900</v>
      </c>
      <c r="V887" s="27">
        <v>926500</v>
      </c>
      <c r="W887" s="27">
        <v>5300900</v>
      </c>
      <c r="X887" s="24" t="str">
        <f>IF(OR(I887="",说明首页!$C$3-INT(I887)&gt;7),"是","否")</f>
        <v>否</v>
      </c>
      <c r="Y887" s="24" t="str">
        <f>IF(OR(O887="",O887&lt;22),"是","否")</f>
        <v>否</v>
      </c>
      <c r="Z887" s="24" t="str">
        <f>IF(AND(X887="否",Y887="否"),"是","否")</f>
        <v>是</v>
      </c>
      <c r="AA887" s="24" t="str">
        <f>IF(OR(I887="",说明首页!$C$3-INT(I887)&gt;=3),"是","否")</f>
        <v>否</v>
      </c>
      <c r="AB887" s="28">
        <f>IFERROR(IF(L887&gt;0,N887/L887,0),0)</f>
        <v>91.580712788259959</v>
      </c>
      <c r="AC887" s="29">
        <f>IFERROR(IF(U887="",0,U887/10000),0)</f>
        <v>530.09</v>
      </c>
      <c r="AD887" s="27">
        <f>IFERROR(IF(AND(T887&lt;&gt;"",T887&gt;0),U887/T887,0),0)</f>
        <v>16260.429447852761</v>
      </c>
      <c r="AE887" s="29">
        <f>IFERROR(IF(V887="",0,V887/10000),0)</f>
        <v>92.65</v>
      </c>
      <c r="AF887" s="29">
        <f>IFERROR(IF(O887&gt;0,N887/O887/60,0),0)</f>
        <v>94.96521739130435</v>
      </c>
      <c r="AG887" s="28">
        <f>IF(Z887="是",COUNTIFS($Z$2:$Z$4721,"是",$AB$2:$AB$4721,"&lt;"&amp;AB887)/COUNTIF($Z$2:$Z$4721,"是")*100,"")</f>
        <v>51.096121416526138</v>
      </c>
      <c r="AH887" s="28">
        <f>IF(Z887="是",COUNTIFS($Z$2:$Z$4721,"是",$AC$2:$AC$4721,"&lt;"&amp;AC887)/COUNTIF($Z$2:$Z$4721,"是")*100,"")</f>
        <v>19.898819561551434</v>
      </c>
      <c r="AI887" s="28">
        <f>IF(Z887="是",COUNTIFS($Z$2:$Z$4721,"是",$AD$2:$AD$4721,"&lt;"&amp;AD887)/COUNTIF($Z$2:$Z$4721,"是")*100,"")</f>
        <v>9.4435075885328832</v>
      </c>
      <c r="AJ887" s="28">
        <f>IF(Z887="是",COUNTIFS($Z$2:$Z$4721,"是",$AE$2:$AE$4721,"&lt;"&amp;AE887)/COUNTIF($Z$2:$Z$4721,"是")*100,"")</f>
        <v>6.7453625632377738</v>
      </c>
      <c r="AK887" s="28">
        <f>IF(Z887="是",COUNTIFS($Z$2:$Z$4721,"是",$AF$2:$AF$4721,"&lt;"&amp;AF887)/COUNTIF($Z$2:$Z$4721,"是")*100,"")</f>
        <v>4.5531197301854975</v>
      </c>
      <c r="AL887" s="29">
        <f>IF(Z887="是",ROUND(AG887*0.1+AH887*0.35+AI887*0.15+AJ887*0.15+AK887*0.25,2),"")</f>
        <v>15.64</v>
      </c>
      <c r="AM887" s="25">
        <f>IF(Z887="是",COUNTIFS($Z$2:$Z$4721,"是",$AL$2:$AL$4721,"&gt;"&amp;AL887)+1,"")</f>
        <v>554</v>
      </c>
      <c r="AN887" s="24" t="str">
        <f>IF(Z887&lt;&gt;"是","非参评",IF(AND(AM887&lt;=COUNTIF($Z$2:$Z$4721,"是")*0.2,AC887&gt;MEDIAN(IF($Z$2:$Z$4721="是",$AC$2:$AC$4721))),"S",IF(AM887&lt;=COUNTIF($Z$2:$Z$4721,"是")*0.5,"A",IF(AM887&lt;=COUNTIF($Z$2:$Z$4721,"是")*0.8,"B","C"))))</f>
        <v>C</v>
      </c>
      <c r="AO887" s="24" t="str">
        <f>IF(G887="","无数据",IF(G887&lt;30,"MOB1-",IF(G887&lt;90,"MOB1-3",IF(G887&lt;180,"MOB3-6",IF(G887&lt;365,"MOB6-12","MOB12+")))))</f>
        <v>MOB3-6</v>
      </c>
    </row>
    <row r="888" spans="1:41" ht="13.5" hidden="1" customHeight="1">
      <c r="A888" s="24" t="s">
        <v>1168</v>
      </c>
      <c r="B888" s="34" t="s">
        <v>167</v>
      </c>
      <c r="C888" s="25">
        <v>801164</v>
      </c>
      <c r="D888" s="24" t="s">
        <v>307</v>
      </c>
      <c r="E888" s="26">
        <v>46034.574305555601</v>
      </c>
      <c r="F888" s="26">
        <v>46034.574305555601</v>
      </c>
      <c r="G888" s="25">
        <v>120</v>
      </c>
      <c r="H888" s="25">
        <v>120</v>
      </c>
      <c r="I888" s="26">
        <v>46139.795138888898</v>
      </c>
      <c r="J888" s="27">
        <v>1082</v>
      </c>
      <c r="K888" s="27">
        <v>1331</v>
      </c>
      <c r="L888" s="27">
        <v>392</v>
      </c>
      <c r="M888" s="27">
        <v>58916</v>
      </c>
      <c r="N888" s="27">
        <v>45371</v>
      </c>
      <c r="O888" s="24">
        <v>9</v>
      </c>
      <c r="P888" s="27">
        <v>0</v>
      </c>
      <c r="Q888" s="24"/>
      <c r="R888" s="24"/>
      <c r="S888" s="27">
        <v>88</v>
      </c>
      <c r="T888" s="27">
        <v>142</v>
      </c>
      <c r="U888" s="27">
        <v>3786600</v>
      </c>
      <c r="V888" s="27">
        <v>868600</v>
      </c>
      <c r="W888" s="27">
        <v>3786600</v>
      </c>
      <c r="X888" s="24" t="str">
        <f>IF(OR(I888="",说明首页!$C$3-INT(I888)&gt;7),"是","否")</f>
        <v>否</v>
      </c>
      <c r="Y888" s="24" t="str">
        <f>IF(OR(O888="",O888&lt;22),"是","否")</f>
        <v>是</v>
      </c>
      <c r="Z888" s="24" t="str">
        <f>IF(AND(X888="否",Y888="否"),"是","否")</f>
        <v>否</v>
      </c>
      <c r="AA888" s="24" t="str">
        <f>IF(OR(I888="",说明首页!$C$3-INT(I888)&gt;=3),"是","否")</f>
        <v>否</v>
      </c>
      <c r="AB888" s="28">
        <f>IFERROR(IF(L888&gt;0,N888/L888,0),0)</f>
        <v>115.74234693877551</v>
      </c>
      <c r="AC888" s="29">
        <f>IFERROR(IF(U888="",0,U888/10000),0)</f>
        <v>378.66</v>
      </c>
      <c r="AD888" s="27">
        <f>IFERROR(IF(AND(T888&lt;&gt;"",T888&gt;0),U888/T888,0),0)</f>
        <v>26666.197183098593</v>
      </c>
      <c r="AE888" s="29">
        <f>IFERROR(IF(V888="",0,V888/10000),0)</f>
        <v>86.86</v>
      </c>
      <c r="AF888" s="29">
        <f>IFERROR(IF(O888&gt;0,N888/O888/60,0),0)</f>
        <v>84.020370370370372</v>
      </c>
      <c r="AG888" s="28" t="str">
        <f>IF(Z888="是",COUNTIFS($Z$2:$Z$4721,"是",$AB$2:$AB$4721,"&lt;"&amp;AB888)/COUNTIF($Z$2:$Z$4721,"是")*100,"")</f>
        <v/>
      </c>
      <c r="AH888" s="28" t="str">
        <f>IF(Z888="是",COUNTIFS($Z$2:$Z$4721,"是",$AC$2:$AC$4721,"&lt;"&amp;AC888)/COUNTIF($Z$2:$Z$4721,"是")*100,"")</f>
        <v/>
      </c>
      <c r="AI888" s="28" t="str">
        <f>IF(Z888="是",COUNTIFS($Z$2:$Z$4721,"是",$AD$2:$AD$4721,"&lt;"&amp;AD888)/COUNTIF($Z$2:$Z$4721,"是")*100,"")</f>
        <v/>
      </c>
      <c r="AJ888" s="28" t="str">
        <f>IF(Z888="是",COUNTIFS($Z$2:$Z$4721,"是",$AE$2:$AE$4721,"&lt;"&amp;AE888)/COUNTIF($Z$2:$Z$4721,"是")*100,"")</f>
        <v/>
      </c>
      <c r="AK888" s="28" t="str">
        <f>IF(Z888="是",COUNTIFS($Z$2:$Z$4721,"是",$AF$2:$AF$4721,"&lt;"&amp;AF888)/COUNTIF($Z$2:$Z$4721,"是")*100,"")</f>
        <v/>
      </c>
      <c r="AL888" s="29" t="str">
        <f>IF(Z888="是",ROUND(AG888*0.1+AH888*0.35+AI888*0.15+AJ888*0.15+AK888*0.25,2),"")</f>
        <v/>
      </c>
      <c r="AM888" s="25" t="str">
        <f>IF(Z888="是",COUNTIFS($Z$2:$Z$4721,"是",$AL$2:$AL$4721,"&gt;"&amp;AL888)+1,"")</f>
        <v/>
      </c>
      <c r="AN888" s="24" t="str">
        <f>IF(Z888&lt;&gt;"是","非参评",IF(AND(AM888&lt;=COUNTIF($Z$2:$Z$4721,"是")*0.2,AC888&gt;MEDIAN(IF($Z$2:$Z$4721="是",$AC$2:$AC$4721))),"S",IF(AM888&lt;=COUNTIF($Z$2:$Z$4721,"是")*0.5,"A",IF(AM888&lt;=COUNTIF($Z$2:$Z$4721,"是")*0.8,"B","C"))))</f>
        <v>非参评</v>
      </c>
      <c r="AO888" s="24" t="str">
        <f>IF(G888="","无数据",IF(G888&lt;30,"MOB1-",IF(G888&lt;90,"MOB1-3",IF(G888&lt;180,"MOB3-6",IF(G888&lt;365,"MOB6-12","MOB12+")))))</f>
        <v>MOB3-6</v>
      </c>
    </row>
    <row r="889" spans="1:41" ht="13.5" hidden="1" customHeight="1">
      <c r="A889" s="24" t="s">
        <v>1168</v>
      </c>
      <c r="B889" s="34" t="s">
        <v>158</v>
      </c>
      <c r="C889" s="25">
        <v>801171</v>
      </c>
      <c r="D889" s="24" t="s">
        <v>1372</v>
      </c>
      <c r="E889" s="26">
        <v>46034.629166666702</v>
      </c>
      <c r="F889" s="26">
        <v>46034.629166666702</v>
      </c>
      <c r="G889" s="25">
        <v>120</v>
      </c>
      <c r="H889" s="25">
        <v>120</v>
      </c>
      <c r="I889" s="26">
        <v>46154.805555555598</v>
      </c>
      <c r="J889" s="27">
        <v>3159</v>
      </c>
      <c r="K889" s="27">
        <v>5341</v>
      </c>
      <c r="L889" s="27">
        <v>2269</v>
      </c>
      <c r="M889" s="27">
        <v>263758</v>
      </c>
      <c r="N889" s="27">
        <v>215257</v>
      </c>
      <c r="O889" s="25">
        <v>28</v>
      </c>
      <c r="P889" s="27">
        <v>0</v>
      </c>
      <c r="Q889" s="24"/>
      <c r="R889" s="24"/>
      <c r="S889" s="27">
        <v>215</v>
      </c>
      <c r="T889" s="27">
        <v>359</v>
      </c>
      <c r="U889" s="27">
        <v>9702100</v>
      </c>
      <c r="V889" s="27">
        <v>3595600</v>
      </c>
      <c r="W889" s="27">
        <v>9702100</v>
      </c>
      <c r="X889" s="24" t="str">
        <f>IF(OR(I889="",说明首页!$C$3-INT(I889)&gt;7),"是","否")</f>
        <v>否</v>
      </c>
      <c r="Y889" s="24" t="str">
        <f>IF(OR(O889="",O889&lt;22),"是","否")</f>
        <v>否</v>
      </c>
      <c r="Z889" s="24" t="str">
        <f>IF(AND(X889="否",Y889="否"),"是","否")</f>
        <v>是</v>
      </c>
      <c r="AA889" s="24" t="str">
        <f>IF(OR(I889="",说明首页!$C$3-INT(I889)&gt;=3),"是","否")</f>
        <v>否</v>
      </c>
      <c r="AB889" s="28">
        <f>IFERROR(IF(L889&gt;0,N889/L889,0),0)</f>
        <v>94.868664609960334</v>
      </c>
      <c r="AC889" s="29">
        <f>IFERROR(IF(U889="",0,U889/10000),0)</f>
        <v>970.21</v>
      </c>
      <c r="AD889" s="27">
        <f>IFERROR(IF(AND(T889&lt;&gt;"",T889&gt;0),U889/T889,0),0)</f>
        <v>27025.348189415043</v>
      </c>
      <c r="AE889" s="29">
        <f>IFERROR(IF(V889="",0,V889/10000),0)</f>
        <v>359.56</v>
      </c>
      <c r="AF889" s="29">
        <f>IFERROR(IF(O889&gt;0,N889/O889/60,0),0)</f>
        <v>128.12916666666666</v>
      </c>
      <c r="AG889" s="28">
        <f>IF(Z889="是",COUNTIFS($Z$2:$Z$4721,"是",$AB$2:$AB$4721,"&lt;"&amp;AB889)/COUNTIF($Z$2:$Z$4721,"是")*100,"")</f>
        <v>57.672849915682967</v>
      </c>
      <c r="AH889" s="28">
        <f>IF(Z889="是",COUNTIFS($Z$2:$Z$4721,"是",$AC$2:$AC$4721,"&lt;"&amp;AC889)/COUNTIF($Z$2:$Z$4721,"是")*100,"")</f>
        <v>66.273187183811132</v>
      </c>
      <c r="AI889" s="28">
        <f>IF(Z889="是",COUNTIFS($Z$2:$Z$4721,"是",$AD$2:$AD$4721,"&lt;"&amp;AD889)/COUNTIF($Z$2:$Z$4721,"是")*100,"")</f>
        <v>67.790893760539632</v>
      </c>
      <c r="AJ889" s="28">
        <f>IF(Z889="是",COUNTIFS($Z$2:$Z$4721,"是",$AE$2:$AE$4721,"&lt;"&amp;AE889)/COUNTIF($Z$2:$Z$4721,"是")*100,"")</f>
        <v>57.672849915682967</v>
      </c>
      <c r="AK889" s="28">
        <f>IF(Z889="是",COUNTIFS($Z$2:$Z$4721,"是",$AF$2:$AF$4721,"&lt;"&amp;AF889)/COUNTIF($Z$2:$Z$4721,"是")*100,"")</f>
        <v>37.099494097807757</v>
      </c>
      <c r="AL889" s="29">
        <f>IF(Z889="是",ROUND(AG889*0.1+AH889*0.35+AI889*0.15+AJ889*0.15+AK889*0.25,2),"")</f>
        <v>57.06</v>
      </c>
      <c r="AM889" s="25">
        <f>IF(Z889="是",COUNTIFS($Z$2:$Z$4721,"是",$AL$2:$AL$4721,"&gt;"&amp;AL889)+1,"")</f>
        <v>235</v>
      </c>
      <c r="AN889" s="24" t="str">
        <f>IF(Z889&lt;&gt;"是","非参评",IF(AND(AM889&lt;=COUNTIF($Z$2:$Z$4721,"是")*0.2,AC889&gt;MEDIAN(IF($Z$2:$Z$4721="是",$AC$2:$AC$4721))),"S",IF(AM889&lt;=COUNTIF($Z$2:$Z$4721,"是")*0.5,"A",IF(AM889&lt;=COUNTIF($Z$2:$Z$4721,"是")*0.8,"B","C"))))</f>
        <v>A</v>
      </c>
      <c r="AO889" s="24" t="str">
        <f>IF(G889="","无数据",IF(G889&lt;30,"MOB1-",IF(G889&lt;90,"MOB1-3",IF(G889&lt;180,"MOB3-6",IF(G889&lt;365,"MOB6-12","MOB12+")))))</f>
        <v>MOB3-6</v>
      </c>
    </row>
    <row r="890" spans="1:41" ht="13.5" hidden="1" customHeight="1">
      <c r="A890" s="24" t="s">
        <v>1168</v>
      </c>
      <c r="B890" s="34" t="s">
        <v>158</v>
      </c>
      <c r="C890" s="25">
        <v>801182</v>
      </c>
      <c r="D890" s="24" t="s">
        <v>1963</v>
      </c>
      <c r="E890" s="26">
        <v>46035.4909722222</v>
      </c>
      <c r="F890" s="26">
        <v>46035.4909722222</v>
      </c>
      <c r="G890" s="25">
        <v>119</v>
      </c>
      <c r="H890" s="25">
        <v>119</v>
      </c>
      <c r="I890" s="26">
        <v>46154.801388888904</v>
      </c>
      <c r="J890" s="27">
        <v>2907</v>
      </c>
      <c r="K890" s="27">
        <v>4633</v>
      </c>
      <c r="L890" s="27">
        <v>1124</v>
      </c>
      <c r="M890" s="27">
        <v>194099</v>
      </c>
      <c r="N890" s="27">
        <v>148146</v>
      </c>
      <c r="O890" s="25">
        <v>25</v>
      </c>
      <c r="P890" s="27">
        <v>0</v>
      </c>
      <c r="Q890" s="24"/>
      <c r="R890" s="24"/>
      <c r="S890" s="27">
        <v>222</v>
      </c>
      <c r="T890" s="27">
        <v>379</v>
      </c>
      <c r="U890" s="27">
        <v>13000000</v>
      </c>
      <c r="V890" s="27">
        <v>5478400</v>
      </c>
      <c r="W890" s="27">
        <v>13000000</v>
      </c>
      <c r="X890" s="24" t="str">
        <f>IF(OR(I890="",说明首页!$C$3-INT(I890)&gt;7),"是","否")</f>
        <v>否</v>
      </c>
      <c r="Y890" s="24" t="str">
        <f>IF(OR(O890="",O890&lt;22),"是","否")</f>
        <v>否</v>
      </c>
      <c r="Z890" s="24" t="str">
        <f>IF(AND(X890="否",Y890="否"),"是","否")</f>
        <v>是</v>
      </c>
      <c r="AA890" s="24" t="str">
        <f>IF(OR(I890="",说明首页!$C$3-INT(I890)&gt;=3),"是","否")</f>
        <v>否</v>
      </c>
      <c r="AB890" s="28">
        <f>IFERROR(IF(L890&gt;0,N890/L890,0),0)</f>
        <v>131.80249110320284</v>
      </c>
      <c r="AC890" s="29">
        <f>IFERROR(IF(U890="",0,U890/10000),0)</f>
        <v>1300</v>
      </c>
      <c r="AD890" s="27">
        <f>IFERROR(IF(AND(T890&lt;&gt;"",T890&gt;0),U890/T890,0),0)</f>
        <v>34300.791556728233</v>
      </c>
      <c r="AE890" s="29">
        <f>IFERROR(IF(V890="",0,V890/10000),0)</f>
        <v>547.84</v>
      </c>
      <c r="AF890" s="29">
        <f>IFERROR(IF(O890&gt;0,N890/O890/60,0),0)</f>
        <v>98.763999999999996</v>
      </c>
      <c r="AG890" s="28">
        <f>IF(Z890="是",COUNTIFS($Z$2:$Z$4721,"是",$AB$2:$AB$4721,"&lt;"&amp;AB890)/COUNTIF($Z$2:$Z$4721,"是")*100,"")</f>
        <v>92.748735244519395</v>
      </c>
      <c r="AH890" s="28">
        <f>IF(Z890="是",COUNTIFS($Z$2:$Z$4721,"是",$AC$2:$AC$4721,"&lt;"&amp;AC890)/COUNTIF($Z$2:$Z$4721,"是")*100,"")</f>
        <v>83.473861720067461</v>
      </c>
      <c r="AI890" s="28">
        <f>IF(Z890="是",COUNTIFS($Z$2:$Z$4721,"是",$AD$2:$AD$4721,"&lt;"&amp;AD890)/COUNTIF($Z$2:$Z$4721,"是")*100,"")</f>
        <v>92.748735244519395</v>
      </c>
      <c r="AJ890" s="28">
        <f>IF(Z890="是",COUNTIFS($Z$2:$Z$4721,"是",$AE$2:$AE$4721,"&lt;"&amp;AE890)/COUNTIF($Z$2:$Z$4721,"是")*100,"")</f>
        <v>79.595278246205737</v>
      </c>
      <c r="AK890" s="28">
        <f>IF(Z890="是",COUNTIFS($Z$2:$Z$4721,"是",$AF$2:$AF$4721,"&lt;"&amp;AF890)/COUNTIF($Z$2:$Z$4721,"是")*100,"")</f>
        <v>5.2276559865092747</v>
      </c>
      <c r="AL890" s="29">
        <f>IF(Z890="是",ROUND(AG890*0.1+AH890*0.35+AI890*0.15+AJ890*0.15+AK890*0.25,2),"")</f>
        <v>65.650000000000006</v>
      </c>
      <c r="AM890" s="25">
        <f>IF(Z890="是",COUNTIFS($Z$2:$Z$4721,"是",$AL$2:$AL$4721,"&gt;"&amp;AL890)+1,"")</f>
        <v>166</v>
      </c>
      <c r="AN890" s="24" t="str">
        <f>IF(Z890&lt;&gt;"是","非参评",IF(AND(AM890&lt;=COUNTIF($Z$2:$Z$4721,"是")*0.2,AC890&gt;MEDIAN(IF($Z$2:$Z$4721="是",$AC$2:$AC$4721))),"S",IF(AM890&lt;=COUNTIF($Z$2:$Z$4721,"是")*0.5,"A",IF(AM890&lt;=COUNTIF($Z$2:$Z$4721,"是")*0.8,"B","C"))))</f>
        <v>A</v>
      </c>
      <c r="AO890" s="24" t="str">
        <f>IF(G890="","无数据",IF(G890&lt;30,"MOB1-",IF(G890&lt;90,"MOB1-3",IF(G890&lt;180,"MOB3-6",IF(G890&lt;365,"MOB6-12","MOB12+")))))</f>
        <v>MOB3-6</v>
      </c>
    </row>
    <row r="891" spans="1:41" ht="13.5" hidden="1" customHeight="1">
      <c r="A891" s="24" t="s">
        <v>1168</v>
      </c>
      <c r="B891" s="34" t="s">
        <v>145</v>
      </c>
      <c r="C891" s="25">
        <v>801548</v>
      </c>
      <c r="D891" s="24" t="s">
        <v>816</v>
      </c>
      <c r="E891" s="26">
        <v>46109.581250000003</v>
      </c>
      <c r="F891" s="26">
        <v>46109.581250000003</v>
      </c>
      <c r="G891" s="25">
        <v>45</v>
      </c>
      <c r="H891" s="25">
        <v>45</v>
      </c>
      <c r="I891" s="26">
        <v>46131.622916666704</v>
      </c>
      <c r="J891" s="27">
        <v>83</v>
      </c>
      <c r="K891" s="27">
        <v>83</v>
      </c>
      <c r="L891" s="27">
        <v>42</v>
      </c>
      <c r="M891" s="27">
        <v>3788</v>
      </c>
      <c r="N891" s="27">
        <v>3213</v>
      </c>
      <c r="O891" s="25">
        <v>2</v>
      </c>
      <c r="P891" s="27">
        <v>0</v>
      </c>
      <c r="Q891" s="24"/>
      <c r="R891" s="24"/>
      <c r="S891" s="27">
        <v>2</v>
      </c>
      <c r="T891" s="27">
        <v>2</v>
      </c>
      <c r="U891" s="27">
        <v>10500</v>
      </c>
      <c r="V891" s="27"/>
      <c r="W891" s="27">
        <v>10500</v>
      </c>
      <c r="X891" s="24" t="str">
        <f>IF(OR(I891="",说明首页!$C$3-INT(I891)&gt;7),"是","否")</f>
        <v>否</v>
      </c>
      <c r="Y891" s="24" t="str">
        <f>IF(OR(O891="",O891&lt;22),"是","否")</f>
        <v>是</v>
      </c>
      <c r="Z891" s="24" t="str">
        <f>IF(AND(X891="否",Y891="否"),"是","否")</f>
        <v>否</v>
      </c>
      <c r="AA891" s="24" t="str">
        <f>IF(OR(I891="",说明首页!$C$3-INT(I891)&gt;=3),"是","否")</f>
        <v>否</v>
      </c>
      <c r="AB891" s="28">
        <f>IFERROR(IF(L891&gt;0,N891/L891,0),0)</f>
        <v>76.5</v>
      </c>
      <c r="AC891" s="29">
        <f>IFERROR(IF(U891="",0,U891/10000),0)</f>
        <v>1.05</v>
      </c>
      <c r="AD891" s="27">
        <f>IFERROR(IF(AND(T891&lt;&gt;"",T891&gt;0),U891/T891,0),0)</f>
        <v>5250</v>
      </c>
      <c r="AE891" s="29">
        <f>IFERROR(IF(V891="",0,V891/10000),0)</f>
        <v>0</v>
      </c>
      <c r="AF891" s="29">
        <f>IFERROR(IF(O891&gt;0,N891/O891/60,0),0)</f>
        <v>26.774999999999999</v>
      </c>
      <c r="AG891" s="28" t="str">
        <f>IF(Z891="是",COUNTIFS($Z$2:$Z$4721,"是",$AB$2:$AB$4721,"&lt;"&amp;AB891)/COUNTIF($Z$2:$Z$4721,"是")*100,"")</f>
        <v/>
      </c>
      <c r="AH891" s="28" t="str">
        <f>IF(Z891="是",COUNTIFS($Z$2:$Z$4721,"是",$AC$2:$AC$4721,"&lt;"&amp;AC891)/COUNTIF($Z$2:$Z$4721,"是")*100,"")</f>
        <v/>
      </c>
      <c r="AI891" s="28" t="str">
        <f>IF(Z891="是",COUNTIFS($Z$2:$Z$4721,"是",$AD$2:$AD$4721,"&lt;"&amp;AD891)/COUNTIF($Z$2:$Z$4721,"是")*100,"")</f>
        <v/>
      </c>
      <c r="AJ891" s="28" t="str">
        <f>IF(Z891="是",COUNTIFS($Z$2:$Z$4721,"是",$AE$2:$AE$4721,"&lt;"&amp;AE891)/COUNTIF($Z$2:$Z$4721,"是")*100,"")</f>
        <v/>
      </c>
      <c r="AK891" s="28" t="str">
        <f>IF(Z891="是",COUNTIFS($Z$2:$Z$4721,"是",$AF$2:$AF$4721,"&lt;"&amp;AF891)/COUNTIF($Z$2:$Z$4721,"是")*100,"")</f>
        <v/>
      </c>
      <c r="AL891" s="29" t="str">
        <f>IF(Z891="是",ROUND(AG891*0.1+AH891*0.35+AI891*0.15+AJ891*0.15+AK891*0.25,2),"")</f>
        <v/>
      </c>
      <c r="AM891" s="25" t="str">
        <f>IF(Z891="是",COUNTIFS($Z$2:$Z$4721,"是",$AL$2:$AL$4721,"&gt;"&amp;AL891)+1,"")</f>
        <v/>
      </c>
      <c r="AN891" s="24" t="str">
        <f>IF(Z891&lt;&gt;"是","非参评",IF(AND(AM891&lt;=COUNTIF($Z$2:$Z$4721,"是")*0.2,AC891&gt;MEDIAN(IF($Z$2:$Z$4721="是",$AC$2:$AC$4721))),"S",IF(AM891&lt;=COUNTIF($Z$2:$Z$4721,"是")*0.5,"A",IF(AM891&lt;=COUNTIF($Z$2:$Z$4721,"是")*0.8,"B","C"))))</f>
        <v>非参评</v>
      </c>
      <c r="AO891" s="24" t="str">
        <f>IF(G891="","无数据",IF(G891&lt;30,"MOB1-",IF(G891&lt;90,"MOB1-3",IF(G891&lt;180,"MOB3-6",IF(G891&lt;365,"MOB6-12","MOB12+")))))</f>
        <v>MOB1-3</v>
      </c>
    </row>
    <row r="892" spans="1:41" ht="13.5" hidden="1" customHeight="1">
      <c r="A892" s="24" t="s">
        <v>1168</v>
      </c>
      <c r="B892" s="34" t="s">
        <v>145</v>
      </c>
      <c r="C892" s="25">
        <v>801549</v>
      </c>
      <c r="D892" s="24" t="s">
        <v>320</v>
      </c>
      <c r="E892" s="26">
        <v>46109.581944444399</v>
      </c>
      <c r="F892" s="26">
        <v>46109.581944444399</v>
      </c>
      <c r="G892" s="25">
        <v>45</v>
      </c>
      <c r="H892" s="25">
        <v>45</v>
      </c>
      <c r="I892" s="26">
        <v>46131.622916666704</v>
      </c>
      <c r="J892" s="27">
        <v>94</v>
      </c>
      <c r="K892" s="27">
        <v>94</v>
      </c>
      <c r="L892" s="27">
        <v>52</v>
      </c>
      <c r="M892" s="27">
        <v>3778</v>
      </c>
      <c r="N892" s="27">
        <v>3244</v>
      </c>
      <c r="O892" s="25">
        <v>2</v>
      </c>
      <c r="P892" s="27">
        <v>0</v>
      </c>
      <c r="Q892" s="24"/>
      <c r="R892" s="24"/>
      <c r="S892" s="27">
        <v>5</v>
      </c>
      <c r="T892" s="27">
        <v>13</v>
      </c>
      <c r="U892" s="27">
        <v>18500</v>
      </c>
      <c r="V892" s="27"/>
      <c r="W892" s="27">
        <v>18500</v>
      </c>
      <c r="X892" s="24" t="str">
        <f>IF(OR(I892="",说明首页!$C$3-INT(I892)&gt;7),"是","否")</f>
        <v>否</v>
      </c>
      <c r="Y892" s="24" t="str">
        <f>IF(OR(O892="",O892&lt;22),"是","否")</f>
        <v>是</v>
      </c>
      <c r="Z892" s="24" t="str">
        <f>IF(AND(X892="否",Y892="否"),"是","否")</f>
        <v>否</v>
      </c>
      <c r="AA892" s="24" t="str">
        <f>IF(OR(I892="",说明首页!$C$3-INT(I892)&gt;=3),"是","否")</f>
        <v>否</v>
      </c>
      <c r="AB892" s="28">
        <f>IFERROR(IF(L892&gt;0,N892/L892,0),0)</f>
        <v>62.384615384615387</v>
      </c>
      <c r="AC892" s="29">
        <f>IFERROR(IF(U892="",0,U892/10000),0)</f>
        <v>1.85</v>
      </c>
      <c r="AD892" s="27">
        <f>IFERROR(IF(AND(T892&lt;&gt;"",T892&gt;0),U892/T892,0),0)</f>
        <v>1423.0769230769231</v>
      </c>
      <c r="AE892" s="29">
        <f>IFERROR(IF(V892="",0,V892/10000),0)</f>
        <v>0</v>
      </c>
      <c r="AF892" s="29">
        <f>IFERROR(IF(O892&gt;0,N892/O892/60,0),0)</f>
        <v>27.033333333333335</v>
      </c>
      <c r="AG892" s="28" t="str">
        <f>IF(Z892="是",COUNTIFS($Z$2:$Z$4721,"是",$AB$2:$AB$4721,"&lt;"&amp;AB892)/COUNTIF($Z$2:$Z$4721,"是")*100,"")</f>
        <v/>
      </c>
      <c r="AH892" s="28" t="str">
        <f>IF(Z892="是",COUNTIFS($Z$2:$Z$4721,"是",$AC$2:$AC$4721,"&lt;"&amp;AC892)/COUNTIF($Z$2:$Z$4721,"是")*100,"")</f>
        <v/>
      </c>
      <c r="AI892" s="28" t="str">
        <f>IF(Z892="是",COUNTIFS($Z$2:$Z$4721,"是",$AD$2:$AD$4721,"&lt;"&amp;AD892)/COUNTIF($Z$2:$Z$4721,"是")*100,"")</f>
        <v/>
      </c>
      <c r="AJ892" s="28" t="str">
        <f>IF(Z892="是",COUNTIFS($Z$2:$Z$4721,"是",$AE$2:$AE$4721,"&lt;"&amp;AE892)/COUNTIF($Z$2:$Z$4721,"是")*100,"")</f>
        <v/>
      </c>
      <c r="AK892" s="28" t="str">
        <f>IF(Z892="是",COUNTIFS($Z$2:$Z$4721,"是",$AF$2:$AF$4721,"&lt;"&amp;AF892)/COUNTIF($Z$2:$Z$4721,"是")*100,"")</f>
        <v/>
      </c>
      <c r="AL892" s="29" t="str">
        <f>IF(Z892="是",ROUND(AG892*0.1+AH892*0.35+AI892*0.15+AJ892*0.15+AK892*0.25,2),"")</f>
        <v/>
      </c>
      <c r="AM892" s="25" t="str">
        <f>IF(Z892="是",COUNTIFS($Z$2:$Z$4721,"是",$AL$2:$AL$4721,"&gt;"&amp;AL892)+1,"")</f>
        <v/>
      </c>
      <c r="AN892" s="24" t="str">
        <f>IF(Z892&lt;&gt;"是","非参评",IF(AND(AM892&lt;=COUNTIF($Z$2:$Z$4721,"是")*0.2,AC892&gt;MEDIAN(IF($Z$2:$Z$4721="是",$AC$2:$AC$4721))),"S",IF(AM892&lt;=COUNTIF($Z$2:$Z$4721,"是")*0.5,"A",IF(AM892&lt;=COUNTIF($Z$2:$Z$4721,"是")*0.8,"B","C"))))</f>
        <v>非参评</v>
      </c>
      <c r="AO892" s="24" t="str">
        <f>IF(G892="","无数据",IF(G892&lt;30,"MOB1-",IF(G892&lt;90,"MOB1-3",IF(G892&lt;180,"MOB3-6",IF(G892&lt;365,"MOB6-12","MOB12+")))))</f>
        <v>MOB1-3</v>
      </c>
    </row>
    <row r="893" spans="1:41" ht="13.5" hidden="1" customHeight="1">
      <c r="A893" s="24" t="s">
        <v>1168</v>
      </c>
      <c r="B893" s="34" t="s">
        <v>145</v>
      </c>
      <c r="C893" s="25">
        <v>801550</v>
      </c>
      <c r="D893" s="24" t="s">
        <v>363</v>
      </c>
      <c r="E893" s="26">
        <v>46109.5805555556</v>
      </c>
      <c r="F893" s="26">
        <v>46109.5805555556</v>
      </c>
      <c r="G893" s="25">
        <v>45</v>
      </c>
      <c r="H893" s="25">
        <v>45</v>
      </c>
      <c r="I893" s="26">
        <v>46139.463888888902</v>
      </c>
      <c r="J893" s="27">
        <v>70</v>
      </c>
      <c r="K893" s="27">
        <v>71</v>
      </c>
      <c r="L893" s="27">
        <v>41</v>
      </c>
      <c r="M893" s="27">
        <v>3847</v>
      </c>
      <c r="N893" s="27">
        <v>3424</v>
      </c>
      <c r="O893" s="25">
        <v>2</v>
      </c>
      <c r="P893" s="27"/>
      <c r="Q893" s="24"/>
      <c r="R893" s="24"/>
      <c r="S893" s="27"/>
      <c r="T893" s="27"/>
      <c r="U893" s="27"/>
      <c r="V893" s="24"/>
      <c r="W893" s="27"/>
      <c r="X893" s="24" t="str">
        <f>IF(OR(I893="",说明首页!$C$3-INT(I893)&gt;7),"是","否")</f>
        <v>否</v>
      </c>
      <c r="Y893" s="24" t="str">
        <f>IF(OR(O893="",O893&lt;22),"是","否")</f>
        <v>是</v>
      </c>
      <c r="Z893" s="24" t="str">
        <f>IF(AND(X893="否",Y893="否"),"是","否")</f>
        <v>否</v>
      </c>
      <c r="AA893" s="24" t="str">
        <f>IF(OR(I893="",说明首页!$C$3-INT(I893)&gt;=3),"是","否")</f>
        <v>否</v>
      </c>
      <c r="AB893" s="28">
        <f>IFERROR(IF(L893&gt;0,N893/L893,0),0)</f>
        <v>83.512195121951223</v>
      </c>
      <c r="AC893" s="29">
        <f>IFERROR(IF(U893="",0,U893/10000),0)</f>
        <v>0</v>
      </c>
      <c r="AD893" s="27">
        <f>IFERROR(IF(AND(T893&lt;&gt;"",T893&gt;0),U893/T893,0),0)</f>
        <v>0</v>
      </c>
      <c r="AE893" s="29">
        <f>IFERROR(IF(V893="",0,V893/10000),0)</f>
        <v>0</v>
      </c>
      <c r="AF893" s="29">
        <f>IFERROR(IF(O893&gt;0,N893/O893/60,0),0)</f>
        <v>28.533333333333335</v>
      </c>
      <c r="AG893" s="28" t="str">
        <f>IF(Z893="是",COUNTIFS($Z$2:$Z$4721,"是",$AB$2:$AB$4721,"&lt;"&amp;AB893)/COUNTIF($Z$2:$Z$4721,"是")*100,"")</f>
        <v/>
      </c>
      <c r="AH893" s="28" t="str">
        <f>IF(Z893="是",COUNTIFS($Z$2:$Z$4721,"是",$AC$2:$AC$4721,"&lt;"&amp;AC893)/COUNTIF($Z$2:$Z$4721,"是")*100,"")</f>
        <v/>
      </c>
      <c r="AI893" s="28" t="str">
        <f>IF(Z893="是",COUNTIFS($Z$2:$Z$4721,"是",$AD$2:$AD$4721,"&lt;"&amp;AD893)/COUNTIF($Z$2:$Z$4721,"是")*100,"")</f>
        <v/>
      </c>
      <c r="AJ893" s="28" t="str">
        <f>IF(Z893="是",COUNTIFS($Z$2:$Z$4721,"是",$AE$2:$AE$4721,"&lt;"&amp;AE893)/COUNTIF($Z$2:$Z$4721,"是")*100,"")</f>
        <v/>
      </c>
      <c r="AK893" s="28" t="str">
        <f>IF(Z893="是",COUNTIFS($Z$2:$Z$4721,"是",$AF$2:$AF$4721,"&lt;"&amp;AF893)/COUNTIF($Z$2:$Z$4721,"是")*100,"")</f>
        <v/>
      </c>
      <c r="AL893" s="29" t="str">
        <f>IF(Z893="是",ROUND(AG893*0.1+AH893*0.35+AI893*0.15+AJ893*0.15+AK893*0.25,2),"")</f>
        <v/>
      </c>
      <c r="AM893" s="25" t="str">
        <f>IF(Z893="是",COUNTIFS($Z$2:$Z$4721,"是",$AL$2:$AL$4721,"&gt;"&amp;AL893)+1,"")</f>
        <v/>
      </c>
      <c r="AN893" s="24" t="str">
        <f>IF(Z893&lt;&gt;"是","非参评",IF(AND(AM893&lt;=COUNTIF($Z$2:$Z$4721,"是")*0.2,AC893&gt;MEDIAN(IF($Z$2:$Z$4721="是",$AC$2:$AC$4721))),"S",IF(AM893&lt;=COUNTIF($Z$2:$Z$4721,"是")*0.5,"A",IF(AM893&lt;=COUNTIF($Z$2:$Z$4721,"是")*0.8,"B","C"))))</f>
        <v>非参评</v>
      </c>
      <c r="AO893" s="24" t="str">
        <f>IF(G893="","无数据",IF(G893&lt;30,"MOB1-",IF(G893&lt;90,"MOB1-3",IF(G893&lt;180,"MOB3-6",IF(G893&lt;365,"MOB6-12","MOB12+")))))</f>
        <v>MOB1-3</v>
      </c>
    </row>
    <row r="894" spans="1:41" ht="13.5" hidden="1" customHeight="1">
      <c r="A894" s="24" t="s">
        <v>1168</v>
      </c>
      <c r="B894" s="34" t="s">
        <v>145</v>
      </c>
      <c r="C894" s="25">
        <v>801551</v>
      </c>
      <c r="D894" s="24" t="s">
        <v>536</v>
      </c>
      <c r="E894" s="26">
        <v>46109.5805555556</v>
      </c>
      <c r="F894" s="26">
        <v>46109.5805555556</v>
      </c>
      <c r="G894" s="25">
        <v>45</v>
      </c>
      <c r="H894" s="25">
        <v>45</v>
      </c>
      <c r="I894" s="26">
        <v>46131.621527777803</v>
      </c>
      <c r="J894" s="27">
        <v>69</v>
      </c>
      <c r="K894" s="27">
        <v>69</v>
      </c>
      <c r="L894" s="27">
        <v>41</v>
      </c>
      <c r="M894" s="27">
        <v>3869</v>
      </c>
      <c r="N894" s="27">
        <v>3539</v>
      </c>
      <c r="O894" s="24">
        <v>2</v>
      </c>
      <c r="P894" s="24">
        <v>0</v>
      </c>
      <c r="Q894" s="24"/>
      <c r="R894" s="24"/>
      <c r="S894" s="24">
        <v>2</v>
      </c>
      <c r="T894" s="24">
        <v>4</v>
      </c>
      <c r="U894" s="24">
        <v>15000</v>
      </c>
      <c r="V894" s="24">
        <v>2000</v>
      </c>
      <c r="W894" s="24">
        <v>15000</v>
      </c>
      <c r="X894" s="24" t="str">
        <f>IF(OR(I894="",说明首页!$C$3-INT(I894)&gt;7),"是","否")</f>
        <v>否</v>
      </c>
      <c r="Y894" s="24" t="str">
        <f>IF(OR(O894="",O894&lt;22),"是","否")</f>
        <v>是</v>
      </c>
      <c r="Z894" s="24" t="str">
        <f>IF(AND(X894="否",Y894="否"),"是","否")</f>
        <v>否</v>
      </c>
      <c r="AA894" s="24" t="str">
        <f>IF(OR(I894="",说明首页!$C$3-INT(I894)&gt;=3),"是","否")</f>
        <v>否</v>
      </c>
      <c r="AB894" s="28">
        <f>IFERROR(IF(L894&gt;0,N894/L894,0),0)</f>
        <v>86.317073170731703</v>
      </c>
      <c r="AC894" s="29">
        <f>IFERROR(IF(U894="",0,U894/10000),0)</f>
        <v>1.5</v>
      </c>
      <c r="AD894" s="27">
        <f>IFERROR(IF(AND(T894&lt;&gt;"",T894&gt;0),U894/T894,0),0)</f>
        <v>3750</v>
      </c>
      <c r="AE894" s="29">
        <f>IFERROR(IF(V894="",0,V894/10000),0)</f>
        <v>0.2</v>
      </c>
      <c r="AF894" s="29">
        <f>IFERROR(IF(O894&gt;0,N894/O894/60,0),0)</f>
        <v>29.491666666666667</v>
      </c>
      <c r="AG894" s="28" t="str">
        <f>IF(Z894="是",COUNTIFS($Z$2:$Z$4721,"是",$AB$2:$AB$4721,"&lt;"&amp;AB894)/COUNTIF($Z$2:$Z$4721,"是")*100,"")</f>
        <v/>
      </c>
      <c r="AH894" s="28" t="str">
        <f>IF(Z894="是",COUNTIFS($Z$2:$Z$4721,"是",$AC$2:$AC$4721,"&lt;"&amp;AC894)/COUNTIF($Z$2:$Z$4721,"是")*100,"")</f>
        <v/>
      </c>
      <c r="AI894" s="28" t="str">
        <f>IF(Z894="是",COUNTIFS($Z$2:$Z$4721,"是",$AD$2:$AD$4721,"&lt;"&amp;AD894)/COUNTIF($Z$2:$Z$4721,"是")*100,"")</f>
        <v/>
      </c>
      <c r="AJ894" s="28" t="str">
        <f>IF(Z894="是",COUNTIFS($Z$2:$Z$4721,"是",$AE$2:$AE$4721,"&lt;"&amp;AE894)/COUNTIF($Z$2:$Z$4721,"是")*100,"")</f>
        <v/>
      </c>
      <c r="AK894" s="28" t="str">
        <f>IF(Z894="是",COUNTIFS($Z$2:$Z$4721,"是",$AF$2:$AF$4721,"&lt;"&amp;AF894)/COUNTIF($Z$2:$Z$4721,"是")*100,"")</f>
        <v/>
      </c>
      <c r="AL894" s="29" t="str">
        <f>IF(Z894="是",ROUND(AG894*0.1+AH894*0.35+AI894*0.15+AJ894*0.15+AK894*0.25,2),"")</f>
        <v/>
      </c>
      <c r="AM894" s="25" t="str">
        <f>IF(Z894="是",COUNTIFS($Z$2:$Z$4721,"是",$AL$2:$AL$4721,"&gt;"&amp;AL894)+1,"")</f>
        <v/>
      </c>
      <c r="AN894" s="24" t="str">
        <f>IF(Z894&lt;&gt;"是","非参评",IF(AND(AM894&lt;=COUNTIF($Z$2:$Z$4721,"是")*0.2,AC894&gt;MEDIAN(IF($Z$2:$Z$4721="是",$AC$2:$AC$4721))),"S",IF(AM894&lt;=COUNTIF($Z$2:$Z$4721,"是")*0.5,"A",IF(AM894&lt;=COUNTIF($Z$2:$Z$4721,"是")*0.8,"B","C"))))</f>
        <v>非参评</v>
      </c>
      <c r="AO894" s="24" t="str">
        <f>IF(G894="","无数据",IF(G894&lt;30,"MOB1-",IF(G894&lt;90,"MOB1-3",IF(G894&lt;180,"MOB3-6",IF(G894&lt;365,"MOB6-12","MOB12+")))))</f>
        <v>MOB1-3</v>
      </c>
    </row>
    <row r="895" spans="1:41" ht="13.5" hidden="1" customHeight="1">
      <c r="A895" s="24" t="s">
        <v>1168</v>
      </c>
      <c r="B895" s="34" t="s">
        <v>145</v>
      </c>
      <c r="C895" s="25">
        <v>801552</v>
      </c>
      <c r="D895" s="24" t="s">
        <v>929</v>
      </c>
      <c r="E895" s="26">
        <v>46109.581250000003</v>
      </c>
      <c r="F895" s="26">
        <v>46109.581250000003</v>
      </c>
      <c r="G895" s="25">
        <v>45</v>
      </c>
      <c r="H895" s="25">
        <v>45</v>
      </c>
      <c r="I895" s="26">
        <v>46131.624305555597</v>
      </c>
      <c r="J895" s="27">
        <v>94</v>
      </c>
      <c r="K895" s="27">
        <v>94</v>
      </c>
      <c r="L895" s="27">
        <v>48</v>
      </c>
      <c r="M895" s="27">
        <v>3770</v>
      </c>
      <c r="N895" s="27">
        <v>3092</v>
      </c>
      <c r="O895" s="24">
        <v>2</v>
      </c>
      <c r="P895" s="27">
        <v>0</v>
      </c>
      <c r="Q895" s="24"/>
      <c r="R895" s="24"/>
      <c r="S895" s="27">
        <v>3</v>
      </c>
      <c r="T895" s="27">
        <v>4</v>
      </c>
      <c r="U895" s="27">
        <v>20500</v>
      </c>
      <c r="V895" s="24">
        <v>3000</v>
      </c>
      <c r="W895" s="27">
        <v>20500</v>
      </c>
      <c r="X895" s="24" t="str">
        <f>IF(OR(I895="",说明首页!$C$3-INT(I895)&gt;7),"是","否")</f>
        <v>否</v>
      </c>
      <c r="Y895" s="24" t="str">
        <f>IF(OR(O895="",O895&lt;22),"是","否")</f>
        <v>是</v>
      </c>
      <c r="Z895" s="24" t="str">
        <f>IF(AND(X895="否",Y895="否"),"是","否")</f>
        <v>否</v>
      </c>
      <c r="AA895" s="24" t="str">
        <f>IF(OR(I895="",说明首页!$C$3-INT(I895)&gt;=3),"是","否")</f>
        <v>否</v>
      </c>
      <c r="AB895" s="28">
        <f>IFERROR(IF(L895&gt;0,N895/L895,0),0)</f>
        <v>64.416666666666671</v>
      </c>
      <c r="AC895" s="29">
        <f>IFERROR(IF(U895="",0,U895/10000),0)</f>
        <v>2.0499999999999998</v>
      </c>
      <c r="AD895" s="27">
        <f>IFERROR(IF(AND(T895&lt;&gt;"",T895&gt;0),U895/T895,0),0)</f>
        <v>5125</v>
      </c>
      <c r="AE895" s="29">
        <f>IFERROR(IF(V895="",0,V895/10000),0)</f>
        <v>0.3</v>
      </c>
      <c r="AF895" s="29">
        <f>IFERROR(IF(O895&gt;0,N895/O895/60,0),0)</f>
        <v>25.766666666666666</v>
      </c>
      <c r="AG895" s="28" t="str">
        <f>IF(Z895="是",COUNTIFS($Z$2:$Z$4721,"是",$AB$2:$AB$4721,"&lt;"&amp;AB895)/COUNTIF($Z$2:$Z$4721,"是")*100,"")</f>
        <v/>
      </c>
      <c r="AH895" s="28" t="str">
        <f>IF(Z895="是",COUNTIFS($Z$2:$Z$4721,"是",$AC$2:$AC$4721,"&lt;"&amp;AC895)/COUNTIF($Z$2:$Z$4721,"是")*100,"")</f>
        <v/>
      </c>
      <c r="AI895" s="28" t="str">
        <f>IF(Z895="是",COUNTIFS($Z$2:$Z$4721,"是",$AD$2:$AD$4721,"&lt;"&amp;AD895)/COUNTIF($Z$2:$Z$4721,"是")*100,"")</f>
        <v/>
      </c>
      <c r="AJ895" s="28" t="str">
        <f>IF(Z895="是",COUNTIFS($Z$2:$Z$4721,"是",$AE$2:$AE$4721,"&lt;"&amp;AE895)/COUNTIF($Z$2:$Z$4721,"是")*100,"")</f>
        <v/>
      </c>
      <c r="AK895" s="28" t="str">
        <f>IF(Z895="是",COUNTIFS($Z$2:$Z$4721,"是",$AF$2:$AF$4721,"&lt;"&amp;AF895)/COUNTIF($Z$2:$Z$4721,"是")*100,"")</f>
        <v/>
      </c>
      <c r="AL895" s="29" t="str">
        <f>IF(Z895="是",ROUND(AG895*0.1+AH895*0.35+AI895*0.15+AJ895*0.15+AK895*0.25,2),"")</f>
        <v/>
      </c>
      <c r="AM895" s="25" t="str">
        <f>IF(Z895="是",COUNTIFS($Z$2:$Z$4721,"是",$AL$2:$AL$4721,"&gt;"&amp;AL895)+1,"")</f>
        <v/>
      </c>
      <c r="AN895" s="24" t="str">
        <f>IF(Z895&lt;&gt;"是","非参评",IF(AND(AM895&lt;=COUNTIF($Z$2:$Z$4721,"是")*0.2,AC895&gt;MEDIAN(IF($Z$2:$Z$4721="是",$AC$2:$AC$4721))),"S",IF(AM895&lt;=COUNTIF($Z$2:$Z$4721,"是")*0.5,"A",IF(AM895&lt;=COUNTIF($Z$2:$Z$4721,"是")*0.8,"B","C"))))</f>
        <v>非参评</v>
      </c>
      <c r="AO895" s="24" t="str">
        <f>IF(G895="","无数据",IF(G895&lt;30,"MOB1-",IF(G895&lt;90,"MOB1-3",IF(G895&lt;180,"MOB3-6",IF(G895&lt;365,"MOB6-12","MOB12+")))))</f>
        <v>MOB1-3</v>
      </c>
    </row>
    <row r="896" spans="1:41" ht="13.5" hidden="1" customHeight="1">
      <c r="A896" s="24" t="s">
        <v>1168</v>
      </c>
      <c r="B896" s="34" t="s">
        <v>145</v>
      </c>
      <c r="C896" s="25">
        <v>801553</v>
      </c>
      <c r="D896" s="24" t="s">
        <v>1034</v>
      </c>
      <c r="E896" s="26">
        <v>46109.585416666698</v>
      </c>
      <c r="F896" s="26">
        <v>46109.585416666698</v>
      </c>
      <c r="G896" s="25">
        <v>45</v>
      </c>
      <c r="H896" s="25">
        <v>45</v>
      </c>
      <c r="I896" s="26">
        <v>46131.645833333299</v>
      </c>
      <c r="J896" s="27">
        <v>67</v>
      </c>
      <c r="K896" s="27">
        <v>78</v>
      </c>
      <c r="L896" s="27">
        <v>43</v>
      </c>
      <c r="M896" s="27">
        <v>3811</v>
      </c>
      <c r="N896" s="27">
        <v>3302</v>
      </c>
      <c r="O896" s="25">
        <v>2</v>
      </c>
      <c r="P896" s="27">
        <v>0</v>
      </c>
      <c r="Q896" s="24"/>
      <c r="R896" s="24"/>
      <c r="S896" s="27">
        <v>3</v>
      </c>
      <c r="T896" s="27">
        <v>4</v>
      </c>
      <c r="U896" s="27">
        <v>17400</v>
      </c>
      <c r="V896" s="27">
        <v>6900</v>
      </c>
      <c r="W896" s="27">
        <v>17400</v>
      </c>
      <c r="X896" s="24" t="str">
        <f>IF(OR(I896="",说明首页!$C$3-INT(I896)&gt;7),"是","否")</f>
        <v>否</v>
      </c>
      <c r="Y896" s="24" t="str">
        <f>IF(OR(O896="",O896&lt;22),"是","否")</f>
        <v>是</v>
      </c>
      <c r="Z896" s="24" t="str">
        <f>IF(AND(X896="否",Y896="否"),"是","否")</f>
        <v>否</v>
      </c>
      <c r="AA896" s="24" t="str">
        <f>IF(OR(I896="",说明首页!$C$3-INT(I896)&gt;=3),"是","否")</f>
        <v>否</v>
      </c>
      <c r="AB896" s="28">
        <f>IFERROR(IF(L896&gt;0,N896/L896,0),0)</f>
        <v>76.79069767441861</v>
      </c>
      <c r="AC896" s="29">
        <f>IFERROR(IF(U896="",0,U896/10000),0)</f>
        <v>1.74</v>
      </c>
      <c r="AD896" s="27">
        <f>IFERROR(IF(AND(T896&lt;&gt;"",T896&gt;0),U896/T896,0),0)</f>
        <v>4350</v>
      </c>
      <c r="AE896" s="29">
        <f>IFERROR(IF(V896="",0,V896/10000),0)</f>
        <v>0.69</v>
      </c>
      <c r="AF896" s="29">
        <f>IFERROR(IF(O896&gt;0,N896/O896/60,0),0)</f>
        <v>27.516666666666666</v>
      </c>
      <c r="AG896" s="28" t="str">
        <f>IF(Z896="是",COUNTIFS($Z$2:$Z$4721,"是",$AB$2:$AB$4721,"&lt;"&amp;AB896)/COUNTIF($Z$2:$Z$4721,"是")*100,"")</f>
        <v/>
      </c>
      <c r="AH896" s="28" t="str">
        <f>IF(Z896="是",COUNTIFS($Z$2:$Z$4721,"是",$AC$2:$AC$4721,"&lt;"&amp;AC896)/COUNTIF($Z$2:$Z$4721,"是")*100,"")</f>
        <v/>
      </c>
      <c r="AI896" s="28" t="str">
        <f>IF(Z896="是",COUNTIFS($Z$2:$Z$4721,"是",$AD$2:$AD$4721,"&lt;"&amp;AD896)/COUNTIF($Z$2:$Z$4721,"是")*100,"")</f>
        <v/>
      </c>
      <c r="AJ896" s="28" t="str">
        <f>IF(Z896="是",COUNTIFS($Z$2:$Z$4721,"是",$AE$2:$AE$4721,"&lt;"&amp;AE896)/COUNTIF($Z$2:$Z$4721,"是")*100,"")</f>
        <v/>
      </c>
      <c r="AK896" s="28" t="str">
        <f>IF(Z896="是",COUNTIFS($Z$2:$Z$4721,"是",$AF$2:$AF$4721,"&lt;"&amp;AF896)/COUNTIF($Z$2:$Z$4721,"是")*100,"")</f>
        <v/>
      </c>
      <c r="AL896" s="29" t="str">
        <f>IF(Z896="是",ROUND(AG896*0.1+AH896*0.35+AI896*0.15+AJ896*0.15+AK896*0.25,2),"")</f>
        <v/>
      </c>
      <c r="AM896" s="25" t="str">
        <f>IF(Z896="是",COUNTIFS($Z$2:$Z$4721,"是",$AL$2:$AL$4721,"&gt;"&amp;AL896)+1,"")</f>
        <v/>
      </c>
      <c r="AN896" s="24" t="str">
        <f>IF(Z896&lt;&gt;"是","非参评",IF(AND(AM896&lt;=COUNTIF($Z$2:$Z$4721,"是")*0.2,AC896&gt;MEDIAN(IF($Z$2:$Z$4721="是",$AC$2:$AC$4721))),"S",IF(AM896&lt;=COUNTIF($Z$2:$Z$4721,"是")*0.5,"A",IF(AM896&lt;=COUNTIF($Z$2:$Z$4721,"是")*0.8,"B","C"))))</f>
        <v>非参评</v>
      </c>
      <c r="AO896" s="24" t="str">
        <f>IF(G896="","无数据",IF(G896&lt;30,"MOB1-",IF(G896&lt;90,"MOB1-3",IF(G896&lt;180,"MOB3-6",IF(G896&lt;365,"MOB6-12","MOB12+")))))</f>
        <v>MOB1-3</v>
      </c>
    </row>
    <row r="897" spans="1:41" ht="13.5" hidden="1" customHeight="1">
      <c r="A897" s="24" t="s">
        <v>1168</v>
      </c>
      <c r="B897" s="34" t="s">
        <v>145</v>
      </c>
      <c r="C897" s="25">
        <v>801554</v>
      </c>
      <c r="D897" s="24" t="s">
        <v>1087</v>
      </c>
      <c r="E897" s="26">
        <v>46109.588888888902</v>
      </c>
      <c r="F897" s="26">
        <v>46109.588888888902</v>
      </c>
      <c r="G897" s="25">
        <v>45</v>
      </c>
      <c r="H897" s="25">
        <v>45</v>
      </c>
      <c r="I897" s="26">
        <v>46131.643750000003</v>
      </c>
      <c r="J897" s="27">
        <v>62</v>
      </c>
      <c r="K897" s="27">
        <v>69</v>
      </c>
      <c r="L897" s="27">
        <v>32</v>
      </c>
      <c r="M897" s="27">
        <v>4326</v>
      </c>
      <c r="N897" s="27">
        <v>3818</v>
      </c>
      <c r="O897" s="25">
        <v>2</v>
      </c>
      <c r="P897" s="27">
        <v>0</v>
      </c>
      <c r="Q897" s="24"/>
      <c r="R897" s="24"/>
      <c r="S897" s="27">
        <v>1</v>
      </c>
      <c r="T897" s="27">
        <v>1</v>
      </c>
      <c r="U897" s="27">
        <v>600</v>
      </c>
      <c r="V897" s="27">
        <v>600</v>
      </c>
      <c r="W897" s="27">
        <v>600</v>
      </c>
      <c r="X897" s="24" t="str">
        <f>IF(OR(I897="",说明首页!$C$3-INT(I897)&gt;7),"是","否")</f>
        <v>否</v>
      </c>
      <c r="Y897" s="24" t="str">
        <f>IF(OR(O897="",O897&lt;22),"是","否")</f>
        <v>是</v>
      </c>
      <c r="Z897" s="24" t="str">
        <f>IF(AND(X897="否",Y897="否"),"是","否")</f>
        <v>否</v>
      </c>
      <c r="AA897" s="24" t="str">
        <f>IF(OR(I897="",说明首页!$C$3-INT(I897)&gt;=3),"是","否")</f>
        <v>否</v>
      </c>
      <c r="AB897" s="28">
        <f>IFERROR(IF(L897&gt;0,N897/L897,0),0)</f>
        <v>119.3125</v>
      </c>
      <c r="AC897" s="29">
        <f>IFERROR(IF(U897="",0,U897/10000),0)</f>
        <v>0.06</v>
      </c>
      <c r="AD897" s="27">
        <f>IFERROR(IF(AND(T897&lt;&gt;"",T897&gt;0),U897/T897,0),0)</f>
        <v>600</v>
      </c>
      <c r="AE897" s="29">
        <f>IFERROR(IF(V897="",0,V897/10000),0)</f>
        <v>0.06</v>
      </c>
      <c r="AF897" s="29">
        <f>IFERROR(IF(O897&gt;0,N897/O897/60,0),0)</f>
        <v>31.816666666666666</v>
      </c>
      <c r="AG897" s="28" t="str">
        <f>IF(Z897="是",COUNTIFS($Z$2:$Z$4721,"是",$AB$2:$AB$4721,"&lt;"&amp;AB897)/COUNTIF($Z$2:$Z$4721,"是")*100,"")</f>
        <v/>
      </c>
      <c r="AH897" s="28" t="str">
        <f>IF(Z897="是",COUNTIFS($Z$2:$Z$4721,"是",$AC$2:$AC$4721,"&lt;"&amp;AC897)/COUNTIF($Z$2:$Z$4721,"是")*100,"")</f>
        <v/>
      </c>
      <c r="AI897" s="28" t="str">
        <f>IF(Z897="是",COUNTIFS($Z$2:$Z$4721,"是",$AD$2:$AD$4721,"&lt;"&amp;AD897)/COUNTIF($Z$2:$Z$4721,"是")*100,"")</f>
        <v/>
      </c>
      <c r="AJ897" s="28" t="str">
        <f>IF(Z897="是",COUNTIFS($Z$2:$Z$4721,"是",$AE$2:$AE$4721,"&lt;"&amp;AE897)/COUNTIF($Z$2:$Z$4721,"是")*100,"")</f>
        <v/>
      </c>
      <c r="AK897" s="28" t="str">
        <f>IF(Z897="是",COUNTIFS($Z$2:$Z$4721,"是",$AF$2:$AF$4721,"&lt;"&amp;AF897)/COUNTIF($Z$2:$Z$4721,"是")*100,"")</f>
        <v/>
      </c>
      <c r="AL897" s="29" t="str">
        <f>IF(Z897="是",ROUND(AG897*0.1+AH897*0.35+AI897*0.15+AJ897*0.15+AK897*0.25,2),"")</f>
        <v/>
      </c>
      <c r="AM897" s="25" t="str">
        <f>IF(Z897="是",COUNTIFS($Z$2:$Z$4721,"是",$AL$2:$AL$4721,"&gt;"&amp;AL897)+1,"")</f>
        <v/>
      </c>
      <c r="AN897" s="24" t="str">
        <f>IF(Z897&lt;&gt;"是","非参评",IF(AND(AM897&lt;=COUNTIF($Z$2:$Z$4721,"是")*0.2,AC897&gt;MEDIAN(IF($Z$2:$Z$4721="是",$AC$2:$AC$4721))),"S",IF(AM897&lt;=COUNTIF($Z$2:$Z$4721,"是")*0.5,"A",IF(AM897&lt;=COUNTIF($Z$2:$Z$4721,"是")*0.8,"B","C"))))</f>
        <v>非参评</v>
      </c>
      <c r="AO897" s="24" t="str">
        <f>IF(G897="","无数据",IF(G897&lt;30,"MOB1-",IF(G897&lt;90,"MOB1-3",IF(G897&lt;180,"MOB3-6",IF(G897&lt;365,"MOB6-12","MOB12+")))))</f>
        <v>MOB1-3</v>
      </c>
    </row>
    <row r="898" spans="1:41" ht="13.5" hidden="1" customHeight="1">
      <c r="A898" s="24" t="s">
        <v>1168</v>
      </c>
      <c r="B898" s="34" t="s">
        <v>145</v>
      </c>
      <c r="C898" s="25">
        <v>801555</v>
      </c>
      <c r="D898" s="24" t="s">
        <v>556</v>
      </c>
      <c r="E898" s="26">
        <v>46060.498611111099</v>
      </c>
      <c r="F898" s="26">
        <v>46060.498611111099</v>
      </c>
      <c r="G898" s="25">
        <v>94</v>
      </c>
      <c r="H898" s="25">
        <v>94</v>
      </c>
      <c r="I898" s="26">
        <v>46131.65625</v>
      </c>
      <c r="J898" s="27">
        <v>70</v>
      </c>
      <c r="K898" s="27">
        <v>71</v>
      </c>
      <c r="L898" s="27">
        <v>40</v>
      </c>
      <c r="M898" s="27">
        <v>3819</v>
      </c>
      <c r="N898" s="27">
        <v>3410</v>
      </c>
      <c r="O898" s="24">
        <v>2</v>
      </c>
      <c r="P898" s="27">
        <v>0</v>
      </c>
      <c r="Q898" s="24"/>
      <c r="R898" s="24"/>
      <c r="S898" s="27">
        <v>1</v>
      </c>
      <c r="T898" s="27">
        <v>1</v>
      </c>
      <c r="U898" s="27">
        <v>3800</v>
      </c>
      <c r="V898" s="27"/>
      <c r="W898" s="27">
        <v>3800</v>
      </c>
      <c r="X898" s="24" t="str">
        <f>IF(OR(I898="",说明首页!$C$3-INT(I898)&gt;7),"是","否")</f>
        <v>否</v>
      </c>
      <c r="Y898" s="24" t="str">
        <f>IF(OR(O898="",O898&lt;22),"是","否")</f>
        <v>是</v>
      </c>
      <c r="Z898" s="24" t="str">
        <f>IF(AND(X898="否",Y898="否"),"是","否")</f>
        <v>否</v>
      </c>
      <c r="AA898" s="24" t="str">
        <f>IF(OR(I898="",说明首页!$C$3-INT(I898)&gt;=3),"是","否")</f>
        <v>否</v>
      </c>
      <c r="AB898" s="28">
        <f>IFERROR(IF(L898&gt;0,N898/L898,0),0)</f>
        <v>85.25</v>
      </c>
      <c r="AC898" s="29">
        <f>IFERROR(IF(U898="",0,U898/10000),0)</f>
        <v>0.38</v>
      </c>
      <c r="AD898" s="27">
        <f>IFERROR(IF(AND(T898&lt;&gt;"",T898&gt;0),U898/T898,0),0)</f>
        <v>3800</v>
      </c>
      <c r="AE898" s="29">
        <f>IFERROR(IF(V898="",0,V898/10000),0)</f>
        <v>0</v>
      </c>
      <c r="AF898" s="29">
        <f>IFERROR(IF(O898&gt;0,N898/O898/60,0),0)</f>
        <v>28.416666666666668</v>
      </c>
      <c r="AG898" s="28" t="str">
        <f>IF(Z898="是",COUNTIFS($Z$2:$Z$4721,"是",$AB$2:$AB$4721,"&lt;"&amp;AB898)/COUNTIF($Z$2:$Z$4721,"是")*100,"")</f>
        <v/>
      </c>
      <c r="AH898" s="28" t="str">
        <f>IF(Z898="是",COUNTIFS($Z$2:$Z$4721,"是",$AC$2:$AC$4721,"&lt;"&amp;AC898)/COUNTIF($Z$2:$Z$4721,"是")*100,"")</f>
        <v/>
      </c>
      <c r="AI898" s="28" t="str">
        <f>IF(Z898="是",COUNTIFS($Z$2:$Z$4721,"是",$AD$2:$AD$4721,"&lt;"&amp;AD898)/COUNTIF($Z$2:$Z$4721,"是")*100,"")</f>
        <v/>
      </c>
      <c r="AJ898" s="28" t="str">
        <f>IF(Z898="是",COUNTIFS($Z$2:$Z$4721,"是",$AE$2:$AE$4721,"&lt;"&amp;AE898)/COUNTIF($Z$2:$Z$4721,"是")*100,"")</f>
        <v/>
      </c>
      <c r="AK898" s="28" t="str">
        <f>IF(Z898="是",COUNTIFS($Z$2:$Z$4721,"是",$AF$2:$AF$4721,"&lt;"&amp;AF898)/COUNTIF($Z$2:$Z$4721,"是")*100,"")</f>
        <v/>
      </c>
      <c r="AL898" s="29" t="str">
        <f>IF(Z898="是",ROUND(AG898*0.1+AH898*0.35+AI898*0.15+AJ898*0.15+AK898*0.25,2),"")</f>
        <v/>
      </c>
      <c r="AM898" s="25" t="str">
        <f>IF(Z898="是",COUNTIFS($Z$2:$Z$4721,"是",$AL$2:$AL$4721,"&gt;"&amp;AL898)+1,"")</f>
        <v/>
      </c>
      <c r="AN898" s="24" t="str">
        <f>IF(Z898&lt;&gt;"是","非参评",IF(AND(AM898&lt;=COUNTIF($Z$2:$Z$4721,"是")*0.2,AC898&gt;MEDIAN(IF($Z$2:$Z$4721="是",$AC$2:$AC$4721))),"S",IF(AM898&lt;=COUNTIF($Z$2:$Z$4721,"是")*0.5,"A",IF(AM898&lt;=COUNTIF($Z$2:$Z$4721,"是")*0.8,"B","C"))))</f>
        <v>非参评</v>
      </c>
      <c r="AO898" s="24" t="str">
        <f>IF(G898="","无数据",IF(G898&lt;30,"MOB1-",IF(G898&lt;90,"MOB1-3",IF(G898&lt;180,"MOB3-6",IF(G898&lt;365,"MOB6-12","MOB12+")))))</f>
        <v>MOB3-6</v>
      </c>
    </row>
    <row r="899" spans="1:41" ht="13.5" hidden="1" customHeight="1">
      <c r="A899" s="24" t="s">
        <v>1168</v>
      </c>
      <c r="B899" s="34" t="s">
        <v>145</v>
      </c>
      <c r="C899" s="25">
        <v>801556</v>
      </c>
      <c r="D899" s="24" t="s">
        <v>882</v>
      </c>
      <c r="E899" s="26">
        <v>46109.586805555598</v>
      </c>
      <c r="F899" s="26">
        <v>46109.586805555598</v>
      </c>
      <c r="G899" s="25">
        <v>45</v>
      </c>
      <c r="H899" s="25">
        <v>45</v>
      </c>
      <c r="I899" s="26">
        <v>46131.622916666704</v>
      </c>
      <c r="J899" s="27">
        <v>89</v>
      </c>
      <c r="K899" s="27">
        <v>89</v>
      </c>
      <c r="L899" s="27">
        <v>43</v>
      </c>
      <c r="M899" s="27">
        <v>3742</v>
      </c>
      <c r="N899" s="27">
        <v>3128</v>
      </c>
      <c r="O899" s="25">
        <v>2</v>
      </c>
      <c r="P899" s="27">
        <v>0</v>
      </c>
      <c r="Q899" s="24"/>
      <c r="R899" s="24"/>
      <c r="S899" s="27">
        <v>6</v>
      </c>
      <c r="T899" s="27">
        <v>8</v>
      </c>
      <c r="U899" s="27">
        <v>34000</v>
      </c>
      <c r="V899" s="27">
        <v>3000</v>
      </c>
      <c r="W899" s="27">
        <v>34000</v>
      </c>
      <c r="X899" s="24" t="str">
        <f>IF(OR(I899="",说明首页!$C$3-INT(I899)&gt;7),"是","否")</f>
        <v>否</v>
      </c>
      <c r="Y899" s="24" t="str">
        <f>IF(OR(O899="",O899&lt;22),"是","否")</f>
        <v>是</v>
      </c>
      <c r="Z899" s="24" t="str">
        <f>IF(AND(X899="否",Y899="否"),"是","否")</f>
        <v>否</v>
      </c>
      <c r="AA899" s="24" t="str">
        <f>IF(OR(I899="",说明首页!$C$3-INT(I899)&gt;=3),"是","否")</f>
        <v>否</v>
      </c>
      <c r="AB899" s="28">
        <f>IFERROR(IF(L899&gt;0,N899/L899,0),0)</f>
        <v>72.744186046511629</v>
      </c>
      <c r="AC899" s="29">
        <f>IFERROR(IF(U899="",0,U899/10000),0)</f>
        <v>3.4</v>
      </c>
      <c r="AD899" s="27">
        <f>IFERROR(IF(AND(T899&lt;&gt;"",T899&gt;0),U899/T899,0),0)</f>
        <v>4250</v>
      </c>
      <c r="AE899" s="29">
        <f>IFERROR(IF(V899="",0,V899/10000),0)</f>
        <v>0.3</v>
      </c>
      <c r="AF899" s="29">
        <f>IFERROR(IF(O899&gt;0,N899/O899/60,0),0)</f>
        <v>26.066666666666666</v>
      </c>
      <c r="AG899" s="28" t="str">
        <f>IF(Z899="是",COUNTIFS($Z$2:$Z$4721,"是",$AB$2:$AB$4721,"&lt;"&amp;AB899)/COUNTIF($Z$2:$Z$4721,"是")*100,"")</f>
        <v/>
      </c>
      <c r="AH899" s="28" t="str">
        <f>IF(Z899="是",COUNTIFS($Z$2:$Z$4721,"是",$AC$2:$AC$4721,"&lt;"&amp;AC899)/COUNTIF($Z$2:$Z$4721,"是")*100,"")</f>
        <v/>
      </c>
      <c r="AI899" s="28" t="str">
        <f>IF(Z899="是",COUNTIFS($Z$2:$Z$4721,"是",$AD$2:$AD$4721,"&lt;"&amp;AD899)/COUNTIF($Z$2:$Z$4721,"是")*100,"")</f>
        <v/>
      </c>
      <c r="AJ899" s="28" t="str">
        <f>IF(Z899="是",COUNTIFS($Z$2:$Z$4721,"是",$AE$2:$AE$4721,"&lt;"&amp;AE899)/COUNTIF($Z$2:$Z$4721,"是")*100,"")</f>
        <v/>
      </c>
      <c r="AK899" s="28" t="str">
        <f>IF(Z899="是",COUNTIFS($Z$2:$Z$4721,"是",$AF$2:$AF$4721,"&lt;"&amp;AF899)/COUNTIF($Z$2:$Z$4721,"是")*100,"")</f>
        <v/>
      </c>
      <c r="AL899" s="29" t="str">
        <f>IF(Z899="是",ROUND(AG899*0.1+AH899*0.35+AI899*0.15+AJ899*0.15+AK899*0.25,2),"")</f>
        <v/>
      </c>
      <c r="AM899" s="25" t="str">
        <f>IF(Z899="是",COUNTIFS($Z$2:$Z$4721,"是",$AL$2:$AL$4721,"&gt;"&amp;AL899)+1,"")</f>
        <v/>
      </c>
      <c r="AN899" s="24" t="str">
        <f>IF(Z899&lt;&gt;"是","非参评",IF(AND(AM899&lt;=COUNTIF($Z$2:$Z$4721,"是")*0.2,AC899&gt;MEDIAN(IF($Z$2:$Z$4721="是",$AC$2:$AC$4721))),"S",IF(AM899&lt;=COUNTIF($Z$2:$Z$4721,"是")*0.5,"A",IF(AM899&lt;=COUNTIF($Z$2:$Z$4721,"是")*0.8,"B","C"))))</f>
        <v>非参评</v>
      </c>
      <c r="AO899" s="24" t="str">
        <f>IF(G899="","无数据",IF(G899&lt;30,"MOB1-",IF(G899&lt;90,"MOB1-3",IF(G899&lt;180,"MOB3-6",IF(G899&lt;365,"MOB6-12","MOB12+")))))</f>
        <v>MOB1-3</v>
      </c>
    </row>
    <row r="900" spans="1:41" ht="13.5" hidden="1" customHeight="1">
      <c r="A900" s="24" t="s">
        <v>1168</v>
      </c>
      <c r="B900" s="34" t="s">
        <v>145</v>
      </c>
      <c r="C900" s="25">
        <v>801564</v>
      </c>
      <c r="D900" s="24" t="s">
        <v>574</v>
      </c>
      <c r="E900" s="26">
        <v>46038.404861111099</v>
      </c>
      <c r="F900" s="26">
        <v>46038.404861111099</v>
      </c>
      <c r="G900" s="25">
        <v>116</v>
      </c>
      <c r="H900" s="25">
        <v>116</v>
      </c>
      <c r="I900" s="26">
        <v>46154.771527777797</v>
      </c>
      <c r="J900" s="27">
        <v>333</v>
      </c>
      <c r="K900" s="27">
        <v>413</v>
      </c>
      <c r="L900" s="27">
        <v>170</v>
      </c>
      <c r="M900" s="27">
        <v>16884</v>
      </c>
      <c r="N900" s="27">
        <v>13160</v>
      </c>
      <c r="O900" s="25">
        <v>1</v>
      </c>
      <c r="P900" s="27">
        <v>0</v>
      </c>
      <c r="Q900" s="24"/>
      <c r="R900" s="24"/>
      <c r="S900" s="27">
        <v>1</v>
      </c>
      <c r="T900" s="27">
        <v>2</v>
      </c>
      <c r="U900" s="27">
        <v>139200</v>
      </c>
      <c r="V900" s="27">
        <v>139200</v>
      </c>
      <c r="W900" s="27">
        <v>139200</v>
      </c>
      <c r="X900" s="24" t="str">
        <f>IF(OR(I900="",说明首页!$C$3-INT(I900)&gt;7),"是","否")</f>
        <v>否</v>
      </c>
      <c r="Y900" s="24" t="str">
        <f>IF(OR(O900="",O900&lt;22),"是","否")</f>
        <v>是</v>
      </c>
      <c r="Z900" s="24" t="str">
        <f>IF(AND(X900="否",Y900="否"),"是","否")</f>
        <v>否</v>
      </c>
      <c r="AA900" s="24" t="str">
        <f>IF(OR(I900="",说明首页!$C$3-INT(I900)&gt;=3),"是","否")</f>
        <v>否</v>
      </c>
      <c r="AB900" s="28">
        <f>IFERROR(IF(L900&gt;0,N900/L900,0),0)</f>
        <v>77.411764705882348</v>
      </c>
      <c r="AC900" s="29">
        <f>IFERROR(IF(U900="",0,U900/10000),0)</f>
        <v>13.92</v>
      </c>
      <c r="AD900" s="27">
        <f>IFERROR(IF(AND(T900&lt;&gt;"",T900&gt;0),U900/T900,0),0)</f>
        <v>69600</v>
      </c>
      <c r="AE900" s="29">
        <f>IFERROR(IF(V900="",0,V900/10000),0)</f>
        <v>13.92</v>
      </c>
      <c r="AF900" s="29">
        <f>IFERROR(IF(O900&gt;0,N900/O900/60,0),0)</f>
        <v>219.33333333333334</v>
      </c>
      <c r="AG900" s="28" t="str">
        <f>IF(Z900="是",COUNTIFS($Z$2:$Z$4721,"是",$AB$2:$AB$4721,"&lt;"&amp;AB900)/COUNTIF($Z$2:$Z$4721,"是")*100,"")</f>
        <v/>
      </c>
      <c r="AH900" s="28" t="str">
        <f>IF(Z900="是",COUNTIFS($Z$2:$Z$4721,"是",$AC$2:$AC$4721,"&lt;"&amp;AC900)/COUNTIF($Z$2:$Z$4721,"是")*100,"")</f>
        <v/>
      </c>
      <c r="AI900" s="28" t="str">
        <f>IF(Z900="是",COUNTIFS($Z$2:$Z$4721,"是",$AD$2:$AD$4721,"&lt;"&amp;AD900)/COUNTIF($Z$2:$Z$4721,"是")*100,"")</f>
        <v/>
      </c>
      <c r="AJ900" s="28" t="str">
        <f>IF(Z900="是",COUNTIFS($Z$2:$Z$4721,"是",$AE$2:$AE$4721,"&lt;"&amp;AE900)/COUNTIF($Z$2:$Z$4721,"是")*100,"")</f>
        <v/>
      </c>
      <c r="AK900" s="28" t="str">
        <f>IF(Z900="是",COUNTIFS($Z$2:$Z$4721,"是",$AF$2:$AF$4721,"&lt;"&amp;AF900)/COUNTIF($Z$2:$Z$4721,"是")*100,"")</f>
        <v/>
      </c>
      <c r="AL900" s="29" t="str">
        <f>IF(Z900="是",ROUND(AG900*0.1+AH900*0.35+AI900*0.15+AJ900*0.15+AK900*0.25,2),"")</f>
        <v/>
      </c>
      <c r="AM900" s="25" t="str">
        <f>IF(Z900="是",COUNTIFS($Z$2:$Z$4721,"是",$AL$2:$AL$4721,"&gt;"&amp;AL900)+1,"")</f>
        <v/>
      </c>
      <c r="AN900" s="24" t="str">
        <f>IF(Z900&lt;&gt;"是","非参评",IF(AND(AM900&lt;=COUNTIF($Z$2:$Z$4721,"是")*0.2,AC900&gt;MEDIAN(IF($Z$2:$Z$4721="是",$AC$2:$AC$4721))),"S",IF(AM900&lt;=COUNTIF($Z$2:$Z$4721,"是")*0.5,"A",IF(AM900&lt;=COUNTIF($Z$2:$Z$4721,"是")*0.8,"B","C"))))</f>
        <v>非参评</v>
      </c>
      <c r="AO900" s="24" t="str">
        <f>IF(G900="","无数据",IF(G900&lt;30,"MOB1-",IF(G900&lt;90,"MOB1-3",IF(G900&lt;180,"MOB3-6",IF(G900&lt;365,"MOB6-12","MOB12+")))))</f>
        <v>MOB3-6</v>
      </c>
    </row>
    <row r="901" spans="1:41" ht="13.5" hidden="1" customHeight="1">
      <c r="A901" s="24" t="s">
        <v>1168</v>
      </c>
      <c r="B901" s="34" t="s">
        <v>160</v>
      </c>
      <c r="C901" s="25">
        <v>801575</v>
      </c>
      <c r="D901" s="24" t="s">
        <v>1643</v>
      </c>
      <c r="E901" s="26">
        <v>46075.384722222203</v>
      </c>
      <c r="F901" s="26">
        <v>46075.384722222203</v>
      </c>
      <c r="G901" s="25">
        <v>79</v>
      </c>
      <c r="H901" s="25">
        <v>79</v>
      </c>
      <c r="I901" s="26">
        <v>46147.7680555556</v>
      </c>
      <c r="J901" s="27">
        <v>161</v>
      </c>
      <c r="K901" s="27">
        <v>164</v>
      </c>
      <c r="L901" s="27">
        <v>55</v>
      </c>
      <c r="M901" s="27">
        <v>6725</v>
      </c>
      <c r="N901" s="27">
        <v>4472</v>
      </c>
      <c r="O901" s="24">
        <v>1</v>
      </c>
      <c r="P901" s="24">
        <v>0</v>
      </c>
      <c r="Q901" s="24"/>
      <c r="R901" s="24"/>
      <c r="S901" s="24">
        <v>4</v>
      </c>
      <c r="T901" s="24">
        <v>4</v>
      </c>
      <c r="U901" s="24">
        <v>20800</v>
      </c>
      <c r="V901" s="24">
        <v>500</v>
      </c>
      <c r="W901" s="24">
        <v>20800</v>
      </c>
      <c r="X901" s="24" t="str">
        <f>IF(OR(I901="",说明首页!$C$3-INT(I901)&gt;7),"是","否")</f>
        <v>否</v>
      </c>
      <c r="Y901" s="24" t="str">
        <f>IF(OR(O901="",O901&lt;22),"是","否")</f>
        <v>是</v>
      </c>
      <c r="Z901" s="24" t="str">
        <f>IF(AND(X901="否",Y901="否"),"是","否")</f>
        <v>否</v>
      </c>
      <c r="AA901" s="24" t="str">
        <f>IF(OR(I901="",说明首页!$C$3-INT(I901)&gt;=3),"是","否")</f>
        <v>否</v>
      </c>
      <c r="AB901" s="28">
        <f>IFERROR(IF(L901&gt;0,N901/L901,0),0)</f>
        <v>81.309090909090912</v>
      </c>
      <c r="AC901" s="29">
        <f>IFERROR(IF(U901="",0,U901/10000),0)</f>
        <v>2.08</v>
      </c>
      <c r="AD901" s="27">
        <f>IFERROR(IF(AND(T901&lt;&gt;"",T901&gt;0),U901/T901,0),0)</f>
        <v>5200</v>
      </c>
      <c r="AE901" s="29">
        <f>IFERROR(IF(V901="",0,V901/10000),0)</f>
        <v>0.05</v>
      </c>
      <c r="AF901" s="29">
        <f>IFERROR(IF(O901&gt;0,N901/O901/60,0),0)</f>
        <v>74.533333333333331</v>
      </c>
      <c r="AG901" s="28" t="str">
        <f>IF(Z901="是",COUNTIFS($Z$2:$Z$4721,"是",$AB$2:$AB$4721,"&lt;"&amp;AB901)/COUNTIF($Z$2:$Z$4721,"是")*100,"")</f>
        <v/>
      </c>
      <c r="AH901" s="28" t="str">
        <f>IF(Z901="是",COUNTIFS($Z$2:$Z$4721,"是",$AC$2:$AC$4721,"&lt;"&amp;AC901)/COUNTIF($Z$2:$Z$4721,"是")*100,"")</f>
        <v/>
      </c>
      <c r="AI901" s="28" t="str">
        <f>IF(Z901="是",COUNTIFS($Z$2:$Z$4721,"是",$AD$2:$AD$4721,"&lt;"&amp;AD901)/COUNTIF($Z$2:$Z$4721,"是")*100,"")</f>
        <v/>
      </c>
      <c r="AJ901" s="28" t="str">
        <f>IF(Z901="是",COUNTIFS($Z$2:$Z$4721,"是",$AE$2:$AE$4721,"&lt;"&amp;AE901)/COUNTIF($Z$2:$Z$4721,"是")*100,"")</f>
        <v/>
      </c>
      <c r="AK901" s="28" t="str">
        <f>IF(Z901="是",COUNTIFS($Z$2:$Z$4721,"是",$AF$2:$AF$4721,"&lt;"&amp;AF901)/COUNTIF($Z$2:$Z$4721,"是")*100,"")</f>
        <v/>
      </c>
      <c r="AL901" s="29" t="str">
        <f>IF(Z901="是",ROUND(AG901*0.1+AH901*0.35+AI901*0.15+AJ901*0.15+AK901*0.25,2),"")</f>
        <v/>
      </c>
      <c r="AM901" s="25" t="str">
        <f>IF(Z901="是",COUNTIFS($Z$2:$Z$4721,"是",$AL$2:$AL$4721,"&gt;"&amp;AL901)+1,"")</f>
        <v/>
      </c>
      <c r="AN901" s="24" t="str">
        <f>IF(Z901&lt;&gt;"是","非参评",IF(AND(AM901&lt;=COUNTIF($Z$2:$Z$4721,"是")*0.2,AC901&gt;MEDIAN(IF($Z$2:$Z$4721="是",$AC$2:$AC$4721))),"S",IF(AM901&lt;=COUNTIF($Z$2:$Z$4721,"是")*0.5,"A",IF(AM901&lt;=COUNTIF($Z$2:$Z$4721,"是")*0.8,"B","C"))))</f>
        <v>非参评</v>
      </c>
      <c r="AO901" s="24" t="str">
        <f>IF(G901="","无数据",IF(G901&lt;30,"MOB1-",IF(G901&lt;90,"MOB1-3",IF(G901&lt;180,"MOB3-6",IF(G901&lt;365,"MOB6-12","MOB12+")))))</f>
        <v>MOB1-3</v>
      </c>
    </row>
    <row r="902" spans="1:41" ht="13.5" hidden="1" customHeight="1">
      <c r="A902" s="24" t="s">
        <v>1168</v>
      </c>
      <c r="B902" s="34" t="s">
        <v>160</v>
      </c>
      <c r="C902" s="25">
        <v>801576</v>
      </c>
      <c r="D902" s="24" t="s">
        <v>1181</v>
      </c>
      <c r="E902" s="26">
        <v>46075.384722222203</v>
      </c>
      <c r="F902" s="26">
        <v>46075.384722222203</v>
      </c>
      <c r="G902" s="25">
        <v>79</v>
      </c>
      <c r="H902" s="25">
        <v>79</v>
      </c>
      <c r="I902" s="26">
        <v>46148.765972222202</v>
      </c>
      <c r="J902" s="27">
        <v>261</v>
      </c>
      <c r="K902" s="27">
        <v>275</v>
      </c>
      <c r="L902" s="27">
        <v>87</v>
      </c>
      <c r="M902" s="27">
        <v>15800</v>
      </c>
      <c r="N902" s="27">
        <v>12021</v>
      </c>
      <c r="O902" s="25">
        <v>2</v>
      </c>
      <c r="P902" s="27">
        <v>0</v>
      </c>
      <c r="Q902" s="24"/>
      <c r="R902" s="24"/>
      <c r="S902" s="27">
        <v>6</v>
      </c>
      <c r="T902" s="27">
        <v>9</v>
      </c>
      <c r="U902" s="27">
        <v>263700</v>
      </c>
      <c r="V902" s="27">
        <v>262700</v>
      </c>
      <c r="W902" s="27">
        <v>263700</v>
      </c>
      <c r="X902" s="24" t="str">
        <f>IF(OR(I902="",说明首页!$C$3-INT(I902)&gt;7),"是","否")</f>
        <v>否</v>
      </c>
      <c r="Y902" s="24" t="str">
        <f>IF(OR(O902="",O902&lt;22),"是","否")</f>
        <v>是</v>
      </c>
      <c r="Z902" s="24" t="str">
        <f>IF(AND(X902="否",Y902="否"),"是","否")</f>
        <v>否</v>
      </c>
      <c r="AA902" s="24" t="str">
        <f>IF(OR(I902="",说明首页!$C$3-INT(I902)&gt;=3),"是","否")</f>
        <v>否</v>
      </c>
      <c r="AB902" s="28">
        <f>IFERROR(IF(L902&gt;0,N902/L902,0),0)</f>
        <v>138.17241379310346</v>
      </c>
      <c r="AC902" s="29">
        <f>IFERROR(IF(U902="",0,U902/10000),0)</f>
        <v>26.37</v>
      </c>
      <c r="AD902" s="27">
        <f>IFERROR(IF(AND(T902&lt;&gt;"",T902&gt;0),U902/T902,0),0)</f>
        <v>29300</v>
      </c>
      <c r="AE902" s="29">
        <f>IFERROR(IF(V902="",0,V902/10000),0)</f>
        <v>26.27</v>
      </c>
      <c r="AF902" s="29">
        <f>IFERROR(IF(O902&gt;0,N902/O902/60,0),0)</f>
        <v>100.175</v>
      </c>
      <c r="AG902" s="28" t="str">
        <f>IF(Z902="是",COUNTIFS($Z$2:$Z$4721,"是",$AB$2:$AB$4721,"&lt;"&amp;AB902)/COUNTIF($Z$2:$Z$4721,"是")*100,"")</f>
        <v/>
      </c>
      <c r="AH902" s="28" t="str">
        <f>IF(Z902="是",COUNTIFS($Z$2:$Z$4721,"是",$AC$2:$AC$4721,"&lt;"&amp;AC902)/COUNTIF($Z$2:$Z$4721,"是")*100,"")</f>
        <v/>
      </c>
      <c r="AI902" s="28" t="str">
        <f>IF(Z902="是",COUNTIFS($Z$2:$Z$4721,"是",$AD$2:$AD$4721,"&lt;"&amp;AD902)/COUNTIF($Z$2:$Z$4721,"是")*100,"")</f>
        <v/>
      </c>
      <c r="AJ902" s="28" t="str">
        <f>IF(Z902="是",COUNTIFS($Z$2:$Z$4721,"是",$AE$2:$AE$4721,"&lt;"&amp;AE902)/COUNTIF($Z$2:$Z$4721,"是")*100,"")</f>
        <v/>
      </c>
      <c r="AK902" s="28" t="str">
        <f>IF(Z902="是",COUNTIFS($Z$2:$Z$4721,"是",$AF$2:$AF$4721,"&lt;"&amp;AF902)/COUNTIF($Z$2:$Z$4721,"是")*100,"")</f>
        <v/>
      </c>
      <c r="AL902" s="29" t="str">
        <f>IF(Z902="是",ROUND(AG902*0.1+AH902*0.35+AI902*0.15+AJ902*0.15+AK902*0.25,2),"")</f>
        <v/>
      </c>
      <c r="AM902" s="25" t="str">
        <f>IF(Z902="是",COUNTIFS($Z$2:$Z$4721,"是",$AL$2:$AL$4721,"&gt;"&amp;AL902)+1,"")</f>
        <v/>
      </c>
      <c r="AN902" s="24" t="str">
        <f>IF(Z902&lt;&gt;"是","非参评",IF(AND(AM902&lt;=COUNTIF($Z$2:$Z$4721,"是")*0.2,AC902&gt;MEDIAN(IF($Z$2:$Z$4721="是",$AC$2:$AC$4721))),"S",IF(AM902&lt;=COUNTIF($Z$2:$Z$4721,"是")*0.5,"A",IF(AM902&lt;=COUNTIF($Z$2:$Z$4721,"是")*0.8,"B","C"))))</f>
        <v>非参评</v>
      </c>
      <c r="AO902" s="24" t="str">
        <f>IF(G902="","无数据",IF(G902&lt;30,"MOB1-",IF(G902&lt;90,"MOB1-3",IF(G902&lt;180,"MOB3-6",IF(G902&lt;365,"MOB6-12","MOB12+")))))</f>
        <v>MOB1-3</v>
      </c>
    </row>
    <row r="903" spans="1:41" ht="13.5" hidden="1" customHeight="1">
      <c r="A903" s="24" t="s">
        <v>1168</v>
      </c>
      <c r="B903" s="34" t="s">
        <v>147</v>
      </c>
      <c r="C903" s="25">
        <v>801578</v>
      </c>
      <c r="D903" s="24" t="s">
        <v>952</v>
      </c>
      <c r="E903" s="26">
        <v>46037.631249999999</v>
      </c>
      <c r="F903" s="26">
        <v>46037.631249999999</v>
      </c>
      <c r="G903" s="25">
        <v>117</v>
      </c>
      <c r="H903" s="25">
        <v>117</v>
      </c>
      <c r="I903" s="26">
        <v>46151.499305555597</v>
      </c>
      <c r="J903" s="27">
        <v>330</v>
      </c>
      <c r="K903" s="27">
        <v>347</v>
      </c>
      <c r="L903" s="27">
        <v>170</v>
      </c>
      <c r="M903" s="27">
        <v>19013</v>
      </c>
      <c r="N903" s="27">
        <v>16611</v>
      </c>
      <c r="O903" s="25">
        <v>3</v>
      </c>
      <c r="P903" s="27">
        <v>0</v>
      </c>
      <c r="Q903" s="24"/>
      <c r="R903" s="24"/>
      <c r="S903" s="27">
        <v>8</v>
      </c>
      <c r="T903" s="27">
        <v>10</v>
      </c>
      <c r="U903" s="27">
        <v>109600</v>
      </c>
      <c r="V903" s="27">
        <v>74600</v>
      </c>
      <c r="W903" s="27">
        <v>109600</v>
      </c>
      <c r="X903" s="24" t="str">
        <f>IF(OR(I903="",说明首页!$C$3-INT(I903)&gt;7),"是","否")</f>
        <v>否</v>
      </c>
      <c r="Y903" s="24" t="str">
        <f>IF(OR(O903="",O903&lt;22),"是","否")</f>
        <v>是</v>
      </c>
      <c r="Z903" s="24" t="str">
        <f>IF(AND(X903="否",Y903="否"),"是","否")</f>
        <v>否</v>
      </c>
      <c r="AA903" s="24" t="str">
        <f>IF(OR(I903="",说明首页!$C$3-INT(I903)&gt;=3),"是","否")</f>
        <v>否</v>
      </c>
      <c r="AB903" s="28">
        <f>IFERROR(IF(L903&gt;0,N903/L903,0),0)</f>
        <v>97.711764705882359</v>
      </c>
      <c r="AC903" s="29">
        <f>IFERROR(IF(U903="",0,U903/10000),0)</f>
        <v>10.96</v>
      </c>
      <c r="AD903" s="27">
        <f>IFERROR(IF(AND(T903&lt;&gt;"",T903&gt;0),U903/T903,0),0)</f>
        <v>10960</v>
      </c>
      <c r="AE903" s="29">
        <f>IFERROR(IF(V903="",0,V903/10000),0)</f>
        <v>7.46</v>
      </c>
      <c r="AF903" s="29">
        <f>IFERROR(IF(O903&gt;0,N903/O903/60,0),0)</f>
        <v>92.283333333333331</v>
      </c>
      <c r="AG903" s="28" t="str">
        <f>IF(Z903="是",COUNTIFS($Z$2:$Z$4721,"是",$AB$2:$AB$4721,"&lt;"&amp;AB903)/COUNTIF($Z$2:$Z$4721,"是")*100,"")</f>
        <v/>
      </c>
      <c r="AH903" s="28" t="str">
        <f>IF(Z903="是",COUNTIFS($Z$2:$Z$4721,"是",$AC$2:$AC$4721,"&lt;"&amp;AC903)/COUNTIF($Z$2:$Z$4721,"是")*100,"")</f>
        <v/>
      </c>
      <c r="AI903" s="28" t="str">
        <f>IF(Z903="是",COUNTIFS($Z$2:$Z$4721,"是",$AD$2:$AD$4721,"&lt;"&amp;AD903)/COUNTIF($Z$2:$Z$4721,"是")*100,"")</f>
        <v/>
      </c>
      <c r="AJ903" s="28" t="str">
        <f>IF(Z903="是",COUNTIFS($Z$2:$Z$4721,"是",$AE$2:$AE$4721,"&lt;"&amp;AE903)/COUNTIF($Z$2:$Z$4721,"是")*100,"")</f>
        <v/>
      </c>
      <c r="AK903" s="28" t="str">
        <f>IF(Z903="是",COUNTIFS($Z$2:$Z$4721,"是",$AF$2:$AF$4721,"&lt;"&amp;AF903)/COUNTIF($Z$2:$Z$4721,"是")*100,"")</f>
        <v/>
      </c>
      <c r="AL903" s="29" t="str">
        <f>IF(Z903="是",ROUND(AG903*0.1+AH903*0.35+AI903*0.15+AJ903*0.15+AK903*0.25,2),"")</f>
        <v/>
      </c>
      <c r="AM903" s="25" t="str">
        <f>IF(Z903="是",COUNTIFS($Z$2:$Z$4721,"是",$AL$2:$AL$4721,"&gt;"&amp;AL903)+1,"")</f>
        <v/>
      </c>
      <c r="AN903" s="24" t="str">
        <f>IF(Z903&lt;&gt;"是","非参评",IF(AND(AM903&lt;=COUNTIF($Z$2:$Z$4721,"是")*0.2,AC903&gt;MEDIAN(IF($Z$2:$Z$4721="是",$AC$2:$AC$4721))),"S",IF(AM903&lt;=COUNTIF($Z$2:$Z$4721,"是")*0.5,"A",IF(AM903&lt;=COUNTIF($Z$2:$Z$4721,"是")*0.8,"B","C"))))</f>
        <v>非参评</v>
      </c>
      <c r="AO903" s="24" t="str">
        <f>IF(G903="","无数据",IF(G903&lt;30,"MOB1-",IF(G903&lt;90,"MOB1-3",IF(G903&lt;180,"MOB3-6",IF(G903&lt;365,"MOB6-12","MOB12+")))))</f>
        <v>MOB3-6</v>
      </c>
    </row>
    <row r="904" spans="1:41" ht="13.5" hidden="1" customHeight="1">
      <c r="A904" s="24" t="s">
        <v>1168</v>
      </c>
      <c r="B904" s="34" t="s">
        <v>147</v>
      </c>
      <c r="C904" s="25">
        <v>801583</v>
      </c>
      <c r="D904" s="24" t="s">
        <v>148</v>
      </c>
      <c r="E904" s="26">
        <v>46063.479861111096</v>
      </c>
      <c r="F904" s="26">
        <v>46063.479861111096</v>
      </c>
      <c r="G904" s="25">
        <v>91</v>
      </c>
      <c r="H904" s="25">
        <v>91</v>
      </c>
      <c r="I904" s="26">
        <v>46154.791666666701</v>
      </c>
      <c r="J904" s="27">
        <v>492</v>
      </c>
      <c r="K904" s="27">
        <v>514</v>
      </c>
      <c r="L904" s="27">
        <v>229</v>
      </c>
      <c r="M904" s="27">
        <v>44548</v>
      </c>
      <c r="N904" s="27">
        <v>41074</v>
      </c>
      <c r="O904" s="25">
        <v>21</v>
      </c>
      <c r="P904" s="27">
        <v>0</v>
      </c>
      <c r="Q904" s="24"/>
      <c r="R904" s="24"/>
      <c r="S904" s="27">
        <v>13</v>
      </c>
      <c r="T904" s="27">
        <v>20</v>
      </c>
      <c r="U904" s="27">
        <v>193100</v>
      </c>
      <c r="V904" s="27">
        <v>63000</v>
      </c>
      <c r="W904" s="27">
        <v>193100</v>
      </c>
      <c r="X904" s="24" t="str">
        <f>IF(OR(I904="",说明首页!$C$3-INT(I904)&gt;7),"是","否")</f>
        <v>否</v>
      </c>
      <c r="Y904" s="24" t="str">
        <f>IF(OR(O904="",O904&lt;22),"是","否")</f>
        <v>是</v>
      </c>
      <c r="Z904" s="24" t="str">
        <f>IF(AND(X904="否",Y904="否"),"是","否")</f>
        <v>否</v>
      </c>
      <c r="AA904" s="24" t="str">
        <f>IF(OR(I904="",说明首页!$C$3-INT(I904)&gt;=3),"是","否")</f>
        <v>否</v>
      </c>
      <c r="AB904" s="28">
        <f>IFERROR(IF(L904&gt;0,N904/L904,0),0)</f>
        <v>179.36244541484717</v>
      </c>
      <c r="AC904" s="29">
        <f>IFERROR(IF(U904="",0,U904/10000),0)</f>
        <v>19.309999999999999</v>
      </c>
      <c r="AD904" s="27">
        <f>IFERROR(IF(AND(T904&lt;&gt;"",T904&gt;0),U904/T904,0),0)</f>
        <v>9655</v>
      </c>
      <c r="AE904" s="29">
        <f>IFERROR(IF(V904="",0,V904/10000),0)</f>
        <v>6.3</v>
      </c>
      <c r="AF904" s="29">
        <f>IFERROR(IF(O904&gt;0,N904/O904/60,0),0)</f>
        <v>32.598412698412702</v>
      </c>
      <c r="AG904" s="28" t="str">
        <f>IF(Z904="是",COUNTIFS($Z$2:$Z$4721,"是",$AB$2:$AB$4721,"&lt;"&amp;AB904)/COUNTIF($Z$2:$Z$4721,"是")*100,"")</f>
        <v/>
      </c>
      <c r="AH904" s="28" t="str">
        <f>IF(Z904="是",COUNTIFS($Z$2:$Z$4721,"是",$AC$2:$AC$4721,"&lt;"&amp;AC904)/COUNTIF($Z$2:$Z$4721,"是")*100,"")</f>
        <v/>
      </c>
      <c r="AI904" s="28" t="str">
        <f>IF(Z904="是",COUNTIFS($Z$2:$Z$4721,"是",$AD$2:$AD$4721,"&lt;"&amp;AD904)/COUNTIF($Z$2:$Z$4721,"是")*100,"")</f>
        <v/>
      </c>
      <c r="AJ904" s="28" t="str">
        <f>IF(Z904="是",COUNTIFS($Z$2:$Z$4721,"是",$AE$2:$AE$4721,"&lt;"&amp;AE904)/COUNTIF($Z$2:$Z$4721,"是")*100,"")</f>
        <v/>
      </c>
      <c r="AK904" s="28" t="str">
        <f>IF(Z904="是",COUNTIFS($Z$2:$Z$4721,"是",$AF$2:$AF$4721,"&lt;"&amp;AF904)/COUNTIF($Z$2:$Z$4721,"是")*100,"")</f>
        <v/>
      </c>
      <c r="AL904" s="29" t="str">
        <f>IF(Z904="是",ROUND(AG904*0.1+AH904*0.35+AI904*0.15+AJ904*0.15+AK904*0.25,2),"")</f>
        <v/>
      </c>
      <c r="AM904" s="25" t="str">
        <f>IF(Z904="是",COUNTIFS($Z$2:$Z$4721,"是",$AL$2:$AL$4721,"&gt;"&amp;AL904)+1,"")</f>
        <v/>
      </c>
      <c r="AN904" s="24" t="str">
        <f>IF(Z904&lt;&gt;"是","非参评",IF(AND(AM904&lt;=COUNTIF($Z$2:$Z$4721,"是")*0.2,AC904&gt;MEDIAN(IF($Z$2:$Z$4721="是",$AC$2:$AC$4721))),"S",IF(AM904&lt;=COUNTIF($Z$2:$Z$4721,"是")*0.5,"A",IF(AM904&lt;=COUNTIF($Z$2:$Z$4721,"是")*0.8,"B","C"))))</f>
        <v>非参评</v>
      </c>
      <c r="AO904" s="24" t="str">
        <f>IF(G904="","无数据",IF(G904&lt;30,"MOB1-",IF(G904&lt;90,"MOB1-3",IF(G904&lt;180,"MOB3-6",IF(G904&lt;365,"MOB6-12","MOB12+")))))</f>
        <v>MOB3-6</v>
      </c>
    </row>
    <row r="905" spans="1:41" ht="13.5" hidden="1" customHeight="1">
      <c r="A905" s="24" t="s">
        <v>1168</v>
      </c>
      <c r="B905" s="34" t="s">
        <v>167</v>
      </c>
      <c r="C905" s="25">
        <v>801693</v>
      </c>
      <c r="D905" s="24" t="s">
        <v>406</v>
      </c>
      <c r="E905" s="26">
        <v>46038.474999999999</v>
      </c>
      <c r="F905" s="26">
        <v>46038.474999999999</v>
      </c>
      <c r="G905" s="25">
        <v>116</v>
      </c>
      <c r="H905" s="25">
        <v>116</v>
      </c>
      <c r="I905" s="26">
        <v>46151.431944444397</v>
      </c>
      <c r="J905" s="27">
        <v>2496</v>
      </c>
      <c r="K905" s="27">
        <v>3542</v>
      </c>
      <c r="L905" s="27">
        <v>1420</v>
      </c>
      <c r="M905" s="27">
        <v>177066</v>
      </c>
      <c r="N905" s="27">
        <v>145133</v>
      </c>
      <c r="O905" s="24">
        <v>22</v>
      </c>
      <c r="P905" s="24">
        <v>0</v>
      </c>
      <c r="Q905" s="24"/>
      <c r="R905" s="24"/>
      <c r="S905" s="24">
        <v>182</v>
      </c>
      <c r="T905" s="24">
        <v>294</v>
      </c>
      <c r="U905" s="24">
        <v>6911400</v>
      </c>
      <c r="V905" s="24">
        <v>3265100</v>
      </c>
      <c r="W905" s="24">
        <v>6911400</v>
      </c>
      <c r="X905" s="24" t="str">
        <f>IF(OR(I905="",说明首页!$C$3-INT(I905)&gt;7),"是","否")</f>
        <v>否</v>
      </c>
      <c r="Y905" s="24" t="str">
        <f>IF(OR(O905="",O905&lt;22),"是","否")</f>
        <v>否</v>
      </c>
      <c r="Z905" s="24" t="str">
        <f>IF(AND(X905="否",Y905="否"),"是","否")</f>
        <v>是</v>
      </c>
      <c r="AA905" s="24" t="str">
        <f>IF(OR(I905="",说明首页!$C$3-INT(I905)&gt;=3),"是","否")</f>
        <v>否</v>
      </c>
      <c r="AB905" s="28">
        <f>IFERROR(IF(L905&gt;0,N905/L905,0),0)</f>
        <v>102.20633802816901</v>
      </c>
      <c r="AC905" s="29">
        <f>IFERROR(IF(U905="",0,U905/10000),0)</f>
        <v>691.14</v>
      </c>
      <c r="AD905" s="27">
        <f>IFERROR(IF(AND(T905&lt;&gt;"",T905&gt;0),U905/T905,0),0)</f>
        <v>23508.163265306124</v>
      </c>
      <c r="AE905" s="29">
        <f>IFERROR(IF(V905="",0,V905/10000),0)</f>
        <v>326.51</v>
      </c>
      <c r="AF905" s="29">
        <f>IFERROR(IF(O905&gt;0,N905/O905/60,0),0)</f>
        <v>109.94924242424241</v>
      </c>
      <c r="AG905" s="28">
        <f>IF(Z905="是",COUNTIFS($Z$2:$Z$4721,"是",$AB$2:$AB$4721,"&lt;"&amp;AB905)/COUNTIF($Z$2:$Z$4721,"是")*100,"")</f>
        <v>72.175379426644184</v>
      </c>
      <c r="AH905" s="28">
        <f>IF(Z905="是",COUNTIFS($Z$2:$Z$4721,"是",$AC$2:$AC$4721,"&lt;"&amp;AC905)/COUNTIF($Z$2:$Z$4721,"是")*100,"")</f>
        <v>36.25632377740304</v>
      </c>
      <c r="AI905" s="28">
        <f>IF(Z905="是",COUNTIFS($Z$2:$Z$4721,"是",$AD$2:$AD$4721,"&lt;"&amp;AD905)/COUNTIF($Z$2:$Z$4721,"是")*100,"")</f>
        <v>46.374367622259697</v>
      </c>
      <c r="AJ905" s="28">
        <f>IF(Z905="是",COUNTIFS($Z$2:$Z$4721,"是",$AE$2:$AE$4721,"&lt;"&amp;AE905)/COUNTIF($Z$2:$Z$4721,"是")*100,"")</f>
        <v>52.951096121416526</v>
      </c>
      <c r="AK905" s="28">
        <f>IF(Z905="是",COUNTIFS($Z$2:$Z$4721,"是",$AF$2:$AF$4721,"&lt;"&amp;AF905)/COUNTIF($Z$2:$Z$4721,"是")*100,"")</f>
        <v>13.659359190556492</v>
      </c>
      <c r="AL905" s="29">
        <f>IF(Z905="是",ROUND(AG905*0.1+AH905*0.35+AI905*0.15+AJ905*0.15+AK905*0.25,2),"")</f>
        <v>38.22</v>
      </c>
      <c r="AM905" s="25">
        <f>IF(Z905="是",COUNTIFS($Z$2:$Z$4721,"是",$AL$2:$AL$4721,"&gt;"&amp;AL905)+1,"")</f>
        <v>384</v>
      </c>
      <c r="AN905" s="24" t="str">
        <f>IF(Z905&lt;&gt;"是","非参评",IF(AND(AM905&lt;=COUNTIF($Z$2:$Z$4721,"是")*0.2,AC905&gt;MEDIAN(IF($Z$2:$Z$4721="是",$AC$2:$AC$4721))),"S",IF(AM905&lt;=COUNTIF($Z$2:$Z$4721,"是")*0.5,"A",IF(AM905&lt;=COUNTIF($Z$2:$Z$4721,"是")*0.8,"B","C"))))</f>
        <v>B</v>
      </c>
      <c r="AO905" s="24" t="str">
        <f>IF(G905="","无数据",IF(G905&lt;30,"MOB1-",IF(G905&lt;90,"MOB1-3",IF(G905&lt;180,"MOB3-6",IF(G905&lt;365,"MOB6-12","MOB12+")))))</f>
        <v>MOB3-6</v>
      </c>
    </row>
    <row r="906" spans="1:41" ht="13.5" hidden="1" customHeight="1">
      <c r="A906" s="24" t="s">
        <v>1168</v>
      </c>
      <c r="B906" s="34" t="s">
        <v>167</v>
      </c>
      <c r="C906" s="25">
        <v>801699</v>
      </c>
      <c r="D906" s="24" t="s">
        <v>811</v>
      </c>
      <c r="E906" s="26">
        <v>46038.478472222203</v>
      </c>
      <c r="F906" s="26">
        <v>46038.478472222203</v>
      </c>
      <c r="G906" s="25">
        <v>116</v>
      </c>
      <c r="H906" s="25">
        <v>116</v>
      </c>
      <c r="I906" s="26">
        <v>46154.809722222199</v>
      </c>
      <c r="J906" s="27">
        <v>3171</v>
      </c>
      <c r="K906" s="27">
        <v>4956</v>
      </c>
      <c r="L906" s="27">
        <v>1727</v>
      </c>
      <c r="M906" s="27">
        <v>217298</v>
      </c>
      <c r="N906" s="27">
        <v>167232</v>
      </c>
      <c r="O906" s="25">
        <v>22</v>
      </c>
      <c r="P906" s="27">
        <v>0</v>
      </c>
      <c r="Q906" s="24"/>
      <c r="R906" s="24"/>
      <c r="S906" s="27">
        <v>234</v>
      </c>
      <c r="T906" s="27">
        <v>383</v>
      </c>
      <c r="U906" s="27">
        <v>8491500</v>
      </c>
      <c r="V906" s="27">
        <v>3000200</v>
      </c>
      <c r="W906" s="27">
        <v>8491500</v>
      </c>
      <c r="X906" s="24" t="str">
        <f>IF(OR(I906="",说明首页!$C$3-INT(I906)&gt;7),"是","否")</f>
        <v>否</v>
      </c>
      <c r="Y906" s="24" t="str">
        <f>IF(OR(O906="",O906&lt;22),"是","否")</f>
        <v>否</v>
      </c>
      <c r="Z906" s="24" t="str">
        <f>IF(AND(X906="否",Y906="否"),"是","否")</f>
        <v>是</v>
      </c>
      <c r="AA906" s="24" t="str">
        <f>IF(OR(I906="",说明首页!$C$3-INT(I906)&gt;=3),"是","否")</f>
        <v>否</v>
      </c>
      <c r="AB906" s="28">
        <f>IFERROR(IF(L906&gt;0,N906/L906,0),0)</f>
        <v>96.833815865662999</v>
      </c>
      <c r="AC906" s="29">
        <f>IFERROR(IF(U906="",0,U906/10000),0)</f>
        <v>849.15</v>
      </c>
      <c r="AD906" s="27">
        <f>IFERROR(IF(AND(T906&lt;&gt;"",T906&gt;0),U906/T906,0),0)</f>
        <v>22171.018276762403</v>
      </c>
      <c r="AE906" s="29">
        <f>IFERROR(IF(V906="",0,V906/10000),0)</f>
        <v>300.02</v>
      </c>
      <c r="AF906" s="29">
        <f>IFERROR(IF(O906&gt;0,N906/O906/60,0),0)</f>
        <v>126.69090909090909</v>
      </c>
      <c r="AG906" s="28">
        <f>IF(Z906="是",COUNTIFS($Z$2:$Z$4721,"是",$AB$2:$AB$4721,"&lt;"&amp;AB906)/COUNTIF($Z$2:$Z$4721,"是")*100,"")</f>
        <v>60.876897133220908</v>
      </c>
      <c r="AH906" s="28">
        <f>IF(Z906="是",COUNTIFS($Z$2:$Z$4721,"是",$AC$2:$AC$4721,"&lt;"&amp;AC906)/COUNTIF($Z$2:$Z$4721,"是")*100,"")</f>
        <v>54.974704890387862</v>
      </c>
      <c r="AI906" s="28">
        <f>IF(Z906="是",COUNTIFS($Z$2:$Z$4721,"是",$AD$2:$AD$4721,"&lt;"&amp;AD906)/COUNTIF($Z$2:$Z$4721,"是")*100,"")</f>
        <v>37.774030354131533</v>
      </c>
      <c r="AJ906" s="28">
        <f>IF(Z906="是",COUNTIFS($Z$2:$Z$4721,"是",$AE$2:$AE$4721,"&lt;"&amp;AE906)/COUNTIF($Z$2:$Z$4721,"是")*100,"")</f>
        <v>48.229342327150079</v>
      </c>
      <c r="AK906" s="28">
        <f>IF(Z906="是",COUNTIFS($Z$2:$Z$4721,"是",$AF$2:$AF$4721,"&lt;"&amp;AF906)/COUNTIF($Z$2:$Z$4721,"是")*100,"")</f>
        <v>35.244519392917368</v>
      </c>
      <c r="AL906" s="29">
        <f>IF(Z906="是",ROUND(AG906*0.1+AH906*0.35+AI906*0.15+AJ906*0.15+AK906*0.25,2),"")</f>
        <v>47.04</v>
      </c>
      <c r="AM906" s="25">
        <f>IF(Z906="是",COUNTIFS($Z$2:$Z$4721,"是",$AL$2:$AL$4721,"&gt;"&amp;AL906)+1,"")</f>
        <v>311</v>
      </c>
      <c r="AN906" s="24" t="str">
        <f>IF(Z906&lt;&gt;"是","非参评",IF(AND(AM906&lt;=COUNTIF($Z$2:$Z$4721,"是")*0.2,AC906&gt;MEDIAN(IF($Z$2:$Z$4721="是",$AC$2:$AC$4721))),"S",IF(AM906&lt;=COUNTIF($Z$2:$Z$4721,"是")*0.5,"A",IF(AM906&lt;=COUNTIF($Z$2:$Z$4721,"是")*0.8,"B","C"))))</f>
        <v>B</v>
      </c>
      <c r="AO906" s="24" t="str">
        <f>IF(G906="","无数据",IF(G906&lt;30,"MOB1-",IF(G906&lt;90,"MOB1-3",IF(G906&lt;180,"MOB3-6",IF(G906&lt;365,"MOB6-12","MOB12+")))))</f>
        <v>MOB3-6</v>
      </c>
    </row>
    <row r="907" spans="1:41" ht="13.5" hidden="1" customHeight="1">
      <c r="A907" s="24" t="s">
        <v>1168</v>
      </c>
      <c r="B907" s="34" t="s">
        <v>167</v>
      </c>
      <c r="C907" s="25">
        <v>801701</v>
      </c>
      <c r="D907" s="24" t="s">
        <v>1311</v>
      </c>
      <c r="E907" s="26">
        <v>46038.486111111102</v>
      </c>
      <c r="F907" s="26">
        <v>46038.486111111102</v>
      </c>
      <c r="G907" s="25">
        <v>116</v>
      </c>
      <c r="H907" s="25">
        <v>116</v>
      </c>
      <c r="I907" s="26">
        <v>46151.430555555598</v>
      </c>
      <c r="J907" s="27">
        <v>2332</v>
      </c>
      <c r="K907" s="27">
        <v>3900</v>
      </c>
      <c r="L907" s="27">
        <v>1767</v>
      </c>
      <c r="M907" s="27">
        <v>271515</v>
      </c>
      <c r="N907" s="27">
        <v>240356</v>
      </c>
      <c r="O907" s="25">
        <v>22</v>
      </c>
      <c r="P907" s="27">
        <v>0</v>
      </c>
      <c r="Q907" s="24"/>
      <c r="R907" s="24"/>
      <c r="S907" s="27">
        <v>204</v>
      </c>
      <c r="T907" s="27">
        <v>314</v>
      </c>
      <c r="U907" s="27">
        <v>7527100</v>
      </c>
      <c r="V907" s="27">
        <v>3346900</v>
      </c>
      <c r="W907" s="27">
        <v>7527100</v>
      </c>
      <c r="X907" s="24" t="str">
        <f>IF(OR(I907="",说明首页!$C$3-INT(I907)&gt;7),"是","否")</f>
        <v>否</v>
      </c>
      <c r="Y907" s="24" t="str">
        <f>IF(OR(O907="",O907&lt;22),"是","否")</f>
        <v>否</v>
      </c>
      <c r="Z907" s="24" t="str">
        <f>IF(AND(X907="否",Y907="否"),"是","否")</f>
        <v>是</v>
      </c>
      <c r="AA907" s="24" t="str">
        <f>IF(OR(I907="",说明首页!$C$3-INT(I907)&gt;=3),"是","否")</f>
        <v>否</v>
      </c>
      <c r="AB907" s="28">
        <f>IFERROR(IF(L907&gt;0,N907/L907,0),0)</f>
        <v>136.02490096208263</v>
      </c>
      <c r="AC907" s="29">
        <f>IFERROR(IF(U907="",0,U907/10000),0)</f>
        <v>752.71</v>
      </c>
      <c r="AD907" s="27">
        <f>IFERROR(IF(AND(T907&lt;&gt;"",T907&gt;0),U907/T907,0),0)</f>
        <v>23971.656050955415</v>
      </c>
      <c r="AE907" s="29">
        <f>IFERROR(IF(V907="",0,V907/10000),0)</f>
        <v>334.69</v>
      </c>
      <c r="AF907" s="29">
        <f>IFERROR(IF(O907&gt;0,N907/O907/60,0),0)</f>
        <v>182.08787878787879</v>
      </c>
      <c r="AG907" s="28">
        <f>IF(Z907="是",COUNTIFS($Z$2:$Z$4721,"是",$AB$2:$AB$4721,"&lt;"&amp;AB907)/COUNTIF($Z$2:$Z$4721,"是")*100,"")</f>
        <v>93.929173693086</v>
      </c>
      <c r="AH907" s="28">
        <f>IF(Z907="是",COUNTIFS($Z$2:$Z$4721,"是",$AC$2:$AC$4721,"&lt;"&amp;AC907)/COUNTIF($Z$2:$Z$4721,"是")*100,"")</f>
        <v>43.676222596964585</v>
      </c>
      <c r="AI907" s="28">
        <f>IF(Z907="是",COUNTIFS($Z$2:$Z$4721,"是",$AD$2:$AD$4721,"&lt;"&amp;AD907)/COUNTIF($Z$2:$Z$4721,"是")*100,"")</f>
        <v>49.072512647554802</v>
      </c>
      <c r="AJ907" s="28">
        <f>IF(Z907="是",COUNTIFS($Z$2:$Z$4721,"是",$AE$2:$AE$4721,"&lt;"&amp;AE907)/COUNTIF($Z$2:$Z$4721,"是")*100,"")</f>
        <v>54.131534569983145</v>
      </c>
      <c r="AK907" s="28">
        <f>IF(Z907="是",COUNTIFS($Z$2:$Z$4721,"是",$AF$2:$AF$4721,"&lt;"&amp;AF907)/COUNTIF($Z$2:$Z$4721,"是")*100,"")</f>
        <v>94.940978077571671</v>
      </c>
      <c r="AL907" s="29">
        <f>IF(Z907="是",ROUND(AG907*0.1+AH907*0.35+AI907*0.15+AJ907*0.15+AK907*0.25,2),"")</f>
        <v>63.9</v>
      </c>
      <c r="AM907" s="25">
        <f>IF(Z907="是",COUNTIFS($Z$2:$Z$4721,"是",$AL$2:$AL$4721,"&gt;"&amp;AL907)+1,"")</f>
        <v>182</v>
      </c>
      <c r="AN907" s="24" t="str">
        <f>IF(Z907&lt;&gt;"是","非参评",IF(AND(AM907&lt;=COUNTIF($Z$2:$Z$4721,"是")*0.2,AC907&gt;MEDIAN(IF($Z$2:$Z$4721="是",$AC$2:$AC$4721))),"S",IF(AM907&lt;=COUNTIF($Z$2:$Z$4721,"是")*0.5,"A",IF(AM907&lt;=COUNTIF($Z$2:$Z$4721,"是")*0.8,"B","C"))))</f>
        <v>A</v>
      </c>
      <c r="AO907" s="24" t="str">
        <f>IF(G907="","无数据",IF(G907&lt;30,"MOB1-",IF(G907&lt;90,"MOB1-3",IF(G907&lt;180,"MOB3-6",IF(G907&lt;365,"MOB6-12","MOB12+")))))</f>
        <v>MOB3-6</v>
      </c>
    </row>
    <row r="908" spans="1:41" ht="13.5" hidden="1" customHeight="1">
      <c r="A908" s="24" t="s">
        <v>1168</v>
      </c>
      <c r="B908" s="34" t="s">
        <v>158</v>
      </c>
      <c r="C908" s="25">
        <v>801716</v>
      </c>
      <c r="D908" s="24" t="s">
        <v>1359</v>
      </c>
      <c r="E908" s="26">
        <v>46038.451388888898</v>
      </c>
      <c r="F908" s="26">
        <v>46038.451388888898</v>
      </c>
      <c r="G908" s="25">
        <v>116</v>
      </c>
      <c r="H908" s="25">
        <v>116</v>
      </c>
      <c r="I908" s="26">
        <v>46129.78125</v>
      </c>
      <c r="J908" s="27">
        <v>600</v>
      </c>
      <c r="K908" s="27">
        <v>815</v>
      </c>
      <c r="L908" s="27">
        <v>379</v>
      </c>
      <c r="M908" s="27">
        <v>39293</v>
      </c>
      <c r="N908" s="27">
        <v>32600</v>
      </c>
      <c r="O908" s="25">
        <v>5</v>
      </c>
      <c r="P908" s="27">
        <v>0</v>
      </c>
      <c r="Q908" s="24"/>
      <c r="R908" s="24"/>
      <c r="S908" s="27">
        <v>58</v>
      </c>
      <c r="T908" s="27">
        <v>85</v>
      </c>
      <c r="U908" s="27">
        <v>1997200</v>
      </c>
      <c r="V908" s="27">
        <v>326500</v>
      </c>
      <c r="W908" s="27">
        <v>1997200</v>
      </c>
      <c r="X908" s="24" t="str">
        <f>IF(OR(I908="",说明首页!$C$3-INT(I908)&gt;7),"是","否")</f>
        <v>否</v>
      </c>
      <c r="Y908" s="24" t="str">
        <f>IF(OR(O908="",O908&lt;22),"是","否")</f>
        <v>是</v>
      </c>
      <c r="Z908" s="24" t="str">
        <f>IF(AND(X908="否",Y908="否"),"是","否")</f>
        <v>否</v>
      </c>
      <c r="AA908" s="24" t="str">
        <f>IF(OR(I908="",说明首页!$C$3-INT(I908)&gt;=3),"是","否")</f>
        <v>否</v>
      </c>
      <c r="AB908" s="28">
        <f>IFERROR(IF(L908&gt;0,N908/L908,0),0)</f>
        <v>86.01583113456465</v>
      </c>
      <c r="AC908" s="29">
        <f>IFERROR(IF(U908="",0,U908/10000),0)</f>
        <v>199.72</v>
      </c>
      <c r="AD908" s="27">
        <f>IFERROR(IF(AND(T908&lt;&gt;"",T908&gt;0),U908/T908,0),0)</f>
        <v>23496.470588235294</v>
      </c>
      <c r="AE908" s="29">
        <f>IFERROR(IF(V908="",0,V908/10000),0)</f>
        <v>32.65</v>
      </c>
      <c r="AF908" s="29">
        <f>IFERROR(IF(O908&gt;0,N908/O908/60,0),0)</f>
        <v>108.66666666666667</v>
      </c>
      <c r="AG908" s="28" t="str">
        <f>IF(Z908="是",COUNTIFS($Z$2:$Z$4721,"是",$AB$2:$AB$4721,"&lt;"&amp;AB908)/COUNTIF($Z$2:$Z$4721,"是")*100,"")</f>
        <v/>
      </c>
      <c r="AH908" s="28" t="str">
        <f>IF(Z908="是",COUNTIFS($Z$2:$Z$4721,"是",$AC$2:$AC$4721,"&lt;"&amp;AC908)/COUNTIF($Z$2:$Z$4721,"是")*100,"")</f>
        <v/>
      </c>
      <c r="AI908" s="28" t="str">
        <f>IF(Z908="是",COUNTIFS($Z$2:$Z$4721,"是",$AD$2:$AD$4721,"&lt;"&amp;AD908)/COUNTIF($Z$2:$Z$4721,"是")*100,"")</f>
        <v/>
      </c>
      <c r="AJ908" s="28" t="str">
        <f>IF(Z908="是",COUNTIFS($Z$2:$Z$4721,"是",$AE$2:$AE$4721,"&lt;"&amp;AE908)/COUNTIF($Z$2:$Z$4721,"是")*100,"")</f>
        <v/>
      </c>
      <c r="AK908" s="28" t="str">
        <f>IF(Z908="是",COUNTIFS($Z$2:$Z$4721,"是",$AF$2:$AF$4721,"&lt;"&amp;AF908)/COUNTIF($Z$2:$Z$4721,"是")*100,"")</f>
        <v/>
      </c>
      <c r="AL908" s="29" t="str">
        <f>IF(Z908="是",ROUND(AG908*0.1+AH908*0.35+AI908*0.15+AJ908*0.15+AK908*0.25,2),"")</f>
        <v/>
      </c>
      <c r="AM908" s="25" t="str">
        <f>IF(Z908="是",COUNTIFS($Z$2:$Z$4721,"是",$AL$2:$AL$4721,"&gt;"&amp;AL908)+1,"")</f>
        <v/>
      </c>
      <c r="AN908" s="24" t="str">
        <f>IF(Z908&lt;&gt;"是","非参评",IF(AND(AM908&lt;=COUNTIF($Z$2:$Z$4721,"是")*0.2,AC908&gt;MEDIAN(IF($Z$2:$Z$4721="是",$AC$2:$AC$4721))),"S",IF(AM908&lt;=COUNTIF($Z$2:$Z$4721,"是")*0.5,"A",IF(AM908&lt;=COUNTIF($Z$2:$Z$4721,"是")*0.8,"B","C"))))</f>
        <v>非参评</v>
      </c>
      <c r="AO908" s="24" t="str">
        <f>IF(G908="","无数据",IF(G908&lt;30,"MOB1-",IF(G908&lt;90,"MOB1-3",IF(G908&lt;180,"MOB3-6",IF(G908&lt;365,"MOB6-12","MOB12+")))))</f>
        <v>MOB3-6</v>
      </c>
    </row>
    <row r="909" spans="1:41" ht="13.5" hidden="1" customHeight="1">
      <c r="A909" s="24" t="s">
        <v>1168</v>
      </c>
      <c r="B909" s="34" t="s">
        <v>158</v>
      </c>
      <c r="C909" s="25">
        <v>801718</v>
      </c>
      <c r="D909" s="24" t="s">
        <v>1942</v>
      </c>
      <c r="E909" s="26">
        <v>46038.447916666701</v>
      </c>
      <c r="F909" s="26">
        <v>46038.447916666701</v>
      </c>
      <c r="G909" s="25">
        <v>116</v>
      </c>
      <c r="H909" s="25">
        <v>116</v>
      </c>
      <c r="I909" s="26">
        <v>46154.797916666699</v>
      </c>
      <c r="J909" s="27">
        <v>1303</v>
      </c>
      <c r="K909" s="27">
        <v>1921</v>
      </c>
      <c r="L909" s="27">
        <v>925</v>
      </c>
      <c r="M909" s="27">
        <v>109756</v>
      </c>
      <c r="N909" s="27">
        <v>95595</v>
      </c>
      <c r="O909" s="24">
        <v>16</v>
      </c>
      <c r="P909" s="27">
        <v>0</v>
      </c>
      <c r="Q909" s="24"/>
      <c r="R909" s="24"/>
      <c r="S909" s="27">
        <v>90</v>
      </c>
      <c r="T909" s="27">
        <v>147</v>
      </c>
      <c r="U909" s="27">
        <v>2080000</v>
      </c>
      <c r="V909" s="27">
        <v>483400</v>
      </c>
      <c r="W909" s="27">
        <v>2080000</v>
      </c>
      <c r="X909" s="24" t="str">
        <f>IF(OR(I909="",说明首页!$C$3-INT(I909)&gt;7),"是","否")</f>
        <v>否</v>
      </c>
      <c r="Y909" s="24" t="str">
        <f>IF(OR(O909="",O909&lt;22),"是","否")</f>
        <v>是</v>
      </c>
      <c r="Z909" s="24" t="str">
        <f>IF(AND(X909="否",Y909="否"),"是","否")</f>
        <v>否</v>
      </c>
      <c r="AA909" s="24" t="str">
        <f>IF(OR(I909="",说明首页!$C$3-INT(I909)&gt;=3),"是","否")</f>
        <v>否</v>
      </c>
      <c r="AB909" s="28">
        <f>IFERROR(IF(L909&gt;0,N909/L909,0),0)</f>
        <v>103.34594594594594</v>
      </c>
      <c r="AC909" s="29">
        <f>IFERROR(IF(U909="",0,U909/10000),0)</f>
        <v>208</v>
      </c>
      <c r="AD909" s="27">
        <f>IFERROR(IF(AND(T909&lt;&gt;"",T909&gt;0),U909/T909,0),0)</f>
        <v>14149.659863945579</v>
      </c>
      <c r="AE909" s="29">
        <f>IFERROR(IF(V909="",0,V909/10000),0)</f>
        <v>48.34</v>
      </c>
      <c r="AF909" s="29">
        <f>IFERROR(IF(O909&gt;0,N909/O909/60,0),0)</f>
        <v>99.578125</v>
      </c>
      <c r="AG909" s="28" t="str">
        <f>IF(Z909="是",COUNTIFS($Z$2:$Z$4721,"是",$AB$2:$AB$4721,"&lt;"&amp;AB909)/COUNTIF($Z$2:$Z$4721,"是")*100,"")</f>
        <v/>
      </c>
      <c r="AH909" s="28" t="str">
        <f>IF(Z909="是",COUNTIFS($Z$2:$Z$4721,"是",$AC$2:$AC$4721,"&lt;"&amp;AC909)/COUNTIF($Z$2:$Z$4721,"是")*100,"")</f>
        <v/>
      </c>
      <c r="AI909" s="28" t="str">
        <f>IF(Z909="是",COUNTIFS($Z$2:$Z$4721,"是",$AD$2:$AD$4721,"&lt;"&amp;AD909)/COUNTIF($Z$2:$Z$4721,"是")*100,"")</f>
        <v/>
      </c>
      <c r="AJ909" s="28" t="str">
        <f>IF(Z909="是",COUNTIFS($Z$2:$Z$4721,"是",$AE$2:$AE$4721,"&lt;"&amp;AE909)/COUNTIF($Z$2:$Z$4721,"是")*100,"")</f>
        <v/>
      </c>
      <c r="AK909" s="28" t="str">
        <f>IF(Z909="是",COUNTIFS($Z$2:$Z$4721,"是",$AF$2:$AF$4721,"&lt;"&amp;AF909)/COUNTIF($Z$2:$Z$4721,"是")*100,"")</f>
        <v/>
      </c>
      <c r="AL909" s="29" t="str">
        <f>IF(Z909="是",ROUND(AG909*0.1+AH909*0.35+AI909*0.15+AJ909*0.15+AK909*0.25,2),"")</f>
        <v/>
      </c>
      <c r="AM909" s="25" t="str">
        <f>IF(Z909="是",COUNTIFS($Z$2:$Z$4721,"是",$AL$2:$AL$4721,"&gt;"&amp;AL909)+1,"")</f>
        <v/>
      </c>
      <c r="AN909" s="24" t="str">
        <f>IF(Z909&lt;&gt;"是","非参评",IF(AND(AM909&lt;=COUNTIF($Z$2:$Z$4721,"是")*0.2,AC909&gt;MEDIAN(IF($Z$2:$Z$4721="是",$AC$2:$AC$4721))),"S",IF(AM909&lt;=COUNTIF($Z$2:$Z$4721,"是")*0.5,"A",IF(AM909&lt;=COUNTIF($Z$2:$Z$4721,"是")*0.8,"B","C"))))</f>
        <v>非参评</v>
      </c>
      <c r="AO909" s="24" t="str">
        <f>IF(G909="","无数据",IF(G909&lt;30,"MOB1-",IF(G909&lt;90,"MOB1-3",IF(G909&lt;180,"MOB3-6",IF(G909&lt;365,"MOB6-12","MOB12+")))))</f>
        <v>MOB3-6</v>
      </c>
    </row>
    <row r="910" spans="1:41" ht="13.5" hidden="1" customHeight="1">
      <c r="A910" s="24" t="s">
        <v>1168</v>
      </c>
      <c r="B910" s="34" t="s">
        <v>158</v>
      </c>
      <c r="C910" s="25">
        <v>801719</v>
      </c>
      <c r="D910" s="24" t="s">
        <v>1837</v>
      </c>
      <c r="E910" s="26">
        <v>46038.451388888898</v>
      </c>
      <c r="F910" s="26">
        <v>46038.451388888898</v>
      </c>
      <c r="G910" s="25">
        <v>116</v>
      </c>
      <c r="H910" s="25">
        <v>116</v>
      </c>
      <c r="I910" s="26">
        <v>46154.784722222197</v>
      </c>
      <c r="J910" s="27">
        <v>2609</v>
      </c>
      <c r="K910" s="27">
        <v>4022</v>
      </c>
      <c r="L910" s="27">
        <v>1881</v>
      </c>
      <c r="M910" s="27">
        <v>202905</v>
      </c>
      <c r="N910" s="27">
        <v>170092</v>
      </c>
      <c r="O910" s="25">
        <v>25</v>
      </c>
      <c r="P910" s="27">
        <v>0</v>
      </c>
      <c r="Q910" s="24"/>
      <c r="R910" s="24"/>
      <c r="S910" s="27">
        <v>172</v>
      </c>
      <c r="T910" s="27">
        <v>276</v>
      </c>
      <c r="U910" s="27">
        <v>5461100</v>
      </c>
      <c r="V910" s="27">
        <v>2432500</v>
      </c>
      <c r="W910" s="27">
        <v>5461100</v>
      </c>
      <c r="X910" s="24" t="str">
        <f>IF(OR(I910="",说明首页!$C$3-INT(I910)&gt;7),"是","否")</f>
        <v>否</v>
      </c>
      <c r="Y910" s="24" t="str">
        <f>IF(OR(O910="",O910&lt;22),"是","否")</f>
        <v>否</v>
      </c>
      <c r="Z910" s="24" t="str">
        <f>IF(AND(X910="否",Y910="否"),"是","否")</f>
        <v>是</v>
      </c>
      <c r="AA910" s="24" t="str">
        <f>IF(OR(I910="",说明首页!$C$3-INT(I910)&gt;=3),"是","否")</f>
        <v>否</v>
      </c>
      <c r="AB910" s="28">
        <f>IFERROR(IF(L910&gt;0,N910/L910,0),0)</f>
        <v>90.42636895268474</v>
      </c>
      <c r="AC910" s="29">
        <f>IFERROR(IF(U910="",0,U910/10000),0)</f>
        <v>546.11</v>
      </c>
      <c r="AD910" s="27">
        <f>IFERROR(IF(AND(T910&lt;&gt;"",T910&gt;0),U910/T910,0),0)</f>
        <v>19786.594202898552</v>
      </c>
      <c r="AE910" s="29">
        <f>IFERROR(IF(V910="",0,V910/10000),0)</f>
        <v>243.25</v>
      </c>
      <c r="AF910" s="29">
        <f>IFERROR(IF(O910&gt;0,N910/O910/60,0),0)</f>
        <v>113.39466666666667</v>
      </c>
      <c r="AG910" s="28">
        <f>IF(Z910="是",COUNTIFS($Z$2:$Z$4721,"是",$AB$2:$AB$4721,"&lt;"&amp;AB910)/COUNTIF($Z$2:$Z$4721,"是")*100,"")</f>
        <v>48.060708263069138</v>
      </c>
      <c r="AH910" s="28">
        <f>IF(Z910="是",COUNTIFS($Z$2:$Z$4721,"是",$AC$2:$AC$4721,"&lt;"&amp;AC910)/COUNTIF($Z$2:$Z$4721,"是")*100,"")</f>
        <v>21.416526138279931</v>
      </c>
      <c r="AI910" s="28">
        <f>IF(Z910="是",COUNTIFS($Z$2:$Z$4721,"是",$AD$2:$AD$4721,"&lt;"&amp;AD910)/COUNTIF($Z$2:$Z$4721,"是")*100,"")</f>
        <v>26.138279932546375</v>
      </c>
      <c r="AJ910" s="28">
        <f>IF(Z910="是",COUNTIFS($Z$2:$Z$4721,"是",$AE$2:$AE$4721,"&lt;"&amp;AE910)/COUNTIF($Z$2:$Z$4721,"是")*100,"")</f>
        <v>36.762225969645868</v>
      </c>
      <c r="AK910" s="28">
        <f>IF(Z910="是",COUNTIFS($Z$2:$Z$4721,"是",$AF$2:$AF$4721,"&lt;"&amp;AF910)/COUNTIF($Z$2:$Z$4721,"是")*100,"")</f>
        <v>16.694772344013494</v>
      </c>
      <c r="AL910" s="29">
        <f>IF(Z910="是",ROUND(AG910*0.1+AH910*0.35+AI910*0.15+AJ910*0.15+AK910*0.25,2),"")</f>
        <v>25.91</v>
      </c>
      <c r="AM910" s="25">
        <f>IF(Z910="是",COUNTIFS($Z$2:$Z$4721,"是",$AL$2:$AL$4721,"&gt;"&amp;AL910)+1,"")</f>
        <v>484</v>
      </c>
      <c r="AN910" s="24" t="str">
        <f>IF(Z910&lt;&gt;"是","非参评",IF(AND(AM910&lt;=COUNTIF($Z$2:$Z$4721,"是")*0.2,AC910&gt;MEDIAN(IF($Z$2:$Z$4721="是",$AC$2:$AC$4721))),"S",IF(AM910&lt;=COUNTIF($Z$2:$Z$4721,"是")*0.5,"A",IF(AM910&lt;=COUNTIF($Z$2:$Z$4721,"是")*0.8,"B","C"))))</f>
        <v>C</v>
      </c>
      <c r="AO910" s="24" t="str">
        <f>IF(G910="","无数据",IF(G910&lt;30,"MOB1-",IF(G910&lt;90,"MOB1-3",IF(G910&lt;180,"MOB3-6",IF(G910&lt;365,"MOB6-12","MOB12+")))))</f>
        <v>MOB3-6</v>
      </c>
    </row>
    <row r="911" spans="1:41" ht="13.5" hidden="1" customHeight="1">
      <c r="A911" s="24" t="s">
        <v>1168</v>
      </c>
      <c r="B911" s="34" t="s">
        <v>176</v>
      </c>
      <c r="C911" s="25">
        <v>801754</v>
      </c>
      <c r="D911" s="24" t="s">
        <v>1370</v>
      </c>
      <c r="E911" s="26">
        <v>46038.729861111096</v>
      </c>
      <c r="F911" s="26">
        <v>46038.729861111096</v>
      </c>
      <c r="G911" s="25">
        <v>116</v>
      </c>
      <c r="H911" s="25">
        <v>116</v>
      </c>
      <c r="I911" s="26">
        <v>46147.7409722222</v>
      </c>
      <c r="J911" s="27">
        <v>2139</v>
      </c>
      <c r="K911" s="27">
        <v>3232</v>
      </c>
      <c r="L911" s="27">
        <v>1409</v>
      </c>
      <c r="M911" s="27">
        <v>177688</v>
      </c>
      <c r="N911" s="27">
        <v>151316</v>
      </c>
      <c r="O911" s="25">
        <v>19</v>
      </c>
      <c r="P911" s="27">
        <v>0</v>
      </c>
      <c r="Q911" s="24"/>
      <c r="R911" s="24"/>
      <c r="S911" s="27">
        <v>170</v>
      </c>
      <c r="T911" s="27">
        <v>288</v>
      </c>
      <c r="U911" s="27">
        <v>6795600</v>
      </c>
      <c r="V911" s="27">
        <v>3369200</v>
      </c>
      <c r="W911" s="27">
        <v>6795600</v>
      </c>
      <c r="X911" s="24" t="str">
        <f>IF(OR(I911="",说明首页!$C$3-INT(I911)&gt;7),"是","否")</f>
        <v>否</v>
      </c>
      <c r="Y911" s="24" t="str">
        <f>IF(OR(O911="",O911&lt;22),"是","否")</f>
        <v>是</v>
      </c>
      <c r="Z911" s="24" t="str">
        <f>IF(AND(X911="否",Y911="否"),"是","否")</f>
        <v>否</v>
      </c>
      <c r="AA911" s="24" t="str">
        <f>IF(OR(I911="",说明首页!$C$3-INT(I911)&gt;=3),"是","否")</f>
        <v>否</v>
      </c>
      <c r="AB911" s="28">
        <f>IFERROR(IF(L911&gt;0,N911/L911,0),0)</f>
        <v>107.39247693399574</v>
      </c>
      <c r="AC911" s="29">
        <f>IFERROR(IF(U911="",0,U911/10000),0)</f>
        <v>679.56</v>
      </c>
      <c r="AD911" s="27">
        <f>IFERROR(IF(AND(T911&lt;&gt;"",T911&gt;0),U911/T911,0),0)</f>
        <v>23595.833333333332</v>
      </c>
      <c r="AE911" s="29">
        <f>IFERROR(IF(V911="",0,V911/10000),0)</f>
        <v>336.92</v>
      </c>
      <c r="AF911" s="29">
        <f>IFERROR(IF(O911&gt;0,N911/O911/60,0),0)</f>
        <v>132.73333333333332</v>
      </c>
      <c r="AG911" s="28" t="str">
        <f>IF(Z911="是",COUNTIFS($Z$2:$Z$4721,"是",$AB$2:$AB$4721,"&lt;"&amp;AB911)/COUNTIF($Z$2:$Z$4721,"是")*100,"")</f>
        <v/>
      </c>
      <c r="AH911" s="28" t="str">
        <f>IF(Z911="是",COUNTIFS($Z$2:$Z$4721,"是",$AC$2:$AC$4721,"&lt;"&amp;AC911)/COUNTIF($Z$2:$Z$4721,"是")*100,"")</f>
        <v/>
      </c>
      <c r="AI911" s="28" t="str">
        <f>IF(Z911="是",COUNTIFS($Z$2:$Z$4721,"是",$AD$2:$AD$4721,"&lt;"&amp;AD911)/COUNTIF($Z$2:$Z$4721,"是")*100,"")</f>
        <v/>
      </c>
      <c r="AJ911" s="28" t="str">
        <f>IF(Z911="是",COUNTIFS($Z$2:$Z$4721,"是",$AE$2:$AE$4721,"&lt;"&amp;AE911)/COUNTIF($Z$2:$Z$4721,"是")*100,"")</f>
        <v/>
      </c>
      <c r="AK911" s="28" t="str">
        <f>IF(Z911="是",COUNTIFS($Z$2:$Z$4721,"是",$AF$2:$AF$4721,"&lt;"&amp;AF911)/COUNTIF($Z$2:$Z$4721,"是")*100,"")</f>
        <v/>
      </c>
      <c r="AL911" s="29" t="str">
        <f>IF(Z911="是",ROUND(AG911*0.1+AH911*0.35+AI911*0.15+AJ911*0.15+AK911*0.25,2),"")</f>
        <v/>
      </c>
      <c r="AM911" s="25" t="str">
        <f>IF(Z911="是",COUNTIFS($Z$2:$Z$4721,"是",$AL$2:$AL$4721,"&gt;"&amp;AL911)+1,"")</f>
        <v/>
      </c>
      <c r="AN911" s="24" t="str">
        <f>IF(Z911&lt;&gt;"是","非参评",IF(AND(AM911&lt;=COUNTIF($Z$2:$Z$4721,"是")*0.2,AC911&gt;MEDIAN(IF($Z$2:$Z$4721="是",$AC$2:$AC$4721))),"S",IF(AM911&lt;=COUNTIF($Z$2:$Z$4721,"是")*0.5,"A",IF(AM911&lt;=COUNTIF($Z$2:$Z$4721,"是")*0.8,"B","C"))))</f>
        <v>非参评</v>
      </c>
      <c r="AO911" s="24" t="str">
        <f>IF(G911="","无数据",IF(G911&lt;30,"MOB1-",IF(G911&lt;90,"MOB1-3",IF(G911&lt;180,"MOB3-6",IF(G911&lt;365,"MOB6-12","MOB12+")))))</f>
        <v>MOB3-6</v>
      </c>
    </row>
    <row r="912" spans="1:41" ht="13.5" hidden="1" customHeight="1">
      <c r="A912" s="24" t="s">
        <v>1168</v>
      </c>
      <c r="B912" s="34" t="s">
        <v>176</v>
      </c>
      <c r="C912" s="25">
        <v>801814</v>
      </c>
      <c r="D912" s="24" t="s">
        <v>1804</v>
      </c>
      <c r="E912" s="26">
        <v>46039.386111111096</v>
      </c>
      <c r="F912" s="26">
        <v>46039.386111111096</v>
      </c>
      <c r="G912" s="25">
        <v>115</v>
      </c>
      <c r="H912" s="25">
        <v>115</v>
      </c>
      <c r="I912" s="26">
        <v>46154.786111111098</v>
      </c>
      <c r="J912" s="27">
        <v>2970</v>
      </c>
      <c r="K912" s="27">
        <v>4969</v>
      </c>
      <c r="L912" s="27">
        <v>2307</v>
      </c>
      <c r="M912" s="27">
        <v>232329</v>
      </c>
      <c r="N912" s="27">
        <v>195094</v>
      </c>
      <c r="O912" s="25">
        <v>25</v>
      </c>
      <c r="P912" s="27">
        <v>0</v>
      </c>
      <c r="Q912" s="24"/>
      <c r="R912" s="24"/>
      <c r="S912" s="27">
        <v>199</v>
      </c>
      <c r="T912" s="27">
        <v>318</v>
      </c>
      <c r="U912" s="27">
        <v>7898000</v>
      </c>
      <c r="V912" s="24">
        <v>4781500</v>
      </c>
      <c r="W912" s="27">
        <v>7898000</v>
      </c>
      <c r="X912" s="24" t="str">
        <f>IF(OR(I912="",说明首页!$C$3-INT(I912)&gt;7),"是","否")</f>
        <v>否</v>
      </c>
      <c r="Y912" s="24" t="str">
        <f>IF(OR(O912="",O912&lt;22),"是","否")</f>
        <v>否</v>
      </c>
      <c r="Z912" s="24" t="str">
        <f>IF(AND(X912="否",Y912="否"),"是","否")</f>
        <v>是</v>
      </c>
      <c r="AA912" s="24" t="str">
        <f>IF(OR(I912="",说明首页!$C$3-INT(I912)&gt;=3),"是","否")</f>
        <v>否</v>
      </c>
      <c r="AB912" s="28">
        <f>IFERROR(IF(L912&gt;0,N912/L912,0),0)</f>
        <v>84.566103164282623</v>
      </c>
      <c r="AC912" s="29">
        <f>IFERROR(IF(U912="",0,U912/10000),0)</f>
        <v>789.8</v>
      </c>
      <c r="AD912" s="27">
        <f>IFERROR(IF(AND(T912&lt;&gt;"",T912&gt;0),U912/T912,0),0)</f>
        <v>24836.477987421382</v>
      </c>
      <c r="AE912" s="29">
        <f>IFERROR(IF(V912="",0,V912/10000),0)</f>
        <v>478.15</v>
      </c>
      <c r="AF912" s="29">
        <f>IFERROR(IF(O912&gt;0,N912/O912/60,0),0)</f>
        <v>130.06266666666667</v>
      </c>
      <c r="AG912" s="28">
        <f>IF(Z912="是",COUNTIFS($Z$2:$Z$4721,"是",$AB$2:$AB$4721,"&lt;"&amp;AB912)/COUNTIF($Z$2:$Z$4721,"是")*100,"")</f>
        <v>33.558178752107928</v>
      </c>
      <c r="AH912" s="28">
        <f>IF(Z912="是",COUNTIFS($Z$2:$Z$4721,"是",$AC$2:$AC$4721,"&lt;"&amp;AC912)/COUNTIF($Z$2:$Z$4721,"是")*100,"")</f>
        <v>48.397976391231026</v>
      </c>
      <c r="AI912" s="28">
        <f>IF(Z912="是",COUNTIFS($Z$2:$Z$4721,"是",$AD$2:$AD$4721,"&lt;"&amp;AD912)/COUNTIF($Z$2:$Z$4721,"是")*100,"")</f>
        <v>55.311973018549743</v>
      </c>
      <c r="AJ912" s="28">
        <f>IF(Z912="是",COUNTIFS($Z$2:$Z$4721,"是",$AE$2:$AE$4721,"&lt;"&amp;AE912)/COUNTIF($Z$2:$Z$4721,"是")*100,"")</f>
        <v>74.198988195615513</v>
      </c>
      <c r="AK912" s="28">
        <f>IF(Z912="是",COUNTIFS($Z$2:$Z$4721,"是",$AF$2:$AF$4721,"&lt;"&amp;AF912)/COUNTIF($Z$2:$Z$4721,"是")*100,"")</f>
        <v>41.483979763912309</v>
      </c>
      <c r="AL912" s="29">
        <f>IF(Z912="是",ROUND(AG912*0.1+AH912*0.35+AI912*0.15+AJ912*0.15+AK912*0.25,2),"")</f>
        <v>50.09</v>
      </c>
      <c r="AM912" s="25">
        <f>IF(Z912="是",COUNTIFS($Z$2:$Z$4721,"是",$AL$2:$AL$4721,"&gt;"&amp;AL912)+1,"")</f>
        <v>280</v>
      </c>
      <c r="AN912" s="24" t="str">
        <f>IF(Z912&lt;&gt;"是","非参评",IF(AND(AM912&lt;=COUNTIF($Z$2:$Z$4721,"是")*0.2,AC912&gt;MEDIAN(IF($Z$2:$Z$4721="是",$AC$2:$AC$4721))),"S",IF(AM912&lt;=COUNTIF($Z$2:$Z$4721,"是")*0.5,"A",IF(AM912&lt;=COUNTIF($Z$2:$Z$4721,"是")*0.8,"B","C"))))</f>
        <v>A</v>
      </c>
      <c r="AO912" s="24" t="str">
        <f>IF(G912="","无数据",IF(G912&lt;30,"MOB1-",IF(G912&lt;90,"MOB1-3",IF(G912&lt;180,"MOB3-6",IF(G912&lt;365,"MOB6-12","MOB12+")))))</f>
        <v>MOB3-6</v>
      </c>
    </row>
    <row r="913" spans="1:41" ht="13.5" hidden="1" customHeight="1">
      <c r="A913" s="24" t="s">
        <v>1168</v>
      </c>
      <c r="B913" s="34" t="s">
        <v>176</v>
      </c>
      <c r="C913" s="25">
        <v>801820</v>
      </c>
      <c r="D913" s="24" t="s">
        <v>1827</v>
      </c>
      <c r="E913" s="26">
        <v>46042.387499999997</v>
      </c>
      <c r="F913" s="26">
        <v>46042.387499999997</v>
      </c>
      <c r="G913" s="25">
        <v>112</v>
      </c>
      <c r="H913" s="25">
        <v>112</v>
      </c>
      <c r="I913" s="26">
        <v>46154.745833333298</v>
      </c>
      <c r="J913" s="27">
        <v>2374</v>
      </c>
      <c r="K913" s="27">
        <v>4793</v>
      </c>
      <c r="L913" s="27">
        <v>2534</v>
      </c>
      <c r="M913" s="27">
        <v>220394</v>
      </c>
      <c r="N913" s="27">
        <v>194802</v>
      </c>
      <c r="O913" s="25">
        <v>27</v>
      </c>
      <c r="P913" s="27">
        <v>0</v>
      </c>
      <c r="Q913" s="24"/>
      <c r="R913" s="24"/>
      <c r="S913" s="27">
        <v>159</v>
      </c>
      <c r="T913" s="27">
        <v>248</v>
      </c>
      <c r="U913" s="27">
        <v>4840300</v>
      </c>
      <c r="V913" s="27">
        <v>1023400</v>
      </c>
      <c r="W913" s="27">
        <v>4840300</v>
      </c>
      <c r="X913" s="24" t="str">
        <f>IF(OR(I913="",说明首页!$C$3-INT(I913)&gt;7),"是","否")</f>
        <v>否</v>
      </c>
      <c r="Y913" s="24" t="str">
        <f>IF(OR(O913="",O913&lt;22),"是","否")</f>
        <v>否</v>
      </c>
      <c r="Z913" s="24" t="str">
        <f>IF(AND(X913="否",Y913="否"),"是","否")</f>
        <v>是</v>
      </c>
      <c r="AA913" s="24" t="str">
        <f>IF(OR(I913="",说明首页!$C$3-INT(I913)&gt;=3),"是","否")</f>
        <v>否</v>
      </c>
      <c r="AB913" s="28">
        <f>IFERROR(IF(L913&gt;0,N913/L913,0),0)</f>
        <v>76.875295974743494</v>
      </c>
      <c r="AC913" s="29">
        <f>IFERROR(IF(U913="",0,U913/10000),0)</f>
        <v>484.03</v>
      </c>
      <c r="AD913" s="27">
        <f>IFERROR(IF(AND(T913&lt;&gt;"",T913&gt;0),U913/T913,0),0)</f>
        <v>19517.33870967742</v>
      </c>
      <c r="AE913" s="29">
        <f>IFERROR(IF(V913="",0,V913/10000),0)</f>
        <v>102.34</v>
      </c>
      <c r="AF913" s="29">
        <f>IFERROR(IF(O913&gt;0,N913/O913/60,0),0)</f>
        <v>120.24814814814815</v>
      </c>
      <c r="AG913" s="28">
        <f>IF(Z913="是",COUNTIFS($Z$2:$Z$4721,"是",$AB$2:$AB$4721,"&lt;"&amp;AB913)/COUNTIF($Z$2:$Z$4721,"是")*100,"")</f>
        <v>17.875210792580102</v>
      </c>
      <c r="AH913" s="28">
        <f>IF(Z913="是",COUNTIFS($Z$2:$Z$4721,"是",$AC$2:$AC$4721,"&lt;"&amp;AC913)/COUNTIF($Z$2:$Z$4721,"是")*100,"")</f>
        <v>15.51433389544688</v>
      </c>
      <c r="AI913" s="28">
        <f>IF(Z913="是",COUNTIFS($Z$2:$Z$4721,"是",$AD$2:$AD$4721,"&lt;"&amp;AD913)/COUNTIF($Z$2:$Z$4721,"是")*100,"")</f>
        <v>24.451939291736931</v>
      </c>
      <c r="AJ913" s="28">
        <f>IF(Z913="是",COUNTIFS($Z$2:$Z$4721,"是",$AE$2:$AE$4721,"&lt;"&amp;AE913)/COUNTIF($Z$2:$Z$4721,"是")*100,"")</f>
        <v>8.768971332209107</v>
      </c>
      <c r="AK913" s="28">
        <f>IF(Z913="是",COUNTIFS($Z$2:$Z$4721,"是",$AF$2:$AF$4721,"&lt;"&amp;AF913)/COUNTIF($Z$2:$Z$4721,"是")*100,"")</f>
        <v>23.102866779089375</v>
      </c>
      <c r="AL913" s="29">
        <f>IF(Z913="是",ROUND(AG913*0.1+AH913*0.35+AI913*0.15+AJ913*0.15+AK913*0.25,2),"")</f>
        <v>17.98</v>
      </c>
      <c r="AM913" s="25">
        <f>IF(Z913="是",COUNTIFS($Z$2:$Z$4721,"是",$AL$2:$AL$4721,"&gt;"&amp;AL913)+1,"")</f>
        <v>543</v>
      </c>
      <c r="AN913" s="24" t="str">
        <f>IF(Z913&lt;&gt;"是","非参评",IF(AND(AM913&lt;=COUNTIF($Z$2:$Z$4721,"是")*0.2,AC913&gt;MEDIAN(IF($Z$2:$Z$4721="是",$AC$2:$AC$4721))),"S",IF(AM913&lt;=COUNTIF($Z$2:$Z$4721,"是")*0.5,"A",IF(AM913&lt;=COUNTIF($Z$2:$Z$4721,"是")*0.8,"B","C"))))</f>
        <v>C</v>
      </c>
      <c r="AO913" s="24" t="str">
        <f>IF(G913="","无数据",IF(G913&lt;30,"MOB1-",IF(G913&lt;90,"MOB1-3",IF(G913&lt;180,"MOB3-6",IF(G913&lt;365,"MOB6-12","MOB12+")))))</f>
        <v>MOB3-6</v>
      </c>
    </row>
    <row r="914" spans="1:41" ht="13.5" hidden="1" customHeight="1">
      <c r="A914" s="24" t="s">
        <v>1168</v>
      </c>
      <c r="B914" s="34" t="s">
        <v>145</v>
      </c>
      <c r="C914" s="25">
        <v>801825</v>
      </c>
      <c r="D914" s="24" t="s">
        <v>1906</v>
      </c>
      <c r="E914" s="26">
        <v>46042.453472222202</v>
      </c>
      <c r="F914" s="26">
        <v>46042.453472222202</v>
      </c>
      <c r="G914" s="25">
        <v>112</v>
      </c>
      <c r="H914" s="25">
        <v>112</v>
      </c>
      <c r="I914" s="26">
        <v>46154.801388888904</v>
      </c>
      <c r="J914" s="27">
        <v>4784</v>
      </c>
      <c r="K914" s="27">
        <v>5086</v>
      </c>
      <c r="L914" s="27">
        <v>3092</v>
      </c>
      <c r="M914" s="27">
        <v>245360</v>
      </c>
      <c r="N914" s="27">
        <v>216899</v>
      </c>
      <c r="O914" s="25">
        <v>22</v>
      </c>
      <c r="P914" s="27">
        <v>0</v>
      </c>
      <c r="Q914" s="24"/>
      <c r="R914" s="24"/>
      <c r="S914" s="27">
        <v>211</v>
      </c>
      <c r="T914" s="27">
        <v>336</v>
      </c>
      <c r="U914" s="27">
        <v>5245200</v>
      </c>
      <c r="V914" s="27">
        <v>829400</v>
      </c>
      <c r="W914" s="27">
        <v>5245200</v>
      </c>
      <c r="X914" s="24" t="str">
        <f>IF(OR(I914="",说明首页!$C$3-INT(I914)&gt;7),"是","否")</f>
        <v>否</v>
      </c>
      <c r="Y914" s="24" t="str">
        <f>IF(OR(O914="",O914&lt;22),"是","否")</f>
        <v>否</v>
      </c>
      <c r="Z914" s="24" t="str">
        <f>IF(AND(X914="否",Y914="否"),"是","否")</f>
        <v>是</v>
      </c>
      <c r="AA914" s="24" t="str">
        <f>IF(OR(I914="",说明首页!$C$3-INT(I914)&gt;=3),"是","否")</f>
        <v>否</v>
      </c>
      <c r="AB914" s="28">
        <f>IFERROR(IF(L914&gt;0,N914/L914,0),0)</f>
        <v>70.148447606727032</v>
      </c>
      <c r="AC914" s="29">
        <f>IFERROR(IF(U914="",0,U914/10000),0)</f>
        <v>524.52</v>
      </c>
      <c r="AD914" s="27">
        <f>IFERROR(IF(AND(T914&lt;&gt;"",T914&gt;0),U914/T914,0),0)</f>
        <v>15610.714285714286</v>
      </c>
      <c r="AE914" s="29">
        <f>IFERROR(IF(V914="",0,V914/10000),0)</f>
        <v>82.94</v>
      </c>
      <c r="AF914" s="29">
        <f>IFERROR(IF(O914&gt;0,N914/O914/60,0),0)</f>
        <v>164.31742424242424</v>
      </c>
      <c r="AG914" s="28">
        <f>IF(Z914="是",COUNTIFS($Z$2:$Z$4721,"是",$AB$2:$AB$4721,"&lt;"&amp;AB914)/COUNTIF($Z$2:$Z$4721,"是")*100,"")</f>
        <v>6.5767284991568298</v>
      </c>
      <c r="AH914" s="28">
        <f>IF(Z914="是",COUNTIFS($Z$2:$Z$4721,"是",$AC$2:$AC$4721,"&lt;"&amp;AC914)/COUNTIF($Z$2:$Z$4721,"是")*100,"")</f>
        <v>19.561551433389546</v>
      </c>
      <c r="AI914" s="28">
        <f>IF(Z914="是",COUNTIFS($Z$2:$Z$4721,"是",$AD$2:$AD$4721,"&lt;"&amp;AD914)/COUNTIF($Z$2:$Z$4721,"是")*100,"")</f>
        <v>7.4198988195615518</v>
      </c>
      <c r="AJ914" s="28">
        <f>IF(Z914="是",COUNTIFS($Z$2:$Z$4721,"是",$AE$2:$AE$4721,"&lt;"&amp;AE914)/COUNTIF($Z$2:$Z$4721,"是")*100,"")</f>
        <v>5.7335581787521077</v>
      </c>
      <c r="AK914" s="28">
        <f>IF(Z914="是",COUNTIFS($Z$2:$Z$4721,"是",$AF$2:$AF$4721,"&lt;"&amp;AF914)/COUNTIF($Z$2:$Z$4721,"是")*100,"")</f>
        <v>86.340640809443499</v>
      </c>
      <c r="AL914" s="29">
        <f>IF(Z914="是",ROUND(AG914*0.1+AH914*0.35+AI914*0.15+AJ914*0.15+AK914*0.25,2),"")</f>
        <v>31.06</v>
      </c>
      <c r="AM914" s="25">
        <f>IF(Z914="是",COUNTIFS($Z$2:$Z$4721,"是",$AL$2:$AL$4721,"&gt;"&amp;AL914)+1,"")</f>
        <v>441</v>
      </c>
      <c r="AN914" s="24" t="str">
        <f>IF(Z914&lt;&gt;"是","非参评",IF(AND(AM914&lt;=COUNTIF($Z$2:$Z$4721,"是")*0.2,AC914&gt;MEDIAN(IF($Z$2:$Z$4721="是",$AC$2:$AC$4721))),"S",IF(AM914&lt;=COUNTIF($Z$2:$Z$4721,"是")*0.5,"A",IF(AM914&lt;=COUNTIF($Z$2:$Z$4721,"是")*0.8,"B","C"))))</f>
        <v>B</v>
      </c>
      <c r="AO914" s="24" t="str">
        <f>IF(G914="","无数据",IF(G914&lt;30,"MOB1-",IF(G914&lt;90,"MOB1-3",IF(G914&lt;180,"MOB3-6",IF(G914&lt;365,"MOB6-12","MOB12+")))))</f>
        <v>MOB3-6</v>
      </c>
    </row>
    <row r="915" spans="1:41" ht="13.5" hidden="1" customHeight="1">
      <c r="A915" s="24" t="s">
        <v>1168</v>
      </c>
      <c r="B915" s="34" t="s">
        <v>147</v>
      </c>
      <c r="C915" s="25">
        <v>801883</v>
      </c>
      <c r="D915" s="24" t="s">
        <v>1547</v>
      </c>
      <c r="E915" s="26">
        <v>46041.704166666699</v>
      </c>
      <c r="F915" s="26">
        <v>46041.704166666699</v>
      </c>
      <c r="G915" s="25">
        <v>113</v>
      </c>
      <c r="H915" s="25">
        <v>113</v>
      </c>
      <c r="I915" s="26">
        <v>46154.788888888899</v>
      </c>
      <c r="J915" s="27">
        <v>5466</v>
      </c>
      <c r="K915" s="27">
        <v>7288</v>
      </c>
      <c r="L915" s="27">
        <v>3072</v>
      </c>
      <c r="M915" s="27">
        <v>302929</v>
      </c>
      <c r="N915" s="27">
        <v>241703</v>
      </c>
      <c r="O915" s="25">
        <v>28</v>
      </c>
      <c r="P915" s="27">
        <v>0</v>
      </c>
      <c r="Q915" s="24"/>
      <c r="R915" s="24"/>
      <c r="S915" s="27">
        <v>244</v>
      </c>
      <c r="T915" s="27">
        <v>396</v>
      </c>
      <c r="U915" s="27">
        <v>7778100</v>
      </c>
      <c r="V915" s="27">
        <v>2195000</v>
      </c>
      <c r="W915" s="27">
        <v>7778100</v>
      </c>
      <c r="X915" s="24" t="str">
        <f>IF(OR(I915="",说明首页!$C$3-INT(I915)&gt;7),"是","否")</f>
        <v>否</v>
      </c>
      <c r="Y915" s="24" t="str">
        <f>IF(OR(O915="",O915&lt;22),"是","否")</f>
        <v>否</v>
      </c>
      <c r="Z915" s="24" t="str">
        <f>IF(AND(X915="否",Y915="否"),"是","否")</f>
        <v>是</v>
      </c>
      <c r="AA915" s="24" t="str">
        <f>IF(OR(I915="",说明首页!$C$3-INT(I915)&gt;=3),"是","否")</f>
        <v>否</v>
      </c>
      <c r="AB915" s="28">
        <f>IFERROR(IF(L915&gt;0,N915/L915,0),0)</f>
        <v>78.679361979166671</v>
      </c>
      <c r="AC915" s="29">
        <f>IFERROR(IF(U915="",0,U915/10000),0)</f>
        <v>777.81</v>
      </c>
      <c r="AD915" s="27">
        <f>IFERROR(IF(AND(T915&lt;&gt;"",T915&gt;0),U915/T915,0),0)</f>
        <v>19641.666666666668</v>
      </c>
      <c r="AE915" s="29">
        <f>IFERROR(IF(V915="",0,V915/10000),0)</f>
        <v>219.5</v>
      </c>
      <c r="AF915" s="29">
        <f>IFERROR(IF(O915&gt;0,N915/O915/60,0),0)</f>
        <v>143.87083333333334</v>
      </c>
      <c r="AG915" s="28">
        <f>IF(Z915="是",COUNTIFS($Z$2:$Z$4721,"是",$AB$2:$AB$4721,"&lt;"&amp;AB915)/COUNTIF($Z$2:$Z$4721,"是")*100,"")</f>
        <v>21.416526138279931</v>
      </c>
      <c r="AH915" s="28">
        <f>IF(Z915="是",COUNTIFS($Z$2:$Z$4721,"是",$AC$2:$AC$4721,"&lt;"&amp;AC915)/COUNTIF($Z$2:$Z$4721,"是")*100,"")</f>
        <v>46.711635750421586</v>
      </c>
      <c r="AI915" s="28">
        <f>IF(Z915="是",COUNTIFS($Z$2:$Z$4721,"是",$AD$2:$AD$4721,"&lt;"&amp;AD915)/COUNTIF($Z$2:$Z$4721,"是")*100,"")</f>
        <v>25.295109612141651</v>
      </c>
      <c r="AJ915" s="28">
        <f>IF(Z915="是",COUNTIFS($Z$2:$Z$4721,"是",$AE$2:$AE$4721,"&lt;"&amp;AE915)/COUNTIF($Z$2:$Z$4721,"是")*100,"")</f>
        <v>31.02866779089376</v>
      </c>
      <c r="AK915" s="28">
        <f>IF(Z915="是",COUNTIFS($Z$2:$Z$4721,"是",$AF$2:$AF$4721,"&lt;"&amp;AF915)/COUNTIF($Z$2:$Z$4721,"是")*100,"")</f>
        <v>65.430016863406408</v>
      </c>
      <c r="AL915" s="29">
        <f>IF(Z915="是",ROUND(AG915*0.1+AH915*0.35+AI915*0.15+AJ915*0.15+AK915*0.25,2),"")</f>
        <v>43.3</v>
      </c>
      <c r="AM915" s="25">
        <f>IF(Z915="是",COUNTIFS($Z$2:$Z$4721,"是",$AL$2:$AL$4721,"&gt;"&amp;AL915)+1,"")</f>
        <v>343</v>
      </c>
      <c r="AN915" s="24" t="str">
        <f>IF(Z915&lt;&gt;"是","非参评",IF(AND(AM915&lt;=COUNTIF($Z$2:$Z$4721,"是")*0.2,AC915&gt;MEDIAN(IF($Z$2:$Z$4721="是",$AC$2:$AC$4721))),"S",IF(AM915&lt;=COUNTIF($Z$2:$Z$4721,"是")*0.5,"A",IF(AM915&lt;=COUNTIF($Z$2:$Z$4721,"是")*0.8,"B","C"))))</f>
        <v>B</v>
      </c>
      <c r="AO915" s="24" t="str">
        <f>IF(G915="","无数据",IF(G915&lt;30,"MOB1-",IF(G915&lt;90,"MOB1-3",IF(G915&lt;180,"MOB3-6",IF(G915&lt;365,"MOB6-12","MOB12+")))))</f>
        <v>MOB3-6</v>
      </c>
    </row>
    <row r="916" spans="1:41" ht="13.5" hidden="1" customHeight="1">
      <c r="A916" s="24" t="s">
        <v>1168</v>
      </c>
      <c r="B916" s="34" t="s">
        <v>150</v>
      </c>
      <c r="C916" s="25">
        <v>801954</v>
      </c>
      <c r="D916" s="24" t="s">
        <v>313</v>
      </c>
      <c r="E916" s="26">
        <v>46044.390277777798</v>
      </c>
      <c r="F916" s="26">
        <v>46044.390277777798</v>
      </c>
      <c r="G916" s="25">
        <v>110</v>
      </c>
      <c r="H916" s="25">
        <v>110</v>
      </c>
      <c r="I916" s="26">
        <v>46154.654166666704</v>
      </c>
      <c r="J916" s="27">
        <v>589</v>
      </c>
      <c r="K916" s="27">
        <v>650</v>
      </c>
      <c r="L916" s="27">
        <v>205</v>
      </c>
      <c r="M916" s="27">
        <v>29540</v>
      </c>
      <c r="N916" s="27">
        <v>23537</v>
      </c>
      <c r="O916" s="25">
        <v>2</v>
      </c>
      <c r="P916" s="27">
        <v>0</v>
      </c>
      <c r="Q916" s="24"/>
      <c r="R916" s="24"/>
      <c r="S916" s="27">
        <v>8</v>
      </c>
      <c r="T916" s="27">
        <v>15</v>
      </c>
      <c r="U916" s="27">
        <v>608300</v>
      </c>
      <c r="V916" s="27">
        <v>491300</v>
      </c>
      <c r="W916" s="27">
        <v>608300</v>
      </c>
      <c r="X916" s="24" t="str">
        <f>IF(OR(I916="",说明首页!$C$3-INT(I916)&gt;7),"是","否")</f>
        <v>否</v>
      </c>
      <c r="Y916" s="24" t="str">
        <f>IF(OR(O916="",O916&lt;22),"是","否")</f>
        <v>是</v>
      </c>
      <c r="Z916" s="24" t="str">
        <f>IF(AND(X916="否",Y916="否"),"是","否")</f>
        <v>否</v>
      </c>
      <c r="AA916" s="24" t="str">
        <f>IF(OR(I916="",说明首页!$C$3-INT(I916)&gt;=3),"是","否")</f>
        <v>否</v>
      </c>
      <c r="AB916" s="28">
        <f>IFERROR(IF(L916&gt;0,N916/L916,0),0)</f>
        <v>114.81463414634146</v>
      </c>
      <c r="AC916" s="29">
        <f>IFERROR(IF(U916="",0,U916/10000),0)</f>
        <v>60.83</v>
      </c>
      <c r="AD916" s="27">
        <f>IFERROR(IF(AND(T916&lt;&gt;"",T916&gt;0),U916/T916,0),0)</f>
        <v>40553.333333333336</v>
      </c>
      <c r="AE916" s="29">
        <f>IFERROR(IF(V916="",0,V916/10000),0)</f>
        <v>49.13</v>
      </c>
      <c r="AF916" s="29">
        <f>IFERROR(IF(O916&gt;0,N916/O916/60,0),0)</f>
        <v>196.14166666666668</v>
      </c>
      <c r="AG916" s="28" t="str">
        <f>IF(Z916="是",COUNTIFS($Z$2:$Z$4721,"是",$AB$2:$AB$4721,"&lt;"&amp;AB916)/COUNTIF($Z$2:$Z$4721,"是")*100,"")</f>
        <v/>
      </c>
      <c r="AH916" s="28" t="str">
        <f>IF(Z916="是",COUNTIFS($Z$2:$Z$4721,"是",$AC$2:$AC$4721,"&lt;"&amp;AC916)/COUNTIF($Z$2:$Z$4721,"是")*100,"")</f>
        <v/>
      </c>
      <c r="AI916" s="28" t="str">
        <f>IF(Z916="是",COUNTIFS($Z$2:$Z$4721,"是",$AD$2:$AD$4721,"&lt;"&amp;AD916)/COUNTIF($Z$2:$Z$4721,"是")*100,"")</f>
        <v/>
      </c>
      <c r="AJ916" s="28" t="str">
        <f>IF(Z916="是",COUNTIFS($Z$2:$Z$4721,"是",$AE$2:$AE$4721,"&lt;"&amp;AE916)/COUNTIF($Z$2:$Z$4721,"是")*100,"")</f>
        <v/>
      </c>
      <c r="AK916" s="28" t="str">
        <f>IF(Z916="是",COUNTIFS($Z$2:$Z$4721,"是",$AF$2:$AF$4721,"&lt;"&amp;AF916)/COUNTIF($Z$2:$Z$4721,"是")*100,"")</f>
        <v/>
      </c>
      <c r="AL916" s="29" t="str">
        <f>IF(Z916="是",ROUND(AG916*0.1+AH916*0.35+AI916*0.15+AJ916*0.15+AK916*0.25,2),"")</f>
        <v/>
      </c>
      <c r="AM916" s="25" t="str">
        <f>IF(Z916="是",COUNTIFS($Z$2:$Z$4721,"是",$AL$2:$AL$4721,"&gt;"&amp;AL916)+1,"")</f>
        <v/>
      </c>
      <c r="AN916" s="24" t="str">
        <f>IF(Z916&lt;&gt;"是","非参评",IF(AND(AM916&lt;=COUNTIF($Z$2:$Z$4721,"是")*0.2,AC916&gt;MEDIAN(IF($Z$2:$Z$4721="是",$AC$2:$AC$4721))),"S",IF(AM916&lt;=COUNTIF($Z$2:$Z$4721,"是")*0.5,"A",IF(AM916&lt;=COUNTIF($Z$2:$Z$4721,"是")*0.8,"B","C"))))</f>
        <v>非参评</v>
      </c>
      <c r="AO916" s="24" t="str">
        <f>IF(G916="","无数据",IF(G916&lt;30,"MOB1-",IF(G916&lt;90,"MOB1-3",IF(G916&lt;180,"MOB3-6",IF(G916&lt;365,"MOB6-12","MOB12+")))))</f>
        <v>MOB3-6</v>
      </c>
    </row>
    <row r="917" spans="1:41" ht="13.5" hidden="1" customHeight="1">
      <c r="A917" s="24" t="s">
        <v>1168</v>
      </c>
      <c r="B917" s="34" t="s">
        <v>152</v>
      </c>
      <c r="C917" s="25">
        <v>801976</v>
      </c>
      <c r="D917" s="24" t="s">
        <v>615</v>
      </c>
      <c r="E917" s="26">
        <v>46044.389583333301</v>
      </c>
      <c r="F917" s="26">
        <v>46044.389583333301</v>
      </c>
      <c r="G917" s="25">
        <v>110</v>
      </c>
      <c r="H917" s="25">
        <v>110</v>
      </c>
      <c r="I917" s="26">
        <v>46153.434722222199</v>
      </c>
      <c r="J917" s="27">
        <v>96</v>
      </c>
      <c r="K917" s="27">
        <v>108</v>
      </c>
      <c r="L917" s="27">
        <v>51</v>
      </c>
      <c r="M917" s="27">
        <v>5134</v>
      </c>
      <c r="N917" s="27">
        <v>4204</v>
      </c>
      <c r="O917" s="24">
        <v>1</v>
      </c>
      <c r="P917" s="27">
        <v>0</v>
      </c>
      <c r="Q917" s="24"/>
      <c r="R917" s="24"/>
      <c r="S917" s="27">
        <v>3</v>
      </c>
      <c r="T917" s="27">
        <v>6</v>
      </c>
      <c r="U917" s="27">
        <v>67800</v>
      </c>
      <c r="V917" s="27">
        <v>56800</v>
      </c>
      <c r="W917" s="27">
        <v>67800</v>
      </c>
      <c r="X917" s="24" t="str">
        <f>IF(OR(I917="",说明首页!$C$3-INT(I917)&gt;7),"是","否")</f>
        <v>否</v>
      </c>
      <c r="Y917" s="24" t="str">
        <f>IF(OR(O917="",O917&lt;22),"是","否")</f>
        <v>是</v>
      </c>
      <c r="Z917" s="24" t="str">
        <f>IF(AND(X917="否",Y917="否"),"是","否")</f>
        <v>否</v>
      </c>
      <c r="AA917" s="24" t="str">
        <f>IF(OR(I917="",说明首页!$C$3-INT(I917)&gt;=3),"是","否")</f>
        <v>否</v>
      </c>
      <c r="AB917" s="28">
        <f>IFERROR(IF(L917&gt;0,N917/L917,0),0)</f>
        <v>82.431372549019613</v>
      </c>
      <c r="AC917" s="29">
        <f>IFERROR(IF(U917="",0,U917/10000),0)</f>
        <v>6.78</v>
      </c>
      <c r="AD917" s="27">
        <f>IFERROR(IF(AND(T917&lt;&gt;"",T917&gt;0),U917/T917,0),0)</f>
        <v>11300</v>
      </c>
      <c r="AE917" s="29">
        <f>IFERROR(IF(V917="",0,V917/10000),0)</f>
        <v>5.68</v>
      </c>
      <c r="AF917" s="29">
        <f>IFERROR(IF(O917&gt;0,N917/O917/60,0),0)</f>
        <v>70.066666666666663</v>
      </c>
      <c r="AG917" s="28" t="str">
        <f>IF(Z917="是",COUNTIFS($Z$2:$Z$4721,"是",$AB$2:$AB$4721,"&lt;"&amp;AB917)/COUNTIF($Z$2:$Z$4721,"是")*100,"")</f>
        <v/>
      </c>
      <c r="AH917" s="28" t="str">
        <f>IF(Z917="是",COUNTIFS($Z$2:$Z$4721,"是",$AC$2:$AC$4721,"&lt;"&amp;AC917)/COUNTIF($Z$2:$Z$4721,"是")*100,"")</f>
        <v/>
      </c>
      <c r="AI917" s="28" t="str">
        <f>IF(Z917="是",COUNTIFS($Z$2:$Z$4721,"是",$AD$2:$AD$4721,"&lt;"&amp;AD917)/COUNTIF($Z$2:$Z$4721,"是")*100,"")</f>
        <v/>
      </c>
      <c r="AJ917" s="28" t="str">
        <f>IF(Z917="是",COUNTIFS($Z$2:$Z$4721,"是",$AE$2:$AE$4721,"&lt;"&amp;AE917)/COUNTIF($Z$2:$Z$4721,"是")*100,"")</f>
        <v/>
      </c>
      <c r="AK917" s="28" t="str">
        <f>IF(Z917="是",COUNTIFS($Z$2:$Z$4721,"是",$AF$2:$AF$4721,"&lt;"&amp;AF917)/COUNTIF($Z$2:$Z$4721,"是")*100,"")</f>
        <v/>
      </c>
      <c r="AL917" s="29" t="str">
        <f>IF(Z917="是",ROUND(AG917*0.1+AH917*0.35+AI917*0.15+AJ917*0.15+AK917*0.25,2),"")</f>
        <v/>
      </c>
      <c r="AM917" s="25" t="str">
        <f>IF(Z917="是",COUNTIFS($Z$2:$Z$4721,"是",$AL$2:$AL$4721,"&gt;"&amp;AL917)+1,"")</f>
        <v/>
      </c>
      <c r="AN917" s="24" t="str">
        <f>IF(Z917&lt;&gt;"是","非参评",IF(AND(AM917&lt;=COUNTIF($Z$2:$Z$4721,"是")*0.2,AC917&gt;MEDIAN(IF($Z$2:$Z$4721="是",$AC$2:$AC$4721))),"S",IF(AM917&lt;=COUNTIF($Z$2:$Z$4721,"是")*0.5,"A",IF(AM917&lt;=COUNTIF($Z$2:$Z$4721,"是")*0.8,"B","C"))))</f>
        <v>非参评</v>
      </c>
      <c r="AO917" s="24" t="str">
        <f>IF(G917="","无数据",IF(G917&lt;30,"MOB1-",IF(G917&lt;90,"MOB1-3",IF(G917&lt;180,"MOB3-6",IF(G917&lt;365,"MOB6-12","MOB12+")))))</f>
        <v>MOB3-6</v>
      </c>
    </row>
    <row r="918" spans="1:41" ht="13.5" hidden="1" customHeight="1">
      <c r="A918" s="24" t="s">
        <v>1168</v>
      </c>
      <c r="B918" s="34" t="s">
        <v>160</v>
      </c>
      <c r="C918" s="25">
        <v>801992</v>
      </c>
      <c r="D918" s="24" t="s">
        <v>1929</v>
      </c>
      <c r="E918" s="26">
        <v>46044.380555555603</v>
      </c>
      <c r="F918" s="26">
        <v>46044.380555555603</v>
      </c>
      <c r="G918" s="25">
        <v>110</v>
      </c>
      <c r="H918" s="25">
        <v>110</v>
      </c>
      <c r="I918" s="26">
        <v>46127.805555555598</v>
      </c>
      <c r="J918" s="27">
        <v>500</v>
      </c>
      <c r="K918" s="27">
        <v>705</v>
      </c>
      <c r="L918" s="27">
        <v>301</v>
      </c>
      <c r="M918" s="27">
        <v>25684</v>
      </c>
      <c r="N918" s="27">
        <v>20055</v>
      </c>
      <c r="O918" s="25">
        <v>3</v>
      </c>
      <c r="P918" s="27">
        <v>0</v>
      </c>
      <c r="Q918" s="24"/>
      <c r="R918" s="24"/>
      <c r="S918" s="27">
        <v>32</v>
      </c>
      <c r="T918" s="27">
        <v>48</v>
      </c>
      <c r="U918" s="27">
        <v>406100</v>
      </c>
      <c r="V918" s="27">
        <v>11000</v>
      </c>
      <c r="W918" s="27">
        <v>406100</v>
      </c>
      <c r="X918" s="24" t="str">
        <f>IF(OR(I918="",说明首页!$C$3-INT(I918)&gt;7),"是","否")</f>
        <v>否</v>
      </c>
      <c r="Y918" s="24" t="str">
        <f>IF(OR(O918="",O918&lt;22),"是","否")</f>
        <v>是</v>
      </c>
      <c r="Z918" s="24" t="str">
        <f>IF(AND(X918="否",Y918="否"),"是","否")</f>
        <v>否</v>
      </c>
      <c r="AA918" s="24" t="str">
        <f>IF(OR(I918="",说明首页!$C$3-INT(I918)&gt;=3),"是","否")</f>
        <v>是</v>
      </c>
      <c r="AB918" s="28">
        <f>IFERROR(IF(L918&gt;0,N918/L918,0),0)</f>
        <v>66.627906976744185</v>
      </c>
      <c r="AC918" s="29">
        <f>IFERROR(IF(U918="",0,U918/10000),0)</f>
        <v>40.61</v>
      </c>
      <c r="AD918" s="27">
        <f>IFERROR(IF(AND(T918&lt;&gt;"",T918&gt;0),U918/T918,0),0)</f>
        <v>8460.4166666666661</v>
      </c>
      <c r="AE918" s="29">
        <f>IFERROR(IF(V918="",0,V918/10000),0)</f>
        <v>1.1000000000000001</v>
      </c>
      <c r="AF918" s="29">
        <f>IFERROR(IF(O918&gt;0,N918/O918/60,0),0)</f>
        <v>111.41666666666667</v>
      </c>
      <c r="AG918" s="28" t="str">
        <f>IF(Z918="是",COUNTIFS($Z$2:$Z$4721,"是",$AB$2:$AB$4721,"&lt;"&amp;AB918)/COUNTIF($Z$2:$Z$4721,"是")*100,"")</f>
        <v/>
      </c>
      <c r="AH918" s="28" t="str">
        <f>IF(Z918="是",COUNTIFS($Z$2:$Z$4721,"是",$AC$2:$AC$4721,"&lt;"&amp;AC918)/COUNTIF($Z$2:$Z$4721,"是")*100,"")</f>
        <v/>
      </c>
      <c r="AI918" s="28" t="str">
        <f>IF(Z918="是",COUNTIFS($Z$2:$Z$4721,"是",$AD$2:$AD$4721,"&lt;"&amp;AD918)/COUNTIF($Z$2:$Z$4721,"是")*100,"")</f>
        <v/>
      </c>
      <c r="AJ918" s="28" t="str">
        <f>IF(Z918="是",COUNTIFS($Z$2:$Z$4721,"是",$AE$2:$AE$4721,"&lt;"&amp;AE918)/COUNTIF($Z$2:$Z$4721,"是")*100,"")</f>
        <v/>
      </c>
      <c r="AK918" s="28" t="str">
        <f>IF(Z918="是",COUNTIFS($Z$2:$Z$4721,"是",$AF$2:$AF$4721,"&lt;"&amp;AF918)/COUNTIF($Z$2:$Z$4721,"是")*100,"")</f>
        <v/>
      </c>
      <c r="AL918" s="29" t="str">
        <f>IF(Z918="是",ROUND(AG918*0.1+AH918*0.35+AI918*0.15+AJ918*0.15+AK918*0.25,2),"")</f>
        <v/>
      </c>
      <c r="AM918" s="25" t="str">
        <f>IF(Z918="是",COUNTIFS($Z$2:$Z$4721,"是",$AL$2:$AL$4721,"&gt;"&amp;AL918)+1,"")</f>
        <v/>
      </c>
      <c r="AN918" s="24" t="str">
        <f>IF(Z918&lt;&gt;"是","非参评",IF(AND(AM918&lt;=COUNTIF($Z$2:$Z$4721,"是")*0.2,AC918&gt;MEDIAN(IF($Z$2:$Z$4721="是",$AC$2:$AC$4721))),"S",IF(AM918&lt;=COUNTIF($Z$2:$Z$4721,"是")*0.5,"A",IF(AM918&lt;=COUNTIF($Z$2:$Z$4721,"是")*0.8,"B","C"))))</f>
        <v>非参评</v>
      </c>
      <c r="AO918" s="24" t="str">
        <f>IF(G918="","无数据",IF(G918&lt;30,"MOB1-",IF(G918&lt;90,"MOB1-3",IF(G918&lt;180,"MOB3-6",IF(G918&lt;365,"MOB6-12","MOB12+")))))</f>
        <v>MOB3-6</v>
      </c>
    </row>
    <row r="919" spans="1:41" ht="13.5" hidden="1" customHeight="1">
      <c r="A919" s="24" t="s">
        <v>1168</v>
      </c>
      <c r="B919" s="34" t="s">
        <v>181</v>
      </c>
      <c r="C919" s="25">
        <v>802001</v>
      </c>
      <c r="D919" s="24" t="s">
        <v>256</v>
      </c>
      <c r="E919" s="26">
        <v>46045.379166666702</v>
      </c>
      <c r="F919" s="26">
        <v>46045.379166666702</v>
      </c>
      <c r="G919" s="25">
        <v>109</v>
      </c>
      <c r="H919" s="25">
        <v>109</v>
      </c>
      <c r="I919" s="26">
        <v>46148.791666666701</v>
      </c>
      <c r="J919" s="27">
        <v>2708</v>
      </c>
      <c r="K919" s="27">
        <v>4232</v>
      </c>
      <c r="L919" s="27">
        <v>2079</v>
      </c>
      <c r="M919" s="27">
        <v>205019</v>
      </c>
      <c r="N919" s="27">
        <v>173243</v>
      </c>
      <c r="O919" s="25">
        <v>20</v>
      </c>
      <c r="P919" s="27">
        <v>0</v>
      </c>
      <c r="Q919" s="24"/>
      <c r="R919" s="24"/>
      <c r="S919" s="27">
        <v>178</v>
      </c>
      <c r="T919" s="27">
        <v>277</v>
      </c>
      <c r="U919" s="27">
        <v>4692600</v>
      </c>
      <c r="V919" s="27">
        <v>1026500</v>
      </c>
      <c r="W919" s="27">
        <v>4692600</v>
      </c>
      <c r="X919" s="24" t="str">
        <f>IF(OR(I919="",说明首页!$C$3-INT(I919)&gt;7),"是","否")</f>
        <v>否</v>
      </c>
      <c r="Y919" s="24" t="str">
        <f>IF(OR(O919="",O919&lt;22),"是","否")</f>
        <v>是</v>
      </c>
      <c r="Z919" s="24" t="str">
        <f>IF(AND(X919="否",Y919="否"),"是","否")</f>
        <v>否</v>
      </c>
      <c r="AA919" s="24" t="str">
        <f>IF(OR(I919="",说明首页!$C$3-INT(I919)&gt;=3),"是","否")</f>
        <v>否</v>
      </c>
      <c r="AB919" s="28">
        <f>IFERROR(IF(L919&gt;0,N919/L919,0),0)</f>
        <v>83.329966329966325</v>
      </c>
      <c r="AC919" s="29">
        <f>IFERROR(IF(U919="",0,U919/10000),0)</f>
        <v>469.26</v>
      </c>
      <c r="AD919" s="27">
        <f>IFERROR(IF(AND(T919&lt;&gt;"",T919&gt;0),U919/T919,0),0)</f>
        <v>16940.794223826713</v>
      </c>
      <c r="AE919" s="29">
        <f>IFERROR(IF(V919="",0,V919/10000),0)</f>
        <v>102.65</v>
      </c>
      <c r="AF919" s="29">
        <f>IFERROR(IF(O919&gt;0,N919/O919/60,0),0)</f>
        <v>144.36916666666667</v>
      </c>
      <c r="AG919" s="28" t="str">
        <f>IF(Z919="是",COUNTIFS($Z$2:$Z$4721,"是",$AB$2:$AB$4721,"&lt;"&amp;AB919)/COUNTIF($Z$2:$Z$4721,"是")*100,"")</f>
        <v/>
      </c>
      <c r="AH919" s="28" t="str">
        <f>IF(Z919="是",COUNTIFS($Z$2:$Z$4721,"是",$AC$2:$AC$4721,"&lt;"&amp;AC919)/COUNTIF($Z$2:$Z$4721,"是")*100,"")</f>
        <v/>
      </c>
      <c r="AI919" s="28" t="str">
        <f>IF(Z919="是",COUNTIFS($Z$2:$Z$4721,"是",$AD$2:$AD$4721,"&lt;"&amp;AD919)/COUNTIF($Z$2:$Z$4721,"是")*100,"")</f>
        <v/>
      </c>
      <c r="AJ919" s="28" t="str">
        <f>IF(Z919="是",COUNTIFS($Z$2:$Z$4721,"是",$AE$2:$AE$4721,"&lt;"&amp;AE919)/COUNTIF($Z$2:$Z$4721,"是")*100,"")</f>
        <v/>
      </c>
      <c r="AK919" s="28" t="str">
        <f>IF(Z919="是",COUNTIFS($Z$2:$Z$4721,"是",$AF$2:$AF$4721,"&lt;"&amp;AF919)/COUNTIF($Z$2:$Z$4721,"是")*100,"")</f>
        <v/>
      </c>
      <c r="AL919" s="29" t="str">
        <f>IF(Z919="是",ROUND(AG919*0.1+AH919*0.35+AI919*0.15+AJ919*0.15+AK919*0.25,2),"")</f>
        <v/>
      </c>
      <c r="AM919" s="25" t="str">
        <f>IF(Z919="是",COUNTIFS($Z$2:$Z$4721,"是",$AL$2:$AL$4721,"&gt;"&amp;AL919)+1,"")</f>
        <v/>
      </c>
      <c r="AN919" s="24" t="str">
        <f>IF(Z919&lt;&gt;"是","非参评",IF(AND(AM919&lt;=COUNTIF($Z$2:$Z$4721,"是")*0.2,AC919&gt;MEDIAN(IF($Z$2:$Z$4721="是",$AC$2:$AC$4721))),"S",IF(AM919&lt;=COUNTIF($Z$2:$Z$4721,"是")*0.5,"A",IF(AM919&lt;=COUNTIF($Z$2:$Z$4721,"是")*0.8,"B","C"))))</f>
        <v>非参评</v>
      </c>
      <c r="AO919" s="24" t="str">
        <f>IF(G919="","无数据",IF(G919&lt;30,"MOB1-",IF(G919&lt;90,"MOB1-3",IF(G919&lt;180,"MOB3-6",IF(G919&lt;365,"MOB6-12","MOB12+")))))</f>
        <v>MOB3-6</v>
      </c>
    </row>
    <row r="920" spans="1:41" ht="13.5" hidden="1" customHeight="1">
      <c r="A920" s="24" t="s">
        <v>1168</v>
      </c>
      <c r="B920" s="34" t="s">
        <v>145</v>
      </c>
      <c r="C920" s="25">
        <v>802049</v>
      </c>
      <c r="D920" s="24" t="s">
        <v>173</v>
      </c>
      <c r="E920" s="26">
        <v>46044.724999999999</v>
      </c>
      <c r="F920" s="26">
        <v>46044.724999999999</v>
      </c>
      <c r="G920" s="25">
        <v>110</v>
      </c>
      <c r="H920" s="25">
        <v>110</v>
      </c>
      <c r="I920" s="26">
        <v>46154.8</v>
      </c>
      <c r="J920" s="27">
        <v>5384</v>
      </c>
      <c r="K920" s="27">
        <v>5711</v>
      </c>
      <c r="L920" s="27">
        <v>2821</v>
      </c>
      <c r="M920" s="27">
        <v>286315</v>
      </c>
      <c r="N920" s="27">
        <v>246812</v>
      </c>
      <c r="O920" s="25">
        <v>27</v>
      </c>
      <c r="P920" s="27">
        <v>0</v>
      </c>
      <c r="Q920" s="24"/>
      <c r="R920" s="24"/>
      <c r="S920" s="27">
        <v>251</v>
      </c>
      <c r="T920" s="27">
        <v>390</v>
      </c>
      <c r="U920" s="27">
        <v>5793100</v>
      </c>
      <c r="V920" s="27">
        <v>2099500</v>
      </c>
      <c r="W920" s="27">
        <v>5793100</v>
      </c>
      <c r="X920" s="24" t="str">
        <f>IF(OR(I920="",说明首页!$C$3-INT(I920)&gt;7),"是","否")</f>
        <v>否</v>
      </c>
      <c r="Y920" s="24" t="str">
        <f>IF(OR(O920="",O920&lt;22),"是","否")</f>
        <v>否</v>
      </c>
      <c r="Z920" s="24" t="str">
        <f>IF(AND(X920="否",Y920="否"),"是","否")</f>
        <v>是</v>
      </c>
      <c r="AA920" s="24" t="str">
        <f>IF(OR(I920="",说明首页!$C$3-INT(I920)&gt;=3),"是","否")</f>
        <v>否</v>
      </c>
      <c r="AB920" s="28">
        <f>IFERROR(IF(L920&gt;0,N920/L920,0),0)</f>
        <v>87.490960652250976</v>
      </c>
      <c r="AC920" s="29">
        <f>IFERROR(IF(U920="",0,U920/10000),0)</f>
        <v>579.30999999999995</v>
      </c>
      <c r="AD920" s="27">
        <f>IFERROR(IF(AND(T920&lt;&gt;"",T920&gt;0),U920/T920,0),0)</f>
        <v>14854.102564102564</v>
      </c>
      <c r="AE920" s="29">
        <f>IFERROR(IF(V920="",0,V920/10000),0)</f>
        <v>209.95</v>
      </c>
      <c r="AF920" s="29">
        <f>IFERROR(IF(O920&gt;0,N920/O920/60,0),0)</f>
        <v>152.35308641975308</v>
      </c>
      <c r="AG920" s="28">
        <f>IF(Z920="是",COUNTIFS($Z$2:$Z$4721,"是",$AB$2:$AB$4721,"&lt;"&amp;AB920)/COUNTIF($Z$2:$Z$4721,"是")*100,"")</f>
        <v>41.315345699831369</v>
      </c>
      <c r="AH920" s="28">
        <f>IF(Z920="是",COUNTIFS($Z$2:$Z$4721,"是",$AC$2:$AC$4721,"&lt;"&amp;AC920)/COUNTIF($Z$2:$Z$4721,"是")*100,"")</f>
        <v>25.295109612141651</v>
      </c>
      <c r="AI920" s="28">
        <f>IF(Z920="是",COUNTIFS($Z$2:$Z$4721,"是",$AD$2:$AD$4721,"&lt;"&amp;AD920)/COUNTIF($Z$2:$Z$4721,"是")*100,"")</f>
        <v>5.3962900505902187</v>
      </c>
      <c r="AJ920" s="28">
        <f>IF(Z920="是",COUNTIFS($Z$2:$Z$4721,"是",$AE$2:$AE$4721,"&lt;"&amp;AE920)/COUNTIF($Z$2:$Z$4721,"是")*100,"")</f>
        <v>29.342327150084319</v>
      </c>
      <c r="AK920" s="28">
        <f>IF(Z920="是",COUNTIFS($Z$2:$Z$4721,"是",$AF$2:$AF$4721,"&lt;"&amp;AF920)/COUNTIF($Z$2:$Z$4721,"是")*100,"")</f>
        <v>76.897133220910618</v>
      </c>
      <c r="AL920" s="29">
        <f>IF(Z920="是",ROUND(AG920*0.1+AH920*0.35+AI920*0.15+AJ920*0.15+AK920*0.25,2),"")</f>
        <v>37.42</v>
      </c>
      <c r="AM920" s="25">
        <f>IF(Z920="是",COUNTIFS($Z$2:$Z$4721,"是",$AL$2:$AL$4721,"&gt;"&amp;AL920)+1,"")</f>
        <v>393</v>
      </c>
      <c r="AN920" s="24" t="str">
        <f>IF(Z920&lt;&gt;"是","非参评",IF(AND(AM920&lt;=COUNTIF($Z$2:$Z$4721,"是")*0.2,AC920&gt;MEDIAN(IF($Z$2:$Z$4721="是",$AC$2:$AC$4721))),"S",IF(AM920&lt;=COUNTIF($Z$2:$Z$4721,"是")*0.5,"A",IF(AM920&lt;=COUNTIF($Z$2:$Z$4721,"是")*0.8,"B","C"))))</f>
        <v>B</v>
      </c>
      <c r="AO920" s="24" t="str">
        <f>IF(G920="","无数据",IF(G920&lt;30,"MOB1-",IF(G920&lt;90,"MOB1-3",IF(G920&lt;180,"MOB3-6",IF(G920&lt;365,"MOB6-12","MOB12+")))))</f>
        <v>MOB3-6</v>
      </c>
    </row>
    <row r="921" spans="1:41" ht="13.5" hidden="1" customHeight="1">
      <c r="A921" s="24" t="s">
        <v>1168</v>
      </c>
      <c r="B921" s="34" t="s">
        <v>150</v>
      </c>
      <c r="C921" s="25">
        <v>802062</v>
      </c>
      <c r="D921" s="24" t="s">
        <v>1838</v>
      </c>
      <c r="E921" s="26">
        <v>46045.444444444402</v>
      </c>
      <c r="F921" s="26">
        <v>46045.444444444402</v>
      </c>
      <c r="G921" s="25">
        <v>109</v>
      </c>
      <c r="H921" s="25">
        <v>109</v>
      </c>
      <c r="I921" s="26">
        <v>46154.854166666701</v>
      </c>
      <c r="J921" s="27">
        <v>5988</v>
      </c>
      <c r="K921" s="27">
        <v>6523</v>
      </c>
      <c r="L921" s="27">
        <v>1926</v>
      </c>
      <c r="M921" s="27">
        <v>289416</v>
      </c>
      <c r="N921" s="27">
        <v>225435</v>
      </c>
      <c r="O921" s="25">
        <v>24</v>
      </c>
      <c r="P921" s="27">
        <v>0</v>
      </c>
      <c r="Q921" s="24"/>
      <c r="R921" s="24"/>
      <c r="S921" s="27">
        <v>277</v>
      </c>
      <c r="T921" s="27">
        <v>424</v>
      </c>
      <c r="U921" s="27">
        <v>10400000</v>
      </c>
      <c r="V921" s="27">
        <v>4836100</v>
      </c>
      <c r="W921" s="27">
        <v>10400000</v>
      </c>
      <c r="X921" s="24" t="str">
        <f>IF(OR(I921="",说明首页!$C$3-INT(I921)&gt;7),"是","否")</f>
        <v>否</v>
      </c>
      <c r="Y921" s="24" t="str">
        <f>IF(OR(O921="",O921&lt;22),"是","否")</f>
        <v>否</v>
      </c>
      <c r="Z921" s="24" t="str">
        <f>IF(AND(X921="否",Y921="否"),"是","否")</f>
        <v>是</v>
      </c>
      <c r="AA921" s="24" t="str">
        <f>IF(OR(I921="",说明首页!$C$3-INT(I921)&gt;=3),"是","否")</f>
        <v>否</v>
      </c>
      <c r="AB921" s="28">
        <f>IFERROR(IF(L921&gt;0,N921/L921,0),0)</f>
        <v>117.04828660436137</v>
      </c>
      <c r="AC921" s="29">
        <f>IFERROR(IF(U921="",0,U921/10000),0)</f>
        <v>1040</v>
      </c>
      <c r="AD921" s="27">
        <f>IFERROR(IF(AND(T921&lt;&gt;"",T921&gt;0),U921/T921,0),0)</f>
        <v>24528.301886792451</v>
      </c>
      <c r="AE921" s="29">
        <f>IFERROR(IF(V921="",0,V921/10000),0)</f>
        <v>483.61</v>
      </c>
      <c r="AF921" s="29">
        <f>IFERROR(IF(O921&gt;0,N921/O921/60,0),0)</f>
        <v>156.55208333333334</v>
      </c>
      <c r="AG921" s="28">
        <f>IF(Z921="是",COUNTIFS($Z$2:$Z$4721,"是",$AB$2:$AB$4721,"&lt;"&amp;AB921)/COUNTIF($Z$2:$Z$4721,"是")*100,"")</f>
        <v>86.846543001686342</v>
      </c>
      <c r="AH921" s="28">
        <f>IF(Z921="是",COUNTIFS($Z$2:$Z$4721,"是",$AC$2:$AC$4721,"&lt;"&amp;AC921)/COUNTIF($Z$2:$Z$4721,"是")*100,"")</f>
        <v>70.489038785834737</v>
      </c>
      <c r="AI921" s="28">
        <f>IF(Z921="是",COUNTIFS($Z$2:$Z$4721,"是",$AD$2:$AD$4721,"&lt;"&amp;AD921)/COUNTIF($Z$2:$Z$4721,"是")*100,"")</f>
        <v>52.951096121416526</v>
      </c>
      <c r="AJ921" s="28">
        <f>IF(Z921="是",COUNTIFS($Z$2:$Z$4721,"是",$AE$2:$AE$4721,"&lt;"&amp;AE921)/COUNTIF($Z$2:$Z$4721,"是")*100,"")</f>
        <v>74.873524451939289</v>
      </c>
      <c r="AK921" s="28">
        <f>IF(Z921="是",COUNTIFS($Z$2:$Z$4721,"是",$AF$2:$AF$4721,"&lt;"&amp;AF921)/COUNTIF($Z$2:$Z$4721,"是")*100,"")</f>
        <v>80.438448566610461</v>
      </c>
      <c r="AL921" s="29">
        <f>IF(Z921="是",ROUND(AG921*0.1+AH921*0.35+AI921*0.15+AJ921*0.15+AK921*0.25,2),"")</f>
        <v>72.64</v>
      </c>
      <c r="AM921" s="25">
        <f>IF(Z921="是",COUNTIFS($Z$2:$Z$4721,"是",$AL$2:$AL$4721,"&gt;"&amp;AL921)+1,"")</f>
        <v>122</v>
      </c>
      <c r="AN921" s="24" t="str">
        <f>IF(Z921&lt;&gt;"是","非参评",IF(AND(AM921&lt;=COUNTIF($Z$2:$Z$4721,"是")*0.2,AC921&gt;MEDIAN(IF($Z$2:$Z$4721="是",$AC$2:$AC$4721))),"S",IF(AM921&lt;=COUNTIF($Z$2:$Z$4721,"是")*0.5,"A",IF(AM921&lt;=COUNTIF($Z$2:$Z$4721,"是")*0.8,"B","C"))))</f>
        <v>A</v>
      </c>
      <c r="AO921" s="24" t="str">
        <f>IF(G921="","无数据",IF(G921&lt;30,"MOB1-",IF(G921&lt;90,"MOB1-3",IF(G921&lt;180,"MOB3-6",IF(G921&lt;365,"MOB6-12","MOB12+")))))</f>
        <v>MOB3-6</v>
      </c>
    </row>
    <row r="922" spans="1:41" ht="13.5" hidden="1" customHeight="1">
      <c r="A922" s="24" t="s">
        <v>1168</v>
      </c>
      <c r="B922" s="34" t="s">
        <v>150</v>
      </c>
      <c r="C922" s="25">
        <v>802063</v>
      </c>
      <c r="D922" s="24" t="s">
        <v>1659</v>
      </c>
      <c r="E922" s="26">
        <v>46045.481249999997</v>
      </c>
      <c r="F922" s="26">
        <v>46045.481249999997</v>
      </c>
      <c r="G922" s="25">
        <v>109</v>
      </c>
      <c r="H922" s="25">
        <v>109</v>
      </c>
      <c r="I922" s="26">
        <v>46154.873611111099</v>
      </c>
      <c r="J922" s="27">
        <v>7859</v>
      </c>
      <c r="K922" s="27">
        <v>8911</v>
      </c>
      <c r="L922" s="27">
        <v>3606</v>
      </c>
      <c r="M922" s="27">
        <v>458369</v>
      </c>
      <c r="N922" s="27">
        <v>384346</v>
      </c>
      <c r="O922" s="25">
        <v>30</v>
      </c>
      <c r="P922" s="27">
        <v>0</v>
      </c>
      <c r="Q922" s="24"/>
      <c r="R922" s="24"/>
      <c r="S922" s="27">
        <v>423</v>
      </c>
      <c r="T922" s="27">
        <v>663</v>
      </c>
      <c r="U922" s="27">
        <v>20500000</v>
      </c>
      <c r="V922" s="27">
        <v>10500000</v>
      </c>
      <c r="W922" s="27">
        <v>20500000</v>
      </c>
      <c r="X922" s="24" t="str">
        <f>IF(OR(I922="",说明首页!$C$3-INT(I922)&gt;7),"是","否")</f>
        <v>否</v>
      </c>
      <c r="Y922" s="24" t="str">
        <f>IF(OR(O922="",O922&lt;22),"是","否")</f>
        <v>否</v>
      </c>
      <c r="Z922" s="24" t="str">
        <f>IF(AND(X922="否",Y922="否"),"是","否")</f>
        <v>是</v>
      </c>
      <c r="AA922" s="24" t="str">
        <f>IF(OR(I922="",说明首页!$C$3-INT(I922)&gt;=3),"是","否")</f>
        <v>否</v>
      </c>
      <c r="AB922" s="28">
        <f>IFERROR(IF(L922&gt;0,N922/L922,0),0)</f>
        <v>106.58513588463671</v>
      </c>
      <c r="AC922" s="29">
        <f>IFERROR(IF(U922="",0,U922/10000),0)</f>
        <v>2050</v>
      </c>
      <c r="AD922" s="27">
        <f>IFERROR(IF(AND(T922&lt;&gt;"",T922&gt;0),U922/T922,0),0)</f>
        <v>30920.060331825036</v>
      </c>
      <c r="AE922" s="29">
        <f>IFERROR(IF(V922="",0,V922/10000),0)</f>
        <v>1050</v>
      </c>
      <c r="AF922" s="29">
        <f>IFERROR(IF(O922&gt;0,N922/O922/60,0),0)</f>
        <v>213.52555555555554</v>
      </c>
      <c r="AG922" s="28">
        <f>IF(Z922="是",COUNTIFS($Z$2:$Z$4721,"是",$AB$2:$AB$4721,"&lt;"&amp;AB922)/COUNTIF($Z$2:$Z$4721,"是")*100,"")</f>
        <v>76.559865092748737</v>
      </c>
      <c r="AH922" s="28">
        <f>IF(Z922="是",COUNTIFS($Z$2:$Z$4721,"是",$AC$2:$AC$4721,"&lt;"&amp;AC922)/COUNTIF($Z$2:$Z$4721,"是")*100,"")</f>
        <v>97.133220910623947</v>
      </c>
      <c r="AI922" s="28">
        <f>IF(Z922="是",COUNTIFS($Z$2:$Z$4721,"是",$AD$2:$AD$4721,"&lt;"&amp;AD922)/COUNTIF($Z$2:$Z$4721,"是")*100,"")</f>
        <v>83.473861720067461</v>
      </c>
      <c r="AJ922" s="28">
        <f>IF(Z922="是",COUNTIFS($Z$2:$Z$4721,"是",$AE$2:$AE$4721,"&lt;"&amp;AE922)/COUNTIF($Z$2:$Z$4721,"是")*100,"")</f>
        <v>96.121416526138276</v>
      </c>
      <c r="AK922" s="28">
        <f>IF(Z922="是",COUNTIFS($Z$2:$Z$4721,"是",$AF$2:$AF$4721,"&lt;"&amp;AF922)/COUNTIF($Z$2:$Z$4721,"是")*100,"")</f>
        <v>99.662731871838105</v>
      </c>
      <c r="AL922" s="29">
        <f>IF(Z922="是",ROUND(AG922*0.1+AH922*0.35+AI922*0.15+AJ922*0.15+AK922*0.25,2),"")</f>
        <v>93.51</v>
      </c>
      <c r="AM922" s="25">
        <f>IF(Z922="是",COUNTIFS($Z$2:$Z$4721,"是",$AL$2:$AL$4721,"&gt;"&amp;AL922)+1,"")</f>
        <v>17</v>
      </c>
      <c r="AN922" s="24" t="str">
        <f>IF(Z922&lt;&gt;"是","非参评",IF(AND(AM922&lt;=COUNTIF($Z$2:$Z$4721,"是")*0.2,AC922&gt;MEDIAN(IF($Z$2:$Z$4721="是",$AC$2:$AC$4721))),"S",IF(AM922&lt;=COUNTIF($Z$2:$Z$4721,"是")*0.5,"A",IF(AM922&lt;=COUNTIF($Z$2:$Z$4721,"是")*0.8,"B","C"))))</f>
        <v>S</v>
      </c>
      <c r="AO922" s="24" t="str">
        <f>IF(G922="","无数据",IF(G922&lt;30,"MOB1-",IF(G922&lt;90,"MOB1-3",IF(G922&lt;180,"MOB3-6",IF(G922&lt;365,"MOB6-12","MOB12+")))))</f>
        <v>MOB3-6</v>
      </c>
    </row>
    <row r="923" spans="1:41" ht="13.5" hidden="1" customHeight="1">
      <c r="A923" s="24" t="s">
        <v>1168</v>
      </c>
      <c r="B923" s="34" t="s">
        <v>150</v>
      </c>
      <c r="C923" s="25">
        <v>802064</v>
      </c>
      <c r="D923" s="24" t="s">
        <v>1273</v>
      </c>
      <c r="E923" s="26">
        <v>46045.430555555598</v>
      </c>
      <c r="F923" s="26">
        <v>46045.430555555598</v>
      </c>
      <c r="G923" s="25">
        <v>109</v>
      </c>
      <c r="H923" s="25">
        <v>109</v>
      </c>
      <c r="I923" s="26">
        <v>46154.868750000001</v>
      </c>
      <c r="J923" s="27">
        <v>8266</v>
      </c>
      <c r="K923" s="27">
        <v>9042</v>
      </c>
      <c r="L923" s="27">
        <v>2836</v>
      </c>
      <c r="M923" s="27">
        <v>364952</v>
      </c>
      <c r="N923" s="27">
        <v>275181</v>
      </c>
      <c r="O923" s="25">
        <v>30</v>
      </c>
      <c r="P923" s="27">
        <v>0</v>
      </c>
      <c r="Q923" s="24"/>
      <c r="R923" s="24"/>
      <c r="S923" s="27">
        <v>397</v>
      </c>
      <c r="T923" s="27">
        <v>603</v>
      </c>
      <c r="U923" s="27">
        <v>18100000</v>
      </c>
      <c r="V923" s="24">
        <v>8457300</v>
      </c>
      <c r="W923" s="27">
        <v>18100000</v>
      </c>
      <c r="X923" s="24" t="str">
        <f>IF(OR(I923="",说明首页!$C$3-INT(I923)&gt;7),"是","否")</f>
        <v>否</v>
      </c>
      <c r="Y923" s="24" t="str">
        <f>IF(OR(O923="",O923&lt;22),"是","否")</f>
        <v>否</v>
      </c>
      <c r="Z923" s="24" t="str">
        <f>IF(AND(X923="否",Y923="否"),"是","否")</f>
        <v>是</v>
      </c>
      <c r="AA923" s="24" t="str">
        <f>IF(OR(I923="",说明首页!$C$3-INT(I923)&gt;=3),"是","否")</f>
        <v>否</v>
      </c>
      <c r="AB923" s="28">
        <f>IFERROR(IF(L923&gt;0,N923/L923,0),0)</f>
        <v>97.031382228490827</v>
      </c>
      <c r="AC923" s="29">
        <f>IFERROR(IF(U923="",0,U923/10000),0)</f>
        <v>1810</v>
      </c>
      <c r="AD923" s="27">
        <f>IFERROR(IF(AND(T923&lt;&gt;"",T923&gt;0),U923/T923,0),0)</f>
        <v>30016.58374792703</v>
      </c>
      <c r="AE923" s="29">
        <f>IFERROR(IF(V923="",0,V923/10000),0)</f>
        <v>845.73</v>
      </c>
      <c r="AF923" s="29">
        <f>IFERROR(IF(O923&gt;0,N923/O923/60,0),0)</f>
        <v>152.87833333333336</v>
      </c>
      <c r="AG923" s="28">
        <f>IF(Z923="是",COUNTIFS($Z$2:$Z$4721,"是",$AB$2:$AB$4721,"&lt;"&amp;AB923)/COUNTIF($Z$2:$Z$4721,"是")*100,"")</f>
        <v>61.045531197301848</v>
      </c>
      <c r="AH923" s="28">
        <f>IF(Z923="是",COUNTIFS($Z$2:$Z$4721,"是",$AC$2:$AC$4721,"&lt;"&amp;AC923)/COUNTIF($Z$2:$Z$4721,"是")*100,"")</f>
        <v>94.772344013490724</v>
      </c>
      <c r="AI923" s="28">
        <f>IF(Z923="是",COUNTIFS($Z$2:$Z$4721,"是",$AD$2:$AD$4721,"&lt;"&amp;AD923)/COUNTIF($Z$2:$Z$4721,"是")*100,"")</f>
        <v>80.775716694772342</v>
      </c>
      <c r="AJ923" s="28">
        <f>IF(Z923="是",COUNTIFS($Z$2:$Z$4721,"是",$AE$2:$AE$4721,"&lt;"&amp;AE923)/COUNTIF($Z$2:$Z$4721,"是")*100,"")</f>
        <v>91.736930860033723</v>
      </c>
      <c r="AK923" s="28">
        <f>IF(Z923="是",COUNTIFS($Z$2:$Z$4721,"是",$AF$2:$AF$4721,"&lt;"&amp;AF923)/COUNTIF($Z$2:$Z$4721,"是")*100,"")</f>
        <v>77.571669477234408</v>
      </c>
      <c r="AL923" s="29">
        <f>IF(Z923="是",ROUND(AG923*0.1+AH923*0.35+AI923*0.15+AJ923*0.15+AK923*0.25,2),"")</f>
        <v>84.54</v>
      </c>
      <c r="AM923" s="25">
        <f>IF(Z923="是",COUNTIFS($Z$2:$Z$4721,"是",$AL$2:$AL$4721,"&gt;"&amp;AL923)+1,"")</f>
        <v>55</v>
      </c>
      <c r="AN923" s="24" t="str">
        <f>IF(Z923&lt;&gt;"是","非参评",IF(AND(AM923&lt;=COUNTIF($Z$2:$Z$4721,"是")*0.2,AC923&gt;MEDIAN(IF($Z$2:$Z$4721="是",$AC$2:$AC$4721))),"S",IF(AM923&lt;=COUNTIF($Z$2:$Z$4721,"是")*0.5,"A",IF(AM923&lt;=COUNTIF($Z$2:$Z$4721,"是")*0.8,"B","C"))))</f>
        <v>S</v>
      </c>
      <c r="AO923" s="24" t="str">
        <f>IF(G923="","无数据",IF(G923&lt;30,"MOB1-",IF(G923&lt;90,"MOB1-3",IF(G923&lt;180,"MOB3-6",IF(G923&lt;365,"MOB6-12","MOB12+")))))</f>
        <v>MOB3-6</v>
      </c>
    </row>
    <row r="924" spans="1:41" ht="13.5" hidden="1" customHeight="1">
      <c r="A924" s="24" t="s">
        <v>1168</v>
      </c>
      <c r="B924" s="34" t="s">
        <v>150</v>
      </c>
      <c r="C924" s="25">
        <v>802065</v>
      </c>
      <c r="D924" s="24" t="s">
        <v>1348</v>
      </c>
      <c r="E924" s="26">
        <v>46045.476388888899</v>
      </c>
      <c r="F924" s="26">
        <v>46045.476388888899</v>
      </c>
      <c r="G924" s="25">
        <v>109</v>
      </c>
      <c r="H924" s="25">
        <v>109</v>
      </c>
      <c r="I924" s="26">
        <v>46154.870138888902</v>
      </c>
      <c r="J924" s="27">
        <v>6498</v>
      </c>
      <c r="K924" s="27">
        <v>7030</v>
      </c>
      <c r="L924" s="27">
        <v>1958</v>
      </c>
      <c r="M924" s="27">
        <v>287522</v>
      </c>
      <c r="N924" s="27">
        <v>218310</v>
      </c>
      <c r="O924" s="25">
        <v>25</v>
      </c>
      <c r="P924" s="27">
        <v>0</v>
      </c>
      <c r="Q924" s="24"/>
      <c r="R924" s="24"/>
      <c r="S924" s="27">
        <v>282</v>
      </c>
      <c r="T924" s="27">
        <v>439</v>
      </c>
      <c r="U924" s="27">
        <v>11500000</v>
      </c>
      <c r="V924" s="27">
        <v>5323800</v>
      </c>
      <c r="W924" s="27">
        <v>11500000</v>
      </c>
      <c r="X924" s="24" t="str">
        <f>IF(OR(I924="",说明首页!$C$3-INT(I924)&gt;7),"是","否")</f>
        <v>否</v>
      </c>
      <c r="Y924" s="24" t="str">
        <f>IF(OR(O924="",O924&lt;22),"是","否")</f>
        <v>否</v>
      </c>
      <c r="Z924" s="24" t="str">
        <f>IF(AND(X924="否",Y924="否"),"是","否")</f>
        <v>是</v>
      </c>
      <c r="AA924" s="24" t="str">
        <f>IF(OR(I924="",说明首页!$C$3-INT(I924)&gt;=3),"是","否")</f>
        <v>否</v>
      </c>
      <c r="AB924" s="28">
        <f>IFERROR(IF(L924&gt;0,N924/L924,0),0)</f>
        <v>111.49642492339122</v>
      </c>
      <c r="AC924" s="29">
        <f>IFERROR(IF(U924="",0,U924/10000),0)</f>
        <v>1150</v>
      </c>
      <c r="AD924" s="27">
        <f>IFERROR(IF(AND(T924&lt;&gt;"",T924&gt;0),U924/T924,0),0)</f>
        <v>26195.899772209566</v>
      </c>
      <c r="AE924" s="29">
        <f>IFERROR(IF(V924="",0,V924/10000),0)</f>
        <v>532.38</v>
      </c>
      <c r="AF924" s="29">
        <f>IFERROR(IF(O924&gt;0,N924/O924/60,0),0)</f>
        <v>145.54</v>
      </c>
      <c r="AG924" s="28">
        <f>IF(Z924="是",COUNTIFS($Z$2:$Z$4721,"是",$AB$2:$AB$4721,"&lt;"&amp;AB924)/COUNTIF($Z$2:$Z$4721,"是")*100,"")</f>
        <v>81.618887015177066</v>
      </c>
      <c r="AH924" s="28">
        <f>IF(Z924="是",COUNTIFS($Z$2:$Z$4721,"是",$AC$2:$AC$4721,"&lt;"&amp;AC924)/COUNTIF($Z$2:$Z$4721,"是")*100,"")</f>
        <v>77.403035413153447</v>
      </c>
      <c r="AI924" s="28">
        <f>IF(Z924="是",COUNTIFS($Z$2:$Z$4721,"是",$AD$2:$AD$4721,"&lt;"&amp;AD924)/COUNTIF($Z$2:$Z$4721,"是")*100,"")</f>
        <v>64.418212478920751</v>
      </c>
      <c r="AJ924" s="28">
        <f>IF(Z924="是",COUNTIFS($Z$2:$Z$4721,"是",$AE$2:$AE$4721,"&lt;"&amp;AE924)/COUNTIF($Z$2:$Z$4721,"是")*100,"")</f>
        <v>78.246205733558185</v>
      </c>
      <c r="AK924" s="28">
        <f>IF(Z924="是",COUNTIFS($Z$2:$Z$4721,"是",$AF$2:$AF$4721,"&lt;"&amp;AF924)/COUNTIF($Z$2:$Z$4721,"是")*100,"")</f>
        <v>67.284991568296789</v>
      </c>
      <c r="AL924" s="29">
        <f>IF(Z924="是",ROUND(AG924*0.1+AH924*0.35+AI924*0.15+AJ924*0.15+AK924*0.25,2),"")</f>
        <v>73.47</v>
      </c>
      <c r="AM924" s="25">
        <f>IF(Z924="是",COUNTIFS($Z$2:$Z$4721,"是",$AL$2:$AL$4721,"&gt;"&amp;AL924)+1,"")</f>
        <v>118</v>
      </c>
      <c r="AN924" s="24" t="str">
        <f>IF(Z924&lt;&gt;"是","非参评",IF(AND(AM924&lt;=COUNTIF($Z$2:$Z$4721,"是")*0.2,AC924&gt;MEDIAN(IF($Z$2:$Z$4721="是",$AC$2:$AC$4721))),"S",IF(AM924&lt;=COUNTIF($Z$2:$Z$4721,"是")*0.5,"A",IF(AM924&lt;=COUNTIF($Z$2:$Z$4721,"是")*0.8,"B","C"))))</f>
        <v>S</v>
      </c>
      <c r="AO924" s="24" t="str">
        <f>IF(G924="","无数据",IF(G924&lt;30,"MOB1-",IF(G924&lt;90,"MOB1-3",IF(G924&lt;180,"MOB3-6",IF(G924&lt;365,"MOB6-12","MOB12+")))))</f>
        <v>MOB3-6</v>
      </c>
    </row>
    <row r="925" spans="1:41" ht="13.5" hidden="1" customHeight="1">
      <c r="A925" s="24" t="s">
        <v>1168</v>
      </c>
      <c r="B925" s="34" t="s">
        <v>162</v>
      </c>
      <c r="C925" s="25">
        <v>802079</v>
      </c>
      <c r="D925" s="24" t="s">
        <v>1568</v>
      </c>
      <c r="E925" s="26">
        <v>46049.634722222203</v>
      </c>
      <c r="F925" s="26">
        <v>46049.634722222203</v>
      </c>
      <c r="G925" s="25">
        <v>105</v>
      </c>
      <c r="H925" s="25">
        <v>105</v>
      </c>
      <c r="I925" s="26">
        <v>46154.802083333299</v>
      </c>
      <c r="J925" s="27">
        <v>3791</v>
      </c>
      <c r="K925" s="27">
        <v>5751</v>
      </c>
      <c r="L925" s="27">
        <v>1815</v>
      </c>
      <c r="M925" s="27">
        <v>217731</v>
      </c>
      <c r="N925" s="27">
        <v>160901</v>
      </c>
      <c r="O925" s="24">
        <v>24</v>
      </c>
      <c r="P925" s="24">
        <v>0</v>
      </c>
      <c r="Q925" s="24"/>
      <c r="R925" s="24"/>
      <c r="S925" s="24">
        <v>239</v>
      </c>
      <c r="T925" s="24">
        <v>369</v>
      </c>
      <c r="U925" s="24">
        <v>7709800</v>
      </c>
      <c r="V925" s="24">
        <v>2159200</v>
      </c>
      <c r="W925" s="24">
        <v>7709800</v>
      </c>
      <c r="X925" s="24" t="str">
        <f>IF(OR(I925="",说明首页!$C$3-INT(I925)&gt;7),"是","否")</f>
        <v>否</v>
      </c>
      <c r="Y925" s="24" t="str">
        <f>IF(OR(O925="",O925&lt;22),"是","否")</f>
        <v>否</v>
      </c>
      <c r="Z925" s="24" t="str">
        <f>IF(AND(X925="否",Y925="否"),"是","否")</f>
        <v>是</v>
      </c>
      <c r="AA925" s="24" t="str">
        <f>IF(OR(I925="",说明首页!$C$3-INT(I925)&gt;=3),"是","否")</f>
        <v>否</v>
      </c>
      <c r="AB925" s="28">
        <f>IFERROR(IF(L925&gt;0,N925/L925,0),0)</f>
        <v>88.65068870523416</v>
      </c>
      <c r="AC925" s="29">
        <f>IFERROR(IF(U925="",0,U925/10000),0)</f>
        <v>770.98</v>
      </c>
      <c r="AD925" s="27">
        <f>IFERROR(IF(AND(T925&lt;&gt;"",T925&gt;0),U925/T925,0),0)</f>
        <v>20893.766937669378</v>
      </c>
      <c r="AE925" s="29">
        <f>IFERROR(IF(V925="",0,V925/10000),0)</f>
        <v>215.92</v>
      </c>
      <c r="AF925" s="29">
        <f>IFERROR(IF(O925&gt;0,N925/O925/60,0),0)</f>
        <v>111.73680555555555</v>
      </c>
      <c r="AG925" s="28">
        <f>IF(Z925="是",COUNTIFS($Z$2:$Z$4721,"是",$AB$2:$AB$4721,"&lt;"&amp;AB925)/COUNTIF($Z$2:$Z$4721,"是")*100,"")</f>
        <v>44.68802698145025</v>
      </c>
      <c r="AH925" s="28">
        <f>IF(Z925="是",COUNTIFS($Z$2:$Z$4721,"是",$AC$2:$AC$4721,"&lt;"&amp;AC925)/COUNTIF($Z$2:$Z$4721,"是")*100,"")</f>
        <v>45.868465430016862</v>
      </c>
      <c r="AI925" s="28">
        <f>IF(Z925="是",COUNTIFS($Z$2:$Z$4721,"是",$AD$2:$AD$4721,"&lt;"&amp;AD925)/COUNTIF($Z$2:$Z$4721,"是")*100,"")</f>
        <v>31.703204047217536</v>
      </c>
      <c r="AJ925" s="28">
        <f>IF(Z925="是",COUNTIFS($Z$2:$Z$4721,"是",$AE$2:$AE$4721,"&lt;"&amp;AE925)/COUNTIF($Z$2:$Z$4721,"是")*100,"")</f>
        <v>30.354131534569984</v>
      </c>
      <c r="AK925" s="28">
        <f>IF(Z925="是",COUNTIFS($Z$2:$Z$4721,"是",$AF$2:$AF$4721,"&lt;"&amp;AF925)/COUNTIF($Z$2:$Z$4721,"是")*100,"")</f>
        <v>15.177065767284992</v>
      </c>
      <c r="AL925" s="29">
        <f>IF(Z925="是",ROUND(AG925*0.1+AH925*0.35+AI925*0.15+AJ925*0.15+AK925*0.25,2),"")</f>
        <v>33.630000000000003</v>
      </c>
      <c r="AM925" s="25">
        <f>IF(Z925="是",COUNTIFS($Z$2:$Z$4721,"是",$AL$2:$AL$4721,"&gt;"&amp;AL925)+1,"")</f>
        <v>420</v>
      </c>
      <c r="AN925" s="24" t="str">
        <f>IF(Z925&lt;&gt;"是","非参评",IF(AND(AM925&lt;=COUNTIF($Z$2:$Z$4721,"是")*0.2,AC925&gt;MEDIAN(IF($Z$2:$Z$4721="是",$AC$2:$AC$4721))),"S",IF(AM925&lt;=COUNTIF($Z$2:$Z$4721,"是")*0.5,"A",IF(AM925&lt;=COUNTIF($Z$2:$Z$4721,"是")*0.8,"B","C"))))</f>
        <v>B</v>
      </c>
      <c r="AO925" s="24" t="str">
        <f>IF(G925="","无数据",IF(G925&lt;30,"MOB1-",IF(G925&lt;90,"MOB1-3",IF(G925&lt;180,"MOB3-6",IF(G925&lt;365,"MOB6-12","MOB12+")))))</f>
        <v>MOB3-6</v>
      </c>
    </row>
    <row r="926" spans="1:41" ht="13.5" hidden="1" customHeight="1">
      <c r="A926" s="24" t="s">
        <v>1168</v>
      </c>
      <c r="B926" s="34" t="s">
        <v>162</v>
      </c>
      <c r="C926" s="25">
        <v>802081</v>
      </c>
      <c r="D926" s="24" t="s">
        <v>1828</v>
      </c>
      <c r="E926" s="26">
        <v>46049.627777777801</v>
      </c>
      <c r="F926" s="26">
        <v>46049.627777777801</v>
      </c>
      <c r="G926" s="25">
        <v>105</v>
      </c>
      <c r="H926" s="25">
        <v>105</v>
      </c>
      <c r="I926" s="26">
        <v>46154.736111111102</v>
      </c>
      <c r="J926" s="27">
        <v>2120</v>
      </c>
      <c r="K926" s="27">
        <v>2630</v>
      </c>
      <c r="L926" s="27">
        <v>1107</v>
      </c>
      <c r="M926" s="27">
        <v>120297</v>
      </c>
      <c r="N926" s="27">
        <v>99450</v>
      </c>
      <c r="O926" s="24">
        <v>20</v>
      </c>
      <c r="P926" s="27">
        <v>0</v>
      </c>
      <c r="Q926" s="24"/>
      <c r="R926" s="24"/>
      <c r="S926" s="27">
        <v>125</v>
      </c>
      <c r="T926" s="27">
        <v>198</v>
      </c>
      <c r="U926" s="27">
        <v>2803900</v>
      </c>
      <c r="V926" s="27">
        <v>626400</v>
      </c>
      <c r="W926" s="27">
        <v>2803900</v>
      </c>
      <c r="X926" s="24" t="str">
        <f>IF(OR(I926="",说明首页!$C$3-INT(I926)&gt;7),"是","否")</f>
        <v>否</v>
      </c>
      <c r="Y926" s="24" t="str">
        <f>IF(OR(O926="",O926&lt;22),"是","否")</f>
        <v>是</v>
      </c>
      <c r="Z926" s="24" t="str">
        <f>IF(AND(X926="否",Y926="否"),"是","否")</f>
        <v>否</v>
      </c>
      <c r="AA926" s="24" t="str">
        <f>IF(OR(I926="",说明首页!$C$3-INT(I926)&gt;=3),"是","否")</f>
        <v>否</v>
      </c>
      <c r="AB926" s="28">
        <f>IFERROR(IF(L926&gt;0,N926/L926,0),0)</f>
        <v>89.837398373983746</v>
      </c>
      <c r="AC926" s="29">
        <f>IFERROR(IF(U926="",0,U926/10000),0)</f>
        <v>280.39</v>
      </c>
      <c r="AD926" s="27">
        <f>IFERROR(IF(AND(T926&lt;&gt;"",T926&gt;0),U926/T926,0),0)</f>
        <v>14161.111111111111</v>
      </c>
      <c r="AE926" s="29">
        <f>IFERROR(IF(V926="",0,V926/10000),0)</f>
        <v>62.64</v>
      </c>
      <c r="AF926" s="29">
        <f>IFERROR(IF(O926&gt;0,N926/O926/60,0),0)</f>
        <v>82.875</v>
      </c>
      <c r="AG926" s="28" t="str">
        <f>IF(Z926="是",COUNTIFS($Z$2:$Z$4721,"是",$AB$2:$AB$4721,"&lt;"&amp;AB926)/COUNTIF($Z$2:$Z$4721,"是")*100,"")</f>
        <v/>
      </c>
      <c r="AH926" s="28" t="str">
        <f>IF(Z926="是",COUNTIFS($Z$2:$Z$4721,"是",$AC$2:$AC$4721,"&lt;"&amp;AC926)/COUNTIF($Z$2:$Z$4721,"是")*100,"")</f>
        <v/>
      </c>
      <c r="AI926" s="28" t="str">
        <f>IF(Z926="是",COUNTIFS($Z$2:$Z$4721,"是",$AD$2:$AD$4721,"&lt;"&amp;AD926)/COUNTIF($Z$2:$Z$4721,"是")*100,"")</f>
        <v/>
      </c>
      <c r="AJ926" s="28" t="str">
        <f>IF(Z926="是",COUNTIFS($Z$2:$Z$4721,"是",$AE$2:$AE$4721,"&lt;"&amp;AE926)/COUNTIF($Z$2:$Z$4721,"是")*100,"")</f>
        <v/>
      </c>
      <c r="AK926" s="28" t="str">
        <f>IF(Z926="是",COUNTIFS($Z$2:$Z$4721,"是",$AF$2:$AF$4721,"&lt;"&amp;AF926)/COUNTIF($Z$2:$Z$4721,"是")*100,"")</f>
        <v/>
      </c>
      <c r="AL926" s="29" t="str">
        <f>IF(Z926="是",ROUND(AG926*0.1+AH926*0.35+AI926*0.15+AJ926*0.15+AK926*0.25,2),"")</f>
        <v/>
      </c>
      <c r="AM926" s="25" t="str">
        <f>IF(Z926="是",COUNTIFS($Z$2:$Z$4721,"是",$AL$2:$AL$4721,"&gt;"&amp;AL926)+1,"")</f>
        <v/>
      </c>
      <c r="AN926" s="24" t="str">
        <f>IF(Z926&lt;&gt;"是","非参评",IF(AND(AM926&lt;=COUNTIF($Z$2:$Z$4721,"是")*0.2,AC926&gt;MEDIAN(IF($Z$2:$Z$4721="是",$AC$2:$AC$4721))),"S",IF(AM926&lt;=COUNTIF($Z$2:$Z$4721,"是")*0.5,"A",IF(AM926&lt;=COUNTIF($Z$2:$Z$4721,"是")*0.8,"B","C"))))</f>
        <v>非参评</v>
      </c>
      <c r="AO926" s="24" t="str">
        <f>IF(G926="","无数据",IF(G926&lt;30,"MOB1-",IF(G926&lt;90,"MOB1-3",IF(G926&lt;180,"MOB3-6",IF(G926&lt;365,"MOB6-12","MOB12+")))))</f>
        <v>MOB3-6</v>
      </c>
    </row>
    <row r="927" spans="1:41" ht="13.5" hidden="1" customHeight="1">
      <c r="A927" s="24" t="s">
        <v>1168</v>
      </c>
      <c r="B927" s="34" t="s">
        <v>176</v>
      </c>
      <c r="C927" s="25">
        <v>802137</v>
      </c>
      <c r="D927" s="24" t="s">
        <v>1507</v>
      </c>
      <c r="E927" s="26">
        <v>46050.376388888901</v>
      </c>
      <c r="F927" s="26">
        <v>46050.376388888901</v>
      </c>
      <c r="G927" s="25">
        <v>104</v>
      </c>
      <c r="H927" s="25">
        <v>104</v>
      </c>
      <c r="I927" s="26">
        <v>46154.747222222199</v>
      </c>
      <c r="J927" s="27">
        <v>2146</v>
      </c>
      <c r="K927" s="27">
        <v>4055</v>
      </c>
      <c r="L927" s="27">
        <v>1709</v>
      </c>
      <c r="M927" s="27">
        <v>227234</v>
      </c>
      <c r="N927" s="27">
        <v>187422</v>
      </c>
      <c r="O927" s="25">
        <v>26</v>
      </c>
      <c r="P927" s="27">
        <v>0</v>
      </c>
      <c r="Q927" s="24"/>
      <c r="R927" s="24"/>
      <c r="S927" s="27">
        <v>160</v>
      </c>
      <c r="T927" s="27">
        <v>242</v>
      </c>
      <c r="U927" s="27">
        <v>6659300</v>
      </c>
      <c r="V927" s="27">
        <v>3903400</v>
      </c>
      <c r="W927" s="27">
        <v>6659300</v>
      </c>
      <c r="X927" s="24" t="str">
        <f>IF(OR(I927="",说明首页!$C$3-INT(I927)&gt;7),"是","否")</f>
        <v>否</v>
      </c>
      <c r="Y927" s="24" t="str">
        <f>IF(OR(O927="",O927&lt;22),"是","否")</f>
        <v>否</v>
      </c>
      <c r="Z927" s="24" t="str">
        <f>IF(AND(X927="否",Y927="否"),"是","否")</f>
        <v>是</v>
      </c>
      <c r="AA927" s="24" t="str">
        <f>IF(OR(I927="",说明首页!$C$3-INT(I927)&gt;=3),"是","否")</f>
        <v>否</v>
      </c>
      <c r="AB927" s="28">
        <f>IFERROR(IF(L927&gt;0,N927/L927,0),0)</f>
        <v>109.66764189584552</v>
      </c>
      <c r="AC927" s="29">
        <f>IFERROR(IF(U927="",0,U927/10000),0)</f>
        <v>665.93</v>
      </c>
      <c r="AD927" s="27">
        <f>IFERROR(IF(AND(T927&lt;&gt;"",T927&gt;0),U927/T927,0),0)</f>
        <v>27517.768595041322</v>
      </c>
      <c r="AE927" s="29">
        <f>IFERROR(IF(V927="",0,V927/10000),0)</f>
        <v>390.34</v>
      </c>
      <c r="AF927" s="29">
        <f>IFERROR(IF(O927&gt;0,N927/O927/60,0),0)</f>
        <v>120.1423076923077</v>
      </c>
      <c r="AG927" s="28">
        <f>IF(Z927="是",COUNTIFS($Z$2:$Z$4721,"是",$AB$2:$AB$4721,"&lt;"&amp;AB927)/COUNTIF($Z$2:$Z$4721,"是")*100,"")</f>
        <v>79.763912310286685</v>
      </c>
      <c r="AH927" s="28">
        <f>IF(Z927="是",COUNTIFS($Z$2:$Z$4721,"是",$AC$2:$AC$4721,"&lt;"&amp;AC927)/COUNTIF($Z$2:$Z$4721,"是")*100,"")</f>
        <v>33.895446880269816</v>
      </c>
      <c r="AI927" s="28">
        <f>IF(Z927="是",COUNTIFS($Z$2:$Z$4721,"是",$AD$2:$AD$4721,"&lt;"&amp;AD927)/COUNTIF($Z$2:$Z$4721,"是")*100,"")</f>
        <v>70.489038785834737</v>
      </c>
      <c r="AJ927" s="28">
        <f>IF(Z927="是",COUNTIFS($Z$2:$Z$4721,"是",$AE$2:$AE$4721,"&lt;"&amp;AE927)/COUNTIF($Z$2:$Z$4721,"是")*100,"")</f>
        <v>63.237774030354132</v>
      </c>
      <c r="AK927" s="28">
        <f>IF(Z927="是",COUNTIFS($Z$2:$Z$4721,"是",$AF$2:$AF$4721,"&lt;"&amp;AF927)/COUNTIF($Z$2:$Z$4721,"是")*100,"")</f>
        <v>22.765598650927487</v>
      </c>
      <c r="AL927" s="29">
        <f>IF(Z927="是",ROUND(AG927*0.1+AH927*0.35+AI927*0.15+AJ927*0.15+AK927*0.25,2),"")</f>
        <v>45.59</v>
      </c>
      <c r="AM927" s="25">
        <f>IF(Z927="是",COUNTIFS($Z$2:$Z$4721,"是",$AL$2:$AL$4721,"&gt;"&amp;AL927)+1,"")</f>
        <v>323</v>
      </c>
      <c r="AN927" s="24" t="str">
        <f>IF(Z927&lt;&gt;"是","非参评",IF(AND(AM927&lt;=COUNTIF($Z$2:$Z$4721,"是")*0.2,AC927&gt;MEDIAN(IF($Z$2:$Z$4721="是",$AC$2:$AC$4721))),"S",IF(AM927&lt;=COUNTIF($Z$2:$Z$4721,"是")*0.5,"A",IF(AM927&lt;=COUNTIF($Z$2:$Z$4721,"是")*0.8,"B","C"))))</f>
        <v>B</v>
      </c>
      <c r="AO927" s="24" t="str">
        <f>IF(G927="","无数据",IF(G927&lt;30,"MOB1-",IF(G927&lt;90,"MOB1-3",IF(G927&lt;180,"MOB3-6",IF(G927&lt;365,"MOB6-12","MOB12+")))))</f>
        <v>MOB3-6</v>
      </c>
    </row>
    <row r="928" spans="1:41" ht="13.5" hidden="1" customHeight="1">
      <c r="A928" s="24" t="s">
        <v>1168</v>
      </c>
      <c r="B928" s="34" t="s">
        <v>145</v>
      </c>
      <c r="C928" s="25">
        <v>802155</v>
      </c>
      <c r="D928" s="24" t="s">
        <v>1477</v>
      </c>
      <c r="E928" s="26">
        <v>46050.472222222197</v>
      </c>
      <c r="F928" s="26">
        <v>46050.472222222197</v>
      </c>
      <c r="G928" s="25">
        <v>104</v>
      </c>
      <c r="H928" s="25">
        <v>104</v>
      </c>
      <c r="I928" s="26">
        <v>46153.753472222197</v>
      </c>
      <c r="J928" s="27">
        <v>2578</v>
      </c>
      <c r="K928" s="27">
        <v>2772</v>
      </c>
      <c r="L928" s="27">
        <v>1404</v>
      </c>
      <c r="M928" s="27">
        <v>144360</v>
      </c>
      <c r="N928" s="27">
        <v>124266</v>
      </c>
      <c r="O928" s="25">
        <v>15</v>
      </c>
      <c r="P928" s="27">
        <v>0</v>
      </c>
      <c r="Q928" s="24"/>
      <c r="R928" s="24"/>
      <c r="S928" s="27">
        <v>129</v>
      </c>
      <c r="T928" s="27">
        <v>206</v>
      </c>
      <c r="U928" s="27">
        <v>4954400</v>
      </c>
      <c r="V928" s="24">
        <v>2217800</v>
      </c>
      <c r="W928" s="27">
        <v>4954400</v>
      </c>
      <c r="X928" s="24" t="str">
        <f>IF(OR(I928="",说明首页!$C$3-INT(I928)&gt;7),"是","否")</f>
        <v>否</v>
      </c>
      <c r="Y928" s="24" t="str">
        <f>IF(OR(O928="",O928&lt;22),"是","否")</f>
        <v>是</v>
      </c>
      <c r="Z928" s="24" t="str">
        <f>IF(AND(X928="否",Y928="否"),"是","否")</f>
        <v>否</v>
      </c>
      <c r="AA928" s="24" t="str">
        <f>IF(OR(I928="",说明首页!$C$3-INT(I928)&gt;=3),"是","否")</f>
        <v>否</v>
      </c>
      <c r="AB928" s="28">
        <f>IFERROR(IF(L928&gt;0,N928/L928,0),0)</f>
        <v>88.508547008547012</v>
      </c>
      <c r="AC928" s="29">
        <f>IFERROR(IF(U928="",0,U928/10000),0)</f>
        <v>495.44</v>
      </c>
      <c r="AD928" s="27">
        <f>IFERROR(IF(AND(T928&lt;&gt;"",T928&gt;0),U928/T928,0),0)</f>
        <v>24050.485436893203</v>
      </c>
      <c r="AE928" s="29">
        <f>IFERROR(IF(V928="",0,V928/10000),0)</f>
        <v>221.78</v>
      </c>
      <c r="AF928" s="29">
        <f>IFERROR(IF(O928&gt;0,N928/O928/60,0),0)</f>
        <v>138.07333333333332</v>
      </c>
      <c r="AG928" s="28" t="str">
        <f>IF(Z928="是",COUNTIFS($Z$2:$Z$4721,"是",$AB$2:$AB$4721,"&lt;"&amp;AB928)/COUNTIF($Z$2:$Z$4721,"是")*100,"")</f>
        <v/>
      </c>
      <c r="AH928" s="28" t="str">
        <f>IF(Z928="是",COUNTIFS($Z$2:$Z$4721,"是",$AC$2:$AC$4721,"&lt;"&amp;AC928)/COUNTIF($Z$2:$Z$4721,"是")*100,"")</f>
        <v/>
      </c>
      <c r="AI928" s="28" t="str">
        <f>IF(Z928="是",COUNTIFS($Z$2:$Z$4721,"是",$AD$2:$AD$4721,"&lt;"&amp;AD928)/COUNTIF($Z$2:$Z$4721,"是")*100,"")</f>
        <v/>
      </c>
      <c r="AJ928" s="28" t="str">
        <f>IF(Z928="是",COUNTIFS($Z$2:$Z$4721,"是",$AE$2:$AE$4721,"&lt;"&amp;AE928)/COUNTIF($Z$2:$Z$4721,"是")*100,"")</f>
        <v/>
      </c>
      <c r="AK928" s="28" t="str">
        <f>IF(Z928="是",COUNTIFS($Z$2:$Z$4721,"是",$AF$2:$AF$4721,"&lt;"&amp;AF928)/COUNTIF($Z$2:$Z$4721,"是")*100,"")</f>
        <v/>
      </c>
      <c r="AL928" s="29" t="str">
        <f>IF(Z928="是",ROUND(AG928*0.1+AH928*0.35+AI928*0.15+AJ928*0.15+AK928*0.25,2),"")</f>
        <v/>
      </c>
      <c r="AM928" s="25" t="str">
        <f>IF(Z928="是",COUNTIFS($Z$2:$Z$4721,"是",$AL$2:$AL$4721,"&gt;"&amp;AL928)+1,"")</f>
        <v/>
      </c>
      <c r="AN928" s="24" t="str">
        <f>IF(Z928&lt;&gt;"是","非参评",IF(AND(AM928&lt;=COUNTIF($Z$2:$Z$4721,"是")*0.2,AC928&gt;MEDIAN(IF($Z$2:$Z$4721="是",$AC$2:$AC$4721))),"S",IF(AM928&lt;=COUNTIF($Z$2:$Z$4721,"是")*0.5,"A",IF(AM928&lt;=COUNTIF($Z$2:$Z$4721,"是")*0.8,"B","C"))))</f>
        <v>非参评</v>
      </c>
      <c r="AO928" s="24" t="str">
        <f>IF(G928="","无数据",IF(G928&lt;30,"MOB1-",IF(G928&lt;90,"MOB1-3",IF(G928&lt;180,"MOB3-6",IF(G928&lt;365,"MOB6-12","MOB12+")))))</f>
        <v>MOB3-6</v>
      </c>
    </row>
    <row r="929" spans="1:41" ht="13.5" hidden="1" customHeight="1">
      <c r="A929" s="24" t="s">
        <v>1168</v>
      </c>
      <c r="B929" s="34" t="s">
        <v>145</v>
      </c>
      <c r="C929" s="25">
        <v>802197</v>
      </c>
      <c r="D929" s="24" t="s">
        <v>179</v>
      </c>
      <c r="E929" s="26">
        <v>46052.414583333302</v>
      </c>
      <c r="F929" s="26">
        <v>46052.414583333302</v>
      </c>
      <c r="G929" s="25">
        <v>102</v>
      </c>
      <c r="H929" s="25">
        <v>102</v>
      </c>
      <c r="I929" s="26">
        <v>46125.629166666702</v>
      </c>
      <c r="J929" s="27">
        <v>17</v>
      </c>
      <c r="K929" s="27">
        <v>17</v>
      </c>
      <c r="L929" s="27">
        <v>7</v>
      </c>
      <c r="M929" s="27">
        <v>763</v>
      </c>
      <c r="N929" s="27">
        <v>606</v>
      </c>
      <c r="O929" s="25"/>
      <c r="P929" s="27"/>
      <c r="Q929" s="24"/>
      <c r="R929" s="24"/>
      <c r="S929" s="27"/>
      <c r="T929" s="27"/>
      <c r="U929" s="27"/>
      <c r="V929" s="27"/>
      <c r="W929" s="27"/>
      <c r="X929" s="24" t="str">
        <f>IF(OR(I929="",说明首页!$C$3-INT(I929)&gt;7),"是","否")</f>
        <v>否</v>
      </c>
      <c r="Y929" s="24" t="str">
        <f>IF(OR(O929="",O929&lt;22),"是","否")</f>
        <v>是</v>
      </c>
      <c r="Z929" s="24" t="str">
        <f>IF(AND(X929="否",Y929="否"),"是","否")</f>
        <v>否</v>
      </c>
      <c r="AA929" s="24" t="str">
        <f>IF(OR(I929="",说明首页!$C$3-INT(I929)&gt;=3),"是","否")</f>
        <v>是</v>
      </c>
      <c r="AB929" s="28">
        <f>IFERROR(IF(L929&gt;0,N929/L929,0),0)</f>
        <v>86.571428571428569</v>
      </c>
      <c r="AC929" s="29">
        <f>IFERROR(IF(U929="",0,U929/10000),0)</f>
        <v>0</v>
      </c>
      <c r="AD929" s="27">
        <f>IFERROR(IF(AND(T929&lt;&gt;"",T929&gt;0),U929/T929,0),0)</f>
        <v>0</v>
      </c>
      <c r="AE929" s="29">
        <f>IFERROR(IF(V929="",0,V929/10000),0)</f>
        <v>0</v>
      </c>
      <c r="AF929" s="29">
        <f>IFERROR(IF(O929&gt;0,N929/O929/60,0),0)</f>
        <v>0</v>
      </c>
      <c r="AG929" s="28" t="str">
        <f>IF(Z929="是",COUNTIFS($Z$2:$Z$4721,"是",$AB$2:$AB$4721,"&lt;"&amp;AB929)/COUNTIF($Z$2:$Z$4721,"是")*100,"")</f>
        <v/>
      </c>
      <c r="AH929" s="28" t="str">
        <f>IF(Z929="是",COUNTIFS($Z$2:$Z$4721,"是",$AC$2:$AC$4721,"&lt;"&amp;AC929)/COUNTIF($Z$2:$Z$4721,"是")*100,"")</f>
        <v/>
      </c>
      <c r="AI929" s="28" t="str">
        <f>IF(Z929="是",COUNTIFS($Z$2:$Z$4721,"是",$AD$2:$AD$4721,"&lt;"&amp;AD929)/COUNTIF($Z$2:$Z$4721,"是")*100,"")</f>
        <v/>
      </c>
      <c r="AJ929" s="28" t="str">
        <f>IF(Z929="是",COUNTIFS($Z$2:$Z$4721,"是",$AE$2:$AE$4721,"&lt;"&amp;AE929)/COUNTIF($Z$2:$Z$4721,"是")*100,"")</f>
        <v/>
      </c>
      <c r="AK929" s="28" t="str">
        <f>IF(Z929="是",COUNTIFS($Z$2:$Z$4721,"是",$AF$2:$AF$4721,"&lt;"&amp;AF929)/COUNTIF($Z$2:$Z$4721,"是")*100,"")</f>
        <v/>
      </c>
      <c r="AL929" s="29" t="str">
        <f>IF(Z929="是",ROUND(AG929*0.1+AH929*0.35+AI929*0.15+AJ929*0.15+AK929*0.25,2),"")</f>
        <v/>
      </c>
      <c r="AM929" s="25" t="str">
        <f>IF(Z929="是",COUNTIFS($Z$2:$Z$4721,"是",$AL$2:$AL$4721,"&gt;"&amp;AL929)+1,"")</f>
        <v/>
      </c>
      <c r="AN929" s="24" t="str">
        <f>IF(Z929&lt;&gt;"是","非参评",IF(AND(AM929&lt;=COUNTIF($Z$2:$Z$4721,"是")*0.2,AC929&gt;MEDIAN(IF($Z$2:$Z$4721="是",$AC$2:$AC$4721))),"S",IF(AM929&lt;=COUNTIF($Z$2:$Z$4721,"是")*0.5,"A",IF(AM929&lt;=COUNTIF($Z$2:$Z$4721,"是")*0.8,"B","C"))))</f>
        <v>非参评</v>
      </c>
      <c r="AO929" s="24" t="str">
        <f>IF(G929="","无数据",IF(G929&lt;30,"MOB1-",IF(G929&lt;90,"MOB1-3",IF(G929&lt;180,"MOB3-6",IF(G929&lt;365,"MOB6-12","MOB12+")))))</f>
        <v>MOB3-6</v>
      </c>
    </row>
    <row r="930" spans="1:41" ht="13.5" hidden="1" customHeight="1">
      <c r="A930" s="24" t="s">
        <v>1168</v>
      </c>
      <c r="B930" s="34" t="s">
        <v>145</v>
      </c>
      <c r="C930" s="25">
        <v>802198</v>
      </c>
      <c r="D930" s="24" t="s">
        <v>193</v>
      </c>
      <c r="E930" s="26">
        <v>46052.409722222197</v>
      </c>
      <c r="F930" s="26">
        <v>46052.409722222197</v>
      </c>
      <c r="G930" s="25">
        <v>102</v>
      </c>
      <c r="H930" s="25">
        <v>102</v>
      </c>
      <c r="I930" s="26">
        <v>46129.767361111102</v>
      </c>
      <c r="J930" s="27">
        <v>76</v>
      </c>
      <c r="K930" s="27">
        <v>118</v>
      </c>
      <c r="L930" s="27">
        <v>56</v>
      </c>
      <c r="M930" s="27">
        <v>5114</v>
      </c>
      <c r="N930" s="27">
        <v>4186</v>
      </c>
      <c r="O930" s="25"/>
      <c r="P930" s="27"/>
      <c r="Q930" s="24"/>
      <c r="R930" s="24"/>
      <c r="S930" s="27"/>
      <c r="T930" s="27"/>
      <c r="U930" s="27"/>
      <c r="V930" s="27"/>
      <c r="W930" s="27"/>
      <c r="X930" s="24" t="str">
        <f>IF(OR(I930="",说明首页!$C$3-INT(I930)&gt;7),"是","否")</f>
        <v>否</v>
      </c>
      <c r="Y930" s="24" t="str">
        <f>IF(OR(O930="",O930&lt;22),"是","否")</f>
        <v>是</v>
      </c>
      <c r="Z930" s="24" t="str">
        <f>IF(AND(X930="否",Y930="否"),"是","否")</f>
        <v>否</v>
      </c>
      <c r="AA930" s="24" t="str">
        <f>IF(OR(I930="",说明首页!$C$3-INT(I930)&gt;=3),"是","否")</f>
        <v>否</v>
      </c>
      <c r="AB930" s="28">
        <f>IFERROR(IF(L930&gt;0,N930/L930,0),0)</f>
        <v>74.75</v>
      </c>
      <c r="AC930" s="29">
        <f>IFERROR(IF(U930="",0,U930/10000),0)</f>
        <v>0</v>
      </c>
      <c r="AD930" s="27">
        <f>IFERROR(IF(AND(T930&lt;&gt;"",T930&gt;0),U930/T930,0),0)</f>
        <v>0</v>
      </c>
      <c r="AE930" s="29">
        <f>IFERROR(IF(V930="",0,V930/10000),0)</f>
        <v>0</v>
      </c>
      <c r="AF930" s="29">
        <f>IFERROR(IF(O930&gt;0,N930/O930/60,0),0)</f>
        <v>0</v>
      </c>
      <c r="AG930" s="28" t="str">
        <f>IF(Z930="是",COUNTIFS($Z$2:$Z$4721,"是",$AB$2:$AB$4721,"&lt;"&amp;AB930)/COUNTIF($Z$2:$Z$4721,"是")*100,"")</f>
        <v/>
      </c>
      <c r="AH930" s="28" t="str">
        <f>IF(Z930="是",COUNTIFS($Z$2:$Z$4721,"是",$AC$2:$AC$4721,"&lt;"&amp;AC930)/COUNTIF($Z$2:$Z$4721,"是")*100,"")</f>
        <v/>
      </c>
      <c r="AI930" s="28" t="str">
        <f>IF(Z930="是",COUNTIFS($Z$2:$Z$4721,"是",$AD$2:$AD$4721,"&lt;"&amp;AD930)/COUNTIF($Z$2:$Z$4721,"是")*100,"")</f>
        <v/>
      </c>
      <c r="AJ930" s="28" t="str">
        <f>IF(Z930="是",COUNTIFS($Z$2:$Z$4721,"是",$AE$2:$AE$4721,"&lt;"&amp;AE930)/COUNTIF($Z$2:$Z$4721,"是")*100,"")</f>
        <v/>
      </c>
      <c r="AK930" s="28" t="str">
        <f>IF(Z930="是",COUNTIFS($Z$2:$Z$4721,"是",$AF$2:$AF$4721,"&lt;"&amp;AF930)/COUNTIF($Z$2:$Z$4721,"是")*100,"")</f>
        <v/>
      </c>
      <c r="AL930" s="29" t="str">
        <f>IF(Z930="是",ROUND(AG930*0.1+AH930*0.35+AI930*0.15+AJ930*0.15+AK930*0.25,2),"")</f>
        <v/>
      </c>
      <c r="AM930" s="25" t="str">
        <f>IF(Z930="是",COUNTIFS($Z$2:$Z$4721,"是",$AL$2:$AL$4721,"&gt;"&amp;AL930)+1,"")</f>
        <v/>
      </c>
      <c r="AN930" s="24" t="str">
        <f>IF(Z930&lt;&gt;"是","非参评",IF(AND(AM930&lt;=COUNTIF($Z$2:$Z$4721,"是")*0.2,AC930&gt;MEDIAN(IF($Z$2:$Z$4721="是",$AC$2:$AC$4721))),"S",IF(AM930&lt;=COUNTIF($Z$2:$Z$4721,"是")*0.5,"A",IF(AM930&lt;=COUNTIF($Z$2:$Z$4721,"是")*0.8,"B","C"))))</f>
        <v>非参评</v>
      </c>
      <c r="AO930" s="24" t="str">
        <f>IF(G930="","无数据",IF(G930&lt;30,"MOB1-",IF(G930&lt;90,"MOB1-3",IF(G930&lt;180,"MOB3-6",IF(G930&lt;365,"MOB6-12","MOB12+")))))</f>
        <v>MOB3-6</v>
      </c>
    </row>
    <row r="931" spans="1:41" ht="13.5" hidden="1" customHeight="1">
      <c r="A931" s="24" t="s">
        <v>1168</v>
      </c>
      <c r="B931" s="34" t="s">
        <v>145</v>
      </c>
      <c r="C931" s="25">
        <v>802581</v>
      </c>
      <c r="D931" s="24" t="s">
        <v>196</v>
      </c>
      <c r="E931" s="26">
        <v>46056.399305555598</v>
      </c>
      <c r="F931" s="26">
        <v>46056.399305555598</v>
      </c>
      <c r="G931" s="25">
        <v>98</v>
      </c>
      <c r="H931" s="25">
        <v>98</v>
      </c>
      <c r="I931" s="26">
        <v>46154.631944444402</v>
      </c>
      <c r="J931" s="27">
        <v>197</v>
      </c>
      <c r="K931" s="27">
        <v>216</v>
      </c>
      <c r="L931" s="27">
        <v>102</v>
      </c>
      <c r="M931" s="27">
        <v>13212</v>
      </c>
      <c r="N931" s="27">
        <v>11773</v>
      </c>
      <c r="O931" s="25">
        <v>1</v>
      </c>
      <c r="P931" s="27">
        <v>0</v>
      </c>
      <c r="Q931" s="24"/>
      <c r="R931" s="24"/>
      <c r="S931" s="27">
        <v>4</v>
      </c>
      <c r="T931" s="27">
        <v>7</v>
      </c>
      <c r="U931" s="27">
        <v>115700</v>
      </c>
      <c r="V931" s="24">
        <v>101000</v>
      </c>
      <c r="W931" s="27">
        <v>115700</v>
      </c>
      <c r="X931" s="24" t="str">
        <f>IF(OR(I931="",说明首页!$C$3-INT(I931)&gt;7),"是","否")</f>
        <v>否</v>
      </c>
      <c r="Y931" s="24" t="str">
        <f>IF(OR(O931="",O931&lt;22),"是","否")</f>
        <v>是</v>
      </c>
      <c r="Z931" s="24" t="str">
        <f>IF(AND(X931="否",Y931="否"),"是","否")</f>
        <v>否</v>
      </c>
      <c r="AA931" s="24" t="str">
        <f>IF(OR(I931="",说明首页!$C$3-INT(I931)&gt;=3),"是","否")</f>
        <v>否</v>
      </c>
      <c r="AB931" s="28">
        <f>IFERROR(IF(L931&gt;0,N931/L931,0),0)</f>
        <v>115.42156862745098</v>
      </c>
      <c r="AC931" s="29">
        <f>IFERROR(IF(U931="",0,U931/10000),0)</f>
        <v>11.57</v>
      </c>
      <c r="AD931" s="27">
        <f>IFERROR(IF(AND(T931&lt;&gt;"",T931&gt;0),U931/T931,0),0)</f>
        <v>16528.571428571428</v>
      </c>
      <c r="AE931" s="29">
        <f>IFERROR(IF(V931="",0,V931/10000),0)</f>
        <v>10.1</v>
      </c>
      <c r="AF931" s="29">
        <f>IFERROR(IF(O931&gt;0,N931/O931/60,0),0)</f>
        <v>196.21666666666667</v>
      </c>
      <c r="AG931" s="28" t="str">
        <f>IF(Z931="是",COUNTIFS($Z$2:$Z$4721,"是",$AB$2:$AB$4721,"&lt;"&amp;AB931)/COUNTIF($Z$2:$Z$4721,"是")*100,"")</f>
        <v/>
      </c>
      <c r="AH931" s="28" t="str">
        <f>IF(Z931="是",COUNTIFS($Z$2:$Z$4721,"是",$AC$2:$AC$4721,"&lt;"&amp;AC931)/COUNTIF($Z$2:$Z$4721,"是")*100,"")</f>
        <v/>
      </c>
      <c r="AI931" s="28" t="str">
        <f>IF(Z931="是",COUNTIFS($Z$2:$Z$4721,"是",$AD$2:$AD$4721,"&lt;"&amp;AD931)/COUNTIF($Z$2:$Z$4721,"是")*100,"")</f>
        <v/>
      </c>
      <c r="AJ931" s="28" t="str">
        <f>IF(Z931="是",COUNTIFS($Z$2:$Z$4721,"是",$AE$2:$AE$4721,"&lt;"&amp;AE931)/COUNTIF($Z$2:$Z$4721,"是")*100,"")</f>
        <v/>
      </c>
      <c r="AK931" s="28" t="str">
        <f>IF(Z931="是",COUNTIFS($Z$2:$Z$4721,"是",$AF$2:$AF$4721,"&lt;"&amp;AF931)/COUNTIF($Z$2:$Z$4721,"是")*100,"")</f>
        <v/>
      </c>
      <c r="AL931" s="29" t="str">
        <f>IF(Z931="是",ROUND(AG931*0.1+AH931*0.35+AI931*0.15+AJ931*0.15+AK931*0.25,2),"")</f>
        <v/>
      </c>
      <c r="AM931" s="25" t="str">
        <f>IF(Z931="是",COUNTIFS($Z$2:$Z$4721,"是",$AL$2:$AL$4721,"&gt;"&amp;AL931)+1,"")</f>
        <v/>
      </c>
      <c r="AN931" s="24" t="str">
        <f>IF(Z931&lt;&gt;"是","非参评",IF(AND(AM931&lt;=COUNTIF($Z$2:$Z$4721,"是")*0.2,AC931&gt;MEDIAN(IF($Z$2:$Z$4721="是",$AC$2:$AC$4721))),"S",IF(AM931&lt;=COUNTIF($Z$2:$Z$4721,"是")*0.5,"A",IF(AM931&lt;=COUNTIF($Z$2:$Z$4721,"是")*0.8,"B","C"))))</f>
        <v>非参评</v>
      </c>
      <c r="AO931" s="24" t="str">
        <f>IF(G931="","无数据",IF(G931&lt;30,"MOB1-",IF(G931&lt;90,"MOB1-3",IF(G931&lt;180,"MOB3-6",IF(G931&lt;365,"MOB6-12","MOB12+")))))</f>
        <v>MOB3-6</v>
      </c>
    </row>
    <row r="932" spans="1:41" ht="13.5" hidden="1" customHeight="1">
      <c r="A932" s="24" t="s">
        <v>1168</v>
      </c>
      <c r="B932" s="34" t="s">
        <v>176</v>
      </c>
      <c r="C932" s="25">
        <v>802682</v>
      </c>
      <c r="D932" s="24" t="s">
        <v>921</v>
      </c>
      <c r="E932" s="26">
        <v>46058.375694444403</v>
      </c>
      <c r="F932" s="26">
        <v>46058.375694444403</v>
      </c>
      <c r="G932" s="25">
        <v>96</v>
      </c>
      <c r="H932" s="25">
        <v>96</v>
      </c>
      <c r="I932" s="26">
        <v>46154.785416666702</v>
      </c>
      <c r="J932" s="27">
        <v>3424</v>
      </c>
      <c r="K932" s="27">
        <v>4544</v>
      </c>
      <c r="L932" s="27">
        <v>2309</v>
      </c>
      <c r="M932" s="27">
        <v>244567</v>
      </c>
      <c r="N932" s="27">
        <v>211128</v>
      </c>
      <c r="O932" s="25">
        <v>27</v>
      </c>
      <c r="P932" s="27">
        <v>0</v>
      </c>
      <c r="Q932" s="24"/>
      <c r="R932" s="24"/>
      <c r="S932" s="27">
        <v>203</v>
      </c>
      <c r="T932" s="27">
        <v>308</v>
      </c>
      <c r="U932" s="27">
        <v>8208300</v>
      </c>
      <c r="V932" s="27">
        <v>2873200</v>
      </c>
      <c r="W932" s="27">
        <v>8208300</v>
      </c>
      <c r="X932" s="24" t="str">
        <f>IF(OR(I932="",说明首页!$C$3-INT(I932)&gt;7),"是","否")</f>
        <v>否</v>
      </c>
      <c r="Y932" s="24" t="str">
        <f>IF(OR(O932="",O932&lt;22),"是","否")</f>
        <v>否</v>
      </c>
      <c r="Z932" s="24" t="str">
        <f>IF(AND(X932="否",Y932="否"),"是","否")</f>
        <v>是</v>
      </c>
      <c r="AA932" s="24" t="str">
        <f>IF(OR(I932="",说明首页!$C$3-INT(I932)&gt;=3),"是","否")</f>
        <v>否</v>
      </c>
      <c r="AB932" s="28">
        <f>IFERROR(IF(L932&gt;0,N932/L932,0),0)</f>
        <v>91.436985708098746</v>
      </c>
      <c r="AC932" s="29">
        <f>IFERROR(IF(U932="",0,U932/10000),0)</f>
        <v>820.83</v>
      </c>
      <c r="AD932" s="27">
        <f>IFERROR(IF(AND(T932&lt;&gt;"",T932&gt;0),U932/T932,0),0)</f>
        <v>26650.324675324675</v>
      </c>
      <c r="AE932" s="29">
        <f>IFERROR(IF(V932="",0,V932/10000),0)</f>
        <v>287.32</v>
      </c>
      <c r="AF932" s="29">
        <f>IFERROR(IF(O932&gt;0,N932/O932/60,0),0)</f>
        <v>130.32592592592593</v>
      </c>
      <c r="AG932" s="28">
        <f>IF(Z932="是",COUNTIFS($Z$2:$Z$4721,"是",$AB$2:$AB$4721,"&lt;"&amp;AB932)/COUNTIF($Z$2:$Z$4721,"是")*100,"")</f>
        <v>50.75885328836425</v>
      </c>
      <c r="AH932" s="28">
        <f>IF(Z932="是",COUNTIFS($Z$2:$Z$4721,"是",$AC$2:$AC$4721,"&lt;"&amp;AC932)/COUNTIF($Z$2:$Z$4721,"是")*100,"")</f>
        <v>51.939291736930862</v>
      </c>
      <c r="AI932" s="28">
        <f>IF(Z932="是",COUNTIFS($Z$2:$Z$4721,"是",$AD$2:$AD$4721,"&lt;"&amp;AD932)/COUNTIF($Z$2:$Z$4721,"是")*100,"")</f>
        <v>66.104553119730184</v>
      </c>
      <c r="AJ932" s="28">
        <f>IF(Z932="是",COUNTIFS($Z$2:$Z$4721,"是",$AE$2:$AE$4721,"&lt;"&amp;AE932)/COUNTIF($Z$2:$Z$4721,"是")*100,"")</f>
        <v>44.856661045531197</v>
      </c>
      <c r="AK932" s="28">
        <f>IF(Z932="是",COUNTIFS($Z$2:$Z$4721,"是",$AF$2:$AF$4721,"&lt;"&amp;AF932)/COUNTIF($Z$2:$Z$4721,"是")*100,"")</f>
        <v>42.158516020236085</v>
      </c>
      <c r="AL932" s="29">
        <f>IF(Z932="是",ROUND(AG932*0.1+AH932*0.35+AI932*0.15+AJ932*0.15+AK932*0.25,2),"")</f>
        <v>50.44</v>
      </c>
      <c r="AM932" s="25">
        <f>IF(Z932="是",COUNTIFS($Z$2:$Z$4721,"是",$AL$2:$AL$4721,"&gt;"&amp;AL932)+1,"")</f>
        <v>275</v>
      </c>
      <c r="AN932" s="24" t="str">
        <f>IF(Z932&lt;&gt;"是","非参评",IF(AND(AM932&lt;=COUNTIF($Z$2:$Z$4721,"是")*0.2,AC932&gt;MEDIAN(IF($Z$2:$Z$4721="是",$AC$2:$AC$4721))),"S",IF(AM932&lt;=COUNTIF($Z$2:$Z$4721,"是")*0.5,"A",IF(AM932&lt;=COUNTIF($Z$2:$Z$4721,"是")*0.8,"B","C"))))</f>
        <v>A</v>
      </c>
      <c r="AO932" s="24" t="str">
        <f>IF(G932="","无数据",IF(G932&lt;30,"MOB1-",IF(G932&lt;90,"MOB1-3",IF(G932&lt;180,"MOB3-6",IF(G932&lt;365,"MOB6-12","MOB12+")))))</f>
        <v>MOB3-6</v>
      </c>
    </row>
    <row r="933" spans="1:41" ht="13.5" hidden="1" customHeight="1">
      <c r="A933" s="24" t="s">
        <v>1168</v>
      </c>
      <c r="B933" s="34" t="s">
        <v>152</v>
      </c>
      <c r="C933" s="25">
        <v>802744</v>
      </c>
      <c r="D933" s="24" t="s">
        <v>629</v>
      </c>
      <c r="E933" s="26">
        <v>46058.449305555601</v>
      </c>
      <c r="F933" s="26">
        <v>46058.449305555601</v>
      </c>
      <c r="G933" s="25">
        <v>96</v>
      </c>
      <c r="H933" s="25">
        <v>96</v>
      </c>
      <c r="I933" s="26">
        <v>46154.749305555597</v>
      </c>
      <c r="J933" s="27">
        <v>93</v>
      </c>
      <c r="K933" s="27">
        <v>101</v>
      </c>
      <c r="L933" s="27">
        <v>42</v>
      </c>
      <c r="M933" s="27">
        <v>4243</v>
      </c>
      <c r="N933" s="27">
        <v>3257</v>
      </c>
      <c r="O933" s="25"/>
      <c r="P933" s="27"/>
      <c r="Q933" s="24"/>
      <c r="R933" s="24"/>
      <c r="S933" s="27"/>
      <c r="T933" s="27"/>
      <c r="U933" s="27"/>
      <c r="V933" s="27"/>
      <c r="W933" s="27"/>
      <c r="X933" s="24" t="str">
        <f>IF(OR(I933="",说明首页!$C$3-INT(I933)&gt;7),"是","否")</f>
        <v>否</v>
      </c>
      <c r="Y933" s="24" t="str">
        <f>IF(OR(O933="",O933&lt;22),"是","否")</f>
        <v>是</v>
      </c>
      <c r="Z933" s="24" t="str">
        <f>IF(AND(X933="否",Y933="否"),"是","否")</f>
        <v>否</v>
      </c>
      <c r="AA933" s="24" t="str">
        <f>IF(OR(I933="",说明首页!$C$3-INT(I933)&gt;=3),"是","否")</f>
        <v>否</v>
      </c>
      <c r="AB933" s="28">
        <f>IFERROR(IF(L933&gt;0,N933/L933,0),0)</f>
        <v>77.547619047619051</v>
      </c>
      <c r="AC933" s="29">
        <f>IFERROR(IF(U933="",0,U933/10000),0)</f>
        <v>0</v>
      </c>
      <c r="AD933" s="27">
        <f>IFERROR(IF(AND(T933&lt;&gt;"",T933&gt;0),U933/T933,0),0)</f>
        <v>0</v>
      </c>
      <c r="AE933" s="29">
        <f>IFERROR(IF(V933="",0,V933/10000),0)</f>
        <v>0</v>
      </c>
      <c r="AF933" s="29">
        <f>IFERROR(IF(O933&gt;0,N933/O933/60,0),0)</f>
        <v>0</v>
      </c>
      <c r="AG933" s="28" t="str">
        <f>IF(Z933="是",COUNTIFS($Z$2:$Z$4721,"是",$AB$2:$AB$4721,"&lt;"&amp;AB933)/COUNTIF($Z$2:$Z$4721,"是")*100,"")</f>
        <v/>
      </c>
      <c r="AH933" s="28" t="str">
        <f>IF(Z933="是",COUNTIFS($Z$2:$Z$4721,"是",$AC$2:$AC$4721,"&lt;"&amp;AC933)/COUNTIF($Z$2:$Z$4721,"是")*100,"")</f>
        <v/>
      </c>
      <c r="AI933" s="28" t="str">
        <f>IF(Z933="是",COUNTIFS($Z$2:$Z$4721,"是",$AD$2:$AD$4721,"&lt;"&amp;AD933)/COUNTIF($Z$2:$Z$4721,"是")*100,"")</f>
        <v/>
      </c>
      <c r="AJ933" s="28" t="str">
        <f>IF(Z933="是",COUNTIFS($Z$2:$Z$4721,"是",$AE$2:$AE$4721,"&lt;"&amp;AE933)/COUNTIF($Z$2:$Z$4721,"是")*100,"")</f>
        <v/>
      </c>
      <c r="AK933" s="28" t="str">
        <f>IF(Z933="是",COUNTIFS($Z$2:$Z$4721,"是",$AF$2:$AF$4721,"&lt;"&amp;AF933)/COUNTIF($Z$2:$Z$4721,"是")*100,"")</f>
        <v/>
      </c>
      <c r="AL933" s="29" t="str">
        <f>IF(Z933="是",ROUND(AG933*0.1+AH933*0.35+AI933*0.15+AJ933*0.15+AK933*0.25,2),"")</f>
        <v/>
      </c>
      <c r="AM933" s="25" t="str">
        <f>IF(Z933="是",COUNTIFS($Z$2:$Z$4721,"是",$AL$2:$AL$4721,"&gt;"&amp;AL933)+1,"")</f>
        <v/>
      </c>
      <c r="AN933" s="24" t="str">
        <f>IF(Z933&lt;&gt;"是","非参评",IF(AND(AM933&lt;=COUNTIF($Z$2:$Z$4721,"是")*0.2,AC933&gt;MEDIAN(IF($Z$2:$Z$4721="是",$AC$2:$AC$4721))),"S",IF(AM933&lt;=COUNTIF($Z$2:$Z$4721,"是")*0.5,"A",IF(AM933&lt;=COUNTIF($Z$2:$Z$4721,"是")*0.8,"B","C"))))</f>
        <v>非参评</v>
      </c>
      <c r="AO933" s="24" t="str">
        <f>IF(G933="","无数据",IF(G933&lt;30,"MOB1-",IF(G933&lt;90,"MOB1-3",IF(G933&lt;180,"MOB3-6",IF(G933&lt;365,"MOB6-12","MOB12+")))))</f>
        <v>MOB3-6</v>
      </c>
    </row>
    <row r="934" spans="1:41" ht="13.5" hidden="1" customHeight="1">
      <c r="A934" s="24" t="s">
        <v>1168</v>
      </c>
      <c r="B934" s="34" t="s">
        <v>152</v>
      </c>
      <c r="C934" s="25">
        <v>802746</v>
      </c>
      <c r="D934" s="24" t="s">
        <v>1585</v>
      </c>
      <c r="E934" s="26">
        <v>46058.578472222202</v>
      </c>
      <c r="F934" s="26">
        <v>46058.578472222202</v>
      </c>
      <c r="G934" s="25">
        <v>96</v>
      </c>
      <c r="H934" s="25">
        <v>96</v>
      </c>
      <c r="I934" s="26">
        <v>46154.7368055556</v>
      </c>
      <c r="J934" s="27">
        <v>3790</v>
      </c>
      <c r="K934" s="27">
        <v>4930</v>
      </c>
      <c r="L934" s="27">
        <v>2490</v>
      </c>
      <c r="M934" s="27">
        <v>226234</v>
      </c>
      <c r="N934" s="27">
        <v>190606</v>
      </c>
      <c r="O934" s="25">
        <v>24</v>
      </c>
      <c r="P934" s="27">
        <v>0</v>
      </c>
      <c r="Q934" s="24"/>
      <c r="R934" s="24"/>
      <c r="S934" s="27">
        <v>189</v>
      </c>
      <c r="T934" s="27">
        <v>278</v>
      </c>
      <c r="U934" s="27">
        <v>6445800</v>
      </c>
      <c r="V934" s="27">
        <v>3102600</v>
      </c>
      <c r="W934" s="27">
        <v>6445800</v>
      </c>
      <c r="X934" s="24" t="str">
        <f>IF(OR(I934="",说明首页!$C$3-INT(I934)&gt;7),"是","否")</f>
        <v>否</v>
      </c>
      <c r="Y934" s="24" t="str">
        <f>IF(OR(O934="",O934&lt;22),"是","否")</f>
        <v>否</v>
      </c>
      <c r="Z934" s="24" t="str">
        <f>IF(AND(X934="否",Y934="否"),"是","否")</f>
        <v>是</v>
      </c>
      <c r="AA934" s="24" t="str">
        <f>IF(OR(I934="",说明首页!$C$3-INT(I934)&gt;=3),"是","否")</f>
        <v>否</v>
      </c>
      <c r="AB934" s="28">
        <f>IFERROR(IF(L934&gt;0,N934/L934,0),0)</f>
        <v>76.548594377510042</v>
      </c>
      <c r="AC934" s="29">
        <f>IFERROR(IF(U934="",0,U934/10000),0)</f>
        <v>644.58000000000004</v>
      </c>
      <c r="AD934" s="27">
        <f>IFERROR(IF(AND(T934&lt;&gt;"",T934&gt;0),U934/T934,0),0)</f>
        <v>23186.330935251797</v>
      </c>
      <c r="AE934" s="29">
        <f>IFERROR(IF(V934="",0,V934/10000),0)</f>
        <v>310.26</v>
      </c>
      <c r="AF934" s="29">
        <f>IFERROR(IF(O934&gt;0,N934/O934/60,0),0)</f>
        <v>132.36527777777778</v>
      </c>
      <c r="AG934" s="28">
        <f>IF(Z934="是",COUNTIFS($Z$2:$Z$4721,"是",$AB$2:$AB$4721,"&lt;"&amp;AB934)/COUNTIF($Z$2:$Z$4721,"是")*100,"")</f>
        <v>17.032040472175382</v>
      </c>
      <c r="AH934" s="28">
        <f>IF(Z934="是",COUNTIFS($Z$2:$Z$4721,"是",$AC$2:$AC$4721,"&lt;"&amp;AC934)/COUNTIF($Z$2:$Z$4721,"是")*100,"")</f>
        <v>32.377740303541316</v>
      </c>
      <c r="AI934" s="28">
        <f>IF(Z934="是",COUNTIFS($Z$2:$Z$4721,"是",$AD$2:$AD$4721,"&lt;"&amp;AD934)/COUNTIF($Z$2:$Z$4721,"是")*100,"")</f>
        <v>44.182124789207421</v>
      </c>
      <c r="AJ934" s="28">
        <f>IF(Z934="是",COUNTIFS($Z$2:$Z$4721,"是",$AE$2:$AE$4721,"&lt;"&amp;AE934)/COUNTIF($Z$2:$Z$4721,"是")*100,"")</f>
        <v>50.590219224283302</v>
      </c>
      <c r="AK934" s="28">
        <f>IF(Z934="是",COUNTIFS($Z$2:$Z$4721,"是",$AF$2:$AF$4721,"&lt;"&amp;AF934)/COUNTIF($Z$2:$Z$4721,"是")*100,"")</f>
        <v>46.543001686340638</v>
      </c>
      <c r="AL934" s="29">
        <f>IF(Z934="是",ROUND(AG934*0.1+AH934*0.35+AI934*0.15+AJ934*0.15+AK934*0.25,2),"")</f>
        <v>38.89</v>
      </c>
      <c r="AM934" s="25">
        <f>IF(Z934="是",COUNTIFS($Z$2:$Z$4721,"是",$AL$2:$AL$4721,"&gt;"&amp;AL934)+1,"")</f>
        <v>381</v>
      </c>
      <c r="AN934" s="24" t="str">
        <f>IF(Z934&lt;&gt;"是","非参评",IF(AND(AM934&lt;=COUNTIF($Z$2:$Z$4721,"是")*0.2,AC934&gt;MEDIAN(IF($Z$2:$Z$4721="是",$AC$2:$AC$4721))),"S",IF(AM934&lt;=COUNTIF($Z$2:$Z$4721,"是")*0.5,"A",IF(AM934&lt;=COUNTIF($Z$2:$Z$4721,"是")*0.8,"B","C"))))</f>
        <v>B</v>
      </c>
      <c r="AO934" s="24" t="str">
        <f>IF(G934="","无数据",IF(G934&lt;30,"MOB1-",IF(G934&lt;90,"MOB1-3",IF(G934&lt;180,"MOB3-6",IF(G934&lt;365,"MOB6-12","MOB12+")))))</f>
        <v>MOB3-6</v>
      </c>
    </row>
    <row r="935" spans="1:41" ht="13.5" hidden="1" customHeight="1">
      <c r="A935" s="24" t="s">
        <v>1168</v>
      </c>
      <c r="B935" s="34" t="s">
        <v>152</v>
      </c>
      <c r="C935" s="25">
        <v>802775</v>
      </c>
      <c r="D935" s="24" t="s">
        <v>632</v>
      </c>
      <c r="E935" s="26">
        <v>46062.4152777778</v>
      </c>
      <c r="F935" s="26">
        <v>46062.4152777778</v>
      </c>
      <c r="G935" s="25">
        <v>92</v>
      </c>
      <c r="H935" s="25">
        <v>92</v>
      </c>
      <c r="I935" s="26">
        <v>46141.811111111099</v>
      </c>
      <c r="J935" s="27">
        <v>2230</v>
      </c>
      <c r="K935" s="27">
        <v>2909</v>
      </c>
      <c r="L935" s="27">
        <v>1372</v>
      </c>
      <c r="M935" s="27">
        <v>165598</v>
      </c>
      <c r="N935" s="27">
        <v>143914</v>
      </c>
      <c r="O935" s="25">
        <v>16</v>
      </c>
      <c r="P935" s="27">
        <v>0</v>
      </c>
      <c r="Q935" s="24"/>
      <c r="R935" s="24"/>
      <c r="S935" s="27">
        <v>149</v>
      </c>
      <c r="T935" s="27">
        <v>240</v>
      </c>
      <c r="U935" s="27">
        <v>4036100</v>
      </c>
      <c r="V935" s="24">
        <v>840700</v>
      </c>
      <c r="W935" s="27">
        <v>4036100</v>
      </c>
      <c r="X935" s="24" t="str">
        <f>IF(OR(I935="",说明首页!$C$3-INT(I935)&gt;7),"是","否")</f>
        <v>否</v>
      </c>
      <c r="Y935" s="24" t="str">
        <f>IF(OR(O935="",O935&lt;22),"是","否")</f>
        <v>是</v>
      </c>
      <c r="Z935" s="24" t="str">
        <f>IF(AND(X935="否",Y935="否"),"是","否")</f>
        <v>否</v>
      </c>
      <c r="AA935" s="24" t="str">
        <f>IF(OR(I935="",说明首页!$C$3-INT(I935)&gt;=3),"是","否")</f>
        <v>否</v>
      </c>
      <c r="AB935" s="28">
        <f>IFERROR(IF(L935&gt;0,N935/L935,0),0)</f>
        <v>104.8935860058309</v>
      </c>
      <c r="AC935" s="29">
        <f>IFERROR(IF(U935="",0,U935/10000),0)</f>
        <v>403.61</v>
      </c>
      <c r="AD935" s="27">
        <f>IFERROR(IF(AND(T935&lt;&gt;"",T935&gt;0),U935/T935,0),0)</f>
        <v>16817.083333333332</v>
      </c>
      <c r="AE935" s="29">
        <f>IFERROR(IF(V935="",0,V935/10000),0)</f>
        <v>84.07</v>
      </c>
      <c r="AF935" s="29">
        <f>IFERROR(IF(O935&gt;0,N935/O935/60,0),0)</f>
        <v>149.91041666666666</v>
      </c>
      <c r="AG935" s="28" t="str">
        <f>IF(Z935="是",COUNTIFS($Z$2:$Z$4721,"是",$AB$2:$AB$4721,"&lt;"&amp;AB935)/COUNTIF($Z$2:$Z$4721,"是")*100,"")</f>
        <v/>
      </c>
      <c r="AH935" s="28" t="str">
        <f>IF(Z935="是",COUNTIFS($Z$2:$Z$4721,"是",$AC$2:$AC$4721,"&lt;"&amp;AC935)/COUNTIF($Z$2:$Z$4721,"是")*100,"")</f>
        <v/>
      </c>
      <c r="AI935" s="28" t="str">
        <f>IF(Z935="是",COUNTIFS($Z$2:$Z$4721,"是",$AD$2:$AD$4721,"&lt;"&amp;AD935)/COUNTIF($Z$2:$Z$4721,"是")*100,"")</f>
        <v/>
      </c>
      <c r="AJ935" s="28" t="str">
        <f>IF(Z935="是",COUNTIFS($Z$2:$Z$4721,"是",$AE$2:$AE$4721,"&lt;"&amp;AE935)/COUNTIF($Z$2:$Z$4721,"是")*100,"")</f>
        <v/>
      </c>
      <c r="AK935" s="28" t="str">
        <f>IF(Z935="是",COUNTIFS($Z$2:$Z$4721,"是",$AF$2:$AF$4721,"&lt;"&amp;AF935)/COUNTIF($Z$2:$Z$4721,"是")*100,"")</f>
        <v/>
      </c>
      <c r="AL935" s="29" t="str">
        <f>IF(Z935="是",ROUND(AG935*0.1+AH935*0.35+AI935*0.15+AJ935*0.15+AK935*0.25,2),"")</f>
        <v/>
      </c>
      <c r="AM935" s="25" t="str">
        <f>IF(Z935="是",COUNTIFS($Z$2:$Z$4721,"是",$AL$2:$AL$4721,"&gt;"&amp;AL935)+1,"")</f>
        <v/>
      </c>
      <c r="AN935" s="24" t="str">
        <f>IF(Z935&lt;&gt;"是","非参评",IF(AND(AM935&lt;=COUNTIF($Z$2:$Z$4721,"是")*0.2,AC935&gt;MEDIAN(IF($Z$2:$Z$4721="是",$AC$2:$AC$4721))),"S",IF(AM935&lt;=COUNTIF($Z$2:$Z$4721,"是")*0.5,"A",IF(AM935&lt;=COUNTIF($Z$2:$Z$4721,"是")*0.8,"B","C"))))</f>
        <v>非参评</v>
      </c>
      <c r="AO935" s="24" t="str">
        <f>IF(G935="","无数据",IF(G935&lt;30,"MOB1-",IF(G935&lt;90,"MOB1-3",IF(G935&lt;180,"MOB3-6",IF(G935&lt;365,"MOB6-12","MOB12+")))))</f>
        <v>MOB3-6</v>
      </c>
    </row>
    <row r="936" spans="1:41" ht="13.5" hidden="1" customHeight="1">
      <c r="A936" s="24" t="s">
        <v>1168</v>
      </c>
      <c r="B936" s="34" t="s">
        <v>147</v>
      </c>
      <c r="C936" s="25">
        <v>802790</v>
      </c>
      <c r="D936" s="24" t="s">
        <v>665</v>
      </c>
      <c r="E936" s="26">
        <v>46063.3840277778</v>
      </c>
      <c r="F936" s="26">
        <v>46063.3840277778</v>
      </c>
      <c r="G936" s="25">
        <v>91</v>
      </c>
      <c r="H936" s="25">
        <v>91</v>
      </c>
      <c r="I936" s="26">
        <v>46154.725694444402</v>
      </c>
      <c r="J936" s="27">
        <v>3225</v>
      </c>
      <c r="K936" s="27">
        <v>4505</v>
      </c>
      <c r="L936" s="27">
        <v>2346</v>
      </c>
      <c r="M936" s="27">
        <v>239711</v>
      </c>
      <c r="N936" s="27">
        <v>209783</v>
      </c>
      <c r="O936" s="25">
        <v>25</v>
      </c>
      <c r="P936" s="27">
        <v>0</v>
      </c>
      <c r="Q936" s="24"/>
      <c r="R936" s="24"/>
      <c r="S936" s="27">
        <v>197</v>
      </c>
      <c r="T936" s="27">
        <v>282</v>
      </c>
      <c r="U936" s="27">
        <v>5516100</v>
      </c>
      <c r="V936" s="27">
        <v>2072500</v>
      </c>
      <c r="W936" s="27">
        <v>5516100</v>
      </c>
      <c r="X936" s="24" t="str">
        <f>IF(OR(I936="",说明首页!$C$3-INT(I936)&gt;7),"是","否")</f>
        <v>否</v>
      </c>
      <c r="Y936" s="24" t="str">
        <f>IF(OR(O936="",O936&lt;22),"是","否")</f>
        <v>否</v>
      </c>
      <c r="Z936" s="24" t="str">
        <f>IF(AND(X936="否",Y936="否"),"是","否")</f>
        <v>是</v>
      </c>
      <c r="AA936" s="24" t="str">
        <f>IF(OR(I936="",说明首页!$C$3-INT(I936)&gt;=3),"是","否")</f>
        <v>否</v>
      </c>
      <c r="AB936" s="28">
        <f>IFERROR(IF(L936&gt;0,N936/L936,0),0)</f>
        <v>89.421568627450981</v>
      </c>
      <c r="AC936" s="29">
        <f>IFERROR(IF(U936="",0,U936/10000),0)</f>
        <v>551.61</v>
      </c>
      <c r="AD936" s="27">
        <f>IFERROR(IF(AND(T936&lt;&gt;"",T936&gt;0),U936/T936,0),0)</f>
        <v>19560.638297872341</v>
      </c>
      <c r="AE936" s="29">
        <f>IFERROR(IF(V936="",0,V936/10000),0)</f>
        <v>207.25</v>
      </c>
      <c r="AF936" s="29">
        <f>IFERROR(IF(O936&gt;0,N936/O936/60,0),0)</f>
        <v>139.85533333333333</v>
      </c>
      <c r="AG936" s="28">
        <f>IF(Z936="是",COUNTIFS($Z$2:$Z$4721,"是",$AB$2:$AB$4721,"&lt;"&amp;AB936)/COUNTIF($Z$2:$Z$4721,"是")*100,"")</f>
        <v>46.374367622259697</v>
      </c>
      <c r="AH936" s="28">
        <f>IF(Z936="是",COUNTIFS($Z$2:$Z$4721,"是",$AC$2:$AC$4721,"&lt;"&amp;AC936)/COUNTIF($Z$2:$Z$4721,"是")*100,"")</f>
        <v>22.765598650927487</v>
      </c>
      <c r="AI936" s="28">
        <f>IF(Z936="是",COUNTIFS($Z$2:$Z$4721,"是",$AD$2:$AD$4721,"&lt;"&amp;AD936)/COUNTIF($Z$2:$Z$4721,"是")*100,"")</f>
        <v>25.126475548060707</v>
      </c>
      <c r="AJ936" s="28">
        <f>IF(Z936="是",COUNTIFS($Z$2:$Z$4721,"是",$AE$2:$AE$4721,"&lt;"&amp;AE936)/COUNTIF($Z$2:$Z$4721,"是")*100,"")</f>
        <v>29.005059021922431</v>
      </c>
      <c r="AK936" s="28">
        <f>IF(Z936="是",COUNTIFS($Z$2:$Z$4721,"是",$AF$2:$AF$4721,"&lt;"&amp;AF936)/COUNTIF($Z$2:$Z$4721,"是")*100,"")</f>
        <v>59.696458684654296</v>
      </c>
      <c r="AL936" s="29">
        <f>IF(Z936="是",ROUND(AG936*0.1+AH936*0.35+AI936*0.15+AJ936*0.15+AK936*0.25,2),"")</f>
        <v>35.65</v>
      </c>
      <c r="AM936" s="25">
        <f>IF(Z936="是",COUNTIFS($Z$2:$Z$4721,"是",$AL$2:$AL$4721,"&gt;"&amp;AL936)+1,"")</f>
        <v>403</v>
      </c>
      <c r="AN936" s="24" t="str">
        <f>IF(Z936&lt;&gt;"是","非参评",IF(AND(AM936&lt;=COUNTIF($Z$2:$Z$4721,"是")*0.2,AC936&gt;MEDIAN(IF($Z$2:$Z$4721="是",$AC$2:$AC$4721))),"S",IF(AM936&lt;=COUNTIF($Z$2:$Z$4721,"是")*0.5,"A",IF(AM936&lt;=COUNTIF($Z$2:$Z$4721,"是")*0.8,"B","C"))))</f>
        <v>B</v>
      </c>
      <c r="AO936" s="24" t="str">
        <f>IF(G936="","无数据",IF(G936&lt;30,"MOB1-",IF(G936&lt;90,"MOB1-3",IF(G936&lt;180,"MOB3-6",IF(G936&lt;365,"MOB6-12","MOB12+")))))</f>
        <v>MOB3-6</v>
      </c>
    </row>
    <row r="937" spans="1:41" ht="13.5" hidden="1" customHeight="1">
      <c r="A937" s="24" t="s">
        <v>1168</v>
      </c>
      <c r="B937" s="34" t="s">
        <v>152</v>
      </c>
      <c r="C937" s="25">
        <v>802791</v>
      </c>
      <c r="D937" s="24" t="s">
        <v>673</v>
      </c>
      <c r="E937" s="26">
        <v>46063.439583333296</v>
      </c>
      <c r="F937" s="26">
        <v>46063.439583333296</v>
      </c>
      <c r="G937" s="25">
        <v>91</v>
      </c>
      <c r="H937" s="25">
        <v>91</v>
      </c>
      <c r="I937" s="26">
        <v>46154.750694444403</v>
      </c>
      <c r="J937" s="27">
        <v>170</v>
      </c>
      <c r="K937" s="27">
        <v>187</v>
      </c>
      <c r="L937" s="27">
        <v>98</v>
      </c>
      <c r="M937" s="27">
        <v>8414</v>
      </c>
      <c r="N937" s="27">
        <v>7197</v>
      </c>
      <c r="O937" s="25">
        <v>2</v>
      </c>
      <c r="P937" s="27"/>
      <c r="Q937" s="24"/>
      <c r="R937" s="24"/>
      <c r="S937" s="27"/>
      <c r="T937" s="27"/>
      <c r="U937" s="27"/>
      <c r="V937" s="27"/>
      <c r="W937" s="27"/>
      <c r="X937" s="24" t="str">
        <f>IF(OR(I937="",说明首页!$C$3-INT(I937)&gt;7),"是","否")</f>
        <v>否</v>
      </c>
      <c r="Y937" s="24" t="str">
        <f>IF(OR(O937="",O937&lt;22),"是","否")</f>
        <v>是</v>
      </c>
      <c r="Z937" s="24" t="str">
        <f>IF(AND(X937="否",Y937="否"),"是","否")</f>
        <v>否</v>
      </c>
      <c r="AA937" s="24" t="str">
        <f>IF(OR(I937="",说明首页!$C$3-INT(I937)&gt;=3),"是","否")</f>
        <v>否</v>
      </c>
      <c r="AB937" s="28">
        <f>IFERROR(IF(L937&gt;0,N937/L937,0),0)</f>
        <v>73.438775510204081</v>
      </c>
      <c r="AC937" s="29">
        <f>IFERROR(IF(U937="",0,U937/10000),0)</f>
        <v>0</v>
      </c>
      <c r="AD937" s="27">
        <f>IFERROR(IF(AND(T937&lt;&gt;"",T937&gt;0),U937/T937,0),0)</f>
        <v>0</v>
      </c>
      <c r="AE937" s="29">
        <f>IFERROR(IF(V937="",0,V937/10000),0)</f>
        <v>0</v>
      </c>
      <c r="AF937" s="29">
        <f>IFERROR(IF(O937&gt;0,N937/O937/60,0),0)</f>
        <v>59.975000000000001</v>
      </c>
      <c r="AG937" s="28" t="str">
        <f>IF(Z937="是",COUNTIFS($Z$2:$Z$4721,"是",$AB$2:$AB$4721,"&lt;"&amp;AB937)/COUNTIF($Z$2:$Z$4721,"是")*100,"")</f>
        <v/>
      </c>
      <c r="AH937" s="28" t="str">
        <f>IF(Z937="是",COUNTIFS($Z$2:$Z$4721,"是",$AC$2:$AC$4721,"&lt;"&amp;AC937)/COUNTIF($Z$2:$Z$4721,"是")*100,"")</f>
        <v/>
      </c>
      <c r="AI937" s="28" t="str">
        <f>IF(Z937="是",COUNTIFS($Z$2:$Z$4721,"是",$AD$2:$AD$4721,"&lt;"&amp;AD937)/COUNTIF($Z$2:$Z$4721,"是")*100,"")</f>
        <v/>
      </c>
      <c r="AJ937" s="28" t="str">
        <f>IF(Z937="是",COUNTIFS($Z$2:$Z$4721,"是",$AE$2:$AE$4721,"&lt;"&amp;AE937)/COUNTIF($Z$2:$Z$4721,"是")*100,"")</f>
        <v/>
      </c>
      <c r="AK937" s="28" t="str">
        <f>IF(Z937="是",COUNTIFS($Z$2:$Z$4721,"是",$AF$2:$AF$4721,"&lt;"&amp;AF937)/COUNTIF($Z$2:$Z$4721,"是")*100,"")</f>
        <v/>
      </c>
      <c r="AL937" s="29" t="str">
        <f>IF(Z937="是",ROUND(AG937*0.1+AH937*0.35+AI937*0.15+AJ937*0.15+AK937*0.25,2),"")</f>
        <v/>
      </c>
      <c r="AM937" s="25" t="str">
        <f>IF(Z937="是",COUNTIFS($Z$2:$Z$4721,"是",$AL$2:$AL$4721,"&gt;"&amp;AL937)+1,"")</f>
        <v/>
      </c>
      <c r="AN937" s="24" t="str">
        <f>IF(Z937&lt;&gt;"是","非参评",IF(AND(AM937&lt;=COUNTIF($Z$2:$Z$4721,"是")*0.2,AC937&gt;MEDIAN(IF($Z$2:$Z$4721="是",$AC$2:$AC$4721))),"S",IF(AM937&lt;=COUNTIF($Z$2:$Z$4721,"是")*0.5,"A",IF(AM937&lt;=COUNTIF($Z$2:$Z$4721,"是")*0.8,"B","C"))))</f>
        <v>非参评</v>
      </c>
      <c r="AO937" s="24" t="str">
        <f>IF(G937="","无数据",IF(G937&lt;30,"MOB1-",IF(G937&lt;90,"MOB1-3",IF(G937&lt;180,"MOB3-6",IF(G937&lt;365,"MOB6-12","MOB12+")))))</f>
        <v>MOB3-6</v>
      </c>
    </row>
    <row r="938" spans="1:41" ht="13.5" hidden="1" customHeight="1">
      <c r="A938" s="24" t="s">
        <v>1168</v>
      </c>
      <c r="B938" s="34" t="s">
        <v>158</v>
      </c>
      <c r="C938" s="25">
        <v>802811</v>
      </c>
      <c r="D938" s="24" t="s">
        <v>1570</v>
      </c>
      <c r="E938" s="26">
        <v>46078.448611111096</v>
      </c>
      <c r="F938" s="26">
        <v>46078.448611111096</v>
      </c>
      <c r="G938" s="25">
        <v>76</v>
      </c>
      <c r="H938" s="25">
        <v>76</v>
      </c>
      <c r="I938" s="26">
        <v>46154.815972222197</v>
      </c>
      <c r="J938" s="27">
        <v>2907</v>
      </c>
      <c r="K938" s="27">
        <v>4459</v>
      </c>
      <c r="L938" s="27">
        <v>1942</v>
      </c>
      <c r="M938" s="27">
        <v>265554</v>
      </c>
      <c r="N938" s="27">
        <v>229114</v>
      </c>
      <c r="O938" s="25">
        <v>26</v>
      </c>
      <c r="P938" s="27">
        <v>0</v>
      </c>
      <c r="Q938" s="24"/>
      <c r="R938" s="24"/>
      <c r="S938" s="27">
        <v>227</v>
      </c>
      <c r="T938" s="27">
        <v>354</v>
      </c>
      <c r="U938" s="27">
        <v>8490100</v>
      </c>
      <c r="V938" s="27">
        <v>3005200</v>
      </c>
      <c r="W938" s="27">
        <v>8490100</v>
      </c>
      <c r="X938" s="24" t="str">
        <f>IF(OR(I938="",说明首页!$C$3-INT(I938)&gt;7),"是","否")</f>
        <v>否</v>
      </c>
      <c r="Y938" s="24" t="str">
        <f>IF(OR(O938="",O938&lt;22),"是","否")</f>
        <v>否</v>
      </c>
      <c r="Z938" s="24" t="str">
        <f>IF(AND(X938="否",Y938="否"),"是","否")</f>
        <v>是</v>
      </c>
      <c r="AA938" s="24" t="str">
        <f>IF(OR(I938="",说明首页!$C$3-INT(I938)&gt;=3),"是","否")</f>
        <v>否</v>
      </c>
      <c r="AB938" s="28">
        <f>IFERROR(IF(L938&gt;0,N938/L938,0),0)</f>
        <v>117.9783728115345</v>
      </c>
      <c r="AC938" s="29">
        <f>IFERROR(IF(U938="",0,U938/10000),0)</f>
        <v>849.01</v>
      </c>
      <c r="AD938" s="27">
        <f>IFERROR(IF(AND(T938&lt;&gt;"",T938&gt;0),U938/T938,0),0)</f>
        <v>23983.333333333332</v>
      </c>
      <c r="AE938" s="29">
        <f>IFERROR(IF(V938="",0,V938/10000),0)</f>
        <v>300.52</v>
      </c>
      <c r="AF938" s="29">
        <f>IFERROR(IF(O938&gt;0,N938/O938/60,0),0)</f>
        <v>146.86794871794874</v>
      </c>
      <c r="AG938" s="28">
        <f>IF(Z938="是",COUNTIFS($Z$2:$Z$4721,"是",$AB$2:$AB$4721,"&lt;"&amp;AB938)/COUNTIF($Z$2:$Z$4721,"是")*100,"")</f>
        <v>87.689713322091066</v>
      </c>
      <c r="AH938" s="28">
        <f>IF(Z938="是",COUNTIFS($Z$2:$Z$4721,"是",$AC$2:$AC$4721,"&lt;"&amp;AC938)/COUNTIF($Z$2:$Z$4721,"是")*100,"")</f>
        <v>54.806070826306922</v>
      </c>
      <c r="AI938" s="28">
        <f>IF(Z938="是",COUNTIFS($Z$2:$Z$4721,"是",$AD$2:$AD$4721,"&lt;"&amp;AD938)/COUNTIF($Z$2:$Z$4721,"是")*100,"")</f>
        <v>49.24114671163575</v>
      </c>
      <c r="AJ938" s="28">
        <f>IF(Z938="是",COUNTIFS($Z$2:$Z$4721,"是",$AE$2:$AE$4721,"&lt;"&amp;AE938)/COUNTIF($Z$2:$Z$4721,"是")*100,"")</f>
        <v>48.566610455311974</v>
      </c>
      <c r="AK938" s="28">
        <f>IF(Z938="是",COUNTIFS($Z$2:$Z$4721,"是",$AF$2:$AF$4721,"&lt;"&amp;AF938)/COUNTIF($Z$2:$Z$4721,"是")*100,"")</f>
        <v>69.477234401349079</v>
      </c>
      <c r="AL938" s="29">
        <f>IF(Z938="是",ROUND(AG938*0.1+AH938*0.35+AI938*0.15+AJ938*0.15+AK938*0.25,2),"")</f>
        <v>59.99</v>
      </c>
      <c r="AM938" s="25">
        <f>IF(Z938="是",COUNTIFS($Z$2:$Z$4721,"是",$AL$2:$AL$4721,"&gt;"&amp;AL938)+1,"")</f>
        <v>213</v>
      </c>
      <c r="AN938" s="24" t="str">
        <f>IF(Z938&lt;&gt;"是","非参评",IF(AND(AM938&lt;=COUNTIF($Z$2:$Z$4721,"是")*0.2,AC938&gt;MEDIAN(IF($Z$2:$Z$4721="是",$AC$2:$AC$4721))),"S",IF(AM938&lt;=COUNTIF($Z$2:$Z$4721,"是")*0.5,"A",IF(AM938&lt;=COUNTIF($Z$2:$Z$4721,"是")*0.8,"B","C"))))</f>
        <v>A</v>
      </c>
      <c r="AO938" s="24" t="str">
        <f>IF(G938="","无数据",IF(G938&lt;30,"MOB1-",IF(G938&lt;90,"MOB1-3",IF(G938&lt;180,"MOB3-6",IF(G938&lt;365,"MOB6-12","MOB12+")))))</f>
        <v>MOB1-3</v>
      </c>
    </row>
    <row r="939" spans="1:41" ht="13.5" hidden="1" customHeight="1">
      <c r="A939" s="24" t="s">
        <v>1168</v>
      </c>
      <c r="B939" s="34" t="s">
        <v>152</v>
      </c>
      <c r="C939" s="25">
        <v>802817</v>
      </c>
      <c r="D939" s="24" t="s">
        <v>269</v>
      </c>
      <c r="E939" s="26">
        <v>46078.493055555598</v>
      </c>
      <c r="F939" s="26">
        <v>46078.493055555598</v>
      </c>
      <c r="G939" s="25">
        <v>76</v>
      </c>
      <c r="H939" s="25">
        <v>76</v>
      </c>
      <c r="I939" s="26">
        <v>46154.769444444399</v>
      </c>
      <c r="J939" s="27">
        <v>3292</v>
      </c>
      <c r="K939" s="27">
        <v>3960</v>
      </c>
      <c r="L939" s="27">
        <v>2011</v>
      </c>
      <c r="M939" s="27">
        <v>218569</v>
      </c>
      <c r="N939" s="27">
        <v>189577</v>
      </c>
      <c r="O939" s="25">
        <v>23</v>
      </c>
      <c r="P939" s="27">
        <v>0</v>
      </c>
      <c r="Q939" s="24"/>
      <c r="R939" s="24"/>
      <c r="S939" s="27">
        <v>186</v>
      </c>
      <c r="T939" s="27">
        <v>286</v>
      </c>
      <c r="U939" s="27">
        <v>8144900</v>
      </c>
      <c r="V939" s="27">
        <v>4096200</v>
      </c>
      <c r="W939" s="27">
        <v>8144900</v>
      </c>
      <c r="X939" s="24" t="str">
        <f>IF(OR(I939="",说明首页!$C$3-INT(I939)&gt;7),"是","否")</f>
        <v>否</v>
      </c>
      <c r="Y939" s="24" t="str">
        <f>IF(OR(O939="",O939&lt;22),"是","否")</f>
        <v>否</v>
      </c>
      <c r="Z939" s="24" t="str">
        <f>IF(AND(X939="否",Y939="否"),"是","否")</f>
        <v>是</v>
      </c>
      <c r="AA939" s="24" t="str">
        <f>IF(OR(I939="",说明首页!$C$3-INT(I939)&gt;=3),"是","否")</f>
        <v>否</v>
      </c>
      <c r="AB939" s="28">
        <f>IFERROR(IF(L939&gt;0,N939/L939,0),0)</f>
        <v>94.270014917951272</v>
      </c>
      <c r="AC939" s="29">
        <f>IFERROR(IF(U939="",0,U939/10000),0)</f>
        <v>814.49</v>
      </c>
      <c r="AD939" s="27">
        <f>IFERROR(IF(AND(T939&lt;&gt;"",T939&gt;0),U939/T939,0),0)</f>
        <v>28478.671328671328</v>
      </c>
      <c r="AE939" s="29">
        <f>IFERROR(IF(V939="",0,V939/10000),0)</f>
        <v>409.62</v>
      </c>
      <c r="AF939" s="29">
        <f>IFERROR(IF(O939&gt;0,N939/O939/60,0),0)</f>
        <v>137.37463768115944</v>
      </c>
      <c r="AG939" s="28">
        <f>IF(Z939="是",COUNTIFS($Z$2:$Z$4721,"是",$AB$2:$AB$4721,"&lt;"&amp;AB939)/COUNTIF($Z$2:$Z$4721,"是")*100,"")</f>
        <v>56.323777403035415</v>
      </c>
      <c r="AH939" s="28">
        <f>IF(Z939="是",COUNTIFS($Z$2:$Z$4721,"是",$AC$2:$AC$4721,"&lt;"&amp;AC939)/COUNTIF($Z$2:$Z$4721,"是")*100,"")</f>
        <v>50.927487352445191</v>
      </c>
      <c r="AI939" s="28">
        <f>IF(Z939="是",COUNTIFS($Z$2:$Z$4721,"是",$AD$2:$AD$4721,"&lt;"&amp;AD939)/COUNTIF($Z$2:$Z$4721,"是")*100,"")</f>
        <v>74.198988195615513</v>
      </c>
      <c r="AJ939" s="28">
        <f>IF(Z939="是",COUNTIFS($Z$2:$Z$4721,"是",$AE$2:$AE$4721,"&lt;"&amp;AE939)/COUNTIF($Z$2:$Z$4721,"是")*100,"")</f>
        <v>66.273187183811132</v>
      </c>
      <c r="AK939" s="28">
        <f>IF(Z939="是",COUNTIFS($Z$2:$Z$4721,"是",$AF$2:$AF$4721,"&lt;"&amp;AF939)/COUNTIF($Z$2:$Z$4721,"是")*100,"")</f>
        <v>56.323777403035415</v>
      </c>
      <c r="AL939" s="29">
        <f>IF(Z939="是",ROUND(AG939*0.1+AH939*0.35+AI939*0.15+AJ939*0.15+AK939*0.25,2),"")</f>
        <v>58.61</v>
      </c>
      <c r="AM939" s="25">
        <f>IF(Z939="是",COUNTIFS($Z$2:$Z$4721,"是",$AL$2:$AL$4721,"&gt;"&amp;AL939)+1,"")</f>
        <v>219</v>
      </c>
      <c r="AN939" s="24" t="str">
        <f>IF(Z939&lt;&gt;"是","非参评",IF(AND(AM939&lt;=COUNTIF($Z$2:$Z$4721,"是")*0.2,AC939&gt;MEDIAN(IF($Z$2:$Z$4721="是",$AC$2:$AC$4721))),"S",IF(AM939&lt;=COUNTIF($Z$2:$Z$4721,"是")*0.5,"A",IF(AM939&lt;=COUNTIF($Z$2:$Z$4721,"是")*0.8,"B","C"))))</f>
        <v>A</v>
      </c>
      <c r="AO939" s="24" t="str">
        <f>IF(G939="","无数据",IF(G939&lt;30,"MOB1-",IF(G939&lt;90,"MOB1-3",IF(G939&lt;180,"MOB3-6",IF(G939&lt;365,"MOB6-12","MOB12+")))))</f>
        <v>MOB1-3</v>
      </c>
    </row>
    <row r="940" spans="1:41" ht="13.5" hidden="1" customHeight="1">
      <c r="A940" s="24" t="s">
        <v>1168</v>
      </c>
      <c r="B940" s="34" t="s">
        <v>152</v>
      </c>
      <c r="C940" s="25">
        <v>802819</v>
      </c>
      <c r="D940" s="24" t="s">
        <v>1601</v>
      </c>
      <c r="E940" s="26">
        <v>46078.493750000001</v>
      </c>
      <c r="F940" s="26">
        <v>46078.493750000001</v>
      </c>
      <c r="G940" s="25">
        <v>76</v>
      </c>
      <c r="H940" s="25">
        <v>76</v>
      </c>
      <c r="I940" s="26">
        <v>46127.7680555556</v>
      </c>
      <c r="J940" s="27">
        <v>699</v>
      </c>
      <c r="K940" s="27">
        <v>823</v>
      </c>
      <c r="L940" s="27">
        <v>422</v>
      </c>
      <c r="M940" s="27">
        <v>42544</v>
      </c>
      <c r="N940" s="27">
        <v>36320</v>
      </c>
      <c r="O940" s="24">
        <v>4</v>
      </c>
      <c r="P940" s="27">
        <v>0</v>
      </c>
      <c r="Q940" s="24"/>
      <c r="R940" s="24"/>
      <c r="S940" s="27">
        <v>54</v>
      </c>
      <c r="T940" s="27">
        <v>79</v>
      </c>
      <c r="U940" s="27">
        <v>2159300</v>
      </c>
      <c r="V940" s="27">
        <v>398600</v>
      </c>
      <c r="W940" s="27">
        <v>2159300</v>
      </c>
      <c r="X940" s="24" t="str">
        <f>IF(OR(I940="",说明首页!$C$3-INT(I940)&gt;7),"是","否")</f>
        <v>否</v>
      </c>
      <c r="Y940" s="24" t="str">
        <f>IF(OR(O940="",O940&lt;22),"是","否")</f>
        <v>是</v>
      </c>
      <c r="Z940" s="24" t="str">
        <f>IF(AND(X940="否",Y940="否"),"是","否")</f>
        <v>否</v>
      </c>
      <c r="AA940" s="24" t="str">
        <f>IF(OR(I940="",说明首页!$C$3-INT(I940)&gt;=3),"是","否")</f>
        <v>是</v>
      </c>
      <c r="AB940" s="28">
        <f>IFERROR(IF(L940&gt;0,N940/L940,0),0)</f>
        <v>86.06635071090048</v>
      </c>
      <c r="AC940" s="29">
        <f>IFERROR(IF(U940="",0,U940/10000),0)</f>
        <v>215.93</v>
      </c>
      <c r="AD940" s="27">
        <f>IFERROR(IF(AND(T940&lt;&gt;"",T940&gt;0),U940/T940,0),0)</f>
        <v>27332.911392405062</v>
      </c>
      <c r="AE940" s="29">
        <f>IFERROR(IF(V940="",0,V940/10000),0)</f>
        <v>39.86</v>
      </c>
      <c r="AF940" s="29">
        <f>IFERROR(IF(O940&gt;0,N940/O940/60,0),0)</f>
        <v>151.33333333333334</v>
      </c>
      <c r="AG940" s="28" t="str">
        <f>IF(Z940="是",COUNTIFS($Z$2:$Z$4721,"是",$AB$2:$AB$4721,"&lt;"&amp;AB940)/COUNTIF($Z$2:$Z$4721,"是")*100,"")</f>
        <v/>
      </c>
      <c r="AH940" s="28" t="str">
        <f>IF(Z940="是",COUNTIFS($Z$2:$Z$4721,"是",$AC$2:$AC$4721,"&lt;"&amp;AC940)/COUNTIF($Z$2:$Z$4721,"是")*100,"")</f>
        <v/>
      </c>
      <c r="AI940" s="28" t="str">
        <f>IF(Z940="是",COUNTIFS($Z$2:$Z$4721,"是",$AD$2:$AD$4721,"&lt;"&amp;AD940)/COUNTIF($Z$2:$Z$4721,"是")*100,"")</f>
        <v/>
      </c>
      <c r="AJ940" s="28" t="str">
        <f>IF(Z940="是",COUNTIFS($Z$2:$Z$4721,"是",$AE$2:$AE$4721,"&lt;"&amp;AE940)/COUNTIF($Z$2:$Z$4721,"是")*100,"")</f>
        <v/>
      </c>
      <c r="AK940" s="28" t="str">
        <f>IF(Z940="是",COUNTIFS($Z$2:$Z$4721,"是",$AF$2:$AF$4721,"&lt;"&amp;AF940)/COUNTIF($Z$2:$Z$4721,"是")*100,"")</f>
        <v/>
      </c>
      <c r="AL940" s="29" t="str">
        <f>IF(Z940="是",ROUND(AG940*0.1+AH940*0.35+AI940*0.15+AJ940*0.15+AK940*0.25,2),"")</f>
        <v/>
      </c>
      <c r="AM940" s="25" t="str">
        <f>IF(Z940="是",COUNTIFS($Z$2:$Z$4721,"是",$AL$2:$AL$4721,"&gt;"&amp;AL940)+1,"")</f>
        <v/>
      </c>
      <c r="AN940" s="24" t="str">
        <f>IF(Z940&lt;&gt;"是","非参评",IF(AND(AM940&lt;=COUNTIF($Z$2:$Z$4721,"是")*0.2,AC940&gt;MEDIAN(IF($Z$2:$Z$4721="是",$AC$2:$AC$4721))),"S",IF(AM940&lt;=COUNTIF($Z$2:$Z$4721,"是")*0.5,"A",IF(AM940&lt;=COUNTIF($Z$2:$Z$4721,"是")*0.8,"B","C"))))</f>
        <v>非参评</v>
      </c>
      <c r="AO940" s="24" t="str">
        <f>IF(G940="","无数据",IF(G940&lt;30,"MOB1-",IF(G940&lt;90,"MOB1-3",IF(G940&lt;180,"MOB3-6",IF(G940&lt;365,"MOB6-12","MOB12+")))))</f>
        <v>MOB1-3</v>
      </c>
    </row>
    <row r="941" spans="1:41" ht="13.5" hidden="1" customHeight="1">
      <c r="A941" s="24" t="s">
        <v>1168</v>
      </c>
      <c r="B941" s="34" t="s">
        <v>152</v>
      </c>
      <c r="C941" s="25">
        <v>802820</v>
      </c>
      <c r="D941" s="24" t="s">
        <v>1609</v>
      </c>
      <c r="E941" s="26">
        <v>46078.495138888902</v>
      </c>
      <c r="F941" s="26">
        <v>46078.495138888902</v>
      </c>
      <c r="G941" s="25">
        <v>76</v>
      </c>
      <c r="H941" s="25">
        <v>76</v>
      </c>
      <c r="I941" s="26">
        <v>46154.770138888904</v>
      </c>
      <c r="J941" s="27">
        <v>3304</v>
      </c>
      <c r="K941" s="27">
        <v>4471</v>
      </c>
      <c r="L941" s="27">
        <v>2263</v>
      </c>
      <c r="M941" s="27">
        <v>229691</v>
      </c>
      <c r="N941" s="27">
        <v>196915</v>
      </c>
      <c r="O941" s="25">
        <v>24</v>
      </c>
      <c r="P941" s="27">
        <v>0</v>
      </c>
      <c r="Q941" s="24"/>
      <c r="R941" s="24"/>
      <c r="S941" s="27">
        <v>203</v>
      </c>
      <c r="T941" s="27">
        <v>353</v>
      </c>
      <c r="U941" s="27">
        <v>8863300</v>
      </c>
      <c r="V941" s="24">
        <v>3064700</v>
      </c>
      <c r="W941" s="27">
        <v>8863300</v>
      </c>
      <c r="X941" s="24" t="str">
        <f>IF(OR(I941="",说明首页!$C$3-INT(I941)&gt;7),"是","否")</f>
        <v>否</v>
      </c>
      <c r="Y941" s="24" t="str">
        <f>IF(OR(O941="",O941&lt;22),"是","否")</f>
        <v>否</v>
      </c>
      <c r="Z941" s="24" t="str">
        <f>IF(AND(X941="否",Y941="否"),"是","否")</f>
        <v>是</v>
      </c>
      <c r="AA941" s="24" t="str">
        <f>IF(OR(I941="",说明首页!$C$3-INT(I941)&gt;=3),"是","否")</f>
        <v>否</v>
      </c>
      <c r="AB941" s="28">
        <f>IFERROR(IF(L941&gt;0,N941/L941,0),0)</f>
        <v>87.01502430402121</v>
      </c>
      <c r="AC941" s="29">
        <f>IFERROR(IF(U941="",0,U941/10000),0)</f>
        <v>886.33</v>
      </c>
      <c r="AD941" s="27">
        <f>IFERROR(IF(AND(T941&lt;&gt;"",T941&gt;0),U941/T941,0),0)</f>
        <v>25108.498583569406</v>
      </c>
      <c r="AE941" s="29">
        <f>IFERROR(IF(V941="",0,V941/10000),0)</f>
        <v>306.47000000000003</v>
      </c>
      <c r="AF941" s="29">
        <f>IFERROR(IF(O941&gt;0,N941/O941/60,0),0)</f>
        <v>136.74652777777777</v>
      </c>
      <c r="AG941" s="28">
        <f>IF(Z941="是",COUNTIFS($Z$2:$Z$4721,"是",$AB$2:$AB$4721,"&lt;"&amp;AB941)/COUNTIF($Z$2:$Z$4721,"是")*100,"")</f>
        <v>40.134907251264757</v>
      </c>
      <c r="AH941" s="28">
        <f>IF(Z941="是",COUNTIFS($Z$2:$Z$4721,"是",$AC$2:$AC$4721,"&lt;"&amp;AC941)/COUNTIF($Z$2:$Z$4721,"是")*100,"")</f>
        <v>59.359190556492415</v>
      </c>
      <c r="AI941" s="28">
        <f>IF(Z941="是",COUNTIFS($Z$2:$Z$4721,"是",$AD$2:$AD$4721,"&lt;"&amp;AD941)/COUNTIF($Z$2:$Z$4721,"是")*100,"")</f>
        <v>57.672849915682967</v>
      </c>
      <c r="AJ941" s="28">
        <f>IF(Z941="是",COUNTIFS($Z$2:$Z$4721,"是",$AE$2:$AE$4721,"&lt;"&amp;AE941)/COUNTIF($Z$2:$Z$4721,"是")*100,"")</f>
        <v>49.409780775716698</v>
      </c>
      <c r="AK941" s="28">
        <f>IF(Z941="是",COUNTIFS($Z$2:$Z$4721,"是",$AF$2:$AF$4721,"&lt;"&amp;AF941)/COUNTIF($Z$2:$Z$4721,"是")*100,"")</f>
        <v>54.974704890387862</v>
      </c>
      <c r="AL941" s="29">
        <f>IF(Z941="是",ROUND(AG941*0.1+AH941*0.35+AI941*0.15+AJ941*0.15+AK941*0.25,2),"")</f>
        <v>54.6</v>
      </c>
      <c r="AM941" s="25">
        <f>IF(Z941="是",COUNTIFS($Z$2:$Z$4721,"是",$AL$2:$AL$4721,"&gt;"&amp;AL941)+1,"")</f>
        <v>251</v>
      </c>
      <c r="AN941" s="24" t="str">
        <f>IF(Z941&lt;&gt;"是","非参评",IF(AND(AM941&lt;=COUNTIF($Z$2:$Z$4721,"是")*0.2,AC941&gt;MEDIAN(IF($Z$2:$Z$4721="是",$AC$2:$AC$4721))),"S",IF(AM941&lt;=COUNTIF($Z$2:$Z$4721,"是")*0.5,"A",IF(AM941&lt;=COUNTIF($Z$2:$Z$4721,"是")*0.8,"B","C"))))</f>
        <v>A</v>
      </c>
      <c r="AO941" s="24" t="str">
        <f>IF(G941="","无数据",IF(G941&lt;30,"MOB1-",IF(G941&lt;90,"MOB1-3",IF(G941&lt;180,"MOB3-6",IF(G941&lt;365,"MOB6-12","MOB12+")))))</f>
        <v>MOB1-3</v>
      </c>
    </row>
    <row r="942" spans="1:41" ht="13.5" hidden="1" customHeight="1">
      <c r="A942" s="24" t="s">
        <v>1168</v>
      </c>
      <c r="B942" s="34" t="s">
        <v>152</v>
      </c>
      <c r="C942" s="25">
        <v>802834</v>
      </c>
      <c r="D942" s="24" t="s">
        <v>1612</v>
      </c>
      <c r="E942" s="26">
        <v>46080.3881944444</v>
      </c>
      <c r="F942" s="26">
        <v>46080.3881944444</v>
      </c>
      <c r="G942" s="25">
        <v>74</v>
      </c>
      <c r="H942" s="25">
        <v>74</v>
      </c>
      <c r="I942" s="26">
        <v>46154.785416666702</v>
      </c>
      <c r="J942" s="27">
        <v>2955</v>
      </c>
      <c r="K942" s="27">
        <v>4176</v>
      </c>
      <c r="L942" s="27">
        <v>1908</v>
      </c>
      <c r="M942" s="27">
        <v>217010</v>
      </c>
      <c r="N942" s="27">
        <v>186399</v>
      </c>
      <c r="O942" s="25">
        <v>23</v>
      </c>
      <c r="P942" s="27">
        <v>0</v>
      </c>
      <c r="Q942" s="24"/>
      <c r="R942" s="24"/>
      <c r="S942" s="27">
        <v>131</v>
      </c>
      <c r="T942" s="27">
        <v>199</v>
      </c>
      <c r="U942" s="27">
        <v>3419700</v>
      </c>
      <c r="V942" s="27">
        <v>816400</v>
      </c>
      <c r="W942" s="27">
        <v>3419700</v>
      </c>
      <c r="X942" s="24" t="str">
        <f>IF(OR(I942="",说明首页!$C$3-INT(I942)&gt;7),"是","否")</f>
        <v>否</v>
      </c>
      <c r="Y942" s="24" t="str">
        <f>IF(OR(O942="",O942&lt;22),"是","否")</f>
        <v>否</v>
      </c>
      <c r="Z942" s="24" t="str">
        <f>IF(AND(X942="否",Y942="否"),"是","否")</f>
        <v>是</v>
      </c>
      <c r="AA942" s="24" t="str">
        <f>IF(OR(I942="",说明首页!$C$3-INT(I942)&gt;=3),"是","否")</f>
        <v>否</v>
      </c>
      <c r="AB942" s="28">
        <f>IFERROR(IF(L942&gt;0,N942/L942,0),0)</f>
        <v>97.693396226415089</v>
      </c>
      <c r="AC942" s="29">
        <f>IFERROR(IF(U942="",0,U942/10000),0)</f>
        <v>341.97</v>
      </c>
      <c r="AD942" s="27">
        <f>IFERROR(IF(AND(T942&lt;&gt;"",T942&gt;0),U942/T942,0),0)</f>
        <v>17184.422110552765</v>
      </c>
      <c r="AE942" s="29">
        <f>IFERROR(IF(V942="",0,V942/10000),0)</f>
        <v>81.64</v>
      </c>
      <c r="AF942" s="29">
        <f>IFERROR(IF(O942&gt;0,N942/O942/60,0),0)</f>
        <v>135.07173913043479</v>
      </c>
      <c r="AG942" s="28">
        <f>IF(Z942="是",COUNTIFS($Z$2:$Z$4721,"是",$AB$2:$AB$4721,"&lt;"&amp;AB942)/COUNTIF($Z$2:$Z$4721,"是")*100,"")</f>
        <v>62.731871838111296</v>
      </c>
      <c r="AH942" s="28">
        <f>IF(Z942="是",COUNTIFS($Z$2:$Z$4721,"是",$AC$2:$AC$4721,"&lt;"&amp;AC942)/COUNTIF($Z$2:$Z$4721,"是")*100,"")</f>
        <v>4.8903878583473865</v>
      </c>
      <c r="AI942" s="28">
        <f>IF(Z942="是",COUNTIFS($Z$2:$Z$4721,"是",$AD$2:$AD$4721,"&lt;"&amp;AD942)/COUNTIF($Z$2:$Z$4721,"是")*100,"")</f>
        <v>12.141652613827993</v>
      </c>
      <c r="AJ942" s="28">
        <f>IF(Z942="是",COUNTIFS($Z$2:$Z$4721,"是",$AE$2:$AE$4721,"&lt;"&amp;AE942)/COUNTIF($Z$2:$Z$4721,"是")*100,"")</f>
        <v>5.2276559865092747</v>
      </c>
      <c r="AK942" s="28">
        <f>IF(Z942="是",COUNTIFS($Z$2:$Z$4721,"是",$AF$2:$AF$4721,"&lt;"&amp;AF942)/COUNTIF($Z$2:$Z$4721,"是")*100,"")</f>
        <v>51.433389544688026</v>
      </c>
      <c r="AL942" s="29">
        <f>IF(Z942="是",ROUND(AG942*0.1+AH942*0.35+AI942*0.15+AJ942*0.15+AK942*0.25,2),"")</f>
        <v>23.45</v>
      </c>
      <c r="AM942" s="25">
        <f>IF(Z942="是",COUNTIFS($Z$2:$Z$4721,"是",$AL$2:$AL$4721,"&gt;"&amp;AL942)+1,"")</f>
        <v>502</v>
      </c>
      <c r="AN942" s="24" t="str">
        <f>IF(Z942&lt;&gt;"是","非参评",IF(AND(AM942&lt;=COUNTIF($Z$2:$Z$4721,"是")*0.2,AC942&gt;MEDIAN(IF($Z$2:$Z$4721="是",$AC$2:$AC$4721))),"S",IF(AM942&lt;=COUNTIF($Z$2:$Z$4721,"是")*0.5,"A",IF(AM942&lt;=COUNTIF($Z$2:$Z$4721,"是")*0.8,"B","C"))))</f>
        <v>C</v>
      </c>
      <c r="AO942" s="24" t="str">
        <f>IF(G942="","无数据",IF(G942&lt;30,"MOB1-",IF(G942&lt;90,"MOB1-3",IF(G942&lt;180,"MOB3-6",IF(G942&lt;365,"MOB6-12","MOB12+")))))</f>
        <v>MOB1-3</v>
      </c>
    </row>
    <row r="943" spans="1:41" ht="13.5" hidden="1" customHeight="1">
      <c r="A943" s="24" t="s">
        <v>1168</v>
      </c>
      <c r="B943" s="34" t="s">
        <v>162</v>
      </c>
      <c r="C943" s="25">
        <v>802856</v>
      </c>
      <c r="D943" s="24" t="s">
        <v>1607</v>
      </c>
      <c r="E943" s="26">
        <v>46128.704861111102</v>
      </c>
      <c r="F943" s="26">
        <v>46083.402777777803</v>
      </c>
      <c r="G943" s="25">
        <v>26</v>
      </c>
      <c r="H943" s="25">
        <v>71</v>
      </c>
      <c r="I943" s="26">
        <v>46154.798611111102</v>
      </c>
      <c r="J943" s="27">
        <v>3885</v>
      </c>
      <c r="K943" s="27">
        <v>5166</v>
      </c>
      <c r="L943" s="27">
        <v>1415</v>
      </c>
      <c r="M943" s="27">
        <v>210972</v>
      </c>
      <c r="N943" s="27">
        <v>147673</v>
      </c>
      <c r="O943" s="25">
        <v>23</v>
      </c>
      <c r="P943" s="27">
        <v>0</v>
      </c>
      <c r="Q943" s="24"/>
      <c r="R943" s="24"/>
      <c r="S943" s="27">
        <v>267</v>
      </c>
      <c r="T943" s="27">
        <v>424</v>
      </c>
      <c r="U943" s="27">
        <v>20700000</v>
      </c>
      <c r="V943" s="27">
        <v>10900000</v>
      </c>
      <c r="W943" s="27">
        <v>20700000</v>
      </c>
      <c r="X943" s="24" t="str">
        <f>IF(OR(I943="",说明首页!$C$3-INT(I943)&gt;7),"是","否")</f>
        <v>否</v>
      </c>
      <c r="Y943" s="24" t="str">
        <f>IF(OR(O943="",O943&lt;22),"是","否")</f>
        <v>否</v>
      </c>
      <c r="Z943" s="24" t="str">
        <f>IF(AND(X943="否",Y943="否"),"是","否")</f>
        <v>是</v>
      </c>
      <c r="AA943" s="24" t="str">
        <f>IF(OR(I943="",说明首页!$C$3-INT(I943)&gt;=3),"是","否")</f>
        <v>否</v>
      </c>
      <c r="AB943" s="28">
        <f>IFERROR(IF(L943&gt;0,N943/L943,0),0)</f>
        <v>104.36254416961131</v>
      </c>
      <c r="AC943" s="29">
        <f>IFERROR(IF(U943="",0,U943/10000),0)</f>
        <v>2070</v>
      </c>
      <c r="AD943" s="27">
        <f>IFERROR(IF(AND(T943&lt;&gt;"",T943&gt;0),U943/T943,0),0)</f>
        <v>48820.75471698113</v>
      </c>
      <c r="AE943" s="29">
        <f>IFERROR(IF(V943="",0,V943/10000),0)</f>
        <v>1090</v>
      </c>
      <c r="AF943" s="29">
        <f>IFERROR(IF(O943&gt;0,N943/O943/60,0),0)</f>
        <v>107.00942028985507</v>
      </c>
      <c r="AG943" s="28">
        <f>IF(Z943="是",COUNTIFS($Z$2:$Z$4721,"是",$AB$2:$AB$4721,"&lt;"&amp;AB943)/COUNTIF($Z$2:$Z$4721,"是")*100,"")</f>
        <v>74.704890387858342</v>
      </c>
      <c r="AH943" s="28">
        <f>IF(Z943="是",COUNTIFS($Z$2:$Z$4721,"是",$AC$2:$AC$4721,"&lt;"&amp;AC943)/COUNTIF($Z$2:$Z$4721,"是")*100,"")</f>
        <v>97.470489038785828</v>
      </c>
      <c r="AI943" s="28">
        <f>IF(Z943="是",COUNTIFS($Z$2:$Z$4721,"是",$AD$2:$AD$4721,"&lt;"&amp;AD943)/COUNTIF($Z$2:$Z$4721,"是")*100,"")</f>
        <v>99.494097807757171</v>
      </c>
      <c r="AJ943" s="28">
        <f>IF(Z943="是",COUNTIFS($Z$2:$Z$4721,"是",$AE$2:$AE$4721,"&lt;"&amp;AE943)/COUNTIF($Z$2:$Z$4721,"是")*100,"")</f>
        <v>96.964586846543</v>
      </c>
      <c r="AK943" s="28">
        <f>IF(Z943="是",COUNTIFS($Z$2:$Z$4721,"是",$AF$2:$AF$4721,"&lt;"&amp;AF943)/COUNTIF($Z$2:$Z$4721,"是")*100,"")</f>
        <v>11.635750421585159</v>
      </c>
      <c r="AL943" s="29">
        <f>IF(Z943="是",ROUND(AG943*0.1+AH943*0.35+AI943*0.15+AJ943*0.15+AK943*0.25,2),"")</f>
        <v>73.959999999999994</v>
      </c>
      <c r="AM943" s="25">
        <f>IF(Z943="是",COUNTIFS($Z$2:$Z$4721,"是",$AL$2:$AL$4721,"&gt;"&amp;AL943)+1,"")</f>
        <v>112</v>
      </c>
      <c r="AN943" s="24" t="str">
        <f>IF(Z943&lt;&gt;"是","非参评",IF(AND(AM943&lt;=COUNTIF($Z$2:$Z$4721,"是")*0.2,AC943&gt;MEDIAN(IF($Z$2:$Z$4721="是",$AC$2:$AC$4721))),"S",IF(AM943&lt;=COUNTIF($Z$2:$Z$4721,"是")*0.5,"A",IF(AM943&lt;=COUNTIF($Z$2:$Z$4721,"是")*0.8,"B","C"))))</f>
        <v>S</v>
      </c>
      <c r="AO943" s="24" t="str">
        <f>IF(G943="","无数据",IF(G943&lt;30,"MOB1-",IF(G943&lt;90,"MOB1-3",IF(G943&lt;180,"MOB3-6",IF(G943&lt;365,"MOB6-12","MOB12+")))))</f>
        <v>MOB1-</v>
      </c>
    </row>
    <row r="944" spans="1:41" ht="13.5" hidden="1" customHeight="1">
      <c r="A944" s="24" t="s">
        <v>1168</v>
      </c>
      <c r="B944" s="34" t="s">
        <v>176</v>
      </c>
      <c r="C944" s="25">
        <v>802867</v>
      </c>
      <c r="D944" s="24" t="s">
        <v>587</v>
      </c>
      <c r="E944" s="26">
        <v>46080.486111111102</v>
      </c>
      <c r="F944" s="26">
        <v>46080.486111111102</v>
      </c>
      <c r="G944" s="25">
        <v>74</v>
      </c>
      <c r="H944" s="25">
        <v>74</v>
      </c>
      <c r="I944" s="26">
        <v>46133.6159722222</v>
      </c>
      <c r="J944" s="27">
        <v>24</v>
      </c>
      <c r="K944" s="27">
        <v>26</v>
      </c>
      <c r="L944" s="27">
        <v>12</v>
      </c>
      <c r="M944" s="27">
        <v>992</v>
      </c>
      <c r="N944" s="27">
        <v>789</v>
      </c>
      <c r="O944" s="25"/>
      <c r="P944" s="27"/>
      <c r="Q944" s="24"/>
      <c r="R944" s="24"/>
      <c r="S944" s="27"/>
      <c r="T944" s="27"/>
      <c r="U944" s="27"/>
      <c r="V944" s="27"/>
      <c r="W944" s="27"/>
      <c r="X944" s="24" t="str">
        <f>IF(OR(I944="",说明首页!$C$3-INT(I944)&gt;7),"是","否")</f>
        <v>否</v>
      </c>
      <c r="Y944" s="24" t="str">
        <f>IF(OR(O944="",O944&lt;22),"是","否")</f>
        <v>是</v>
      </c>
      <c r="Z944" s="24" t="str">
        <f>IF(AND(X944="否",Y944="否"),"是","否")</f>
        <v>否</v>
      </c>
      <c r="AA944" s="24" t="str">
        <f>IF(OR(I944="",说明首页!$C$3-INT(I944)&gt;=3),"是","否")</f>
        <v>否</v>
      </c>
      <c r="AB944" s="28">
        <f>IFERROR(IF(L944&gt;0,N944/L944,0),0)</f>
        <v>65.75</v>
      </c>
      <c r="AC944" s="29">
        <f>IFERROR(IF(U944="",0,U944/10000),0)</f>
        <v>0</v>
      </c>
      <c r="AD944" s="27">
        <f>IFERROR(IF(AND(T944&lt;&gt;"",T944&gt;0),U944/T944,0),0)</f>
        <v>0</v>
      </c>
      <c r="AE944" s="29">
        <f>IFERROR(IF(V944="",0,V944/10000),0)</f>
        <v>0</v>
      </c>
      <c r="AF944" s="29">
        <f>IFERROR(IF(O944&gt;0,N944/O944/60,0),0)</f>
        <v>0</v>
      </c>
      <c r="AG944" s="28" t="str">
        <f>IF(Z944="是",COUNTIFS($Z$2:$Z$4721,"是",$AB$2:$AB$4721,"&lt;"&amp;AB944)/COUNTIF($Z$2:$Z$4721,"是")*100,"")</f>
        <v/>
      </c>
      <c r="AH944" s="28" t="str">
        <f>IF(Z944="是",COUNTIFS($Z$2:$Z$4721,"是",$AC$2:$AC$4721,"&lt;"&amp;AC944)/COUNTIF($Z$2:$Z$4721,"是")*100,"")</f>
        <v/>
      </c>
      <c r="AI944" s="28" t="str">
        <f>IF(Z944="是",COUNTIFS($Z$2:$Z$4721,"是",$AD$2:$AD$4721,"&lt;"&amp;AD944)/COUNTIF($Z$2:$Z$4721,"是")*100,"")</f>
        <v/>
      </c>
      <c r="AJ944" s="28" t="str">
        <f>IF(Z944="是",COUNTIFS($Z$2:$Z$4721,"是",$AE$2:$AE$4721,"&lt;"&amp;AE944)/COUNTIF($Z$2:$Z$4721,"是")*100,"")</f>
        <v/>
      </c>
      <c r="AK944" s="28" t="str">
        <f>IF(Z944="是",COUNTIFS($Z$2:$Z$4721,"是",$AF$2:$AF$4721,"&lt;"&amp;AF944)/COUNTIF($Z$2:$Z$4721,"是")*100,"")</f>
        <v/>
      </c>
      <c r="AL944" s="29" t="str">
        <f>IF(Z944="是",ROUND(AG944*0.1+AH944*0.35+AI944*0.15+AJ944*0.15+AK944*0.25,2),"")</f>
        <v/>
      </c>
      <c r="AM944" s="25" t="str">
        <f>IF(Z944="是",COUNTIFS($Z$2:$Z$4721,"是",$AL$2:$AL$4721,"&gt;"&amp;AL944)+1,"")</f>
        <v/>
      </c>
      <c r="AN944" s="24" t="str">
        <f>IF(Z944&lt;&gt;"是","非参评",IF(AND(AM944&lt;=COUNTIF($Z$2:$Z$4721,"是")*0.2,AC944&gt;MEDIAN(IF($Z$2:$Z$4721="是",$AC$2:$AC$4721))),"S",IF(AM944&lt;=COUNTIF($Z$2:$Z$4721,"是")*0.5,"A",IF(AM944&lt;=COUNTIF($Z$2:$Z$4721,"是")*0.8,"B","C"))))</f>
        <v>非参评</v>
      </c>
      <c r="AO944" s="24" t="str">
        <f>IF(G944="","无数据",IF(G944&lt;30,"MOB1-",IF(G944&lt;90,"MOB1-3",IF(G944&lt;180,"MOB3-6",IF(G944&lt;365,"MOB6-12","MOB12+")))))</f>
        <v>MOB1-3</v>
      </c>
    </row>
    <row r="945" spans="1:41" ht="13.5" hidden="1" customHeight="1">
      <c r="A945" s="24" t="s">
        <v>1168</v>
      </c>
      <c r="B945" s="34" t="s">
        <v>162</v>
      </c>
      <c r="C945" s="25">
        <v>802872</v>
      </c>
      <c r="D945" s="24" t="s">
        <v>1006</v>
      </c>
      <c r="E945" s="26">
        <v>46080.734027777798</v>
      </c>
      <c r="F945" s="26">
        <v>46080.734027777798</v>
      </c>
      <c r="G945" s="25">
        <v>74</v>
      </c>
      <c r="H945" s="25">
        <v>74</v>
      </c>
      <c r="I945" s="26">
        <v>46154.8</v>
      </c>
      <c r="J945" s="27">
        <v>3524</v>
      </c>
      <c r="K945" s="27">
        <v>5091</v>
      </c>
      <c r="L945" s="27">
        <v>2180</v>
      </c>
      <c r="M945" s="27">
        <v>244237</v>
      </c>
      <c r="N945" s="27">
        <v>202555</v>
      </c>
      <c r="O945" s="25">
        <v>28</v>
      </c>
      <c r="P945" s="27">
        <v>0</v>
      </c>
      <c r="Q945" s="24"/>
      <c r="R945" s="24"/>
      <c r="S945" s="27">
        <v>206</v>
      </c>
      <c r="T945" s="27">
        <v>329</v>
      </c>
      <c r="U945" s="27">
        <v>4070600</v>
      </c>
      <c r="V945" s="27">
        <v>523000</v>
      </c>
      <c r="W945" s="27">
        <v>4070600</v>
      </c>
      <c r="X945" s="24" t="str">
        <f>IF(OR(I945="",说明首页!$C$3-INT(I945)&gt;7),"是","否")</f>
        <v>否</v>
      </c>
      <c r="Y945" s="24" t="str">
        <f>IF(OR(O945="",O945&lt;22),"是","否")</f>
        <v>否</v>
      </c>
      <c r="Z945" s="24" t="str">
        <f>IF(AND(X945="否",Y945="否"),"是","否")</f>
        <v>是</v>
      </c>
      <c r="AA945" s="24" t="str">
        <f>IF(OR(I945="",说明首页!$C$3-INT(I945)&gt;=3),"是","否")</f>
        <v>否</v>
      </c>
      <c r="AB945" s="28">
        <f>IFERROR(IF(L945&gt;0,N945/L945,0),0)</f>
        <v>92.915137614678898</v>
      </c>
      <c r="AC945" s="29">
        <f>IFERROR(IF(U945="",0,U945/10000),0)</f>
        <v>407.06</v>
      </c>
      <c r="AD945" s="27">
        <f>IFERROR(IF(AND(T945&lt;&gt;"",T945&gt;0),U945/T945,0),0)</f>
        <v>12372.644376899696</v>
      </c>
      <c r="AE945" s="29">
        <f>IFERROR(IF(V945="",0,V945/10000),0)</f>
        <v>52.3</v>
      </c>
      <c r="AF945" s="29">
        <f>IFERROR(IF(O945&gt;0,N945/O945/60,0),0)</f>
        <v>120.56845238095238</v>
      </c>
      <c r="AG945" s="28">
        <f>IF(Z945="是",COUNTIFS($Z$2:$Z$4721,"是",$AB$2:$AB$4721,"&lt;"&amp;AB945)/COUNTIF($Z$2:$Z$4721,"是")*100,"")</f>
        <v>53.288364249578414</v>
      </c>
      <c r="AH945" s="28">
        <f>IF(Z945="是",COUNTIFS($Z$2:$Z$4721,"是",$AC$2:$AC$4721,"&lt;"&amp;AC945)/COUNTIF($Z$2:$Z$4721,"是")*100,"")</f>
        <v>9.7807757166947731</v>
      </c>
      <c r="AI945" s="28">
        <f>IF(Z945="是",COUNTIFS($Z$2:$Z$4721,"是",$AD$2:$AD$4721,"&lt;"&amp;AD945)/COUNTIF($Z$2:$Z$4721,"是")*100,"")</f>
        <v>1.854974704890388</v>
      </c>
      <c r="AJ945" s="28">
        <f>IF(Z945="是",COUNTIFS($Z$2:$Z$4721,"是",$AE$2:$AE$4721,"&lt;"&amp;AE945)/COUNTIF($Z$2:$Z$4721,"是")*100,"")</f>
        <v>2.5295109612141653</v>
      </c>
      <c r="AK945" s="28">
        <f>IF(Z945="是",COUNTIFS($Z$2:$Z$4721,"是",$AF$2:$AF$4721,"&lt;"&amp;AF945)/COUNTIF($Z$2:$Z$4721,"是")*100,"")</f>
        <v>23.608768971332207</v>
      </c>
      <c r="AL945" s="29">
        <f>IF(Z945="是",ROUND(AG945*0.1+AH945*0.35+AI945*0.15+AJ945*0.15+AK945*0.25,2),"")</f>
        <v>15.31</v>
      </c>
      <c r="AM945" s="25">
        <f>IF(Z945="是",COUNTIFS($Z$2:$Z$4721,"是",$AL$2:$AL$4721,"&gt;"&amp;AL945)+1,"")</f>
        <v>557</v>
      </c>
      <c r="AN945" s="24" t="str">
        <f>IF(Z945&lt;&gt;"是","非参评",IF(AND(AM945&lt;=COUNTIF($Z$2:$Z$4721,"是")*0.2,AC945&gt;MEDIAN(IF($Z$2:$Z$4721="是",$AC$2:$AC$4721))),"S",IF(AM945&lt;=COUNTIF($Z$2:$Z$4721,"是")*0.5,"A",IF(AM945&lt;=COUNTIF($Z$2:$Z$4721,"是")*0.8,"B","C"))))</f>
        <v>C</v>
      </c>
      <c r="AO945" s="24" t="str">
        <f>IF(G945="","无数据",IF(G945&lt;30,"MOB1-",IF(G945&lt;90,"MOB1-3",IF(G945&lt;180,"MOB3-6",IF(G945&lt;365,"MOB6-12","MOB12+")))))</f>
        <v>MOB1-3</v>
      </c>
    </row>
    <row r="946" spans="1:41" ht="13.5" hidden="1" customHeight="1">
      <c r="A946" s="24" t="s">
        <v>1168</v>
      </c>
      <c r="B946" s="34" t="s">
        <v>162</v>
      </c>
      <c r="C946" s="25">
        <v>802873</v>
      </c>
      <c r="D946" s="24" t="s">
        <v>1949</v>
      </c>
      <c r="E946" s="26">
        <v>46080.722222222197</v>
      </c>
      <c r="F946" s="26">
        <v>46080.722222222197</v>
      </c>
      <c r="G946" s="25">
        <v>74</v>
      </c>
      <c r="H946" s="25">
        <v>74</v>
      </c>
      <c r="I946" s="26">
        <v>46154.831944444399</v>
      </c>
      <c r="J946" s="27">
        <v>4345</v>
      </c>
      <c r="K946" s="27">
        <v>6227</v>
      </c>
      <c r="L946" s="27">
        <v>2134</v>
      </c>
      <c r="M946" s="27">
        <v>334882</v>
      </c>
      <c r="N946" s="27">
        <v>267756</v>
      </c>
      <c r="O946" s="24">
        <v>27</v>
      </c>
      <c r="P946" s="24">
        <v>0</v>
      </c>
      <c r="Q946" s="24"/>
      <c r="R946" s="24"/>
      <c r="S946" s="24">
        <v>351</v>
      </c>
      <c r="T946" s="24">
        <v>535</v>
      </c>
      <c r="U946" s="24">
        <v>13900000</v>
      </c>
      <c r="V946" s="24">
        <v>6162500</v>
      </c>
      <c r="W946" s="24">
        <v>13900000</v>
      </c>
      <c r="X946" s="24" t="str">
        <f>IF(OR(I946="",说明首页!$C$3-INT(I946)&gt;7),"是","否")</f>
        <v>否</v>
      </c>
      <c r="Y946" s="24" t="str">
        <f>IF(OR(O946="",O946&lt;22),"是","否")</f>
        <v>否</v>
      </c>
      <c r="Z946" s="24" t="str">
        <f>IF(AND(X946="否",Y946="否"),"是","否")</f>
        <v>是</v>
      </c>
      <c r="AA946" s="24" t="str">
        <f>IF(OR(I946="",说明首页!$C$3-INT(I946)&gt;=3),"是","否")</f>
        <v>否</v>
      </c>
      <c r="AB946" s="28">
        <f>IFERROR(IF(L946&gt;0,N946/L946,0),0)</f>
        <v>125.47141518275539</v>
      </c>
      <c r="AC946" s="29">
        <f>IFERROR(IF(U946="",0,U946/10000),0)</f>
        <v>1390</v>
      </c>
      <c r="AD946" s="27">
        <f>IFERROR(IF(AND(T946&lt;&gt;"",T946&gt;0),U946/T946,0),0)</f>
        <v>25981.308411214952</v>
      </c>
      <c r="AE946" s="29">
        <f>IFERROR(IF(V946="",0,V946/10000),0)</f>
        <v>616.25</v>
      </c>
      <c r="AF946" s="29">
        <f>IFERROR(IF(O946&gt;0,N946/O946/60,0),0)</f>
        <v>165.28148148148148</v>
      </c>
      <c r="AG946" s="28">
        <f>IF(Z946="是",COUNTIFS($Z$2:$Z$4721,"是",$AB$2:$AB$4721,"&lt;"&amp;AB946)/COUNTIF($Z$2:$Z$4721,"是")*100,"")</f>
        <v>90.725126475548052</v>
      </c>
      <c r="AH946" s="28">
        <f>IF(Z946="是",COUNTIFS($Z$2:$Z$4721,"是",$AC$2:$AC$4721,"&lt;"&amp;AC946)/COUNTIF($Z$2:$Z$4721,"是")*100,"")</f>
        <v>87.183811129848237</v>
      </c>
      <c r="AI946" s="28">
        <f>IF(Z946="是",COUNTIFS($Z$2:$Z$4721,"是",$AD$2:$AD$4721,"&lt;"&amp;AD946)/COUNTIF($Z$2:$Z$4721,"是")*100,"")</f>
        <v>63.237774030354132</v>
      </c>
      <c r="AJ946" s="28">
        <f>IF(Z946="是",COUNTIFS($Z$2:$Z$4721,"是",$AE$2:$AE$4721,"&lt;"&amp;AE946)/COUNTIF($Z$2:$Z$4721,"是")*100,"")</f>
        <v>82.293423271500842</v>
      </c>
      <c r="AK946" s="28">
        <f>IF(Z946="是",COUNTIFS($Z$2:$Z$4721,"是",$AF$2:$AF$4721,"&lt;"&amp;AF946)/COUNTIF($Z$2:$Z$4721,"是")*100,"")</f>
        <v>87.183811129848237</v>
      </c>
      <c r="AL946" s="29">
        <f>IF(Z946="是",ROUND(AG946*0.1+AH946*0.35+AI946*0.15+AJ946*0.15+AK946*0.25,2),"")</f>
        <v>83.21</v>
      </c>
      <c r="AM946" s="25">
        <f>IF(Z946="是",COUNTIFS($Z$2:$Z$4721,"是",$AL$2:$AL$4721,"&gt;"&amp;AL946)+1,"")</f>
        <v>63</v>
      </c>
      <c r="AN946" s="24" t="str">
        <f>IF(Z946&lt;&gt;"是","非参评",IF(AND(AM946&lt;=COUNTIF($Z$2:$Z$4721,"是")*0.2,AC946&gt;MEDIAN(IF($Z$2:$Z$4721="是",$AC$2:$AC$4721))),"S",IF(AM946&lt;=COUNTIF($Z$2:$Z$4721,"是")*0.5,"A",IF(AM946&lt;=COUNTIF($Z$2:$Z$4721,"是")*0.8,"B","C"))))</f>
        <v>S</v>
      </c>
      <c r="AO946" s="24" t="str">
        <f>IF(G946="","无数据",IF(G946&lt;30,"MOB1-",IF(G946&lt;90,"MOB1-3",IF(G946&lt;180,"MOB3-6",IF(G946&lt;365,"MOB6-12","MOB12+")))))</f>
        <v>MOB1-3</v>
      </c>
    </row>
    <row r="947" spans="1:41" ht="13.5" hidden="1" customHeight="1">
      <c r="A947" s="24" t="s">
        <v>1168</v>
      </c>
      <c r="B947" s="34" t="s">
        <v>162</v>
      </c>
      <c r="C947" s="25">
        <v>802875</v>
      </c>
      <c r="D947" s="24" t="s">
        <v>1630</v>
      </c>
      <c r="E947" s="26">
        <v>46080.7319444444</v>
      </c>
      <c r="F947" s="26">
        <v>46080.7319444444</v>
      </c>
      <c r="G947" s="25">
        <v>74</v>
      </c>
      <c r="H947" s="25">
        <v>74</v>
      </c>
      <c r="I947" s="26">
        <v>46154.779861111099</v>
      </c>
      <c r="J947" s="27">
        <v>3261</v>
      </c>
      <c r="K947" s="27">
        <v>3430</v>
      </c>
      <c r="L947" s="27">
        <v>1694</v>
      </c>
      <c r="M947" s="27">
        <v>221551</v>
      </c>
      <c r="N947" s="27">
        <v>195151</v>
      </c>
      <c r="O947" s="25">
        <v>25</v>
      </c>
      <c r="P947" s="27">
        <v>0</v>
      </c>
      <c r="Q947" s="24"/>
      <c r="R947" s="24"/>
      <c r="S947" s="27">
        <v>178</v>
      </c>
      <c r="T947" s="27">
        <v>256</v>
      </c>
      <c r="U947" s="27">
        <v>4652100</v>
      </c>
      <c r="V947" s="27">
        <v>1075500</v>
      </c>
      <c r="W947" s="27">
        <v>4652100</v>
      </c>
      <c r="X947" s="24" t="str">
        <f>IF(OR(I947="",说明首页!$C$3-INT(I947)&gt;7),"是","否")</f>
        <v>否</v>
      </c>
      <c r="Y947" s="24" t="str">
        <f>IF(OR(O947="",O947&lt;22),"是","否")</f>
        <v>否</v>
      </c>
      <c r="Z947" s="24" t="str">
        <f>IF(AND(X947="否",Y947="否"),"是","否")</f>
        <v>是</v>
      </c>
      <c r="AA947" s="24" t="str">
        <f>IF(OR(I947="",说明首页!$C$3-INT(I947)&gt;=3),"是","否")</f>
        <v>否</v>
      </c>
      <c r="AB947" s="28">
        <f>IFERROR(IF(L947&gt;0,N947/L947,0),0)</f>
        <v>115.2012987012987</v>
      </c>
      <c r="AC947" s="29">
        <f>IFERROR(IF(U947="",0,U947/10000),0)</f>
        <v>465.21</v>
      </c>
      <c r="AD947" s="27">
        <f>IFERROR(IF(AND(T947&lt;&gt;"",T947&gt;0),U947/T947,0),0)</f>
        <v>18172.265625</v>
      </c>
      <c r="AE947" s="29">
        <f>IFERROR(IF(V947="",0,V947/10000),0)</f>
        <v>107.55</v>
      </c>
      <c r="AF947" s="29">
        <f>IFERROR(IF(O947&gt;0,N947/O947/60,0),0)</f>
        <v>130.10066666666665</v>
      </c>
      <c r="AG947" s="28">
        <f>IF(Z947="是",COUNTIFS($Z$2:$Z$4721,"是",$AB$2:$AB$4721,"&lt;"&amp;AB947)/COUNTIF($Z$2:$Z$4721,"是")*100,"")</f>
        <v>84.822934232715014</v>
      </c>
      <c r="AH947" s="28">
        <f>IF(Z947="是",COUNTIFS($Z$2:$Z$4721,"是",$AC$2:$AC$4721,"&lt;"&amp;AC947)/COUNTIF($Z$2:$Z$4721,"是")*100,"")</f>
        <v>13.99662731871838</v>
      </c>
      <c r="AI947" s="28">
        <f>IF(Z947="是",COUNTIFS($Z$2:$Z$4721,"是",$AD$2:$AD$4721,"&lt;"&amp;AD947)/COUNTIF($Z$2:$Z$4721,"是")*100,"")</f>
        <v>17.032040472175382</v>
      </c>
      <c r="AJ947" s="28">
        <f>IF(Z947="是",COUNTIFS($Z$2:$Z$4721,"是",$AE$2:$AE$4721,"&lt;"&amp;AE947)/COUNTIF($Z$2:$Z$4721,"是")*100,"")</f>
        <v>9.7807757166947731</v>
      </c>
      <c r="AK947" s="28">
        <f>IF(Z947="是",COUNTIFS($Z$2:$Z$4721,"是",$AF$2:$AF$4721,"&lt;"&amp;AF947)/COUNTIF($Z$2:$Z$4721,"是")*100,"")</f>
        <v>41.652613827993257</v>
      </c>
      <c r="AL947" s="29">
        <f>IF(Z947="是",ROUND(AG947*0.1+AH947*0.35+AI947*0.15+AJ947*0.15+AK947*0.25,2),"")</f>
        <v>27.82</v>
      </c>
      <c r="AM947" s="25">
        <f>IF(Z947="是",COUNTIFS($Z$2:$Z$4721,"是",$AL$2:$AL$4721,"&gt;"&amp;AL947)+1,"")</f>
        <v>469</v>
      </c>
      <c r="AN947" s="24" t="str">
        <f>IF(Z947&lt;&gt;"是","非参评",IF(AND(AM947&lt;=COUNTIF($Z$2:$Z$4721,"是")*0.2,AC947&gt;MEDIAN(IF($Z$2:$Z$4721="是",$AC$2:$AC$4721))),"S",IF(AM947&lt;=COUNTIF($Z$2:$Z$4721,"是")*0.5,"A",IF(AM947&lt;=COUNTIF($Z$2:$Z$4721,"是")*0.8,"B","C"))))</f>
        <v>B</v>
      </c>
      <c r="AO947" s="24" t="str">
        <f>IF(G947="","无数据",IF(G947&lt;30,"MOB1-",IF(G947&lt;90,"MOB1-3",IF(G947&lt;180,"MOB3-6",IF(G947&lt;365,"MOB6-12","MOB12+")))))</f>
        <v>MOB1-3</v>
      </c>
    </row>
    <row r="948" spans="1:41" ht="13.5" hidden="1" customHeight="1">
      <c r="A948" s="24" t="s">
        <v>1168</v>
      </c>
      <c r="B948" s="34" t="s">
        <v>158</v>
      </c>
      <c r="C948" s="25">
        <v>802880</v>
      </c>
      <c r="D948" s="24" t="s">
        <v>1245</v>
      </c>
      <c r="E948" s="26">
        <v>46080.654166666704</v>
      </c>
      <c r="F948" s="26">
        <v>46080.654166666704</v>
      </c>
      <c r="G948" s="25">
        <v>74</v>
      </c>
      <c r="H948" s="25">
        <v>74</v>
      </c>
      <c r="I948" s="26">
        <v>46154.804861111101</v>
      </c>
      <c r="J948" s="27">
        <v>2756</v>
      </c>
      <c r="K948" s="27">
        <v>4157</v>
      </c>
      <c r="L948" s="27">
        <v>1197</v>
      </c>
      <c r="M948" s="27">
        <v>249368</v>
      </c>
      <c r="N948" s="27">
        <v>209445</v>
      </c>
      <c r="O948" s="25">
        <v>26</v>
      </c>
      <c r="P948" s="27">
        <v>0</v>
      </c>
      <c r="Q948" s="24"/>
      <c r="R948" s="24"/>
      <c r="S948" s="27">
        <v>229</v>
      </c>
      <c r="T948" s="27">
        <v>359</v>
      </c>
      <c r="U948" s="27">
        <v>13200000</v>
      </c>
      <c r="V948" s="27">
        <v>8534900</v>
      </c>
      <c r="W948" s="27">
        <v>13200000</v>
      </c>
      <c r="X948" s="24" t="str">
        <f>IF(OR(I948="",说明首页!$C$3-INT(I948)&gt;7),"是","否")</f>
        <v>否</v>
      </c>
      <c r="Y948" s="24" t="str">
        <f>IF(OR(O948="",O948&lt;22),"是","否")</f>
        <v>否</v>
      </c>
      <c r="Z948" s="24" t="str">
        <f>IF(AND(X948="否",Y948="否"),"是","否")</f>
        <v>是</v>
      </c>
      <c r="AA948" s="24" t="str">
        <f>IF(OR(I948="",说明首页!$C$3-INT(I948)&gt;=3),"是","否")</f>
        <v>否</v>
      </c>
      <c r="AB948" s="28">
        <f>IFERROR(IF(L948&gt;0,N948/L948,0),0)</f>
        <v>174.97493734335839</v>
      </c>
      <c r="AC948" s="29">
        <f>IFERROR(IF(U948="",0,U948/10000),0)</f>
        <v>1320</v>
      </c>
      <c r="AD948" s="27">
        <f>IFERROR(IF(AND(T948&lt;&gt;"",T948&gt;0),U948/T948,0),0)</f>
        <v>36768.802228412256</v>
      </c>
      <c r="AE948" s="29">
        <f>IFERROR(IF(V948="",0,V948/10000),0)</f>
        <v>853.49</v>
      </c>
      <c r="AF948" s="29">
        <f>IFERROR(IF(O948&gt;0,N948/O948/60,0),0)</f>
        <v>134.25961538461539</v>
      </c>
      <c r="AG948" s="28">
        <f>IF(Z948="是",COUNTIFS($Z$2:$Z$4721,"是",$AB$2:$AB$4721,"&lt;"&amp;AB948)/COUNTIF($Z$2:$Z$4721,"是")*100,"")</f>
        <v>98.145025295109605</v>
      </c>
      <c r="AH948" s="28">
        <f>IF(Z948="是",COUNTIFS($Z$2:$Z$4721,"是",$AC$2:$AC$4721,"&lt;"&amp;AC948)/COUNTIF($Z$2:$Z$4721,"是")*100,"")</f>
        <v>84.317032040472171</v>
      </c>
      <c r="AI948" s="28">
        <f>IF(Z948="是",COUNTIFS($Z$2:$Z$4721,"是",$AD$2:$AD$4721,"&lt;"&amp;AD948)/COUNTIF($Z$2:$Z$4721,"是")*100,"")</f>
        <v>95.278246205733566</v>
      </c>
      <c r="AJ948" s="28">
        <f>IF(Z948="是",COUNTIFS($Z$2:$Z$4721,"是",$AE$2:$AE$4721,"&lt;"&amp;AE948)/COUNTIF($Z$2:$Z$4721,"是")*100,"")</f>
        <v>92.074198988195604</v>
      </c>
      <c r="AK948" s="28">
        <f>IF(Z948="是",COUNTIFS($Z$2:$Z$4721,"是",$AF$2:$AF$4721,"&lt;"&amp;AF948)/COUNTIF($Z$2:$Z$4721,"是")*100,"")</f>
        <v>49.409780775716698</v>
      </c>
      <c r="AL948" s="29">
        <f>IF(Z948="是",ROUND(AG948*0.1+AH948*0.35+AI948*0.15+AJ948*0.15+AK948*0.25,2),"")</f>
        <v>79.78</v>
      </c>
      <c r="AM948" s="25">
        <f>IF(Z948="是",COUNTIFS($Z$2:$Z$4721,"是",$AL$2:$AL$4721,"&gt;"&amp;AL948)+1,"")</f>
        <v>75</v>
      </c>
      <c r="AN948" s="24" t="str">
        <f>IF(Z948&lt;&gt;"是","非参评",IF(AND(AM948&lt;=COUNTIF($Z$2:$Z$4721,"是")*0.2,AC948&gt;MEDIAN(IF($Z$2:$Z$4721="是",$AC$2:$AC$4721))),"S",IF(AM948&lt;=COUNTIF($Z$2:$Z$4721,"是")*0.5,"A",IF(AM948&lt;=COUNTIF($Z$2:$Z$4721,"是")*0.8,"B","C"))))</f>
        <v>S</v>
      </c>
      <c r="AO948" s="24" t="str">
        <f>IF(G948="","无数据",IF(G948&lt;30,"MOB1-",IF(G948&lt;90,"MOB1-3",IF(G948&lt;180,"MOB3-6",IF(G948&lt;365,"MOB6-12","MOB12+")))))</f>
        <v>MOB1-3</v>
      </c>
    </row>
    <row r="949" spans="1:41" ht="13.5" hidden="1" customHeight="1">
      <c r="A949" s="24" t="s">
        <v>1168</v>
      </c>
      <c r="B949" s="34" t="s">
        <v>158</v>
      </c>
      <c r="C949" s="25">
        <v>802881</v>
      </c>
      <c r="D949" s="24" t="s">
        <v>1823</v>
      </c>
      <c r="E949" s="26">
        <v>46080.654861111099</v>
      </c>
      <c r="F949" s="26">
        <v>46080.654861111099</v>
      </c>
      <c r="G949" s="25">
        <v>74</v>
      </c>
      <c r="H949" s="25">
        <v>74</v>
      </c>
      <c r="I949" s="26">
        <v>46154.802083333299</v>
      </c>
      <c r="J949" s="27">
        <v>3044</v>
      </c>
      <c r="K949" s="27">
        <v>4937</v>
      </c>
      <c r="L949" s="27">
        <v>1287</v>
      </c>
      <c r="M949" s="27">
        <v>201291</v>
      </c>
      <c r="N949" s="27">
        <v>149619</v>
      </c>
      <c r="O949" s="25">
        <v>26</v>
      </c>
      <c r="P949" s="27">
        <v>0</v>
      </c>
      <c r="Q949" s="24"/>
      <c r="R949" s="24"/>
      <c r="S949" s="27">
        <v>197</v>
      </c>
      <c r="T949" s="27">
        <v>312</v>
      </c>
      <c r="U949" s="27">
        <v>8046100</v>
      </c>
      <c r="V949" s="27">
        <v>2940300</v>
      </c>
      <c r="W949" s="27">
        <v>8046100</v>
      </c>
      <c r="X949" s="24" t="str">
        <f>IF(OR(I949="",说明首页!$C$3-INT(I949)&gt;7),"是","否")</f>
        <v>否</v>
      </c>
      <c r="Y949" s="24" t="str">
        <f>IF(OR(O949="",O949&lt;22),"是","否")</f>
        <v>否</v>
      </c>
      <c r="Z949" s="24" t="str">
        <f>IF(AND(X949="否",Y949="否"),"是","否")</f>
        <v>是</v>
      </c>
      <c r="AA949" s="24" t="str">
        <f>IF(OR(I949="",说明首页!$C$3-INT(I949)&gt;=3),"是","否")</f>
        <v>否</v>
      </c>
      <c r="AB949" s="28">
        <f>IFERROR(IF(L949&gt;0,N949/L949,0),0)</f>
        <v>116.25407925407926</v>
      </c>
      <c r="AC949" s="29">
        <f>IFERROR(IF(U949="",0,U949/10000),0)</f>
        <v>804.61</v>
      </c>
      <c r="AD949" s="27">
        <f>IFERROR(IF(AND(T949&lt;&gt;"",T949&gt;0),U949/T949,0),0)</f>
        <v>25788.782051282051</v>
      </c>
      <c r="AE949" s="29">
        <f>IFERROR(IF(V949="",0,V949/10000),0)</f>
        <v>294.02999999999997</v>
      </c>
      <c r="AF949" s="29">
        <f>IFERROR(IF(O949&gt;0,N949/O949/60,0),0)</f>
        <v>95.909615384615378</v>
      </c>
      <c r="AG949" s="28">
        <f>IF(Z949="是",COUNTIFS($Z$2:$Z$4721,"是",$AB$2:$AB$4721,"&lt;"&amp;AB949)/COUNTIF($Z$2:$Z$4721,"是")*100,"")</f>
        <v>86.003372681281618</v>
      </c>
      <c r="AH949" s="28">
        <f>IF(Z949="是",COUNTIFS($Z$2:$Z$4721,"是",$AC$2:$AC$4721,"&lt;"&amp;AC949)/COUNTIF($Z$2:$Z$4721,"是")*100,"")</f>
        <v>49.915682967959526</v>
      </c>
      <c r="AI949" s="28">
        <f>IF(Z949="是",COUNTIFS($Z$2:$Z$4721,"是",$AD$2:$AD$4721,"&lt;"&amp;AD949)/COUNTIF($Z$2:$Z$4721,"是")*100,"")</f>
        <v>61.551433389544684</v>
      </c>
      <c r="AJ949" s="28">
        <f>IF(Z949="是",COUNTIFS($Z$2:$Z$4721,"是",$AE$2:$AE$4721,"&lt;"&amp;AE949)/COUNTIF($Z$2:$Z$4721,"是")*100,"")</f>
        <v>47.554806070826302</v>
      </c>
      <c r="AK949" s="28">
        <f>IF(Z949="是",COUNTIFS($Z$2:$Z$4721,"是",$AF$2:$AF$4721,"&lt;"&amp;AF949)/COUNTIF($Z$2:$Z$4721,"是")*100,"")</f>
        <v>4.7217537942664416</v>
      </c>
      <c r="AL949" s="29">
        <f>IF(Z949="是",ROUND(AG949*0.1+AH949*0.35+AI949*0.15+AJ949*0.15+AK949*0.25,2),"")</f>
        <v>43.62</v>
      </c>
      <c r="AM949" s="25">
        <f>IF(Z949="是",COUNTIFS($Z$2:$Z$4721,"是",$AL$2:$AL$4721,"&gt;"&amp;AL949)+1,"")</f>
        <v>337</v>
      </c>
      <c r="AN949" s="24" t="str">
        <f>IF(Z949&lt;&gt;"是","非参评",IF(AND(AM949&lt;=COUNTIF($Z$2:$Z$4721,"是")*0.2,AC949&gt;MEDIAN(IF($Z$2:$Z$4721="是",$AC$2:$AC$4721))),"S",IF(AM949&lt;=COUNTIF($Z$2:$Z$4721,"是")*0.5,"A",IF(AM949&lt;=COUNTIF($Z$2:$Z$4721,"是")*0.8,"B","C"))))</f>
        <v>B</v>
      </c>
      <c r="AO949" s="24" t="str">
        <f>IF(G949="","无数据",IF(G949&lt;30,"MOB1-",IF(G949&lt;90,"MOB1-3",IF(G949&lt;180,"MOB3-6",IF(G949&lt;365,"MOB6-12","MOB12+")))))</f>
        <v>MOB1-3</v>
      </c>
    </row>
    <row r="950" spans="1:41" ht="13.5" hidden="1" customHeight="1">
      <c r="A950" s="24" t="s">
        <v>1168</v>
      </c>
      <c r="B950" s="34" t="s">
        <v>147</v>
      </c>
      <c r="C950" s="25">
        <v>802883</v>
      </c>
      <c r="D950" s="24" t="s">
        <v>1339</v>
      </c>
      <c r="E950" s="26">
        <v>46080.735416666699</v>
      </c>
      <c r="F950" s="26">
        <v>46080.735416666699</v>
      </c>
      <c r="G950" s="25">
        <v>74</v>
      </c>
      <c r="H950" s="25">
        <v>74</v>
      </c>
      <c r="I950" s="26">
        <v>46154.7902777778</v>
      </c>
      <c r="J950" s="27">
        <v>4285</v>
      </c>
      <c r="K950" s="27">
        <v>5721</v>
      </c>
      <c r="L950" s="27">
        <v>2540</v>
      </c>
      <c r="M950" s="27">
        <v>234677</v>
      </c>
      <c r="N950" s="27">
        <v>189554</v>
      </c>
      <c r="O950" s="25">
        <v>22</v>
      </c>
      <c r="P950" s="27">
        <v>0</v>
      </c>
      <c r="Q950" s="24"/>
      <c r="R950" s="24"/>
      <c r="S950" s="27">
        <v>217</v>
      </c>
      <c r="T950" s="27">
        <v>312</v>
      </c>
      <c r="U950" s="27">
        <v>4888600</v>
      </c>
      <c r="V950" s="27">
        <v>1838500</v>
      </c>
      <c r="W950" s="27">
        <v>4888600</v>
      </c>
      <c r="X950" s="24" t="str">
        <f>IF(OR(I950="",说明首页!$C$3-INT(I950)&gt;7),"是","否")</f>
        <v>否</v>
      </c>
      <c r="Y950" s="24" t="str">
        <f>IF(OR(O950="",O950&lt;22),"是","否")</f>
        <v>否</v>
      </c>
      <c r="Z950" s="24" t="str">
        <f>IF(AND(X950="否",Y950="否"),"是","否")</f>
        <v>是</v>
      </c>
      <c r="AA950" s="24" t="str">
        <f>IF(OR(I950="",说明首页!$C$3-INT(I950)&gt;=3),"是","否")</f>
        <v>否</v>
      </c>
      <c r="AB950" s="28">
        <f>IFERROR(IF(L950&gt;0,N950/L950,0),0)</f>
        <v>74.627559055118112</v>
      </c>
      <c r="AC950" s="29">
        <f>IFERROR(IF(U950="",0,U950/10000),0)</f>
        <v>488.86</v>
      </c>
      <c r="AD950" s="27">
        <f>IFERROR(IF(AND(T950&lt;&gt;"",T950&gt;0),U950/T950,0),0)</f>
        <v>15668.589743589744</v>
      </c>
      <c r="AE950" s="29">
        <f>IFERROR(IF(V950="",0,V950/10000),0)</f>
        <v>183.85</v>
      </c>
      <c r="AF950" s="29">
        <f>IFERROR(IF(O950&gt;0,N950/O950/60,0),0)</f>
        <v>143.60151515151517</v>
      </c>
      <c r="AG950" s="28">
        <f>IF(Z950="是",COUNTIFS($Z$2:$Z$4721,"是",$AB$2:$AB$4721,"&lt;"&amp;AB950)/COUNTIF($Z$2:$Z$4721,"是")*100,"")</f>
        <v>13.659359190556492</v>
      </c>
      <c r="AH950" s="28">
        <f>IF(Z950="是",COUNTIFS($Z$2:$Z$4721,"是",$AC$2:$AC$4721,"&lt;"&amp;AC950)/COUNTIF($Z$2:$Z$4721,"是")*100,"")</f>
        <v>16.020236087689714</v>
      </c>
      <c r="AI950" s="28">
        <f>IF(Z950="是",COUNTIFS($Z$2:$Z$4721,"是",$AD$2:$AD$4721,"&lt;"&amp;AD950)/COUNTIF($Z$2:$Z$4721,"是")*100,"")</f>
        <v>7.925801011804384</v>
      </c>
      <c r="AJ950" s="28">
        <f>IF(Z950="是",COUNTIFS($Z$2:$Z$4721,"是",$AE$2:$AE$4721,"&lt;"&amp;AE950)/COUNTIF($Z$2:$Z$4721,"是")*100,"")</f>
        <v>24.451939291736931</v>
      </c>
      <c r="AK950" s="28">
        <f>IF(Z950="是",COUNTIFS($Z$2:$Z$4721,"是",$AF$2:$AF$4721,"&lt;"&amp;AF950)/COUNTIF($Z$2:$Z$4721,"是")*100,"")</f>
        <v>65.092748735244527</v>
      </c>
      <c r="AL950" s="29">
        <f>IF(Z950="是",ROUND(AG950*0.1+AH950*0.35+AI950*0.15+AJ950*0.15+AK950*0.25,2),"")</f>
        <v>28.1</v>
      </c>
      <c r="AM950" s="25">
        <f>IF(Z950="是",COUNTIFS($Z$2:$Z$4721,"是",$AL$2:$AL$4721,"&gt;"&amp;AL950)+1,"")</f>
        <v>466</v>
      </c>
      <c r="AN950" s="24" t="str">
        <f>IF(Z950&lt;&gt;"是","非参评",IF(AND(AM950&lt;=COUNTIF($Z$2:$Z$4721,"是")*0.2,AC950&gt;MEDIAN(IF($Z$2:$Z$4721="是",$AC$2:$AC$4721))),"S",IF(AM950&lt;=COUNTIF($Z$2:$Z$4721,"是")*0.5,"A",IF(AM950&lt;=COUNTIF($Z$2:$Z$4721,"是")*0.8,"B","C"))))</f>
        <v>B</v>
      </c>
      <c r="AO950" s="24" t="str">
        <f>IF(G950="","无数据",IF(G950&lt;30,"MOB1-",IF(G950&lt;90,"MOB1-3",IF(G950&lt;180,"MOB3-6",IF(G950&lt;365,"MOB6-12","MOB12+")))))</f>
        <v>MOB1-3</v>
      </c>
    </row>
    <row r="951" spans="1:41" ht="13.5" hidden="1" customHeight="1">
      <c r="A951" s="24" t="s">
        <v>1168</v>
      </c>
      <c r="B951" s="34" t="s">
        <v>147</v>
      </c>
      <c r="C951" s="25">
        <v>802884</v>
      </c>
      <c r="D951" s="24" t="s">
        <v>1759</v>
      </c>
      <c r="E951" s="26">
        <v>46080.732638888898</v>
      </c>
      <c r="F951" s="26">
        <v>46080.732638888898</v>
      </c>
      <c r="G951" s="25">
        <v>74</v>
      </c>
      <c r="H951" s="25">
        <v>74</v>
      </c>
      <c r="I951" s="26">
        <v>46154.7680555556</v>
      </c>
      <c r="J951" s="27">
        <v>4101</v>
      </c>
      <c r="K951" s="27">
        <v>5738</v>
      </c>
      <c r="L951" s="27">
        <v>2708</v>
      </c>
      <c r="M951" s="27">
        <v>277179</v>
      </c>
      <c r="N951" s="27">
        <v>234568</v>
      </c>
      <c r="O951" s="25">
        <v>28</v>
      </c>
      <c r="P951" s="27">
        <v>0</v>
      </c>
      <c r="Q951" s="24"/>
      <c r="R951" s="24"/>
      <c r="S951" s="27">
        <v>218</v>
      </c>
      <c r="T951" s="27">
        <v>337</v>
      </c>
      <c r="U951" s="27">
        <v>6021400</v>
      </c>
      <c r="V951" s="27">
        <v>1722800</v>
      </c>
      <c r="W951" s="27">
        <v>6021400</v>
      </c>
      <c r="X951" s="24" t="str">
        <f>IF(OR(I951="",说明首页!$C$3-INT(I951)&gt;7),"是","否")</f>
        <v>否</v>
      </c>
      <c r="Y951" s="24" t="str">
        <f>IF(OR(O951="",O951&lt;22),"是","否")</f>
        <v>否</v>
      </c>
      <c r="Z951" s="24" t="str">
        <f>IF(AND(X951="否",Y951="否"),"是","否")</f>
        <v>是</v>
      </c>
      <c r="AA951" s="24" t="str">
        <f>IF(OR(I951="",说明首页!$C$3-INT(I951)&gt;=3),"是","否")</f>
        <v>否</v>
      </c>
      <c r="AB951" s="28">
        <f>IFERROR(IF(L951&gt;0,N951/L951,0),0)</f>
        <v>86.620384047267351</v>
      </c>
      <c r="AC951" s="29">
        <f>IFERROR(IF(U951="",0,U951/10000),0)</f>
        <v>602.14</v>
      </c>
      <c r="AD951" s="27">
        <f>IFERROR(IF(AND(T951&lt;&gt;"",T951&gt;0),U951/T951,0),0)</f>
        <v>17867.655786350148</v>
      </c>
      <c r="AE951" s="29">
        <f>IFERROR(IF(V951="",0,V951/10000),0)</f>
        <v>172.28</v>
      </c>
      <c r="AF951" s="29">
        <f>IFERROR(IF(O951&gt;0,N951/O951/60,0),0)</f>
        <v>139.62380952380951</v>
      </c>
      <c r="AG951" s="28">
        <f>IF(Z951="是",COUNTIFS($Z$2:$Z$4721,"是",$AB$2:$AB$4721,"&lt;"&amp;AB951)/COUNTIF($Z$2:$Z$4721,"是")*100,"")</f>
        <v>38.617200674536257</v>
      </c>
      <c r="AH951" s="28">
        <f>IF(Z951="是",COUNTIFS($Z$2:$Z$4721,"是",$AC$2:$AC$4721,"&lt;"&amp;AC951)/COUNTIF($Z$2:$Z$4721,"是")*100,"")</f>
        <v>28.836424957841484</v>
      </c>
      <c r="AI951" s="28">
        <f>IF(Z951="是",COUNTIFS($Z$2:$Z$4721,"是",$AD$2:$AD$4721,"&lt;"&amp;AD951)/COUNTIF($Z$2:$Z$4721,"是")*100,"")</f>
        <v>15.682967959527824</v>
      </c>
      <c r="AJ951" s="28">
        <f>IF(Z951="是",COUNTIFS($Z$2:$Z$4721,"是",$AE$2:$AE$4721,"&lt;"&amp;AE951)/COUNTIF($Z$2:$Z$4721,"是")*100,"")</f>
        <v>21.922428330522767</v>
      </c>
      <c r="AK951" s="28">
        <f>IF(Z951="是",COUNTIFS($Z$2:$Z$4721,"是",$AF$2:$AF$4721,"&lt;"&amp;AF951)/COUNTIF($Z$2:$Z$4721,"是")*100,"")</f>
        <v>59.021922428330519</v>
      </c>
      <c r="AL951" s="29">
        <f>IF(Z951="是",ROUND(AG951*0.1+AH951*0.35+AI951*0.15+AJ951*0.15+AK951*0.25,2),"")</f>
        <v>34.35</v>
      </c>
      <c r="AM951" s="25">
        <f>IF(Z951="是",COUNTIFS($Z$2:$Z$4721,"是",$AL$2:$AL$4721,"&gt;"&amp;AL951)+1,"")</f>
        <v>413</v>
      </c>
      <c r="AN951" s="24" t="str">
        <f>IF(Z951&lt;&gt;"是","非参评",IF(AND(AM951&lt;=COUNTIF($Z$2:$Z$4721,"是")*0.2,AC951&gt;MEDIAN(IF($Z$2:$Z$4721="是",$AC$2:$AC$4721))),"S",IF(AM951&lt;=COUNTIF($Z$2:$Z$4721,"是")*0.5,"A",IF(AM951&lt;=COUNTIF($Z$2:$Z$4721,"是")*0.8,"B","C"))))</f>
        <v>B</v>
      </c>
      <c r="AO951" s="24" t="str">
        <f>IF(G951="","无数据",IF(G951&lt;30,"MOB1-",IF(G951&lt;90,"MOB1-3",IF(G951&lt;180,"MOB3-6",IF(G951&lt;365,"MOB6-12","MOB12+")))))</f>
        <v>MOB1-3</v>
      </c>
    </row>
    <row r="952" spans="1:41" ht="13.5" hidden="1" customHeight="1">
      <c r="A952" s="24" t="s">
        <v>1168</v>
      </c>
      <c r="B952" s="34" t="s">
        <v>147</v>
      </c>
      <c r="C952" s="25">
        <v>802885</v>
      </c>
      <c r="D952" s="24" t="s">
        <v>1535</v>
      </c>
      <c r="E952" s="26">
        <v>46080.7409722222</v>
      </c>
      <c r="F952" s="26">
        <v>46080.7409722222</v>
      </c>
      <c r="G952" s="25">
        <v>74</v>
      </c>
      <c r="H952" s="25">
        <v>74</v>
      </c>
      <c r="I952" s="26">
        <v>46154.786111111098</v>
      </c>
      <c r="J952" s="27">
        <v>5071</v>
      </c>
      <c r="K952" s="27">
        <v>7087</v>
      </c>
      <c r="L952" s="27">
        <v>2801</v>
      </c>
      <c r="M952" s="27">
        <v>288222</v>
      </c>
      <c r="N952" s="27">
        <v>225007</v>
      </c>
      <c r="O952" s="25">
        <v>26</v>
      </c>
      <c r="P952" s="27">
        <v>0</v>
      </c>
      <c r="Q952" s="24"/>
      <c r="R952" s="24"/>
      <c r="S952" s="27">
        <v>306</v>
      </c>
      <c r="T952" s="27">
        <v>447</v>
      </c>
      <c r="U952" s="27">
        <v>7092400</v>
      </c>
      <c r="V952" s="27">
        <v>1987800</v>
      </c>
      <c r="W952" s="27">
        <v>7092400</v>
      </c>
      <c r="X952" s="24" t="str">
        <f>IF(OR(I952="",说明首页!$C$3-INT(I952)&gt;7),"是","否")</f>
        <v>否</v>
      </c>
      <c r="Y952" s="24" t="str">
        <f>IF(OR(O952="",O952&lt;22),"是","否")</f>
        <v>否</v>
      </c>
      <c r="Z952" s="24" t="str">
        <f>IF(AND(X952="否",Y952="否"),"是","否")</f>
        <v>是</v>
      </c>
      <c r="AA952" s="24" t="str">
        <f>IF(OR(I952="",说明首页!$C$3-INT(I952)&gt;=3),"是","否")</f>
        <v>否</v>
      </c>
      <c r="AB952" s="28">
        <f>IFERROR(IF(L952&gt;0,N952/L952,0),0)</f>
        <v>80.330953230988939</v>
      </c>
      <c r="AC952" s="29">
        <f>IFERROR(IF(U952="",0,U952/10000),0)</f>
        <v>709.24</v>
      </c>
      <c r="AD952" s="27">
        <f>IFERROR(IF(AND(T952&lt;&gt;"",T952&gt;0),U952/T952,0),0)</f>
        <v>15866.666666666666</v>
      </c>
      <c r="AE952" s="29">
        <f>IFERROR(IF(V952="",0,V952/10000),0)</f>
        <v>198.78</v>
      </c>
      <c r="AF952" s="29">
        <f>IFERROR(IF(O952&gt;0,N952/O952/60,0),0)</f>
        <v>144.23525641025643</v>
      </c>
      <c r="AG952" s="28">
        <f>IF(Z952="是",COUNTIFS($Z$2:$Z$4721,"是",$AB$2:$AB$4721,"&lt;"&amp;AB952)/COUNTIF($Z$2:$Z$4721,"是")*100,"")</f>
        <v>24.789207419898819</v>
      </c>
      <c r="AH952" s="28">
        <f>IF(Z952="是",COUNTIFS($Z$2:$Z$4721,"是",$AC$2:$AC$4721,"&lt;"&amp;AC952)/COUNTIF($Z$2:$Z$4721,"是")*100,"")</f>
        <v>38.954468802698145</v>
      </c>
      <c r="AI952" s="28">
        <f>IF(Z952="是",COUNTIFS($Z$2:$Z$4721,"是",$AD$2:$AD$4721,"&lt;"&amp;AD952)/COUNTIF($Z$2:$Z$4721,"是")*100,"")</f>
        <v>8.094435075885329</v>
      </c>
      <c r="AJ952" s="28">
        <f>IF(Z952="是",COUNTIFS($Z$2:$Z$4721,"是",$AE$2:$AE$4721,"&lt;"&amp;AE952)/COUNTIF($Z$2:$Z$4721,"是")*100,"")</f>
        <v>27.487352445193931</v>
      </c>
      <c r="AK952" s="28">
        <f>IF(Z952="是",COUNTIFS($Z$2:$Z$4721,"是",$AF$2:$AF$4721,"&lt;"&amp;AF952)/COUNTIF($Z$2:$Z$4721,"是")*100,"")</f>
        <v>66.273187183811132</v>
      </c>
      <c r="AL952" s="29">
        <f>IF(Z952="是",ROUND(AG952*0.1+AH952*0.35+AI952*0.15+AJ952*0.15+AK952*0.25,2),"")</f>
        <v>38.020000000000003</v>
      </c>
      <c r="AM952" s="25">
        <f>IF(Z952="是",COUNTIFS($Z$2:$Z$4721,"是",$AL$2:$AL$4721,"&gt;"&amp;AL952)+1,"")</f>
        <v>387</v>
      </c>
      <c r="AN952" s="24" t="str">
        <f>IF(Z952&lt;&gt;"是","非参评",IF(AND(AM952&lt;=COUNTIF($Z$2:$Z$4721,"是")*0.2,AC952&gt;MEDIAN(IF($Z$2:$Z$4721="是",$AC$2:$AC$4721))),"S",IF(AM952&lt;=COUNTIF($Z$2:$Z$4721,"是")*0.5,"A",IF(AM952&lt;=COUNTIF($Z$2:$Z$4721,"是")*0.8,"B","C"))))</f>
        <v>B</v>
      </c>
      <c r="AO952" s="24" t="str">
        <f>IF(G952="","无数据",IF(G952&lt;30,"MOB1-",IF(G952&lt;90,"MOB1-3",IF(G952&lt;180,"MOB3-6",IF(G952&lt;365,"MOB6-12","MOB12+")))))</f>
        <v>MOB1-3</v>
      </c>
    </row>
    <row r="953" spans="1:41" ht="13.5" hidden="1" customHeight="1">
      <c r="A953" s="24" t="s">
        <v>1168</v>
      </c>
      <c r="B953" s="34" t="s">
        <v>167</v>
      </c>
      <c r="C953" s="25">
        <v>802888</v>
      </c>
      <c r="D953" s="24" t="s">
        <v>1313</v>
      </c>
      <c r="E953" s="26">
        <v>46081.478472222203</v>
      </c>
      <c r="F953" s="26">
        <v>46081.478472222203</v>
      </c>
      <c r="G953" s="25">
        <v>73</v>
      </c>
      <c r="H953" s="25">
        <v>73</v>
      </c>
      <c r="I953" s="26">
        <v>46151.430555555598</v>
      </c>
      <c r="J953" s="27">
        <v>2552</v>
      </c>
      <c r="K953" s="27">
        <v>4171</v>
      </c>
      <c r="L953" s="27">
        <v>1237</v>
      </c>
      <c r="M953" s="27">
        <v>182252</v>
      </c>
      <c r="N953" s="27">
        <v>136640</v>
      </c>
      <c r="O953" s="25">
        <v>21</v>
      </c>
      <c r="P953" s="27">
        <v>0</v>
      </c>
      <c r="Q953" s="24"/>
      <c r="R953" s="24"/>
      <c r="S953" s="27">
        <v>197</v>
      </c>
      <c r="T953" s="27">
        <v>337</v>
      </c>
      <c r="U953" s="27">
        <v>14300000</v>
      </c>
      <c r="V953" s="27">
        <v>8493000</v>
      </c>
      <c r="W953" s="27">
        <v>14300000</v>
      </c>
      <c r="X953" s="24" t="str">
        <f>IF(OR(I953="",说明首页!$C$3-INT(I953)&gt;7),"是","否")</f>
        <v>否</v>
      </c>
      <c r="Y953" s="24" t="str">
        <f>IF(OR(O953="",O953&lt;22),"是","否")</f>
        <v>是</v>
      </c>
      <c r="Z953" s="24" t="str">
        <f>IF(AND(X953="否",Y953="否"),"是","否")</f>
        <v>否</v>
      </c>
      <c r="AA953" s="24" t="str">
        <f>IF(OR(I953="",说明首页!$C$3-INT(I953)&gt;=3),"是","否")</f>
        <v>否</v>
      </c>
      <c r="AB953" s="28">
        <f>IFERROR(IF(L953&gt;0,N953/L953,0),0)</f>
        <v>110.46079223928861</v>
      </c>
      <c r="AC953" s="29">
        <f>IFERROR(IF(U953="",0,U953/10000),0)</f>
        <v>1430</v>
      </c>
      <c r="AD953" s="27">
        <f>IFERROR(IF(AND(T953&lt;&gt;"",T953&gt;0),U953/T953,0),0)</f>
        <v>42433.234421364985</v>
      </c>
      <c r="AE953" s="29">
        <f>IFERROR(IF(V953="",0,V953/10000),0)</f>
        <v>849.3</v>
      </c>
      <c r="AF953" s="29">
        <f>IFERROR(IF(O953&gt;0,N953/O953/60,0),0)</f>
        <v>108.44444444444444</v>
      </c>
      <c r="AG953" s="28" t="str">
        <f>IF(Z953="是",COUNTIFS($Z$2:$Z$4721,"是",$AB$2:$AB$4721,"&lt;"&amp;AB953)/COUNTIF($Z$2:$Z$4721,"是")*100,"")</f>
        <v/>
      </c>
      <c r="AH953" s="28" t="str">
        <f>IF(Z953="是",COUNTIFS($Z$2:$Z$4721,"是",$AC$2:$AC$4721,"&lt;"&amp;AC953)/COUNTIF($Z$2:$Z$4721,"是")*100,"")</f>
        <v/>
      </c>
      <c r="AI953" s="28" t="str">
        <f>IF(Z953="是",COUNTIFS($Z$2:$Z$4721,"是",$AD$2:$AD$4721,"&lt;"&amp;AD953)/COUNTIF($Z$2:$Z$4721,"是")*100,"")</f>
        <v/>
      </c>
      <c r="AJ953" s="28" t="str">
        <f>IF(Z953="是",COUNTIFS($Z$2:$Z$4721,"是",$AE$2:$AE$4721,"&lt;"&amp;AE953)/COUNTIF($Z$2:$Z$4721,"是")*100,"")</f>
        <v/>
      </c>
      <c r="AK953" s="28" t="str">
        <f>IF(Z953="是",COUNTIFS($Z$2:$Z$4721,"是",$AF$2:$AF$4721,"&lt;"&amp;AF953)/COUNTIF($Z$2:$Z$4721,"是")*100,"")</f>
        <v/>
      </c>
      <c r="AL953" s="29" t="str">
        <f>IF(Z953="是",ROUND(AG953*0.1+AH953*0.35+AI953*0.15+AJ953*0.15+AK953*0.25,2),"")</f>
        <v/>
      </c>
      <c r="AM953" s="25" t="str">
        <f>IF(Z953="是",COUNTIFS($Z$2:$Z$4721,"是",$AL$2:$AL$4721,"&gt;"&amp;AL953)+1,"")</f>
        <v/>
      </c>
      <c r="AN953" s="24" t="str">
        <f>IF(Z953&lt;&gt;"是","非参评",IF(AND(AM953&lt;=COUNTIF($Z$2:$Z$4721,"是")*0.2,AC953&gt;MEDIAN(IF($Z$2:$Z$4721="是",$AC$2:$AC$4721))),"S",IF(AM953&lt;=COUNTIF($Z$2:$Z$4721,"是")*0.5,"A",IF(AM953&lt;=COUNTIF($Z$2:$Z$4721,"是")*0.8,"B","C"))))</f>
        <v>非参评</v>
      </c>
      <c r="AO953" s="24" t="str">
        <f>IF(G953="","无数据",IF(G953&lt;30,"MOB1-",IF(G953&lt;90,"MOB1-3",IF(G953&lt;180,"MOB3-6",IF(G953&lt;365,"MOB6-12","MOB12+")))))</f>
        <v>MOB1-3</v>
      </c>
    </row>
    <row r="954" spans="1:41" ht="13.5" hidden="1" customHeight="1">
      <c r="A954" s="24" t="s">
        <v>1168</v>
      </c>
      <c r="B954" s="34" t="s">
        <v>167</v>
      </c>
      <c r="C954" s="25">
        <v>802889</v>
      </c>
      <c r="D954" s="24" t="s">
        <v>1681</v>
      </c>
      <c r="E954" s="26">
        <v>46081.599305555603</v>
      </c>
      <c r="F954" s="26">
        <v>46081.599305555603</v>
      </c>
      <c r="G954" s="25">
        <v>73</v>
      </c>
      <c r="H954" s="25">
        <v>73</v>
      </c>
      <c r="I954" s="26">
        <v>46154.7944444444</v>
      </c>
      <c r="J954" s="27">
        <v>3024</v>
      </c>
      <c r="K954" s="27">
        <v>3892</v>
      </c>
      <c r="L954" s="27">
        <v>1591</v>
      </c>
      <c r="M954" s="27">
        <v>189975</v>
      </c>
      <c r="N954" s="27">
        <v>149765</v>
      </c>
      <c r="O954" s="25">
        <v>24</v>
      </c>
      <c r="P954" s="27">
        <v>0</v>
      </c>
      <c r="Q954" s="24"/>
      <c r="R954" s="24"/>
      <c r="S954" s="27">
        <v>193</v>
      </c>
      <c r="T954" s="27">
        <v>300</v>
      </c>
      <c r="U954" s="27">
        <v>10300000</v>
      </c>
      <c r="V954" s="27">
        <v>5431500</v>
      </c>
      <c r="W954" s="27">
        <v>10300000</v>
      </c>
      <c r="X954" s="24" t="str">
        <f>IF(OR(I954="",说明首页!$C$3-INT(I954)&gt;7),"是","否")</f>
        <v>否</v>
      </c>
      <c r="Y954" s="24" t="str">
        <f>IF(OR(O954="",O954&lt;22),"是","否")</f>
        <v>否</v>
      </c>
      <c r="Z954" s="24" t="str">
        <f>IF(AND(X954="否",Y954="否"),"是","否")</f>
        <v>是</v>
      </c>
      <c r="AA954" s="24" t="str">
        <f>IF(OR(I954="",说明首页!$C$3-INT(I954)&gt;=3),"是","否")</f>
        <v>否</v>
      </c>
      <c r="AB954" s="28">
        <f>IFERROR(IF(L954&gt;0,N954/L954,0),0)</f>
        <v>94.132620993086107</v>
      </c>
      <c r="AC954" s="29">
        <f>IFERROR(IF(U954="",0,U954/10000),0)</f>
        <v>1030</v>
      </c>
      <c r="AD954" s="27">
        <f>IFERROR(IF(AND(T954&lt;&gt;"",T954&gt;0),U954/T954,0),0)</f>
        <v>34333.333333333336</v>
      </c>
      <c r="AE954" s="29">
        <f>IFERROR(IF(V954="",0,V954/10000),0)</f>
        <v>543.15</v>
      </c>
      <c r="AF954" s="29">
        <f>IFERROR(IF(O954&gt;0,N954/O954/60,0),0)</f>
        <v>104.00347222222221</v>
      </c>
      <c r="AG954" s="28">
        <f>IF(Z954="是",COUNTIFS($Z$2:$Z$4721,"是",$AB$2:$AB$4721,"&lt;"&amp;AB954)/COUNTIF($Z$2:$Z$4721,"是")*100,"")</f>
        <v>55.311973018549743</v>
      </c>
      <c r="AH954" s="28">
        <f>IF(Z954="是",COUNTIFS($Z$2:$Z$4721,"是",$AC$2:$AC$4721,"&lt;"&amp;AC954)/COUNTIF($Z$2:$Z$4721,"是")*100,"")</f>
        <v>69.645868465430013</v>
      </c>
      <c r="AI954" s="28">
        <f>IF(Z954="是",COUNTIFS($Z$2:$Z$4721,"是",$AD$2:$AD$4721,"&lt;"&amp;AD954)/COUNTIF($Z$2:$Z$4721,"是")*100,"")</f>
        <v>92.917369308600342</v>
      </c>
      <c r="AJ954" s="28">
        <f>IF(Z954="是",COUNTIFS($Z$2:$Z$4721,"是",$AE$2:$AE$4721,"&lt;"&amp;AE954)/COUNTIF($Z$2:$Z$4721,"是")*100,"")</f>
        <v>79.089376053962894</v>
      </c>
      <c r="AK954" s="28">
        <f>IF(Z954="是",COUNTIFS($Z$2:$Z$4721,"是",$AF$2:$AF$4721,"&lt;"&amp;AF954)/COUNTIF($Z$2:$Z$4721,"是")*100,"")</f>
        <v>8.094435075885329</v>
      </c>
      <c r="AL954" s="29">
        <f>IF(Z954="是",ROUND(AG954*0.1+AH954*0.35+AI954*0.15+AJ954*0.15+AK954*0.25,2),"")</f>
        <v>57.73</v>
      </c>
      <c r="AM954" s="25">
        <f>IF(Z954="是",COUNTIFS($Z$2:$Z$4721,"是",$AL$2:$AL$4721,"&gt;"&amp;AL954)+1,"")</f>
        <v>228</v>
      </c>
      <c r="AN954" s="24" t="str">
        <f>IF(Z954&lt;&gt;"是","非参评",IF(AND(AM954&lt;=COUNTIF($Z$2:$Z$4721,"是")*0.2,AC954&gt;MEDIAN(IF($Z$2:$Z$4721="是",$AC$2:$AC$4721))),"S",IF(AM954&lt;=COUNTIF($Z$2:$Z$4721,"是")*0.5,"A",IF(AM954&lt;=COUNTIF($Z$2:$Z$4721,"是")*0.8,"B","C"))))</f>
        <v>A</v>
      </c>
      <c r="AO954" s="24" t="str">
        <f>IF(G954="","无数据",IF(G954&lt;30,"MOB1-",IF(G954&lt;90,"MOB1-3",IF(G954&lt;180,"MOB3-6",IF(G954&lt;365,"MOB6-12","MOB12+")))))</f>
        <v>MOB1-3</v>
      </c>
    </row>
    <row r="955" spans="1:41" ht="13.5" hidden="1" customHeight="1">
      <c r="A955" s="24" t="s">
        <v>1168</v>
      </c>
      <c r="B955" s="34" t="s">
        <v>160</v>
      </c>
      <c r="C955" s="25">
        <v>802891</v>
      </c>
      <c r="D955" s="24" t="s">
        <v>1815</v>
      </c>
      <c r="E955" s="26">
        <v>46083.386111111096</v>
      </c>
      <c r="F955" s="26">
        <v>46083.386111111096</v>
      </c>
      <c r="G955" s="25">
        <v>71</v>
      </c>
      <c r="H955" s="25">
        <v>71</v>
      </c>
      <c r="I955" s="26">
        <v>46154.769444444399</v>
      </c>
      <c r="J955" s="27">
        <v>3629</v>
      </c>
      <c r="K955" s="27">
        <v>4852</v>
      </c>
      <c r="L955" s="27">
        <v>2568</v>
      </c>
      <c r="M955" s="27">
        <v>224733</v>
      </c>
      <c r="N955" s="27">
        <v>190392</v>
      </c>
      <c r="O955" s="25">
        <v>24</v>
      </c>
      <c r="P955" s="27">
        <v>0</v>
      </c>
      <c r="Q955" s="24"/>
      <c r="R955" s="24"/>
      <c r="S955" s="27">
        <v>181</v>
      </c>
      <c r="T955" s="27">
        <v>290</v>
      </c>
      <c r="U955" s="27">
        <v>5818300</v>
      </c>
      <c r="V955" s="27">
        <v>2411700</v>
      </c>
      <c r="W955" s="27">
        <v>5818300</v>
      </c>
      <c r="X955" s="24" t="str">
        <f>IF(OR(I955="",说明首页!$C$3-INT(I955)&gt;7),"是","否")</f>
        <v>否</v>
      </c>
      <c r="Y955" s="24" t="str">
        <f>IF(OR(O955="",O955&lt;22),"是","否")</f>
        <v>否</v>
      </c>
      <c r="Z955" s="24" t="str">
        <f>IF(AND(X955="否",Y955="否"),"是","否")</f>
        <v>是</v>
      </c>
      <c r="AA955" s="24" t="str">
        <f>IF(OR(I955="",说明首页!$C$3-INT(I955)&gt;=3),"是","否")</f>
        <v>否</v>
      </c>
      <c r="AB955" s="28">
        <f>IFERROR(IF(L955&gt;0,N955/L955,0),0)</f>
        <v>74.140186915887853</v>
      </c>
      <c r="AC955" s="29">
        <f>IFERROR(IF(U955="",0,U955/10000),0)</f>
        <v>581.83000000000004</v>
      </c>
      <c r="AD955" s="27">
        <f>IFERROR(IF(AND(T955&lt;&gt;"",T955&gt;0),U955/T955,0),0)</f>
        <v>20063.103448275862</v>
      </c>
      <c r="AE955" s="29">
        <f>IFERROR(IF(V955="",0,V955/10000),0)</f>
        <v>241.17</v>
      </c>
      <c r="AF955" s="29">
        <f>IFERROR(IF(O955&gt;0,N955/O955/60,0),0)</f>
        <v>132.21666666666667</v>
      </c>
      <c r="AG955" s="28">
        <f>IF(Z955="是",COUNTIFS($Z$2:$Z$4721,"是",$AB$2:$AB$4721,"&lt;"&amp;AB955)/COUNTIF($Z$2:$Z$4721,"是")*100,"")</f>
        <v>12.141652613827993</v>
      </c>
      <c r="AH955" s="28">
        <f>IF(Z955="是",COUNTIFS($Z$2:$Z$4721,"是",$AC$2:$AC$4721,"&lt;"&amp;AC955)/COUNTIF($Z$2:$Z$4721,"是")*100,"")</f>
        <v>25.463743676222595</v>
      </c>
      <c r="AI955" s="28">
        <f>IF(Z955="是",COUNTIFS($Z$2:$Z$4721,"是",$AD$2:$AD$4721,"&lt;"&amp;AD955)/COUNTIF($Z$2:$Z$4721,"是")*100,"")</f>
        <v>27.150084317032043</v>
      </c>
      <c r="AJ955" s="28">
        <f>IF(Z955="是",COUNTIFS($Z$2:$Z$4721,"是",$AE$2:$AE$4721,"&lt;"&amp;AE955)/COUNTIF($Z$2:$Z$4721,"是")*100,"")</f>
        <v>35.750421585160204</v>
      </c>
      <c r="AK955" s="28">
        <f>IF(Z955="是",COUNTIFS($Z$2:$Z$4721,"是",$AF$2:$AF$4721,"&lt;"&amp;AF955)/COUNTIF($Z$2:$Z$4721,"是")*100,"")</f>
        <v>46.20573355817875</v>
      </c>
      <c r="AL955" s="29">
        <f>IF(Z955="是",ROUND(AG955*0.1+AH955*0.35+AI955*0.15+AJ955*0.15+AK955*0.25,2),"")</f>
        <v>31.11</v>
      </c>
      <c r="AM955" s="25">
        <f>IF(Z955="是",COUNTIFS($Z$2:$Z$4721,"是",$AL$2:$AL$4721,"&gt;"&amp;AL955)+1,"")</f>
        <v>439</v>
      </c>
      <c r="AN955" s="24" t="str">
        <f>IF(Z955&lt;&gt;"是","非参评",IF(AND(AM955&lt;=COUNTIF($Z$2:$Z$4721,"是")*0.2,AC955&gt;MEDIAN(IF($Z$2:$Z$4721="是",$AC$2:$AC$4721))),"S",IF(AM955&lt;=COUNTIF($Z$2:$Z$4721,"是")*0.5,"A",IF(AM955&lt;=COUNTIF($Z$2:$Z$4721,"是")*0.8,"B","C"))))</f>
        <v>B</v>
      </c>
      <c r="AO955" s="24" t="str">
        <f>IF(G955="","无数据",IF(G955&lt;30,"MOB1-",IF(G955&lt;90,"MOB1-3",IF(G955&lt;180,"MOB3-6",IF(G955&lt;365,"MOB6-12","MOB12+")))))</f>
        <v>MOB1-3</v>
      </c>
    </row>
    <row r="956" spans="1:41" ht="13.5" hidden="1" customHeight="1">
      <c r="A956" s="24" t="s">
        <v>1168</v>
      </c>
      <c r="B956" s="34" t="s">
        <v>160</v>
      </c>
      <c r="C956" s="25">
        <v>802895</v>
      </c>
      <c r="D956" s="24" t="s">
        <v>724</v>
      </c>
      <c r="E956" s="26">
        <v>46081.411111111098</v>
      </c>
      <c r="F956" s="26">
        <v>46081.411111111098</v>
      </c>
      <c r="G956" s="25">
        <v>73</v>
      </c>
      <c r="H956" s="25">
        <v>73</v>
      </c>
      <c r="I956" s="26">
        <v>46154.659722222197</v>
      </c>
      <c r="J956" s="27">
        <v>341</v>
      </c>
      <c r="K956" s="27">
        <v>388</v>
      </c>
      <c r="L956" s="27">
        <v>167</v>
      </c>
      <c r="M956" s="27">
        <v>11980</v>
      </c>
      <c r="N956" s="27">
        <v>8638</v>
      </c>
      <c r="O956" s="25"/>
      <c r="P956" s="27"/>
      <c r="Q956" s="24"/>
      <c r="R956" s="24"/>
      <c r="S956" s="27"/>
      <c r="T956" s="27"/>
      <c r="U956" s="27"/>
      <c r="V956" s="27"/>
      <c r="W956" s="27"/>
      <c r="X956" s="24" t="str">
        <f>IF(OR(I956="",说明首页!$C$3-INT(I956)&gt;7),"是","否")</f>
        <v>否</v>
      </c>
      <c r="Y956" s="24" t="str">
        <f>IF(OR(O956="",O956&lt;22),"是","否")</f>
        <v>是</v>
      </c>
      <c r="Z956" s="24" t="str">
        <f>IF(AND(X956="否",Y956="否"),"是","否")</f>
        <v>否</v>
      </c>
      <c r="AA956" s="24" t="str">
        <f>IF(OR(I956="",说明首页!$C$3-INT(I956)&gt;=3),"是","否")</f>
        <v>否</v>
      </c>
      <c r="AB956" s="28">
        <f>IFERROR(IF(L956&gt;0,N956/L956,0),0)</f>
        <v>51.724550898203596</v>
      </c>
      <c r="AC956" s="29">
        <f>IFERROR(IF(U956="",0,U956/10000),0)</f>
        <v>0</v>
      </c>
      <c r="AD956" s="27">
        <f>IFERROR(IF(AND(T956&lt;&gt;"",T956&gt;0),U956/T956,0),0)</f>
        <v>0</v>
      </c>
      <c r="AE956" s="29">
        <f>IFERROR(IF(V956="",0,V956/10000),0)</f>
        <v>0</v>
      </c>
      <c r="AF956" s="29">
        <f>IFERROR(IF(O956&gt;0,N956/O956/60,0),0)</f>
        <v>0</v>
      </c>
      <c r="AG956" s="28" t="str">
        <f>IF(Z956="是",COUNTIFS($Z$2:$Z$4721,"是",$AB$2:$AB$4721,"&lt;"&amp;AB956)/COUNTIF($Z$2:$Z$4721,"是")*100,"")</f>
        <v/>
      </c>
      <c r="AH956" s="28" t="str">
        <f>IF(Z956="是",COUNTIFS($Z$2:$Z$4721,"是",$AC$2:$AC$4721,"&lt;"&amp;AC956)/COUNTIF($Z$2:$Z$4721,"是")*100,"")</f>
        <v/>
      </c>
      <c r="AI956" s="28" t="str">
        <f>IF(Z956="是",COUNTIFS($Z$2:$Z$4721,"是",$AD$2:$AD$4721,"&lt;"&amp;AD956)/COUNTIF($Z$2:$Z$4721,"是")*100,"")</f>
        <v/>
      </c>
      <c r="AJ956" s="28" t="str">
        <f>IF(Z956="是",COUNTIFS($Z$2:$Z$4721,"是",$AE$2:$AE$4721,"&lt;"&amp;AE956)/COUNTIF($Z$2:$Z$4721,"是")*100,"")</f>
        <v/>
      </c>
      <c r="AK956" s="28" t="str">
        <f>IF(Z956="是",COUNTIFS($Z$2:$Z$4721,"是",$AF$2:$AF$4721,"&lt;"&amp;AF956)/COUNTIF($Z$2:$Z$4721,"是")*100,"")</f>
        <v/>
      </c>
      <c r="AL956" s="29" t="str">
        <f>IF(Z956="是",ROUND(AG956*0.1+AH956*0.35+AI956*0.15+AJ956*0.15+AK956*0.25,2),"")</f>
        <v/>
      </c>
      <c r="AM956" s="25" t="str">
        <f>IF(Z956="是",COUNTIFS($Z$2:$Z$4721,"是",$AL$2:$AL$4721,"&gt;"&amp;AL956)+1,"")</f>
        <v/>
      </c>
      <c r="AN956" s="24" t="str">
        <f>IF(Z956&lt;&gt;"是","非参评",IF(AND(AM956&lt;=COUNTIF($Z$2:$Z$4721,"是")*0.2,AC956&gt;MEDIAN(IF($Z$2:$Z$4721="是",$AC$2:$AC$4721))),"S",IF(AM956&lt;=COUNTIF($Z$2:$Z$4721,"是")*0.5,"A",IF(AM956&lt;=COUNTIF($Z$2:$Z$4721,"是")*0.8,"B","C"))))</f>
        <v>非参评</v>
      </c>
      <c r="AO956" s="24" t="str">
        <f>IF(G956="","无数据",IF(G956&lt;30,"MOB1-",IF(G956&lt;90,"MOB1-3",IF(G956&lt;180,"MOB3-6",IF(G956&lt;365,"MOB6-12","MOB12+")))))</f>
        <v>MOB1-3</v>
      </c>
    </row>
    <row r="957" spans="1:41" ht="13.5" hidden="1" customHeight="1">
      <c r="A957" s="24" t="s">
        <v>1168</v>
      </c>
      <c r="B957" s="34" t="s">
        <v>169</v>
      </c>
      <c r="C957" s="25">
        <v>802898</v>
      </c>
      <c r="D957" s="24" t="s">
        <v>1779</v>
      </c>
      <c r="E957" s="26">
        <v>46083.3840277778</v>
      </c>
      <c r="F957" s="26">
        <v>46083.3840277778</v>
      </c>
      <c r="G957" s="25">
        <v>71</v>
      </c>
      <c r="H957" s="25">
        <v>71</v>
      </c>
      <c r="I957" s="26">
        <v>46154.746527777803</v>
      </c>
      <c r="J957" s="27">
        <v>5454</v>
      </c>
      <c r="K957" s="27">
        <v>5894</v>
      </c>
      <c r="L957" s="27">
        <v>2305</v>
      </c>
      <c r="M957" s="27">
        <v>245626</v>
      </c>
      <c r="N957" s="27">
        <v>192803</v>
      </c>
      <c r="O957" s="25">
        <v>25</v>
      </c>
      <c r="P957" s="27">
        <v>0</v>
      </c>
      <c r="Q957" s="24"/>
      <c r="R957" s="24"/>
      <c r="S957" s="27">
        <v>231</v>
      </c>
      <c r="T957" s="27">
        <v>350</v>
      </c>
      <c r="U957" s="27">
        <v>6301600</v>
      </c>
      <c r="V957" s="27">
        <v>1247400</v>
      </c>
      <c r="W957" s="27">
        <v>6301600</v>
      </c>
      <c r="X957" s="24" t="str">
        <f>IF(OR(I957="",说明首页!$C$3-INT(I957)&gt;7),"是","否")</f>
        <v>否</v>
      </c>
      <c r="Y957" s="24" t="str">
        <f>IF(OR(O957="",O957&lt;22),"是","否")</f>
        <v>否</v>
      </c>
      <c r="Z957" s="24" t="str">
        <f>IF(AND(X957="否",Y957="否"),"是","否")</f>
        <v>是</v>
      </c>
      <c r="AA957" s="24" t="str">
        <f>IF(OR(I957="",说明首页!$C$3-INT(I957)&gt;=3),"是","否")</f>
        <v>否</v>
      </c>
      <c r="AB957" s="28">
        <f>IFERROR(IF(L957&gt;0,N957/L957,0),0)</f>
        <v>83.645553145336223</v>
      </c>
      <c r="AC957" s="29">
        <f>IFERROR(IF(U957="",0,U957/10000),0)</f>
        <v>630.16</v>
      </c>
      <c r="AD957" s="27">
        <f>IFERROR(IF(AND(T957&lt;&gt;"",T957&gt;0),U957/T957,0),0)</f>
        <v>18004.571428571428</v>
      </c>
      <c r="AE957" s="29">
        <f>IFERROR(IF(V957="",0,V957/10000),0)</f>
        <v>124.74</v>
      </c>
      <c r="AF957" s="29">
        <f>IFERROR(IF(O957&gt;0,N957/O957/60,0),0)</f>
        <v>128.53533333333334</v>
      </c>
      <c r="AG957" s="28">
        <f>IF(Z957="是",COUNTIFS($Z$2:$Z$4721,"是",$AB$2:$AB$4721,"&lt;"&amp;AB957)/COUNTIF($Z$2:$Z$4721,"是")*100,"")</f>
        <v>32.209106239460375</v>
      </c>
      <c r="AH957" s="28">
        <f>IF(Z957="是",COUNTIFS($Z$2:$Z$4721,"是",$AC$2:$AC$4721,"&lt;"&amp;AC957)/COUNTIF($Z$2:$Z$4721,"是")*100,"")</f>
        <v>31.197301854974707</v>
      </c>
      <c r="AI957" s="28">
        <f>IF(Z957="是",COUNTIFS($Z$2:$Z$4721,"是",$AD$2:$AD$4721,"&lt;"&amp;AD957)/COUNTIF($Z$2:$Z$4721,"是")*100,"")</f>
        <v>15.851602023608768</v>
      </c>
      <c r="AJ957" s="28">
        <f>IF(Z957="是",COUNTIFS($Z$2:$Z$4721,"是",$AE$2:$AE$4721,"&lt;"&amp;AE957)/COUNTIF($Z$2:$Z$4721,"是")*100,"")</f>
        <v>12.816188870151771</v>
      </c>
      <c r="AK957" s="28">
        <f>IF(Z957="是",COUNTIFS($Z$2:$Z$4721,"是",$AF$2:$AF$4721,"&lt;"&amp;AF957)/COUNTIF($Z$2:$Z$4721,"是")*100,"")</f>
        <v>37.94266441821248</v>
      </c>
      <c r="AL957" s="29">
        <f>IF(Z957="是",ROUND(AG957*0.1+AH957*0.35+AI957*0.15+AJ957*0.15+AK957*0.25,2),"")</f>
        <v>27.93</v>
      </c>
      <c r="AM957" s="25">
        <f>IF(Z957="是",COUNTIFS($Z$2:$Z$4721,"是",$AL$2:$AL$4721,"&gt;"&amp;AL957)+1,"")</f>
        <v>468</v>
      </c>
      <c r="AN957" s="24" t="str">
        <f>IF(Z957&lt;&gt;"是","非参评",IF(AND(AM957&lt;=COUNTIF($Z$2:$Z$4721,"是")*0.2,AC957&gt;MEDIAN(IF($Z$2:$Z$4721="是",$AC$2:$AC$4721))),"S",IF(AM957&lt;=COUNTIF($Z$2:$Z$4721,"是")*0.5,"A",IF(AM957&lt;=COUNTIF($Z$2:$Z$4721,"是")*0.8,"B","C"))))</f>
        <v>B</v>
      </c>
      <c r="AO957" s="24" t="str">
        <f>IF(G957="","无数据",IF(G957&lt;30,"MOB1-",IF(G957&lt;90,"MOB1-3",IF(G957&lt;180,"MOB3-6",IF(G957&lt;365,"MOB6-12","MOB12+")))))</f>
        <v>MOB1-3</v>
      </c>
    </row>
    <row r="958" spans="1:41" ht="13.5" hidden="1" customHeight="1">
      <c r="A958" s="24" t="s">
        <v>1168</v>
      </c>
      <c r="B958" s="34" t="s">
        <v>169</v>
      </c>
      <c r="C958" s="25">
        <v>802899</v>
      </c>
      <c r="D958" s="24" t="s">
        <v>1854</v>
      </c>
      <c r="E958" s="26">
        <v>46083.398611111101</v>
      </c>
      <c r="F958" s="26">
        <v>46083.398611111101</v>
      </c>
      <c r="G958" s="25">
        <v>71</v>
      </c>
      <c r="H958" s="25">
        <v>71</v>
      </c>
      <c r="I958" s="26">
        <v>46154.730555555601</v>
      </c>
      <c r="J958" s="27">
        <v>5002</v>
      </c>
      <c r="K958" s="27">
        <v>6083</v>
      </c>
      <c r="L958" s="27">
        <v>2250</v>
      </c>
      <c r="M958" s="27">
        <v>210305</v>
      </c>
      <c r="N958" s="27">
        <v>163193</v>
      </c>
      <c r="O958" s="25">
        <v>22</v>
      </c>
      <c r="P958" s="27">
        <v>0</v>
      </c>
      <c r="Q958" s="24"/>
      <c r="R958" s="24"/>
      <c r="S958" s="27">
        <v>193</v>
      </c>
      <c r="T958" s="27">
        <v>294</v>
      </c>
      <c r="U958" s="27">
        <v>4407200</v>
      </c>
      <c r="V958" s="27">
        <v>1042700</v>
      </c>
      <c r="W958" s="27">
        <v>4407200</v>
      </c>
      <c r="X958" s="24" t="str">
        <f>IF(OR(I958="",说明首页!$C$3-INT(I958)&gt;7),"是","否")</f>
        <v>否</v>
      </c>
      <c r="Y958" s="24" t="str">
        <f>IF(OR(O958="",O958&lt;22),"是","否")</f>
        <v>否</v>
      </c>
      <c r="Z958" s="24" t="str">
        <f>IF(AND(X958="否",Y958="否"),"是","否")</f>
        <v>是</v>
      </c>
      <c r="AA958" s="24" t="str">
        <f>IF(OR(I958="",说明首页!$C$3-INT(I958)&gt;=3),"是","否")</f>
        <v>否</v>
      </c>
      <c r="AB958" s="28">
        <f>IFERROR(IF(L958&gt;0,N958/L958,0),0)</f>
        <v>72.530222222222221</v>
      </c>
      <c r="AC958" s="29">
        <f>IFERROR(IF(U958="",0,U958/10000),0)</f>
        <v>440.72</v>
      </c>
      <c r="AD958" s="27">
        <f>IFERROR(IF(AND(T958&lt;&gt;"",T958&gt;0),U958/T958,0),0)</f>
        <v>14990.476190476191</v>
      </c>
      <c r="AE958" s="29">
        <f>IFERROR(IF(V958="",0,V958/10000),0)</f>
        <v>104.27</v>
      </c>
      <c r="AF958" s="29">
        <f>IFERROR(IF(O958&gt;0,N958/O958/60,0),0)</f>
        <v>123.6310606060606</v>
      </c>
      <c r="AG958" s="28">
        <f>IF(Z958="是",COUNTIFS($Z$2:$Z$4721,"是",$AB$2:$AB$4721,"&lt;"&amp;AB958)/COUNTIF($Z$2:$Z$4721,"是")*100,"")</f>
        <v>9.4435075885328832</v>
      </c>
      <c r="AH958" s="28">
        <f>IF(Z958="是",COUNTIFS($Z$2:$Z$4721,"是",$AC$2:$AC$4721,"&lt;"&amp;AC958)/COUNTIF($Z$2:$Z$4721,"是")*100,"")</f>
        <v>12.141652613827993</v>
      </c>
      <c r="AI958" s="28">
        <f>IF(Z958="是",COUNTIFS($Z$2:$Z$4721,"是",$AD$2:$AD$4721,"&lt;"&amp;AD958)/COUNTIF($Z$2:$Z$4721,"是")*100,"")</f>
        <v>5.5649241146711637</v>
      </c>
      <c r="AJ958" s="28">
        <f>IF(Z958="是",COUNTIFS($Z$2:$Z$4721,"是",$AE$2:$AE$4721,"&lt;"&amp;AE958)/COUNTIF($Z$2:$Z$4721,"是")*100,"")</f>
        <v>9.1062394603709951</v>
      </c>
      <c r="AK958" s="28">
        <f>IF(Z958="是",COUNTIFS($Z$2:$Z$4721,"是",$AF$2:$AF$4721,"&lt;"&amp;AF958)/COUNTIF($Z$2:$Z$4721,"是")*100,"")</f>
        <v>30.185497470489036</v>
      </c>
      <c r="AL958" s="29">
        <f>IF(Z958="是",ROUND(AG958*0.1+AH958*0.35+AI958*0.15+AJ958*0.15+AK958*0.25,2),"")</f>
        <v>14.94</v>
      </c>
      <c r="AM958" s="25">
        <f>IF(Z958="是",COUNTIFS($Z$2:$Z$4721,"是",$AL$2:$AL$4721,"&gt;"&amp;AL958)+1,"")</f>
        <v>558</v>
      </c>
      <c r="AN958" s="24" t="str">
        <f>IF(Z958&lt;&gt;"是","非参评",IF(AND(AM958&lt;=COUNTIF($Z$2:$Z$4721,"是")*0.2,AC958&gt;MEDIAN(IF($Z$2:$Z$4721="是",$AC$2:$AC$4721))),"S",IF(AM958&lt;=COUNTIF($Z$2:$Z$4721,"是")*0.5,"A",IF(AM958&lt;=COUNTIF($Z$2:$Z$4721,"是")*0.8,"B","C"))))</f>
        <v>C</v>
      </c>
      <c r="AO958" s="24" t="str">
        <f>IF(G958="","无数据",IF(G958&lt;30,"MOB1-",IF(G958&lt;90,"MOB1-3",IF(G958&lt;180,"MOB3-6",IF(G958&lt;365,"MOB6-12","MOB12+")))))</f>
        <v>MOB1-3</v>
      </c>
    </row>
    <row r="959" spans="1:41" ht="13.5" hidden="1" customHeight="1">
      <c r="A959" s="24" t="s">
        <v>1168</v>
      </c>
      <c r="B959" s="34" t="s">
        <v>169</v>
      </c>
      <c r="C959" s="25">
        <v>802900</v>
      </c>
      <c r="D959" s="24" t="s">
        <v>1586</v>
      </c>
      <c r="E959" s="26">
        <v>46083.418749999997</v>
      </c>
      <c r="F959" s="26">
        <v>46083.418749999997</v>
      </c>
      <c r="G959" s="25">
        <v>71</v>
      </c>
      <c r="H959" s="25">
        <v>71</v>
      </c>
      <c r="I959" s="26">
        <v>46142.747916666704</v>
      </c>
      <c r="J959" s="27">
        <v>3033</v>
      </c>
      <c r="K959" s="27">
        <v>3422</v>
      </c>
      <c r="L959" s="27">
        <v>1665</v>
      </c>
      <c r="M959" s="27">
        <v>170197</v>
      </c>
      <c r="N959" s="27">
        <v>143352</v>
      </c>
      <c r="O959" s="25">
        <v>16</v>
      </c>
      <c r="P959" s="27">
        <v>0</v>
      </c>
      <c r="Q959" s="24"/>
      <c r="R959" s="24"/>
      <c r="S959" s="27">
        <v>217</v>
      </c>
      <c r="T959" s="27">
        <v>333</v>
      </c>
      <c r="U959" s="27">
        <v>5117500</v>
      </c>
      <c r="V959" s="27">
        <v>357700</v>
      </c>
      <c r="W959" s="27">
        <v>5117500</v>
      </c>
      <c r="X959" s="24" t="str">
        <f>IF(OR(I959="",说明首页!$C$3-INT(I959)&gt;7),"是","否")</f>
        <v>否</v>
      </c>
      <c r="Y959" s="24" t="str">
        <f>IF(OR(O959="",O959&lt;22),"是","否")</f>
        <v>是</v>
      </c>
      <c r="Z959" s="24" t="str">
        <f>IF(AND(X959="否",Y959="否"),"是","否")</f>
        <v>否</v>
      </c>
      <c r="AA959" s="24" t="str">
        <f>IF(OR(I959="",说明首页!$C$3-INT(I959)&gt;=3),"是","否")</f>
        <v>否</v>
      </c>
      <c r="AB959" s="28">
        <f>IFERROR(IF(L959&gt;0,N959/L959,0),0)</f>
        <v>86.097297297297303</v>
      </c>
      <c r="AC959" s="29">
        <f>IFERROR(IF(U959="",0,U959/10000),0)</f>
        <v>511.75</v>
      </c>
      <c r="AD959" s="27">
        <f>IFERROR(IF(AND(T959&lt;&gt;"",T959&gt;0),U959/T959,0),0)</f>
        <v>15367.867867867868</v>
      </c>
      <c r="AE959" s="29">
        <f>IFERROR(IF(V959="",0,V959/10000),0)</f>
        <v>35.770000000000003</v>
      </c>
      <c r="AF959" s="29">
        <f>IFERROR(IF(O959&gt;0,N959/O959/60,0),0)</f>
        <v>149.32499999999999</v>
      </c>
      <c r="AG959" s="28" t="str">
        <f>IF(Z959="是",COUNTIFS($Z$2:$Z$4721,"是",$AB$2:$AB$4721,"&lt;"&amp;AB959)/COUNTIF($Z$2:$Z$4721,"是")*100,"")</f>
        <v/>
      </c>
      <c r="AH959" s="28" t="str">
        <f>IF(Z959="是",COUNTIFS($Z$2:$Z$4721,"是",$AC$2:$AC$4721,"&lt;"&amp;AC959)/COUNTIF($Z$2:$Z$4721,"是")*100,"")</f>
        <v/>
      </c>
      <c r="AI959" s="28" t="str">
        <f>IF(Z959="是",COUNTIFS($Z$2:$Z$4721,"是",$AD$2:$AD$4721,"&lt;"&amp;AD959)/COUNTIF($Z$2:$Z$4721,"是")*100,"")</f>
        <v/>
      </c>
      <c r="AJ959" s="28" t="str">
        <f>IF(Z959="是",COUNTIFS($Z$2:$Z$4721,"是",$AE$2:$AE$4721,"&lt;"&amp;AE959)/COUNTIF($Z$2:$Z$4721,"是")*100,"")</f>
        <v/>
      </c>
      <c r="AK959" s="28" t="str">
        <f>IF(Z959="是",COUNTIFS($Z$2:$Z$4721,"是",$AF$2:$AF$4721,"&lt;"&amp;AF959)/COUNTIF($Z$2:$Z$4721,"是")*100,"")</f>
        <v/>
      </c>
      <c r="AL959" s="29" t="str">
        <f>IF(Z959="是",ROUND(AG959*0.1+AH959*0.35+AI959*0.15+AJ959*0.15+AK959*0.25,2),"")</f>
        <v/>
      </c>
      <c r="AM959" s="25" t="str">
        <f>IF(Z959="是",COUNTIFS($Z$2:$Z$4721,"是",$AL$2:$AL$4721,"&gt;"&amp;AL959)+1,"")</f>
        <v/>
      </c>
      <c r="AN959" s="24" t="str">
        <f>IF(Z959&lt;&gt;"是","非参评",IF(AND(AM959&lt;=COUNTIF($Z$2:$Z$4721,"是")*0.2,AC959&gt;MEDIAN(IF($Z$2:$Z$4721="是",$AC$2:$AC$4721))),"S",IF(AM959&lt;=COUNTIF($Z$2:$Z$4721,"是")*0.5,"A",IF(AM959&lt;=COUNTIF($Z$2:$Z$4721,"是")*0.8,"B","C"))))</f>
        <v>非参评</v>
      </c>
      <c r="AO959" s="24" t="str">
        <f>IF(G959="","无数据",IF(G959&lt;30,"MOB1-",IF(G959&lt;90,"MOB1-3",IF(G959&lt;180,"MOB3-6",IF(G959&lt;365,"MOB6-12","MOB12+")))))</f>
        <v>MOB1-3</v>
      </c>
    </row>
    <row r="960" spans="1:41" ht="13.5" hidden="1" customHeight="1">
      <c r="A960" s="24" t="s">
        <v>1168</v>
      </c>
      <c r="B960" s="34" t="s">
        <v>181</v>
      </c>
      <c r="C960" s="25">
        <v>802941</v>
      </c>
      <c r="D960" s="24" t="s">
        <v>1025</v>
      </c>
      <c r="E960" s="26">
        <v>46081.457638888904</v>
      </c>
      <c r="F960" s="26">
        <v>46081.457638888904</v>
      </c>
      <c r="G960" s="25">
        <v>73</v>
      </c>
      <c r="H960" s="25">
        <v>73</v>
      </c>
      <c r="I960" s="26">
        <v>46125.473611111098</v>
      </c>
      <c r="J960" s="27">
        <v>1</v>
      </c>
      <c r="K960" s="27">
        <v>2</v>
      </c>
      <c r="L960" s="27">
        <v>2</v>
      </c>
      <c r="M960" s="27">
        <v>955</v>
      </c>
      <c r="N960" s="27">
        <v>955</v>
      </c>
      <c r="O960" s="25"/>
      <c r="P960" s="27"/>
      <c r="Q960" s="24"/>
      <c r="R960" s="24"/>
      <c r="S960" s="27"/>
      <c r="T960" s="27"/>
      <c r="U960" s="27"/>
      <c r="V960" s="27"/>
      <c r="W960" s="27"/>
      <c r="X960" s="24" t="str">
        <f>IF(OR(I960="",说明首页!$C$3-INT(I960)&gt;7),"是","否")</f>
        <v>否</v>
      </c>
      <c r="Y960" s="24" t="str">
        <f>IF(OR(O960="",O960&lt;22),"是","否")</f>
        <v>是</v>
      </c>
      <c r="Z960" s="24" t="str">
        <f>IF(AND(X960="否",Y960="否"),"是","否")</f>
        <v>否</v>
      </c>
      <c r="AA960" s="24" t="str">
        <f>IF(OR(I960="",说明首页!$C$3-INT(I960)&gt;=3),"是","否")</f>
        <v>是</v>
      </c>
      <c r="AB960" s="28">
        <f>IFERROR(IF(L960&gt;0,N960/L960,0),0)</f>
        <v>477.5</v>
      </c>
      <c r="AC960" s="29">
        <f>IFERROR(IF(U960="",0,U960/10000),0)</f>
        <v>0</v>
      </c>
      <c r="AD960" s="27">
        <f>IFERROR(IF(AND(T960&lt;&gt;"",T960&gt;0),U960/T960,0),0)</f>
        <v>0</v>
      </c>
      <c r="AE960" s="29">
        <f>IFERROR(IF(V960="",0,V960/10000),0)</f>
        <v>0</v>
      </c>
      <c r="AF960" s="29">
        <f>IFERROR(IF(O960&gt;0,N960/O960/60,0),0)</f>
        <v>0</v>
      </c>
      <c r="AG960" s="28" t="str">
        <f>IF(Z960="是",COUNTIFS($Z$2:$Z$4721,"是",$AB$2:$AB$4721,"&lt;"&amp;AB960)/COUNTIF($Z$2:$Z$4721,"是")*100,"")</f>
        <v/>
      </c>
      <c r="AH960" s="28" t="str">
        <f>IF(Z960="是",COUNTIFS($Z$2:$Z$4721,"是",$AC$2:$AC$4721,"&lt;"&amp;AC960)/COUNTIF($Z$2:$Z$4721,"是")*100,"")</f>
        <v/>
      </c>
      <c r="AI960" s="28" t="str">
        <f>IF(Z960="是",COUNTIFS($Z$2:$Z$4721,"是",$AD$2:$AD$4721,"&lt;"&amp;AD960)/COUNTIF($Z$2:$Z$4721,"是")*100,"")</f>
        <v/>
      </c>
      <c r="AJ960" s="28" t="str">
        <f>IF(Z960="是",COUNTIFS($Z$2:$Z$4721,"是",$AE$2:$AE$4721,"&lt;"&amp;AE960)/COUNTIF($Z$2:$Z$4721,"是")*100,"")</f>
        <v/>
      </c>
      <c r="AK960" s="28" t="str">
        <f>IF(Z960="是",COUNTIFS($Z$2:$Z$4721,"是",$AF$2:$AF$4721,"&lt;"&amp;AF960)/COUNTIF($Z$2:$Z$4721,"是")*100,"")</f>
        <v/>
      </c>
      <c r="AL960" s="29" t="str">
        <f>IF(Z960="是",ROUND(AG960*0.1+AH960*0.35+AI960*0.15+AJ960*0.15+AK960*0.25,2),"")</f>
        <v/>
      </c>
      <c r="AM960" s="25" t="str">
        <f>IF(Z960="是",COUNTIFS($Z$2:$Z$4721,"是",$AL$2:$AL$4721,"&gt;"&amp;AL960)+1,"")</f>
        <v/>
      </c>
      <c r="AN960" s="24" t="str">
        <f>IF(Z960&lt;&gt;"是","非参评",IF(AND(AM960&lt;=COUNTIF($Z$2:$Z$4721,"是")*0.2,AC960&gt;MEDIAN(IF($Z$2:$Z$4721="是",$AC$2:$AC$4721))),"S",IF(AM960&lt;=COUNTIF($Z$2:$Z$4721,"是")*0.5,"A",IF(AM960&lt;=COUNTIF($Z$2:$Z$4721,"是")*0.8,"B","C"))))</f>
        <v>非参评</v>
      </c>
      <c r="AO960" s="24" t="str">
        <f>IF(G960="","无数据",IF(G960&lt;30,"MOB1-",IF(G960&lt;90,"MOB1-3",IF(G960&lt;180,"MOB3-6",IF(G960&lt;365,"MOB6-12","MOB12+")))))</f>
        <v>MOB1-3</v>
      </c>
    </row>
    <row r="961" spans="1:41" ht="13.5" hidden="1" customHeight="1">
      <c r="A961" s="24" t="s">
        <v>1168</v>
      </c>
      <c r="B961" s="34" t="s">
        <v>145</v>
      </c>
      <c r="C961" s="25">
        <v>802982</v>
      </c>
      <c r="D961" s="24" t="s">
        <v>1297</v>
      </c>
      <c r="E961" s="26">
        <v>46083.472916666702</v>
      </c>
      <c r="F961" s="26">
        <v>46083.472916666702</v>
      </c>
      <c r="G961" s="25">
        <v>71</v>
      </c>
      <c r="H961" s="25">
        <v>71</v>
      </c>
      <c r="I961" s="26">
        <v>46154.801388888904</v>
      </c>
      <c r="J961" s="27">
        <v>5168</v>
      </c>
      <c r="K961" s="27">
        <v>5697</v>
      </c>
      <c r="L961" s="27">
        <v>2774</v>
      </c>
      <c r="M961" s="27">
        <v>216770</v>
      </c>
      <c r="N961" s="27">
        <v>173081</v>
      </c>
      <c r="O961" s="24">
        <v>23</v>
      </c>
      <c r="P961" s="27">
        <v>0</v>
      </c>
      <c r="Q961" s="24"/>
      <c r="R961" s="24"/>
      <c r="S961" s="27">
        <v>211</v>
      </c>
      <c r="T961" s="27">
        <v>316</v>
      </c>
      <c r="U961" s="27">
        <v>5566100</v>
      </c>
      <c r="V961" s="27">
        <v>1133800</v>
      </c>
      <c r="W961" s="27">
        <v>5566100</v>
      </c>
      <c r="X961" s="24" t="str">
        <f>IF(OR(I961="",说明首页!$C$3-INT(I961)&gt;7),"是","否")</f>
        <v>否</v>
      </c>
      <c r="Y961" s="24" t="str">
        <f>IF(OR(O961="",O961&lt;22),"是","否")</f>
        <v>否</v>
      </c>
      <c r="Z961" s="24" t="str">
        <f>IF(AND(X961="否",Y961="否"),"是","否")</f>
        <v>是</v>
      </c>
      <c r="AA961" s="24" t="str">
        <f>IF(OR(I961="",说明首页!$C$3-INT(I961)&gt;=3),"是","否")</f>
        <v>否</v>
      </c>
      <c r="AB961" s="28">
        <f>IFERROR(IF(L961&gt;0,N961/L961,0),0)</f>
        <v>62.394015861571738</v>
      </c>
      <c r="AC961" s="29">
        <f>IFERROR(IF(U961="",0,U961/10000),0)</f>
        <v>556.61</v>
      </c>
      <c r="AD961" s="27">
        <f>IFERROR(IF(AND(T961&lt;&gt;"",T961&gt;0),U961/T961,0),0)</f>
        <v>17614.240506329115</v>
      </c>
      <c r="AE961" s="29">
        <f>IFERROR(IF(V961="",0,V961/10000),0)</f>
        <v>113.38</v>
      </c>
      <c r="AF961" s="29">
        <f>IFERROR(IF(O961&gt;0,N961/O961/60,0),0)</f>
        <v>125.42101449275361</v>
      </c>
      <c r="AG961" s="28">
        <f>IF(Z961="是",COUNTIFS($Z$2:$Z$4721,"是",$AB$2:$AB$4721,"&lt;"&amp;AB961)/COUNTIF($Z$2:$Z$4721,"是")*100,"")</f>
        <v>0.84317032040472173</v>
      </c>
      <c r="AH961" s="28">
        <f>IF(Z961="是",COUNTIFS($Z$2:$Z$4721,"是",$AC$2:$AC$4721,"&lt;"&amp;AC961)/COUNTIF($Z$2:$Z$4721,"是")*100,"")</f>
        <v>23.440134907251263</v>
      </c>
      <c r="AI961" s="28">
        <f>IF(Z961="是",COUNTIFS($Z$2:$Z$4721,"是",$AD$2:$AD$4721,"&lt;"&amp;AD961)/COUNTIF($Z$2:$Z$4721,"是")*100,"")</f>
        <v>13.827993254637436</v>
      </c>
      <c r="AJ961" s="28">
        <f>IF(Z961="是",COUNTIFS($Z$2:$Z$4721,"是",$AE$2:$AE$4721,"&lt;"&amp;AE961)/COUNTIF($Z$2:$Z$4721,"是")*100,"")</f>
        <v>10.455311973018549</v>
      </c>
      <c r="AK961" s="28">
        <f>IF(Z961="是",COUNTIFS($Z$2:$Z$4721,"是",$AF$2:$AF$4721,"&lt;"&amp;AF961)/COUNTIF($Z$2:$Z$4721,"是")*100,"")</f>
        <v>32.883642495784152</v>
      </c>
      <c r="AL961" s="29">
        <f>IF(Z961="是",ROUND(AG961*0.1+AH961*0.35+AI961*0.15+AJ961*0.15+AK961*0.25,2),"")</f>
        <v>20.149999999999999</v>
      </c>
      <c r="AM961" s="25">
        <f>IF(Z961="是",COUNTIFS($Z$2:$Z$4721,"是",$AL$2:$AL$4721,"&gt;"&amp;AL961)+1,"")</f>
        <v>533</v>
      </c>
      <c r="AN961" s="24" t="str">
        <f>IF(Z961&lt;&gt;"是","非参评",IF(AND(AM961&lt;=COUNTIF($Z$2:$Z$4721,"是")*0.2,AC961&gt;MEDIAN(IF($Z$2:$Z$4721="是",$AC$2:$AC$4721))),"S",IF(AM961&lt;=COUNTIF($Z$2:$Z$4721,"是")*0.5,"A",IF(AM961&lt;=COUNTIF($Z$2:$Z$4721,"是")*0.8,"B","C"))))</f>
        <v>C</v>
      </c>
      <c r="AO961" s="24" t="str">
        <f>IF(G961="","无数据",IF(G961&lt;30,"MOB1-",IF(G961&lt;90,"MOB1-3",IF(G961&lt;180,"MOB3-6",IF(G961&lt;365,"MOB6-12","MOB12+")))))</f>
        <v>MOB1-3</v>
      </c>
    </row>
    <row r="962" spans="1:41" ht="13.5" hidden="1" customHeight="1">
      <c r="A962" s="24" t="s">
        <v>1168</v>
      </c>
      <c r="B962" s="34" t="s">
        <v>152</v>
      </c>
      <c r="C962" s="25">
        <v>802984</v>
      </c>
      <c r="D962" s="24" t="s">
        <v>696</v>
      </c>
      <c r="E962" s="26">
        <v>46083.479166666701</v>
      </c>
      <c r="F962" s="26">
        <v>46083.479166666701</v>
      </c>
      <c r="G962" s="25">
        <v>71</v>
      </c>
      <c r="H962" s="25">
        <v>71</v>
      </c>
      <c r="I962" s="26">
        <v>46154.785416666702</v>
      </c>
      <c r="J962" s="27">
        <v>1424</v>
      </c>
      <c r="K962" s="27">
        <v>2185</v>
      </c>
      <c r="L962" s="27">
        <v>1003</v>
      </c>
      <c r="M962" s="27">
        <v>100061</v>
      </c>
      <c r="N962" s="27">
        <v>83448</v>
      </c>
      <c r="O962" s="25">
        <v>10</v>
      </c>
      <c r="P962" s="27">
        <v>0</v>
      </c>
      <c r="Q962" s="24"/>
      <c r="R962" s="24"/>
      <c r="S962" s="27">
        <v>58</v>
      </c>
      <c r="T962" s="27">
        <v>92</v>
      </c>
      <c r="U962" s="27">
        <v>1581600</v>
      </c>
      <c r="V962" s="27">
        <v>674700</v>
      </c>
      <c r="W962" s="27">
        <v>1581600</v>
      </c>
      <c r="X962" s="24" t="str">
        <f>IF(OR(I962="",说明首页!$C$3-INT(I962)&gt;7),"是","否")</f>
        <v>否</v>
      </c>
      <c r="Y962" s="24" t="str">
        <f>IF(OR(O962="",O962&lt;22),"是","否")</f>
        <v>是</v>
      </c>
      <c r="Z962" s="24" t="str">
        <f>IF(AND(X962="否",Y962="否"),"是","否")</f>
        <v>否</v>
      </c>
      <c r="AA962" s="24" t="str">
        <f>IF(OR(I962="",说明首页!$C$3-INT(I962)&gt;=3),"是","否")</f>
        <v>否</v>
      </c>
      <c r="AB962" s="28">
        <f>IFERROR(IF(L962&gt;0,N962/L962,0),0)</f>
        <v>83.198404785643078</v>
      </c>
      <c r="AC962" s="29">
        <f>IFERROR(IF(U962="",0,U962/10000),0)</f>
        <v>158.16</v>
      </c>
      <c r="AD962" s="27">
        <f>IFERROR(IF(AND(T962&lt;&gt;"",T962&gt;0),U962/T962,0),0)</f>
        <v>17191.304347826088</v>
      </c>
      <c r="AE962" s="29">
        <f>IFERROR(IF(V962="",0,V962/10000),0)</f>
        <v>67.47</v>
      </c>
      <c r="AF962" s="29">
        <f>IFERROR(IF(O962&gt;0,N962/O962/60,0),0)</f>
        <v>139.07999999999998</v>
      </c>
      <c r="AG962" s="28" t="str">
        <f>IF(Z962="是",COUNTIFS($Z$2:$Z$4721,"是",$AB$2:$AB$4721,"&lt;"&amp;AB962)/COUNTIF($Z$2:$Z$4721,"是")*100,"")</f>
        <v/>
      </c>
      <c r="AH962" s="28" t="str">
        <f>IF(Z962="是",COUNTIFS($Z$2:$Z$4721,"是",$AC$2:$AC$4721,"&lt;"&amp;AC962)/COUNTIF($Z$2:$Z$4721,"是")*100,"")</f>
        <v/>
      </c>
      <c r="AI962" s="28" t="str">
        <f>IF(Z962="是",COUNTIFS($Z$2:$Z$4721,"是",$AD$2:$AD$4721,"&lt;"&amp;AD962)/COUNTIF($Z$2:$Z$4721,"是")*100,"")</f>
        <v/>
      </c>
      <c r="AJ962" s="28" t="str">
        <f>IF(Z962="是",COUNTIFS($Z$2:$Z$4721,"是",$AE$2:$AE$4721,"&lt;"&amp;AE962)/COUNTIF($Z$2:$Z$4721,"是")*100,"")</f>
        <v/>
      </c>
      <c r="AK962" s="28" t="str">
        <f>IF(Z962="是",COUNTIFS($Z$2:$Z$4721,"是",$AF$2:$AF$4721,"&lt;"&amp;AF962)/COUNTIF($Z$2:$Z$4721,"是")*100,"")</f>
        <v/>
      </c>
      <c r="AL962" s="29" t="str">
        <f>IF(Z962="是",ROUND(AG962*0.1+AH962*0.35+AI962*0.15+AJ962*0.15+AK962*0.25,2),"")</f>
        <v/>
      </c>
      <c r="AM962" s="25" t="str">
        <f>IF(Z962="是",COUNTIFS($Z$2:$Z$4721,"是",$AL$2:$AL$4721,"&gt;"&amp;AL962)+1,"")</f>
        <v/>
      </c>
      <c r="AN962" s="24" t="str">
        <f>IF(Z962&lt;&gt;"是","非参评",IF(AND(AM962&lt;=COUNTIF($Z$2:$Z$4721,"是")*0.2,AC962&gt;MEDIAN(IF($Z$2:$Z$4721="是",$AC$2:$AC$4721))),"S",IF(AM962&lt;=COUNTIF($Z$2:$Z$4721,"是")*0.5,"A",IF(AM962&lt;=COUNTIF($Z$2:$Z$4721,"是")*0.8,"B","C"))))</f>
        <v>非参评</v>
      </c>
      <c r="AO962" s="24" t="str">
        <f>IF(G962="","无数据",IF(G962&lt;30,"MOB1-",IF(G962&lt;90,"MOB1-3",IF(G962&lt;180,"MOB3-6",IF(G962&lt;365,"MOB6-12","MOB12+")))))</f>
        <v>MOB1-3</v>
      </c>
    </row>
    <row r="963" spans="1:41" ht="13.5" hidden="1" customHeight="1">
      <c r="A963" s="24" t="s">
        <v>1168</v>
      </c>
      <c r="B963" s="34" t="s">
        <v>152</v>
      </c>
      <c r="C963" s="25">
        <v>802987</v>
      </c>
      <c r="D963" s="24" t="s">
        <v>687</v>
      </c>
      <c r="E963" s="26">
        <v>46083.475694444402</v>
      </c>
      <c r="F963" s="26">
        <v>46083.475694444402</v>
      </c>
      <c r="G963" s="25">
        <v>71</v>
      </c>
      <c r="H963" s="25">
        <v>71</v>
      </c>
      <c r="I963" s="26">
        <v>46154.740277777797</v>
      </c>
      <c r="J963" s="27">
        <v>174</v>
      </c>
      <c r="K963" s="27">
        <v>231</v>
      </c>
      <c r="L963" s="27">
        <v>88</v>
      </c>
      <c r="M963" s="27">
        <v>7968</v>
      </c>
      <c r="N963" s="27">
        <v>5719</v>
      </c>
      <c r="O963" s="25">
        <v>2</v>
      </c>
      <c r="P963" s="27">
        <v>0</v>
      </c>
      <c r="Q963" s="24"/>
      <c r="R963" s="24"/>
      <c r="S963" s="27">
        <v>2</v>
      </c>
      <c r="T963" s="27">
        <v>4</v>
      </c>
      <c r="U963" s="27">
        <v>201800</v>
      </c>
      <c r="V963" s="27">
        <v>201800</v>
      </c>
      <c r="W963" s="27">
        <v>201800</v>
      </c>
      <c r="X963" s="24" t="str">
        <f>IF(OR(I963="",说明首页!$C$3-INT(I963)&gt;7),"是","否")</f>
        <v>否</v>
      </c>
      <c r="Y963" s="24" t="str">
        <f>IF(OR(O963="",O963&lt;22),"是","否")</f>
        <v>是</v>
      </c>
      <c r="Z963" s="24" t="str">
        <f>IF(AND(X963="否",Y963="否"),"是","否")</f>
        <v>否</v>
      </c>
      <c r="AA963" s="24" t="str">
        <f>IF(OR(I963="",说明首页!$C$3-INT(I963)&gt;=3),"是","否")</f>
        <v>否</v>
      </c>
      <c r="AB963" s="28">
        <f>IFERROR(IF(L963&gt;0,N963/L963,0),0)</f>
        <v>64.98863636363636</v>
      </c>
      <c r="AC963" s="29">
        <f>IFERROR(IF(U963="",0,U963/10000),0)</f>
        <v>20.18</v>
      </c>
      <c r="AD963" s="27">
        <f>IFERROR(IF(AND(T963&lt;&gt;"",T963&gt;0),U963/T963,0),0)</f>
        <v>50450</v>
      </c>
      <c r="AE963" s="29">
        <f>IFERROR(IF(V963="",0,V963/10000),0)</f>
        <v>20.18</v>
      </c>
      <c r="AF963" s="29">
        <f>IFERROR(IF(O963&gt;0,N963/O963/60,0),0)</f>
        <v>47.658333333333331</v>
      </c>
      <c r="AG963" s="28" t="str">
        <f>IF(Z963="是",COUNTIFS($Z$2:$Z$4721,"是",$AB$2:$AB$4721,"&lt;"&amp;AB963)/COUNTIF($Z$2:$Z$4721,"是")*100,"")</f>
        <v/>
      </c>
      <c r="AH963" s="28" t="str">
        <f>IF(Z963="是",COUNTIFS($Z$2:$Z$4721,"是",$AC$2:$AC$4721,"&lt;"&amp;AC963)/COUNTIF($Z$2:$Z$4721,"是")*100,"")</f>
        <v/>
      </c>
      <c r="AI963" s="28" t="str">
        <f>IF(Z963="是",COUNTIFS($Z$2:$Z$4721,"是",$AD$2:$AD$4721,"&lt;"&amp;AD963)/COUNTIF($Z$2:$Z$4721,"是")*100,"")</f>
        <v/>
      </c>
      <c r="AJ963" s="28" t="str">
        <f>IF(Z963="是",COUNTIFS($Z$2:$Z$4721,"是",$AE$2:$AE$4721,"&lt;"&amp;AE963)/COUNTIF($Z$2:$Z$4721,"是")*100,"")</f>
        <v/>
      </c>
      <c r="AK963" s="28" t="str">
        <f>IF(Z963="是",COUNTIFS($Z$2:$Z$4721,"是",$AF$2:$AF$4721,"&lt;"&amp;AF963)/COUNTIF($Z$2:$Z$4721,"是")*100,"")</f>
        <v/>
      </c>
      <c r="AL963" s="29" t="str">
        <f>IF(Z963="是",ROUND(AG963*0.1+AH963*0.35+AI963*0.15+AJ963*0.15+AK963*0.25,2),"")</f>
        <v/>
      </c>
      <c r="AM963" s="25" t="str">
        <f>IF(Z963="是",COUNTIFS($Z$2:$Z$4721,"是",$AL$2:$AL$4721,"&gt;"&amp;AL963)+1,"")</f>
        <v/>
      </c>
      <c r="AN963" s="24" t="str">
        <f>IF(Z963&lt;&gt;"是","非参评",IF(AND(AM963&lt;=COUNTIF($Z$2:$Z$4721,"是")*0.2,AC963&gt;MEDIAN(IF($Z$2:$Z$4721="是",$AC$2:$AC$4721))),"S",IF(AM963&lt;=COUNTIF($Z$2:$Z$4721,"是")*0.5,"A",IF(AM963&lt;=COUNTIF($Z$2:$Z$4721,"是")*0.8,"B","C"))))</f>
        <v>非参评</v>
      </c>
      <c r="AO963" s="24" t="str">
        <f>IF(G963="","无数据",IF(G963&lt;30,"MOB1-",IF(G963&lt;90,"MOB1-3",IF(G963&lt;180,"MOB3-6",IF(G963&lt;365,"MOB6-12","MOB12+")))))</f>
        <v>MOB1-3</v>
      </c>
    </row>
    <row r="964" spans="1:41" ht="13.5" hidden="1" customHeight="1">
      <c r="A964" s="24" t="s">
        <v>1168</v>
      </c>
      <c r="B964" s="34" t="s">
        <v>152</v>
      </c>
      <c r="C964" s="25">
        <v>802991</v>
      </c>
      <c r="D964" s="24" t="s">
        <v>1617</v>
      </c>
      <c r="E964" s="26">
        <v>46083.436111111099</v>
      </c>
      <c r="F964" s="26">
        <v>46083.436111111099</v>
      </c>
      <c r="G964" s="25">
        <v>71</v>
      </c>
      <c r="H964" s="25">
        <v>71</v>
      </c>
      <c r="I964" s="26">
        <v>46154.748611111099</v>
      </c>
      <c r="J964" s="27">
        <v>4116</v>
      </c>
      <c r="K964" s="27">
        <v>5704</v>
      </c>
      <c r="L964" s="27">
        <v>2262</v>
      </c>
      <c r="M964" s="27">
        <v>246471</v>
      </c>
      <c r="N964" s="27">
        <v>192888</v>
      </c>
      <c r="O964" s="25">
        <v>25</v>
      </c>
      <c r="P964" s="27">
        <v>0</v>
      </c>
      <c r="Q964" s="24"/>
      <c r="R964" s="24"/>
      <c r="S964" s="27">
        <v>260</v>
      </c>
      <c r="T964" s="27">
        <v>455</v>
      </c>
      <c r="U964" s="27">
        <v>15300000</v>
      </c>
      <c r="V964" s="27">
        <v>5284500</v>
      </c>
      <c r="W964" s="27">
        <v>15300000</v>
      </c>
      <c r="X964" s="24" t="str">
        <f>IF(OR(I964="",说明首页!$C$3-INT(I964)&gt;7),"是","否")</f>
        <v>否</v>
      </c>
      <c r="Y964" s="24" t="str">
        <f>IF(OR(O964="",O964&lt;22),"是","否")</f>
        <v>否</v>
      </c>
      <c r="Z964" s="24" t="str">
        <f>IF(AND(X964="否",Y964="否"),"是","否")</f>
        <v>是</v>
      </c>
      <c r="AA964" s="24" t="str">
        <f>IF(OR(I964="",说明首页!$C$3-INT(I964)&gt;=3),"是","否")</f>
        <v>否</v>
      </c>
      <c r="AB964" s="28">
        <f>IFERROR(IF(L964&gt;0,N964/L964,0),0)</f>
        <v>85.273209549071623</v>
      </c>
      <c r="AC964" s="29">
        <f>IFERROR(IF(U964="",0,U964/10000),0)</f>
        <v>1530</v>
      </c>
      <c r="AD964" s="27">
        <f>IFERROR(IF(AND(T964&lt;&gt;"",T964&gt;0),U964/T964,0),0)</f>
        <v>33626.373626373628</v>
      </c>
      <c r="AE964" s="29">
        <f>IFERROR(IF(V964="",0,V964/10000),0)</f>
        <v>528.45000000000005</v>
      </c>
      <c r="AF964" s="29">
        <f>IFERROR(IF(O964&gt;0,N964/O964/60,0),0)</f>
        <v>128.59200000000001</v>
      </c>
      <c r="AG964" s="28">
        <f>IF(Z964="是",COUNTIFS($Z$2:$Z$4721,"是",$AB$2:$AB$4721,"&lt;"&amp;AB964)/COUNTIF($Z$2:$Z$4721,"是")*100,"")</f>
        <v>35.750421585160204</v>
      </c>
      <c r="AH964" s="28">
        <f>IF(Z964="是",COUNTIFS($Z$2:$Z$4721,"是",$AC$2:$AC$4721,"&lt;"&amp;AC964)/COUNTIF($Z$2:$Z$4721,"是")*100,"")</f>
        <v>91.56829679595279</v>
      </c>
      <c r="AI964" s="28">
        <f>IF(Z964="是",COUNTIFS($Z$2:$Z$4721,"是",$AD$2:$AD$4721,"&lt;"&amp;AD964)/COUNTIF($Z$2:$Z$4721,"是")*100,"")</f>
        <v>90.556492411467119</v>
      </c>
      <c r="AJ964" s="28">
        <f>IF(Z964="是",COUNTIFS($Z$2:$Z$4721,"是",$AE$2:$AE$4721,"&lt;"&amp;AE964)/COUNTIF($Z$2:$Z$4721,"是")*100,"")</f>
        <v>77.908937605396289</v>
      </c>
      <c r="AK964" s="28">
        <f>IF(Z964="是",COUNTIFS($Z$2:$Z$4721,"是",$AF$2:$AF$4721,"&lt;"&amp;AF964)/COUNTIF($Z$2:$Z$4721,"是")*100,"")</f>
        <v>38.448566610455309</v>
      </c>
      <c r="AL964" s="29">
        <f>IF(Z964="是",ROUND(AG964*0.1+AH964*0.35+AI964*0.15+AJ964*0.15+AK964*0.25,2),"")</f>
        <v>70.510000000000005</v>
      </c>
      <c r="AM964" s="25">
        <f>IF(Z964="是",COUNTIFS($Z$2:$Z$4721,"是",$AL$2:$AL$4721,"&gt;"&amp;AL964)+1,"")</f>
        <v>138</v>
      </c>
      <c r="AN964" s="24" t="str">
        <f>IF(Z964&lt;&gt;"是","非参评",IF(AND(AM964&lt;=COUNTIF($Z$2:$Z$4721,"是")*0.2,AC964&gt;MEDIAN(IF($Z$2:$Z$4721="是",$AC$2:$AC$4721))),"S",IF(AM964&lt;=COUNTIF($Z$2:$Z$4721,"是")*0.5,"A",IF(AM964&lt;=COUNTIF($Z$2:$Z$4721,"是")*0.8,"B","C"))))</f>
        <v>A</v>
      </c>
      <c r="AO964" s="24" t="str">
        <f>IF(G964="","无数据",IF(G964&lt;30,"MOB1-",IF(G964&lt;90,"MOB1-3",IF(G964&lt;180,"MOB3-6",IF(G964&lt;365,"MOB6-12","MOB12+")))))</f>
        <v>MOB1-3</v>
      </c>
    </row>
    <row r="965" spans="1:41" ht="13.5" hidden="1" customHeight="1">
      <c r="A965" s="24" t="s">
        <v>1168</v>
      </c>
      <c r="B965" s="34" t="s">
        <v>152</v>
      </c>
      <c r="C965" s="25">
        <v>802992</v>
      </c>
      <c r="D965" s="24" t="s">
        <v>1613</v>
      </c>
      <c r="E965" s="26">
        <v>46083.434722222199</v>
      </c>
      <c r="F965" s="26">
        <v>46083.434722222199</v>
      </c>
      <c r="G965" s="25">
        <v>71</v>
      </c>
      <c r="H965" s="25">
        <v>71</v>
      </c>
      <c r="I965" s="26">
        <v>46154.770138888904</v>
      </c>
      <c r="J965" s="27">
        <v>3433</v>
      </c>
      <c r="K965" s="27">
        <v>4455</v>
      </c>
      <c r="L965" s="27">
        <v>2380</v>
      </c>
      <c r="M965" s="27">
        <v>231304</v>
      </c>
      <c r="N965" s="27">
        <v>200977</v>
      </c>
      <c r="O965" s="25">
        <v>25</v>
      </c>
      <c r="P965" s="27">
        <v>0</v>
      </c>
      <c r="Q965" s="24"/>
      <c r="R965" s="24"/>
      <c r="S965" s="27">
        <v>208</v>
      </c>
      <c r="T965" s="27">
        <v>340</v>
      </c>
      <c r="U965" s="27">
        <v>8072600</v>
      </c>
      <c r="V965" s="27">
        <v>3395200</v>
      </c>
      <c r="W965" s="27">
        <v>8072600</v>
      </c>
      <c r="X965" s="24" t="str">
        <f>IF(OR(I965="",说明首页!$C$3-INT(I965)&gt;7),"是","否")</f>
        <v>否</v>
      </c>
      <c r="Y965" s="24" t="str">
        <f>IF(OR(O965="",O965&lt;22),"是","否")</f>
        <v>否</v>
      </c>
      <c r="Z965" s="24" t="str">
        <f>IF(AND(X965="否",Y965="否"),"是","否")</f>
        <v>是</v>
      </c>
      <c r="AA965" s="24" t="str">
        <f>IF(OR(I965="",说明首页!$C$3-INT(I965)&gt;=3),"是","否")</f>
        <v>否</v>
      </c>
      <c r="AB965" s="28">
        <f>IFERROR(IF(L965&gt;0,N965/L965,0),0)</f>
        <v>84.444117647058818</v>
      </c>
      <c r="AC965" s="29">
        <f>IFERROR(IF(U965="",0,U965/10000),0)</f>
        <v>807.26</v>
      </c>
      <c r="AD965" s="27">
        <f>IFERROR(IF(AND(T965&lt;&gt;"",T965&gt;0),U965/T965,0),0)</f>
        <v>23742.941176470587</v>
      </c>
      <c r="AE965" s="29">
        <f>IFERROR(IF(V965="",0,V965/10000),0)</f>
        <v>339.52</v>
      </c>
      <c r="AF965" s="29">
        <f>IFERROR(IF(O965&gt;0,N965/O965/60,0),0)</f>
        <v>133.98466666666667</v>
      </c>
      <c r="AG965" s="28">
        <f>IF(Z965="是",COUNTIFS($Z$2:$Z$4721,"是",$AB$2:$AB$4721,"&lt;"&amp;AB965)/COUNTIF($Z$2:$Z$4721,"是")*100,"")</f>
        <v>33.389544688026987</v>
      </c>
      <c r="AH965" s="28">
        <f>IF(Z965="是",COUNTIFS($Z$2:$Z$4721,"是",$AC$2:$AC$4721,"&lt;"&amp;AC965)/COUNTIF($Z$2:$Z$4721,"是")*100,"")</f>
        <v>50.084317032040474</v>
      </c>
      <c r="AI965" s="28">
        <f>IF(Z965="是",COUNTIFS($Z$2:$Z$4721,"是",$AD$2:$AD$4721,"&lt;"&amp;AD965)/COUNTIF($Z$2:$Z$4721,"是")*100,"")</f>
        <v>47.554806070826302</v>
      </c>
      <c r="AJ965" s="28">
        <f>IF(Z965="是",COUNTIFS($Z$2:$Z$4721,"是",$AE$2:$AE$4721,"&lt;"&amp;AE965)/COUNTIF($Z$2:$Z$4721,"是")*100,"")</f>
        <v>55.143338954468803</v>
      </c>
      <c r="AK965" s="28">
        <f>IF(Z965="是",COUNTIFS($Z$2:$Z$4721,"是",$AF$2:$AF$4721,"&lt;"&amp;AF965)/COUNTIF($Z$2:$Z$4721,"是")*100,"")</f>
        <v>48.735244519392914</v>
      </c>
      <c r="AL965" s="29">
        <f>IF(Z965="是",ROUND(AG965*0.1+AH965*0.35+AI965*0.15+AJ965*0.15+AK965*0.25,2),"")</f>
        <v>48.46</v>
      </c>
      <c r="AM965" s="25">
        <f>IF(Z965="是",COUNTIFS($Z$2:$Z$4721,"是",$AL$2:$AL$4721,"&gt;"&amp;AL965)+1,"")</f>
        <v>298</v>
      </c>
      <c r="AN965" s="24" t="str">
        <f>IF(Z965&lt;&gt;"是","非参评",IF(AND(AM965&lt;=COUNTIF($Z$2:$Z$4721,"是")*0.2,AC965&gt;MEDIAN(IF($Z$2:$Z$4721="是",$AC$2:$AC$4721))),"S",IF(AM965&lt;=COUNTIF($Z$2:$Z$4721,"是")*0.5,"A",IF(AM965&lt;=COUNTIF($Z$2:$Z$4721,"是")*0.8,"B","C"))))</f>
        <v>B</v>
      </c>
      <c r="AO965" s="24" t="str">
        <f>IF(G965="","无数据",IF(G965&lt;30,"MOB1-",IF(G965&lt;90,"MOB1-3",IF(G965&lt;180,"MOB3-6",IF(G965&lt;365,"MOB6-12","MOB12+")))))</f>
        <v>MOB1-3</v>
      </c>
    </row>
    <row r="966" spans="1:41" ht="13.5" hidden="1" customHeight="1">
      <c r="A966" s="24" t="s">
        <v>1168</v>
      </c>
      <c r="B966" s="34" t="s">
        <v>181</v>
      </c>
      <c r="C966" s="25">
        <v>802996</v>
      </c>
      <c r="D966" s="24" t="s">
        <v>1061</v>
      </c>
      <c r="E966" s="26">
        <v>46083.658333333296</v>
      </c>
      <c r="F966" s="26">
        <v>46083.658333333296</v>
      </c>
      <c r="G966" s="25">
        <v>71</v>
      </c>
      <c r="H966" s="25">
        <v>71</v>
      </c>
      <c r="I966" s="26">
        <v>46154.768750000003</v>
      </c>
      <c r="J966" s="27">
        <v>3032</v>
      </c>
      <c r="K966" s="27">
        <v>3711</v>
      </c>
      <c r="L966" s="27">
        <v>759</v>
      </c>
      <c r="M966" s="27">
        <v>162789</v>
      </c>
      <c r="N966" s="27">
        <v>125927</v>
      </c>
      <c r="O966" s="24">
        <v>23</v>
      </c>
      <c r="P966" s="27">
        <v>0</v>
      </c>
      <c r="Q966" s="24"/>
      <c r="R966" s="24"/>
      <c r="S966" s="27">
        <v>163</v>
      </c>
      <c r="T966" s="27">
        <v>274</v>
      </c>
      <c r="U966" s="27">
        <v>8915200</v>
      </c>
      <c r="V966" s="24">
        <v>7305100</v>
      </c>
      <c r="W966" s="27">
        <v>8915200</v>
      </c>
      <c r="X966" s="24" t="str">
        <f>IF(OR(I966="",说明首页!$C$3-INT(I966)&gt;7),"是","否")</f>
        <v>否</v>
      </c>
      <c r="Y966" s="24" t="str">
        <f>IF(OR(O966="",O966&lt;22),"是","否")</f>
        <v>否</v>
      </c>
      <c r="Z966" s="24" t="str">
        <f>IF(AND(X966="否",Y966="否"),"是","否")</f>
        <v>是</v>
      </c>
      <c r="AA966" s="24" t="str">
        <f>IF(OR(I966="",说明首页!$C$3-INT(I966)&gt;=3),"是","否")</f>
        <v>否</v>
      </c>
      <c r="AB966" s="28">
        <f>IFERROR(IF(L966&gt;0,N966/L966,0),0)</f>
        <v>165.91172595520422</v>
      </c>
      <c r="AC966" s="29">
        <f>IFERROR(IF(U966="",0,U966/10000),0)</f>
        <v>891.52</v>
      </c>
      <c r="AD966" s="27">
        <f>IFERROR(IF(AND(T966&lt;&gt;"",T966&gt;0),U966/T966,0),0)</f>
        <v>32537.226277372261</v>
      </c>
      <c r="AE966" s="29">
        <f>IFERROR(IF(V966="",0,V966/10000),0)</f>
        <v>730.51</v>
      </c>
      <c r="AF966" s="29">
        <f>IFERROR(IF(O966&gt;0,N966/O966/60,0),0)</f>
        <v>91.251449275362319</v>
      </c>
      <c r="AG966" s="28">
        <f>IF(Z966="是",COUNTIFS($Z$2:$Z$4721,"是",$AB$2:$AB$4721,"&lt;"&amp;AB966)/COUNTIF($Z$2:$Z$4721,"是")*100,"")</f>
        <v>97.639123102866776</v>
      </c>
      <c r="AH966" s="28">
        <f>IF(Z966="是",COUNTIFS($Z$2:$Z$4721,"是",$AC$2:$AC$4721,"&lt;"&amp;AC966)/COUNTIF($Z$2:$Z$4721,"是")*100,"")</f>
        <v>60.202360876897131</v>
      </c>
      <c r="AI966" s="28">
        <f>IF(Z966="是",COUNTIFS($Z$2:$Z$4721,"是",$AD$2:$AD$4721,"&lt;"&amp;AD966)/COUNTIF($Z$2:$Z$4721,"是")*100,"")</f>
        <v>88.364249578414842</v>
      </c>
      <c r="AJ966" s="28">
        <f>IF(Z966="是",COUNTIFS($Z$2:$Z$4721,"是",$AE$2:$AE$4721,"&lt;"&amp;AE966)/COUNTIF($Z$2:$Z$4721,"是")*100,"")</f>
        <v>88.53288364249579</v>
      </c>
      <c r="AK966" s="28">
        <f>IF(Z966="是",COUNTIFS($Z$2:$Z$4721,"是",$AF$2:$AF$4721,"&lt;"&amp;AF966)/COUNTIF($Z$2:$Z$4721,"是")*100,"")</f>
        <v>3.5413153456998319</v>
      </c>
      <c r="AL966" s="29">
        <f>IF(Z966="是",ROUND(AG966*0.1+AH966*0.35+AI966*0.15+AJ966*0.15+AK966*0.25,2),"")</f>
        <v>58.25</v>
      </c>
      <c r="AM966" s="25">
        <f>IF(Z966="是",COUNTIFS($Z$2:$Z$4721,"是",$AL$2:$AL$4721,"&gt;"&amp;AL966)+1,"")</f>
        <v>224</v>
      </c>
      <c r="AN966" s="24" t="str">
        <f>IF(Z966&lt;&gt;"是","非参评",IF(AND(AM966&lt;=COUNTIF($Z$2:$Z$4721,"是")*0.2,AC966&gt;MEDIAN(IF($Z$2:$Z$4721="是",$AC$2:$AC$4721))),"S",IF(AM966&lt;=COUNTIF($Z$2:$Z$4721,"是")*0.5,"A",IF(AM966&lt;=COUNTIF($Z$2:$Z$4721,"是")*0.8,"B","C"))))</f>
        <v>A</v>
      </c>
      <c r="AO966" s="24" t="str">
        <f>IF(G966="","无数据",IF(G966&lt;30,"MOB1-",IF(G966&lt;90,"MOB1-3",IF(G966&lt;180,"MOB3-6",IF(G966&lt;365,"MOB6-12","MOB12+")))))</f>
        <v>MOB1-3</v>
      </c>
    </row>
    <row r="967" spans="1:41" ht="13.5" hidden="1" customHeight="1">
      <c r="A967" s="24" t="s">
        <v>1168</v>
      </c>
      <c r="B967" s="34" t="s">
        <v>181</v>
      </c>
      <c r="C967" s="25">
        <v>802997</v>
      </c>
      <c r="D967" s="24" t="s">
        <v>624</v>
      </c>
      <c r="E967" s="26">
        <v>46083.662499999999</v>
      </c>
      <c r="F967" s="26">
        <v>46083.662499999999</v>
      </c>
      <c r="G967" s="25">
        <v>71</v>
      </c>
      <c r="H967" s="25">
        <v>71</v>
      </c>
      <c r="I967" s="26">
        <v>46154.796527777798</v>
      </c>
      <c r="J967" s="27">
        <v>19</v>
      </c>
      <c r="K967" s="27">
        <v>25</v>
      </c>
      <c r="L967" s="27">
        <v>21</v>
      </c>
      <c r="M967" s="27">
        <v>9561</v>
      </c>
      <c r="N967" s="27">
        <v>9508</v>
      </c>
      <c r="O967" s="25"/>
      <c r="P967" s="27"/>
      <c r="Q967" s="24"/>
      <c r="R967" s="24"/>
      <c r="S967" s="27"/>
      <c r="T967" s="27"/>
      <c r="U967" s="27"/>
      <c r="V967" s="24"/>
      <c r="W967" s="27"/>
      <c r="X967" s="24" t="str">
        <f>IF(OR(I967="",说明首页!$C$3-INT(I967)&gt;7),"是","否")</f>
        <v>否</v>
      </c>
      <c r="Y967" s="24" t="str">
        <f>IF(OR(O967="",O967&lt;22),"是","否")</f>
        <v>是</v>
      </c>
      <c r="Z967" s="24" t="str">
        <f>IF(AND(X967="否",Y967="否"),"是","否")</f>
        <v>否</v>
      </c>
      <c r="AA967" s="24" t="str">
        <f>IF(OR(I967="",说明首页!$C$3-INT(I967)&gt;=3),"是","否")</f>
        <v>否</v>
      </c>
      <c r="AB967" s="28">
        <f>IFERROR(IF(L967&gt;0,N967/L967,0),0)</f>
        <v>452.76190476190476</v>
      </c>
      <c r="AC967" s="29">
        <f>IFERROR(IF(U967="",0,U967/10000),0)</f>
        <v>0</v>
      </c>
      <c r="AD967" s="27">
        <f>IFERROR(IF(AND(T967&lt;&gt;"",T967&gt;0),U967/T967,0),0)</f>
        <v>0</v>
      </c>
      <c r="AE967" s="29">
        <f>IFERROR(IF(V967="",0,V967/10000),0)</f>
        <v>0</v>
      </c>
      <c r="AF967" s="29">
        <f>IFERROR(IF(O967&gt;0,N967/O967/60,0),0)</f>
        <v>0</v>
      </c>
      <c r="AG967" s="28" t="str">
        <f>IF(Z967="是",COUNTIFS($Z$2:$Z$4721,"是",$AB$2:$AB$4721,"&lt;"&amp;AB967)/COUNTIF($Z$2:$Z$4721,"是")*100,"")</f>
        <v/>
      </c>
      <c r="AH967" s="28" t="str">
        <f>IF(Z967="是",COUNTIFS($Z$2:$Z$4721,"是",$AC$2:$AC$4721,"&lt;"&amp;AC967)/COUNTIF($Z$2:$Z$4721,"是")*100,"")</f>
        <v/>
      </c>
      <c r="AI967" s="28" t="str">
        <f>IF(Z967="是",COUNTIFS($Z$2:$Z$4721,"是",$AD$2:$AD$4721,"&lt;"&amp;AD967)/COUNTIF($Z$2:$Z$4721,"是")*100,"")</f>
        <v/>
      </c>
      <c r="AJ967" s="28" t="str">
        <f>IF(Z967="是",COUNTIFS($Z$2:$Z$4721,"是",$AE$2:$AE$4721,"&lt;"&amp;AE967)/COUNTIF($Z$2:$Z$4721,"是")*100,"")</f>
        <v/>
      </c>
      <c r="AK967" s="28" t="str">
        <f>IF(Z967="是",COUNTIFS($Z$2:$Z$4721,"是",$AF$2:$AF$4721,"&lt;"&amp;AF967)/COUNTIF($Z$2:$Z$4721,"是")*100,"")</f>
        <v/>
      </c>
      <c r="AL967" s="29" t="str">
        <f>IF(Z967="是",ROUND(AG967*0.1+AH967*0.35+AI967*0.15+AJ967*0.15+AK967*0.25,2),"")</f>
        <v/>
      </c>
      <c r="AM967" s="25" t="str">
        <f>IF(Z967="是",COUNTIFS($Z$2:$Z$4721,"是",$AL$2:$AL$4721,"&gt;"&amp;AL967)+1,"")</f>
        <v/>
      </c>
      <c r="AN967" s="24" t="str">
        <f>IF(Z967&lt;&gt;"是","非参评",IF(AND(AM967&lt;=COUNTIF($Z$2:$Z$4721,"是")*0.2,AC967&gt;MEDIAN(IF($Z$2:$Z$4721="是",$AC$2:$AC$4721))),"S",IF(AM967&lt;=COUNTIF($Z$2:$Z$4721,"是")*0.5,"A",IF(AM967&lt;=COUNTIF($Z$2:$Z$4721,"是")*0.8,"B","C"))))</f>
        <v>非参评</v>
      </c>
      <c r="AO967" s="24" t="str">
        <f>IF(G967="","无数据",IF(G967&lt;30,"MOB1-",IF(G967&lt;90,"MOB1-3",IF(G967&lt;180,"MOB3-6",IF(G967&lt;365,"MOB6-12","MOB12+")))))</f>
        <v>MOB1-3</v>
      </c>
    </row>
    <row r="968" spans="1:41" ht="13.5" hidden="1" customHeight="1">
      <c r="A968" s="24" t="s">
        <v>1168</v>
      </c>
      <c r="B968" s="34" t="s">
        <v>181</v>
      </c>
      <c r="C968" s="25">
        <v>802998</v>
      </c>
      <c r="D968" s="24" t="s">
        <v>1139</v>
      </c>
      <c r="E968" s="26">
        <v>46085.402083333298</v>
      </c>
      <c r="F968" s="26">
        <v>46085.402083333298</v>
      </c>
      <c r="G968" s="25">
        <v>69</v>
      </c>
      <c r="H968" s="25">
        <v>69</v>
      </c>
      <c r="I968" s="26">
        <v>46154.8034722222</v>
      </c>
      <c r="J968" s="27">
        <v>3048</v>
      </c>
      <c r="K968" s="27">
        <v>3389</v>
      </c>
      <c r="L968" s="27">
        <v>917</v>
      </c>
      <c r="M968" s="27">
        <v>211156</v>
      </c>
      <c r="N968" s="27">
        <v>175822</v>
      </c>
      <c r="O968" s="25">
        <v>24</v>
      </c>
      <c r="P968" s="24">
        <v>0</v>
      </c>
      <c r="Q968" s="24"/>
      <c r="R968" s="24"/>
      <c r="S968" s="24">
        <v>181</v>
      </c>
      <c r="T968" s="24">
        <v>265</v>
      </c>
      <c r="U968" s="24">
        <v>8397500</v>
      </c>
      <c r="V968" s="24">
        <v>3953600</v>
      </c>
      <c r="W968" s="24">
        <v>8397500</v>
      </c>
      <c r="X968" s="24" t="str">
        <f>IF(OR(I968="",说明首页!$C$3-INT(I968)&gt;7),"是","否")</f>
        <v>否</v>
      </c>
      <c r="Y968" s="24" t="str">
        <f>IF(OR(O968="",O968&lt;22),"是","否")</f>
        <v>否</v>
      </c>
      <c r="Z968" s="24" t="str">
        <f>IF(AND(X968="否",Y968="否"),"是","否")</f>
        <v>是</v>
      </c>
      <c r="AA968" s="24" t="str">
        <f>IF(OR(I968="",说明首页!$C$3-INT(I968)&gt;=3),"是","否")</f>
        <v>否</v>
      </c>
      <c r="AB968" s="28">
        <f>IFERROR(IF(L968&gt;0,N968/L968,0),0)</f>
        <v>191.7360959651036</v>
      </c>
      <c r="AC968" s="29">
        <f>IFERROR(IF(U968="",0,U968/10000),0)</f>
        <v>839.75</v>
      </c>
      <c r="AD968" s="27">
        <f>IFERROR(IF(AND(T968&lt;&gt;"",T968&gt;0),U968/T968,0),0)</f>
        <v>31688.67924528302</v>
      </c>
      <c r="AE968" s="29">
        <f>IFERROR(IF(V968="",0,V968/10000),0)</f>
        <v>395.36</v>
      </c>
      <c r="AF968" s="29">
        <f>IFERROR(IF(O968&gt;0,N968/O968/60,0),0)</f>
        <v>122.09861111111111</v>
      </c>
      <c r="AG968" s="28">
        <f>IF(Z968="是",COUNTIFS($Z$2:$Z$4721,"是",$AB$2:$AB$4721,"&lt;"&amp;AB968)/COUNTIF($Z$2:$Z$4721,"是")*100,"")</f>
        <v>98.988195615514329</v>
      </c>
      <c r="AH968" s="28">
        <f>IF(Z968="是",COUNTIFS($Z$2:$Z$4721,"是",$AC$2:$AC$4721,"&lt;"&amp;AC968)/COUNTIF($Z$2:$Z$4721,"是")*100,"")</f>
        <v>53.962900505902191</v>
      </c>
      <c r="AI968" s="28">
        <f>IF(Z968="是",COUNTIFS($Z$2:$Z$4721,"是",$AD$2:$AD$4721,"&lt;"&amp;AD968)/COUNTIF($Z$2:$Z$4721,"是")*100,"")</f>
        <v>86.172006745362566</v>
      </c>
      <c r="AJ968" s="28">
        <f>IF(Z968="是",COUNTIFS($Z$2:$Z$4721,"是",$AE$2:$AE$4721,"&lt;"&amp;AE968)/COUNTIF($Z$2:$Z$4721,"是")*100,"")</f>
        <v>63.912310286677908</v>
      </c>
      <c r="AK968" s="28">
        <f>IF(Z968="是",COUNTIFS($Z$2:$Z$4721,"是",$AF$2:$AF$4721,"&lt;"&amp;AF968)/COUNTIF($Z$2:$Z$4721,"是")*100,"")</f>
        <v>26.644182124789207</v>
      </c>
      <c r="AL968" s="29">
        <f>IF(Z968="是",ROUND(AG968*0.1+AH968*0.35+AI968*0.15+AJ968*0.15+AK968*0.25,2),"")</f>
        <v>57.96</v>
      </c>
      <c r="AM968" s="25">
        <f>IF(Z968="是",COUNTIFS($Z$2:$Z$4721,"是",$AL$2:$AL$4721,"&gt;"&amp;AL968)+1,"")</f>
        <v>226</v>
      </c>
      <c r="AN968" s="24" t="str">
        <f>IF(Z968&lt;&gt;"是","非参评",IF(AND(AM968&lt;=COUNTIF($Z$2:$Z$4721,"是")*0.2,AC968&gt;MEDIAN(IF($Z$2:$Z$4721="是",$AC$2:$AC$4721))),"S",IF(AM968&lt;=COUNTIF($Z$2:$Z$4721,"是")*0.5,"A",IF(AM968&lt;=COUNTIF($Z$2:$Z$4721,"是")*0.8,"B","C"))))</f>
        <v>A</v>
      </c>
      <c r="AO968" s="24" t="str">
        <f>IF(G968="","无数据",IF(G968&lt;30,"MOB1-",IF(G968&lt;90,"MOB1-3",IF(G968&lt;180,"MOB3-6",IF(G968&lt;365,"MOB6-12","MOB12+")))))</f>
        <v>MOB1-3</v>
      </c>
    </row>
    <row r="969" spans="1:41" ht="13.5" hidden="1" customHeight="1">
      <c r="A969" s="24" t="s">
        <v>1168</v>
      </c>
      <c r="B969" s="34" t="s">
        <v>181</v>
      </c>
      <c r="C969" s="25">
        <v>802999</v>
      </c>
      <c r="D969" s="24" t="s">
        <v>909</v>
      </c>
      <c r="E969" s="26">
        <v>46083.675694444399</v>
      </c>
      <c r="F969" s="26">
        <v>46083.675694444399</v>
      </c>
      <c r="G969" s="25">
        <v>71</v>
      </c>
      <c r="H969" s="25">
        <v>71</v>
      </c>
      <c r="I969" s="26">
        <v>46154.795833333301</v>
      </c>
      <c r="J969" s="27">
        <v>3273</v>
      </c>
      <c r="K969" s="27">
        <v>4113</v>
      </c>
      <c r="L969" s="27">
        <v>1707</v>
      </c>
      <c r="M969" s="27">
        <v>237752</v>
      </c>
      <c r="N969" s="27">
        <v>199940</v>
      </c>
      <c r="O969" s="25">
        <v>25</v>
      </c>
      <c r="P969" s="27">
        <v>0</v>
      </c>
      <c r="Q969" s="24"/>
      <c r="R969" s="24"/>
      <c r="S969" s="27">
        <v>234</v>
      </c>
      <c r="T969" s="27">
        <v>371</v>
      </c>
      <c r="U969" s="27">
        <v>7495700</v>
      </c>
      <c r="V969" s="27">
        <v>3003300</v>
      </c>
      <c r="W969" s="27">
        <v>7495700</v>
      </c>
      <c r="X969" s="24" t="str">
        <f>IF(OR(I969="",说明首页!$C$3-INT(I969)&gt;7),"是","否")</f>
        <v>否</v>
      </c>
      <c r="Y969" s="24" t="str">
        <f>IF(OR(O969="",O969&lt;22),"是","否")</f>
        <v>否</v>
      </c>
      <c r="Z969" s="24" t="str">
        <f>IF(AND(X969="否",Y969="否"),"是","否")</f>
        <v>是</v>
      </c>
      <c r="AA969" s="24" t="str">
        <f>IF(OR(I969="",说明首页!$C$3-INT(I969)&gt;=3),"是","否")</f>
        <v>否</v>
      </c>
      <c r="AB969" s="28">
        <f>IFERROR(IF(L969&gt;0,N969/L969,0),0)</f>
        <v>117.12946690099589</v>
      </c>
      <c r="AC969" s="29">
        <f>IFERROR(IF(U969="",0,U969/10000),0)</f>
        <v>749.57</v>
      </c>
      <c r="AD969" s="27">
        <f>IFERROR(IF(AND(T969&lt;&gt;"",T969&gt;0),U969/T969,0),0)</f>
        <v>20204.043126684635</v>
      </c>
      <c r="AE969" s="29">
        <f>IFERROR(IF(V969="",0,V969/10000),0)</f>
        <v>300.33</v>
      </c>
      <c r="AF969" s="29">
        <f>IFERROR(IF(O969&gt;0,N969/O969/60,0),0)</f>
        <v>133.29333333333335</v>
      </c>
      <c r="AG969" s="28">
        <f>IF(Z969="是",COUNTIFS($Z$2:$Z$4721,"是",$AB$2:$AB$4721,"&lt;"&amp;AB969)/COUNTIF($Z$2:$Z$4721,"是")*100,"")</f>
        <v>87.015177065767276</v>
      </c>
      <c r="AH969" s="28">
        <f>IF(Z969="是",COUNTIFS($Z$2:$Z$4721,"是",$AC$2:$AC$4721,"&lt;"&amp;AC969)/COUNTIF($Z$2:$Z$4721,"是")*100,"")</f>
        <v>43.338954468802697</v>
      </c>
      <c r="AI969" s="28">
        <f>IF(Z969="是",COUNTIFS($Z$2:$Z$4721,"是",$AD$2:$AD$4721,"&lt;"&amp;AD969)/COUNTIF($Z$2:$Z$4721,"是")*100,"")</f>
        <v>27.487352445193931</v>
      </c>
      <c r="AJ969" s="28">
        <f>IF(Z969="是",COUNTIFS($Z$2:$Z$4721,"是",$AE$2:$AE$4721,"&lt;"&amp;AE969)/COUNTIF($Z$2:$Z$4721,"是")*100,"")</f>
        <v>48.397976391231026</v>
      </c>
      <c r="AK969" s="28">
        <f>IF(Z969="是",COUNTIFS($Z$2:$Z$4721,"是",$AF$2:$AF$4721,"&lt;"&amp;AF969)/COUNTIF($Z$2:$Z$4721,"是")*100,"")</f>
        <v>47.554806070826302</v>
      </c>
      <c r="AL969" s="29">
        <f>IF(Z969="是",ROUND(AG969*0.1+AH969*0.35+AI969*0.15+AJ969*0.15+AK969*0.25,2),"")</f>
        <v>47.14</v>
      </c>
      <c r="AM969" s="25">
        <f>IF(Z969="是",COUNTIFS($Z$2:$Z$4721,"是",$AL$2:$AL$4721,"&gt;"&amp;AL969)+1,"")</f>
        <v>309</v>
      </c>
      <c r="AN969" s="24" t="str">
        <f>IF(Z969&lt;&gt;"是","非参评",IF(AND(AM969&lt;=COUNTIF($Z$2:$Z$4721,"是")*0.2,AC969&gt;MEDIAN(IF($Z$2:$Z$4721="是",$AC$2:$AC$4721))),"S",IF(AM969&lt;=COUNTIF($Z$2:$Z$4721,"是")*0.5,"A",IF(AM969&lt;=COUNTIF($Z$2:$Z$4721,"是")*0.8,"B","C"))))</f>
        <v>B</v>
      </c>
      <c r="AO969" s="24" t="str">
        <f>IF(G969="","无数据",IF(G969&lt;30,"MOB1-",IF(G969&lt;90,"MOB1-3",IF(G969&lt;180,"MOB3-6",IF(G969&lt;365,"MOB6-12","MOB12+")))))</f>
        <v>MOB1-3</v>
      </c>
    </row>
    <row r="970" spans="1:41" ht="13.5" hidden="1" customHeight="1">
      <c r="A970" s="24" t="s">
        <v>1168</v>
      </c>
      <c r="B970" s="34" t="s">
        <v>181</v>
      </c>
      <c r="C970" s="25">
        <v>803000</v>
      </c>
      <c r="D970" s="24" t="s">
        <v>837</v>
      </c>
      <c r="E970" s="26">
        <v>46085.813194444403</v>
      </c>
      <c r="F970" s="26">
        <v>46085.813194444403</v>
      </c>
      <c r="G970" s="25">
        <v>69</v>
      </c>
      <c r="H970" s="25">
        <v>69</v>
      </c>
      <c r="I970" s="26">
        <v>46154.657638888901</v>
      </c>
      <c r="J970" s="27">
        <v>25</v>
      </c>
      <c r="K970" s="27">
        <v>39</v>
      </c>
      <c r="L970" s="27">
        <v>33</v>
      </c>
      <c r="M970" s="27">
        <v>19065</v>
      </c>
      <c r="N970" s="27">
        <v>18957</v>
      </c>
      <c r="O970" s="25">
        <v>3</v>
      </c>
      <c r="P970" s="27"/>
      <c r="Q970" s="24"/>
      <c r="R970" s="24"/>
      <c r="S970" s="27"/>
      <c r="T970" s="27"/>
      <c r="U970" s="27"/>
      <c r="V970" s="27"/>
      <c r="W970" s="27"/>
      <c r="X970" s="24" t="str">
        <f>IF(OR(I970="",说明首页!$C$3-INT(I970)&gt;7),"是","否")</f>
        <v>否</v>
      </c>
      <c r="Y970" s="24" t="str">
        <f>IF(OR(O970="",O970&lt;22),"是","否")</f>
        <v>是</v>
      </c>
      <c r="Z970" s="24" t="str">
        <f>IF(AND(X970="否",Y970="否"),"是","否")</f>
        <v>否</v>
      </c>
      <c r="AA970" s="24" t="str">
        <f>IF(OR(I970="",说明首页!$C$3-INT(I970)&gt;=3),"是","否")</f>
        <v>否</v>
      </c>
      <c r="AB970" s="28">
        <f>IFERROR(IF(L970&gt;0,N970/L970,0),0)</f>
        <v>574.4545454545455</v>
      </c>
      <c r="AC970" s="29">
        <f>IFERROR(IF(U970="",0,U970/10000),0)</f>
        <v>0</v>
      </c>
      <c r="AD970" s="27">
        <f>IFERROR(IF(AND(T970&lt;&gt;"",T970&gt;0),U970/T970,0),0)</f>
        <v>0</v>
      </c>
      <c r="AE970" s="29">
        <f>IFERROR(IF(V970="",0,V970/10000),0)</f>
        <v>0</v>
      </c>
      <c r="AF970" s="29">
        <f>IFERROR(IF(O970&gt;0,N970/O970/60,0),0)</f>
        <v>105.31666666666666</v>
      </c>
      <c r="AG970" s="28" t="str">
        <f>IF(Z970="是",COUNTIFS($Z$2:$Z$4721,"是",$AB$2:$AB$4721,"&lt;"&amp;AB970)/COUNTIF($Z$2:$Z$4721,"是")*100,"")</f>
        <v/>
      </c>
      <c r="AH970" s="28" t="str">
        <f>IF(Z970="是",COUNTIFS($Z$2:$Z$4721,"是",$AC$2:$AC$4721,"&lt;"&amp;AC970)/COUNTIF($Z$2:$Z$4721,"是")*100,"")</f>
        <v/>
      </c>
      <c r="AI970" s="28" t="str">
        <f>IF(Z970="是",COUNTIFS($Z$2:$Z$4721,"是",$AD$2:$AD$4721,"&lt;"&amp;AD970)/COUNTIF($Z$2:$Z$4721,"是")*100,"")</f>
        <v/>
      </c>
      <c r="AJ970" s="28" t="str">
        <f>IF(Z970="是",COUNTIFS($Z$2:$Z$4721,"是",$AE$2:$AE$4721,"&lt;"&amp;AE970)/COUNTIF($Z$2:$Z$4721,"是")*100,"")</f>
        <v/>
      </c>
      <c r="AK970" s="28" t="str">
        <f>IF(Z970="是",COUNTIFS($Z$2:$Z$4721,"是",$AF$2:$AF$4721,"&lt;"&amp;AF970)/COUNTIF($Z$2:$Z$4721,"是")*100,"")</f>
        <v/>
      </c>
      <c r="AL970" s="29" t="str">
        <f>IF(Z970="是",ROUND(AG970*0.1+AH970*0.35+AI970*0.15+AJ970*0.15+AK970*0.25,2),"")</f>
        <v/>
      </c>
      <c r="AM970" s="25" t="str">
        <f>IF(Z970="是",COUNTIFS($Z$2:$Z$4721,"是",$AL$2:$AL$4721,"&gt;"&amp;AL970)+1,"")</f>
        <v/>
      </c>
      <c r="AN970" s="24" t="str">
        <f>IF(Z970&lt;&gt;"是","非参评",IF(AND(AM970&lt;=COUNTIF($Z$2:$Z$4721,"是")*0.2,AC970&gt;MEDIAN(IF($Z$2:$Z$4721="是",$AC$2:$AC$4721))),"S",IF(AM970&lt;=COUNTIF($Z$2:$Z$4721,"是")*0.5,"A",IF(AM970&lt;=COUNTIF($Z$2:$Z$4721,"是")*0.8,"B","C"))))</f>
        <v>非参评</v>
      </c>
      <c r="AO970" s="24" t="str">
        <f>IF(G970="","无数据",IF(G970&lt;30,"MOB1-",IF(G970&lt;90,"MOB1-3",IF(G970&lt;180,"MOB3-6",IF(G970&lt;365,"MOB6-12","MOB12+")))))</f>
        <v>MOB1-3</v>
      </c>
    </row>
    <row r="971" spans="1:41" ht="13.5" hidden="1" customHeight="1">
      <c r="A971" s="24" t="s">
        <v>1168</v>
      </c>
      <c r="B971" s="34" t="s">
        <v>181</v>
      </c>
      <c r="C971" s="25">
        <v>803001</v>
      </c>
      <c r="D971" s="24" t="s">
        <v>1731</v>
      </c>
      <c r="E971" s="26">
        <v>46148.8125</v>
      </c>
      <c r="F971" s="26">
        <v>46148.8125</v>
      </c>
      <c r="G971" s="25">
        <v>6</v>
      </c>
      <c r="H971" s="25">
        <v>6</v>
      </c>
      <c r="I971" s="26"/>
      <c r="J971" s="27">
        <v>0</v>
      </c>
      <c r="K971" s="27">
        <v>0</v>
      </c>
      <c r="L971" s="27">
        <v>0</v>
      </c>
      <c r="M971" s="27"/>
      <c r="N971" s="27"/>
      <c r="O971" s="25"/>
      <c r="P971" s="27"/>
      <c r="Q971" s="24"/>
      <c r="R971" s="24"/>
      <c r="S971" s="27"/>
      <c r="T971" s="27"/>
      <c r="U971" s="27"/>
      <c r="V971" s="27"/>
      <c r="W971" s="27"/>
      <c r="X971" s="24" t="str">
        <f>IF(OR(I971="",说明首页!$C$3-INT(I971)&gt;7),"是","否")</f>
        <v>是</v>
      </c>
      <c r="Y971" s="24" t="str">
        <f>IF(OR(O971="",O971&lt;22),"是","否")</f>
        <v>是</v>
      </c>
      <c r="Z971" s="24" t="str">
        <f>IF(AND(X971="否",Y971="否"),"是","否")</f>
        <v>否</v>
      </c>
      <c r="AA971" s="24" t="str">
        <f>IF(OR(I971="",说明首页!$C$3-INT(I971)&gt;=3),"是","否")</f>
        <v>是</v>
      </c>
      <c r="AB971" s="28">
        <f>IFERROR(IF(L971&gt;0,N971/L971,0),0)</f>
        <v>0</v>
      </c>
      <c r="AC971" s="29">
        <f>IFERROR(IF(U971="",0,U971/10000),0)</f>
        <v>0</v>
      </c>
      <c r="AD971" s="27">
        <f>IFERROR(IF(AND(T971&lt;&gt;"",T971&gt;0),U971/T971,0),0)</f>
        <v>0</v>
      </c>
      <c r="AE971" s="29">
        <f>IFERROR(IF(V971="",0,V971/10000),0)</f>
        <v>0</v>
      </c>
      <c r="AF971" s="29">
        <f>IFERROR(IF(O971&gt;0,N971/O971/60,0),0)</f>
        <v>0</v>
      </c>
      <c r="AG971" s="28" t="str">
        <f>IF(Z971="是",COUNTIFS($Z$2:$Z$4721,"是",$AB$2:$AB$4721,"&lt;"&amp;AB971)/COUNTIF($Z$2:$Z$4721,"是")*100,"")</f>
        <v/>
      </c>
      <c r="AH971" s="28" t="str">
        <f>IF(Z971="是",COUNTIFS($Z$2:$Z$4721,"是",$AC$2:$AC$4721,"&lt;"&amp;AC971)/COUNTIF($Z$2:$Z$4721,"是")*100,"")</f>
        <v/>
      </c>
      <c r="AI971" s="28" t="str">
        <f>IF(Z971="是",COUNTIFS($Z$2:$Z$4721,"是",$AD$2:$AD$4721,"&lt;"&amp;AD971)/COUNTIF($Z$2:$Z$4721,"是")*100,"")</f>
        <v/>
      </c>
      <c r="AJ971" s="28" t="str">
        <f>IF(Z971="是",COUNTIFS($Z$2:$Z$4721,"是",$AE$2:$AE$4721,"&lt;"&amp;AE971)/COUNTIF($Z$2:$Z$4721,"是")*100,"")</f>
        <v/>
      </c>
      <c r="AK971" s="28" t="str">
        <f>IF(Z971="是",COUNTIFS($Z$2:$Z$4721,"是",$AF$2:$AF$4721,"&lt;"&amp;AF971)/COUNTIF($Z$2:$Z$4721,"是")*100,"")</f>
        <v/>
      </c>
      <c r="AL971" s="29" t="str">
        <f>IF(Z971="是",ROUND(AG971*0.1+AH971*0.35+AI971*0.15+AJ971*0.15+AK971*0.25,2),"")</f>
        <v/>
      </c>
      <c r="AM971" s="25" t="str">
        <f>IF(Z971="是",COUNTIFS($Z$2:$Z$4721,"是",$AL$2:$AL$4721,"&gt;"&amp;AL971)+1,"")</f>
        <v/>
      </c>
      <c r="AN971" s="24" t="str">
        <f>IF(Z971&lt;&gt;"是","非参评",IF(AND(AM971&lt;=COUNTIF($Z$2:$Z$4721,"是")*0.2,AC971&gt;MEDIAN(IF($Z$2:$Z$4721="是",$AC$2:$AC$4721))),"S",IF(AM971&lt;=COUNTIF($Z$2:$Z$4721,"是")*0.5,"A",IF(AM971&lt;=COUNTIF($Z$2:$Z$4721,"是")*0.8,"B","C"))))</f>
        <v>非参评</v>
      </c>
      <c r="AO971" s="24" t="str">
        <f>IF(G971="","无数据",IF(G971&lt;30,"MOB1-",IF(G971&lt;90,"MOB1-3",IF(G971&lt;180,"MOB3-6",IF(G971&lt;365,"MOB6-12","MOB12+")))))</f>
        <v>MOB1-</v>
      </c>
    </row>
    <row r="972" spans="1:41" ht="13.5" hidden="1" customHeight="1">
      <c r="A972" s="24" t="s">
        <v>1168</v>
      </c>
      <c r="B972" s="34" t="s">
        <v>181</v>
      </c>
      <c r="C972" s="25">
        <v>803003</v>
      </c>
      <c r="D972" s="24" t="s">
        <v>1075</v>
      </c>
      <c r="E972" s="26">
        <v>46084.396527777797</v>
      </c>
      <c r="F972" s="26">
        <v>46084.396527777797</v>
      </c>
      <c r="G972" s="25">
        <v>70</v>
      </c>
      <c r="H972" s="25">
        <v>70</v>
      </c>
      <c r="I972" s="26">
        <v>46154.805555555598</v>
      </c>
      <c r="J972" s="27">
        <v>3272</v>
      </c>
      <c r="K972" s="27">
        <v>4082</v>
      </c>
      <c r="L972" s="27">
        <v>1458</v>
      </c>
      <c r="M972" s="27">
        <v>298538</v>
      </c>
      <c r="N972" s="27">
        <v>260234</v>
      </c>
      <c r="O972" s="25">
        <v>25</v>
      </c>
      <c r="P972" s="27">
        <v>0</v>
      </c>
      <c r="Q972" s="24"/>
      <c r="R972" s="24"/>
      <c r="S972" s="27">
        <v>224</v>
      </c>
      <c r="T972" s="27">
        <v>365</v>
      </c>
      <c r="U972" s="27">
        <v>11600000</v>
      </c>
      <c r="V972" s="27">
        <v>7263700</v>
      </c>
      <c r="W972" s="27">
        <v>11600000</v>
      </c>
      <c r="X972" s="24" t="str">
        <f>IF(OR(I972="",说明首页!$C$3-INT(I972)&gt;7),"是","否")</f>
        <v>否</v>
      </c>
      <c r="Y972" s="24" t="str">
        <f>IF(OR(O972="",O972&lt;22),"是","否")</f>
        <v>否</v>
      </c>
      <c r="Z972" s="24" t="str">
        <f>IF(AND(X972="否",Y972="否"),"是","否")</f>
        <v>是</v>
      </c>
      <c r="AA972" s="24" t="str">
        <f>IF(OR(I972="",说明首页!$C$3-INT(I972)&gt;=3),"是","否")</f>
        <v>否</v>
      </c>
      <c r="AB972" s="28">
        <f>IFERROR(IF(L972&gt;0,N972/L972,0),0)</f>
        <v>178.48696844993142</v>
      </c>
      <c r="AC972" s="29">
        <f>IFERROR(IF(U972="",0,U972/10000),0)</f>
        <v>1160</v>
      </c>
      <c r="AD972" s="27">
        <f>IFERROR(IF(AND(T972&lt;&gt;"",T972&gt;0),U972/T972,0),0)</f>
        <v>31780.821917808218</v>
      </c>
      <c r="AE972" s="29">
        <f>IFERROR(IF(V972="",0,V972/10000),0)</f>
        <v>726.37</v>
      </c>
      <c r="AF972" s="29">
        <f>IFERROR(IF(O972&gt;0,N972/O972/60,0),0)</f>
        <v>173.48933333333335</v>
      </c>
      <c r="AG972" s="28">
        <f>IF(Z972="是",COUNTIFS($Z$2:$Z$4721,"是",$AB$2:$AB$4721,"&lt;"&amp;AB972)/COUNTIF($Z$2:$Z$4721,"是")*100,"")</f>
        <v>98.313659359190552</v>
      </c>
      <c r="AH972" s="28">
        <f>IF(Z972="是",COUNTIFS($Z$2:$Z$4721,"是",$AC$2:$AC$4721,"&lt;"&amp;AC972)/COUNTIF($Z$2:$Z$4721,"是")*100,"")</f>
        <v>77.740303541315342</v>
      </c>
      <c r="AI972" s="28">
        <f>IF(Z972="是",COUNTIFS($Z$2:$Z$4721,"是",$AD$2:$AD$4721,"&lt;"&amp;AD972)/COUNTIF($Z$2:$Z$4721,"是")*100,"")</f>
        <v>86.340640809443499</v>
      </c>
      <c r="AJ972" s="28">
        <f>IF(Z972="是",COUNTIFS($Z$2:$Z$4721,"是",$AE$2:$AE$4721,"&lt;"&amp;AE972)/COUNTIF($Z$2:$Z$4721,"是")*100,"")</f>
        <v>88.026981450252947</v>
      </c>
      <c r="AK972" s="28">
        <f>IF(Z972="是",COUNTIFS($Z$2:$Z$4721,"是",$AF$2:$AF$4721,"&lt;"&amp;AF972)/COUNTIF($Z$2:$Z$4721,"是")*100,"")</f>
        <v>91.905564924114671</v>
      </c>
      <c r="AL972" s="29">
        <f>IF(Z972="是",ROUND(AG972*0.1+AH972*0.35+AI972*0.15+AJ972*0.15+AK972*0.25,2),"")</f>
        <v>86.17</v>
      </c>
      <c r="AM972" s="25">
        <f>IF(Z972="是",COUNTIFS($Z$2:$Z$4721,"是",$AL$2:$AL$4721,"&gt;"&amp;AL972)+1,"")</f>
        <v>42</v>
      </c>
      <c r="AN972" s="24" t="str">
        <f>IF(Z972&lt;&gt;"是","非参评",IF(AND(AM972&lt;=COUNTIF($Z$2:$Z$4721,"是")*0.2,AC972&gt;MEDIAN(IF($Z$2:$Z$4721="是",$AC$2:$AC$4721))),"S",IF(AM972&lt;=COUNTIF($Z$2:$Z$4721,"是")*0.5,"A",IF(AM972&lt;=COUNTIF($Z$2:$Z$4721,"是")*0.8,"B","C"))))</f>
        <v>S</v>
      </c>
      <c r="AO972" s="24" t="str">
        <f>IF(G972="","无数据",IF(G972&lt;30,"MOB1-",IF(G972&lt;90,"MOB1-3",IF(G972&lt;180,"MOB3-6",IF(G972&lt;365,"MOB6-12","MOB12+")))))</f>
        <v>MOB1-3</v>
      </c>
    </row>
    <row r="973" spans="1:41" ht="13.5" hidden="1" customHeight="1">
      <c r="A973" s="24" t="s">
        <v>1168</v>
      </c>
      <c r="B973" s="34" t="s">
        <v>181</v>
      </c>
      <c r="C973" s="25">
        <v>803004</v>
      </c>
      <c r="D973" s="24" t="s">
        <v>867</v>
      </c>
      <c r="E973" s="26">
        <v>46083.661805555603</v>
      </c>
      <c r="F973" s="26">
        <v>46083.661805555603</v>
      </c>
      <c r="G973" s="25">
        <v>71</v>
      </c>
      <c r="H973" s="25">
        <v>71</v>
      </c>
      <c r="I973" s="26">
        <v>46154.802777777797</v>
      </c>
      <c r="J973" s="27">
        <v>2916</v>
      </c>
      <c r="K973" s="27">
        <v>3917</v>
      </c>
      <c r="L973" s="27">
        <v>1193</v>
      </c>
      <c r="M973" s="27">
        <v>243910</v>
      </c>
      <c r="N973" s="27">
        <v>204632</v>
      </c>
      <c r="O973" s="25">
        <v>23</v>
      </c>
      <c r="P973" s="27">
        <v>0</v>
      </c>
      <c r="Q973" s="24"/>
      <c r="R973" s="24"/>
      <c r="S973" s="27">
        <v>214</v>
      </c>
      <c r="T973" s="27">
        <v>316</v>
      </c>
      <c r="U973" s="27">
        <v>11100000</v>
      </c>
      <c r="V973" s="27">
        <v>7008000</v>
      </c>
      <c r="W973" s="27">
        <v>11100000</v>
      </c>
      <c r="X973" s="24" t="str">
        <f>IF(OR(I973="",说明首页!$C$3-INT(I973)&gt;7),"是","否")</f>
        <v>否</v>
      </c>
      <c r="Y973" s="24" t="str">
        <f>IF(OR(O973="",O973&lt;22),"是","否")</f>
        <v>否</v>
      </c>
      <c r="Z973" s="24" t="str">
        <f>IF(AND(X973="否",Y973="否"),"是","否")</f>
        <v>是</v>
      </c>
      <c r="AA973" s="24" t="str">
        <f>IF(OR(I973="",说明首页!$C$3-INT(I973)&gt;=3),"是","否")</f>
        <v>否</v>
      </c>
      <c r="AB973" s="28">
        <f>IFERROR(IF(L973&gt;0,N973/L973,0),0)</f>
        <v>171.52724224643757</v>
      </c>
      <c r="AC973" s="29">
        <f>IFERROR(IF(U973="",0,U973/10000),0)</f>
        <v>1110</v>
      </c>
      <c r="AD973" s="27">
        <f>IFERROR(IF(AND(T973&lt;&gt;"",T973&gt;0),U973/T973,0),0)</f>
        <v>35126.582278481015</v>
      </c>
      <c r="AE973" s="29">
        <f>IFERROR(IF(V973="",0,V973/10000),0)</f>
        <v>700.8</v>
      </c>
      <c r="AF973" s="29">
        <f>IFERROR(IF(O973&gt;0,N973/O973/60,0),0)</f>
        <v>148.28405797101451</v>
      </c>
      <c r="AG973" s="28">
        <f>IF(Z973="是",COUNTIFS($Z$2:$Z$4721,"是",$AB$2:$AB$4721,"&lt;"&amp;AB973)/COUNTIF($Z$2:$Z$4721,"是")*100,"")</f>
        <v>97.976391231028671</v>
      </c>
      <c r="AH973" s="28">
        <f>IF(Z973="是",COUNTIFS($Z$2:$Z$4721,"是",$AC$2:$AC$4721,"&lt;"&amp;AC973)/COUNTIF($Z$2:$Z$4721,"是")*100,"")</f>
        <v>75.210792580101185</v>
      </c>
      <c r="AI973" s="28">
        <f>IF(Z973="是",COUNTIFS($Z$2:$Z$4721,"是",$AD$2:$AD$4721,"&lt;"&amp;AD973)/COUNTIF($Z$2:$Z$4721,"是")*100,"")</f>
        <v>93.929173693086</v>
      </c>
      <c r="AJ973" s="28">
        <f>IF(Z973="是",COUNTIFS($Z$2:$Z$4721,"是",$AE$2:$AE$4721,"&lt;"&amp;AE973)/COUNTIF($Z$2:$Z$4721,"是")*100,"")</f>
        <v>87.015177065767276</v>
      </c>
      <c r="AK973" s="28">
        <f>IF(Z973="是",COUNTIFS($Z$2:$Z$4721,"是",$AF$2:$AF$4721,"&lt;"&amp;AF973)/COUNTIF($Z$2:$Z$4721,"是")*100,"")</f>
        <v>71.669477234401342</v>
      </c>
      <c r="AL973" s="29">
        <f>IF(Z973="是",ROUND(AG973*0.1+AH973*0.35+AI973*0.15+AJ973*0.15+AK973*0.25,2),"")</f>
        <v>81.180000000000007</v>
      </c>
      <c r="AM973" s="25">
        <f>IF(Z973="是",COUNTIFS($Z$2:$Z$4721,"是",$AL$2:$AL$4721,"&gt;"&amp;AL973)+1,"")</f>
        <v>68</v>
      </c>
      <c r="AN973" s="24" t="str">
        <f>IF(Z973&lt;&gt;"是","非参评",IF(AND(AM973&lt;=COUNTIF($Z$2:$Z$4721,"是")*0.2,AC973&gt;MEDIAN(IF($Z$2:$Z$4721="是",$AC$2:$AC$4721))),"S",IF(AM973&lt;=COUNTIF($Z$2:$Z$4721,"是")*0.5,"A",IF(AM973&lt;=COUNTIF($Z$2:$Z$4721,"是")*0.8,"B","C"))))</f>
        <v>S</v>
      </c>
      <c r="AO973" s="24" t="str">
        <f>IF(G973="","无数据",IF(G973&lt;30,"MOB1-",IF(G973&lt;90,"MOB1-3",IF(G973&lt;180,"MOB3-6",IF(G973&lt;365,"MOB6-12","MOB12+")))))</f>
        <v>MOB1-3</v>
      </c>
    </row>
    <row r="974" spans="1:41" ht="13.5" hidden="1" customHeight="1">
      <c r="A974" s="24" t="s">
        <v>1168</v>
      </c>
      <c r="B974" s="34" t="s">
        <v>181</v>
      </c>
      <c r="C974" s="25">
        <v>803005</v>
      </c>
      <c r="D974" s="24" t="s">
        <v>441</v>
      </c>
      <c r="E974" s="26">
        <v>46083.661111111098</v>
      </c>
      <c r="F974" s="26">
        <v>46083.661111111098</v>
      </c>
      <c r="G974" s="25">
        <v>71</v>
      </c>
      <c r="H974" s="25">
        <v>71</v>
      </c>
      <c r="I974" s="26">
        <v>46154.793055555601</v>
      </c>
      <c r="J974" s="27">
        <v>2828</v>
      </c>
      <c r="K974" s="27">
        <v>3484</v>
      </c>
      <c r="L974" s="27">
        <v>1149</v>
      </c>
      <c r="M974" s="27">
        <v>253274</v>
      </c>
      <c r="N974" s="27">
        <v>213815</v>
      </c>
      <c r="O974" s="24">
        <v>22</v>
      </c>
      <c r="P974" s="27">
        <v>0</v>
      </c>
      <c r="Q974" s="24"/>
      <c r="R974" s="24"/>
      <c r="S974" s="27">
        <v>211</v>
      </c>
      <c r="T974" s="27">
        <v>334</v>
      </c>
      <c r="U974" s="27">
        <v>12900000</v>
      </c>
      <c r="V974" s="27">
        <v>9321400</v>
      </c>
      <c r="W974" s="27">
        <v>12900000</v>
      </c>
      <c r="X974" s="24" t="str">
        <f>IF(OR(I974="",说明首页!$C$3-INT(I974)&gt;7),"是","否")</f>
        <v>否</v>
      </c>
      <c r="Y974" s="24" t="str">
        <f>IF(OR(O974="",O974&lt;22),"是","否")</f>
        <v>否</v>
      </c>
      <c r="Z974" s="24" t="str">
        <f>IF(AND(X974="否",Y974="否"),"是","否")</f>
        <v>是</v>
      </c>
      <c r="AA974" s="24" t="str">
        <f>IF(OR(I974="",说明首页!$C$3-INT(I974)&gt;=3),"是","否")</f>
        <v>否</v>
      </c>
      <c r="AB974" s="28">
        <f>IFERROR(IF(L974&gt;0,N974/L974,0),0)</f>
        <v>186.08790252393385</v>
      </c>
      <c r="AC974" s="29">
        <f>IFERROR(IF(U974="",0,U974/10000),0)</f>
        <v>1290</v>
      </c>
      <c r="AD974" s="27">
        <f>IFERROR(IF(AND(T974&lt;&gt;"",T974&gt;0),U974/T974,0),0)</f>
        <v>38622.754491017964</v>
      </c>
      <c r="AE974" s="29">
        <f>IFERROR(IF(V974="",0,V974/10000),0)</f>
        <v>932.14</v>
      </c>
      <c r="AF974" s="29">
        <f>IFERROR(IF(O974&gt;0,N974/O974/60,0),0)</f>
        <v>161.98106060606059</v>
      </c>
      <c r="AG974" s="28">
        <f>IF(Z974="是",COUNTIFS($Z$2:$Z$4721,"是",$AB$2:$AB$4721,"&lt;"&amp;AB974)/COUNTIF($Z$2:$Z$4721,"是")*100,"")</f>
        <v>98.819561551433395</v>
      </c>
      <c r="AH974" s="28">
        <f>IF(Z974="是",COUNTIFS($Z$2:$Z$4721,"是",$AC$2:$AC$4721,"&lt;"&amp;AC974)/COUNTIF($Z$2:$Z$4721,"是")*100,"")</f>
        <v>82.46205733558179</v>
      </c>
      <c r="AI974" s="28">
        <f>IF(Z974="是",COUNTIFS($Z$2:$Z$4721,"是",$AD$2:$AD$4721,"&lt;"&amp;AD974)/COUNTIF($Z$2:$Z$4721,"是")*100,"")</f>
        <v>97.133220910623947</v>
      </c>
      <c r="AJ974" s="28">
        <f>IF(Z974="是",COUNTIFS($Z$2:$Z$4721,"是",$AE$2:$AE$4721,"&lt;"&amp;AE974)/COUNTIF($Z$2:$Z$4721,"是")*100,"")</f>
        <v>94.772344013490724</v>
      </c>
      <c r="AK974" s="28">
        <f>IF(Z974="是",COUNTIFS($Z$2:$Z$4721,"是",$AF$2:$AF$4721,"&lt;"&amp;AF974)/COUNTIF($Z$2:$Z$4721,"是")*100,"")</f>
        <v>84.654300168634066</v>
      </c>
      <c r="AL974" s="29">
        <f>IF(Z974="是",ROUND(AG974*0.1+AH974*0.35+AI974*0.15+AJ974*0.15+AK974*0.25,2),"")</f>
        <v>88.69</v>
      </c>
      <c r="AM974" s="25">
        <f>IF(Z974="是",COUNTIFS($Z$2:$Z$4721,"是",$AL$2:$AL$4721,"&gt;"&amp;AL974)+1,"")</f>
        <v>32</v>
      </c>
      <c r="AN974" s="24" t="str">
        <f>IF(Z974&lt;&gt;"是","非参评",IF(AND(AM974&lt;=COUNTIF($Z$2:$Z$4721,"是")*0.2,AC974&gt;MEDIAN(IF($Z$2:$Z$4721="是",$AC$2:$AC$4721))),"S",IF(AM974&lt;=COUNTIF($Z$2:$Z$4721,"是")*0.5,"A",IF(AM974&lt;=COUNTIF($Z$2:$Z$4721,"是")*0.8,"B","C"))))</f>
        <v>S</v>
      </c>
      <c r="AO974" s="24" t="str">
        <f>IF(G974="","无数据",IF(G974&lt;30,"MOB1-",IF(G974&lt;90,"MOB1-3",IF(G974&lt;180,"MOB3-6",IF(G974&lt;365,"MOB6-12","MOB12+")))))</f>
        <v>MOB1-3</v>
      </c>
    </row>
    <row r="975" spans="1:41" ht="13.5" hidden="1" customHeight="1">
      <c r="A975" s="24" t="s">
        <v>1168</v>
      </c>
      <c r="B975" s="34" t="s">
        <v>181</v>
      </c>
      <c r="C975" s="25">
        <v>803006</v>
      </c>
      <c r="D975" s="24" t="s">
        <v>976</v>
      </c>
      <c r="E975" s="26">
        <v>46083.661805555603</v>
      </c>
      <c r="F975" s="26">
        <v>46083.661805555603</v>
      </c>
      <c r="G975" s="25">
        <v>71</v>
      </c>
      <c r="H975" s="25">
        <v>71</v>
      </c>
      <c r="I975" s="26">
        <v>46154.795138888898</v>
      </c>
      <c r="J975" s="27">
        <v>2605</v>
      </c>
      <c r="K975" s="27">
        <v>2909</v>
      </c>
      <c r="L975" s="27">
        <v>1632</v>
      </c>
      <c r="M975" s="27">
        <v>313884</v>
      </c>
      <c r="N975" s="27">
        <v>292452</v>
      </c>
      <c r="O975" s="25">
        <v>23</v>
      </c>
      <c r="P975" s="27">
        <v>0</v>
      </c>
      <c r="Q975" s="24"/>
      <c r="R975" s="24"/>
      <c r="S975" s="27">
        <v>193</v>
      </c>
      <c r="T975" s="27">
        <v>316</v>
      </c>
      <c r="U975" s="27">
        <v>10800000</v>
      </c>
      <c r="V975" s="27">
        <v>6853800</v>
      </c>
      <c r="W975" s="27">
        <v>10800000</v>
      </c>
      <c r="X975" s="24" t="str">
        <f>IF(OR(I975="",说明首页!$C$3-INT(I975)&gt;7),"是","否")</f>
        <v>否</v>
      </c>
      <c r="Y975" s="24" t="str">
        <f>IF(OR(O975="",O975&lt;22),"是","否")</f>
        <v>否</v>
      </c>
      <c r="Z975" s="24" t="str">
        <f>IF(AND(X975="否",Y975="否"),"是","否")</f>
        <v>是</v>
      </c>
      <c r="AA975" s="24" t="str">
        <f>IF(OR(I975="",说明首页!$C$3-INT(I975)&gt;=3),"是","否")</f>
        <v>否</v>
      </c>
      <c r="AB975" s="28">
        <f>IFERROR(IF(L975&gt;0,N975/L975,0),0)</f>
        <v>179.1985294117647</v>
      </c>
      <c r="AC975" s="29">
        <f>IFERROR(IF(U975="",0,U975/10000),0)</f>
        <v>1080</v>
      </c>
      <c r="AD975" s="27">
        <f>IFERROR(IF(AND(T975&lt;&gt;"",T975&gt;0),U975/T975,0),0)</f>
        <v>34177.215189873416</v>
      </c>
      <c r="AE975" s="29">
        <f>IFERROR(IF(V975="",0,V975/10000),0)</f>
        <v>685.38</v>
      </c>
      <c r="AF975" s="29">
        <f>IFERROR(IF(O975&gt;0,N975/O975/60,0),0)</f>
        <v>211.92173913043476</v>
      </c>
      <c r="AG975" s="28">
        <f>IF(Z975="是",COUNTIFS($Z$2:$Z$4721,"是",$AB$2:$AB$4721,"&lt;"&amp;AB975)/COUNTIF($Z$2:$Z$4721,"是")*100,"")</f>
        <v>98.4822934232715</v>
      </c>
      <c r="AH975" s="28">
        <f>IF(Z975="是",COUNTIFS($Z$2:$Z$4721,"是",$AC$2:$AC$4721,"&lt;"&amp;AC975)/COUNTIF($Z$2:$Z$4721,"是")*100,"")</f>
        <v>74.198988195615513</v>
      </c>
      <c r="AI975" s="28">
        <f>IF(Z975="是",COUNTIFS($Z$2:$Z$4721,"是",$AD$2:$AD$4721,"&lt;"&amp;AD975)/COUNTIF($Z$2:$Z$4721,"是")*100,"")</f>
        <v>91.736930860033723</v>
      </c>
      <c r="AJ975" s="28">
        <f>IF(Z975="是",COUNTIFS($Z$2:$Z$4721,"是",$AE$2:$AE$4721,"&lt;"&amp;AE975)/COUNTIF($Z$2:$Z$4721,"是")*100,"")</f>
        <v>86.172006745362566</v>
      </c>
      <c r="AK975" s="28">
        <f>IF(Z975="是",COUNTIFS($Z$2:$Z$4721,"是",$AF$2:$AF$4721,"&lt;"&amp;AF975)/COUNTIF($Z$2:$Z$4721,"是")*100,"")</f>
        <v>99.494097807757171</v>
      </c>
      <c r="AL975" s="29">
        <f>IF(Z975="是",ROUND(AG975*0.1+AH975*0.35+AI975*0.15+AJ975*0.15+AK975*0.25,2),"")</f>
        <v>87.38</v>
      </c>
      <c r="AM975" s="25">
        <f>IF(Z975="是",COUNTIFS($Z$2:$Z$4721,"是",$AL$2:$AL$4721,"&gt;"&amp;AL975)+1,"")</f>
        <v>37</v>
      </c>
      <c r="AN975" s="24" t="str">
        <f>IF(Z975&lt;&gt;"是","非参评",IF(AND(AM975&lt;=COUNTIF($Z$2:$Z$4721,"是")*0.2,AC975&gt;MEDIAN(IF($Z$2:$Z$4721="是",$AC$2:$AC$4721))),"S",IF(AM975&lt;=COUNTIF($Z$2:$Z$4721,"是")*0.5,"A",IF(AM975&lt;=COUNTIF($Z$2:$Z$4721,"是")*0.8,"B","C"))))</f>
        <v>S</v>
      </c>
      <c r="AO975" s="24" t="str">
        <f>IF(G975="","无数据",IF(G975&lt;30,"MOB1-",IF(G975&lt;90,"MOB1-3",IF(G975&lt;180,"MOB3-6",IF(G975&lt;365,"MOB6-12","MOB12+")))))</f>
        <v>MOB1-3</v>
      </c>
    </row>
    <row r="976" spans="1:41" ht="13.5" hidden="1" customHeight="1">
      <c r="A976" s="24" t="s">
        <v>1168</v>
      </c>
      <c r="B976" s="34" t="s">
        <v>181</v>
      </c>
      <c r="C976" s="25">
        <v>803007</v>
      </c>
      <c r="D976" s="24" t="s">
        <v>318</v>
      </c>
      <c r="E976" s="26">
        <v>46083.661111111098</v>
      </c>
      <c r="F976" s="26">
        <v>46083.661111111098</v>
      </c>
      <c r="G976" s="25">
        <v>71</v>
      </c>
      <c r="H976" s="25">
        <v>71</v>
      </c>
      <c r="I976" s="26">
        <v>46142.791666666701</v>
      </c>
      <c r="J976" s="27">
        <v>1667</v>
      </c>
      <c r="K976" s="27">
        <v>2295</v>
      </c>
      <c r="L976" s="27">
        <v>700</v>
      </c>
      <c r="M976" s="27">
        <v>143521</v>
      </c>
      <c r="N976" s="27">
        <v>119531</v>
      </c>
      <c r="O976" s="25">
        <v>15</v>
      </c>
      <c r="P976" s="27">
        <v>0</v>
      </c>
      <c r="Q976" s="24"/>
      <c r="R976" s="24"/>
      <c r="S976" s="27">
        <v>131</v>
      </c>
      <c r="T976" s="27">
        <v>222</v>
      </c>
      <c r="U976" s="27">
        <v>6168200</v>
      </c>
      <c r="V976" s="27">
        <v>3372700</v>
      </c>
      <c r="W976" s="27">
        <v>6168200</v>
      </c>
      <c r="X976" s="24" t="str">
        <f>IF(OR(I976="",说明首页!$C$3-INT(I976)&gt;7),"是","否")</f>
        <v>否</v>
      </c>
      <c r="Y976" s="24" t="str">
        <f>IF(OR(O976="",O976&lt;22),"是","否")</f>
        <v>是</v>
      </c>
      <c r="Z976" s="24" t="str">
        <f>IF(AND(X976="否",Y976="否"),"是","否")</f>
        <v>否</v>
      </c>
      <c r="AA976" s="24" t="str">
        <f>IF(OR(I976="",说明首页!$C$3-INT(I976)&gt;=3),"是","否")</f>
        <v>否</v>
      </c>
      <c r="AB976" s="28">
        <f>IFERROR(IF(L976&gt;0,N976/L976,0),0)</f>
        <v>170.75857142857143</v>
      </c>
      <c r="AC976" s="29">
        <f>IFERROR(IF(U976="",0,U976/10000),0)</f>
        <v>616.82000000000005</v>
      </c>
      <c r="AD976" s="27">
        <f>IFERROR(IF(AND(T976&lt;&gt;"",T976&gt;0),U976/T976,0),0)</f>
        <v>27784.684684684686</v>
      </c>
      <c r="AE976" s="29">
        <f>IFERROR(IF(V976="",0,V976/10000),0)</f>
        <v>337.27</v>
      </c>
      <c r="AF976" s="29">
        <f>IFERROR(IF(O976&gt;0,N976/O976/60,0),0)</f>
        <v>132.81222222222223</v>
      </c>
      <c r="AG976" s="28" t="str">
        <f>IF(Z976="是",COUNTIFS($Z$2:$Z$4721,"是",$AB$2:$AB$4721,"&lt;"&amp;AB976)/COUNTIF($Z$2:$Z$4721,"是")*100,"")</f>
        <v/>
      </c>
      <c r="AH976" s="28" t="str">
        <f>IF(Z976="是",COUNTIFS($Z$2:$Z$4721,"是",$AC$2:$AC$4721,"&lt;"&amp;AC976)/COUNTIF($Z$2:$Z$4721,"是")*100,"")</f>
        <v/>
      </c>
      <c r="AI976" s="28" t="str">
        <f>IF(Z976="是",COUNTIFS($Z$2:$Z$4721,"是",$AD$2:$AD$4721,"&lt;"&amp;AD976)/COUNTIF($Z$2:$Z$4721,"是")*100,"")</f>
        <v/>
      </c>
      <c r="AJ976" s="28" t="str">
        <f>IF(Z976="是",COUNTIFS($Z$2:$Z$4721,"是",$AE$2:$AE$4721,"&lt;"&amp;AE976)/COUNTIF($Z$2:$Z$4721,"是")*100,"")</f>
        <v/>
      </c>
      <c r="AK976" s="28" t="str">
        <f>IF(Z976="是",COUNTIFS($Z$2:$Z$4721,"是",$AF$2:$AF$4721,"&lt;"&amp;AF976)/COUNTIF($Z$2:$Z$4721,"是")*100,"")</f>
        <v/>
      </c>
      <c r="AL976" s="29" t="str">
        <f>IF(Z976="是",ROUND(AG976*0.1+AH976*0.35+AI976*0.15+AJ976*0.15+AK976*0.25,2),"")</f>
        <v/>
      </c>
      <c r="AM976" s="25" t="str">
        <f>IF(Z976="是",COUNTIFS($Z$2:$Z$4721,"是",$AL$2:$AL$4721,"&gt;"&amp;AL976)+1,"")</f>
        <v/>
      </c>
      <c r="AN976" s="24" t="str">
        <f>IF(Z976&lt;&gt;"是","非参评",IF(AND(AM976&lt;=COUNTIF($Z$2:$Z$4721,"是")*0.2,AC976&gt;MEDIAN(IF($Z$2:$Z$4721="是",$AC$2:$AC$4721))),"S",IF(AM976&lt;=COUNTIF($Z$2:$Z$4721,"是")*0.5,"A",IF(AM976&lt;=COUNTIF($Z$2:$Z$4721,"是")*0.8,"B","C"))))</f>
        <v>非参评</v>
      </c>
      <c r="AO976" s="24" t="str">
        <f>IF(G976="","无数据",IF(G976&lt;30,"MOB1-",IF(G976&lt;90,"MOB1-3",IF(G976&lt;180,"MOB3-6",IF(G976&lt;365,"MOB6-12","MOB12+")))))</f>
        <v>MOB1-3</v>
      </c>
    </row>
    <row r="977" spans="1:41" ht="13.5" customHeight="1">
      <c r="A977" s="24" t="s">
        <v>1168</v>
      </c>
      <c r="B977" s="34" t="s">
        <v>150</v>
      </c>
      <c r="C977" s="25">
        <v>803062</v>
      </c>
      <c r="D977" s="24" t="s">
        <v>1698</v>
      </c>
      <c r="E977" s="26">
        <v>46084.445833333302</v>
      </c>
      <c r="F977" s="26">
        <v>46084.445833333302</v>
      </c>
      <c r="G977" s="25">
        <v>70</v>
      </c>
      <c r="H977" s="25">
        <v>70</v>
      </c>
      <c r="I977" s="26">
        <v>46154.857638888898</v>
      </c>
      <c r="J977" s="27">
        <v>7495</v>
      </c>
      <c r="K977" s="27">
        <v>7830</v>
      </c>
      <c r="L977" s="27">
        <v>2892</v>
      </c>
      <c r="M977" s="27">
        <v>359960</v>
      </c>
      <c r="N977" s="27">
        <v>288810</v>
      </c>
      <c r="O977" s="25">
        <v>28</v>
      </c>
      <c r="P977" s="27">
        <v>0</v>
      </c>
      <c r="Q977" s="24"/>
      <c r="R977" s="24"/>
      <c r="S977" s="27">
        <v>312</v>
      </c>
      <c r="T977" s="27">
        <v>462</v>
      </c>
      <c r="U977" s="27">
        <v>10400000</v>
      </c>
      <c r="V977" s="27">
        <v>5131400</v>
      </c>
      <c r="W977" s="27">
        <v>10400000</v>
      </c>
      <c r="X977" s="24" t="str">
        <f>IF(OR(I977="",说明首页!$C$3-INT(I977)&gt;7),"是","否")</f>
        <v>否</v>
      </c>
      <c r="Y977" s="24" t="str">
        <f>IF(OR(O977="",O977&lt;22),"是","否")</f>
        <v>否</v>
      </c>
      <c r="Z977" s="24" t="str">
        <f>IF(AND(X977="否",Y977="否"),"是","否")</f>
        <v>是</v>
      </c>
      <c r="AA977" s="24" t="str">
        <f>IF(OR(I977="",说明首页!$C$3-INT(I977)&gt;=3),"是","否")</f>
        <v>否</v>
      </c>
      <c r="AB977" s="28">
        <f>IFERROR(IF(L977&gt;0,N977/L977,0),0)</f>
        <v>99.865145228215766</v>
      </c>
      <c r="AC977" s="29">
        <f>IFERROR(IF(U977="",0,U977/10000),0)</f>
        <v>1040</v>
      </c>
      <c r="AD977" s="27">
        <f>IFERROR(IF(AND(T977&lt;&gt;"",T977&gt;0),U977/T977,0),0)</f>
        <v>22510.822510822512</v>
      </c>
      <c r="AE977" s="29">
        <f>IFERROR(IF(V977="",0,V977/10000),0)</f>
        <v>513.14</v>
      </c>
      <c r="AF977" s="29">
        <f>IFERROR(IF(O977&gt;0,N977/O977/60,0),0)</f>
        <v>171.91071428571428</v>
      </c>
      <c r="AG977" s="28">
        <f>IF(Z977="是",COUNTIFS($Z$2:$Z$4721,"是",$AB$2:$AB$4721,"&lt;"&amp;AB977)/COUNTIF($Z$2:$Z$4721,"是")*100,"")</f>
        <v>67.622259696458684</v>
      </c>
      <c r="AH977" s="28">
        <f>IF(Z977="是",COUNTIFS($Z$2:$Z$4721,"是",$AC$2:$AC$4721,"&lt;"&amp;AC977)/COUNTIF($Z$2:$Z$4721,"是")*100,"")</f>
        <v>70.489038785834737</v>
      </c>
      <c r="AI977" s="28">
        <f>IF(Z977="是",COUNTIFS($Z$2:$Z$4721,"是",$AD$2:$AD$4721,"&lt;"&amp;AD977)/COUNTIF($Z$2:$Z$4721,"是")*100,"")</f>
        <v>40.303541315345697</v>
      </c>
      <c r="AJ977" s="28">
        <f>IF(Z977="是",COUNTIFS($Z$2:$Z$4721,"是",$AE$2:$AE$4721,"&lt;"&amp;AE977)/COUNTIF($Z$2:$Z$4721,"是")*100,"")</f>
        <v>77.065767284991566</v>
      </c>
      <c r="AK977" s="28">
        <f>IF(Z977="是",COUNTIFS($Z$2:$Z$4721,"是",$AF$2:$AF$4721,"&lt;"&amp;AF977)/COUNTIF($Z$2:$Z$4721,"是")*100,"")</f>
        <v>91.399662731871828</v>
      </c>
      <c r="AL977" s="29">
        <f>IF(Z977="是",ROUND(AG977*0.1+AH977*0.35+AI977*0.15+AJ977*0.15+AK977*0.25,2),"")</f>
        <v>71.89</v>
      </c>
      <c r="AM977" s="25">
        <f>IF(Z977="是",COUNTIFS($Z$2:$Z$4721,"是",$AL$2:$AL$4721,"&gt;"&amp;AL977)+1,"")</f>
        <v>132</v>
      </c>
      <c r="AN977" s="24" t="str">
        <f>IF(Z977&lt;&gt;"是","非参评",IF(AND(AM977&lt;=COUNTIF($Z$2:$Z$4721,"是")*0.2,AC977&gt;MEDIAN(IF($Z$2:$Z$4721="是",$AC$2:$AC$4721))),"S",IF(AM977&lt;=COUNTIF($Z$2:$Z$4721,"是")*0.5,"A",IF(AM977&lt;=COUNTIF($Z$2:$Z$4721,"是")*0.8,"B","C"))))</f>
        <v>A</v>
      </c>
      <c r="AO977" s="24" t="str">
        <f>IF(G977="","无数据",IF(G977&lt;30,"MOB1-",IF(G977&lt;90,"MOB1-3",IF(G977&lt;180,"MOB3-6",IF(G977&lt;365,"MOB6-12","MOB12+")))))</f>
        <v>MOB1-3</v>
      </c>
    </row>
    <row r="978" spans="1:41" ht="13.5" customHeight="1">
      <c r="A978" s="24" t="s">
        <v>1168</v>
      </c>
      <c r="B978" s="34" t="s">
        <v>150</v>
      </c>
      <c r="C978" s="25">
        <v>803064</v>
      </c>
      <c r="D978" s="24" t="s">
        <v>1772</v>
      </c>
      <c r="E978" s="26">
        <v>46084.570138888899</v>
      </c>
      <c r="F978" s="26">
        <v>46084.570138888899</v>
      </c>
      <c r="G978" s="25">
        <v>70</v>
      </c>
      <c r="H978" s="25">
        <v>70</v>
      </c>
      <c r="I978" s="26">
        <v>46154.859722222202</v>
      </c>
      <c r="J978" s="27">
        <v>4134</v>
      </c>
      <c r="K978" s="27">
        <v>4495</v>
      </c>
      <c r="L978" s="27">
        <v>2062</v>
      </c>
      <c r="M978" s="27">
        <v>288150</v>
      </c>
      <c r="N978" s="27">
        <v>252493</v>
      </c>
      <c r="O978" s="25">
        <v>25</v>
      </c>
      <c r="P978" s="27">
        <v>0</v>
      </c>
      <c r="Q978" s="24"/>
      <c r="R978" s="24"/>
      <c r="S978" s="27">
        <v>210</v>
      </c>
      <c r="T978" s="27">
        <v>297</v>
      </c>
      <c r="U978" s="27">
        <v>6745600</v>
      </c>
      <c r="V978" s="27">
        <v>2238500</v>
      </c>
      <c r="W978" s="27">
        <v>6745600</v>
      </c>
      <c r="X978" s="24" t="str">
        <f>IF(OR(I978="",说明首页!$C$3-INT(I978)&gt;7),"是","否")</f>
        <v>否</v>
      </c>
      <c r="Y978" s="24" t="str">
        <f>IF(OR(O978="",O978&lt;22),"是","否")</f>
        <v>否</v>
      </c>
      <c r="Z978" s="24" t="str">
        <f>IF(AND(X978="否",Y978="否"),"是","否")</f>
        <v>是</v>
      </c>
      <c r="AA978" s="24" t="str">
        <f>IF(OR(I978="",说明首页!$C$3-INT(I978)&gt;=3),"是","否")</f>
        <v>否</v>
      </c>
      <c r="AB978" s="28">
        <f>IFERROR(IF(L978&gt;0,N978/L978,0),0)</f>
        <v>122.45053346265762</v>
      </c>
      <c r="AC978" s="29">
        <f>IFERROR(IF(U978="",0,U978/10000),0)</f>
        <v>674.56</v>
      </c>
      <c r="AD978" s="27">
        <f>IFERROR(IF(AND(T978&lt;&gt;"",T978&gt;0),U978/T978,0),0)</f>
        <v>22712.457912457914</v>
      </c>
      <c r="AE978" s="29">
        <f>IFERROR(IF(V978="",0,V978/10000),0)</f>
        <v>223.85</v>
      </c>
      <c r="AF978" s="29">
        <f>IFERROR(IF(O978&gt;0,N978/O978/60,0),0)</f>
        <v>168.32866666666666</v>
      </c>
      <c r="AG978" s="28">
        <f>IF(Z978="是",COUNTIFS($Z$2:$Z$4721,"是",$AB$2:$AB$4721,"&lt;"&amp;AB978)/COUNTIF($Z$2:$Z$4721,"是")*100,"")</f>
        <v>90.219224283305238</v>
      </c>
      <c r="AH978" s="28">
        <f>IF(Z978="是",COUNTIFS($Z$2:$Z$4721,"是",$AC$2:$AC$4721,"&lt;"&amp;AC978)/COUNTIF($Z$2:$Z$4721,"是")*100,"")</f>
        <v>34.569983136593592</v>
      </c>
      <c r="AI978" s="28">
        <f>IF(Z978="是",COUNTIFS($Z$2:$Z$4721,"是",$AD$2:$AD$4721,"&lt;"&amp;AD978)/COUNTIF($Z$2:$Z$4721,"是")*100,"")</f>
        <v>41.652613827993257</v>
      </c>
      <c r="AJ978" s="28">
        <f>IF(Z978="是",COUNTIFS($Z$2:$Z$4721,"是",$AE$2:$AE$4721,"&lt;"&amp;AE978)/COUNTIF($Z$2:$Z$4721,"是")*100,"")</f>
        <v>31.703204047217536</v>
      </c>
      <c r="AK978" s="28">
        <f>IF(Z978="是",COUNTIFS($Z$2:$Z$4721,"是",$AF$2:$AF$4721,"&lt;"&amp;AF978)/COUNTIF($Z$2:$Z$4721,"是")*100,"")</f>
        <v>89.3760539629005</v>
      </c>
      <c r="AL978" s="29">
        <f>IF(Z978="是",ROUND(AG978*0.1+AH978*0.35+AI978*0.15+AJ978*0.15+AK978*0.25,2),"")</f>
        <v>54.47</v>
      </c>
      <c r="AM978" s="25">
        <f>IF(Z978="是",COUNTIFS($Z$2:$Z$4721,"是",$AL$2:$AL$4721,"&gt;"&amp;AL978)+1,"")</f>
        <v>252</v>
      </c>
      <c r="AN978" s="24" t="str">
        <f>IF(Z978&lt;&gt;"是","非参评",IF(AND(AM978&lt;=COUNTIF($Z$2:$Z$4721,"是")*0.2,AC978&gt;MEDIAN(IF($Z$2:$Z$4721="是",$AC$2:$AC$4721))),"S",IF(AM978&lt;=COUNTIF($Z$2:$Z$4721,"是")*0.5,"A",IF(AM978&lt;=COUNTIF($Z$2:$Z$4721,"是")*0.8,"B","C"))))</f>
        <v>A</v>
      </c>
      <c r="AO978" s="24" t="str">
        <f>IF(G978="","无数据",IF(G978&lt;30,"MOB1-",IF(G978&lt;90,"MOB1-3",IF(G978&lt;180,"MOB3-6",IF(G978&lt;365,"MOB6-12","MOB12+")))))</f>
        <v>MOB1-3</v>
      </c>
    </row>
    <row r="979" spans="1:41" ht="13.5" customHeight="1">
      <c r="A979" s="24" t="s">
        <v>1168</v>
      </c>
      <c r="B979" s="34" t="s">
        <v>150</v>
      </c>
      <c r="C979" s="25">
        <v>803068</v>
      </c>
      <c r="D979" s="24" t="s">
        <v>1935</v>
      </c>
      <c r="E979" s="26">
        <v>46084.577083333301</v>
      </c>
      <c r="F979" s="26">
        <v>46084.577083333301</v>
      </c>
      <c r="G979" s="25">
        <v>70</v>
      </c>
      <c r="H979" s="25">
        <v>70</v>
      </c>
      <c r="I979" s="26">
        <v>46154.831250000003</v>
      </c>
      <c r="J979" s="27">
        <v>6369</v>
      </c>
      <c r="K979" s="27">
        <v>6669</v>
      </c>
      <c r="L979" s="27">
        <v>2595</v>
      </c>
      <c r="M979" s="27">
        <v>300945</v>
      </c>
      <c r="N979" s="27">
        <v>244390</v>
      </c>
      <c r="O979" s="25">
        <v>26</v>
      </c>
      <c r="P979" s="27">
        <v>0</v>
      </c>
      <c r="Q979" s="24"/>
      <c r="R979" s="24"/>
      <c r="S979" s="27">
        <v>287</v>
      </c>
      <c r="T979" s="27">
        <v>460</v>
      </c>
      <c r="U979" s="27">
        <v>9741300</v>
      </c>
      <c r="V979" s="27">
        <v>3339500</v>
      </c>
      <c r="W979" s="27">
        <v>9741300</v>
      </c>
      <c r="X979" s="24" t="str">
        <f>IF(OR(I979="",说明首页!$C$3-INT(I979)&gt;7),"是","否")</f>
        <v>否</v>
      </c>
      <c r="Y979" s="24" t="str">
        <f>IF(OR(O979="",O979&lt;22),"是","否")</f>
        <v>否</v>
      </c>
      <c r="Z979" s="24" t="str">
        <f>IF(AND(X979="否",Y979="否"),"是","否")</f>
        <v>是</v>
      </c>
      <c r="AA979" s="24" t="str">
        <f>IF(OR(I979="",说明首页!$C$3-INT(I979)&gt;=3),"是","否")</f>
        <v>否</v>
      </c>
      <c r="AB979" s="28">
        <f>IFERROR(IF(L979&gt;0,N979/L979,0),0)</f>
        <v>94.177263969171477</v>
      </c>
      <c r="AC979" s="29">
        <f>IFERROR(IF(U979="",0,U979/10000),0)</f>
        <v>974.13</v>
      </c>
      <c r="AD979" s="27">
        <f>IFERROR(IF(AND(T979&lt;&gt;"",T979&gt;0),U979/T979,0),0)</f>
        <v>21176.739130434784</v>
      </c>
      <c r="AE979" s="29">
        <f>IFERROR(IF(V979="",0,V979/10000),0)</f>
        <v>333.95</v>
      </c>
      <c r="AF979" s="29">
        <f>IFERROR(IF(O979&gt;0,N979/O979/60,0),0)</f>
        <v>156.66025641025641</v>
      </c>
      <c r="AG979" s="28">
        <f>IF(Z979="是",COUNTIFS($Z$2:$Z$4721,"是",$AB$2:$AB$4721,"&lt;"&amp;AB979)/COUNTIF($Z$2:$Z$4721,"是")*100,"")</f>
        <v>55.817875210792579</v>
      </c>
      <c r="AH979" s="28">
        <f>IF(Z979="是",COUNTIFS($Z$2:$Z$4721,"是",$AC$2:$AC$4721,"&lt;"&amp;AC979)/COUNTIF($Z$2:$Z$4721,"是")*100,"")</f>
        <v>66.779089376053975</v>
      </c>
      <c r="AI979" s="28">
        <f>IF(Z979="是",COUNTIFS($Z$2:$Z$4721,"是",$AD$2:$AD$4721,"&lt;"&amp;AD979)/COUNTIF($Z$2:$Z$4721,"是")*100,"")</f>
        <v>33.22091062394604</v>
      </c>
      <c r="AJ979" s="28">
        <f>IF(Z979="是",COUNTIFS($Z$2:$Z$4721,"是",$AE$2:$AE$4721,"&lt;"&amp;AE979)/COUNTIF($Z$2:$Z$4721,"是")*100,"")</f>
        <v>53.962900505902191</v>
      </c>
      <c r="AK979" s="28">
        <f>IF(Z979="是",COUNTIFS($Z$2:$Z$4721,"是",$AF$2:$AF$4721,"&lt;"&amp;AF979)/COUNTIF($Z$2:$Z$4721,"是")*100,"")</f>
        <v>80.775716694772342</v>
      </c>
      <c r="AL979" s="29">
        <f>IF(Z979="是",ROUND(AG979*0.1+AH979*0.35+AI979*0.15+AJ979*0.15+AK979*0.25,2),"")</f>
        <v>62.23</v>
      </c>
      <c r="AM979" s="25">
        <f>IF(Z979="是",COUNTIFS($Z$2:$Z$4721,"是",$AL$2:$AL$4721,"&gt;"&amp;AL979)+1,"")</f>
        <v>196</v>
      </c>
      <c r="AN979" s="24" t="str">
        <f>IF(Z979&lt;&gt;"是","非参评",IF(AND(AM979&lt;=COUNTIF($Z$2:$Z$4721,"是")*0.2,AC979&gt;MEDIAN(IF($Z$2:$Z$4721="是",$AC$2:$AC$4721))),"S",IF(AM979&lt;=COUNTIF($Z$2:$Z$4721,"是")*0.5,"A",IF(AM979&lt;=COUNTIF($Z$2:$Z$4721,"是")*0.8,"B","C"))))</f>
        <v>A</v>
      </c>
      <c r="AO979" s="24" t="str">
        <f>IF(G979="","无数据",IF(G979&lt;30,"MOB1-",IF(G979&lt;90,"MOB1-3",IF(G979&lt;180,"MOB3-6",IF(G979&lt;365,"MOB6-12","MOB12+")))))</f>
        <v>MOB1-3</v>
      </c>
    </row>
    <row r="980" spans="1:41" ht="13.5" customHeight="1">
      <c r="A980" s="24" t="s">
        <v>1168</v>
      </c>
      <c r="B980" s="34" t="s">
        <v>150</v>
      </c>
      <c r="C980" s="25">
        <v>803075</v>
      </c>
      <c r="D980" s="24" t="s">
        <v>965</v>
      </c>
      <c r="E980" s="26">
        <v>46084.613888888904</v>
      </c>
      <c r="F980" s="26">
        <v>46084.613888888904</v>
      </c>
      <c r="G980" s="25">
        <v>70</v>
      </c>
      <c r="H980" s="25">
        <v>70</v>
      </c>
      <c r="I980" s="26">
        <v>46154.856249999997</v>
      </c>
      <c r="J980" s="27">
        <v>5126</v>
      </c>
      <c r="K980" s="27">
        <v>5666</v>
      </c>
      <c r="L980" s="27">
        <v>2669</v>
      </c>
      <c r="M980" s="27">
        <v>339205</v>
      </c>
      <c r="N980" s="27">
        <v>297106</v>
      </c>
      <c r="O980" s="25">
        <v>28</v>
      </c>
      <c r="P980" s="27">
        <v>0</v>
      </c>
      <c r="Q980" s="24"/>
      <c r="R980" s="24"/>
      <c r="S980" s="27">
        <v>234</v>
      </c>
      <c r="T980" s="27">
        <v>353</v>
      </c>
      <c r="U980" s="27">
        <v>7476700</v>
      </c>
      <c r="V980" s="27">
        <v>3372100</v>
      </c>
      <c r="W980" s="27">
        <v>7476700</v>
      </c>
      <c r="X980" s="24" t="str">
        <f>IF(OR(I980="",说明首页!$C$3-INT(I980)&gt;7),"是","否")</f>
        <v>否</v>
      </c>
      <c r="Y980" s="24" t="str">
        <f>IF(OR(O980="",O980&lt;22),"是","否")</f>
        <v>否</v>
      </c>
      <c r="Z980" s="24" t="str">
        <f>IF(AND(X980="否",Y980="否"),"是","否")</f>
        <v>是</v>
      </c>
      <c r="AA980" s="24" t="str">
        <f>IF(OR(I980="",说明首页!$C$3-INT(I980)&gt;=3),"是","否")</f>
        <v>否</v>
      </c>
      <c r="AB980" s="28">
        <f>IFERROR(IF(L980&gt;0,N980/L980,0),0)</f>
        <v>111.31734732109405</v>
      </c>
      <c r="AC980" s="29">
        <f>IFERROR(IF(U980="",0,U980/10000),0)</f>
        <v>747.67</v>
      </c>
      <c r="AD980" s="27">
        <f>IFERROR(IF(AND(T980&lt;&gt;"",T980&gt;0),U980/T980,0),0)</f>
        <v>21180.453257790366</v>
      </c>
      <c r="AE980" s="29">
        <f>IFERROR(IF(V980="",0,V980/10000),0)</f>
        <v>337.21</v>
      </c>
      <c r="AF980" s="29">
        <f>IFERROR(IF(O980&gt;0,N980/O980/60,0),0)</f>
        <v>176.84880952380951</v>
      </c>
      <c r="AG980" s="28">
        <f>IF(Z980="是",COUNTIFS($Z$2:$Z$4721,"是",$AB$2:$AB$4721,"&lt;"&amp;AB980)/COUNTIF($Z$2:$Z$4721,"是")*100,"")</f>
        <v>81.450252951096118</v>
      </c>
      <c r="AH980" s="28">
        <f>IF(Z980="是",COUNTIFS($Z$2:$Z$4721,"是",$AC$2:$AC$4721,"&lt;"&amp;AC980)/COUNTIF($Z$2:$Z$4721,"是")*100,"")</f>
        <v>42.833052276559862</v>
      </c>
      <c r="AI980" s="28">
        <f>IF(Z980="是",COUNTIFS($Z$2:$Z$4721,"是",$AD$2:$AD$4721,"&lt;"&amp;AD980)/COUNTIF($Z$2:$Z$4721,"是")*100,"")</f>
        <v>33.389544688026987</v>
      </c>
      <c r="AJ980" s="28">
        <f>IF(Z980="是",COUNTIFS($Z$2:$Z$4721,"是",$AE$2:$AE$4721,"&lt;"&amp;AE980)/COUNTIF($Z$2:$Z$4721,"是")*100,"")</f>
        <v>54.806070826306922</v>
      </c>
      <c r="AK980" s="28">
        <f>IF(Z980="是",COUNTIFS($Z$2:$Z$4721,"是",$AF$2:$AF$4721,"&lt;"&amp;AF980)/COUNTIF($Z$2:$Z$4721,"是")*100,"")</f>
        <v>92.917369308600342</v>
      </c>
      <c r="AL980" s="29">
        <f>IF(Z980="是",ROUND(AG980*0.1+AH980*0.35+AI980*0.15+AJ980*0.15+AK980*0.25,2),"")</f>
        <v>59.6</v>
      </c>
      <c r="AM980" s="25">
        <f>IF(Z980="是",COUNTIFS($Z$2:$Z$4721,"是",$AL$2:$AL$4721,"&gt;"&amp;AL980)+1,"")</f>
        <v>216</v>
      </c>
      <c r="AN980" s="24" t="str">
        <f>IF(Z980&lt;&gt;"是","非参评",IF(AND(AM980&lt;=COUNTIF($Z$2:$Z$4721,"是")*0.2,AC980&gt;MEDIAN(IF($Z$2:$Z$4721="是",$AC$2:$AC$4721))),"S",IF(AM980&lt;=COUNTIF($Z$2:$Z$4721,"是")*0.5,"A",IF(AM980&lt;=COUNTIF($Z$2:$Z$4721,"是")*0.8,"B","C"))))</f>
        <v>A</v>
      </c>
      <c r="AO980" s="24" t="str">
        <f>IF(G980="","无数据",IF(G980&lt;30,"MOB1-",IF(G980&lt;90,"MOB1-3",IF(G980&lt;180,"MOB3-6",IF(G980&lt;365,"MOB6-12","MOB12+")))))</f>
        <v>MOB1-3</v>
      </c>
    </row>
    <row r="981" spans="1:41" ht="13.5" customHeight="1">
      <c r="A981" s="24" t="s">
        <v>1168</v>
      </c>
      <c r="B981" s="34" t="s">
        <v>150</v>
      </c>
      <c r="C981" s="25">
        <v>803601</v>
      </c>
      <c r="D981" s="24" t="s">
        <v>1197</v>
      </c>
      <c r="E981" s="26">
        <v>46090.579861111102</v>
      </c>
      <c r="F981" s="26">
        <v>46090.579861111102</v>
      </c>
      <c r="G981" s="25">
        <v>64</v>
      </c>
      <c r="H981" s="25">
        <v>64</v>
      </c>
      <c r="I981" s="26">
        <v>46154.858333333301</v>
      </c>
      <c r="J981" s="27">
        <v>5646</v>
      </c>
      <c r="K981" s="27">
        <v>6017</v>
      </c>
      <c r="L981" s="27">
        <v>2840</v>
      </c>
      <c r="M981" s="27">
        <v>334695</v>
      </c>
      <c r="N981" s="27">
        <v>288806</v>
      </c>
      <c r="O981" s="25">
        <v>27</v>
      </c>
      <c r="P981" s="27">
        <v>0</v>
      </c>
      <c r="Q981" s="24"/>
      <c r="R981" s="24"/>
      <c r="S981" s="27">
        <v>275</v>
      </c>
      <c r="T981" s="27">
        <v>420</v>
      </c>
      <c r="U981" s="27">
        <v>9250300</v>
      </c>
      <c r="V981" s="27">
        <v>3662500</v>
      </c>
      <c r="W981" s="27">
        <v>9250300</v>
      </c>
      <c r="X981" s="24" t="str">
        <f>IF(OR(I981="",说明首页!$C$3-INT(I981)&gt;7),"是","否")</f>
        <v>否</v>
      </c>
      <c r="Y981" s="24" t="str">
        <f>IF(OR(O981="",O981&lt;22),"是","否")</f>
        <v>否</v>
      </c>
      <c r="Z981" s="24" t="str">
        <f>IF(AND(X981="否",Y981="否"),"是","否")</f>
        <v>是</v>
      </c>
      <c r="AA981" s="24" t="str">
        <f>IF(OR(I981="",说明首页!$C$3-INT(I981)&gt;=3),"是","否")</f>
        <v>否</v>
      </c>
      <c r="AB981" s="28">
        <f>IFERROR(IF(L981&gt;0,N981/L981,0),0)</f>
        <v>101.69225352112676</v>
      </c>
      <c r="AC981" s="29">
        <f>IFERROR(IF(U981="",0,U981/10000),0)</f>
        <v>925.03</v>
      </c>
      <c r="AD981" s="27">
        <f>IFERROR(IF(AND(T981&lt;&gt;"",T981&gt;0),U981/T981,0),0)</f>
        <v>22024.523809523809</v>
      </c>
      <c r="AE981" s="29">
        <f>IFERROR(IF(V981="",0,V981/10000),0)</f>
        <v>366.25</v>
      </c>
      <c r="AF981" s="29">
        <f>IFERROR(IF(O981&gt;0,N981/O981/60,0),0)</f>
        <v>178.2753086419753</v>
      </c>
      <c r="AG981" s="28">
        <f>IF(Z981="是",COUNTIFS($Z$2:$Z$4721,"是",$AB$2:$AB$4721,"&lt;"&amp;AB981)/COUNTIF($Z$2:$Z$4721,"是")*100,"")</f>
        <v>71.163575042158513</v>
      </c>
      <c r="AH981" s="28">
        <f>IF(Z981="是",COUNTIFS($Z$2:$Z$4721,"是",$AC$2:$AC$4721,"&lt;"&amp;AC981)/COUNTIF($Z$2:$Z$4721,"是")*100,"")</f>
        <v>63.406408094435072</v>
      </c>
      <c r="AI981" s="28">
        <f>IF(Z981="是",COUNTIFS($Z$2:$Z$4721,"是",$AD$2:$AD$4721,"&lt;"&amp;AD981)/COUNTIF($Z$2:$Z$4721,"是")*100,"")</f>
        <v>36.930860033726816</v>
      </c>
      <c r="AJ981" s="28">
        <f>IF(Z981="是",COUNTIFS($Z$2:$Z$4721,"是",$AE$2:$AE$4721,"&lt;"&amp;AE981)/COUNTIF($Z$2:$Z$4721,"是")*100,"")</f>
        <v>58.853288364249579</v>
      </c>
      <c r="AK981" s="28">
        <f>IF(Z981="是",COUNTIFS($Z$2:$Z$4721,"是",$AF$2:$AF$4721,"&lt;"&amp;AF981)/COUNTIF($Z$2:$Z$4721,"是")*100,"")</f>
        <v>93.591905564924119</v>
      </c>
      <c r="AL981" s="29">
        <f>IF(Z981="是",ROUND(AG981*0.1+AH981*0.35+AI981*0.15+AJ981*0.15+AK981*0.25,2),"")</f>
        <v>67.069999999999993</v>
      </c>
      <c r="AM981" s="25">
        <f>IF(Z981="是",COUNTIFS($Z$2:$Z$4721,"是",$AL$2:$AL$4721,"&gt;"&amp;AL981)+1,"")</f>
        <v>156</v>
      </c>
      <c r="AN981" s="24" t="str">
        <f>IF(Z981&lt;&gt;"是","非参评",IF(AND(AM981&lt;=COUNTIF($Z$2:$Z$4721,"是")*0.2,AC981&gt;MEDIAN(IF($Z$2:$Z$4721="是",$AC$2:$AC$4721))),"S",IF(AM981&lt;=COUNTIF($Z$2:$Z$4721,"是")*0.5,"A",IF(AM981&lt;=COUNTIF($Z$2:$Z$4721,"是")*0.8,"B","C"))))</f>
        <v>A</v>
      </c>
      <c r="AO981" s="24" t="str">
        <f>IF(G981="","无数据",IF(G981&lt;30,"MOB1-",IF(G981&lt;90,"MOB1-3",IF(G981&lt;180,"MOB3-6",IF(G981&lt;365,"MOB6-12","MOB12+")))))</f>
        <v>MOB1-3</v>
      </c>
    </row>
    <row r="982" spans="1:41" ht="13.5" customHeight="1">
      <c r="A982" s="24" t="s">
        <v>1168</v>
      </c>
      <c r="B982" s="34" t="s">
        <v>150</v>
      </c>
      <c r="C982" s="25">
        <v>803603</v>
      </c>
      <c r="D982" s="24" t="s">
        <v>1784</v>
      </c>
      <c r="E982" s="26">
        <v>46090.585416666698</v>
      </c>
      <c r="F982" s="26">
        <v>46090.585416666698</v>
      </c>
      <c r="G982" s="25">
        <v>64</v>
      </c>
      <c r="H982" s="25">
        <v>64</v>
      </c>
      <c r="I982" s="26">
        <v>46154.842361111099</v>
      </c>
      <c r="J982" s="27">
        <v>5430</v>
      </c>
      <c r="K982" s="27">
        <v>6017</v>
      </c>
      <c r="L982" s="27">
        <v>2807</v>
      </c>
      <c r="M982" s="27">
        <v>279296</v>
      </c>
      <c r="N982" s="27">
        <v>234645</v>
      </c>
      <c r="O982" s="24">
        <v>24</v>
      </c>
      <c r="P982" s="24">
        <v>0</v>
      </c>
      <c r="Q982" s="24"/>
      <c r="R982" s="24"/>
      <c r="S982" s="24">
        <v>215</v>
      </c>
      <c r="T982" s="24">
        <v>308</v>
      </c>
      <c r="U982" s="24">
        <v>7042400</v>
      </c>
      <c r="V982" s="24">
        <v>3218700</v>
      </c>
      <c r="W982" s="24">
        <v>7042400</v>
      </c>
      <c r="X982" s="24" t="str">
        <f>IF(OR(I982="",说明首页!$C$3-INT(I982)&gt;7),"是","否")</f>
        <v>否</v>
      </c>
      <c r="Y982" s="24" t="str">
        <f>IF(OR(O982="",O982&lt;22),"是","否")</f>
        <v>否</v>
      </c>
      <c r="Z982" s="24" t="str">
        <f>IF(AND(X982="否",Y982="否"),"是","否")</f>
        <v>是</v>
      </c>
      <c r="AA982" s="24" t="str">
        <f>IF(OR(I982="",说明首页!$C$3-INT(I982)&gt;=3),"是","否")</f>
        <v>否</v>
      </c>
      <c r="AB982" s="28">
        <f>IFERROR(IF(L982&gt;0,N982/L982,0),0)</f>
        <v>83.592803705023158</v>
      </c>
      <c r="AC982" s="29">
        <f>IFERROR(IF(U982="",0,U982/10000),0)</f>
        <v>704.24</v>
      </c>
      <c r="AD982" s="27">
        <f>IFERROR(IF(AND(T982&lt;&gt;"",T982&gt;0),U982/T982,0),0)</f>
        <v>22864.935064935064</v>
      </c>
      <c r="AE982" s="29">
        <f>IFERROR(IF(V982="",0,V982/10000),0)</f>
        <v>321.87</v>
      </c>
      <c r="AF982" s="29">
        <f>IFERROR(IF(O982&gt;0,N982/O982/60,0),0)</f>
        <v>162.94791666666666</v>
      </c>
      <c r="AG982" s="28">
        <f>IF(Z982="是",COUNTIFS($Z$2:$Z$4721,"是",$AB$2:$AB$4721,"&lt;"&amp;AB982)/COUNTIF($Z$2:$Z$4721,"是")*100,"")</f>
        <v>31.871838111298484</v>
      </c>
      <c r="AH982" s="28">
        <f>IF(Z982="是",COUNTIFS($Z$2:$Z$4721,"是",$AC$2:$AC$4721,"&lt;"&amp;AC982)/COUNTIF($Z$2:$Z$4721,"是")*100,"")</f>
        <v>38.111298482293421</v>
      </c>
      <c r="AI982" s="28">
        <f>IF(Z982="是",COUNTIFS($Z$2:$Z$4721,"是",$AD$2:$AD$4721,"&lt;"&amp;AD982)/COUNTIF($Z$2:$Z$4721,"是")*100,"")</f>
        <v>42.327150084317033</v>
      </c>
      <c r="AJ982" s="28">
        <f>IF(Z982="是",COUNTIFS($Z$2:$Z$4721,"是",$AE$2:$AE$4721,"&lt;"&amp;AE982)/COUNTIF($Z$2:$Z$4721,"是")*100,"")</f>
        <v>52.27655986509275</v>
      </c>
      <c r="AK982" s="28">
        <f>IF(Z982="是",COUNTIFS($Z$2:$Z$4721,"是",$AF$2:$AF$4721,"&lt;"&amp;AF982)/COUNTIF($Z$2:$Z$4721,"是")*100,"")</f>
        <v>85.328836424957842</v>
      </c>
      <c r="AL982" s="29">
        <f>IF(Z982="是",ROUND(AG982*0.1+AH982*0.35+AI982*0.15+AJ982*0.15+AK982*0.25,2),"")</f>
        <v>52.05</v>
      </c>
      <c r="AM982" s="25">
        <f>IF(Z982="是",COUNTIFS($Z$2:$Z$4721,"是",$AL$2:$AL$4721,"&gt;"&amp;AL982)+1,"")</f>
        <v>268</v>
      </c>
      <c r="AN982" s="24" t="str">
        <f>IF(Z982&lt;&gt;"是","非参评",IF(AND(AM982&lt;=COUNTIF($Z$2:$Z$4721,"是")*0.2,AC982&gt;MEDIAN(IF($Z$2:$Z$4721="是",$AC$2:$AC$4721))),"S",IF(AM982&lt;=COUNTIF($Z$2:$Z$4721,"是")*0.5,"A",IF(AM982&lt;=COUNTIF($Z$2:$Z$4721,"是")*0.8,"B","C"))))</f>
        <v>A</v>
      </c>
      <c r="AO982" s="24" t="str">
        <f>IF(G982="","无数据",IF(G982&lt;30,"MOB1-",IF(G982&lt;90,"MOB1-3",IF(G982&lt;180,"MOB3-6",IF(G982&lt;365,"MOB6-12","MOB12+")))))</f>
        <v>MOB1-3</v>
      </c>
    </row>
    <row r="983" spans="1:41" ht="13.5" customHeight="1">
      <c r="A983" s="24" t="s">
        <v>1168</v>
      </c>
      <c r="B983" s="34" t="s">
        <v>150</v>
      </c>
      <c r="C983" s="25">
        <v>803604</v>
      </c>
      <c r="D983" s="24" t="s">
        <v>1511</v>
      </c>
      <c r="E983" s="26">
        <v>46090.574305555601</v>
      </c>
      <c r="F983" s="26">
        <v>46090.574305555601</v>
      </c>
      <c r="G983" s="25">
        <v>64</v>
      </c>
      <c r="H983" s="25">
        <v>64</v>
      </c>
      <c r="I983" s="26">
        <v>46154.767361111102</v>
      </c>
      <c r="J983" s="27">
        <v>4748</v>
      </c>
      <c r="K983" s="27">
        <v>5098</v>
      </c>
      <c r="L983" s="27">
        <v>2407</v>
      </c>
      <c r="M983" s="27">
        <v>270020</v>
      </c>
      <c r="N983" s="27">
        <v>231582</v>
      </c>
      <c r="O983" s="24">
        <v>24</v>
      </c>
      <c r="P983" s="24">
        <v>0</v>
      </c>
      <c r="Q983" s="24"/>
      <c r="R983" s="24"/>
      <c r="S983" s="24">
        <v>199</v>
      </c>
      <c r="T983" s="24">
        <v>302</v>
      </c>
      <c r="U983" s="24">
        <v>8615400</v>
      </c>
      <c r="V983" s="24">
        <v>1861800</v>
      </c>
      <c r="W983" s="24">
        <v>8615400</v>
      </c>
      <c r="X983" s="24" t="str">
        <f>IF(OR(I983="",说明首页!$C$3-INT(I983)&gt;7),"是","否")</f>
        <v>否</v>
      </c>
      <c r="Y983" s="24" t="str">
        <f>IF(OR(O983="",O983&lt;22),"是","否")</f>
        <v>否</v>
      </c>
      <c r="Z983" s="24" t="str">
        <f>IF(AND(X983="否",Y983="否"),"是","否")</f>
        <v>是</v>
      </c>
      <c r="AA983" s="24" t="str">
        <f>IF(OR(I983="",说明首页!$C$3-INT(I983)&gt;=3),"是","否")</f>
        <v>否</v>
      </c>
      <c r="AB983" s="28">
        <f>IFERROR(IF(L983&gt;0,N983/L983,0),0)</f>
        <v>96.21188201080183</v>
      </c>
      <c r="AC983" s="29">
        <f>IFERROR(IF(U983="",0,U983/10000),0)</f>
        <v>861.54</v>
      </c>
      <c r="AD983" s="27">
        <f>IFERROR(IF(AND(T983&lt;&gt;"",T983&gt;0),U983/T983,0),0)</f>
        <v>28527.814569536426</v>
      </c>
      <c r="AE983" s="29">
        <f>IFERROR(IF(V983="",0,V983/10000),0)</f>
        <v>186.18</v>
      </c>
      <c r="AF983" s="29">
        <f>IFERROR(IF(O983&gt;0,N983/O983/60,0),0)</f>
        <v>160.82083333333333</v>
      </c>
      <c r="AG983" s="28">
        <f>IF(Z983="是",COUNTIFS($Z$2:$Z$4721,"是",$AB$2:$AB$4721,"&lt;"&amp;AB983)/COUNTIF($Z$2:$Z$4721,"是")*100,"")</f>
        <v>59.021922428330519</v>
      </c>
      <c r="AH983" s="28">
        <f>IF(Z983="是",COUNTIFS($Z$2:$Z$4721,"是",$AC$2:$AC$4721,"&lt;"&amp;AC983)/COUNTIF($Z$2:$Z$4721,"是")*100,"")</f>
        <v>56.66104553119731</v>
      </c>
      <c r="AI983" s="28">
        <f>IF(Z983="是",COUNTIFS($Z$2:$Z$4721,"是",$AD$2:$AD$4721,"&lt;"&amp;AD983)/COUNTIF($Z$2:$Z$4721,"是")*100,"")</f>
        <v>75.042158516020237</v>
      </c>
      <c r="AJ983" s="28">
        <f>IF(Z983="是",COUNTIFS($Z$2:$Z$4721,"是",$AE$2:$AE$4721,"&lt;"&amp;AE983)/COUNTIF($Z$2:$Z$4721,"是")*100,"")</f>
        <v>24.957841483979763</v>
      </c>
      <c r="AK983" s="28">
        <f>IF(Z983="是",COUNTIFS($Z$2:$Z$4721,"是",$AF$2:$AF$4721,"&lt;"&amp;AF983)/COUNTIF($Z$2:$Z$4721,"是")*100,"")</f>
        <v>83.97976391231029</v>
      </c>
      <c r="AL983" s="29">
        <f>IF(Z983="是",ROUND(AG983*0.1+AH983*0.35+AI983*0.15+AJ983*0.15+AK983*0.25,2),"")</f>
        <v>61.73</v>
      </c>
      <c r="AM983" s="25">
        <f>IF(Z983="是",COUNTIFS($Z$2:$Z$4721,"是",$AL$2:$AL$4721,"&gt;"&amp;AL983)+1,"")</f>
        <v>201</v>
      </c>
      <c r="AN983" s="24" t="str">
        <f>IF(Z983&lt;&gt;"是","非参评",IF(AND(AM983&lt;=COUNTIF($Z$2:$Z$4721,"是")*0.2,AC983&gt;MEDIAN(IF($Z$2:$Z$4721="是",$AC$2:$AC$4721))),"S",IF(AM983&lt;=COUNTIF($Z$2:$Z$4721,"是")*0.5,"A",IF(AM983&lt;=COUNTIF($Z$2:$Z$4721,"是")*0.8,"B","C"))))</f>
        <v>A</v>
      </c>
      <c r="AO983" s="24" t="str">
        <f>IF(G983="","无数据",IF(G983&lt;30,"MOB1-",IF(G983&lt;90,"MOB1-3",IF(G983&lt;180,"MOB3-6",IF(G983&lt;365,"MOB6-12","MOB12+")))))</f>
        <v>MOB1-3</v>
      </c>
    </row>
    <row r="984" spans="1:41" ht="13.5" customHeight="1">
      <c r="A984" s="24" t="s">
        <v>1168</v>
      </c>
      <c r="B984" s="34" t="s">
        <v>150</v>
      </c>
      <c r="C984" s="25">
        <v>803609</v>
      </c>
      <c r="D984" s="24" t="s">
        <v>1437</v>
      </c>
      <c r="E984" s="26">
        <v>46090.581944444399</v>
      </c>
      <c r="F984" s="26">
        <v>46090.581944444399</v>
      </c>
      <c r="G984" s="25">
        <v>64</v>
      </c>
      <c r="H984" s="25">
        <v>64</v>
      </c>
      <c r="I984" s="26">
        <v>46154.807638888902</v>
      </c>
      <c r="J984" s="27">
        <v>4517</v>
      </c>
      <c r="K984" s="27">
        <v>4992</v>
      </c>
      <c r="L984" s="27">
        <v>2721</v>
      </c>
      <c r="M984" s="27">
        <v>341251</v>
      </c>
      <c r="N984" s="27">
        <v>308854</v>
      </c>
      <c r="O984" s="24">
        <v>26</v>
      </c>
      <c r="P984" s="24">
        <v>0</v>
      </c>
      <c r="Q984" s="24"/>
      <c r="R984" s="24"/>
      <c r="S984" s="24">
        <v>214</v>
      </c>
      <c r="T984" s="24">
        <v>328</v>
      </c>
      <c r="U984" s="24">
        <v>8150200</v>
      </c>
      <c r="V984" s="24">
        <v>3612600</v>
      </c>
      <c r="W984" s="24">
        <v>8150200</v>
      </c>
      <c r="X984" s="24" t="str">
        <f>IF(OR(I984="",说明首页!$C$3-INT(I984)&gt;7),"是","否")</f>
        <v>否</v>
      </c>
      <c r="Y984" s="24" t="str">
        <f>IF(OR(O984="",O984&lt;22),"是","否")</f>
        <v>否</v>
      </c>
      <c r="Z984" s="24" t="str">
        <f>IF(AND(X984="否",Y984="否"),"是","否")</f>
        <v>是</v>
      </c>
      <c r="AA984" s="24" t="str">
        <f>IF(OR(I984="",说明首页!$C$3-INT(I984)&gt;=3),"是","否")</f>
        <v>否</v>
      </c>
      <c r="AB984" s="28">
        <f>IFERROR(IF(L984&gt;0,N984/L984,0),0)</f>
        <v>113.50753399485484</v>
      </c>
      <c r="AC984" s="29">
        <f>IFERROR(IF(U984="",0,U984/10000),0)</f>
        <v>815.02</v>
      </c>
      <c r="AD984" s="27">
        <f>IFERROR(IF(AND(T984&lt;&gt;"",T984&gt;0),U984/T984,0),0)</f>
        <v>24848.170731707316</v>
      </c>
      <c r="AE984" s="29">
        <f>IFERROR(IF(V984="",0,V984/10000),0)</f>
        <v>361.26</v>
      </c>
      <c r="AF984" s="29">
        <f>IFERROR(IF(O984&gt;0,N984/O984/60,0),0)</f>
        <v>197.98333333333332</v>
      </c>
      <c r="AG984" s="28">
        <f>IF(Z984="是",COUNTIFS($Z$2:$Z$4721,"是",$AB$2:$AB$4721,"&lt;"&amp;AB984)/COUNTIF($Z$2:$Z$4721,"是")*100,"")</f>
        <v>82.967959527824618</v>
      </c>
      <c r="AH984" s="28">
        <f>IF(Z984="是",COUNTIFS($Z$2:$Z$4721,"是",$AC$2:$AC$4721,"&lt;"&amp;AC984)/COUNTIF($Z$2:$Z$4721,"是")*100,"")</f>
        <v>51.433389544688026</v>
      </c>
      <c r="AI984" s="28">
        <f>IF(Z984="是",COUNTIFS($Z$2:$Z$4721,"是",$AD$2:$AD$4721,"&lt;"&amp;AD984)/COUNTIF($Z$2:$Z$4721,"是")*100,"")</f>
        <v>55.649241146711638</v>
      </c>
      <c r="AJ984" s="28">
        <f>IF(Z984="是",COUNTIFS($Z$2:$Z$4721,"是",$AE$2:$AE$4721,"&lt;"&amp;AE984)/COUNTIF($Z$2:$Z$4721,"是")*100,"")</f>
        <v>58.178752107925803</v>
      </c>
      <c r="AK984" s="28">
        <f>IF(Z984="是",COUNTIFS($Z$2:$Z$4721,"是",$AF$2:$AF$4721,"&lt;"&amp;AF984)/COUNTIF($Z$2:$Z$4721,"是")*100,"")</f>
        <v>97.807757166947724</v>
      </c>
      <c r="AL984" s="29">
        <f>IF(Z984="是",ROUND(AG984*0.1+AH984*0.35+AI984*0.15+AJ984*0.15+AK984*0.25,2),"")</f>
        <v>67.819999999999993</v>
      </c>
      <c r="AM984" s="25">
        <f>IF(Z984="是",COUNTIFS($Z$2:$Z$4721,"是",$AL$2:$AL$4721,"&gt;"&amp;AL984)+1,"")</f>
        <v>151</v>
      </c>
      <c r="AN984" s="24" t="str">
        <f>IF(Z984&lt;&gt;"是","非参评",IF(AND(AM984&lt;=COUNTIF($Z$2:$Z$4721,"是")*0.2,AC984&gt;MEDIAN(IF($Z$2:$Z$4721="是",$AC$2:$AC$4721))),"S",IF(AM984&lt;=COUNTIF($Z$2:$Z$4721,"是")*0.5,"A",IF(AM984&lt;=COUNTIF($Z$2:$Z$4721,"是")*0.8,"B","C"))))</f>
        <v>A</v>
      </c>
      <c r="AO984" s="24" t="str">
        <f>IF(G984="","无数据",IF(G984&lt;30,"MOB1-",IF(G984&lt;90,"MOB1-3",IF(G984&lt;180,"MOB3-6",IF(G984&lt;365,"MOB6-12","MOB12+")))))</f>
        <v>MOB1-3</v>
      </c>
    </row>
    <row r="985" spans="1:41" ht="13.5" customHeight="1">
      <c r="A985" s="24" t="s">
        <v>1168</v>
      </c>
      <c r="B985" s="34" t="s">
        <v>150</v>
      </c>
      <c r="C985" s="25">
        <v>803610</v>
      </c>
      <c r="D985" s="24" t="s">
        <v>1796</v>
      </c>
      <c r="E985" s="26">
        <v>46090.5847222222</v>
      </c>
      <c r="F985" s="26">
        <v>46090.5847222222</v>
      </c>
      <c r="G985" s="25">
        <v>64</v>
      </c>
      <c r="H985" s="25">
        <v>64</v>
      </c>
      <c r="I985" s="26">
        <v>46154.853472222203</v>
      </c>
      <c r="J985" s="27">
        <v>6912</v>
      </c>
      <c r="K985" s="27">
        <v>7330</v>
      </c>
      <c r="L985" s="27">
        <v>2615</v>
      </c>
      <c r="M985" s="27">
        <v>346017</v>
      </c>
      <c r="N985" s="27">
        <v>278680</v>
      </c>
      <c r="O985" s="24">
        <v>26</v>
      </c>
      <c r="P985" s="27">
        <v>0</v>
      </c>
      <c r="Q985" s="24"/>
      <c r="R985" s="24"/>
      <c r="S985" s="27">
        <v>304</v>
      </c>
      <c r="T985" s="27">
        <v>443</v>
      </c>
      <c r="U985" s="27">
        <v>9446900</v>
      </c>
      <c r="V985" s="24">
        <v>3956300</v>
      </c>
      <c r="W985" s="27">
        <v>9446900</v>
      </c>
      <c r="X985" s="24" t="str">
        <f>IF(OR(I985="",说明首页!$C$3-INT(I985)&gt;7),"是","否")</f>
        <v>否</v>
      </c>
      <c r="Y985" s="24" t="str">
        <f>IF(OR(O985="",O985&lt;22),"是","否")</f>
        <v>否</v>
      </c>
      <c r="Z985" s="24" t="str">
        <f>IF(AND(X985="否",Y985="否"),"是","否")</f>
        <v>是</v>
      </c>
      <c r="AA985" s="24" t="str">
        <f>IF(OR(I985="",说明首页!$C$3-INT(I985)&gt;=3),"是","否")</f>
        <v>否</v>
      </c>
      <c r="AB985" s="28">
        <f>IFERROR(IF(L985&gt;0,N985/L985,0),0)</f>
        <v>106.5697896749522</v>
      </c>
      <c r="AC985" s="29">
        <f>IFERROR(IF(U985="",0,U985/10000),0)</f>
        <v>944.69</v>
      </c>
      <c r="AD985" s="27">
        <f>IFERROR(IF(AND(T985&lt;&gt;"",T985&gt;0),U985/T985,0),0)</f>
        <v>21324.830699774266</v>
      </c>
      <c r="AE985" s="29">
        <f>IFERROR(IF(V985="",0,V985/10000),0)</f>
        <v>395.63</v>
      </c>
      <c r="AF985" s="29">
        <f>IFERROR(IF(O985&gt;0,N985/O985/60,0),0)</f>
        <v>178.64102564102566</v>
      </c>
      <c r="AG985" s="28">
        <f>IF(Z985="是",COUNTIFS($Z$2:$Z$4721,"是",$AB$2:$AB$4721,"&lt;"&amp;AB985)/COUNTIF($Z$2:$Z$4721,"是")*100,"")</f>
        <v>76.391231028667789</v>
      </c>
      <c r="AH985" s="28">
        <f>IF(Z985="是",COUNTIFS($Z$2:$Z$4721,"是",$AC$2:$AC$4721,"&lt;"&amp;AC985)/COUNTIF($Z$2:$Z$4721,"是")*100,"")</f>
        <v>64.418212478920751</v>
      </c>
      <c r="AI985" s="28">
        <f>IF(Z985="是",COUNTIFS($Z$2:$Z$4721,"是",$AD$2:$AD$4721,"&lt;"&amp;AD985)/COUNTIF($Z$2:$Z$4721,"是")*100,"")</f>
        <v>34.232715008431704</v>
      </c>
      <c r="AJ985" s="28">
        <f>IF(Z985="是",COUNTIFS($Z$2:$Z$4721,"是",$AE$2:$AE$4721,"&lt;"&amp;AE985)/COUNTIF($Z$2:$Z$4721,"是")*100,"")</f>
        <v>64.080944350758855</v>
      </c>
      <c r="AK985" s="28">
        <f>IF(Z985="是",COUNTIFS($Z$2:$Z$4721,"是",$AF$2:$AF$4721,"&lt;"&amp;AF985)/COUNTIF($Z$2:$Z$4721,"是")*100,"")</f>
        <v>93.929173693086</v>
      </c>
      <c r="AL985" s="29">
        <f>IF(Z985="是",ROUND(AG985*0.1+AH985*0.35+AI985*0.15+AJ985*0.15+AK985*0.25,2),"")</f>
        <v>68.41</v>
      </c>
      <c r="AM985" s="25">
        <f>IF(Z985="是",COUNTIFS($Z$2:$Z$4721,"是",$AL$2:$AL$4721,"&gt;"&amp;AL985)+1,"")</f>
        <v>147</v>
      </c>
      <c r="AN985" s="24" t="str">
        <f>IF(Z985&lt;&gt;"是","非参评",IF(AND(AM985&lt;=COUNTIF($Z$2:$Z$4721,"是")*0.2,AC985&gt;MEDIAN(IF($Z$2:$Z$4721="是",$AC$2:$AC$4721))),"S",IF(AM985&lt;=COUNTIF($Z$2:$Z$4721,"是")*0.5,"A",IF(AM985&lt;=COUNTIF($Z$2:$Z$4721,"是")*0.8,"B","C"))))</f>
        <v>A</v>
      </c>
      <c r="AO985" s="24" t="str">
        <f>IF(G985="","无数据",IF(G985&lt;30,"MOB1-",IF(G985&lt;90,"MOB1-3",IF(G985&lt;180,"MOB3-6",IF(G985&lt;365,"MOB6-12","MOB12+")))))</f>
        <v>MOB1-3</v>
      </c>
    </row>
    <row r="986" spans="1:41" ht="13.5" customHeight="1">
      <c r="A986" s="24" t="s">
        <v>1168</v>
      </c>
      <c r="B986" s="34" t="s">
        <v>150</v>
      </c>
      <c r="C986" s="25">
        <v>803615</v>
      </c>
      <c r="D986" s="24" t="s">
        <v>1244</v>
      </c>
      <c r="E986" s="26">
        <v>46090.5756944444</v>
      </c>
      <c r="F986" s="26">
        <v>46090.5756944444</v>
      </c>
      <c r="G986" s="25">
        <v>64</v>
      </c>
      <c r="H986" s="25">
        <v>64</v>
      </c>
      <c r="I986" s="26">
        <v>46154.764583333301</v>
      </c>
      <c r="J986" s="27">
        <v>5683</v>
      </c>
      <c r="K986" s="27">
        <v>5896</v>
      </c>
      <c r="L986" s="27">
        <v>2293</v>
      </c>
      <c r="M986" s="27">
        <v>284943</v>
      </c>
      <c r="N986" s="27">
        <v>232073</v>
      </c>
      <c r="O986" s="25">
        <v>26</v>
      </c>
      <c r="P986" s="27">
        <v>0</v>
      </c>
      <c r="Q986" s="24"/>
      <c r="R986" s="24"/>
      <c r="S986" s="27">
        <v>245</v>
      </c>
      <c r="T986" s="27">
        <v>369</v>
      </c>
      <c r="U986" s="27">
        <v>8652300</v>
      </c>
      <c r="V986" s="27">
        <v>3862300</v>
      </c>
      <c r="W986" s="27">
        <v>8652300</v>
      </c>
      <c r="X986" s="24" t="str">
        <f>IF(OR(I986="",说明首页!$C$3-INT(I986)&gt;7),"是","否")</f>
        <v>否</v>
      </c>
      <c r="Y986" s="24" t="str">
        <f>IF(OR(O986="",O986&lt;22),"是","否")</f>
        <v>否</v>
      </c>
      <c r="Z986" s="24" t="str">
        <f>IF(AND(X986="否",Y986="否"),"是","否")</f>
        <v>是</v>
      </c>
      <c r="AA986" s="24" t="str">
        <f>IF(OR(I986="",说明首页!$C$3-INT(I986)&gt;=3),"是","否")</f>
        <v>否</v>
      </c>
      <c r="AB986" s="28">
        <f>IFERROR(IF(L986&gt;0,N986/L986,0),0)</f>
        <v>101.20933275185347</v>
      </c>
      <c r="AC986" s="29">
        <f>IFERROR(IF(U986="",0,U986/10000),0)</f>
        <v>865.23</v>
      </c>
      <c r="AD986" s="27">
        <f>IFERROR(IF(AND(T986&lt;&gt;"",T986&gt;0),U986/T986,0),0)</f>
        <v>23447.967479674797</v>
      </c>
      <c r="AE986" s="29">
        <f>IFERROR(IF(V986="",0,V986/10000),0)</f>
        <v>386.23</v>
      </c>
      <c r="AF986" s="29">
        <f>IFERROR(IF(O986&gt;0,N986/O986/60,0),0)</f>
        <v>148.76474358974357</v>
      </c>
      <c r="AG986" s="28">
        <f>IF(Z986="是",COUNTIFS($Z$2:$Z$4721,"是",$AB$2:$AB$4721,"&lt;"&amp;AB986)/COUNTIF($Z$2:$Z$4721,"是")*100,"")</f>
        <v>70.151770657672856</v>
      </c>
      <c r="AH986" s="28">
        <f>IF(Z986="是",COUNTIFS($Z$2:$Z$4721,"是",$AC$2:$AC$4721,"&lt;"&amp;AC986)/COUNTIF($Z$2:$Z$4721,"是")*100,"")</f>
        <v>56.998313659359191</v>
      </c>
      <c r="AI986" s="28">
        <f>IF(Z986="是",COUNTIFS($Z$2:$Z$4721,"是",$AD$2:$AD$4721,"&lt;"&amp;AD986)/COUNTIF($Z$2:$Z$4721,"是")*100,"")</f>
        <v>45.531197301854974</v>
      </c>
      <c r="AJ986" s="28">
        <f>IF(Z986="是",COUNTIFS($Z$2:$Z$4721,"是",$AE$2:$AE$4721,"&lt;"&amp;AE986)/COUNTIF($Z$2:$Z$4721,"是")*100,"")</f>
        <v>62.731871838111296</v>
      </c>
      <c r="AK986" s="28">
        <f>IF(Z986="是",COUNTIFS($Z$2:$Z$4721,"是",$AF$2:$AF$4721,"&lt;"&amp;AF986)/COUNTIF($Z$2:$Z$4721,"是")*100,"")</f>
        <v>72.175379426644184</v>
      </c>
      <c r="AL986" s="29">
        <f>IF(Z986="是",ROUND(AG986*0.1+AH986*0.35+AI986*0.15+AJ986*0.15+AK986*0.25,2),"")</f>
        <v>61.25</v>
      </c>
      <c r="AM986" s="25">
        <f>IF(Z986="是",COUNTIFS($Z$2:$Z$4721,"是",$AL$2:$AL$4721,"&gt;"&amp;AL986)+1,"")</f>
        <v>203</v>
      </c>
      <c r="AN986" s="24" t="str">
        <f>IF(Z986&lt;&gt;"是","非参评",IF(AND(AM986&lt;=COUNTIF($Z$2:$Z$4721,"是")*0.2,AC986&gt;MEDIAN(IF($Z$2:$Z$4721="是",$AC$2:$AC$4721))),"S",IF(AM986&lt;=COUNTIF($Z$2:$Z$4721,"是")*0.5,"A",IF(AM986&lt;=COUNTIF($Z$2:$Z$4721,"是")*0.8,"B","C"))))</f>
        <v>A</v>
      </c>
      <c r="AO986" s="24" t="str">
        <f>IF(G986="","无数据",IF(G986&lt;30,"MOB1-",IF(G986&lt;90,"MOB1-3",IF(G986&lt;180,"MOB3-6",IF(G986&lt;365,"MOB6-12","MOB12+")))))</f>
        <v>MOB1-3</v>
      </c>
    </row>
    <row r="987" spans="1:41" ht="13.5" customHeight="1">
      <c r="A987" s="24" t="s">
        <v>1168</v>
      </c>
      <c r="B987" s="34" t="s">
        <v>150</v>
      </c>
      <c r="C987" s="25">
        <v>803623</v>
      </c>
      <c r="D987" s="24" t="s">
        <v>1429</v>
      </c>
      <c r="E987" s="26">
        <v>46088.681944444397</v>
      </c>
      <c r="F987" s="26">
        <v>46088.681944444397</v>
      </c>
      <c r="G987" s="25">
        <v>66</v>
      </c>
      <c r="H987" s="25">
        <v>66</v>
      </c>
      <c r="I987" s="26">
        <v>46154.859027777798</v>
      </c>
      <c r="J987" s="27">
        <v>5756</v>
      </c>
      <c r="K987" s="27">
        <v>5989</v>
      </c>
      <c r="L987" s="27">
        <v>3124</v>
      </c>
      <c r="M987" s="27">
        <v>319394</v>
      </c>
      <c r="N987" s="27">
        <v>276176</v>
      </c>
      <c r="O987" s="25">
        <v>27</v>
      </c>
      <c r="P987" s="27">
        <v>0</v>
      </c>
      <c r="Q987" s="24"/>
      <c r="R987" s="24"/>
      <c r="S987" s="27">
        <v>233</v>
      </c>
      <c r="T987" s="27">
        <v>348</v>
      </c>
      <c r="U987" s="27">
        <v>7331500</v>
      </c>
      <c r="V987" s="27">
        <v>2599300</v>
      </c>
      <c r="W987" s="27">
        <v>7331500</v>
      </c>
      <c r="X987" s="24" t="str">
        <f>IF(OR(I987="",说明首页!$C$3-INT(I987)&gt;7),"是","否")</f>
        <v>否</v>
      </c>
      <c r="Y987" s="24" t="str">
        <f>IF(OR(O987="",O987&lt;22),"是","否")</f>
        <v>否</v>
      </c>
      <c r="Z987" s="24" t="str">
        <f>IF(AND(X987="否",Y987="否"),"是","否")</f>
        <v>是</v>
      </c>
      <c r="AA987" s="24" t="str">
        <f>IF(OR(I987="",说明首页!$C$3-INT(I987)&gt;=3),"是","否")</f>
        <v>否</v>
      </c>
      <c r="AB987" s="28">
        <f>IFERROR(IF(L987&gt;0,N987/L987,0),0)</f>
        <v>88.404609475032004</v>
      </c>
      <c r="AC987" s="29">
        <f>IFERROR(IF(U987="",0,U987/10000),0)</f>
        <v>733.15</v>
      </c>
      <c r="AD987" s="27">
        <f>IFERROR(IF(AND(T987&lt;&gt;"",T987&gt;0),U987/T987,0),0)</f>
        <v>21067.528735632182</v>
      </c>
      <c r="AE987" s="29">
        <f>IFERROR(IF(V987="",0,V987/10000),0)</f>
        <v>259.93</v>
      </c>
      <c r="AF987" s="29">
        <f>IFERROR(IF(O987&gt;0,N987/O987/60,0),0)</f>
        <v>170.47901234567902</v>
      </c>
      <c r="AG987" s="28">
        <f>IF(Z987="是",COUNTIFS($Z$2:$Z$4721,"是",$AB$2:$AB$4721,"&lt;"&amp;AB987)/COUNTIF($Z$2:$Z$4721,"是")*100,"")</f>
        <v>43.844856661045533</v>
      </c>
      <c r="AH987" s="28">
        <f>IF(Z987="是",COUNTIFS($Z$2:$Z$4721,"是",$AC$2:$AC$4721,"&lt;"&amp;AC987)/COUNTIF($Z$2:$Z$4721,"是")*100,"")</f>
        <v>40.978077571669473</v>
      </c>
      <c r="AI987" s="28">
        <f>IF(Z987="是",COUNTIFS($Z$2:$Z$4721,"是",$AD$2:$AD$4721,"&lt;"&amp;AD987)/COUNTIF($Z$2:$Z$4721,"是")*100,"")</f>
        <v>32.546374367622263</v>
      </c>
      <c r="AJ987" s="28">
        <f>IF(Z987="是",COUNTIFS($Z$2:$Z$4721,"是",$AE$2:$AE$4721,"&lt;"&amp;AE987)/COUNTIF($Z$2:$Z$4721,"是")*100,"")</f>
        <v>39.797639123102869</v>
      </c>
      <c r="AK987" s="28">
        <f>IF(Z987="是",COUNTIFS($Z$2:$Z$4721,"是",$AF$2:$AF$4721,"&lt;"&amp;AF987)/COUNTIF($Z$2:$Z$4721,"是")*100,"")</f>
        <v>90.387858347386171</v>
      </c>
      <c r="AL987" s="29">
        <f>IF(Z987="是",ROUND(AG987*0.1+AH987*0.35+AI987*0.15+AJ987*0.15+AK987*0.25,2),"")</f>
        <v>52.18</v>
      </c>
      <c r="AM987" s="25">
        <f>IF(Z987="是",COUNTIFS($Z$2:$Z$4721,"是",$AL$2:$AL$4721,"&gt;"&amp;AL987)+1,"")</f>
        <v>266</v>
      </c>
      <c r="AN987" s="24" t="str">
        <f>IF(Z987&lt;&gt;"是","非参评",IF(AND(AM987&lt;=COUNTIF($Z$2:$Z$4721,"是")*0.2,AC987&gt;MEDIAN(IF($Z$2:$Z$4721="是",$AC$2:$AC$4721))),"S",IF(AM987&lt;=COUNTIF($Z$2:$Z$4721,"是")*0.5,"A",IF(AM987&lt;=COUNTIF($Z$2:$Z$4721,"是")*0.8,"B","C"))))</f>
        <v>A</v>
      </c>
      <c r="AO987" s="24" t="str">
        <f>IF(G987="","无数据",IF(G987&lt;30,"MOB1-",IF(G987&lt;90,"MOB1-3",IF(G987&lt;180,"MOB3-6",IF(G987&lt;365,"MOB6-12","MOB12+")))))</f>
        <v>MOB1-3</v>
      </c>
    </row>
    <row r="988" spans="1:41" ht="13.5" customHeight="1">
      <c r="A988" s="24" t="s">
        <v>1168</v>
      </c>
      <c r="B988" s="34" t="s">
        <v>150</v>
      </c>
      <c r="C988" s="25">
        <v>804073</v>
      </c>
      <c r="D988" s="24" t="s">
        <v>1470</v>
      </c>
      <c r="E988" s="26">
        <v>46093.744444444397</v>
      </c>
      <c r="F988" s="26">
        <v>46093.744444444397</v>
      </c>
      <c r="G988" s="25">
        <v>61</v>
      </c>
      <c r="H988" s="25">
        <v>61</v>
      </c>
      <c r="I988" s="26">
        <v>46154.854166666701</v>
      </c>
      <c r="J988" s="27">
        <v>6081</v>
      </c>
      <c r="K988" s="27">
        <v>6474</v>
      </c>
      <c r="L988" s="27">
        <v>3316</v>
      </c>
      <c r="M988" s="27">
        <v>315888</v>
      </c>
      <c r="N988" s="27">
        <v>268340</v>
      </c>
      <c r="O988" s="25">
        <v>25</v>
      </c>
      <c r="P988" s="27">
        <v>0</v>
      </c>
      <c r="Q988" s="24"/>
      <c r="R988" s="24"/>
      <c r="S988" s="27">
        <v>274</v>
      </c>
      <c r="T988" s="27">
        <v>408</v>
      </c>
      <c r="U988" s="27">
        <v>11100000</v>
      </c>
      <c r="V988" s="27">
        <v>3840700</v>
      </c>
      <c r="W988" s="27">
        <v>11100000</v>
      </c>
      <c r="X988" s="24" t="str">
        <f>IF(OR(I988="",说明首页!$C$3-INT(I988)&gt;7),"是","否")</f>
        <v>否</v>
      </c>
      <c r="Y988" s="24" t="str">
        <f>IF(OR(O988="",O988&lt;22),"是","否")</f>
        <v>否</v>
      </c>
      <c r="Z988" s="24" t="str">
        <f>IF(AND(X988="否",Y988="否"),"是","否")</f>
        <v>是</v>
      </c>
      <c r="AA988" s="24" t="str">
        <f>IF(OR(I988="",说明首页!$C$3-INT(I988)&gt;=3),"是","否")</f>
        <v>否</v>
      </c>
      <c r="AB988" s="28">
        <f>IFERROR(IF(L988&gt;0,N988/L988,0),0)</f>
        <v>80.922798552472855</v>
      </c>
      <c r="AC988" s="29">
        <f>IFERROR(IF(U988="",0,U988/10000),0)</f>
        <v>1110</v>
      </c>
      <c r="AD988" s="27">
        <f>IFERROR(IF(AND(T988&lt;&gt;"",T988&gt;0),U988/T988,0),0)</f>
        <v>27205.882352941175</v>
      </c>
      <c r="AE988" s="29">
        <f>IFERROR(IF(V988="",0,V988/10000),0)</f>
        <v>384.07</v>
      </c>
      <c r="AF988" s="29">
        <f>IFERROR(IF(O988&gt;0,N988/O988/60,0),0)</f>
        <v>178.89333333333335</v>
      </c>
      <c r="AG988" s="28">
        <f>IF(Z988="是",COUNTIFS($Z$2:$Z$4721,"是",$AB$2:$AB$4721,"&lt;"&amp;AB988)/COUNTIF($Z$2:$Z$4721,"是")*100,"")</f>
        <v>25.969645868465431</v>
      </c>
      <c r="AH988" s="28">
        <f>IF(Z988="是",COUNTIFS($Z$2:$Z$4721,"是",$AC$2:$AC$4721,"&lt;"&amp;AC988)/COUNTIF($Z$2:$Z$4721,"是")*100,"")</f>
        <v>75.210792580101185</v>
      </c>
      <c r="AI988" s="28">
        <f>IF(Z988="是",COUNTIFS($Z$2:$Z$4721,"是",$AD$2:$AD$4721,"&lt;"&amp;AD988)/COUNTIF($Z$2:$Z$4721,"是")*100,"")</f>
        <v>68.29679595278246</v>
      </c>
      <c r="AJ988" s="28">
        <f>IF(Z988="是",COUNTIFS($Z$2:$Z$4721,"是",$AE$2:$AE$4721,"&lt;"&amp;AE988)/COUNTIF($Z$2:$Z$4721,"是")*100,"")</f>
        <v>62.05733558178752</v>
      </c>
      <c r="AK988" s="28">
        <f>IF(Z988="是",COUNTIFS($Z$2:$Z$4721,"是",$AF$2:$AF$4721,"&lt;"&amp;AF988)/COUNTIF($Z$2:$Z$4721,"是")*100,"")</f>
        <v>94.097807757166947</v>
      </c>
      <c r="AL988" s="29">
        <f>IF(Z988="是",ROUND(AG988*0.1+AH988*0.35+AI988*0.15+AJ988*0.15+AK988*0.25,2),"")</f>
        <v>72</v>
      </c>
      <c r="AM988" s="25">
        <f>IF(Z988="是",COUNTIFS($Z$2:$Z$4721,"是",$AL$2:$AL$4721,"&gt;"&amp;AL988)+1,"")</f>
        <v>130</v>
      </c>
      <c r="AN988" s="24" t="str">
        <f>IF(Z988&lt;&gt;"是","非参评",IF(AND(AM988&lt;=COUNTIF($Z$2:$Z$4721,"是")*0.2,AC988&gt;MEDIAN(IF($Z$2:$Z$4721="是",$AC$2:$AC$4721))),"S",IF(AM988&lt;=COUNTIF($Z$2:$Z$4721,"是")*0.5,"A",IF(AM988&lt;=COUNTIF($Z$2:$Z$4721,"是")*0.8,"B","C"))))</f>
        <v>A</v>
      </c>
      <c r="AO988" s="24" t="str">
        <f>IF(G988="","无数据",IF(G988&lt;30,"MOB1-",IF(G988&lt;90,"MOB1-3",IF(G988&lt;180,"MOB3-6",IF(G988&lt;365,"MOB6-12","MOB12+")))))</f>
        <v>MOB1-3</v>
      </c>
    </row>
    <row r="989" spans="1:41" ht="13.5" customHeight="1">
      <c r="A989" s="24" t="s">
        <v>1168</v>
      </c>
      <c r="B989" s="34" t="s">
        <v>150</v>
      </c>
      <c r="C989" s="25">
        <v>804075</v>
      </c>
      <c r="D989" s="24" t="s">
        <v>1509</v>
      </c>
      <c r="E989" s="26">
        <v>46092.659027777801</v>
      </c>
      <c r="F989" s="26">
        <v>46092.659027777801</v>
      </c>
      <c r="G989" s="25">
        <v>62</v>
      </c>
      <c r="H989" s="25">
        <v>62</v>
      </c>
      <c r="I989" s="26">
        <v>46154.874305555597</v>
      </c>
      <c r="J989" s="27">
        <v>5630</v>
      </c>
      <c r="K989" s="27">
        <v>6244</v>
      </c>
      <c r="L989" s="27">
        <v>2653</v>
      </c>
      <c r="M989" s="27">
        <v>277668</v>
      </c>
      <c r="N989" s="27">
        <v>221361</v>
      </c>
      <c r="O989" s="25">
        <v>26</v>
      </c>
      <c r="P989" s="27">
        <v>0</v>
      </c>
      <c r="Q989" s="24"/>
      <c r="R989" s="24"/>
      <c r="S989" s="27">
        <v>247</v>
      </c>
      <c r="T989" s="27">
        <v>398</v>
      </c>
      <c r="U989" s="27">
        <v>11900000</v>
      </c>
      <c r="V989" s="27">
        <v>3168200</v>
      </c>
      <c r="W989" s="27">
        <v>11900000</v>
      </c>
      <c r="X989" s="24" t="str">
        <f>IF(OR(I989="",说明首页!$C$3-INT(I989)&gt;7),"是","否")</f>
        <v>否</v>
      </c>
      <c r="Y989" s="24" t="str">
        <f>IF(OR(O989="",O989&lt;22),"是","否")</f>
        <v>否</v>
      </c>
      <c r="Z989" s="24" t="str">
        <f>IF(AND(X989="否",Y989="否"),"是","否")</f>
        <v>是</v>
      </c>
      <c r="AA989" s="24" t="str">
        <f>IF(OR(I989="",说明首页!$C$3-INT(I989)&gt;=3),"是","否")</f>
        <v>否</v>
      </c>
      <c r="AB989" s="28">
        <f>IFERROR(IF(L989&gt;0,N989/L989,0),0)</f>
        <v>83.437994722955139</v>
      </c>
      <c r="AC989" s="29">
        <f>IFERROR(IF(U989="",0,U989/10000),0)</f>
        <v>1190</v>
      </c>
      <c r="AD989" s="27">
        <f>IFERROR(IF(AND(T989&lt;&gt;"",T989&gt;0),U989/T989,0),0)</f>
        <v>29899.497487437187</v>
      </c>
      <c r="AE989" s="29">
        <f>IFERROR(IF(V989="",0,V989/10000),0)</f>
        <v>316.82</v>
      </c>
      <c r="AF989" s="29">
        <f>IFERROR(IF(O989&gt;0,N989/O989/60,0),0)</f>
        <v>141.89807692307693</v>
      </c>
      <c r="AG989" s="28">
        <f>IF(Z989="是",COUNTIFS($Z$2:$Z$4721,"是",$AB$2:$AB$4721,"&lt;"&amp;AB989)/COUNTIF($Z$2:$Z$4721,"是")*100,"")</f>
        <v>31.703204047217536</v>
      </c>
      <c r="AH989" s="28">
        <f>IF(Z989="是",COUNTIFS($Z$2:$Z$4721,"是",$AC$2:$AC$4721,"&lt;"&amp;AC989)/COUNTIF($Z$2:$Z$4721,"是")*100,"")</f>
        <v>78.752107925801013</v>
      </c>
      <c r="AI989" s="28">
        <f>IF(Z989="是",COUNTIFS($Z$2:$Z$4721,"是",$AD$2:$AD$4721,"&lt;"&amp;AD989)/COUNTIF($Z$2:$Z$4721,"是")*100,"")</f>
        <v>80.101180438448566</v>
      </c>
      <c r="AJ989" s="28">
        <f>IF(Z989="是",COUNTIFS($Z$2:$Z$4721,"是",$AE$2:$AE$4721,"&lt;"&amp;AE989)/COUNTIF($Z$2:$Z$4721,"是")*100,"")</f>
        <v>51.602023608768974</v>
      </c>
      <c r="AK989" s="28">
        <f>IF(Z989="是",COUNTIFS($Z$2:$Z$4721,"是",$AF$2:$AF$4721,"&lt;"&amp;AF989)/COUNTIF($Z$2:$Z$4721,"是")*100,"")</f>
        <v>62.731871838111296</v>
      </c>
      <c r="AL989" s="29">
        <f>IF(Z989="是",ROUND(AG989*0.1+AH989*0.35+AI989*0.15+AJ989*0.15+AK989*0.25,2),"")</f>
        <v>66.17</v>
      </c>
      <c r="AM989" s="25">
        <f>IF(Z989="是",COUNTIFS($Z$2:$Z$4721,"是",$AL$2:$AL$4721,"&gt;"&amp;AL989)+1,"")</f>
        <v>164</v>
      </c>
      <c r="AN989" s="24" t="str">
        <f>IF(Z989&lt;&gt;"是","非参评",IF(AND(AM989&lt;=COUNTIF($Z$2:$Z$4721,"是")*0.2,AC989&gt;MEDIAN(IF($Z$2:$Z$4721="是",$AC$2:$AC$4721))),"S",IF(AM989&lt;=COUNTIF($Z$2:$Z$4721,"是")*0.5,"A",IF(AM989&lt;=COUNTIF($Z$2:$Z$4721,"是")*0.8,"B","C"))))</f>
        <v>A</v>
      </c>
      <c r="AO989" s="24" t="str">
        <f>IF(G989="","无数据",IF(G989&lt;30,"MOB1-",IF(G989&lt;90,"MOB1-3",IF(G989&lt;180,"MOB3-6",IF(G989&lt;365,"MOB6-12","MOB12+")))))</f>
        <v>MOB1-3</v>
      </c>
    </row>
    <row r="990" spans="1:41" ht="13.5" customHeight="1">
      <c r="A990" s="24" t="s">
        <v>1168</v>
      </c>
      <c r="B990" s="34" t="s">
        <v>150</v>
      </c>
      <c r="C990" s="25">
        <v>804076</v>
      </c>
      <c r="D990" s="24" t="s">
        <v>1664</v>
      </c>
      <c r="E990" s="26">
        <v>46092.659027777801</v>
      </c>
      <c r="F990" s="26">
        <v>46092.659027777801</v>
      </c>
      <c r="G990" s="25">
        <v>62</v>
      </c>
      <c r="H990" s="25">
        <v>62</v>
      </c>
      <c r="I990" s="26">
        <v>46154.779861111099</v>
      </c>
      <c r="J990" s="27">
        <v>5821</v>
      </c>
      <c r="K990" s="27">
        <v>5993</v>
      </c>
      <c r="L990" s="27">
        <v>2520</v>
      </c>
      <c r="M990" s="27">
        <v>285204</v>
      </c>
      <c r="N990" s="27">
        <v>228137</v>
      </c>
      <c r="O990" s="25">
        <v>27</v>
      </c>
      <c r="P990" s="27">
        <v>0</v>
      </c>
      <c r="Q990" s="24"/>
      <c r="R990" s="24"/>
      <c r="S990" s="27">
        <v>256</v>
      </c>
      <c r="T990" s="27">
        <v>369</v>
      </c>
      <c r="U990" s="27">
        <v>8636100</v>
      </c>
      <c r="V990" s="27">
        <v>3328800</v>
      </c>
      <c r="W990" s="27">
        <v>8636100</v>
      </c>
      <c r="X990" s="24" t="str">
        <f>IF(OR(I990="",说明首页!$C$3-INT(I990)&gt;7),"是","否")</f>
        <v>否</v>
      </c>
      <c r="Y990" s="24" t="str">
        <f>IF(OR(O990="",O990&lt;22),"是","否")</f>
        <v>否</v>
      </c>
      <c r="Z990" s="24" t="str">
        <f>IF(AND(X990="否",Y990="否"),"是","否")</f>
        <v>是</v>
      </c>
      <c r="AA990" s="24" t="str">
        <f>IF(OR(I990="",说明首页!$C$3-INT(I990)&gt;=3),"是","否")</f>
        <v>否</v>
      </c>
      <c r="AB990" s="28">
        <f>IFERROR(IF(L990&gt;0,N990/L990,0),0)</f>
        <v>90.530555555555551</v>
      </c>
      <c r="AC990" s="29">
        <f>IFERROR(IF(U990="",0,U990/10000),0)</f>
        <v>863.61</v>
      </c>
      <c r="AD990" s="27">
        <f>IFERROR(IF(AND(T990&lt;&gt;"",T990&gt;0),U990/T990,0),0)</f>
        <v>23404.065040650406</v>
      </c>
      <c r="AE990" s="29">
        <f>IFERROR(IF(V990="",0,V990/10000),0)</f>
        <v>332.88</v>
      </c>
      <c r="AF990" s="29">
        <f>IFERROR(IF(O990&gt;0,N990/O990/60,0),0)</f>
        <v>140.82530864197531</v>
      </c>
      <c r="AG990" s="28">
        <f>IF(Z990="是",COUNTIFS($Z$2:$Z$4721,"是",$AB$2:$AB$4721,"&lt;"&amp;AB990)/COUNTIF($Z$2:$Z$4721,"是")*100,"")</f>
        <v>48.229342327150079</v>
      </c>
      <c r="AH990" s="28">
        <f>IF(Z990="是",COUNTIFS($Z$2:$Z$4721,"是",$AC$2:$AC$4721,"&lt;"&amp;AC990)/COUNTIF($Z$2:$Z$4721,"是")*100,"")</f>
        <v>56.82967959527825</v>
      </c>
      <c r="AI990" s="28">
        <f>IF(Z990="是",COUNTIFS($Z$2:$Z$4721,"是",$AD$2:$AD$4721,"&lt;"&amp;AD990)/COUNTIF($Z$2:$Z$4721,"是")*100,"")</f>
        <v>44.856661045531197</v>
      </c>
      <c r="AJ990" s="28">
        <f>IF(Z990="是",COUNTIFS($Z$2:$Z$4721,"是",$AE$2:$AE$4721,"&lt;"&amp;AE990)/COUNTIF($Z$2:$Z$4721,"是")*100,"")</f>
        <v>53.62563237774031</v>
      </c>
      <c r="AK990" s="28">
        <f>IF(Z990="是",COUNTIFS($Z$2:$Z$4721,"是",$AF$2:$AF$4721,"&lt;"&amp;AF990)/COUNTIF($Z$2:$Z$4721,"是")*100,"")</f>
        <v>61.382799325463743</v>
      </c>
      <c r="AL990" s="29">
        <f>IF(Z990="是",ROUND(AG990*0.1+AH990*0.35+AI990*0.15+AJ990*0.15+AK990*0.25,2),"")</f>
        <v>54.83</v>
      </c>
      <c r="AM990" s="25">
        <f>IF(Z990="是",COUNTIFS($Z$2:$Z$4721,"是",$AL$2:$AL$4721,"&gt;"&amp;AL990)+1,"")</f>
        <v>249</v>
      </c>
      <c r="AN990" s="24" t="str">
        <f>IF(Z990&lt;&gt;"是","非参评",IF(AND(AM990&lt;=COUNTIF($Z$2:$Z$4721,"是")*0.2,AC990&gt;MEDIAN(IF($Z$2:$Z$4721="是",$AC$2:$AC$4721))),"S",IF(AM990&lt;=COUNTIF($Z$2:$Z$4721,"是")*0.5,"A",IF(AM990&lt;=COUNTIF($Z$2:$Z$4721,"是")*0.8,"B","C"))))</f>
        <v>A</v>
      </c>
      <c r="AO990" s="24" t="str">
        <f>IF(G990="","无数据",IF(G990&lt;30,"MOB1-",IF(G990&lt;90,"MOB1-3",IF(G990&lt;180,"MOB3-6",IF(G990&lt;365,"MOB6-12","MOB12+")))))</f>
        <v>MOB1-3</v>
      </c>
    </row>
    <row r="991" spans="1:41" ht="13.5" customHeight="1">
      <c r="A991" s="24" t="s">
        <v>1168</v>
      </c>
      <c r="B991" s="34" t="s">
        <v>150</v>
      </c>
      <c r="C991" s="25">
        <v>804081</v>
      </c>
      <c r="D991" s="24" t="s">
        <v>1548</v>
      </c>
      <c r="E991" s="26">
        <v>46092.655555555597</v>
      </c>
      <c r="F991" s="26">
        <v>46092.655555555597</v>
      </c>
      <c r="G991" s="25">
        <v>62</v>
      </c>
      <c r="H991" s="25">
        <v>62</v>
      </c>
      <c r="I991" s="26">
        <v>46154.826388888898</v>
      </c>
      <c r="J991" s="27">
        <v>3587</v>
      </c>
      <c r="K991" s="27">
        <v>4322</v>
      </c>
      <c r="L991" s="27">
        <v>1548</v>
      </c>
      <c r="M991" s="27">
        <v>267108</v>
      </c>
      <c r="N991" s="27">
        <v>230075</v>
      </c>
      <c r="O991" s="25">
        <v>27</v>
      </c>
      <c r="P991" s="27">
        <v>0</v>
      </c>
      <c r="Q991" s="24"/>
      <c r="R991" s="24"/>
      <c r="S991" s="27">
        <v>197</v>
      </c>
      <c r="T991" s="27">
        <v>291</v>
      </c>
      <c r="U991" s="27">
        <v>8299700</v>
      </c>
      <c r="V991" s="27">
        <v>3355200</v>
      </c>
      <c r="W991" s="27">
        <v>8299700</v>
      </c>
      <c r="X991" s="24" t="str">
        <f>IF(OR(I991="",说明首页!$C$3-INT(I991)&gt;7),"是","否")</f>
        <v>否</v>
      </c>
      <c r="Y991" s="24" t="str">
        <f>IF(OR(O991="",O991&lt;22),"是","否")</f>
        <v>否</v>
      </c>
      <c r="Z991" s="24" t="str">
        <f>IF(AND(X991="否",Y991="否"),"是","否")</f>
        <v>是</v>
      </c>
      <c r="AA991" s="24" t="str">
        <f>IF(OR(I991="",说明首页!$C$3-INT(I991)&gt;=3),"是","否")</f>
        <v>否</v>
      </c>
      <c r="AB991" s="28">
        <f>IFERROR(IF(L991&gt;0,N991/L991,0),0)</f>
        <v>148.62726098191214</v>
      </c>
      <c r="AC991" s="29">
        <f>IFERROR(IF(U991="",0,U991/10000),0)</f>
        <v>829.97</v>
      </c>
      <c r="AD991" s="27">
        <f>IFERROR(IF(AND(T991&lt;&gt;"",T991&gt;0),U991/T991,0),0)</f>
        <v>28521.305841924397</v>
      </c>
      <c r="AE991" s="29">
        <f>IFERROR(IF(V991="",0,V991/10000),0)</f>
        <v>335.52</v>
      </c>
      <c r="AF991" s="29">
        <f>IFERROR(IF(O991&gt;0,N991/O991/60,0),0)</f>
        <v>142.02160493827159</v>
      </c>
      <c r="AG991" s="28">
        <f>IF(Z991="是",COUNTIFS($Z$2:$Z$4721,"是",$AB$2:$AB$4721,"&lt;"&amp;AB991)/COUNTIF($Z$2:$Z$4721,"是")*100,"")</f>
        <v>96.121416526138276</v>
      </c>
      <c r="AH991" s="28">
        <f>IF(Z991="是",COUNTIFS($Z$2:$Z$4721,"是",$AC$2:$AC$4721,"&lt;"&amp;AC991)/COUNTIF($Z$2:$Z$4721,"是")*100,"")</f>
        <v>52.951096121416526</v>
      </c>
      <c r="AI991" s="28">
        <f>IF(Z991="是",COUNTIFS($Z$2:$Z$4721,"是",$AD$2:$AD$4721,"&lt;"&amp;AD991)/COUNTIF($Z$2:$Z$4721,"是")*100,"")</f>
        <v>74.873524451939289</v>
      </c>
      <c r="AJ991" s="28">
        <f>IF(Z991="是",COUNTIFS($Z$2:$Z$4721,"是",$AE$2:$AE$4721,"&lt;"&amp;AE991)/COUNTIF($Z$2:$Z$4721,"是")*100,"")</f>
        <v>54.468802698145026</v>
      </c>
      <c r="AK991" s="28">
        <f>IF(Z991="是",COUNTIFS($Z$2:$Z$4721,"是",$AF$2:$AF$4721,"&lt;"&amp;AF991)/COUNTIF($Z$2:$Z$4721,"是")*100,"")</f>
        <v>63.237774030354132</v>
      </c>
      <c r="AL991" s="29">
        <f>IF(Z991="是",ROUND(AG991*0.1+AH991*0.35+AI991*0.15+AJ991*0.15+AK991*0.25,2),"")</f>
        <v>63.36</v>
      </c>
      <c r="AM991" s="25">
        <f>IF(Z991="是",COUNTIFS($Z$2:$Z$4721,"是",$AL$2:$AL$4721,"&gt;"&amp;AL991)+1,"")</f>
        <v>187</v>
      </c>
      <c r="AN991" s="24" t="str">
        <f>IF(Z991&lt;&gt;"是","非参评",IF(AND(AM991&lt;=COUNTIF($Z$2:$Z$4721,"是")*0.2,AC991&gt;MEDIAN(IF($Z$2:$Z$4721="是",$AC$2:$AC$4721))),"S",IF(AM991&lt;=COUNTIF($Z$2:$Z$4721,"是")*0.5,"A",IF(AM991&lt;=COUNTIF($Z$2:$Z$4721,"是")*0.8,"B","C"))))</f>
        <v>A</v>
      </c>
      <c r="AO991" s="24" t="str">
        <f>IF(G991="","无数据",IF(G991&lt;30,"MOB1-",IF(G991&lt;90,"MOB1-3",IF(G991&lt;180,"MOB3-6",IF(G991&lt;365,"MOB6-12","MOB12+")))))</f>
        <v>MOB1-3</v>
      </c>
    </row>
    <row r="992" spans="1:41" ht="13.5" customHeight="1">
      <c r="A992" s="24" t="s">
        <v>1168</v>
      </c>
      <c r="B992" s="34" t="s">
        <v>150</v>
      </c>
      <c r="C992" s="25">
        <v>804090</v>
      </c>
      <c r="D992" s="24" t="s">
        <v>1732</v>
      </c>
      <c r="E992" s="26">
        <v>46092.65625</v>
      </c>
      <c r="F992" s="26">
        <v>46092.65625</v>
      </c>
      <c r="G992" s="25">
        <v>62</v>
      </c>
      <c r="H992" s="25">
        <v>62</v>
      </c>
      <c r="I992" s="26">
        <v>46154.822222222203</v>
      </c>
      <c r="J992" s="27">
        <v>5032</v>
      </c>
      <c r="K992" s="27">
        <v>5173</v>
      </c>
      <c r="L992" s="27">
        <v>2002</v>
      </c>
      <c r="M992" s="27">
        <v>246486</v>
      </c>
      <c r="N992" s="27">
        <v>193823</v>
      </c>
      <c r="O992" s="25">
        <v>25</v>
      </c>
      <c r="P992" s="27">
        <v>0</v>
      </c>
      <c r="Q992" s="24"/>
      <c r="R992" s="24"/>
      <c r="S992" s="27">
        <v>216</v>
      </c>
      <c r="T992" s="27">
        <v>356</v>
      </c>
      <c r="U992" s="27">
        <v>9059000</v>
      </c>
      <c r="V992" s="27">
        <v>3906800</v>
      </c>
      <c r="W992" s="27">
        <v>9059000</v>
      </c>
      <c r="X992" s="24" t="str">
        <f>IF(OR(I992="",说明首页!$C$3-INT(I992)&gt;7),"是","否")</f>
        <v>否</v>
      </c>
      <c r="Y992" s="24" t="str">
        <f>IF(OR(O992="",O992&lt;22),"是","否")</f>
        <v>否</v>
      </c>
      <c r="Z992" s="24" t="str">
        <f>IF(AND(X992="否",Y992="否"),"是","否")</f>
        <v>是</v>
      </c>
      <c r="AA992" s="24" t="str">
        <f>IF(OR(I992="",说明首页!$C$3-INT(I992)&gt;=3),"是","否")</f>
        <v>否</v>
      </c>
      <c r="AB992" s="28">
        <f>IFERROR(IF(L992&gt;0,N992/L992,0),0)</f>
        <v>96.81468531468532</v>
      </c>
      <c r="AC992" s="29">
        <f>IFERROR(IF(U992="",0,U992/10000),0)</f>
        <v>905.9</v>
      </c>
      <c r="AD992" s="27">
        <f>IFERROR(IF(AND(T992&lt;&gt;"",T992&gt;0),U992/T992,0),0)</f>
        <v>25446.629213483146</v>
      </c>
      <c r="AE992" s="29">
        <f>IFERROR(IF(V992="",0,V992/10000),0)</f>
        <v>390.68</v>
      </c>
      <c r="AF992" s="29">
        <f>IFERROR(IF(O992&gt;0,N992/O992/60,0),0)</f>
        <v>129.21533333333335</v>
      </c>
      <c r="AG992" s="28">
        <f>IF(Z992="是",COUNTIFS($Z$2:$Z$4721,"是",$AB$2:$AB$4721,"&lt;"&amp;AB992)/COUNTIF($Z$2:$Z$4721,"是")*100,"")</f>
        <v>60.708263069139967</v>
      </c>
      <c r="AH992" s="28">
        <f>IF(Z992="是",COUNTIFS($Z$2:$Z$4721,"是",$AC$2:$AC$4721,"&lt;"&amp;AC992)/COUNTIF($Z$2:$Z$4721,"是")*100,"")</f>
        <v>61.045531197301848</v>
      </c>
      <c r="AI992" s="28">
        <f>IF(Z992="是",COUNTIFS($Z$2:$Z$4721,"是",$AD$2:$AD$4721,"&lt;"&amp;AD992)/COUNTIF($Z$2:$Z$4721,"是")*100,"")</f>
        <v>59.527824620573355</v>
      </c>
      <c r="AJ992" s="28">
        <f>IF(Z992="是",COUNTIFS($Z$2:$Z$4721,"是",$AE$2:$AE$4721,"&lt;"&amp;AE992)/COUNTIF($Z$2:$Z$4721,"是")*100,"")</f>
        <v>63.406408094435072</v>
      </c>
      <c r="AK992" s="28">
        <f>IF(Z992="是",COUNTIFS($Z$2:$Z$4721,"是",$AF$2:$AF$4721,"&lt;"&amp;AF992)/COUNTIF($Z$2:$Z$4721,"是")*100,"")</f>
        <v>39.629005059021921</v>
      </c>
      <c r="AL992" s="29">
        <f>IF(Z992="是",ROUND(AG992*0.1+AH992*0.35+AI992*0.15+AJ992*0.15+AK992*0.25,2),"")</f>
        <v>55.78</v>
      </c>
      <c r="AM992" s="25">
        <f>IF(Z992="是",COUNTIFS($Z$2:$Z$4721,"是",$AL$2:$AL$4721,"&gt;"&amp;AL992)+1,"")</f>
        <v>241</v>
      </c>
      <c r="AN992" s="24" t="str">
        <f>IF(Z992&lt;&gt;"是","非参评",IF(AND(AM992&lt;=COUNTIF($Z$2:$Z$4721,"是")*0.2,AC992&gt;MEDIAN(IF($Z$2:$Z$4721="是",$AC$2:$AC$4721))),"S",IF(AM992&lt;=COUNTIF($Z$2:$Z$4721,"是")*0.5,"A",IF(AM992&lt;=COUNTIF($Z$2:$Z$4721,"是")*0.8,"B","C"))))</f>
        <v>A</v>
      </c>
      <c r="AO992" s="24" t="str">
        <f>IF(G992="","无数据",IF(G992&lt;30,"MOB1-",IF(G992&lt;90,"MOB1-3",IF(G992&lt;180,"MOB3-6",IF(G992&lt;365,"MOB6-12","MOB12+")))))</f>
        <v>MOB1-3</v>
      </c>
    </row>
    <row r="993" spans="1:41" ht="13.5" customHeight="1">
      <c r="A993" s="24" t="s">
        <v>1168</v>
      </c>
      <c r="B993" s="34" t="s">
        <v>150</v>
      </c>
      <c r="C993" s="25">
        <v>804092</v>
      </c>
      <c r="D993" s="24" t="s">
        <v>1478</v>
      </c>
      <c r="E993" s="26">
        <v>46092.654861111099</v>
      </c>
      <c r="F993" s="26">
        <v>46092.654861111099</v>
      </c>
      <c r="G993" s="25">
        <v>62</v>
      </c>
      <c r="H993" s="25">
        <v>62</v>
      </c>
      <c r="I993" s="26">
        <v>46154.824999999997</v>
      </c>
      <c r="J993" s="27">
        <v>4512</v>
      </c>
      <c r="K993" s="27">
        <v>4681</v>
      </c>
      <c r="L993" s="27">
        <v>1807</v>
      </c>
      <c r="M993" s="27">
        <v>248795</v>
      </c>
      <c r="N993" s="27">
        <v>204581</v>
      </c>
      <c r="O993" s="25">
        <v>24</v>
      </c>
      <c r="P993" s="27">
        <v>0</v>
      </c>
      <c r="Q993" s="24"/>
      <c r="R993" s="24"/>
      <c r="S993" s="27">
        <v>200</v>
      </c>
      <c r="T993" s="27">
        <v>331</v>
      </c>
      <c r="U993" s="27">
        <v>8802300</v>
      </c>
      <c r="V993" s="27">
        <v>5294700</v>
      </c>
      <c r="W993" s="27">
        <v>8802300</v>
      </c>
      <c r="X993" s="24" t="str">
        <f>IF(OR(I993="",说明首页!$C$3-INT(I993)&gt;7),"是","否")</f>
        <v>否</v>
      </c>
      <c r="Y993" s="24" t="str">
        <f>IF(OR(O993="",O993&lt;22),"是","否")</f>
        <v>否</v>
      </c>
      <c r="Z993" s="24" t="str">
        <f>IF(AND(X993="否",Y993="否"),"是","否")</f>
        <v>是</v>
      </c>
      <c r="AA993" s="24" t="str">
        <f>IF(OR(I993="",说明首页!$C$3-INT(I993)&gt;=3),"是","否")</f>
        <v>否</v>
      </c>
      <c r="AB993" s="28">
        <f>IFERROR(IF(L993&gt;0,N993/L993,0),0)</f>
        <v>113.2158273381295</v>
      </c>
      <c r="AC993" s="29">
        <f>IFERROR(IF(U993="",0,U993/10000),0)</f>
        <v>880.23</v>
      </c>
      <c r="AD993" s="27">
        <f>IFERROR(IF(AND(T993&lt;&gt;"",T993&gt;0),U993/T993,0),0)</f>
        <v>26593.051359516616</v>
      </c>
      <c r="AE993" s="29">
        <f>IFERROR(IF(V993="",0,V993/10000),0)</f>
        <v>529.47</v>
      </c>
      <c r="AF993" s="29">
        <f>IFERROR(IF(O993&gt;0,N993/O993/60,0),0)</f>
        <v>142.07013888888889</v>
      </c>
      <c r="AG993" s="28">
        <f>IF(Z993="是",COUNTIFS($Z$2:$Z$4721,"是",$AB$2:$AB$4721,"&lt;"&amp;AB993)/COUNTIF($Z$2:$Z$4721,"是")*100,"")</f>
        <v>82.630691399662737</v>
      </c>
      <c r="AH993" s="28">
        <f>IF(Z993="是",COUNTIFS($Z$2:$Z$4721,"是",$AC$2:$AC$4721,"&lt;"&amp;AC993)/COUNTIF($Z$2:$Z$4721,"是")*100,"")</f>
        <v>58.516020236087684</v>
      </c>
      <c r="AI993" s="28">
        <f>IF(Z993="是",COUNTIFS($Z$2:$Z$4721,"是",$AD$2:$AD$4721,"&lt;"&amp;AD993)/COUNTIF($Z$2:$Z$4721,"是")*100,"")</f>
        <v>65.935919055649236</v>
      </c>
      <c r="AJ993" s="28">
        <f>IF(Z993="是",COUNTIFS($Z$2:$Z$4721,"是",$AE$2:$AE$4721,"&lt;"&amp;AE993)/COUNTIF($Z$2:$Z$4721,"是")*100,"")</f>
        <v>78.077571669477237</v>
      </c>
      <c r="AK993" s="28">
        <f>IF(Z993="是",COUNTIFS($Z$2:$Z$4721,"是",$AF$2:$AF$4721,"&lt;"&amp;AF993)/COUNTIF($Z$2:$Z$4721,"是")*100,"")</f>
        <v>63.406408094435072</v>
      </c>
      <c r="AL993" s="29">
        <f>IF(Z993="是",ROUND(AG993*0.1+AH993*0.35+AI993*0.15+AJ993*0.15+AK993*0.25,2),"")</f>
        <v>66.2</v>
      </c>
      <c r="AM993" s="25">
        <f>IF(Z993="是",COUNTIFS($Z$2:$Z$4721,"是",$AL$2:$AL$4721,"&gt;"&amp;AL993)+1,"")</f>
        <v>163</v>
      </c>
      <c r="AN993" s="24" t="str">
        <f>IF(Z993&lt;&gt;"是","非参评",IF(AND(AM993&lt;=COUNTIF($Z$2:$Z$4721,"是")*0.2,AC993&gt;MEDIAN(IF($Z$2:$Z$4721="是",$AC$2:$AC$4721))),"S",IF(AM993&lt;=COUNTIF($Z$2:$Z$4721,"是")*0.5,"A",IF(AM993&lt;=COUNTIF($Z$2:$Z$4721,"是")*0.8,"B","C"))))</f>
        <v>A</v>
      </c>
      <c r="AO993" s="24" t="str">
        <f>IF(G993="","无数据",IF(G993&lt;30,"MOB1-",IF(G993&lt;90,"MOB1-3",IF(G993&lt;180,"MOB3-6",IF(G993&lt;365,"MOB6-12","MOB12+")))))</f>
        <v>MOB1-3</v>
      </c>
    </row>
    <row r="994" spans="1:41" ht="13.5" hidden="1" customHeight="1">
      <c r="A994" s="24" t="s">
        <v>1168</v>
      </c>
      <c r="B994" s="34" t="s">
        <v>147</v>
      </c>
      <c r="C994" s="25">
        <v>803087</v>
      </c>
      <c r="D994" s="24" t="s">
        <v>993</v>
      </c>
      <c r="E994" s="26">
        <v>46083.730555555601</v>
      </c>
      <c r="F994" s="26">
        <v>46083.730555555601</v>
      </c>
      <c r="G994" s="25">
        <v>71</v>
      </c>
      <c r="H994" s="25">
        <v>71</v>
      </c>
      <c r="I994" s="26">
        <v>46154.837500000001</v>
      </c>
      <c r="J994" s="27">
        <v>665</v>
      </c>
      <c r="K994" s="27">
        <v>861</v>
      </c>
      <c r="L994" s="27">
        <v>340</v>
      </c>
      <c r="M994" s="27">
        <v>49152</v>
      </c>
      <c r="N994" s="27">
        <v>41722</v>
      </c>
      <c r="O994" s="25">
        <v>12</v>
      </c>
      <c r="P994" s="27">
        <v>0</v>
      </c>
      <c r="Q994" s="24"/>
      <c r="R994" s="24"/>
      <c r="S994" s="27">
        <v>26</v>
      </c>
      <c r="T994" s="27">
        <v>47</v>
      </c>
      <c r="U994" s="27">
        <v>1001400</v>
      </c>
      <c r="V994" s="27">
        <v>506600</v>
      </c>
      <c r="W994" s="27">
        <v>1001400</v>
      </c>
      <c r="X994" s="24" t="str">
        <f>IF(OR(I994="",说明首页!$C$3-INT(I994)&gt;7),"是","否")</f>
        <v>否</v>
      </c>
      <c r="Y994" s="24" t="str">
        <f>IF(OR(O994="",O994&lt;22),"是","否")</f>
        <v>是</v>
      </c>
      <c r="Z994" s="24" t="str">
        <f>IF(AND(X994="否",Y994="否"),"是","否")</f>
        <v>否</v>
      </c>
      <c r="AA994" s="24" t="str">
        <f>IF(OR(I994="",说明首页!$C$3-INT(I994)&gt;=3),"是","否")</f>
        <v>否</v>
      </c>
      <c r="AB994" s="28">
        <f>IFERROR(IF(L994&gt;0,N994/L994,0),0)</f>
        <v>122.71176470588236</v>
      </c>
      <c r="AC994" s="29">
        <f>IFERROR(IF(U994="",0,U994/10000),0)</f>
        <v>100.14</v>
      </c>
      <c r="AD994" s="27">
        <f>IFERROR(IF(AND(T994&lt;&gt;"",T994&gt;0),U994/T994,0),0)</f>
        <v>21306.382978723403</v>
      </c>
      <c r="AE994" s="29">
        <f>IFERROR(IF(V994="",0,V994/10000),0)</f>
        <v>50.66</v>
      </c>
      <c r="AF994" s="29">
        <f>IFERROR(IF(O994&gt;0,N994/O994/60,0),0)</f>
        <v>57.947222222222223</v>
      </c>
      <c r="AG994" s="28" t="str">
        <f>IF(Z994="是",COUNTIFS($Z$2:$Z$4721,"是",$AB$2:$AB$4721,"&lt;"&amp;AB994)/COUNTIF($Z$2:$Z$4721,"是")*100,"")</f>
        <v/>
      </c>
      <c r="AH994" s="28" t="str">
        <f>IF(Z994="是",COUNTIFS($Z$2:$Z$4721,"是",$AC$2:$AC$4721,"&lt;"&amp;AC994)/COUNTIF($Z$2:$Z$4721,"是")*100,"")</f>
        <v/>
      </c>
      <c r="AI994" s="28" t="str">
        <f>IF(Z994="是",COUNTIFS($Z$2:$Z$4721,"是",$AD$2:$AD$4721,"&lt;"&amp;AD994)/COUNTIF($Z$2:$Z$4721,"是")*100,"")</f>
        <v/>
      </c>
      <c r="AJ994" s="28" t="str">
        <f>IF(Z994="是",COUNTIFS($Z$2:$Z$4721,"是",$AE$2:$AE$4721,"&lt;"&amp;AE994)/COUNTIF($Z$2:$Z$4721,"是")*100,"")</f>
        <v/>
      </c>
      <c r="AK994" s="28" t="str">
        <f>IF(Z994="是",COUNTIFS($Z$2:$Z$4721,"是",$AF$2:$AF$4721,"&lt;"&amp;AF994)/COUNTIF($Z$2:$Z$4721,"是")*100,"")</f>
        <v/>
      </c>
      <c r="AL994" s="29" t="str">
        <f>IF(Z994="是",ROUND(AG994*0.1+AH994*0.35+AI994*0.15+AJ994*0.15+AK994*0.25,2),"")</f>
        <v/>
      </c>
      <c r="AM994" s="25" t="str">
        <f>IF(Z994="是",COUNTIFS($Z$2:$Z$4721,"是",$AL$2:$AL$4721,"&gt;"&amp;AL994)+1,"")</f>
        <v/>
      </c>
      <c r="AN994" s="24" t="str">
        <f>IF(Z994&lt;&gt;"是","非参评",IF(AND(AM994&lt;=COUNTIF($Z$2:$Z$4721,"是")*0.2,AC994&gt;MEDIAN(IF($Z$2:$Z$4721="是",$AC$2:$AC$4721))),"S",IF(AM994&lt;=COUNTIF($Z$2:$Z$4721,"是")*0.5,"A",IF(AM994&lt;=COUNTIF($Z$2:$Z$4721,"是")*0.8,"B","C"))))</f>
        <v>非参评</v>
      </c>
      <c r="AO994" s="24" t="str">
        <f>IF(G994="","无数据",IF(G994&lt;30,"MOB1-",IF(G994&lt;90,"MOB1-3",IF(G994&lt;180,"MOB3-6",IF(G994&lt;365,"MOB6-12","MOB12+")))))</f>
        <v>MOB1-3</v>
      </c>
    </row>
    <row r="995" spans="1:41" ht="13.5" hidden="1" customHeight="1">
      <c r="A995" s="24" t="s">
        <v>1168</v>
      </c>
      <c r="B995" s="34" t="s">
        <v>147</v>
      </c>
      <c r="C995" s="25">
        <v>803091</v>
      </c>
      <c r="D995" s="24" t="s">
        <v>1350</v>
      </c>
      <c r="E995" s="26">
        <v>46083.598611111098</v>
      </c>
      <c r="F995" s="26">
        <v>46083.598611111098</v>
      </c>
      <c r="G995" s="25">
        <v>71</v>
      </c>
      <c r="H995" s="25">
        <v>71</v>
      </c>
      <c r="I995" s="26">
        <v>46154.762499999997</v>
      </c>
      <c r="J995" s="27">
        <v>3341</v>
      </c>
      <c r="K995" s="27">
        <v>4345</v>
      </c>
      <c r="L995" s="27">
        <v>2335</v>
      </c>
      <c r="M995" s="27">
        <v>226872</v>
      </c>
      <c r="N995" s="27">
        <v>193909</v>
      </c>
      <c r="O995" s="25">
        <v>25</v>
      </c>
      <c r="P995" s="27">
        <v>0</v>
      </c>
      <c r="Q995" s="24"/>
      <c r="R995" s="24"/>
      <c r="S995" s="27">
        <v>176</v>
      </c>
      <c r="T995" s="27">
        <v>282</v>
      </c>
      <c r="U995" s="27">
        <v>6993100</v>
      </c>
      <c r="V995" s="27">
        <v>2899600</v>
      </c>
      <c r="W995" s="27">
        <v>6993100</v>
      </c>
      <c r="X995" s="24" t="str">
        <f>IF(OR(I995="",说明首页!$C$3-INT(I995)&gt;7),"是","否")</f>
        <v>否</v>
      </c>
      <c r="Y995" s="24" t="str">
        <f>IF(OR(O995="",O995&lt;22),"是","否")</f>
        <v>否</v>
      </c>
      <c r="Z995" s="24" t="str">
        <f>IF(AND(X995="否",Y995="否"),"是","否")</f>
        <v>是</v>
      </c>
      <c r="AA995" s="24" t="str">
        <f>IF(OR(I995="",说明首页!$C$3-INT(I995)&gt;=3),"是","否")</f>
        <v>否</v>
      </c>
      <c r="AB995" s="28">
        <f>IFERROR(IF(L995&gt;0,N995/L995,0),0)</f>
        <v>83.044539614561032</v>
      </c>
      <c r="AC995" s="29">
        <f>IFERROR(IF(U995="",0,U995/10000),0)</f>
        <v>699.31</v>
      </c>
      <c r="AD995" s="27">
        <f>IFERROR(IF(AND(T995&lt;&gt;"",T995&gt;0),U995/T995,0),0)</f>
        <v>24798.226950354609</v>
      </c>
      <c r="AE995" s="29">
        <f>IFERROR(IF(V995="",0,V995/10000),0)</f>
        <v>289.95999999999998</v>
      </c>
      <c r="AF995" s="29">
        <f>IFERROR(IF(O995&gt;0,N995/O995/60,0),0)</f>
        <v>129.27266666666665</v>
      </c>
      <c r="AG995" s="28">
        <f>IF(Z995="是",COUNTIFS($Z$2:$Z$4721,"是",$AB$2:$AB$4721,"&lt;"&amp;AB995)/COUNTIF($Z$2:$Z$4721,"是")*100,"")</f>
        <v>30.860033726812819</v>
      </c>
      <c r="AH995" s="28">
        <f>IF(Z995="是",COUNTIFS($Z$2:$Z$4721,"是",$AC$2:$AC$4721,"&lt;"&amp;AC995)/COUNTIF($Z$2:$Z$4721,"是")*100,"")</f>
        <v>37.268128161888704</v>
      </c>
      <c r="AI995" s="28">
        <f>IF(Z995="是",COUNTIFS($Z$2:$Z$4721,"是",$AD$2:$AD$4721,"&lt;"&amp;AD995)/COUNTIF($Z$2:$Z$4721,"是")*100,"")</f>
        <v>54.806070826306922</v>
      </c>
      <c r="AJ995" s="28">
        <f>IF(Z995="是",COUNTIFS($Z$2:$Z$4721,"是",$AE$2:$AE$4721,"&lt;"&amp;AE995)/COUNTIF($Z$2:$Z$4721,"是")*100,"")</f>
        <v>45.868465430016862</v>
      </c>
      <c r="AK995" s="28">
        <f>IF(Z995="是",COUNTIFS($Z$2:$Z$4721,"是",$AF$2:$AF$4721,"&lt;"&amp;AF995)/COUNTIF($Z$2:$Z$4721,"是")*100,"")</f>
        <v>39.966273187183809</v>
      </c>
      <c r="AL995" s="29">
        <f>IF(Z995="是",ROUND(AG995*0.1+AH995*0.35+AI995*0.15+AJ995*0.15+AK995*0.25,2),"")</f>
        <v>41.22</v>
      </c>
      <c r="AM995" s="25">
        <f>IF(Z995="是",COUNTIFS($Z$2:$Z$4721,"是",$AL$2:$AL$4721,"&gt;"&amp;AL995)+1,"")</f>
        <v>362</v>
      </c>
      <c r="AN995" s="24" t="str">
        <f>IF(Z995&lt;&gt;"是","非参评",IF(AND(AM995&lt;=COUNTIF($Z$2:$Z$4721,"是")*0.2,AC995&gt;MEDIAN(IF($Z$2:$Z$4721="是",$AC$2:$AC$4721))),"S",IF(AM995&lt;=COUNTIF($Z$2:$Z$4721,"是")*0.5,"A",IF(AM995&lt;=COUNTIF($Z$2:$Z$4721,"是")*0.8,"B","C"))))</f>
        <v>B</v>
      </c>
      <c r="AO995" s="24" t="str">
        <f>IF(G995="","无数据",IF(G995&lt;30,"MOB1-",IF(G995&lt;90,"MOB1-3",IF(G995&lt;180,"MOB3-6",IF(G995&lt;365,"MOB6-12","MOB12+")))))</f>
        <v>MOB1-3</v>
      </c>
    </row>
    <row r="996" spans="1:41" ht="13.5" hidden="1" customHeight="1">
      <c r="A996" s="24" t="s">
        <v>1168</v>
      </c>
      <c r="B996" s="34" t="s">
        <v>147</v>
      </c>
      <c r="C996" s="25">
        <v>803092</v>
      </c>
      <c r="D996" s="24" t="s">
        <v>1704</v>
      </c>
      <c r="E996" s="26">
        <v>46083.594444444403</v>
      </c>
      <c r="F996" s="26">
        <v>46083.594444444403</v>
      </c>
      <c r="G996" s="25">
        <v>71</v>
      </c>
      <c r="H996" s="25">
        <v>71</v>
      </c>
      <c r="I996" s="26">
        <v>46154.78125</v>
      </c>
      <c r="J996" s="27">
        <v>4204</v>
      </c>
      <c r="K996" s="27">
        <v>5618</v>
      </c>
      <c r="L996" s="27">
        <v>2343</v>
      </c>
      <c r="M996" s="27">
        <v>219724</v>
      </c>
      <c r="N996" s="27">
        <v>175373</v>
      </c>
      <c r="O996" s="25">
        <v>24</v>
      </c>
      <c r="P996" s="27">
        <v>0</v>
      </c>
      <c r="Q996" s="24"/>
      <c r="R996" s="24"/>
      <c r="S996" s="27">
        <v>235</v>
      </c>
      <c r="T996" s="27">
        <v>374</v>
      </c>
      <c r="U996" s="27">
        <v>6153800</v>
      </c>
      <c r="V996" s="27">
        <v>2053900</v>
      </c>
      <c r="W996" s="27">
        <v>6153800</v>
      </c>
      <c r="X996" s="24" t="str">
        <f>IF(OR(I996="",说明首页!$C$3-INT(I996)&gt;7),"是","否")</f>
        <v>否</v>
      </c>
      <c r="Y996" s="24" t="str">
        <f>IF(OR(O996="",O996&lt;22),"是","否")</f>
        <v>否</v>
      </c>
      <c r="Z996" s="24" t="str">
        <f>IF(AND(X996="否",Y996="否"),"是","否")</f>
        <v>是</v>
      </c>
      <c r="AA996" s="24" t="str">
        <f>IF(OR(I996="",说明首页!$C$3-INT(I996)&gt;=3),"是","否")</f>
        <v>否</v>
      </c>
      <c r="AB996" s="28">
        <f>IFERROR(IF(L996&gt;0,N996/L996,0),0)</f>
        <v>74.849765258215967</v>
      </c>
      <c r="AC996" s="29">
        <f>IFERROR(IF(U996="",0,U996/10000),0)</f>
        <v>615.38</v>
      </c>
      <c r="AD996" s="27">
        <f>IFERROR(IF(AND(T996&lt;&gt;"",T996&gt;0),U996/T996,0),0)</f>
        <v>16454.010695187168</v>
      </c>
      <c r="AE996" s="29">
        <f>IFERROR(IF(V996="",0,V996/10000),0)</f>
        <v>205.39</v>
      </c>
      <c r="AF996" s="29">
        <f>IFERROR(IF(O996&gt;0,N996/O996/60,0),0)</f>
        <v>121.78680555555555</v>
      </c>
      <c r="AG996" s="28">
        <f>IF(Z996="是",COUNTIFS($Z$2:$Z$4721,"是",$AB$2:$AB$4721,"&lt;"&amp;AB996)/COUNTIF($Z$2:$Z$4721,"是")*100,"")</f>
        <v>14.333895446880272</v>
      </c>
      <c r="AH996" s="28">
        <f>IF(Z996="是",COUNTIFS($Z$2:$Z$4721,"是",$AC$2:$AC$4721,"&lt;"&amp;AC996)/COUNTIF($Z$2:$Z$4721,"是")*100,"")</f>
        <v>30.185497470489036</v>
      </c>
      <c r="AI996" s="28">
        <f>IF(Z996="是",COUNTIFS($Z$2:$Z$4721,"是",$AD$2:$AD$4721,"&lt;"&amp;AD996)/COUNTIF($Z$2:$Z$4721,"是")*100,"")</f>
        <v>10.455311973018549</v>
      </c>
      <c r="AJ996" s="28">
        <f>IF(Z996="是",COUNTIFS($Z$2:$Z$4721,"是",$AE$2:$AE$4721,"&lt;"&amp;AE996)/COUNTIF($Z$2:$Z$4721,"是")*100,"")</f>
        <v>28.330522765598655</v>
      </c>
      <c r="AK996" s="28">
        <f>IF(Z996="是",COUNTIFS($Z$2:$Z$4721,"是",$AF$2:$AF$4721,"&lt;"&amp;AF996)/COUNTIF($Z$2:$Z$4721,"是")*100,"")</f>
        <v>25.295109612141651</v>
      </c>
      <c r="AL996" s="29">
        <f>IF(Z996="是",ROUND(AG996*0.1+AH996*0.35+AI996*0.15+AJ996*0.15+AK996*0.25,2),"")</f>
        <v>24.14</v>
      </c>
      <c r="AM996" s="25">
        <f>IF(Z996="是",COUNTIFS($Z$2:$Z$4721,"是",$AL$2:$AL$4721,"&gt;"&amp;AL996)+1,"")</f>
        <v>497</v>
      </c>
      <c r="AN996" s="24" t="str">
        <f>IF(Z996&lt;&gt;"是","非参评",IF(AND(AM996&lt;=COUNTIF($Z$2:$Z$4721,"是")*0.2,AC996&gt;MEDIAN(IF($Z$2:$Z$4721="是",$AC$2:$AC$4721))),"S",IF(AM996&lt;=COUNTIF($Z$2:$Z$4721,"是")*0.5,"A",IF(AM996&lt;=COUNTIF($Z$2:$Z$4721,"是")*0.8,"B","C"))))</f>
        <v>C</v>
      </c>
      <c r="AO996" s="24" t="str">
        <f>IF(G996="","无数据",IF(G996&lt;30,"MOB1-",IF(G996&lt;90,"MOB1-3",IF(G996&lt;180,"MOB3-6",IF(G996&lt;365,"MOB6-12","MOB12+")))))</f>
        <v>MOB1-3</v>
      </c>
    </row>
    <row r="997" spans="1:41" ht="13.5" hidden="1" customHeight="1">
      <c r="A997" s="24" t="s">
        <v>1168</v>
      </c>
      <c r="B997" s="34" t="s">
        <v>147</v>
      </c>
      <c r="C997" s="25">
        <v>803093</v>
      </c>
      <c r="D997" s="24" t="s">
        <v>896</v>
      </c>
      <c r="E997" s="26">
        <v>46083.7277777778</v>
      </c>
      <c r="F997" s="26">
        <v>46083.7277777778</v>
      </c>
      <c r="G997" s="25">
        <v>71</v>
      </c>
      <c r="H997" s="25">
        <v>71</v>
      </c>
      <c r="I997" s="26">
        <v>46154.708333333299</v>
      </c>
      <c r="J997" s="27">
        <v>984</v>
      </c>
      <c r="K997" s="27">
        <v>1129</v>
      </c>
      <c r="L997" s="27">
        <v>453</v>
      </c>
      <c r="M997" s="27">
        <v>48942</v>
      </c>
      <c r="N997" s="27">
        <v>39022</v>
      </c>
      <c r="O997" s="25">
        <v>9</v>
      </c>
      <c r="P997" s="27">
        <v>0</v>
      </c>
      <c r="Q997" s="24"/>
      <c r="R997" s="24"/>
      <c r="S997" s="27">
        <v>19</v>
      </c>
      <c r="T997" s="27">
        <v>35</v>
      </c>
      <c r="U997" s="27">
        <v>579600</v>
      </c>
      <c r="V997" s="27">
        <v>454100</v>
      </c>
      <c r="W997" s="27">
        <v>579600</v>
      </c>
      <c r="X997" s="24" t="str">
        <f>IF(OR(I997="",说明首页!$C$3-INT(I997)&gt;7),"是","否")</f>
        <v>否</v>
      </c>
      <c r="Y997" s="24" t="str">
        <f>IF(OR(O997="",O997&lt;22),"是","否")</f>
        <v>是</v>
      </c>
      <c r="Z997" s="24" t="str">
        <f>IF(AND(X997="否",Y997="否"),"是","否")</f>
        <v>否</v>
      </c>
      <c r="AA997" s="24" t="str">
        <f>IF(OR(I997="",说明首页!$C$3-INT(I997)&gt;=3),"是","否")</f>
        <v>否</v>
      </c>
      <c r="AB997" s="28">
        <f>IFERROR(IF(L997&gt;0,N997/L997,0),0)</f>
        <v>86.141280353200884</v>
      </c>
      <c r="AC997" s="29">
        <f>IFERROR(IF(U997="",0,U997/10000),0)</f>
        <v>57.96</v>
      </c>
      <c r="AD997" s="27">
        <f>IFERROR(IF(AND(T997&lt;&gt;"",T997&gt;0),U997/T997,0),0)</f>
        <v>16560</v>
      </c>
      <c r="AE997" s="29">
        <f>IFERROR(IF(V997="",0,V997/10000),0)</f>
        <v>45.41</v>
      </c>
      <c r="AF997" s="29">
        <f>IFERROR(IF(O997&gt;0,N997/O997/60,0),0)</f>
        <v>72.262962962962959</v>
      </c>
      <c r="AG997" s="28" t="str">
        <f>IF(Z997="是",COUNTIFS($Z$2:$Z$4721,"是",$AB$2:$AB$4721,"&lt;"&amp;AB997)/COUNTIF($Z$2:$Z$4721,"是")*100,"")</f>
        <v/>
      </c>
      <c r="AH997" s="28" t="str">
        <f>IF(Z997="是",COUNTIFS($Z$2:$Z$4721,"是",$AC$2:$AC$4721,"&lt;"&amp;AC997)/COUNTIF($Z$2:$Z$4721,"是")*100,"")</f>
        <v/>
      </c>
      <c r="AI997" s="28" t="str">
        <f>IF(Z997="是",COUNTIFS($Z$2:$Z$4721,"是",$AD$2:$AD$4721,"&lt;"&amp;AD997)/COUNTIF($Z$2:$Z$4721,"是")*100,"")</f>
        <v/>
      </c>
      <c r="AJ997" s="28" t="str">
        <f>IF(Z997="是",COUNTIFS($Z$2:$Z$4721,"是",$AE$2:$AE$4721,"&lt;"&amp;AE997)/COUNTIF($Z$2:$Z$4721,"是")*100,"")</f>
        <v/>
      </c>
      <c r="AK997" s="28" t="str">
        <f>IF(Z997="是",COUNTIFS($Z$2:$Z$4721,"是",$AF$2:$AF$4721,"&lt;"&amp;AF997)/COUNTIF($Z$2:$Z$4721,"是")*100,"")</f>
        <v/>
      </c>
      <c r="AL997" s="29" t="str">
        <f>IF(Z997="是",ROUND(AG997*0.1+AH997*0.35+AI997*0.15+AJ997*0.15+AK997*0.25,2),"")</f>
        <v/>
      </c>
      <c r="AM997" s="25" t="str">
        <f>IF(Z997="是",COUNTIFS($Z$2:$Z$4721,"是",$AL$2:$AL$4721,"&gt;"&amp;AL997)+1,"")</f>
        <v/>
      </c>
      <c r="AN997" s="24" t="str">
        <f>IF(Z997&lt;&gt;"是","非参评",IF(AND(AM997&lt;=COUNTIF($Z$2:$Z$4721,"是")*0.2,AC997&gt;MEDIAN(IF($Z$2:$Z$4721="是",$AC$2:$AC$4721))),"S",IF(AM997&lt;=COUNTIF($Z$2:$Z$4721,"是")*0.5,"A",IF(AM997&lt;=COUNTIF($Z$2:$Z$4721,"是")*0.8,"B","C"))))</f>
        <v>非参评</v>
      </c>
      <c r="AO997" s="24" t="str">
        <f>IF(G997="","无数据",IF(G997&lt;30,"MOB1-",IF(G997&lt;90,"MOB1-3",IF(G997&lt;180,"MOB3-6",IF(G997&lt;365,"MOB6-12","MOB12+")))))</f>
        <v>MOB1-3</v>
      </c>
    </row>
    <row r="998" spans="1:41" ht="13.5" hidden="1" customHeight="1">
      <c r="A998" s="24" t="s">
        <v>1168</v>
      </c>
      <c r="B998" s="34" t="s">
        <v>147</v>
      </c>
      <c r="C998" s="25">
        <v>803094</v>
      </c>
      <c r="D998" s="24" t="s">
        <v>1112</v>
      </c>
      <c r="E998" s="26">
        <v>46083.728472222203</v>
      </c>
      <c r="F998" s="26">
        <v>46083.728472222203</v>
      </c>
      <c r="G998" s="25">
        <v>71</v>
      </c>
      <c r="H998" s="25">
        <v>71</v>
      </c>
      <c r="I998" s="26">
        <v>46154.849305555603</v>
      </c>
      <c r="J998" s="27">
        <v>2709</v>
      </c>
      <c r="K998" s="27">
        <v>3565</v>
      </c>
      <c r="L998" s="27">
        <v>1631</v>
      </c>
      <c r="M998" s="27">
        <v>168391</v>
      </c>
      <c r="N998" s="27">
        <v>142064</v>
      </c>
      <c r="O998" s="25">
        <v>20</v>
      </c>
      <c r="P998" s="27">
        <v>0</v>
      </c>
      <c r="Q998" s="24"/>
      <c r="R998" s="24"/>
      <c r="S998" s="27">
        <v>86</v>
      </c>
      <c r="T998" s="27">
        <v>136</v>
      </c>
      <c r="U998" s="27">
        <v>3872400</v>
      </c>
      <c r="V998" s="27">
        <v>2024100</v>
      </c>
      <c r="W998" s="27">
        <v>3872400</v>
      </c>
      <c r="X998" s="24" t="str">
        <f>IF(OR(I998="",说明首页!$C$3-INT(I998)&gt;7),"是","否")</f>
        <v>否</v>
      </c>
      <c r="Y998" s="24" t="str">
        <f>IF(OR(O998="",O998&lt;22),"是","否")</f>
        <v>是</v>
      </c>
      <c r="Z998" s="24" t="str">
        <f>IF(AND(X998="否",Y998="否"),"是","否")</f>
        <v>否</v>
      </c>
      <c r="AA998" s="24" t="str">
        <f>IF(OR(I998="",说明首页!$C$3-INT(I998)&gt;=3),"是","否")</f>
        <v>否</v>
      </c>
      <c r="AB998" s="28">
        <f>IFERROR(IF(L998&gt;0,N998/L998,0),0)</f>
        <v>87.102391171060702</v>
      </c>
      <c r="AC998" s="29">
        <f>IFERROR(IF(U998="",0,U998/10000),0)</f>
        <v>387.24</v>
      </c>
      <c r="AD998" s="27">
        <f>IFERROR(IF(AND(T998&lt;&gt;"",T998&gt;0),U998/T998,0),0)</f>
        <v>28473.529411764706</v>
      </c>
      <c r="AE998" s="29">
        <f>IFERROR(IF(V998="",0,V998/10000),0)</f>
        <v>202.41</v>
      </c>
      <c r="AF998" s="29">
        <f>IFERROR(IF(O998&gt;0,N998/O998/60,0),0)</f>
        <v>118.38666666666667</v>
      </c>
      <c r="AG998" s="28" t="str">
        <f>IF(Z998="是",COUNTIFS($Z$2:$Z$4721,"是",$AB$2:$AB$4721,"&lt;"&amp;AB998)/COUNTIF($Z$2:$Z$4721,"是")*100,"")</f>
        <v/>
      </c>
      <c r="AH998" s="28" t="str">
        <f>IF(Z998="是",COUNTIFS($Z$2:$Z$4721,"是",$AC$2:$AC$4721,"&lt;"&amp;AC998)/COUNTIF($Z$2:$Z$4721,"是")*100,"")</f>
        <v/>
      </c>
      <c r="AI998" s="28" t="str">
        <f>IF(Z998="是",COUNTIFS($Z$2:$Z$4721,"是",$AD$2:$AD$4721,"&lt;"&amp;AD998)/COUNTIF($Z$2:$Z$4721,"是")*100,"")</f>
        <v/>
      </c>
      <c r="AJ998" s="28" t="str">
        <f>IF(Z998="是",COUNTIFS($Z$2:$Z$4721,"是",$AE$2:$AE$4721,"&lt;"&amp;AE998)/COUNTIF($Z$2:$Z$4721,"是")*100,"")</f>
        <v/>
      </c>
      <c r="AK998" s="28" t="str">
        <f>IF(Z998="是",COUNTIFS($Z$2:$Z$4721,"是",$AF$2:$AF$4721,"&lt;"&amp;AF998)/COUNTIF($Z$2:$Z$4721,"是")*100,"")</f>
        <v/>
      </c>
      <c r="AL998" s="29" t="str">
        <f>IF(Z998="是",ROUND(AG998*0.1+AH998*0.35+AI998*0.15+AJ998*0.15+AK998*0.25,2),"")</f>
        <v/>
      </c>
      <c r="AM998" s="25" t="str">
        <f>IF(Z998="是",COUNTIFS($Z$2:$Z$4721,"是",$AL$2:$AL$4721,"&gt;"&amp;AL998)+1,"")</f>
        <v/>
      </c>
      <c r="AN998" s="24" t="str">
        <f>IF(Z998&lt;&gt;"是","非参评",IF(AND(AM998&lt;=COUNTIF($Z$2:$Z$4721,"是")*0.2,AC998&gt;MEDIAN(IF($Z$2:$Z$4721="是",$AC$2:$AC$4721))),"S",IF(AM998&lt;=COUNTIF($Z$2:$Z$4721,"是")*0.5,"A",IF(AM998&lt;=COUNTIF($Z$2:$Z$4721,"是")*0.8,"B","C"))))</f>
        <v>非参评</v>
      </c>
      <c r="AO998" s="24" t="str">
        <f>IF(G998="","无数据",IF(G998&lt;30,"MOB1-",IF(G998&lt;90,"MOB1-3",IF(G998&lt;180,"MOB3-6",IF(G998&lt;365,"MOB6-12","MOB12+")))))</f>
        <v>MOB1-3</v>
      </c>
    </row>
    <row r="999" spans="1:41" ht="13.5" hidden="1" customHeight="1">
      <c r="A999" s="24" t="s">
        <v>1168</v>
      </c>
      <c r="B999" s="34" t="s">
        <v>147</v>
      </c>
      <c r="C999" s="25">
        <v>803095</v>
      </c>
      <c r="D999" s="24" t="s">
        <v>1757</v>
      </c>
      <c r="E999" s="26">
        <v>46083.588194444397</v>
      </c>
      <c r="F999" s="26">
        <v>46083.588194444397</v>
      </c>
      <c r="G999" s="25">
        <v>71</v>
      </c>
      <c r="H999" s="25">
        <v>71</v>
      </c>
      <c r="I999" s="26">
        <v>46154.807638888902</v>
      </c>
      <c r="J999" s="27">
        <v>4514</v>
      </c>
      <c r="K999" s="27">
        <v>6150</v>
      </c>
      <c r="L999" s="27">
        <v>2799</v>
      </c>
      <c r="M999" s="27">
        <v>241321</v>
      </c>
      <c r="N999" s="27">
        <v>187942</v>
      </c>
      <c r="O999" s="25">
        <v>27</v>
      </c>
      <c r="P999" s="27">
        <v>0</v>
      </c>
      <c r="Q999" s="24"/>
      <c r="R999" s="24"/>
      <c r="S999" s="27">
        <v>288</v>
      </c>
      <c r="T999" s="27">
        <v>456</v>
      </c>
      <c r="U999" s="27">
        <v>8032700</v>
      </c>
      <c r="V999" s="27">
        <v>2046300</v>
      </c>
      <c r="W999" s="27">
        <v>8032700</v>
      </c>
      <c r="X999" s="24" t="str">
        <f>IF(OR(I999="",说明首页!$C$3-INT(I999)&gt;7),"是","否")</f>
        <v>否</v>
      </c>
      <c r="Y999" s="24" t="str">
        <f>IF(OR(O999="",O999&lt;22),"是","否")</f>
        <v>否</v>
      </c>
      <c r="Z999" s="24" t="str">
        <f>IF(AND(X999="否",Y999="否"),"是","否")</f>
        <v>是</v>
      </c>
      <c r="AA999" s="24" t="str">
        <f>IF(OR(I999="",说明首页!$C$3-INT(I999)&gt;=3),"是","否")</f>
        <v>否</v>
      </c>
      <c r="AB999" s="28">
        <f>IFERROR(IF(L999&gt;0,N999/L999,0),0)</f>
        <v>67.146123615576997</v>
      </c>
      <c r="AC999" s="29">
        <f>IFERROR(IF(U999="",0,U999/10000),0)</f>
        <v>803.27</v>
      </c>
      <c r="AD999" s="27">
        <f>IFERROR(IF(AND(T999&lt;&gt;"",T999&gt;0),U999/T999,0),0)</f>
        <v>17615.570175438595</v>
      </c>
      <c r="AE999" s="29">
        <f>IFERROR(IF(V999="",0,V999/10000),0)</f>
        <v>204.63</v>
      </c>
      <c r="AF999" s="29">
        <f>IFERROR(IF(O999&gt;0,N999/O999/60,0),0)</f>
        <v>116.01358024691358</v>
      </c>
      <c r="AG999" s="28">
        <f>IF(Z999="是",COUNTIFS($Z$2:$Z$4721,"是",$AB$2:$AB$4721,"&lt;"&amp;AB999)/COUNTIF($Z$2:$Z$4721,"是")*100,"")</f>
        <v>3.3726812816188869</v>
      </c>
      <c r="AH999" s="28">
        <f>IF(Z999="是",COUNTIFS($Z$2:$Z$4721,"是",$AC$2:$AC$4721,"&lt;"&amp;AC999)/COUNTIF($Z$2:$Z$4721,"是")*100,"")</f>
        <v>49.747048903878586</v>
      </c>
      <c r="AI999" s="28">
        <f>IF(Z999="是",COUNTIFS($Z$2:$Z$4721,"是",$AD$2:$AD$4721,"&lt;"&amp;AD999)/COUNTIF($Z$2:$Z$4721,"是")*100,"")</f>
        <v>13.99662731871838</v>
      </c>
      <c r="AJ999" s="28">
        <f>IF(Z999="是",COUNTIFS($Z$2:$Z$4721,"是",$AE$2:$AE$4721,"&lt;"&amp;AE999)/COUNTIF($Z$2:$Z$4721,"是")*100,"")</f>
        <v>27.824620573355819</v>
      </c>
      <c r="AK999" s="28">
        <f>IF(Z999="是",COUNTIFS($Z$2:$Z$4721,"是",$AF$2:$AF$4721,"&lt;"&amp;AF999)/COUNTIF($Z$2:$Z$4721,"是")*100,"")</f>
        <v>19.392917369308602</v>
      </c>
      <c r="AL999" s="29">
        <f>IF(Z999="是",ROUND(AG999*0.1+AH999*0.35+AI999*0.15+AJ999*0.15+AK999*0.25,2),"")</f>
        <v>28.87</v>
      </c>
      <c r="AM999" s="25">
        <f>IF(Z999="是",COUNTIFS($Z$2:$Z$4721,"是",$AL$2:$AL$4721,"&gt;"&amp;AL999)+1,"")</f>
        <v>459</v>
      </c>
      <c r="AN999" s="24" t="str">
        <f>IF(Z999&lt;&gt;"是","非参评",IF(AND(AM999&lt;=COUNTIF($Z$2:$Z$4721,"是")*0.2,AC999&gt;MEDIAN(IF($Z$2:$Z$4721="是",$AC$2:$AC$4721))),"S",IF(AM999&lt;=COUNTIF($Z$2:$Z$4721,"是")*0.5,"A",IF(AM999&lt;=COUNTIF($Z$2:$Z$4721,"是")*0.8,"B","C"))))</f>
        <v>B</v>
      </c>
      <c r="AO999" s="24" t="str">
        <f>IF(G999="","无数据",IF(G999&lt;30,"MOB1-",IF(G999&lt;90,"MOB1-3",IF(G999&lt;180,"MOB3-6",IF(G999&lt;365,"MOB6-12","MOB12+")))))</f>
        <v>MOB1-3</v>
      </c>
    </row>
    <row r="1000" spans="1:41" ht="13.5" hidden="1" customHeight="1">
      <c r="A1000" s="24" t="s">
        <v>1168</v>
      </c>
      <c r="B1000" s="34" t="s">
        <v>181</v>
      </c>
      <c r="C1000" s="25">
        <v>803096</v>
      </c>
      <c r="D1000" s="24" t="s">
        <v>343</v>
      </c>
      <c r="E1000" s="26">
        <v>46084.399305555598</v>
      </c>
      <c r="F1000" s="26">
        <v>46084.399305555598</v>
      </c>
      <c r="G1000" s="25">
        <v>70</v>
      </c>
      <c r="H1000" s="25">
        <v>70</v>
      </c>
      <c r="I1000" s="26">
        <v>46154.802083333299</v>
      </c>
      <c r="J1000" s="27">
        <v>3458</v>
      </c>
      <c r="K1000" s="27">
        <v>4555</v>
      </c>
      <c r="L1000" s="27">
        <v>1319</v>
      </c>
      <c r="M1000" s="27">
        <v>252104</v>
      </c>
      <c r="N1000" s="27">
        <v>205684</v>
      </c>
      <c r="O1000" s="25">
        <v>26</v>
      </c>
      <c r="P1000" s="24">
        <v>0</v>
      </c>
      <c r="Q1000" s="24"/>
      <c r="R1000" s="24"/>
      <c r="S1000" s="24">
        <v>203</v>
      </c>
      <c r="T1000" s="24">
        <v>318</v>
      </c>
      <c r="U1000" s="24">
        <v>8571600</v>
      </c>
      <c r="V1000" s="24">
        <v>4215500</v>
      </c>
      <c r="W1000" s="24">
        <v>8571600</v>
      </c>
      <c r="X1000" s="24" t="str">
        <f>IF(OR(I1000="",说明首页!$C$3-INT(I1000)&gt;7),"是","否")</f>
        <v>否</v>
      </c>
      <c r="Y1000" s="24" t="str">
        <f>IF(OR(O1000="",O1000&lt;22),"是","否")</f>
        <v>否</v>
      </c>
      <c r="Z1000" s="24" t="str">
        <f>IF(AND(X1000="否",Y1000="否"),"是","否")</f>
        <v>是</v>
      </c>
      <c r="AA1000" s="24" t="str">
        <f>IF(OR(I1000="",说明首页!$C$3-INT(I1000)&gt;=3),"是","否")</f>
        <v>否</v>
      </c>
      <c r="AB1000" s="28">
        <f>IFERROR(IF(L1000&gt;0,N1000/L1000,0),0)</f>
        <v>155.93934799090221</v>
      </c>
      <c r="AC1000" s="29">
        <f>IFERROR(IF(U1000="",0,U1000/10000),0)</f>
        <v>857.16</v>
      </c>
      <c r="AD1000" s="27">
        <f>IFERROR(IF(AND(T1000&lt;&gt;"",T1000&gt;0),U1000/T1000,0),0)</f>
        <v>26954.716981132075</v>
      </c>
      <c r="AE1000" s="29">
        <f>IFERROR(IF(V1000="",0,V1000/10000),0)</f>
        <v>421.55</v>
      </c>
      <c r="AF1000" s="29">
        <f>IFERROR(IF(O1000&gt;0,N1000/O1000/60,0),0)</f>
        <v>131.84871794871796</v>
      </c>
      <c r="AG1000" s="28">
        <f>IF(Z1000="是",COUNTIFS($Z$2:$Z$4721,"是",$AB$2:$AB$4721,"&lt;"&amp;AB1000)/COUNTIF($Z$2:$Z$4721,"是")*100,"")</f>
        <v>96.964586846543</v>
      </c>
      <c r="AH1000" s="28">
        <f>IF(Z1000="是",COUNTIFS($Z$2:$Z$4721,"是",$AC$2:$AC$4721,"&lt;"&amp;AC1000)/COUNTIF($Z$2:$Z$4721,"是")*100,"")</f>
        <v>56.323777403035415</v>
      </c>
      <c r="AI1000" s="28">
        <f>IF(Z1000="是",COUNTIFS($Z$2:$Z$4721,"是",$AD$2:$AD$4721,"&lt;"&amp;AD1000)/COUNTIF($Z$2:$Z$4721,"是")*100,"")</f>
        <v>66.947723440134908</v>
      </c>
      <c r="AJ1000" s="28">
        <f>IF(Z1000="是",COUNTIFS($Z$2:$Z$4721,"是",$AE$2:$AE$4721,"&lt;"&amp;AE1000)/COUNTIF($Z$2:$Z$4721,"是")*100,"")</f>
        <v>68.634064080944341</v>
      </c>
      <c r="AK1000" s="28">
        <f>IF(Z1000="是",COUNTIFS($Z$2:$Z$4721,"是",$AF$2:$AF$4721,"&lt;"&amp;AF1000)/COUNTIF($Z$2:$Z$4721,"是")*100,"")</f>
        <v>45.362563237774026</v>
      </c>
      <c r="AL1000" s="29">
        <f>IF(Z1000="是",ROUND(AG1000*0.1+AH1000*0.35+AI1000*0.15+AJ1000*0.15+AK1000*0.25,2),"")</f>
        <v>61.09</v>
      </c>
      <c r="AM1000" s="25">
        <f>IF(Z1000="是",COUNTIFS($Z$2:$Z$4721,"是",$AL$2:$AL$4721,"&gt;"&amp;AL1000)+1,"")</f>
        <v>204</v>
      </c>
      <c r="AN1000" s="24" t="str">
        <f>IF(Z1000&lt;&gt;"是","非参评",IF(AND(AM1000&lt;=COUNTIF($Z$2:$Z$4721,"是")*0.2,AC1000&gt;MEDIAN(IF($Z$2:$Z$4721="是",$AC$2:$AC$4721))),"S",IF(AM1000&lt;=COUNTIF($Z$2:$Z$4721,"是")*0.5,"A",IF(AM1000&lt;=COUNTIF($Z$2:$Z$4721,"是")*0.8,"B","C"))))</f>
        <v>A</v>
      </c>
      <c r="AO1000" s="24" t="str">
        <f>IF(G1000="","无数据",IF(G1000&lt;30,"MOB1-",IF(G1000&lt;90,"MOB1-3",IF(G1000&lt;180,"MOB3-6",IF(G1000&lt;365,"MOB6-12","MOB12+")))))</f>
        <v>MOB1-3</v>
      </c>
    </row>
    <row r="1001" spans="1:41" ht="13.5" hidden="1" customHeight="1">
      <c r="A1001" s="24" t="s">
        <v>1168</v>
      </c>
      <c r="B1001" s="34" t="s">
        <v>158</v>
      </c>
      <c r="C1001" s="25">
        <v>803097</v>
      </c>
      <c r="D1001" s="24" t="s">
        <v>1809</v>
      </c>
      <c r="E1001" s="26">
        <v>46093.399305555598</v>
      </c>
      <c r="F1001" s="26">
        <v>46093.399305555598</v>
      </c>
      <c r="G1001" s="25">
        <v>61</v>
      </c>
      <c r="H1001" s="25">
        <v>61</v>
      </c>
      <c r="I1001" s="26">
        <v>46149.743750000001</v>
      </c>
      <c r="J1001" s="27">
        <v>2345</v>
      </c>
      <c r="K1001" s="27">
        <v>3563</v>
      </c>
      <c r="L1001" s="27">
        <v>1810</v>
      </c>
      <c r="M1001" s="27">
        <v>208462</v>
      </c>
      <c r="N1001" s="27">
        <v>182581</v>
      </c>
      <c r="O1001" s="25">
        <v>22</v>
      </c>
      <c r="P1001" s="27">
        <v>0</v>
      </c>
      <c r="Q1001" s="24"/>
      <c r="R1001" s="24"/>
      <c r="S1001" s="27">
        <v>201</v>
      </c>
      <c r="T1001" s="27">
        <v>311</v>
      </c>
      <c r="U1001" s="27">
        <v>6079100</v>
      </c>
      <c r="V1001" s="27">
        <v>2273800</v>
      </c>
      <c r="W1001" s="27">
        <v>6079100</v>
      </c>
      <c r="X1001" s="24" t="str">
        <f>IF(OR(I1001="",说明首页!$C$3-INT(I1001)&gt;7),"是","否")</f>
        <v>否</v>
      </c>
      <c r="Y1001" s="24" t="str">
        <f>IF(OR(O1001="",O1001&lt;22),"是","否")</f>
        <v>否</v>
      </c>
      <c r="Z1001" s="24" t="str">
        <f>IF(AND(X1001="否",Y1001="否"),"是","否")</f>
        <v>是</v>
      </c>
      <c r="AA1001" s="24" t="str">
        <f>IF(OR(I1001="",说明首页!$C$3-INT(I1001)&gt;=3),"是","否")</f>
        <v>否</v>
      </c>
      <c r="AB1001" s="28">
        <f>IFERROR(IF(L1001&gt;0,N1001/L1001,0),0)</f>
        <v>100.87348066298343</v>
      </c>
      <c r="AC1001" s="29">
        <f>IFERROR(IF(U1001="",0,U1001/10000),0)</f>
        <v>607.91</v>
      </c>
      <c r="AD1001" s="27">
        <f>IFERROR(IF(AND(T1001&lt;&gt;"",T1001&gt;0),U1001/T1001,0),0)</f>
        <v>19546.945337620578</v>
      </c>
      <c r="AE1001" s="29">
        <f>IFERROR(IF(V1001="",0,V1001/10000),0)</f>
        <v>227.38</v>
      </c>
      <c r="AF1001" s="29">
        <f>IFERROR(IF(O1001&gt;0,N1001/O1001/60,0),0)</f>
        <v>138.31893939393939</v>
      </c>
      <c r="AG1001" s="28">
        <f>IF(Z1001="是",COUNTIFS($Z$2:$Z$4721,"是",$AB$2:$AB$4721,"&lt;"&amp;AB1001)/COUNTIF($Z$2:$Z$4721,"是")*100,"")</f>
        <v>69.477234401349079</v>
      </c>
      <c r="AH1001" s="28">
        <f>IF(Z1001="是",COUNTIFS($Z$2:$Z$4721,"是",$AC$2:$AC$4721,"&lt;"&amp;AC1001)/COUNTIF($Z$2:$Z$4721,"是")*100,"")</f>
        <v>29.342327150084319</v>
      </c>
      <c r="AI1001" s="28">
        <f>IF(Z1001="是",COUNTIFS($Z$2:$Z$4721,"是",$AD$2:$AD$4721,"&lt;"&amp;AD1001)/COUNTIF($Z$2:$Z$4721,"是")*100,"")</f>
        <v>24.957841483979763</v>
      </c>
      <c r="AJ1001" s="28">
        <f>IF(Z1001="是",COUNTIFS($Z$2:$Z$4721,"是",$AE$2:$AE$4721,"&lt;"&amp;AE1001)/COUNTIF($Z$2:$Z$4721,"是")*100,"")</f>
        <v>32.883642495784152</v>
      </c>
      <c r="AK1001" s="28">
        <f>IF(Z1001="是",COUNTIFS($Z$2:$Z$4721,"是",$AF$2:$AF$4721,"&lt;"&amp;AF1001)/COUNTIF($Z$2:$Z$4721,"是")*100,"")</f>
        <v>57.504215851602027</v>
      </c>
      <c r="AL1001" s="29">
        <f>IF(Z1001="是",ROUND(AG1001*0.1+AH1001*0.35+AI1001*0.15+AJ1001*0.15+AK1001*0.25,2),"")</f>
        <v>40.270000000000003</v>
      </c>
      <c r="AM1001" s="25">
        <f>IF(Z1001="是",COUNTIFS($Z$2:$Z$4721,"是",$AL$2:$AL$4721,"&gt;"&amp;AL1001)+1,"")</f>
        <v>371</v>
      </c>
      <c r="AN1001" s="24" t="str">
        <f>IF(Z1001&lt;&gt;"是","非参评",IF(AND(AM1001&lt;=COUNTIF($Z$2:$Z$4721,"是")*0.2,AC1001&gt;MEDIAN(IF($Z$2:$Z$4721="是",$AC$2:$AC$4721))),"S",IF(AM1001&lt;=COUNTIF($Z$2:$Z$4721,"是")*0.5,"A",IF(AM1001&lt;=COUNTIF($Z$2:$Z$4721,"是")*0.8,"B","C"))))</f>
        <v>B</v>
      </c>
      <c r="AO1001" s="24" t="str">
        <f>IF(G1001="","无数据",IF(G1001&lt;30,"MOB1-",IF(G1001&lt;90,"MOB1-3",IF(G1001&lt;180,"MOB3-6",IF(G1001&lt;365,"MOB6-12","MOB12+")))))</f>
        <v>MOB1-3</v>
      </c>
    </row>
    <row r="1002" spans="1:41" ht="13.5" hidden="1" customHeight="1">
      <c r="A1002" s="24" t="s">
        <v>1168</v>
      </c>
      <c r="B1002" s="34" t="s">
        <v>158</v>
      </c>
      <c r="C1002" s="25">
        <v>803098</v>
      </c>
      <c r="D1002" s="24" t="s">
        <v>1936</v>
      </c>
      <c r="E1002" s="26">
        <v>46083.408333333296</v>
      </c>
      <c r="F1002" s="26">
        <v>46083.408333333296</v>
      </c>
      <c r="G1002" s="25">
        <v>71</v>
      </c>
      <c r="H1002" s="25">
        <v>71</v>
      </c>
      <c r="I1002" s="26">
        <v>46141.743055555598</v>
      </c>
      <c r="J1002" s="27">
        <v>1852</v>
      </c>
      <c r="K1002" s="27">
        <v>2938</v>
      </c>
      <c r="L1002" s="27">
        <v>1454</v>
      </c>
      <c r="M1002" s="27">
        <v>180349</v>
      </c>
      <c r="N1002" s="27">
        <v>157306</v>
      </c>
      <c r="O1002" s="24">
        <v>18</v>
      </c>
      <c r="P1002" s="27">
        <v>0</v>
      </c>
      <c r="Q1002" s="24"/>
      <c r="R1002" s="24"/>
      <c r="S1002" s="27">
        <v>133</v>
      </c>
      <c r="T1002" s="27">
        <v>205</v>
      </c>
      <c r="U1002" s="27">
        <v>3477500</v>
      </c>
      <c r="V1002" s="27">
        <v>1456700</v>
      </c>
      <c r="W1002" s="27">
        <v>3477500</v>
      </c>
      <c r="X1002" s="24" t="str">
        <f>IF(OR(I1002="",说明首页!$C$3-INT(I1002)&gt;7),"是","否")</f>
        <v>否</v>
      </c>
      <c r="Y1002" s="24" t="str">
        <f>IF(OR(O1002="",O1002&lt;22),"是","否")</f>
        <v>是</v>
      </c>
      <c r="Z1002" s="24" t="str">
        <f>IF(AND(X1002="否",Y1002="否"),"是","否")</f>
        <v>否</v>
      </c>
      <c r="AA1002" s="24" t="str">
        <f>IF(OR(I1002="",说明首页!$C$3-INT(I1002)&gt;=3),"是","否")</f>
        <v>否</v>
      </c>
      <c r="AB1002" s="28">
        <f>IFERROR(IF(L1002&gt;0,N1002/L1002,0),0)</f>
        <v>108.18844566712517</v>
      </c>
      <c r="AC1002" s="29">
        <f>IFERROR(IF(U1002="",0,U1002/10000),0)</f>
        <v>347.75</v>
      </c>
      <c r="AD1002" s="27">
        <f>IFERROR(IF(AND(T1002&lt;&gt;"",T1002&gt;0),U1002/T1002,0),0)</f>
        <v>16963.414634146342</v>
      </c>
      <c r="AE1002" s="29">
        <f>IFERROR(IF(V1002="",0,V1002/10000),0)</f>
        <v>145.66999999999999</v>
      </c>
      <c r="AF1002" s="29">
        <f>IFERROR(IF(O1002&gt;0,N1002/O1002/60,0),0)</f>
        <v>145.65370370370371</v>
      </c>
      <c r="AG1002" s="28" t="str">
        <f>IF(Z1002="是",COUNTIFS($Z$2:$Z$4721,"是",$AB$2:$AB$4721,"&lt;"&amp;AB1002)/COUNTIF($Z$2:$Z$4721,"是")*100,"")</f>
        <v/>
      </c>
      <c r="AH1002" s="28" t="str">
        <f>IF(Z1002="是",COUNTIFS($Z$2:$Z$4721,"是",$AC$2:$AC$4721,"&lt;"&amp;AC1002)/COUNTIF($Z$2:$Z$4721,"是")*100,"")</f>
        <v/>
      </c>
      <c r="AI1002" s="28" t="str">
        <f>IF(Z1002="是",COUNTIFS($Z$2:$Z$4721,"是",$AD$2:$AD$4721,"&lt;"&amp;AD1002)/COUNTIF($Z$2:$Z$4721,"是")*100,"")</f>
        <v/>
      </c>
      <c r="AJ1002" s="28" t="str">
        <f>IF(Z1002="是",COUNTIFS($Z$2:$Z$4721,"是",$AE$2:$AE$4721,"&lt;"&amp;AE1002)/COUNTIF($Z$2:$Z$4721,"是")*100,"")</f>
        <v/>
      </c>
      <c r="AK1002" s="28" t="str">
        <f>IF(Z1002="是",COUNTIFS($Z$2:$Z$4721,"是",$AF$2:$AF$4721,"&lt;"&amp;AF1002)/COUNTIF($Z$2:$Z$4721,"是")*100,"")</f>
        <v/>
      </c>
      <c r="AL1002" s="29" t="str">
        <f>IF(Z1002="是",ROUND(AG1002*0.1+AH1002*0.35+AI1002*0.15+AJ1002*0.15+AK1002*0.25,2),"")</f>
        <v/>
      </c>
      <c r="AM1002" s="25" t="str">
        <f>IF(Z1002="是",COUNTIFS($Z$2:$Z$4721,"是",$AL$2:$AL$4721,"&gt;"&amp;AL1002)+1,"")</f>
        <v/>
      </c>
      <c r="AN1002" s="24" t="str">
        <f>IF(Z1002&lt;&gt;"是","非参评",IF(AND(AM1002&lt;=COUNTIF($Z$2:$Z$4721,"是")*0.2,AC1002&gt;MEDIAN(IF($Z$2:$Z$4721="是",$AC$2:$AC$4721))),"S",IF(AM1002&lt;=COUNTIF($Z$2:$Z$4721,"是")*0.5,"A",IF(AM1002&lt;=COUNTIF($Z$2:$Z$4721,"是")*0.8,"B","C"))))</f>
        <v>非参评</v>
      </c>
      <c r="AO1002" s="24" t="str">
        <f>IF(G1002="","无数据",IF(G1002&lt;30,"MOB1-",IF(G1002&lt;90,"MOB1-3",IF(G1002&lt;180,"MOB3-6",IF(G1002&lt;365,"MOB6-12","MOB12+")))))</f>
        <v>MOB1-3</v>
      </c>
    </row>
    <row r="1003" spans="1:41" ht="13.5" hidden="1" customHeight="1">
      <c r="A1003" s="24" t="s">
        <v>1168</v>
      </c>
      <c r="B1003" s="34" t="s">
        <v>167</v>
      </c>
      <c r="C1003" s="25">
        <v>803102</v>
      </c>
      <c r="D1003" s="24" t="s">
        <v>1127</v>
      </c>
      <c r="E1003" s="26">
        <v>46083.634722222203</v>
      </c>
      <c r="F1003" s="26">
        <v>46083.634722222203</v>
      </c>
      <c r="G1003" s="25">
        <v>71</v>
      </c>
      <c r="H1003" s="25">
        <v>71</v>
      </c>
      <c r="I1003" s="26">
        <v>46153.720833333296</v>
      </c>
      <c r="J1003" s="27">
        <v>2042</v>
      </c>
      <c r="K1003" s="27">
        <v>2878</v>
      </c>
      <c r="L1003" s="27">
        <v>786</v>
      </c>
      <c r="M1003" s="27">
        <v>105313</v>
      </c>
      <c r="N1003" s="27">
        <v>77266</v>
      </c>
      <c r="O1003" s="24">
        <v>19</v>
      </c>
      <c r="P1003" s="27">
        <v>0</v>
      </c>
      <c r="Q1003" s="24"/>
      <c r="R1003" s="24"/>
      <c r="S1003" s="27">
        <v>52</v>
      </c>
      <c r="T1003" s="27">
        <v>97</v>
      </c>
      <c r="U1003" s="27">
        <v>2979000</v>
      </c>
      <c r="V1003" s="27">
        <v>2113200</v>
      </c>
      <c r="W1003" s="27">
        <v>2979000</v>
      </c>
      <c r="X1003" s="24" t="str">
        <f>IF(OR(I1003="",说明首页!$C$3-INT(I1003)&gt;7),"是","否")</f>
        <v>否</v>
      </c>
      <c r="Y1003" s="24" t="str">
        <f>IF(OR(O1003="",O1003&lt;22),"是","否")</f>
        <v>是</v>
      </c>
      <c r="Z1003" s="24" t="str">
        <f>IF(AND(X1003="否",Y1003="否"),"是","否")</f>
        <v>否</v>
      </c>
      <c r="AA1003" s="24" t="str">
        <f>IF(OR(I1003="",说明首页!$C$3-INT(I1003)&gt;=3),"是","否")</f>
        <v>否</v>
      </c>
      <c r="AB1003" s="28">
        <f>IFERROR(IF(L1003&gt;0,N1003/L1003,0),0)</f>
        <v>98.302798982188293</v>
      </c>
      <c r="AC1003" s="29">
        <f>IFERROR(IF(U1003="",0,U1003/10000),0)</f>
        <v>297.89999999999998</v>
      </c>
      <c r="AD1003" s="27">
        <f>IFERROR(IF(AND(T1003&lt;&gt;"",T1003&gt;0),U1003/T1003,0),0)</f>
        <v>30711.340206185567</v>
      </c>
      <c r="AE1003" s="29">
        <f>IFERROR(IF(V1003="",0,V1003/10000),0)</f>
        <v>211.32</v>
      </c>
      <c r="AF1003" s="29">
        <f>IFERROR(IF(O1003&gt;0,N1003/O1003/60,0),0)</f>
        <v>67.777192982456143</v>
      </c>
      <c r="AG1003" s="28" t="str">
        <f>IF(Z1003="是",COUNTIFS($Z$2:$Z$4721,"是",$AB$2:$AB$4721,"&lt;"&amp;AB1003)/COUNTIF($Z$2:$Z$4721,"是")*100,"")</f>
        <v/>
      </c>
      <c r="AH1003" s="28" t="str">
        <f>IF(Z1003="是",COUNTIFS($Z$2:$Z$4721,"是",$AC$2:$AC$4721,"&lt;"&amp;AC1003)/COUNTIF($Z$2:$Z$4721,"是")*100,"")</f>
        <v/>
      </c>
      <c r="AI1003" s="28" t="str">
        <f>IF(Z1003="是",COUNTIFS($Z$2:$Z$4721,"是",$AD$2:$AD$4721,"&lt;"&amp;AD1003)/COUNTIF($Z$2:$Z$4721,"是")*100,"")</f>
        <v/>
      </c>
      <c r="AJ1003" s="28" t="str">
        <f>IF(Z1003="是",COUNTIFS($Z$2:$Z$4721,"是",$AE$2:$AE$4721,"&lt;"&amp;AE1003)/COUNTIF($Z$2:$Z$4721,"是")*100,"")</f>
        <v/>
      </c>
      <c r="AK1003" s="28" t="str">
        <f>IF(Z1003="是",COUNTIFS($Z$2:$Z$4721,"是",$AF$2:$AF$4721,"&lt;"&amp;AF1003)/COUNTIF($Z$2:$Z$4721,"是")*100,"")</f>
        <v/>
      </c>
      <c r="AL1003" s="29" t="str">
        <f>IF(Z1003="是",ROUND(AG1003*0.1+AH1003*0.35+AI1003*0.15+AJ1003*0.15+AK1003*0.25,2),"")</f>
        <v/>
      </c>
      <c r="AM1003" s="25" t="str">
        <f>IF(Z1003="是",COUNTIFS($Z$2:$Z$4721,"是",$AL$2:$AL$4721,"&gt;"&amp;AL1003)+1,"")</f>
        <v/>
      </c>
      <c r="AN1003" s="24" t="str">
        <f>IF(Z1003&lt;&gt;"是","非参评",IF(AND(AM1003&lt;=COUNTIF($Z$2:$Z$4721,"是")*0.2,AC1003&gt;MEDIAN(IF($Z$2:$Z$4721="是",$AC$2:$AC$4721))),"S",IF(AM1003&lt;=COUNTIF($Z$2:$Z$4721,"是")*0.5,"A",IF(AM1003&lt;=COUNTIF($Z$2:$Z$4721,"是")*0.8,"B","C"))))</f>
        <v>非参评</v>
      </c>
      <c r="AO1003" s="24" t="str">
        <f>IF(G1003="","无数据",IF(G1003&lt;30,"MOB1-",IF(G1003&lt;90,"MOB1-3",IF(G1003&lt;180,"MOB3-6",IF(G1003&lt;365,"MOB6-12","MOB12+")))))</f>
        <v>MOB1-3</v>
      </c>
    </row>
    <row r="1004" spans="1:41" ht="13.5" hidden="1" customHeight="1">
      <c r="A1004" s="24" t="s">
        <v>1168</v>
      </c>
      <c r="B1004" s="34" t="s">
        <v>167</v>
      </c>
      <c r="C1004" s="25">
        <v>803103</v>
      </c>
      <c r="D1004" s="24" t="s">
        <v>1178</v>
      </c>
      <c r="E1004" s="26">
        <v>46084.586111111101</v>
      </c>
      <c r="F1004" s="26">
        <v>46084.586111111101</v>
      </c>
      <c r="G1004" s="25">
        <v>70</v>
      </c>
      <c r="H1004" s="25">
        <v>70</v>
      </c>
      <c r="I1004" s="26">
        <v>46125.802083333299</v>
      </c>
      <c r="J1004" s="27">
        <v>199</v>
      </c>
      <c r="K1004" s="27">
        <v>224</v>
      </c>
      <c r="L1004" s="27">
        <v>99</v>
      </c>
      <c r="M1004" s="27">
        <v>11801</v>
      </c>
      <c r="N1004" s="27">
        <v>10162</v>
      </c>
      <c r="O1004" s="25">
        <v>1</v>
      </c>
      <c r="P1004" s="27">
        <v>0</v>
      </c>
      <c r="Q1004" s="24"/>
      <c r="R1004" s="24"/>
      <c r="S1004" s="27">
        <v>33</v>
      </c>
      <c r="T1004" s="27">
        <v>51</v>
      </c>
      <c r="U1004" s="27">
        <v>691800</v>
      </c>
      <c r="V1004" s="27"/>
      <c r="W1004" s="27">
        <v>691800</v>
      </c>
      <c r="X1004" s="24" t="str">
        <f>IF(OR(I1004="",说明首页!$C$3-INT(I1004)&gt;7),"是","否")</f>
        <v>否</v>
      </c>
      <c r="Y1004" s="24" t="str">
        <f>IF(OR(O1004="",O1004&lt;22),"是","否")</f>
        <v>是</v>
      </c>
      <c r="Z1004" s="24" t="str">
        <f>IF(AND(X1004="否",Y1004="否"),"是","否")</f>
        <v>否</v>
      </c>
      <c r="AA1004" s="24" t="str">
        <f>IF(OR(I1004="",说明首页!$C$3-INT(I1004)&gt;=3),"是","否")</f>
        <v>是</v>
      </c>
      <c r="AB1004" s="28">
        <f>IFERROR(IF(L1004&gt;0,N1004/L1004,0),0)</f>
        <v>102.64646464646465</v>
      </c>
      <c r="AC1004" s="29">
        <f>IFERROR(IF(U1004="",0,U1004/10000),0)</f>
        <v>69.180000000000007</v>
      </c>
      <c r="AD1004" s="27">
        <f>IFERROR(IF(AND(T1004&lt;&gt;"",T1004&gt;0),U1004/T1004,0),0)</f>
        <v>13564.705882352941</v>
      </c>
      <c r="AE1004" s="29">
        <f>IFERROR(IF(V1004="",0,V1004/10000),0)</f>
        <v>0</v>
      </c>
      <c r="AF1004" s="29">
        <f>IFERROR(IF(O1004&gt;0,N1004/O1004/60,0),0)</f>
        <v>169.36666666666667</v>
      </c>
      <c r="AG1004" s="28" t="str">
        <f>IF(Z1004="是",COUNTIFS($Z$2:$Z$4721,"是",$AB$2:$AB$4721,"&lt;"&amp;AB1004)/COUNTIF($Z$2:$Z$4721,"是")*100,"")</f>
        <v/>
      </c>
      <c r="AH1004" s="28" t="str">
        <f>IF(Z1004="是",COUNTIFS($Z$2:$Z$4721,"是",$AC$2:$AC$4721,"&lt;"&amp;AC1004)/COUNTIF($Z$2:$Z$4721,"是")*100,"")</f>
        <v/>
      </c>
      <c r="AI1004" s="28" t="str">
        <f>IF(Z1004="是",COUNTIFS($Z$2:$Z$4721,"是",$AD$2:$AD$4721,"&lt;"&amp;AD1004)/COUNTIF($Z$2:$Z$4721,"是")*100,"")</f>
        <v/>
      </c>
      <c r="AJ1004" s="28" t="str">
        <f>IF(Z1004="是",COUNTIFS($Z$2:$Z$4721,"是",$AE$2:$AE$4721,"&lt;"&amp;AE1004)/COUNTIF($Z$2:$Z$4721,"是")*100,"")</f>
        <v/>
      </c>
      <c r="AK1004" s="28" t="str">
        <f>IF(Z1004="是",COUNTIFS($Z$2:$Z$4721,"是",$AF$2:$AF$4721,"&lt;"&amp;AF1004)/COUNTIF($Z$2:$Z$4721,"是")*100,"")</f>
        <v/>
      </c>
      <c r="AL1004" s="29" t="str">
        <f>IF(Z1004="是",ROUND(AG1004*0.1+AH1004*0.35+AI1004*0.15+AJ1004*0.15+AK1004*0.25,2),"")</f>
        <v/>
      </c>
      <c r="AM1004" s="25" t="str">
        <f>IF(Z1004="是",COUNTIFS($Z$2:$Z$4721,"是",$AL$2:$AL$4721,"&gt;"&amp;AL1004)+1,"")</f>
        <v/>
      </c>
      <c r="AN1004" s="24" t="str">
        <f>IF(Z1004&lt;&gt;"是","非参评",IF(AND(AM1004&lt;=COUNTIF($Z$2:$Z$4721,"是")*0.2,AC1004&gt;MEDIAN(IF($Z$2:$Z$4721="是",$AC$2:$AC$4721))),"S",IF(AM1004&lt;=COUNTIF($Z$2:$Z$4721,"是")*0.5,"A",IF(AM1004&lt;=COUNTIF($Z$2:$Z$4721,"是")*0.8,"B","C"))))</f>
        <v>非参评</v>
      </c>
      <c r="AO1004" s="24" t="str">
        <f>IF(G1004="","无数据",IF(G1004&lt;30,"MOB1-",IF(G1004&lt;90,"MOB1-3",IF(G1004&lt;180,"MOB3-6",IF(G1004&lt;365,"MOB6-12","MOB12+")))))</f>
        <v>MOB1-3</v>
      </c>
    </row>
    <row r="1005" spans="1:41" ht="13.5" hidden="1" customHeight="1">
      <c r="A1005" s="24" t="s">
        <v>1168</v>
      </c>
      <c r="B1005" s="34" t="s">
        <v>167</v>
      </c>
      <c r="C1005" s="25">
        <v>803104</v>
      </c>
      <c r="D1005" s="24" t="s">
        <v>1141</v>
      </c>
      <c r="E1005" s="26">
        <v>46083.624305555597</v>
      </c>
      <c r="F1005" s="26">
        <v>46083.624305555597</v>
      </c>
      <c r="G1005" s="25">
        <v>71</v>
      </c>
      <c r="H1005" s="25">
        <v>71</v>
      </c>
      <c r="I1005" s="26">
        <v>46154.806250000001</v>
      </c>
      <c r="J1005" s="27">
        <v>2001</v>
      </c>
      <c r="K1005" s="27">
        <v>3111</v>
      </c>
      <c r="L1005" s="27">
        <v>1019</v>
      </c>
      <c r="M1005" s="27">
        <v>138325</v>
      </c>
      <c r="N1005" s="27">
        <v>111650</v>
      </c>
      <c r="O1005" s="25">
        <v>22</v>
      </c>
      <c r="P1005" s="27">
        <v>0</v>
      </c>
      <c r="Q1005" s="24"/>
      <c r="R1005" s="24"/>
      <c r="S1005" s="27">
        <v>73</v>
      </c>
      <c r="T1005" s="27">
        <v>139</v>
      </c>
      <c r="U1005" s="27">
        <v>4665600</v>
      </c>
      <c r="V1005" s="27">
        <v>3077900</v>
      </c>
      <c r="W1005" s="27">
        <v>4665600</v>
      </c>
      <c r="X1005" s="24" t="str">
        <f>IF(OR(I1005="",说明首页!$C$3-INT(I1005)&gt;7),"是","否")</f>
        <v>否</v>
      </c>
      <c r="Y1005" s="24" t="str">
        <f>IF(OR(O1005="",O1005&lt;22),"是","否")</f>
        <v>否</v>
      </c>
      <c r="Z1005" s="24" t="str">
        <f>IF(AND(X1005="否",Y1005="否"),"是","否")</f>
        <v>是</v>
      </c>
      <c r="AA1005" s="24" t="str">
        <f>IF(OR(I1005="",说明首页!$C$3-INT(I1005)&gt;=3),"是","否")</f>
        <v>否</v>
      </c>
      <c r="AB1005" s="28">
        <f>IFERROR(IF(L1005&gt;0,N1005/L1005,0),0)</f>
        <v>109.56820412168793</v>
      </c>
      <c r="AC1005" s="29">
        <f>IFERROR(IF(U1005="",0,U1005/10000),0)</f>
        <v>466.56</v>
      </c>
      <c r="AD1005" s="27">
        <f>IFERROR(IF(AND(T1005&lt;&gt;"",T1005&gt;0),U1005/T1005,0),0)</f>
        <v>33565.467625899284</v>
      </c>
      <c r="AE1005" s="29">
        <f>IFERROR(IF(V1005="",0,V1005/10000),0)</f>
        <v>307.79000000000002</v>
      </c>
      <c r="AF1005" s="29">
        <f>IFERROR(IF(O1005&gt;0,N1005/O1005/60,0),0)</f>
        <v>84.583333333333329</v>
      </c>
      <c r="AG1005" s="28">
        <f>IF(Z1005="是",COUNTIFS($Z$2:$Z$4721,"是",$AB$2:$AB$4721,"&lt;"&amp;AB1005)/COUNTIF($Z$2:$Z$4721,"是")*100,"")</f>
        <v>79.595278246205737</v>
      </c>
      <c r="AH1005" s="28">
        <f>IF(Z1005="是",COUNTIFS($Z$2:$Z$4721,"是",$AC$2:$AC$4721,"&lt;"&amp;AC1005)/COUNTIF($Z$2:$Z$4721,"是")*100,"")</f>
        <v>14.333895446880272</v>
      </c>
      <c r="AI1005" s="28">
        <f>IF(Z1005="是",COUNTIFS($Z$2:$Z$4721,"是",$AD$2:$AD$4721,"&lt;"&amp;AD1005)/COUNTIF($Z$2:$Z$4721,"是")*100,"")</f>
        <v>90.387858347386171</v>
      </c>
      <c r="AJ1005" s="28">
        <f>IF(Z1005="是",COUNTIFS($Z$2:$Z$4721,"是",$AE$2:$AE$4721,"&lt;"&amp;AE1005)/COUNTIF($Z$2:$Z$4721,"是")*100,"")</f>
        <v>49.747048903878586</v>
      </c>
      <c r="AK1005" s="28">
        <f>IF(Z1005="是",COUNTIFS($Z$2:$Z$4721,"是",$AF$2:$AF$4721,"&lt;"&amp;AF1005)/COUNTIF($Z$2:$Z$4721,"是")*100,"")</f>
        <v>2.1922428330522767</v>
      </c>
      <c r="AL1005" s="29">
        <f>IF(Z1005="是",ROUND(AG1005*0.1+AH1005*0.35+AI1005*0.15+AJ1005*0.15+AK1005*0.25,2),"")</f>
        <v>34.54</v>
      </c>
      <c r="AM1005" s="25">
        <f>IF(Z1005="是",COUNTIFS($Z$2:$Z$4721,"是",$AL$2:$AL$4721,"&gt;"&amp;AL1005)+1,"")</f>
        <v>411</v>
      </c>
      <c r="AN1005" s="24" t="str">
        <f>IF(Z1005&lt;&gt;"是","非参评",IF(AND(AM1005&lt;=COUNTIF($Z$2:$Z$4721,"是")*0.2,AC1005&gt;MEDIAN(IF($Z$2:$Z$4721="是",$AC$2:$AC$4721))),"S",IF(AM1005&lt;=COUNTIF($Z$2:$Z$4721,"是")*0.5,"A",IF(AM1005&lt;=COUNTIF($Z$2:$Z$4721,"是")*0.8,"B","C"))))</f>
        <v>B</v>
      </c>
      <c r="AO1005" s="24" t="str">
        <f>IF(G1005="","无数据",IF(G1005&lt;30,"MOB1-",IF(G1005&lt;90,"MOB1-3",IF(G1005&lt;180,"MOB3-6",IF(G1005&lt;365,"MOB6-12","MOB12+")))))</f>
        <v>MOB1-3</v>
      </c>
    </row>
    <row r="1006" spans="1:41" ht="13.5" hidden="1" customHeight="1">
      <c r="A1006" s="24" t="s">
        <v>1168</v>
      </c>
      <c r="B1006" s="34" t="s">
        <v>167</v>
      </c>
      <c r="C1006" s="25">
        <v>803105</v>
      </c>
      <c r="D1006" s="24" t="s">
        <v>391</v>
      </c>
      <c r="E1006" s="26">
        <v>46083.628472222197</v>
      </c>
      <c r="F1006" s="26">
        <v>46083.628472222197</v>
      </c>
      <c r="G1006" s="25">
        <v>71</v>
      </c>
      <c r="H1006" s="25">
        <v>71</v>
      </c>
      <c r="I1006" s="26">
        <v>46153.624305555597</v>
      </c>
      <c r="J1006" s="27">
        <v>2486</v>
      </c>
      <c r="K1006" s="27">
        <v>3837</v>
      </c>
      <c r="L1006" s="27">
        <v>1521</v>
      </c>
      <c r="M1006" s="27">
        <v>201963</v>
      </c>
      <c r="N1006" s="27">
        <v>165709</v>
      </c>
      <c r="O1006" s="25">
        <v>17</v>
      </c>
      <c r="P1006" s="27">
        <v>0</v>
      </c>
      <c r="Q1006" s="24"/>
      <c r="R1006" s="24"/>
      <c r="S1006" s="27">
        <v>186</v>
      </c>
      <c r="T1006" s="27">
        <v>287</v>
      </c>
      <c r="U1006" s="27">
        <v>7428500</v>
      </c>
      <c r="V1006" s="27">
        <v>2242200</v>
      </c>
      <c r="W1006" s="27">
        <v>7428500</v>
      </c>
      <c r="X1006" s="24" t="str">
        <f>IF(OR(I1006="",说明首页!$C$3-INT(I1006)&gt;7),"是","否")</f>
        <v>否</v>
      </c>
      <c r="Y1006" s="24" t="str">
        <f>IF(OR(O1006="",O1006&lt;22),"是","否")</f>
        <v>是</v>
      </c>
      <c r="Z1006" s="24" t="str">
        <f>IF(AND(X1006="否",Y1006="否"),"是","否")</f>
        <v>否</v>
      </c>
      <c r="AA1006" s="24" t="str">
        <f>IF(OR(I1006="",说明首页!$C$3-INT(I1006)&gt;=3),"是","否")</f>
        <v>否</v>
      </c>
      <c r="AB1006" s="28">
        <f>IFERROR(IF(L1006&gt;0,N1006/L1006,0),0)</f>
        <v>108.94740302432611</v>
      </c>
      <c r="AC1006" s="29">
        <f>IFERROR(IF(U1006="",0,U1006/10000),0)</f>
        <v>742.85</v>
      </c>
      <c r="AD1006" s="27">
        <f>IFERROR(IF(AND(T1006&lt;&gt;"",T1006&gt;0),U1006/T1006,0),0)</f>
        <v>25883.275261324041</v>
      </c>
      <c r="AE1006" s="29">
        <f>IFERROR(IF(V1006="",0,V1006/10000),0)</f>
        <v>224.22</v>
      </c>
      <c r="AF1006" s="29">
        <f>IFERROR(IF(O1006&gt;0,N1006/O1006/60,0),0)</f>
        <v>162.45980392156861</v>
      </c>
      <c r="AG1006" s="28" t="str">
        <f>IF(Z1006="是",COUNTIFS($Z$2:$Z$4721,"是",$AB$2:$AB$4721,"&lt;"&amp;AB1006)/COUNTIF($Z$2:$Z$4721,"是")*100,"")</f>
        <v/>
      </c>
      <c r="AH1006" s="28" t="str">
        <f>IF(Z1006="是",COUNTIFS($Z$2:$Z$4721,"是",$AC$2:$AC$4721,"&lt;"&amp;AC1006)/COUNTIF($Z$2:$Z$4721,"是")*100,"")</f>
        <v/>
      </c>
      <c r="AI1006" s="28" t="str">
        <f>IF(Z1006="是",COUNTIFS($Z$2:$Z$4721,"是",$AD$2:$AD$4721,"&lt;"&amp;AD1006)/COUNTIF($Z$2:$Z$4721,"是")*100,"")</f>
        <v/>
      </c>
      <c r="AJ1006" s="28" t="str">
        <f>IF(Z1006="是",COUNTIFS($Z$2:$Z$4721,"是",$AE$2:$AE$4721,"&lt;"&amp;AE1006)/COUNTIF($Z$2:$Z$4721,"是")*100,"")</f>
        <v/>
      </c>
      <c r="AK1006" s="28" t="str">
        <f>IF(Z1006="是",COUNTIFS($Z$2:$Z$4721,"是",$AF$2:$AF$4721,"&lt;"&amp;AF1006)/COUNTIF($Z$2:$Z$4721,"是")*100,"")</f>
        <v/>
      </c>
      <c r="AL1006" s="29" t="str">
        <f>IF(Z1006="是",ROUND(AG1006*0.1+AH1006*0.35+AI1006*0.15+AJ1006*0.15+AK1006*0.25,2),"")</f>
        <v/>
      </c>
      <c r="AM1006" s="25" t="str">
        <f>IF(Z1006="是",COUNTIFS($Z$2:$Z$4721,"是",$AL$2:$AL$4721,"&gt;"&amp;AL1006)+1,"")</f>
        <v/>
      </c>
      <c r="AN1006" s="24" t="str">
        <f>IF(Z1006&lt;&gt;"是","非参评",IF(AND(AM1006&lt;=COUNTIF($Z$2:$Z$4721,"是")*0.2,AC1006&gt;MEDIAN(IF($Z$2:$Z$4721="是",$AC$2:$AC$4721))),"S",IF(AM1006&lt;=COUNTIF($Z$2:$Z$4721,"是")*0.5,"A",IF(AM1006&lt;=COUNTIF($Z$2:$Z$4721,"是")*0.8,"B","C"))))</f>
        <v>非参评</v>
      </c>
      <c r="AO1006" s="24" t="str">
        <f>IF(G1006="","无数据",IF(G1006&lt;30,"MOB1-",IF(G1006&lt;90,"MOB1-3",IF(G1006&lt;180,"MOB3-6",IF(G1006&lt;365,"MOB6-12","MOB12+")))))</f>
        <v>MOB1-3</v>
      </c>
    </row>
    <row r="1007" spans="1:41" ht="13.5" hidden="1" customHeight="1">
      <c r="A1007" s="24" t="s">
        <v>1168</v>
      </c>
      <c r="B1007" s="34" t="s">
        <v>167</v>
      </c>
      <c r="C1007" s="25">
        <v>803106</v>
      </c>
      <c r="D1007" s="24" t="s">
        <v>250</v>
      </c>
      <c r="E1007" s="26">
        <v>46083.641666666699</v>
      </c>
      <c r="F1007" s="26">
        <v>46083.641666666699</v>
      </c>
      <c r="G1007" s="25">
        <v>71</v>
      </c>
      <c r="H1007" s="25">
        <v>71</v>
      </c>
      <c r="I1007" s="26">
        <v>46154.693749999999</v>
      </c>
      <c r="J1007" s="27">
        <v>1516</v>
      </c>
      <c r="K1007" s="27">
        <v>2332</v>
      </c>
      <c r="L1007" s="27">
        <v>925</v>
      </c>
      <c r="M1007" s="27">
        <v>98073</v>
      </c>
      <c r="N1007" s="27">
        <v>77355</v>
      </c>
      <c r="O1007" s="25">
        <v>13</v>
      </c>
      <c r="P1007" s="27">
        <v>0</v>
      </c>
      <c r="Q1007" s="24"/>
      <c r="R1007" s="24"/>
      <c r="S1007" s="27">
        <v>85</v>
      </c>
      <c r="T1007" s="27">
        <v>128</v>
      </c>
      <c r="U1007" s="27">
        <v>2553100</v>
      </c>
      <c r="V1007" s="27">
        <v>1120100</v>
      </c>
      <c r="W1007" s="27">
        <v>2553100</v>
      </c>
      <c r="X1007" s="24" t="str">
        <f>IF(OR(I1007="",说明首页!$C$3-INT(I1007)&gt;7),"是","否")</f>
        <v>否</v>
      </c>
      <c r="Y1007" s="24" t="str">
        <f>IF(OR(O1007="",O1007&lt;22),"是","否")</f>
        <v>是</v>
      </c>
      <c r="Z1007" s="24" t="str">
        <f>IF(AND(X1007="否",Y1007="否"),"是","否")</f>
        <v>否</v>
      </c>
      <c r="AA1007" s="24" t="str">
        <f>IF(OR(I1007="",说明首页!$C$3-INT(I1007)&gt;=3),"是","否")</f>
        <v>否</v>
      </c>
      <c r="AB1007" s="28">
        <f>IFERROR(IF(L1007&gt;0,N1007/L1007,0),0)</f>
        <v>83.627027027027026</v>
      </c>
      <c r="AC1007" s="29">
        <f>IFERROR(IF(U1007="",0,U1007/10000),0)</f>
        <v>255.31</v>
      </c>
      <c r="AD1007" s="27">
        <f>IFERROR(IF(AND(T1007&lt;&gt;"",T1007&gt;0),U1007/T1007,0),0)</f>
        <v>19946.09375</v>
      </c>
      <c r="AE1007" s="29">
        <f>IFERROR(IF(V1007="",0,V1007/10000),0)</f>
        <v>112.01</v>
      </c>
      <c r="AF1007" s="29">
        <f>IFERROR(IF(O1007&gt;0,N1007/O1007/60,0),0)</f>
        <v>99.17307692307692</v>
      </c>
      <c r="AG1007" s="28" t="str">
        <f>IF(Z1007="是",COUNTIFS($Z$2:$Z$4721,"是",$AB$2:$AB$4721,"&lt;"&amp;AB1007)/COUNTIF($Z$2:$Z$4721,"是")*100,"")</f>
        <v/>
      </c>
      <c r="AH1007" s="28" t="str">
        <f>IF(Z1007="是",COUNTIFS($Z$2:$Z$4721,"是",$AC$2:$AC$4721,"&lt;"&amp;AC1007)/COUNTIF($Z$2:$Z$4721,"是")*100,"")</f>
        <v/>
      </c>
      <c r="AI1007" s="28" t="str">
        <f>IF(Z1007="是",COUNTIFS($Z$2:$Z$4721,"是",$AD$2:$AD$4721,"&lt;"&amp;AD1007)/COUNTIF($Z$2:$Z$4721,"是")*100,"")</f>
        <v/>
      </c>
      <c r="AJ1007" s="28" t="str">
        <f>IF(Z1007="是",COUNTIFS($Z$2:$Z$4721,"是",$AE$2:$AE$4721,"&lt;"&amp;AE1007)/COUNTIF($Z$2:$Z$4721,"是")*100,"")</f>
        <v/>
      </c>
      <c r="AK1007" s="28" t="str">
        <f>IF(Z1007="是",COUNTIFS($Z$2:$Z$4721,"是",$AF$2:$AF$4721,"&lt;"&amp;AF1007)/COUNTIF($Z$2:$Z$4721,"是")*100,"")</f>
        <v/>
      </c>
      <c r="AL1007" s="29" t="str">
        <f>IF(Z1007="是",ROUND(AG1007*0.1+AH1007*0.35+AI1007*0.15+AJ1007*0.15+AK1007*0.25,2),"")</f>
        <v/>
      </c>
      <c r="AM1007" s="25" t="str">
        <f>IF(Z1007="是",COUNTIFS($Z$2:$Z$4721,"是",$AL$2:$AL$4721,"&gt;"&amp;AL1007)+1,"")</f>
        <v/>
      </c>
      <c r="AN1007" s="24" t="str">
        <f>IF(Z1007&lt;&gt;"是","非参评",IF(AND(AM1007&lt;=COUNTIF($Z$2:$Z$4721,"是")*0.2,AC1007&gt;MEDIAN(IF($Z$2:$Z$4721="是",$AC$2:$AC$4721))),"S",IF(AM1007&lt;=COUNTIF($Z$2:$Z$4721,"是")*0.5,"A",IF(AM1007&lt;=COUNTIF($Z$2:$Z$4721,"是")*0.8,"B","C"))))</f>
        <v>非参评</v>
      </c>
      <c r="AO1007" s="24" t="str">
        <f>IF(G1007="","无数据",IF(G1007&lt;30,"MOB1-",IF(G1007&lt;90,"MOB1-3",IF(G1007&lt;180,"MOB3-6",IF(G1007&lt;365,"MOB6-12","MOB12+")))))</f>
        <v>MOB1-3</v>
      </c>
    </row>
    <row r="1008" spans="1:41" ht="13.5" hidden="1" customHeight="1">
      <c r="A1008" s="24" t="s">
        <v>1168</v>
      </c>
      <c r="B1008" s="34" t="s">
        <v>167</v>
      </c>
      <c r="C1008" s="25">
        <v>803107</v>
      </c>
      <c r="D1008" s="24" t="s">
        <v>1029</v>
      </c>
      <c r="E1008" s="26">
        <v>46083.631944444402</v>
      </c>
      <c r="F1008" s="26">
        <v>46083.631944444402</v>
      </c>
      <c r="G1008" s="25">
        <v>71</v>
      </c>
      <c r="H1008" s="25">
        <v>71</v>
      </c>
      <c r="I1008" s="26">
        <v>46154.852083333302</v>
      </c>
      <c r="J1008" s="27">
        <v>2121</v>
      </c>
      <c r="K1008" s="27">
        <v>2957</v>
      </c>
      <c r="L1008" s="27">
        <v>897</v>
      </c>
      <c r="M1008" s="27">
        <v>119245</v>
      </c>
      <c r="N1008" s="27">
        <v>91015</v>
      </c>
      <c r="O1008" s="25">
        <v>21</v>
      </c>
      <c r="P1008" s="27">
        <v>0</v>
      </c>
      <c r="Q1008" s="24"/>
      <c r="R1008" s="24"/>
      <c r="S1008" s="27">
        <v>36</v>
      </c>
      <c r="T1008" s="27">
        <v>52</v>
      </c>
      <c r="U1008" s="27">
        <v>1501300</v>
      </c>
      <c r="V1008" s="27">
        <v>1151700</v>
      </c>
      <c r="W1008" s="27">
        <v>1501300</v>
      </c>
      <c r="X1008" s="24" t="str">
        <f>IF(OR(I1008="",说明首页!$C$3-INT(I1008)&gt;7),"是","否")</f>
        <v>否</v>
      </c>
      <c r="Y1008" s="24" t="str">
        <f>IF(OR(O1008="",O1008&lt;22),"是","否")</f>
        <v>是</v>
      </c>
      <c r="Z1008" s="24" t="str">
        <f>IF(AND(X1008="否",Y1008="否"),"是","否")</f>
        <v>否</v>
      </c>
      <c r="AA1008" s="24" t="str">
        <f>IF(OR(I1008="",说明首页!$C$3-INT(I1008)&gt;=3),"是","否")</f>
        <v>否</v>
      </c>
      <c r="AB1008" s="28">
        <f>IFERROR(IF(L1008&gt;0,N1008/L1008,0),0)</f>
        <v>101.4659977703456</v>
      </c>
      <c r="AC1008" s="29">
        <f>IFERROR(IF(U1008="",0,U1008/10000),0)</f>
        <v>150.13</v>
      </c>
      <c r="AD1008" s="27">
        <f>IFERROR(IF(AND(T1008&lt;&gt;"",T1008&gt;0),U1008/T1008,0),0)</f>
        <v>28871.153846153848</v>
      </c>
      <c r="AE1008" s="29">
        <f>IFERROR(IF(V1008="",0,V1008/10000),0)</f>
        <v>115.17</v>
      </c>
      <c r="AF1008" s="29">
        <f>IFERROR(IF(O1008&gt;0,N1008/O1008/60,0),0)</f>
        <v>72.234126984126988</v>
      </c>
      <c r="AG1008" s="28" t="str">
        <f>IF(Z1008="是",COUNTIFS($Z$2:$Z$4721,"是",$AB$2:$AB$4721,"&lt;"&amp;AB1008)/COUNTIF($Z$2:$Z$4721,"是")*100,"")</f>
        <v/>
      </c>
      <c r="AH1008" s="28" t="str">
        <f>IF(Z1008="是",COUNTIFS($Z$2:$Z$4721,"是",$AC$2:$AC$4721,"&lt;"&amp;AC1008)/COUNTIF($Z$2:$Z$4721,"是")*100,"")</f>
        <v/>
      </c>
      <c r="AI1008" s="28" t="str">
        <f>IF(Z1008="是",COUNTIFS($Z$2:$Z$4721,"是",$AD$2:$AD$4721,"&lt;"&amp;AD1008)/COUNTIF($Z$2:$Z$4721,"是")*100,"")</f>
        <v/>
      </c>
      <c r="AJ1008" s="28" t="str">
        <f>IF(Z1008="是",COUNTIFS($Z$2:$Z$4721,"是",$AE$2:$AE$4721,"&lt;"&amp;AE1008)/COUNTIF($Z$2:$Z$4721,"是")*100,"")</f>
        <v/>
      </c>
      <c r="AK1008" s="28" t="str">
        <f>IF(Z1008="是",COUNTIFS($Z$2:$Z$4721,"是",$AF$2:$AF$4721,"&lt;"&amp;AF1008)/COUNTIF($Z$2:$Z$4721,"是")*100,"")</f>
        <v/>
      </c>
      <c r="AL1008" s="29" t="str">
        <f>IF(Z1008="是",ROUND(AG1008*0.1+AH1008*0.35+AI1008*0.15+AJ1008*0.15+AK1008*0.25,2),"")</f>
        <v/>
      </c>
      <c r="AM1008" s="25" t="str">
        <f>IF(Z1008="是",COUNTIFS($Z$2:$Z$4721,"是",$AL$2:$AL$4721,"&gt;"&amp;AL1008)+1,"")</f>
        <v/>
      </c>
      <c r="AN1008" s="24" t="str">
        <f>IF(Z1008&lt;&gt;"是","非参评",IF(AND(AM1008&lt;=COUNTIF($Z$2:$Z$4721,"是")*0.2,AC1008&gt;MEDIAN(IF($Z$2:$Z$4721="是",$AC$2:$AC$4721))),"S",IF(AM1008&lt;=COUNTIF($Z$2:$Z$4721,"是")*0.5,"A",IF(AM1008&lt;=COUNTIF($Z$2:$Z$4721,"是")*0.8,"B","C"))))</f>
        <v>非参评</v>
      </c>
      <c r="AO1008" s="24" t="str">
        <f>IF(G1008="","无数据",IF(G1008&lt;30,"MOB1-",IF(G1008&lt;90,"MOB1-3",IF(G1008&lt;180,"MOB3-6",IF(G1008&lt;365,"MOB6-12","MOB12+")))))</f>
        <v>MOB1-3</v>
      </c>
    </row>
    <row r="1009" spans="1:41" ht="13.5" hidden="1" customHeight="1">
      <c r="A1009" s="24" t="s">
        <v>1168</v>
      </c>
      <c r="B1009" s="34" t="s">
        <v>167</v>
      </c>
      <c r="C1009" s="25">
        <v>803108</v>
      </c>
      <c r="D1009" s="24" t="s">
        <v>1143</v>
      </c>
      <c r="E1009" s="26">
        <v>46083.684722222199</v>
      </c>
      <c r="F1009" s="26">
        <v>46083.684722222199</v>
      </c>
      <c r="G1009" s="25">
        <v>71</v>
      </c>
      <c r="H1009" s="25">
        <v>71</v>
      </c>
      <c r="I1009" s="26">
        <v>46154.782638888901</v>
      </c>
      <c r="J1009" s="27">
        <v>2095</v>
      </c>
      <c r="K1009" s="27">
        <v>3649</v>
      </c>
      <c r="L1009" s="27">
        <v>2092</v>
      </c>
      <c r="M1009" s="27">
        <v>193905</v>
      </c>
      <c r="N1009" s="27">
        <v>169459</v>
      </c>
      <c r="O1009" s="25">
        <v>21</v>
      </c>
      <c r="P1009" s="27">
        <v>0</v>
      </c>
      <c r="Q1009" s="24"/>
      <c r="R1009" s="24"/>
      <c r="S1009" s="27">
        <v>158</v>
      </c>
      <c r="T1009" s="27">
        <v>257</v>
      </c>
      <c r="U1009" s="27">
        <v>5821200</v>
      </c>
      <c r="V1009" s="27">
        <v>2548200</v>
      </c>
      <c r="W1009" s="27">
        <v>5821200</v>
      </c>
      <c r="X1009" s="24" t="str">
        <f>IF(OR(I1009="",说明首页!$C$3-INT(I1009)&gt;7),"是","否")</f>
        <v>否</v>
      </c>
      <c r="Y1009" s="24" t="str">
        <f>IF(OR(O1009="",O1009&lt;22),"是","否")</f>
        <v>是</v>
      </c>
      <c r="Z1009" s="24" t="str">
        <f>IF(AND(X1009="否",Y1009="否"),"是","否")</f>
        <v>否</v>
      </c>
      <c r="AA1009" s="24" t="str">
        <f>IF(OR(I1009="",说明首页!$C$3-INT(I1009)&gt;=3),"是","否")</f>
        <v>否</v>
      </c>
      <c r="AB1009" s="28">
        <f>IFERROR(IF(L1009&gt;0,N1009/L1009,0),0)</f>
        <v>81.003346080305931</v>
      </c>
      <c r="AC1009" s="29">
        <f>IFERROR(IF(U1009="",0,U1009/10000),0)</f>
        <v>582.12</v>
      </c>
      <c r="AD1009" s="27">
        <f>IFERROR(IF(AND(T1009&lt;&gt;"",T1009&gt;0),U1009/T1009,0),0)</f>
        <v>22650.583657587547</v>
      </c>
      <c r="AE1009" s="29">
        <f>IFERROR(IF(V1009="",0,V1009/10000),0)</f>
        <v>254.82</v>
      </c>
      <c r="AF1009" s="29">
        <f>IFERROR(IF(O1009&gt;0,N1009/O1009/60,0),0)</f>
        <v>134.49126984126985</v>
      </c>
      <c r="AG1009" s="28" t="str">
        <f>IF(Z1009="是",COUNTIFS($Z$2:$Z$4721,"是",$AB$2:$AB$4721,"&lt;"&amp;AB1009)/COUNTIF($Z$2:$Z$4721,"是")*100,"")</f>
        <v/>
      </c>
      <c r="AH1009" s="28" t="str">
        <f>IF(Z1009="是",COUNTIFS($Z$2:$Z$4721,"是",$AC$2:$AC$4721,"&lt;"&amp;AC1009)/COUNTIF($Z$2:$Z$4721,"是")*100,"")</f>
        <v/>
      </c>
      <c r="AI1009" s="28" t="str">
        <f>IF(Z1009="是",COUNTIFS($Z$2:$Z$4721,"是",$AD$2:$AD$4721,"&lt;"&amp;AD1009)/COUNTIF($Z$2:$Z$4721,"是")*100,"")</f>
        <v/>
      </c>
      <c r="AJ1009" s="28" t="str">
        <f>IF(Z1009="是",COUNTIFS($Z$2:$Z$4721,"是",$AE$2:$AE$4721,"&lt;"&amp;AE1009)/COUNTIF($Z$2:$Z$4721,"是")*100,"")</f>
        <v/>
      </c>
      <c r="AK1009" s="28" t="str">
        <f>IF(Z1009="是",COUNTIFS($Z$2:$Z$4721,"是",$AF$2:$AF$4721,"&lt;"&amp;AF1009)/COUNTIF($Z$2:$Z$4721,"是")*100,"")</f>
        <v/>
      </c>
      <c r="AL1009" s="29" t="str">
        <f>IF(Z1009="是",ROUND(AG1009*0.1+AH1009*0.35+AI1009*0.15+AJ1009*0.15+AK1009*0.25,2),"")</f>
        <v/>
      </c>
      <c r="AM1009" s="25" t="str">
        <f>IF(Z1009="是",COUNTIFS($Z$2:$Z$4721,"是",$AL$2:$AL$4721,"&gt;"&amp;AL1009)+1,"")</f>
        <v/>
      </c>
      <c r="AN1009" s="24" t="str">
        <f>IF(Z1009&lt;&gt;"是","非参评",IF(AND(AM1009&lt;=COUNTIF($Z$2:$Z$4721,"是")*0.2,AC1009&gt;MEDIAN(IF($Z$2:$Z$4721="是",$AC$2:$AC$4721))),"S",IF(AM1009&lt;=COUNTIF($Z$2:$Z$4721,"是")*0.5,"A",IF(AM1009&lt;=COUNTIF($Z$2:$Z$4721,"是")*0.8,"B","C"))))</f>
        <v>非参评</v>
      </c>
      <c r="AO1009" s="24" t="str">
        <f>IF(G1009="","无数据",IF(G1009&lt;30,"MOB1-",IF(G1009&lt;90,"MOB1-3",IF(G1009&lt;180,"MOB3-6",IF(G1009&lt;365,"MOB6-12","MOB12+")))))</f>
        <v>MOB1-3</v>
      </c>
    </row>
    <row r="1010" spans="1:41" ht="13.5" hidden="1" customHeight="1">
      <c r="A1010" s="24" t="s">
        <v>1168</v>
      </c>
      <c r="B1010" s="34" t="s">
        <v>167</v>
      </c>
      <c r="C1010" s="25">
        <v>803109</v>
      </c>
      <c r="D1010" s="24" t="s">
        <v>1173</v>
      </c>
      <c r="E1010" s="26">
        <v>46083.679861111101</v>
      </c>
      <c r="F1010" s="26">
        <v>46083.679861111101</v>
      </c>
      <c r="G1010" s="25">
        <v>71</v>
      </c>
      <c r="H1010" s="25">
        <v>71</v>
      </c>
      <c r="I1010" s="26">
        <v>46125.780555555597</v>
      </c>
      <c r="J1010" s="27">
        <v>206</v>
      </c>
      <c r="K1010" s="27">
        <v>208</v>
      </c>
      <c r="L1010" s="27">
        <v>106</v>
      </c>
      <c r="M1010" s="27">
        <v>10390</v>
      </c>
      <c r="N1010" s="27">
        <v>8787</v>
      </c>
      <c r="O1010" s="24">
        <v>1</v>
      </c>
      <c r="P1010" s="24">
        <v>0</v>
      </c>
      <c r="Q1010" s="24"/>
      <c r="R1010" s="24"/>
      <c r="S1010" s="24">
        <v>39</v>
      </c>
      <c r="T1010" s="24">
        <v>59</v>
      </c>
      <c r="U1010" s="24">
        <v>1201500</v>
      </c>
      <c r="V1010" s="24"/>
      <c r="W1010" s="24">
        <v>1201500</v>
      </c>
      <c r="X1010" s="24" t="str">
        <f>IF(OR(I1010="",说明首页!$C$3-INT(I1010)&gt;7),"是","否")</f>
        <v>否</v>
      </c>
      <c r="Y1010" s="24" t="str">
        <f>IF(OR(O1010="",O1010&lt;22),"是","否")</f>
        <v>是</v>
      </c>
      <c r="Z1010" s="24" t="str">
        <f>IF(AND(X1010="否",Y1010="否"),"是","否")</f>
        <v>否</v>
      </c>
      <c r="AA1010" s="24" t="str">
        <f>IF(OR(I1010="",说明首页!$C$3-INT(I1010)&gt;=3),"是","否")</f>
        <v>是</v>
      </c>
      <c r="AB1010" s="28">
        <f>IFERROR(IF(L1010&gt;0,N1010/L1010,0),0)</f>
        <v>82.896226415094333</v>
      </c>
      <c r="AC1010" s="29">
        <f>IFERROR(IF(U1010="",0,U1010/10000),0)</f>
        <v>120.15</v>
      </c>
      <c r="AD1010" s="27">
        <f>IFERROR(IF(AND(T1010&lt;&gt;"",T1010&gt;0),U1010/T1010,0),0)</f>
        <v>20364.406779661018</v>
      </c>
      <c r="AE1010" s="29">
        <f>IFERROR(IF(V1010="",0,V1010/10000),0)</f>
        <v>0</v>
      </c>
      <c r="AF1010" s="29">
        <f>IFERROR(IF(O1010&gt;0,N1010/O1010/60,0),0)</f>
        <v>146.44999999999999</v>
      </c>
      <c r="AG1010" s="28" t="str">
        <f>IF(Z1010="是",COUNTIFS($Z$2:$Z$4721,"是",$AB$2:$AB$4721,"&lt;"&amp;AB1010)/COUNTIF($Z$2:$Z$4721,"是")*100,"")</f>
        <v/>
      </c>
      <c r="AH1010" s="28" t="str">
        <f>IF(Z1010="是",COUNTIFS($Z$2:$Z$4721,"是",$AC$2:$AC$4721,"&lt;"&amp;AC1010)/COUNTIF($Z$2:$Z$4721,"是")*100,"")</f>
        <v/>
      </c>
      <c r="AI1010" s="28" t="str">
        <f>IF(Z1010="是",COUNTIFS($Z$2:$Z$4721,"是",$AD$2:$AD$4721,"&lt;"&amp;AD1010)/COUNTIF($Z$2:$Z$4721,"是")*100,"")</f>
        <v/>
      </c>
      <c r="AJ1010" s="28" t="str">
        <f>IF(Z1010="是",COUNTIFS($Z$2:$Z$4721,"是",$AE$2:$AE$4721,"&lt;"&amp;AE1010)/COUNTIF($Z$2:$Z$4721,"是")*100,"")</f>
        <v/>
      </c>
      <c r="AK1010" s="28" t="str">
        <f>IF(Z1010="是",COUNTIFS($Z$2:$Z$4721,"是",$AF$2:$AF$4721,"&lt;"&amp;AF1010)/COUNTIF($Z$2:$Z$4721,"是")*100,"")</f>
        <v/>
      </c>
      <c r="AL1010" s="29" t="str">
        <f>IF(Z1010="是",ROUND(AG1010*0.1+AH1010*0.35+AI1010*0.15+AJ1010*0.15+AK1010*0.25,2),"")</f>
        <v/>
      </c>
      <c r="AM1010" s="25" t="str">
        <f>IF(Z1010="是",COUNTIFS($Z$2:$Z$4721,"是",$AL$2:$AL$4721,"&gt;"&amp;AL1010)+1,"")</f>
        <v/>
      </c>
      <c r="AN1010" s="24" t="str">
        <f>IF(Z1010&lt;&gt;"是","非参评",IF(AND(AM1010&lt;=COUNTIF($Z$2:$Z$4721,"是")*0.2,AC1010&gt;MEDIAN(IF($Z$2:$Z$4721="是",$AC$2:$AC$4721))),"S",IF(AM1010&lt;=COUNTIF($Z$2:$Z$4721,"是")*0.5,"A",IF(AM1010&lt;=COUNTIF($Z$2:$Z$4721,"是")*0.8,"B","C"))))</f>
        <v>非参评</v>
      </c>
      <c r="AO1010" s="24" t="str">
        <f>IF(G1010="","无数据",IF(G1010&lt;30,"MOB1-",IF(G1010&lt;90,"MOB1-3",IF(G1010&lt;180,"MOB3-6",IF(G1010&lt;365,"MOB6-12","MOB12+")))))</f>
        <v>MOB1-3</v>
      </c>
    </row>
    <row r="1011" spans="1:41" ht="13.5" hidden="1" customHeight="1">
      <c r="A1011" s="24" t="s">
        <v>1168</v>
      </c>
      <c r="B1011" s="34" t="s">
        <v>167</v>
      </c>
      <c r="C1011" s="25">
        <v>803110</v>
      </c>
      <c r="D1011" s="24" t="s">
        <v>1285</v>
      </c>
      <c r="E1011" s="26">
        <v>46083.679166666698</v>
      </c>
      <c r="F1011" s="26">
        <v>46083.679166666698</v>
      </c>
      <c r="G1011" s="25">
        <v>71</v>
      </c>
      <c r="H1011" s="25">
        <v>71</v>
      </c>
      <c r="I1011" s="26">
        <v>46148.831250000003</v>
      </c>
      <c r="J1011" s="27">
        <v>2013</v>
      </c>
      <c r="K1011" s="27">
        <v>3662</v>
      </c>
      <c r="L1011" s="27">
        <v>2057</v>
      </c>
      <c r="M1011" s="27">
        <v>184576</v>
      </c>
      <c r="N1011" s="27">
        <v>159715</v>
      </c>
      <c r="O1011" s="25">
        <v>17</v>
      </c>
      <c r="P1011" s="27">
        <v>0</v>
      </c>
      <c r="Q1011" s="24"/>
      <c r="R1011" s="24"/>
      <c r="S1011" s="27">
        <v>178</v>
      </c>
      <c r="T1011" s="27">
        <v>283</v>
      </c>
      <c r="U1011" s="27">
        <v>4767100</v>
      </c>
      <c r="V1011" s="27">
        <v>1250200</v>
      </c>
      <c r="W1011" s="27">
        <v>4767100</v>
      </c>
      <c r="X1011" s="24" t="str">
        <f>IF(OR(I1011="",说明首页!$C$3-INT(I1011)&gt;7),"是","否")</f>
        <v>否</v>
      </c>
      <c r="Y1011" s="24" t="str">
        <f>IF(OR(O1011="",O1011&lt;22),"是","否")</f>
        <v>是</v>
      </c>
      <c r="Z1011" s="24" t="str">
        <f>IF(AND(X1011="否",Y1011="否"),"是","否")</f>
        <v>否</v>
      </c>
      <c r="AA1011" s="24" t="str">
        <f>IF(OR(I1011="",说明首页!$C$3-INT(I1011)&gt;=3),"是","否")</f>
        <v>否</v>
      </c>
      <c r="AB1011" s="28">
        <f>IFERROR(IF(L1011&gt;0,N1011/L1011,0),0)</f>
        <v>77.644628099173559</v>
      </c>
      <c r="AC1011" s="29">
        <f>IFERROR(IF(U1011="",0,U1011/10000),0)</f>
        <v>476.71</v>
      </c>
      <c r="AD1011" s="27">
        <f>IFERROR(IF(AND(T1011&lt;&gt;"",T1011&gt;0),U1011/T1011,0),0)</f>
        <v>16844.876325088338</v>
      </c>
      <c r="AE1011" s="29">
        <f>IFERROR(IF(V1011="",0,V1011/10000),0)</f>
        <v>125.02</v>
      </c>
      <c r="AF1011" s="29">
        <f>IFERROR(IF(O1011&gt;0,N1011/O1011/60,0),0)</f>
        <v>156.58333333333334</v>
      </c>
      <c r="AG1011" s="28" t="str">
        <f>IF(Z1011="是",COUNTIFS($Z$2:$Z$4721,"是",$AB$2:$AB$4721,"&lt;"&amp;AB1011)/COUNTIF($Z$2:$Z$4721,"是")*100,"")</f>
        <v/>
      </c>
      <c r="AH1011" s="28" t="str">
        <f>IF(Z1011="是",COUNTIFS($Z$2:$Z$4721,"是",$AC$2:$AC$4721,"&lt;"&amp;AC1011)/COUNTIF($Z$2:$Z$4721,"是")*100,"")</f>
        <v/>
      </c>
      <c r="AI1011" s="28" t="str">
        <f>IF(Z1011="是",COUNTIFS($Z$2:$Z$4721,"是",$AD$2:$AD$4721,"&lt;"&amp;AD1011)/COUNTIF($Z$2:$Z$4721,"是")*100,"")</f>
        <v/>
      </c>
      <c r="AJ1011" s="28" t="str">
        <f>IF(Z1011="是",COUNTIFS($Z$2:$Z$4721,"是",$AE$2:$AE$4721,"&lt;"&amp;AE1011)/COUNTIF($Z$2:$Z$4721,"是")*100,"")</f>
        <v/>
      </c>
      <c r="AK1011" s="28" t="str">
        <f>IF(Z1011="是",COUNTIFS($Z$2:$Z$4721,"是",$AF$2:$AF$4721,"&lt;"&amp;AF1011)/COUNTIF($Z$2:$Z$4721,"是")*100,"")</f>
        <v/>
      </c>
      <c r="AL1011" s="29" t="str">
        <f>IF(Z1011="是",ROUND(AG1011*0.1+AH1011*0.35+AI1011*0.15+AJ1011*0.15+AK1011*0.25,2),"")</f>
        <v/>
      </c>
      <c r="AM1011" s="25" t="str">
        <f>IF(Z1011="是",COUNTIFS($Z$2:$Z$4721,"是",$AL$2:$AL$4721,"&gt;"&amp;AL1011)+1,"")</f>
        <v/>
      </c>
      <c r="AN1011" s="24" t="str">
        <f>IF(Z1011&lt;&gt;"是","非参评",IF(AND(AM1011&lt;=COUNTIF($Z$2:$Z$4721,"是")*0.2,AC1011&gt;MEDIAN(IF($Z$2:$Z$4721="是",$AC$2:$AC$4721))),"S",IF(AM1011&lt;=COUNTIF($Z$2:$Z$4721,"是")*0.5,"A",IF(AM1011&lt;=COUNTIF($Z$2:$Z$4721,"是")*0.8,"B","C"))))</f>
        <v>非参评</v>
      </c>
      <c r="AO1011" s="24" t="str">
        <f>IF(G1011="","无数据",IF(G1011&lt;30,"MOB1-",IF(G1011&lt;90,"MOB1-3",IF(G1011&lt;180,"MOB3-6",IF(G1011&lt;365,"MOB6-12","MOB12+")))))</f>
        <v>MOB1-3</v>
      </c>
    </row>
    <row r="1012" spans="1:41" ht="13.5" hidden="1" customHeight="1">
      <c r="A1012" s="24" t="s">
        <v>1168</v>
      </c>
      <c r="B1012" s="34" t="s">
        <v>167</v>
      </c>
      <c r="C1012" s="25">
        <v>803111</v>
      </c>
      <c r="D1012" s="24" t="s">
        <v>1257</v>
      </c>
      <c r="E1012" s="26">
        <v>46083.639583333301</v>
      </c>
      <c r="F1012" s="26">
        <v>46083.639583333301</v>
      </c>
      <c r="G1012" s="25">
        <v>71</v>
      </c>
      <c r="H1012" s="25">
        <v>71</v>
      </c>
      <c r="I1012" s="26">
        <v>46142.728472222203</v>
      </c>
      <c r="J1012" s="27">
        <v>1883</v>
      </c>
      <c r="K1012" s="27">
        <v>2778</v>
      </c>
      <c r="L1012" s="27">
        <v>1420</v>
      </c>
      <c r="M1012" s="27">
        <v>124435</v>
      </c>
      <c r="N1012" s="27">
        <v>103036</v>
      </c>
      <c r="O1012" s="25">
        <v>15</v>
      </c>
      <c r="P1012" s="27">
        <v>0</v>
      </c>
      <c r="Q1012" s="24"/>
      <c r="R1012" s="24"/>
      <c r="S1012" s="27">
        <v>158</v>
      </c>
      <c r="T1012" s="27">
        <v>243</v>
      </c>
      <c r="U1012" s="27">
        <v>5611400</v>
      </c>
      <c r="V1012" s="27">
        <v>1907900</v>
      </c>
      <c r="W1012" s="27">
        <v>5611400</v>
      </c>
      <c r="X1012" s="24" t="str">
        <f>IF(OR(I1012="",说明首页!$C$3-INT(I1012)&gt;7),"是","否")</f>
        <v>否</v>
      </c>
      <c r="Y1012" s="24" t="str">
        <f>IF(OR(O1012="",O1012&lt;22),"是","否")</f>
        <v>是</v>
      </c>
      <c r="Z1012" s="24" t="str">
        <f>IF(AND(X1012="否",Y1012="否"),"是","否")</f>
        <v>否</v>
      </c>
      <c r="AA1012" s="24" t="str">
        <f>IF(OR(I1012="",说明首页!$C$3-INT(I1012)&gt;=3),"是","否")</f>
        <v>否</v>
      </c>
      <c r="AB1012" s="28">
        <f>IFERROR(IF(L1012&gt;0,N1012/L1012,0),0)</f>
        <v>72.560563380281693</v>
      </c>
      <c r="AC1012" s="29">
        <f>IFERROR(IF(U1012="",0,U1012/10000),0)</f>
        <v>561.14</v>
      </c>
      <c r="AD1012" s="27">
        <f>IFERROR(IF(AND(T1012&lt;&gt;"",T1012&gt;0),U1012/T1012,0),0)</f>
        <v>23092.18106995885</v>
      </c>
      <c r="AE1012" s="29">
        <f>IFERROR(IF(V1012="",0,V1012/10000),0)</f>
        <v>190.79</v>
      </c>
      <c r="AF1012" s="29">
        <f>IFERROR(IF(O1012&gt;0,N1012/O1012/60,0),0)</f>
        <v>114.48444444444445</v>
      </c>
      <c r="AG1012" s="28" t="str">
        <f>IF(Z1012="是",COUNTIFS($Z$2:$Z$4721,"是",$AB$2:$AB$4721,"&lt;"&amp;AB1012)/COUNTIF($Z$2:$Z$4721,"是")*100,"")</f>
        <v/>
      </c>
      <c r="AH1012" s="28" t="str">
        <f>IF(Z1012="是",COUNTIFS($Z$2:$Z$4721,"是",$AC$2:$AC$4721,"&lt;"&amp;AC1012)/COUNTIF($Z$2:$Z$4721,"是")*100,"")</f>
        <v/>
      </c>
      <c r="AI1012" s="28" t="str">
        <f>IF(Z1012="是",COUNTIFS($Z$2:$Z$4721,"是",$AD$2:$AD$4721,"&lt;"&amp;AD1012)/COUNTIF($Z$2:$Z$4721,"是")*100,"")</f>
        <v/>
      </c>
      <c r="AJ1012" s="28" t="str">
        <f>IF(Z1012="是",COUNTIFS($Z$2:$Z$4721,"是",$AE$2:$AE$4721,"&lt;"&amp;AE1012)/COUNTIF($Z$2:$Z$4721,"是")*100,"")</f>
        <v/>
      </c>
      <c r="AK1012" s="28" t="str">
        <f>IF(Z1012="是",COUNTIFS($Z$2:$Z$4721,"是",$AF$2:$AF$4721,"&lt;"&amp;AF1012)/COUNTIF($Z$2:$Z$4721,"是")*100,"")</f>
        <v/>
      </c>
      <c r="AL1012" s="29" t="str">
        <f>IF(Z1012="是",ROUND(AG1012*0.1+AH1012*0.35+AI1012*0.15+AJ1012*0.15+AK1012*0.25,2),"")</f>
        <v/>
      </c>
      <c r="AM1012" s="25" t="str">
        <f>IF(Z1012="是",COUNTIFS($Z$2:$Z$4721,"是",$AL$2:$AL$4721,"&gt;"&amp;AL1012)+1,"")</f>
        <v/>
      </c>
      <c r="AN1012" s="24" t="str">
        <f>IF(Z1012&lt;&gt;"是","非参评",IF(AND(AM1012&lt;=COUNTIF($Z$2:$Z$4721,"是")*0.2,AC1012&gt;MEDIAN(IF($Z$2:$Z$4721="是",$AC$2:$AC$4721))),"S",IF(AM1012&lt;=COUNTIF($Z$2:$Z$4721,"是")*0.5,"A",IF(AM1012&lt;=COUNTIF($Z$2:$Z$4721,"是")*0.8,"B","C"))))</f>
        <v>非参评</v>
      </c>
      <c r="AO1012" s="24" t="str">
        <f>IF(G1012="","无数据",IF(G1012&lt;30,"MOB1-",IF(G1012&lt;90,"MOB1-3",IF(G1012&lt;180,"MOB3-6",IF(G1012&lt;365,"MOB6-12","MOB12+")))))</f>
        <v>MOB1-3</v>
      </c>
    </row>
    <row r="1013" spans="1:41" ht="13.5" hidden="1" customHeight="1">
      <c r="A1013" s="24" t="s">
        <v>1168</v>
      </c>
      <c r="B1013" s="34" t="s">
        <v>167</v>
      </c>
      <c r="C1013" s="25">
        <v>803114</v>
      </c>
      <c r="D1013" s="24" t="s">
        <v>1195</v>
      </c>
      <c r="E1013" s="26">
        <v>46084.4152777778</v>
      </c>
      <c r="F1013" s="26">
        <v>46084.4152777778</v>
      </c>
      <c r="G1013" s="25">
        <v>70</v>
      </c>
      <c r="H1013" s="25">
        <v>70</v>
      </c>
      <c r="I1013" s="26">
        <v>46126.809722222199</v>
      </c>
      <c r="J1013" s="27">
        <v>686</v>
      </c>
      <c r="K1013" s="27">
        <v>876</v>
      </c>
      <c r="L1013" s="27">
        <v>326</v>
      </c>
      <c r="M1013" s="27">
        <v>31945</v>
      </c>
      <c r="N1013" s="27">
        <v>24120</v>
      </c>
      <c r="O1013" s="25">
        <v>3</v>
      </c>
      <c r="P1013" s="27">
        <v>0</v>
      </c>
      <c r="Q1013" s="24"/>
      <c r="R1013" s="24"/>
      <c r="S1013" s="27">
        <v>59</v>
      </c>
      <c r="T1013" s="27">
        <v>85</v>
      </c>
      <c r="U1013" s="27">
        <v>1320800</v>
      </c>
      <c r="V1013" s="27">
        <v>41100</v>
      </c>
      <c r="W1013" s="27">
        <v>1320800</v>
      </c>
      <c r="X1013" s="24" t="str">
        <f>IF(OR(I1013="",说明首页!$C$3-INT(I1013)&gt;7),"是","否")</f>
        <v>否</v>
      </c>
      <c r="Y1013" s="24" t="str">
        <f>IF(OR(O1013="",O1013&lt;22),"是","否")</f>
        <v>是</v>
      </c>
      <c r="Z1013" s="24" t="str">
        <f>IF(AND(X1013="否",Y1013="否"),"是","否")</f>
        <v>否</v>
      </c>
      <c r="AA1013" s="24" t="str">
        <f>IF(OR(I1013="",说明首页!$C$3-INT(I1013)&gt;=3),"是","否")</f>
        <v>是</v>
      </c>
      <c r="AB1013" s="28">
        <f>IFERROR(IF(L1013&gt;0,N1013/L1013,0),0)</f>
        <v>73.987730061349694</v>
      </c>
      <c r="AC1013" s="29">
        <f>IFERROR(IF(U1013="",0,U1013/10000),0)</f>
        <v>132.08000000000001</v>
      </c>
      <c r="AD1013" s="27">
        <f>IFERROR(IF(AND(T1013&lt;&gt;"",T1013&gt;0),U1013/T1013,0),0)</f>
        <v>15538.823529411764</v>
      </c>
      <c r="AE1013" s="29">
        <f>IFERROR(IF(V1013="",0,V1013/10000),0)</f>
        <v>4.1100000000000003</v>
      </c>
      <c r="AF1013" s="29">
        <f>IFERROR(IF(O1013&gt;0,N1013/O1013/60,0),0)</f>
        <v>134</v>
      </c>
      <c r="AG1013" s="28" t="str">
        <f>IF(Z1013="是",COUNTIFS($Z$2:$Z$4721,"是",$AB$2:$AB$4721,"&lt;"&amp;AB1013)/COUNTIF($Z$2:$Z$4721,"是")*100,"")</f>
        <v/>
      </c>
      <c r="AH1013" s="28" t="str">
        <f>IF(Z1013="是",COUNTIFS($Z$2:$Z$4721,"是",$AC$2:$AC$4721,"&lt;"&amp;AC1013)/COUNTIF($Z$2:$Z$4721,"是")*100,"")</f>
        <v/>
      </c>
      <c r="AI1013" s="28" t="str">
        <f>IF(Z1013="是",COUNTIFS($Z$2:$Z$4721,"是",$AD$2:$AD$4721,"&lt;"&amp;AD1013)/COUNTIF($Z$2:$Z$4721,"是")*100,"")</f>
        <v/>
      </c>
      <c r="AJ1013" s="28" t="str">
        <f>IF(Z1013="是",COUNTIFS($Z$2:$Z$4721,"是",$AE$2:$AE$4721,"&lt;"&amp;AE1013)/COUNTIF($Z$2:$Z$4721,"是")*100,"")</f>
        <v/>
      </c>
      <c r="AK1013" s="28" t="str">
        <f>IF(Z1013="是",COUNTIFS($Z$2:$Z$4721,"是",$AF$2:$AF$4721,"&lt;"&amp;AF1013)/COUNTIF($Z$2:$Z$4721,"是")*100,"")</f>
        <v/>
      </c>
      <c r="AL1013" s="29" t="str">
        <f>IF(Z1013="是",ROUND(AG1013*0.1+AH1013*0.35+AI1013*0.15+AJ1013*0.15+AK1013*0.25,2),"")</f>
        <v/>
      </c>
      <c r="AM1013" s="25" t="str">
        <f>IF(Z1013="是",COUNTIFS($Z$2:$Z$4721,"是",$AL$2:$AL$4721,"&gt;"&amp;AL1013)+1,"")</f>
        <v/>
      </c>
      <c r="AN1013" s="24" t="str">
        <f>IF(Z1013&lt;&gt;"是","非参评",IF(AND(AM1013&lt;=COUNTIF($Z$2:$Z$4721,"是")*0.2,AC1013&gt;MEDIAN(IF($Z$2:$Z$4721="是",$AC$2:$AC$4721))),"S",IF(AM1013&lt;=COUNTIF($Z$2:$Z$4721,"是")*0.5,"A",IF(AM1013&lt;=COUNTIF($Z$2:$Z$4721,"是")*0.8,"B","C"))))</f>
        <v>非参评</v>
      </c>
      <c r="AO1013" s="24" t="str">
        <f>IF(G1013="","无数据",IF(G1013&lt;30,"MOB1-",IF(G1013&lt;90,"MOB1-3",IF(G1013&lt;180,"MOB3-6",IF(G1013&lt;365,"MOB6-12","MOB12+")))))</f>
        <v>MOB1-3</v>
      </c>
    </row>
    <row r="1014" spans="1:41" ht="13.5" hidden="1" customHeight="1">
      <c r="A1014" s="24" t="s">
        <v>1168</v>
      </c>
      <c r="B1014" s="34" t="s">
        <v>167</v>
      </c>
      <c r="C1014" s="25">
        <v>803115</v>
      </c>
      <c r="D1014" s="24" t="s">
        <v>251</v>
      </c>
      <c r="E1014" s="26">
        <v>46084.409027777801</v>
      </c>
      <c r="F1014" s="26">
        <v>46084.409027777801</v>
      </c>
      <c r="G1014" s="25">
        <v>70</v>
      </c>
      <c r="H1014" s="25">
        <v>70</v>
      </c>
      <c r="I1014" s="26">
        <v>46154.747916666704</v>
      </c>
      <c r="J1014" s="27">
        <v>2265</v>
      </c>
      <c r="K1014" s="27">
        <v>3723</v>
      </c>
      <c r="L1014" s="27">
        <v>1125</v>
      </c>
      <c r="M1014" s="27">
        <v>176648</v>
      </c>
      <c r="N1014" s="27">
        <v>140868</v>
      </c>
      <c r="O1014" s="25">
        <v>20</v>
      </c>
      <c r="P1014" s="27">
        <v>0</v>
      </c>
      <c r="Q1014" s="24"/>
      <c r="R1014" s="24"/>
      <c r="S1014" s="27">
        <v>169</v>
      </c>
      <c r="T1014" s="27">
        <v>261</v>
      </c>
      <c r="U1014" s="27">
        <v>4611900</v>
      </c>
      <c r="V1014" s="27">
        <v>2180500</v>
      </c>
      <c r="W1014" s="27">
        <v>4611900</v>
      </c>
      <c r="X1014" s="24" t="str">
        <f>IF(OR(I1014="",说明首页!$C$3-INT(I1014)&gt;7),"是","否")</f>
        <v>否</v>
      </c>
      <c r="Y1014" s="24" t="str">
        <f>IF(OR(O1014="",O1014&lt;22),"是","否")</f>
        <v>是</v>
      </c>
      <c r="Z1014" s="24" t="str">
        <f>IF(AND(X1014="否",Y1014="否"),"是","否")</f>
        <v>否</v>
      </c>
      <c r="AA1014" s="24" t="str">
        <f>IF(OR(I1014="",说明首页!$C$3-INT(I1014)&gt;=3),"是","否")</f>
        <v>否</v>
      </c>
      <c r="AB1014" s="28">
        <f>IFERROR(IF(L1014&gt;0,N1014/L1014,0),0)</f>
        <v>125.21599999999999</v>
      </c>
      <c r="AC1014" s="29">
        <f>IFERROR(IF(U1014="",0,U1014/10000),0)</f>
        <v>461.19</v>
      </c>
      <c r="AD1014" s="27">
        <f>IFERROR(IF(AND(T1014&lt;&gt;"",T1014&gt;0),U1014/T1014,0),0)</f>
        <v>17670.114942528737</v>
      </c>
      <c r="AE1014" s="29">
        <f>IFERROR(IF(V1014="",0,V1014/10000),0)</f>
        <v>218.05</v>
      </c>
      <c r="AF1014" s="29">
        <f>IFERROR(IF(O1014&gt;0,N1014/O1014/60,0),0)</f>
        <v>117.39</v>
      </c>
      <c r="AG1014" s="28" t="str">
        <f>IF(Z1014="是",COUNTIFS($Z$2:$Z$4721,"是",$AB$2:$AB$4721,"&lt;"&amp;AB1014)/COUNTIF($Z$2:$Z$4721,"是")*100,"")</f>
        <v/>
      </c>
      <c r="AH1014" s="28" t="str">
        <f>IF(Z1014="是",COUNTIFS($Z$2:$Z$4721,"是",$AC$2:$AC$4721,"&lt;"&amp;AC1014)/COUNTIF($Z$2:$Z$4721,"是")*100,"")</f>
        <v/>
      </c>
      <c r="AI1014" s="28" t="str">
        <f>IF(Z1014="是",COUNTIFS($Z$2:$Z$4721,"是",$AD$2:$AD$4721,"&lt;"&amp;AD1014)/COUNTIF($Z$2:$Z$4721,"是")*100,"")</f>
        <v/>
      </c>
      <c r="AJ1014" s="28" t="str">
        <f>IF(Z1014="是",COUNTIFS($Z$2:$Z$4721,"是",$AE$2:$AE$4721,"&lt;"&amp;AE1014)/COUNTIF($Z$2:$Z$4721,"是")*100,"")</f>
        <v/>
      </c>
      <c r="AK1014" s="28" t="str">
        <f>IF(Z1014="是",COUNTIFS($Z$2:$Z$4721,"是",$AF$2:$AF$4721,"&lt;"&amp;AF1014)/COUNTIF($Z$2:$Z$4721,"是")*100,"")</f>
        <v/>
      </c>
      <c r="AL1014" s="29" t="str">
        <f>IF(Z1014="是",ROUND(AG1014*0.1+AH1014*0.35+AI1014*0.15+AJ1014*0.15+AK1014*0.25,2),"")</f>
        <v/>
      </c>
      <c r="AM1014" s="25" t="str">
        <f>IF(Z1014="是",COUNTIFS($Z$2:$Z$4721,"是",$AL$2:$AL$4721,"&gt;"&amp;AL1014)+1,"")</f>
        <v/>
      </c>
      <c r="AN1014" s="24" t="str">
        <f>IF(Z1014&lt;&gt;"是","非参评",IF(AND(AM1014&lt;=COUNTIF($Z$2:$Z$4721,"是")*0.2,AC1014&gt;MEDIAN(IF($Z$2:$Z$4721="是",$AC$2:$AC$4721))),"S",IF(AM1014&lt;=COUNTIF($Z$2:$Z$4721,"是")*0.5,"A",IF(AM1014&lt;=COUNTIF($Z$2:$Z$4721,"是")*0.8,"B","C"))))</f>
        <v>非参评</v>
      </c>
      <c r="AO1014" s="24" t="str">
        <f>IF(G1014="","无数据",IF(G1014&lt;30,"MOB1-",IF(G1014&lt;90,"MOB1-3",IF(G1014&lt;180,"MOB3-6",IF(G1014&lt;365,"MOB6-12","MOB12+")))))</f>
        <v>MOB1-3</v>
      </c>
    </row>
    <row r="1015" spans="1:41" ht="13.5" hidden="1" customHeight="1">
      <c r="A1015" s="24" t="s">
        <v>1168</v>
      </c>
      <c r="B1015" s="34" t="s">
        <v>145</v>
      </c>
      <c r="C1015" s="25">
        <v>803131</v>
      </c>
      <c r="D1015" s="24" t="s">
        <v>1527</v>
      </c>
      <c r="E1015" s="26">
        <v>46083.625694444403</v>
      </c>
      <c r="F1015" s="26">
        <v>46083.625694444403</v>
      </c>
      <c r="G1015" s="25">
        <v>71</v>
      </c>
      <c r="H1015" s="25">
        <v>71</v>
      </c>
      <c r="I1015" s="26">
        <v>46154.775000000001</v>
      </c>
      <c r="J1015" s="27">
        <v>4050</v>
      </c>
      <c r="K1015" s="27">
        <v>4502</v>
      </c>
      <c r="L1015" s="27">
        <v>2505</v>
      </c>
      <c r="M1015" s="27">
        <v>255454</v>
      </c>
      <c r="N1015" s="27">
        <v>224636</v>
      </c>
      <c r="O1015" s="24">
        <v>25</v>
      </c>
      <c r="P1015" s="27">
        <v>0</v>
      </c>
      <c r="Q1015" s="24"/>
      <c r="R1015" s="24"/>
      <c r="S1015" s="27">
        <v>240</v>
      </c>
      <c r="T1015" s="27">
        <v>370</v>
      </c>
      <c r="U1015" s="27">
        <v>15900000</v>
      </c>
      <c r="V1015" s="27">
        <v>10600000</v>
      </c>
      <c r="W1015" s="27">
        <v>15900000</v>
      </c>
      <c r="X1015" s="24" t="str">
        <f>IF(OR(I1015="",说明首页!$C$3-INT(I1015)&gt;7),"是","否")</f>
        <v>否</v>
      </c>
      <c r="Y1015" s="24" t="str">
        <f>IF(OR(O1015="",O1015&lt;22),"是","否")</f>
        <v>否</v>
      </c>
      <c r="Z1015" s="24" t="str">
        <f>IF(AND(X1015="否",Y1015="否"),"是","否")</f>
        <v>是</v>
      </c>
      <c r="AA1015" s="24" t="str">
        <f>IF(OR(I1015="",说明首页!$C$3-INT(I1015)&gt;=3),"是","否")</f>
        <v>否</v>
      </c>
      <c r="AB1015" s="28">
        <f>IFERROR(IF(L1015&gt;0,N1015/L1015,0),0)</f>
        <v>89.675049900199596</v>
      </c>
      <c r="AC1015" s="29">
        <f>IFERROR(IF(U1015="",0,U1015/10000),0)</f>
        <v>1590</v>
      </c>
      <c r="AD1015" s="27">
        <f>IFERROR(IF(AND(T1015&lt;&gt;"",T1015&gt;0),U1015/T1015,0),0)</f>
        <v>42972.972972972973</v>
      </c>
      <c r="AE1015" s="29">
        <f>IFERROR(IF(V1015="",0,V1015/10000),0)</f>
        <v>1060</v>
      </c>
      <c r="AF1015" s="29">
        <f>IFERROR(IF(O1015&gt;0,N1015/O1015/60,0),0)</f>
        <v>149.75733333333335</v>
      </c>
      <c r="AG1015" s="28">
        <f>IF(Z1015="是",COUNTIFS($Z$2:$Z$4721,"是",$AB$2:$AB$4721,"&lt;"&amp;AB1015)/COUNTIF($Z$2:$Z$4721,"是")*100,"")</f>
        <v>47.048903878583474</v>
      </c>
      <c r="AH1015" s="28">
        <f>IF(Z1015="是",COUNTIFS($Z$2:$Z$4721,"是",$AC$2:$AC$4721,"&lt;"&amp;AC1015)/COUNTIF($Z$2:$Z$4721,"是")*100,"")</f>
        <v>92.580101180438447</v>
      </c>
      <c r="AI1015" s="28">
        <f>IF(Z1015="是",COUNTIFS($Z$2:$Z$4721,"是",$AD$2:$AD$4721,"&lt;"&amp;AD1015)/COUNTIF($Z$2:$Z$4721,"是")*100,"")</f>
        <v>98.4822934232715</v>
      </c>
      <c r="AJ1015" s="28">
        <f>IF(Z1015="是",COUNTIFS($Z$2:$Z$4721,"是",$AE$2:$AE$4721,"&lt;"&amp;AE1015)/COUNTIF($Z$2:$Z$4721,"是")*100,"")</f>
        <v>96.290050590219224</v>
      </c>
      <c r="AK1015" s="28">
        <f>IF(Z1015="是",COUNTIFS($Z$2:$Z$4721,"是",$AF$2:$AF$4721,"&lt;"&amp;AF1015)/COUNTIF($Z$2:$Z$4721,"是")*100,"")</f>
        <v>73.69308600337267</v>
      </c>
      <c r="AL1015" s="29">
        <f>IF(Z1015="是",ROUND(AG1015*0.1+AH1015*0.35+AI1015*0.15+AJ1015*0.15+AK1015*0.25,2),"")</f>
        <v>84.75</v>
      </c>
      <c r="AM1015" s="25">
        <f>IF(Z1015="是",COUNTIFS($Z$2:$Z$4721,"是",$AL$2:$AL$4721,"&gt;"&amp;AL1015)+1,"")</f>
        <v>51</v>
      </c>
      <c r="AN1015" s="24" t="str">
        <f>IF(Z1015&lt;&gt;"是","非参评",IF(AND(AM1015&lt;=COUNTIF($Z$2:$Z$4721,"是")*0.2,AC1015&gt;MEDIAN(IF($Z$2:$Z$4721="是",$AC$2:$AC$4721))),"S",IF(AM1015&lt;=COUNTIF($Z$2:$Z$4721,"是")*0.5,"A",IF(AM1015&lt;=COUNTIF($Z$2:$Z$4721,"是")*0.8,"B","C"))))</f>
        <v>S</v>
      </c>
      <c r="AO1015" s="24" t="str">
        <f>IF(G1015="","无数据",IF(G1015&lt;30,"MOB1-",IF(G1015&lt;90,"MOB1-3",IF(G1015&lt;180,"MOB3-6",IF(G1015&lt;365,"MOB6-12","MOB12+")))))</f>
        <v>MOB1-3</v>
      </c>
    </row>
    <row r="1016" spans="1:41" ht="13.5" hidden="1" customHeight="1">
      <c r="A1016" s="24" t="s">
        <v>1168</v>
      </c>
      <c r="B1016" s="34" t="s">
        <v>145</v>
      </c>
      <c r="C1016" s="25">
        <v>803132</v>
      </c>
      <c r="D1016" s="24" t="s">
        <v>443</v>
      </c>
      <c r="E1016" s="26">
        <v>46083.625</v>
      </c>
      <c r="F1016" s="26">
        <v>46083.625</v>
      </c>
      <c r="G1016" s="25">
        <v>71</v>
      </c>
      <c r="H1016" s="25">
        <v>71</v>
      </c>
      <c r="I1016" s="26">
        <v>46154.802083333299</v>
      </c>
      <c r="J1016" s="27">
        <v>4610</v>
      </c>
      <c r="K1016" s="27">
        <v>5195</v>
      </c>
      <c r="L1016" s="27">
        <v>2557</v>
      </c>
      <c r="M1016" s="27">
        <v>243919</v>
      </c>
      <c r="N1016" s="27">
        <v>209309</v>
      </c>
      <c r="O1016" s="24">
        <v>25</v>
      </c>
      <c r="P1016" s="24">
        <v>0</v>
      </c>
      <c r="Q1016" s="24"/>
      <c r="R1016" s="24"/>
      <c r="S1016" s="24">
        <v>215</v>
      </c>
      <c r="T1016" s="24">
        <v>327</v>
      </c>
      <c r="U1016" s="24">
        <v>5204100</v>
      </c>
      <c r="V1016" s="24">
        <v>1526900</v>
      </c>
      <c r="W1016" s="24">
        <v>5204100</v>
      </c>
      <c r="X1016" s="24" t="str">
        <f>IF(OR(I1016="",说明首页!$C$3-INT(I1016)&gt;7),"是","否")</f>
        <v>否</v>
      </c>
      <c r="Y1016" s="24" t="str">
        <f>IF(OR(O1016="",O1016&lt;22),"是","否")</f>
        <v>否</v>
      </c>
      <c r="Z1016" s="24" t="str">
        <f>IF(AND(X1016="否",Y1016="否"),"是","否")</f>
        <v>是</v>
      </c>
      <c r="AA1016" s="24" t="str">
        <f>IF(OR(I1016="",说明首页!$C$3-INT(I1016)&gt;=3),"是","否")</f>
        <v>否</v>
      </c>
      <c r="AB1016" s="28">
        <f>IFERROR(IF(L1016&gt;0,N1016/L1016,0),0)</f>
        <v>81.857254595228781</v>
      </c>
      <c r="AC1016" s="29">
        <f>IFERROR(IF(U1016="",0,U1016/10000),0)</f>
        <v>520.41</v>
      </c>
      <c r="AD1016" s="27">
        <f>IFERROR(IF(AND(T1016&lt;&gt;"",T1016&gt;0),U1016/T1016,0),0)</f>
        <v>15914.678899082568</v>
      </c>
      <c r="AE1016" s="29">
        <f>IFERROR(IF(V1016="",0,V1016/10000),0)</f>
        <v>152.69</v>
      </c>
      <c r="AF1016" s="29">
        <f>IFERROR(IF(O1016&gt;0,N1016/O1016/60,0),0)</f>
        <v>139.53933333333333</v>
      </c>
      <c r="AG1016" s="28">
        <f>IF(Z1016="是",COUNTIFS($Z$2:$Z$4721,"是",$AB$2:$AB$4721,"&lt;"&amp;AB1016)/COUNTIF($Z$2:$Z$4721,"是")*100,"")</f>
        <v>27.99325463743676</v>
      </c>
      <c r="AH1016" s="28">
        <f>IF(Z1016="是",COUNTIFS($Z$2:$Z$4721,"是",$AC$2:$AC$4721,"&lt;"&amp;AC1016)/COUNTIF($Z$2:$Z$4721,"是")*100,"")</f>
        <v>19.05564924114671</v>
      </c>
      <c r="AI1016" s="28">
        <f>IF(Z1016="是",COUNTIFS($Z$2:$Z$4721,"是",$AD$2:$AD$4721,"&lt;"&amp;AD1016)/COUNTIF($Z$2:$Z$4721,"是")*100,"")</f>
        <v>8.4317032040472188</v>
      </c>
      <c r="AJ1016" s="28">
        <f>IF(Z1016="是",COUNTIFS($Z$2:$Z$4721,"是",$AE$2:$AE$4721,"&lt;"&amp;AE1016)/COUNTIF($Z$2:$Z$4721,"是")*100,"")</f>
        <v>17.706576728499158</v>
      </c>
      <c r="AK1016" s="28">
        <f>IF(Z1016="是",COUNTIFS($Z$2:$Z$4721,"是",$AF$2:$AF$4721,"&lt;"&amp;AF1016)/COUNTIF($Z$2:$Z$4721,"是")*100,"")</f>
        <v>58.853288364249579</v>
      </c>
      <c r="AL1016" s="29">
        <f>IF(Z1016="是",ROUND(AG1016*0.1+AH1016*0.35+AI1016*0.15+AJ1016*0.15+AK1016*0.25,2),"")</f>
        <v>28.1</v>
      </c>
      <c r="AM1016" s="25">
        <f>IF(Z1016="是",COUNTIFS($Z$2:$Z$4721,"是",$AL$2:$AL$4721,"&gt;"&amp;AL1016)+1,"")</f>
        <v>466</v>
      </c>
      <c r="AN1016" s="24" t="str">
        <f>IF(Z1016&lt;&gt;"是","非参评",IF(AND(AM1016&lt;=COUNTIF($Z$2:$Z$4721,"是")*0.2,AC1016&gt;MEDIAN(IF($Z$2:$Z$4721="是",$AC$2:$AC$4721))),"S",IF(AM1016&lt;=COUNTIF($Z$2:$Z$4721,"是")*0.5,"A",IF(AM1016&lt;=COUNTIF($Z$2:$Z$4721,"是")*0.8,"B","C"))))</f>
        <v>B</v>
      </c>
      <c r="AO1016" s="24" t="str">
        <f>IF(G1016="","无数据",IF(G1016&lt;30,"MOB1-",IF(G1016&lt;90,"MOB1-3",IF(G1016&lt;180,"MOB3-6",IF(G1016&lt;365,"MOB6-12","MOB12+")))))</f>
        <v>MOB1-3</v>
      </c>
    </row>
    <row r="1017" spans="1:41" ht="13.5" hidden="1" customHeight="1">
      <c r="A1017" s="24" t="s">
        <v>1168</v>
      </c>
      <c r="B1017" s="34" t="s">
        <v>147</v>
      </c>
      <c r="C1017" s="25">
        <v>803142</v>
      </c>
      <c r="D1017" s="24" t="s">
        <v>1741</v>
      </c>
      <c r="E1017" s="26">
        <v>46083.6743055556</v>
      </c>
      <c r="F1017" s="26">
        <v>46083.6743055556</v>
      </c>
      <c r="G1017" s="25">
        <v>71</v>
      </c>
      <c r="H1017" s="25">
        <v>71</v>
      </c>
      <c r="I1017" s="26">
        <v>46154.788888888899</v>
      </c>
      <c r="J1017" s="27">
        <v>3385</v>
      </c>
      <c r="K1017" s="27">
        <v>5082</v>
      </c>
      <c r="L1017" s="27">
        <v>2695</v>
      </c>
      <c r="M1017" s="27">
        <v>277607</v>
      </c>
      <c r="N1017" s="27">
        <v>242605</v>
      </c>
      <c r="O1017" s="25">
        <v>27</v>
      </c>
      <c r="P1017" s="27">
        <v>0</v>
      </c>
      <c r="Q1017" s="24"/>
      <c r="R1017" s="24"/>
      <c r="S1017" s="27">
        <v>263</v>
      </c>
      <c r="T1017" s="27">
        <v>431</v>
      </c>
      <c r="U1017" s="27">
        <v>10300000</v>
      </c>
      <c r="V1017" s="27">
        <v>5202800</v>
      </c>
      <c r="W1017" s="27">
        <v>10300000</v>
      </c>
      <c r="X1017" s="24" t="str">
        <f>IF(OR(I1017="",说明首页!$C$3-INT(I1017)&gt;7),"是","否")</f>
        <v>否</v>
      </c>
      <c r="Y1017" s="24" t="str">
        <f>IF(OR(O1017="",O1017&lt;22),"是","否")</f>
        <v>否</v>
      </c>
      <c r="Z1017" s="24" t="str">
        <f>IF(AND(X1017="否",Y1017="否"),"是","否")</f>
        <v>是</v>
      </c>
      <c r="AA1017" s="24" t="str">
        <f>IF(OR(I1017="",说明首页!$C$3-INT(I1017)&gt;=3),"是","否")</f>
        <v>否</v>
      </c>
      <c r="AB1017" s="28">
        <f>IFERROR(IF(L1017&gt;0,N1017/L1017,0),0)</f>
        <v>90.020408163265301</v>
      </c>
      <c r="AC1017" s="29">
        <f>IFERROR(IF(U1017="",0,U1017/10000),0)</f>
        <v>1030</v>
      </c>
      <c r="AD1017" s="27">
        <f>IFERROR(IF(AND(T1017&lt;&gt;"",T1017&gt;0),U1017/T1017,0),0)</f>
        <v>23897.911832946636</v>
      </c>
      <c r="AE1017" s="29">
        <f>IFERROR(IF(V1017="",0,V1017/10000),0)</f>
        <v>520.28</v>
      </c>
      <c r="AF1017" s="29">
        <f>IFERROR(IF(O1017&gt;0,N1017/O1017/60,0),0)</f>
        <v>149.75617283950618</v>
      </c>
      <c r="AG1017" s="28">
        <f>IF(Z1017="是",COUNTIFS($Z$2:$Z$4721,"是",$AB$2:$AB$4721,"&lt;"&amp;AB1017)/COUNTIF($Z$2:$Z$4721,"是")*100,"")</f>
        <v>47.554806070826302</v>
      </c>
      <c r="AH1017" s="28">
        <f>IF(Z1017="是",COUNTIFS($Z$2:$Z$4721,"是",$AC$2:$AC$4721,"&lt;"&amp;AC1017)/COUNTIF($Z$2:$Z$4721,"是")*100,"")</f>
        <v>69.645868465430013</v>
      </c>
      <c r="AI1017" s="28">
        <f>IF(Z1017="是",COUNTIFS($Z$2:$Z$4721,"是",$AD$2:$AD$4721,"&lt;"&amp;AD1017)/COUNTIF($Z$2:$Z$4721,"是")*100,"")</f>
        <v>48.566610455311974</v>
      </c>
      <c r="AJ1017" s="28">
        <f>IF(Z1017="是",COUNTIFS($Z$2:$Z$4721,"是",$AE$2:$AE$4721,"&lt;"&amp;AE1017)/COUNTIF($Z$2:$Z$4721,"是")*100,"")</f>
        <v>77.403035413153447</v>
      </c>
      <c r="AK1017" s="28">
        <f>IF(Z1017="是",COUNTIFS($Z$2:$Z$4721,"是",$AF$2:$AF$4721,"&lt;"&amp;AF1017)/COUNTIF($Z$2:$Z$4721,"是")*100,"")</f>
        <v>73.524451939291737</v>
      </c>
      <c r="AL1017" s="29">
        <f>IF(Z1017="是",ROUND(AG1017*0.1+AH1017*0.35+AI1017*0.15+AJ1017*0.15+AK1017*0.25,2),"")</f>
        <v>66.41</v>
      </c>
      <c r="AM1017" s="25">
        <f>IF(Z1017="是",COUNTIFS($Z$2:$Z$4721,"是",$AL$2:$AL$4721,"&gt;"&amp;AL1017)+1,"")</f>
        <v>159</v>
      </c>
      <c r="AN1017" s="24" t="str">
        <f>IF(Z1017&lt;&gt;"是","非参评",IF(AND(AM1017&lt;=COUNTIF($Z$2:$Z$4721,"是")*0.2,AC1017&gt;MEDIAN(IF($Z$2:$Z$4721="是",$AC$2:$AC$4721))),"S",IF(AM1017&lt;=COUNTIF($Z$2:$Z$4721,"是")*0.5,"A",IF(AM1017&lt;=COUNTIF($Z$2:$Z$4721,"是")*0.8,"B","C"))))</f>
        <v>A</v>
      </c>
      <c r="AO1017" s="24" t="str">
        <f>IF(G1017="","无数据",IF(G1017&lt;30,"MOB1-",IF(G1017&lt;90,"MOB1-3",IF(G1017&lt;180,"MOB3-6",IF(G1017&lt;365,"MOB6-12","MOB12+")))))</f>
        <v>MOB1-3</v>
      </c>
    </row>
    <row r="1018" spans="1:41" ht="13.5" hidden="1" customHeight="1">
      <c r="A1018" s="24" t="s">
        <v>1168</v>
      </c>
      <c r="B1018" s="34" t="s">
        <v>147</v>
      </c>
      <c r="C1018" s="25">
        <v>803143</v>
      </c>
      <c r="D1018" s="24" t="s">
        <v>1394</v>
      </c>
      <c r="E1018" s="26">
        <v>46084.427777777797</v>
      </c>
      <c r="F1018" s="26">
        <v>46084.427777777797</v>
      </c>
      <c r="G1018" s="25">
        <v>70</v>
      </c>
      <c r="H1018" s="25">
        <v>70</v>
      </c>
      <c r="I1018" s="26">
        <v>46154.756249999999</v>
      </c>
      <c r="J1018" s="27">
        <v>3296</v>
      </c>
      <c r="K1018" s="27">
        <v>4736</v>
      </c>
      <c r="L1018" s="27">
        <v>2298</v>
      </c>
      <c r="M1018" s="27">
        <v>234702</v>
      </c>
      <c r="N1018" s="27">
        <v>200562</v>
      </c>
      <c r="O1018" s="25">
        <v>26</v>
      </c>
      <c r="P1018" s="27">
        <v>0</v>
      </c>
      <c r="Q1018" s="24"/>
      <c r="R1018" s="24"/>
      <c r="S1018" s="27">
        <v>216</v>
      </c>
      <c r="T1018" s="27">
        <v>346</v>
      </c>
      <c r="U1018" s="27">
        <v>8124500</v>
      </c>
      <c r="V1018" s="27">
        <v>3102000</v>
      </c>
      <c r="W1018" s="27">
        <v>8124500</v>
      </c>
      <c r="X1018" s="24" t="str">
        <f>IF(OR(I1018="",说明首页!$C$3-INT(I1018)&gt;7),"是","否")</f>
        <v>否</v>
      </c>
      <c r="Y1018" s="24" t="str">
        <f>IF(OR(O1018="",O1018&lt;22),"是","否")</f>
        <v>否</v>
      </c>
      <c r="Z1018" s="24" t="str">
        <f>IF(AND(X1018="否",Y1018="否"),"是","否")</f>
        <v>是</v>
      </c>
      <c r="AA1018" s="24" t="str">
        <f>IF(OR(I1018="",说明首页!$C$3-INT(I1018)&gt;=3),"是","否")</f>
        <v>否</v>
      </c>
      <c r="AB1018" s="28">
        <f>IFERROR(IF(L1018&gt;0,N1018/L1018,0),0)</f>
        <v>87.276762402088778</v>
      </c>
      <c r="AC1018" s="29">
        <f>IFERROR(IF(U1018="",0,U1018/10000),0)</f>
        <v>812.45</v>
      </c>
      <c r="AD1018" s="27">
        <f>IFERROR(IF(AND(T1018&lt;&gt;"",T1018&gt;0),U1018/T1018,0),0)</f>
        <v>23481.21387283237</v>
      </c>
      <c r="AE1018" s="29">
        <f>IFERROR(IF(V1018="",0,V1018/10000),0)</f>
        <v>310.2</v>
      </c>
      <c r="AF1018" s="29">
        <f>IFERROR(IF(O1018&gt;0,N1018/O1018/60,0),0)</f>
        <v>128.56538461538463</v>
      </c>
      <c r="AG1018" s="28">
        <f>IF(Z1018="是",COUNTIFS($Z$2:$Z$4721,"是",$AB$2:$AB$4721,"&lt;"&amp;AB1018)/COUNTIF($Z$2:$Z$4721,"是")*100,"")</f>
        <v>40.809443507588533</v>
      </c>
      <c r="AH1018" s="28">
        <f>IF(Z1018="是",COUNTIFS($Z$2:$Z$4721,"是",$AC$2:$AC$4721,"&lt;"&amp;AC1018)/COUNTIF($Z$2:$Z$4721,"是")*100,"")</f>
        <v>50.590219224283302</v>
      </c>
      <c r="AI1018" s="28">
        <f>IF(Z1018="是",COUNTIFS($Z$2:$Z$4721,"是",$AD$2:$AD$4721,"&lt;"&amp;AD1018)/COUNTIF($Z$2:$Z$4721,"是")*100,"")</f>
        <v>46.037099494097802</v>
      </c>
      <c r="AJ1018" s="28">
        <f>IF(Z1018="是",COUNTIFS($Z$2:$Z$4721,"是",$AE$2:$AE$4721,"&lt;"&amp;AE1018)/COUNTIF($Z$2:$Z$4721,"是")*100,"")</f>
        <v>50.421585160202362</v>
      </c>
      <c r="AK1018" s="28">
        <f>IF(Z1018="是",COUNTIFS($Z$2:$Z$4721,"是",$AF$2:$AF$4721,"&lt;"&amp;AF1018)/COUNTIF($Z$2:$Z$4721,"是")*100,"")</f>
        <v>38.111298482293421</v>
      </c>
      <c r="AL1018" s="29">
        <f>IF(Z1018="是",ROUND(AG1018*0.1+AH1018*0.35+AI1018*0.15+AJ1018*0.15+AK1018*0.25,2),"")</f>
        <v>45.78</v>
      </c>
      <c r="AM1018" s="25">
        <f>IF(Z1018="是",COUNTIFS($Z$2:$Z$4721,"是",$AL$2:$AL$4721,"&gt;"&amp;AL1018)+1,"")</f>
        <v>319</v>
      </c>
      <c r="AN1018" s="24" t="str">
        <f>IF(Z1018&lt;&gt;"是","非参评",IF(AND(AM1018&lt;=COUNTIF($Z$2:$Z$4721,"是")*0.2,AC1018&gt;MEDIAN(IF($Z$2:$Z$4721="是",$AC$2:$AC$4721))),"S",IF(AM1018&lt;=COUNTIF($Z$2:$Z$4721,"是")*0.5,"A",IF(AM1018&lt;=COUNTIF($Z$2:$Z$4721,"是")*0.8,"B","C"))))</f>
        <v>B</v>
      </c>
      <c r="AO1018" s="24" t="str">
        <f>IF(G1018="","无数据",IF(G1018&lt;30,"MOB1-",IF(G1018&lt;90,"MOB1-3",IF(G1018&lt;180,"MOB3-6",IF(G1018&lt;365,"MOB6-12","MOB12+")))))</f>
        <v>MOB1-3</v>
      </c>
    </row>
    <row r="1019" spans="1:41" ht="13.5" hidden="1" customHeight="1">
      <c r="A1019" s="24" t="s">
        <v>1168</v>
      </c>
      <c r="B1019" s="34" t="s">
        <v>167</v>
      </c>
      <c r="C1019" s="25">
        <v>803144</v>
      </c>
      <c r="D1019" s="24" t="s">
        <v>1198</v>
      </c>
      <c r="E1019" s="26">
        <v>46084.477083333302</v>
      </c>
      <c r="F1019" s="26">
        <v>46084.477083333302</v>
      </c>
      <c r="G1019" s="25">
        <v>70</v>
      </c>
      <c r="H1019" s="25">
        <v>70</v>
      </c>
      <c r="I1019" s="26">
        <v>46128.490277777797</v>
      </c>
      <c r="J1019" s="27">
        <v>343</v>
      </c>
      <c r="K1019" s="27">
        <v>407</v>
      </c>
      <c r="L1019" s="27">
        <v>118</v>
      </c>
      <c r="M1019" s="27">
        <v>15045</v>
      </c>
      <c r="N1019" s="27">
        <v>11236</v>
      </c>
      <c r="O1019" s="25">
        <v>3</v>
      </c>
      <c r="P1019" s="27">
        <v>0</v>
      </c>
      <c r="Q1019" s="24"/>
      <c r="R1019" s="24"/>
      <c r="S1019" s="27">
        <v>54</v>
      </c>
      <c r="T1019" s="27">
        <v>73</v>
      </c>
      <c r="U1019" s="27">
        <v>1160600</v>
      </c>
      <c r="V1019" s="27">
        <v>6200</v>
      </c>
      <c r="W1019" s="27">
        <v>1160600</v>
      </c>
      <c r="X1019" s="24" t="str">
        <f>IF(OR(I1019="",说明首页!$C$3-INT(I1019)&gt;7),"是","否")</f>
        <v>否</v>
      </c>
      <c r="Y1019" s="24" t="str">
        <f>IF(OR(O1019="",O1019&lt;22),"是","否")</f>
        <v>是</v>
      </c>
      <c r="Z1019" s="24" t="str">
        <f>IF(AND(X1019="否",Y1019="否"),"是","否")</f>
        <v>否</v>
      </c>
      <c r="AA1019" s="24" t="str">
        <f>IF(OR(I1019="",说明首页!$C$3-INT(I1019)&gt;=3),"是","否")</f>
        <v>是</v>
      </c>
      <c r="AB1019" s="28">
        <f>IFERROR(IF(L1019&gt;0,N1019/L1019,0),0)</f>
        <v>95.220338983050851</v>
      </c>
      <c r="AC1019" s="29">
        <f>IFERROR(IF(U1019="",0,U1019/10000),0)</f>
        <v>116.06</v>
      </c>
      <c r="AD1019" s="27">
        <f>IFERROR(IF(AND(T1019&lt;&gt;"",T1019&gt;0),U1019/T1019,0),0)</f>
        <v>15898.630136986301</v>
      </c>
      <c r="AE1019" s="29">
        <f>IFERROR(IF(V1019="",0,V1019/10000),0)</f>
        <v>0.62</v>
      </c>
      <c r="AF1019" s="29">
        <f>IFERROR(IF(O1019&gt;0,N1019/O1019/60,0),0)</f>
        <v>62.422222222222224</v>
      </c>
      <c r="AG1019" s="28" t="str">
        <f>IF(Z1019="是",COUNTIFS($Z$2:$Z$4721,"是",$AB$2:$AB$4721,"&lt;"&amp;AB1019)/COUNTIF($Z$2:$Z$4721,"是")*100,"")</f>
        <v/>
      </c>
      <c r="AH1019" s="28" t="str">
        <f>IF(Z1019="是",COUNTIFS($Z$2:$Z$4721,"是",$AC$2:$AC$4721,"&lt;"&amp;AC1019)/COUNTIF($Z$2:$Z$4721,"是")*100,"")</f>
        <v/>
      </c>
      <c r="AI1019" s="28" t="str">
        <f>IF(Z1019="是",COUNTIFS($Z$2:$Z$4721,"是",$AD$2:$AD$4721,"&lt;"&amp;AD1019)/COUNTIF($Z$2:$Z$4721,"是")*100,"")</f>
        <v/>
      </c>
      <c r="AJ1019" s="28" t="str">
        <f>IF(Z1019="是",COUNTIFS($Z$2:$Z$4721,"是",$AE$2:$AE$4721,"&lt;"&amp;AE1019)/COUNTIF($Z$2:$Z$4721,"是")*100,"")</f>
        <v/>
      </c>
      <c r="AK1019" s="28" t="str">
        <f>IF(Z1019="是",COUNTIFS($Z$2:$Z$4721,"是",$AF$2:$AF$4721,"&lt;"&amp;AF1019)/COUNTIF($Z$2:$Z$4721,"是")*100,"")</f>
        <v/>
      </c>
      <c r="AL1019" s="29" t="str">
        <f>IF(Z1019="是",ROUND(AG1019*0.1+AH1019*0.35+AI1019*0.15+AJ1019*0.15+AK1019*0.25,2),"")</f>
        <v/>
      </c>
      <c r="AM1019" s="25" t="str">
        <f>IF(Z1019="是",COUNTIFS($Z$2:$Z$4721,"是",$AL$2:$AL$4721,"&gt;"&amp;AL1019)+1,"")</f>
        <v/>
      </c>
      <c r="AN1019" s="24" t="str">
        <f>IF(Z1019&lt;&gt;"是","非参评",IF(AND(AM1019&lt;=COUNTIF($Z$2:$Z$4721,"是")*0.2,AC1019&gt;MEDIAN(IF($Z$2:$Z$4721="是",$AC$2:$AC$4721))),"S",IF(AM1019&lt;=COUNTIF($Z$2:$Z$4721,"是")*0.5,"A",IF(AM1019&lt;=COUNTIF($Z$2:$Z$4721,"是")*0.8,"B","C"))))</f>
        <v>非参评</v>
      </c>
      <c r="AO1019" s="24" t="str">
        <f>IF(G1019="","无数据",IF(G1019&lt;30,"MOB1-",IF(G1019&lt;90,"MOB1-3",IF(G1019&lt;180,"MOB3-6",IF(G1019&lt;365,"MOB6-12","MOB12+")))))</f>
        <v>MOB1-3</v>
      </c>
    </row>
    <row r="1020" spans="1:41" ht="13.5" hidden="1" customHeight="1">
      <c r="A1020" s="24" t="s">
        <v>1168</v>
      </c>
      <c r="B1020" s="34" t="s">
        <v>167</v>
      </c>
      <c r="C1020" s="25">
        <v>803145</v>
      </c>
      <c r="D1020" s="24" t="s">
        <v>1274</v>
      </c>
      <c r="E1020" s="26">
        <v>46087.719444444403</v>
      </c>
      <c r="F1020" s="26">
        <v>46087.719444444403</v>
      </c>
      <c r="G1020" s="25">
        <v>67</v>
      </c>
      <c r="H1020" s="25">
        <v>67</v>
      </c>
      <c r="I1020" s="26">
        <v>46148.695833333302</v>
      </c>
      <c r="J1020" s="27">
        <v>12</v>
      </c>
      <c r="K1020" s="27">
        <v>14</v>
      </c>
      <c r="L1020" s="27">
        <v>14</v>
      </c>
      <c r="M1020" s="27">
        <v>5926</v>
      </c>
      <c r="N1020" s="27">
        <v>5926</v>
      </c>
      <c r="O1020" s="25"/>
      <c r="P1020" s="27"/>
      <c r="Q1020" s="24"/>
      <c r="R1020" s="24"/>
      <c r="S1020" s="27"/>
      <c r="T1020" s="27"/>
      <c r="U1020" s="27"/>
      <c r="V1020" s="24"/>
      <c r="W1020" s="27"/>
      <c r="X1020" s="24" t="str">
        <f>IF(OR(I1020="",说明首页!$C$3-INT(I1020)&gt;7),"是","否")</f>
        <v>否</v>
      </c>
      <c r="Y1020" s="24" t="str">
        <f>IF(OR(O1020="",O1020&lt;22),"是","否")</f>
        <v>是</v>
      </c>
      <c r="Z1020" s="24" t="str">
        <f>IF(AND(X1020="否",Y1020="否"),"是","否")</f>
        <v>否</v>
      </c>
      <c r="AA1020" s="24" t="str">
        <f>IF(OR(I1020="",说明首页!$C$3-INT(I1020)&gt;=3),"是","否")</f>
        <v>否</v>
      </c>
      <c r="AB1020" s="28">
        <f>IFERROR(IF(L1020&gt;0,N1020/L1020,0),0)</f>
        <v>423.28571428571428</v>
      </c>
      <c r="AC1020" s="29">
        <f>IFERROR(IF(U1020="",0,U1020/10000),0)</f>
        <v>0</v>
      </c>
      <c r="AD1020" s="27">
        <f>IFERROR(IF(AND(T1020&lt;&gt;"",T1020&gt;0),U1020/T1020,0),0)</f>
        <v>0</v>
      </c>
      <c r="AE1020" s="29">
        <f>IFERROR(IF(V1020="",0,V1020/10000),0)</f>
        <v>0</v>
      </c>
      <c r="AF1020" s="29">
        <f>IFERROR(IF(O1020&gt;0,N1020/O1020/60,0),0)</f>
        <v>0</v>
      </c>
      <c r="AG1020" s="28" t="str">
        <f>IF(Z1020="是",COUNTIFS($Z$2:$Z$4721,"是",$AB$2:$AB$4721,"&lt;"&amp;AB1020)/COUNTIF($Z$2:$Z$4721,"是")*100,"")</f>
        <v/>
      </c>
      <c r="AH1020" s="28" t="str">
        <f>IF(Z1020="是",COUNTIFS($Z$2:$Z$4721,"是",$AC$2:$AC$4721,"&lt;"&amp;AC1020)/COUNTIF($Z$2:$Z$4721,"是")*100,"")</f>
        <v/>
      </c>
      <c r="AI1020" s="28" t="str">
        <f>IF(Z1020="是",COUNTIFS($Z$2:$Z$4721,"是",$AD$2:$AD$4721,"&lt;"&amp;AD1020)/COUNTIF($Z$2:$Z$4721,"是")*100,"")</f>
        <v/>
      </c>
      <c r="AJ1020" s="28" t="str">
        <f>IF(Z1020="是",COUNTIFS($Z$2:$Z$4721,"是",$AE$2:$AE$4721,"&lt;"&amp;AE1020)/COUNTIF($Z$2:$Z$4721,"是")*100,"")</f>
        <v/>
      </c>
      <c r="AK1020" s="28" t="str">
        <f>IF(Z1020="是",COUNTIFS($Z$2:$Z$4721,"是",$AF$2:$AF$4721,"&lt;"&amp;AF1020)/COUNTIF($Z$2:$Z$4721,"是")*100,"")</f>
        <v/>
      </c>
      <c r="AL1020" s="29" t="str">
        <f>IF(Z1020="是",ROUND(AG1020*0.1+AH1020*0.35+AI1020*0.15+AJ1020*0.15+AK1020*0.25,2),"")</f>
        <v/>
      </c>
      <c r="AM1020" s="25" t="str">
        <f>IF(Z1020="是",COUNTIFS($Z$2:$Z$4721,"是",$AL$2:$AL$4721,"&gt;"&amp;AL1020)+1,"")</f>
        <v/>
      </c>
      <c r="AN1020" s="24" t="str">
        <f>IF(Z1020&lt;&gt;"是","非参评",IF(AND(AM1020&lt;=COUNTIF($Z$2:$Z$4721,"是")*0.2,AC1020&gt;MEDIAN(IF($Z$2:$Z$4721="是",$AC$2:$AC$4721))),"S",IF(AM1020&lt;=COUNTIF($Z$2:$Z$4721,"是")*0.5,"A",IF(AM1020&lt;=COUNTIF($Z$2:$Z$4721,"是")*0.8,"B","C"))))</f>
        <v>非参评</v>
      </c>
      <c r="AO1020" s="24" t="str">
        <f>IF(G1020="","无数据",IF(G1020&lt;30,"MOB1-",IF(G1020&lt;90,"MOB1-3",IF(G1020&lt;180,"MOB3-6",IF(G1020&lt;365,"MOB6-12","MOB12+")))))</f>
        <v>MOB1-3</v>
      </c>
    </row>
    <row r="1021" spans="1:41" ht="13.5" hidden="1" customHeight="1">
      <c r="A1021" s="24" t="s">
        <v>1168</v>
      </c>
      <c r="B1021" s="34" t="s">
        <v>167</v>
      </c>
      <c r="C1021" s="25">
        <v>803148</v>
      </c>
      <c r="D1021" s="24" t="s">
        <v>284</v>
      </c>
      <c r="E1021" s="26">
        <v>46084.407638888901</v>
      </c>
      <c r="F1021" s="26">
        <v>46084.407638888901</v>
      </c>
      <c r="G1021" s="25">
        <v>70</v>
      </c>
      <c r="H1021" s="25">
        <v>70</v>
      </c>
      <c r="I1021" s="26">
        <v>46152.7680555556</v>
      </c>
      <c r="J1021" s="27">
        <v>2586</v>
      </c>
      <c r="K1021" s="27">
        <v>4061</v>
      </c>
      <c r="L1021" s="27">
        <v>2064</v>
      </c>
      <c r="M1021" s="27">
        <v>220714</v>
      </c>
      <c r="N1021" s="27">
        <v>188752</v>
      </c>
      <c r="O1021" s="25">
        <v>22</v>
      </c>
      <c r="P1021" s="27">
        <v>0</v>
      </c>
      <c r="Q1021" s="24"/>
      <c r="R1021" s="24"/>
      <c r="S1021" s="27">
        <v>153</v>
      </c>
      <c r="T1021" s="27">
        <v>255</v>
      </c>
      <c r="U1021" s="27">
        <v>6134500</v>
      </c>
      <c r="V1021" s="24">
        <v>1783900</v>
      </c>
      <c r="W1021" s="27">
        <v>6134500</v>
      </c>
      <c r="X1021" s="24" t="str">
        <f>IF(OR(I1021="",说明首页!$C$3-INT(I1021)&gt;7),"是","否")</f>
        <v>否</v>
      </c>
      <c r="Y1021" s="24" t="str">
        <f>IF(OR(O1021="",O1021&lt;22),"是","否")</f>
        <v>否</v>
      </c>
      <c r="Z1021" s="24" t="str">
        <f>IF(AND(X1021="否",Y1021="否"),"是","否")</f>
        <v>是</v>
      </c>
      <c r="AA1021" s="24" t="str">
        <f>IF(OR(I1021="",说明首页!$C$3-INT(I1021)&gt;=3),"是","否")</f>
        <v>否</v>
      </c>
      <c r="AB1021" s="28">
        <f>IFERROR(IF(L1021&gt;0,N1021/L1021,0),0)</f>
        <v>91.449612403100772</v>
      </c>
      <c r="AC1021" s="29">
        <f>IFERROR(IF(U1021="",0,U1021/10000),0)</f>
        <v>613.45000000000005</v>
      </c>
      <c r="AD1021" s="27">
        <f>IFERROR(IF(AND(T1021&lt;&gt;"",T1021&gt;0),U1021/T1021,0),0)</f>
        <v>24056.862745098038</v>
      </c>
      <c r="AE1021" s="29">
        <f>IFERROR(IF(V1021="",0,V1021/10000),0)</f>
        <v>178.39</v>
      </c>
      <c r="AF1021" s="29">
        <f>IFERROR(IF(O1021&gt;0,N1021/O1021/60,0),0)</f>
        <v>142.9939393939394</v>
      </c>
      <c r="AG1021" s="28">
        <f>IF(Z1021="是",COUNTIFS($Z$2:$Z$4721,"是",$AB$2:$AB$4721,"&lt;"&amp;AB1021)/COUNTIF($Z$2:$Z$4721,"是")*100,"")</f>
        <v>50.927487352445191</v>
      </c>
      <c r="AH1021" s="28">
        <f>IF(Z1021="是",COUNTIFS($Z$2:$Z$4721,"是",$AC$2:$AC$4721,"&lt;"&amp;AC1021)/COUNTIF($Z$2:$Z$4721,"是")*100,"")</f>
        <v>30.016863406408095</v>
      </c>
      <c r="AI1021" s="28">
        <f>IF(Z1021="是",COUNTIFS($Z$2:$Z$4721,"是",$AD$2:$AD$4721,"&lt;"&amp;AD1021)/COUNTIF($Z$2:$Z$4721,"是")*100,"")</f>
        <v>50.084317032040474</v>
      </c>
      <c r="AJ1021" s="28">
        <f>IF(Z1021="是",COUNTIFS($Z$2:$Z$4721,"是",$AE$2:$AE$4721,"&lt;"&amp;AE1021)/COUNTIF($Z$2:$Z$4721,"是")*100,"")</f>
        <v>23.777403035413151</v>
      </c>
      <c r="AK1021" s="28">
        <f>IF(Z1021="是",COUNTIFS($Z$2:$Z$4721,"是",$AF$2:$AF$4721,"&lt;"&amp;AF1021)/COUNTIF($Z$2:$Z$4721,"是")*100,"")</f>
        <v>64.249578414839803</v>
      </c>
      <c r="AL1021" s="29">
        <f>IF(Z1021="是",ROUND(AG1021*0.1+AH1021*0.35+AI1021*0.15+AJ1021*0.15+AK1021*0.25,2),"")</f>
        <v>42.74</v>
      </c>
      <c r="AM1021" s="25">
        <f>IF(Z1021="是",COUNTIFS($Z$2:$Z$4721,"是",$AL$2:$AL$4721,"&gt;"&amp;AL1021)+1,"")</f>
        <v>347</v>
      </c>
      <c r="AN1021" s="24" t="str">
        <f>IF(Z1021&lt;&gt;"是","非参评",IF(AND(AM1021&lt;=COUNTIF($Z$2:$Z$4721,"是")*0.2,AC1021&gt;MEDIAN(IF($Z$2:$Z$4721="是",$AC$2:$AC$4721))),"S",IF(AM1021&lt;=COUNTIF($Z$2:$Z$4721,"是")*0.5,"A",IF(AM1021&lt;=COUNTIF($Z$2:$Z$4721,"是")*0.8,"B","C"))))</f>
        <v>B</v>
      </c>
      <c r="AO1021" s="24" t="str">
        <f>IF(G1021="","无数据",IF(G1021&lt;30,"MOB1-",IF(G1021&lt;90,"MOB1-3",IF(G1021&lt;180,"MOB3-6",IF(G1021&lt;365,"MOB6-12","MOB12+")))))</f>
        <v>MOB1-3</v>
      </c>
    </row>
    <row r="1022" spans="1:41" ht="13.5" hidden="1" customHeight="1">
      <c r="A1022" s="24" t="s">
        <v>1168</v>
      </c>
      <c r="B1022" s="34" t="s">
        <v>335</v>
      </c>
      <c r="C1022" s="25">
        <v>803318</v>
      </c>
      <c r="D1022" s="24" t="s">
        <v>1174</v>
      </c>
      <c r="E1022" s="26">
        <v>46085.4194444444</v>
      </c>
      <c r="F1022" s="26">
        <v>46085.4194444444</v>
      </c>
      <c r="G1022" s="25">
        <v>69</v>
      </c>
      <c r="H1022" s="25">
        <v>69</v>
      </c>
      <c r="I1022" s="26">
        <v>46154.749305555597</v>
      </c>
      <c r="J1022" s="27">
        <v>4493</v>
      </c>
      <c r="K1022" s="27">
        <v>5208</v>
      </c>
      <c r="L1022" s="27">
        <v>2368</v>
      </c>
      <c r="M1022" s="27">
        <v>285245</v>
      </c>
      <c r="N1022" s="27">
        <v>241044</v>
      </c>
      <c r="O1022" s="25">
        <v>24</v>
      </c>
      <c r="P1022" s="27">
        <v>0</v>
      </c>
      <c r="Q1022" s="24"/>
      <c r="R1022" s="24"/>
      <c r="S1022" s="27">
        <v>263</v>
      </c>
      <c r="T1022" s="27">
        <v>432</v>
      </c>
      <c r="U1022" s="27">
        <v>15000000</v>
      </c>
      <c r="V1022" s="27">
        <v>7167000</v>
      </c>
      <c r="W1022" s="27">
        <v>15000000</v>
      </c>
      <c r="X1022" s="24" t="str">
        <f>IF(OR(I1022="",说明首页!$C$3-INT(I1022)&gt;7),"是","否")</f>
        <v>否</v>
      </c>
      <c r="Y1022" s="24" t="str">
        <f>IF(OR(O1022="",O1022&lt;22),"是","否")</f>
        <v>否</v>
      </c>
      <c r="Z1022" s="24" t="str">
        <f>IF(AND(X1022="否",Y1022="否"),"是","否")</f>
        <v>是</v>
      </c>
      <c r="AA1022" s="24" t="str">
        <f>IF(OR(I1022="",说明首页!$C$3-INT(I1022)&gt;=3),"是","否")</f>
        <v>否</v>
      </c>
      <c r="AB1022" s="28">
        <f>IFERROR(IF(L1022&gt;0,N1022/L1022,0),0)</f>
        <v>101.79222972972973</v>
      </c>
      <c r="AC1022" s="29">
        <f>IFERROR(IF(U1022="",0,U1022/10000),0)</f>
        <v>1500</v>
      </c>
      <c r="AD1022" s="27">
        <f>IFERROR(IF(AND(T1022&lt;&gt;"",T1022&gt;0),U1022/T1022,0),0)</f>
        <v>34722.222222222219</v>
      </c>
      <c r="AE1022" s="29">
        <f>IFERROR(IF(V1022="",0,V1022/10000),0)</f>
        <v>716.7</v>
      </c>
      <c r="AF1022" s="29">
        <f>IFERROR(IF(O1022&gt;0,N1022/O1022/60,0),0)</f>
        <v>167.39166666666668</v>
      </c>
      <c r="AG1022" s="28">
        <f>IF(Z1022="是",COUNTIFS($Z$2:$Z$4721,"是",$AB$2:$AB$4721,"&lt;"&amp;AB1022)/COUNTIF($Z$2:$Z$4721,"是")*100,"")</f>
        <v>71.500843170320408</v>
      </c>
      <c r="AH1022" s="28">
        <f>IF(Z1022="是",COUNTIFS($Z$2:$Z$4721,"是",$AC$2:$AC$4721,"&lt;"&amp;AC1022)/COUNTIF($Z$2:$Z$4721,"是")*100,"")</f>
        <v>90.556492411467119</v>
      </c>
      <c r="AI1022" s="28">
        <f>IF(Z1022="是",COUNTIFS($Z$2:$Z$4721,"是",$AD$2:$AD$4721,"&lt;"&amp;AD1022)/COUNTIF($Z$2:$Z$4721,"是")*100,"")</f>
        <v>93.254637436762224</v>
      </c>
      <c r="AJ1022" s="28">
        <f>IF(Z1022="是",COUNTIFS($Z$2:$Z$4721,"是",$AE$2:$AE$4721,"&lt;"&amp;AE1022)/COUNTIF($Z$2:$Z$4721,"是")*100,"")</f>
        <v>87.521079258010118</v>
      </c>
      <c r="AK1022" s="28">
        <f>IF(Z1022="是",COUNTIFS($Z$2:$Z$4721,"是",$AF$2:$AF$4721,"&lt;"&amp;AF1022)/COUNTIF($Z$2:$Z$4721,"是")*100,"")</f>
        <v>88.701517706576723</v>
      </c>
      <c r="AL1022" s="29">
        <f>IF(Z1022="是",ROUND(AG1022*0.1+AH1022*0.35+AI1022*0.15+AJ1022*0.15+AK1022*0.25,2),"")</f>
        <v>88.14</v>
      </c>
      <c r="AM1022" s="25">
        <f>IF(Z1022="是",COUNTIFS($Z$2:$Z$4721,"是",$AL$2:$AL$4721,"&gt;"&amp;AL1022)+1,"")</f>
        <v>34</v>
      </c>
      <c r="AN1022" s="24" t="str">
        <f>IF(Z1022&lt;&gt;"是","非参评",IF(AND(AM1022&lt;=COUNTIF($Z$2:$Z$4721,"是")*0.2,AC1022&gt;MEDIAN(IF($Z$2:$Z$4721="是",$AC$2:$AC$4721))),"S",IF(AM1022&lt;=COUNTIF($Z$2:$Z$4721,"是")*0.5,"A",IF(AM1022&lt;=COUNTIF($Z$2:$Z$4721,"是")*0.8,"B","C"))))</f>
        <v>S</v>
      </c>
      <c r="AO1022" s="24" t="str">
        <f>IF(G1022="","无数据",IF(G1022&lt;30,"MOB1-",IF(G1022&lt;90,"MOB1-3",IF(G1022&lt;180,"MOB3-6",IF(G1022&lt;365,"MOB6-12","MOB12+")))))</f>
        <v>MOB1-3</v>
      </c>
    </row>
    <row r="1023" spans="1:41" ht="13.5" hidden="1" customHeight="1">
      <c r="A1023" s="24" t="s">
        <v>1168</v>
      </c>
      <c r="B1023" s="34" t="s">
        <v>145</v>
      </c>
      <c r="C1023" s="25">
        <v>803319</v>
      </c>
      <c r="D1023" s="24" t="s">
        <v>1231</v>
      </c>
      <c r="E1023" s="26">
        <v>46085.427777777797</v>
      </c>
      <c r="F1023" s="26">
        <v>46085.427777777797</v>
      </c>
      <c r="G1023" s="25">
        <v>69</v>
      </c>
      <c r="H1023" s="25">
        <v>69</v>
      </c>
      <c r="I1023" s="26">
        <v>46154.802083333299</v>
      </c>
      <c r="J1023" s="27">
        <v>5347</v>
      </c>
      <c r="K1023" s="27">
        <v>5834</v>
      </c>
      <c r="L1023" s="27">
        <v>2514</v>
      </c>
      <c r="M1023" s="27">
        <v>227208</v>
      </c>
      <c r="N1023" s="27">
        <v>180686</v>
      </c>
      <c r="O1023" s="24">
        <v>23</v>
      </c>
      <c r="P1023" s="24">
        <v>0</v>
      </c>
      <c r="Q1023" s="24"/>
      <c r="R1023" s="24"/>
      <c r="S1023" s="24">
        <v>242</v>
      </c>
      <c r="T1023" s="24">
        <v>380</v>
      </c>
      <c r="U1023" s="24">
        <v>5895400</v>
      </c>
      <c r="V1023" s="24">
        <v>1368300</v>
      </c>
      <c r="W1023" s="24">
        <v>5895400</v>
      </c>
      <c r="X1023" s="24" t="str">
        <f>IF(OR(I1023="",说明首页!$C$3-INT(I1023)&gt;7),"是","否")</f>
        <v>否</v>
      </c>
      <c r="Y1023" s="24" t="str">
        <f>IF(OR(O1023="",O1023&lt;22),"是","否")</f>
        <v>否</v>
      </c>
      <c r="Z1023" s="24" t="str">
        <f>IF(AND(X1023="否",Y1023="否"),"是","否")</f>
        <v>是</v>
      </c>
      <c r="AA1023" s="24" t="str">
        <f>IF(OR(I1023="",说明首页!$C$3-INT(I1023)&gt;=3),"是","否")</f>
        <v>否</v>
      </c>
      <c r="AB1023" s="28">
        <f>IFERROR(IF(L1023&gt;0,N1023/L1023,0),0)</f>
        <v>71.871917263325372</v>
      </c>
      <c r="AC1023" s="29">
        <f>IFERROR(IF(U1023="",0,U1023/10000),0)</f>
        <v>589.54</v>
      </c>
      <c r="AD1023" s="27">
        <f>IFERROR(IF(AND(T1023&lt;&gt;"",T1023&gt;0),U1023/T1023,0),0)</f>
        <v>15514.21052631579</v>
      </c>
      <c r="AE1023" s="29">
        <f>IFERROR(IF(V1023="",0,V1023/10000),0)</f>
        <v>136.83000000000001</v>
      </c>
      <c r="AF1023" s="29">
        <f>IFERROR(IF(O1023&gt;0,N1023/O1023/60,0),0)</f>
        <v>130.93188405797102</v>
      </c>
      <c r="AG1023" s="28">
        <f>IF(Z1023="是",COUNTIFS($Z$2:$Z$4721,"是",$AB$2:$AB$4721,"&lt;"&amp;AB1023)/COUNTIF($Z$2:$Z$4721,"是")*100,"")</f>
        <v>8.768971332209107</v>
      </c>
      <c r="AH1023" s="28">
        <f>IF(Z1023="是",COUNTIFS($Z$2:$Z$4721,"是",$AC$2:$AC$4721,"&lt;"&amp;AC1023)/COUNTIF($Z$2:$Z$4721,"是")*100,"")</f>
        <v>26.812816188870155</v>
      </c>
      <c r="AI1023" s="28">
        <f>IF(Z1023="是",COUNTIFS($Z$2:$Z$4721,"是",$AD$2:$AD$4721,"&lt;"&amp;AD1023)/COUNTIF($Z$2:$Z$4721,"是")*100,"")</f>
        <v>7.0826306913996637</v>
      </c>
      <c r="AJ1023" s="28">
        <f>IF(Z1023="是",COUNTIFS($Z$2:$Z$4721,"是",$AE$2:$AE$4721,"&lt;"&amp;AE1023)/COUNTIF($Z$2:$Z$4721,"是")*100,"")</f>
        <v>15.177065767284992</v>
      </c>
      <c r="AK1023" s="28">
        <f>IF(Z1023="是",COUNTIFS($Z$2:$Z$4721,"是",$AF$2:$AF$4721,"&lt;"&amp;AF1023)/COUNTIF($Z$2:$Z$4721,"是")*100,"")</f>
        <v>44.013490725126474</v>
      </c>
      <c r="AL1023" s="29">
        <f>IF(Z1023="是",ROUND(AG1023*0.1+AH1023*0.35+AI1023*0.15+AJ1023*0.15+AK1023*0.25,2),"")</f>
        <v>24.6</v>
      </c>
      <c r="AM1023" s="25">
        <f>IF(Z1023="是",COUNTIFS($Z$2:$Z$4721,"是",$AL$2:$AL$4721,"&gt;"&amp;AL1023)+1,"")</f>
        <v>492</v>
      </c>
      <c r="AN1023" s="24" t="str">
        <f>IF(Z1023&lt;&gt;"是","非参评",IF(AND(AM1023&lt;=COUNTIF($Z$2:$Z$4721,"是")*0.2,AC1023&gt;MEDIAN(IF($Z$2:$Z$4721="是",$AC$2:$AC$4721))),"S",IF(AM1023&lt;=COUNTIF($Z$2:$Z$4721,"是")*0.5,"A",IF(AM1023&lt;=COUNTIF($Z$2:$Z$4721,"是")*0.8,"B","C"))))</f>
        <v>C</v>
      </c>
      <c r="AO1023" s="24" t="str">
        <f>IF(G1023="","无数据",IF(G1023&lt;30,"MOB1-",IF(G1023&lt;90,"MOB1-3",IF(G1023&lt;180,"MOB3-6",IF(G1023&lt;365,"MOB6-12","MOB12+")))))</f>
        <v>MOB1-3</v>
      </c>
    </row>
    <row r="1024" spans="1:41" ht="13.5" hidden="1" customHeight="1">
      <c r="A1024" s="24" t="s">
        <v>1168</v>
      </c>
      <c r="B1024" s="34" t="s">
        <v>145</v>
      </c>
      <c r="C1024" s="25">
        <v>803320</v>
      </c>
      <c r="D1024" s="24" t="s">
        <v>1288</v>
      </c>
      <c r="E1024" s="26">
        <v>46085.436111111099</v>
      </c>
      <c r="F1024" s="26">
        <v>46085.436111111099</v>
      </c>
      <c r="G1024" s="25">
        <v>69</v>
      </c>
      <c r="H1024" s="25">
        <v>69</v>
      </c>
      <c r="I1024" s="26">
        <v>46154.7993055556</v>
      </c>
      <c r="J1024" s="27">
        <v>5056</v>
      </c>
      <c r="K1024" s="27">
        <v>5397</v>
      </c>
      <c r="L1024" s="27">
        <v>2687</v>
      </c>
      <c r="M1024" s="27">
        <v>284738</v>
      </c>
      <c r="N1024" s="27">
        <v>244822</v>
      </c>
      <c r="O1024" s="25">
        <v>23</v>
      </c>
      <c r="P1024" s="27">
        <v>0</v>
      </c>
      <c r="Q1024" s="24"/>
      <c r="R1024" s="24"/>
      <c r="S1024" s="27">
        <v>235</v>
      </c>
      <c r="T1024" s="27">
        <v>355</v>
      </c>
      <c r="U1024" s="27">
        <v>7951400</v>
      </c>
      <c r="V1024" s="27">
        <v>3251100</v>
      </c>
      <c r="W1024" s="27">
        <v>7951400</v>
      </c>
      <c r="X1024" s="24" t="str">
        <f>IF(OR(I1024="",说明首页!$C$3-INT(I1024)&gt;7),"是","否")</f>
        <v>否</v>
      </c>
      <c r="Y1024" s="24" t="str">
        <f>IF(OR(O1024="",O1024&lt;22),"是","否")</f>
        <v>否</v>
      </c>
      <c r="Z1024" s="24" t="str">
        <f>IF(AND(X1024="否",Y1024="否"),"是","否")</f>
        <v>是</v>
      </c>
      <c r="AA1024" s="24" t="str">
        <f>IF(OR(I1024="",说明首页!$C$3-INT(I1024)&gt;=3),"是","否")</f>
        <v>否</v>
      </c>
      <c r="AB1024" s="28">
        <f>IFERROR(IF(L1024&gt;0,N1024/L1024,0),0)</f>
        <v>91.113509490137702</v>
      </c>
      <c r="AC1024" s="29">
        <f>IFERROR(IF(U1024="",0,U1024/10000),0)</f>
        <v>795.14</v>
      </c>
      <c r="AD1024" s="27">
        <f>IFERROR(IF(AND(T1024&lt;&gt;"",T1024&gt;0),U1024/T1024,0),0)</f>
        <v>22398.309859154928</v>
      </c>
      <c r="AE1024" s="29">
        <f>IFERROR(IF(V1024="",0,V1024/10000),0)</f>
        <v>325.11</v>
      </c>
      <c r="AF1024" s="29">
        <f>IFERROR(IF(O1024&gt;0,N1024/O1024/60,0),0)</f>
        <v>177.4072463768116</v>
      </c>
      <c r="AG1024" s="28">
        <f>IF(Z1024="是",COUNTIFS($Z$2:$Z$4721,"是",$AB$2:$AB$4721,"&lt;"&amp;AB1024)/COUNTIF($Z$2:$Z$4721,"是")*100,"")</f>
        <v>50.084317032040474</v>
      </c>
      <c r="AH1024" s="28">
        <f>IF(Z1024="是",COUNTIFS($Z$2:$Z$4721,"是",$AC$2:$AC$4721,"&lt;"&amp;AC1024)/COUNTIF($Z$2:$Z$4721,"是")*100,"")</f>
        <v>48.903878583473862</v>
      </c>
      <c r="AI1024" s="28">
        <f>IF(Z1024="是",COUNTIFS($Z$2:$Z$4721,"是",$AD$2:$AD$4721,"&lt;"&amp;AD1024)/COUNTIF($Z$2:$Z$4721,"是")*100,"")</f>
        <v>39.291736930860033</v>
      </c>
      <c r="AJ1024" s="28">
        <f>IF(Z1024="是",COUNTIFS($Z$2:$Z$4721,"是",$AE$2:$AE$4721,"&lt;"&amp;AE1024)/COUNTIF($Z$2:$Z$4721,"是")*100,"")</f>
        <v>52.445193929173698</v>
      </c>
      <c r="AK1024" s="28">
        <f>IF(Z1024="是",COUNTIFS($Z$2:$Z$4721,"是",$AF$2:$AF$4721,"&lt;"&amp;AF1024)/COUNTIF($Z$2:$Z$4721,"是")*100,"")</f>
        <v>93.254637436762224</v>
      </c>
      <c r="AL1024" s="29">
        <f>IF(Z1024="是",ROUND(AG1024*0.1+AH1024*0.35+AI1024*0.15+AJ1024*0.15+AK1024*0.25,2),"")</f>
        <v>59.2</v>
      </c>
      <c r="AM1024" s="25">
        <f>IF(Z1024="是",COUNTIFS($Z$2:$Z$4721,"是",$AL$2:$AL$4721,"&gt;"&amp;AL1024)+1,"")</f>
        <v>218</v>
      </c>
      <c r="AN1024" s="24" t="str">
        <f>IF(Z1024&lt;&gt;"是","非参评",IF(AND(AM1024&lt;=COUNTIF($Z$2:$Z$4721,"是")*0.2,AC1024&gt;MEDIAN(IF($Z$2:$Z$4721="是",$AC$2:$AC$4721))),"S",IF(AM1024&lt;=COUNTIF($Z$2:$Z$4721,"是")*0.5,"A",IF(AM1024&lt;=COUNTIF($Z$2:$Z$4721,"是")*0.8,"B","C"))))</f>
        <v>A</v>
      </c>
      <c r="AO1024" s="24" t="str">
        <f>IF(G1024="","无数据",IF(G1024&lt;30,"MOB1-",IF(G1024&lt;90,"MOB1-3",IF(G1024&lt;180,"MOB3-6",IF(G1024&lt;365,"MOB6-12","MOB12+")))))</f>
        <v>MOB1-3</v>
      </c>
    </row>
    <row r="1025" spans="1:41" ht="13.5" hidden="1" customHeight="1">
      <c r="A1025" s="24" t="s">
        <v>1168</v>
      </c>
      <c r="B1025" s="34" t="s">
        <v>145</v>
      </c>
      <c r="C1025" s="25">
        <v>803321</v>
      </c>
      <c r="D1025" s="24" t="s">
        <v>1604</v>
      </c>
      <c r="E1025" s="26">
        <v>46085.579861111102</v>
      </c>
      <c r="F1025" s="26">
        <v>46085.579861111102</v>
      </c>
      <c r="G1025" s="25">
        <v>69</v>
      </c>
      <c r="H1025" s="25">
        <v>69</v>
      </c>
      <c r="I1025" s="26">
        <v>46154.801388888904</v>
      </c>
      <c r="J1025" s="27">
        <v>5400</v>
      </c>
      <c r="K1025" s="27">
        <v>5999</v>
      </c>
      <c r="L1025" s="27">
        <v>2749</v>
      </c>
      <c r="M1025" s="27">
        <v>289900</v>
      </c>
      <c r="N1025" s="27">
        <v>238336</v>
      </c>
      <c r="O1025" s="25">
        <v>25</v>
      </c>
      <c r="P1025" s="27">
        <v>0</v>
      </c>
      <c r="Q1025" s="24"/>
      <c r="R1025" s="24"/>
      <c r="S1025" s="27">
        <v>310</v>
      </c>
      <c r="T1025" s="27">
        <v>500</v>
      </c>
      <c r="U1025" s="27">
        <v>19900000</v>
      </c>
      <c r="V1025" s="27">
        <v>13000000</v>
      </c>
      <c r="W1025" s="27">
        <v>19900000</v>
      </c>
      <c r="X1025" s="24" t="str">
        <f>IF(OR(I1025="",说明首页!$C$3-INT(I1025)&gt;7),"是","否")</f>
        <v>否</v>
      </c>
      <c r="Y1025" s="24" t="str">
        <f>IF(OR(O1025="",O1025&lt;22),"是","否")</f>
        <v>否</v>
      </c>
      <c r="Z1025" s="24" t="str">
        <f>IF(AND(X1025="否",Y1025="否"),"是","否")</f>
        <v>是</v>
      </c>
      <c r="AA1025" s="24" t="str">
        <f>IF(OR(I1025="",说明首页!$C$3-INT(I1025)&gt;=3),"是","否")</f>
        <v>否</v>
      </c>
      <c r="AB1025" s="28">
        <f>IFERROR(IF(L1025&gt;0,N1025/L1025,0),0)</f>
        <v>86.699163332120776</v>
      </c>
      <c r="AC1025" s="29">
        <f>IFERROR(IF(U1025="",0,U1025/10000),0)</f>
        <v>1990</v>
      </c>
      <c r="AD1025" s="27">
        <f>IFERROR(IF(AND(T1025&lt;&gt;"",T1025&gt;0),U1025/T1025,0),0)</f>
        <v>39800</v>
      </c>
      <c r="AE1025" s="29">
        <f>IFERROR(IF(V1025="",0,V1025/10000),0)</f>
        <v>1300</v>
      </c>
      <c r="AF1025" s="29">
        <f>IFERROR(IF(O1025&gt;0,N1025/O1025/60,0),0)</f>
        <v>158.89066666666668</v>
      </c>
      <c r="AG1025" s="28">
        <f>IF(Z1025="是",COUNTIFS($Z$2:$Z$4721,"是",$AB$2:$AB$4721,"&lt;"&amp;AB1025)/COUNTIF($Z$2:$Z$4721,"是")*100,"")</f>
        <v>39.123102866779092</v>
      </c>
      <c r="AH1025" s="28">
        <f>IF(Z1025="是",COUNTIFS($Z$2:$Z$4721,"是",$AC$2:$AC$4721,"&lt;"&amp;AC1025)/COUNTIF($Z$2:$Z$4721,"是")*100,"")</f>
        <v>96.458684654300157</v>
      </c>
      <c r="AI1025" s="28">
        <f>IF(Z1025="是",COUNTIFS($Z$2:$Z$4721,"是",$AD$2:$AD$4721,"&lt;"&amp;AD1025)/COUNTIF($Z$2:$Z$4721,"是")*100,"")</f>
        <v>97.807757166947724</v>
      </c>
      <c r="AJ1025" s="28">
        <f>IF(Z1025="是",COUNTIFS($Z$2:$Z$4721,"是",$AE$2:$AE$4721,"&lt;"&amp;AE1025)/COUNTIF($Z$2:$Z$4721,"是")*100,"")</f>
        <v>98.819561551433395</v>
      </c>
      <c r="AK1025" s="28">
        <f>IF(Z1025="是",COUNTIFS($Z$2:$Z$4721,"是",$AF$2:$AF$4721,"&lt;"&amp;AF1025)/COUNTIF($Z$2:$Z$4721,"是")*100,"")</f>
        <v>82.124789207419894</v>
      </c>
      <c r="AL1025" s="29">
        <f>IF(Z1025="是",ROUND(AG1025*0.1+AH1025*0.35+AI1025*0.15+AJ1025*0.15+AK1025*0.25,2),"")</f>
        <v>87.7</v>
      </c>
      <c r="AM1025" s="25">
        <f>IF(Z1025="是",COUNTIFS($Z$2:$Z$4721,"是",$AL$2:$AL$4721,"&gt;"&amp;AL1025)+1,"")</f>
        <v>36</v>
      </c>
      <c r="AN1025" s="24" t="str">
        <f>IF(Z1025&lt;&gt;"是","非参评",IF(AND(AM1025&lt;=COUNTIF($Z$2:$Z$4721,"是")*0.2,AC1025&gt;MEDIAN(IF($Z$2:$Z$4721="是",$AC$2:$AC$4721))),"S",IF(AM1025&lt;=COUNTIF($Z$2:$Z$4721,"是")*0.5,"A",IF(AM1025&lt;=COUNTIF($Z$2:$Z$4721,"是")*0.8,"B","C"))))</f>
        <v>S</v>
      </c>
      <c r="AO1025" s="24" t="str">
        <f>IF(G1025="","无数据",IF(G1025&lt;30,"MOB1-",IF(G1025&lt;90,"MOB1-3",IF(G1025&lt;180,"MOB3-6",IF(G1025&lt;365,"MOB6-12","MOB12+")))))</f>
        <v>MOB1-3</v>
      </c>
    </row>
    <row r="1026" spans="1:41" ht="13.5" hidden="1" customHeight="1">
      <c r="A1026" s="24" t="s">
        <v>1168</v>
      </c>
      <c r="B1026" s="34" t="s">
        <v>147</v>
      </c>
      <c r="C1026" s="25">
        <v>803322</v>
      </c>
      <c r="D1026" s="24" t="s">
        <v>1184</v>
      </c>
      <c r="E1026" s="26">
        <v>46084.670833333301</v>
      </c>
      <c r="F1026" s="26">
        <v>46084.670833333301</v>
      </c>
      <c r="G1026" s="25">
        <v>70</v>
      </c>
      <c r="H1026" s="25">
        <v>70</v>
      </c>
      <c r="I1026" s="26">
        <v>46154.789583333302</v>
      </c>
      <c r="J1026" s="27">
        <v>4318</v>
      </c>
      <c r="K1026" s="27">
        <v>6316</v>
      </c>
      <c r="L1026" s="27">
        <v>3152</v>
      </c>
      <c r="M1026" s="27">
        <v>315909</v>
      </c>
      <c r="N1026" s="27">
        <v>271967</v>
      </c>
      <c r="O1026" s="24">
        <v>28</v>
      </c>
      <c r="P1026" s="27">
        <v>0</v>
      </c>
      <c r="Q1026" s="24"/>
      <c r="R1026" s="24"/>
      <c r="S1026" s="27">
        <v>289</v>
      </c>
      <c r="T1026" s="27">
        <v>473</v>
      </c>
      <c r="U1026" s="27">
        <v>12900000</v>
      </c>
      <c r="V1026" s="24">
        <v>6708300</v>
      </c>
      <c r="W1026" s="27">
        <v>12900000</v>
      </c>
      <c r="X1026" s="24" t="str">
        <f>IF(OR(I1026="",说明首页!$C$3-INT(I1026)&gt;7),"是","否")</f>
        <v>否</v>
      </c>
      <c r="Y1026" s="24" t="str">
        <f>IF(OR(O1026="",O1026&lt;22),"是","否")</f>
        <v>否</v>
      </c>
      <c r="Z1026" s="24" t="str">
        <f>IF(AND(X1026="否",Y1026="否"),"是","否")</f>
        <v>是</v>
      </c>
      <c r="AA1026" s="24" t="str">
        <f>IF(OR(I1026="",说明首页!$C$3-INT(I1026)&gt;=3),"是","否")</f>
        <v>否</v>
      </c>
      <c r="AB1026" s="28">
        <f>IFERROR(IF(L1026&gt;0,N1026/L1026,0),0)</f>
        <v>86.283946700507613</v>
      </c>
      <c r="AC1026" s="29">
        <f>IFERROR(IF(U1026="",0,U1026/10000),0)</f>
        <v>1290</v>
      </c>
      <c r="AD1026" s="27">
        <f>IFERROR(IF(AND(T1026&lt;&gt;"",T1026&gt;0),U1026/T1026,0),0)</f>
        <v>27272.727272727272</v>
      </c>
      <c r="AE1026" s="29">
        <f>IFERROR(IF(V1026="",0,V1026/10000),0)</f>
        <v>670.83</v>
      </c>
      <c r="AF1026" s="29">
        <f>IFERROR(IF(O1026&gt;0,N1026/O1026/60,0),0)</f>
        <v>161.88511904761904</v>
      </c>
      <c r="AG1026" s="28">
        <f>IF(Z1026="是",COUNTIFS($Z$2:$Z$4721,"是",$AB$2:$AB$4721,"&lt;"&amp;AB1026)/COUNTIF($Z$2:$Z$4721,"是")*100,"")</f>
        <v>38.279932546374368</v>
      </c>
      <c r="AH1026" s="28">
        <f>IF(Z1026="是",COUNTIFS($Z$2:$Z$4721,"是",$AC$2:$AC$4721,"&lt;"&amp;AC1026)/COUNTIF($Z$2:$Z$4721,"是")*100,"")</f>
        <v>82.46205733558179</v>
      </c>
      <c r="AI1026" s="28">
        <f>IF(Z1026="是",COUNTIFS($Z$2:$Z$4721,"是",$AD$2:$AD$4721,"&lt;"&amp;AD1026)/COUNTIF($Z$2:$Z$4721,"是")*100,"")</f>
        <v>68.971332209106237</v>
      </c>
      <c r="AJ1026" s="28">
        <f>IF(Z1026="是",COUNTIFS($Z$2:$Z$4721,"是",$AE$2:$AE$4721,"&lt;"&amp;AE1026)/COUNTIF($Z$2:$Z$4721,"是")*100,"")</f>
        <v>85.160202360876909</v>
      </c>
      <c r="AK1026" s="28">
        <f>IF(Z1026="是",COUNTIFS($Z$2:$Z$4721,"是",$AF$2:$AF$4721,"&lt;"&amp;AF1026)/COUNTIF($Z$2:$Z$4721,"是")*100,"")</f>
        <v>84.485666104553118</v>
      </c>
      <c r="AL1026" s="29">
        <f>IF(Z1026="是",ROUND(AG1026*0.1+AH1026*0.35+AI1026*0.15+AJ1026*0.15+AK1026*0.25,2),"")</f>
        <v>76.930000000000007</v>
      </c>
      <c r="AM1026" s="25">
        <f>IF(Z1026="是",COUNTIFS($Z$2:$Z$4721,"是",$AL$2:$AL$4721,"&gt;"&amp;AL1026)+1,"")</f>
        <v>96</v>
      </c>
      <c r="AN1026" s="24" t="str">
        <f>IF(Z1026&lt;&gt;"是","非参评",IF(AND(AM1026&lt;=COUNTIF($Z$2:$Z$4721,"是")*0.2,AC1026&gt;MEDIAN(IF($Z$2:$Z$4721="是",$AC$2:$AC$4721))),"S",IF(AM1026&lt;=COUNTIF($Z$2:$Z$4721,"是")*0.5,"A",IF(AM1026&lt;=COUNTIF($Z$2:$Z$4721,"是")*0.8,"B","C"))))</f>
        <v>S</v>
      </c>
      <c r="AO1026" s="24" t="str">
        <f>IF(G1026="","无数据",IF(G1026&lt;30,"MOB1-",IF(G1026&lt;90,"MOB1-3",IF(G1026&lt;180,"MOB3-6",IF(G1026&lt;365,"MOB6-12","MOB12+")))))</f>
        <v>MOB1-3</v>
      </c>
    </row>
    <row r="1027" spans="1:41" ht="13.5" hidden="1" customHeight="1">
      <c r="A1027" s="24" t="s">
        <v>1168</v>
      </c>
      <c r="B1027" s="34" t="s">
        <v>162</v>
      </c>
      <c r="C1027" s="25">
        <v>803325</v>
      </c>
      <c r="D1027" s="24" t="s">
        <v>1144</v>
      </c>
      <c r="E1027" s="26">
        <v>46085.5805555556</v>
      </c>
      <c r="F1027" s="26">
        <v>46085.5805555556</v>
      </c>
      <c r="G1027" s="25">
        <v>69</v>
      </c>
      <c r="H1027" s="25">
        <v>69</v>
      </c>
      <c r="I1027" s="26">
        <v>46154.697222222203</v>
      </c>
      <c r="J1027" s="27">
        <v>29</v>
      </c>
      <c r="K1027" s="27">
        <v>45</v>
      </c>
      <c r="L1027" s="27">
        <v>22</v>
      </c>
      <c r="M1027" s="27">
        <v>2531</v>
      </c>
      <c r="N1027" s="27">
        <v>2224</v>
      </c>
      <c r="O1027" s="25">
        <v>1</v>
      </c>
      <c r="P1027" s="27"/>
      <c r="Q1027" s="24"/>
      <c r="R1027" s="24"/>
      <c r="S1027" s="27"/>
      <c r="T1027" s="27"/>
      <c r="U1027" s="27"/>
      <c r="V1027" s="27"/>
      <c r="W1027" s="27"/>
      <c r="X1027" s="24" t="str">
        <f>IF(OR(I1027="",说明首页!$C$3-INT(I1027)&gt;7),"是","否")</f>
        <v>否</v>
      </c>
      <c r="Y1027" s="24" t="str">
        <f>IF(OR(O1027="",O1027&lt;22),"是","否")</f>
        <v>是</v>
      </c>
      <c r="Z1027" s="24" t="str">
        <f>IF(AND(X1027="否",Y1027="否"),"是","否")</f>
        <v>否</v>
      </c>
      <c r="AA1027" s="24" t="str">
        <f>IF(OR(I1027="",说明首页!$C$3-INT(I1027)&gt;=3),"是","否")</f>
        <v>否</v>
      </c>
      <c r="AB1027" s="28">
        <f>IFERROR(IF(L1027&gt;0,N1027/L1027,0),0)</f>
        <v>101.09090909090909</v>
      </c>
      <c r="AC1027" s="29">
        <f>IFERROR(IF(U1027="",0,U1027/10000),0)</f>
        <v>0</v>
      </c>
      <c r="AD1027" s="27">
        <f>IFERROR(IF(AND(T1027&lt;&gt;"",T1027&gt;0),U1027/T1027,0),0)</f>
        <v>0</v>
      </c>
      <c r="AE1027" s="29">
        <f>IFERROR(IF(V1027="",0,V1027/10000),0)</f>
        <v>0</v>
      </c>
      <c r="AF1027" s="29">
        <f>IFERROR(IF(O1027&gt;0,N1027/O1027/60,0),0)</f>
        <v>37.06666666666667</v>
      </c>
      <c r="AG1027" s="28" t="str">
        <f>IF(Z1027="是",COUNTIFS($Z$2:$Z$4721,"是",$AB$2:$AB$4721,"&lt;"&amp;AB1027)/COUNTIF($Z$2:$Z$4721,"是")*100,"")</f>
        <v/>
      </c>
      <c r="AH1027" s="28" t="str">
        <f>IF(Z1027="是",COUNTIFS($Z$2:$Z$4721,"是",$AC$2:$AC$4721,"&lt;"&amp;AC1027)/COUNTIF($Z$2:$Z$4721,"是")*100,"")</f>
        <v/>
      </c>
      <c r="AI1027" s="28" t="str">
        <f>IF(Z1027="是",COUNTIFS($Z$2:$Z$4721,"是",$AD$2:$AD$4721,"&lt;"&amp;AD1027)/COUNTIF($Z$2:$Z$4721,"是")*100,"")</f>
        <v/>
      </c>
      <c r="AJ1027" s="28" t="str">
        <f>IF(Z1027="是",COUNTIFS($Z$2:$Z$4721,"是",$AE$2:$AE$4721,"&lt;"&amp;AE1027)/COUNTIF($Z$2:$Z$4721,"是")*100,"")</f>
        <v/>
      </c>
      <c r="AK1027" s="28" t="str">
        <f>IF(Z1027="是",COUNTIFS($Z$2:$Z$4721,"是",$AF$2:$AF$4721,"&lt;"&amp;AF1027)/COUNTIF($Z$2:$Z$4721,"是")*100,"")</f>
        <v/>
      </c>
      <c r="AL1027" s="29" t="str">
        <f>IF(Z1027="是",ROUND(AG1027*0.1+AH1027*0.35+AI1027*0.15+AJ1027*0.15+AK1027*0.25,2),"")</f>
        <v/>
      </c>
      <c r="AM1027" s="25" t="str">
        <f>IF(Z1027="是",COUNTIFS($Z$2:$Z$4721,"是",$AL$2:$AL$4721,"&gt;"&amp;AL1027)+1,"")</f>
        <v/>
      </c>
      <c r="AN1027" s="24" t="str">
        <f>IF(Z1027&lt;&gt;"是","非参评",IF(AND(AM1027&lt;=COUNTIF($Z$2:$Z$4721,"是")*0.2,AC1027&gt;MEDIAN(IF($Z$2:$Z$4721="是",$AC$2:$AC$4721))),"S",IF(AM1027&lt;=COUNTIF($Z$2:$Z$4721,"是")*0.5,"A",IF(AM1027&lt;=COUNTIF($Z$2:$Z$4721,"是")*0.8,"B","C"))))</f>
        <v>非参评</v>
      </c>
      <c r="AO1027" s="24" t="str">
        <f>IF(G1027="","无数据",IF(G1027&lt;30,"MOB1-",IF(G1027&lt;90,"MOB1-3",IF(G1027&lt;180,"MOB3-6",IF(G1027&lt;365,"MOB6-12","MOB12+")))))</f>
        <v>MOB1-3</v>
      </c>
    </row>
    <row r="1028" spans="1:41" ht="13.5" hidden="1" customHeight="1">
      <c r="A1028" s="24" t="s">
        <v>1168</v>
      </c>
      <c r="B1028" s="34" t="s">
        <v>162</v>
      </c>
      <c r="C1028" s="25">
        <v>803327</v>
      </c>
      <c r="D1028" s="24" t="s">
        <v>912</v>
      </c>
      <c r="E1028" s="26">
        <v>46085.631249999999</v>
      </c>
      <c r="F1028" s="26">
        <v>46085.631249999999</v>
      </c>
      <c r="G1028" s="25">
        <v>69</v>
      </c>
      <c r="H1028" s="25">
        <v>69</v>
      </c>
      <c r="I1028" s="26">
        <v>46154.6743055556</v>
      </c>
      <c r="J1028" s="27">
        <v>37</v>
      </c>
      <c r="K1028" s="27">
        <v>51</v>
      </c>
      <c r="L1028" s="27">
        <v>22</v>
      </c>
      <c r="M1028" s="27">
        <v>2543</v>
      </c>
      <c r="N1028" s="27">
        <v>2063</v>
      </c>
      <c r="O1028" s="25"/>
      <c r="P1028" s="27"/>
      <c r="Q1028" s="24"/>
      <c r="R1028" s="24"/>
      <c r="S1028" s="27"/>
      <c r="T1028" s="27"/>
      <c r="U1028" s="27"/>
      <c r="V1028" s="27"/>
      <c r="W1028" s="27"/>
      <c r="X1028" s="24" t="str">
        <f>IF(OR(I1028="",说明首页!$C$3-INT(I1028)&gt;7),"是","否")</f>
        <v>否</v>
      </c>
      <c r="Y1028" s="24" t="str">
        <f>IF(OR(O1028="",O1028&lt;22),"是","否")</f>
        <v>是</v>
      </c>
      <c r="Z1028" s="24" t="str">
        <f>IF(AND(X1028="否",Y1028="否"),"是","否")</f>
        <v>否</v>
      </c>
      <c r="AA1028" s="24" t="str">
        <f>IF(OR(I1028="",说明首页!$C$3-INT(I1028)&gt;=3),"是","否")</f>
        <v>否</v>
      </c>
      <c r="AB1028" s="28">
        <f>IFERROR(IF(L1028&gt;0,N1028/L1028,0),0)</f>
        <v>93.772727272727266</v>
      </c>
      <c r="AC1028" s="29">
        <f>IFERROR(IF(U1028="",0,U1028/10000),0)</f>
        <v>0</v>
      </c>
      <c r="AD1028" s="27">
        <f>IFERROR(IF(AND(T1028&lt;&gt;"",T1028&gt;0),U1028/T1028,0),0)</f>
        <v>0</v>
      </c>
      <c r="AE1028" s="29">
        <f>IFERROR(IF(V1028="",0,V1028/10000),0)</f>
        <v>0</v>
      </c>
      <c r="AF1028" s="29">
        <f>IFERROR(IF(O1028&gt;0,N1028/O1028/60,0),0)</f>
        <v>0</v>
      </c>
      <c r="AG1028" s="28" t="str">
        <f>IF(Z1028="是",COUNTIFS($Z$2:$Z$4721,"是",$AB$2:$AB$4721,"&lt;"&amp;AB1028)/COUNTIF($Z$2:$Z$4721,"是")*100,"")</f>
        <v/>
      </c>
      <c r="AH1028" s="28" t="str">
        <f>IF(Z1028="是",COUNTIFS($Z$2:$Z$4721,"是",$AC$2:$AC$4721,"&lt;"&amp;AC1028)/COUNTIF($Z$2:$Z$4721,"是")*100,"")</f>
        <v/>
      </c>
      <c r="AI1028" s="28" t="str">
        <f>IF(Z1028="是",COUNTIFS($Z$2:$Z$4721,"是",$AD$2:$AD$4721,"&lt;"&amp;AD1028)/COUNTIF($Z$2:$Z$4721,"是")*100,"")</f>
        <v/>
      </c>
      <c r="AJ1028" s="28" t="str">
        <f>IF(Z1028="是",COUNTIFS($Z$2:$Z$4721,"是",$AE$2:$AE$4721,"&lt;"&amp;AE1028)/COUNTIF($Z$2:$Z$4721,"是")*100,"")</f>
        <v/>
      </c>
      <c r="AK1028" s="28" t="str">
        <f>IF(Z1028="是",COUNTIFS($Z$2:$Z$4721,"是",$AF$2:$AF$4721,"&lt;"&amp;AF1028)/COUNTIF($Z$2:$Z$4721,"是")*100,"")</f>
        <v/>
      </c>
      <c r="AL1028" s="29" t="str">
        <f>IF(Z1028="是",ROUND(AG1028*0.1+AH1028*0.35+AI1028*0.15+AJ1028*0.15+AK1028*0.25,2),"")</f>
        <v/>
      </c>
      <c r="AM1028" s="25" t="str">
        <f>IF(Z1028="是",COUNTIFS($Z$2:$Z$4721,"是",$AL$2:$AL$4721,"&gt;"&amp;AL1028)+1,"")</f>
        <v/>
      </c>
      <c r="AN1028" s="24" t="str">
        <f>IF(Z1028&lt;&gt;"是","非参评",IF(AND(AM1028&lt;=COUNTIF($Z$2:$Z$4721,"是")*0.2,AC1028&gt;MEDIAN(IF($Z$2:$Z$4721="是",$AC$2:$AC$4721))),"S",IF(AM1028&lt;=COUNTIF($Z$2:$Z$4721,"是")*0.5,"A",IF(AM1028&lt;=COUNTIF($Z$2:$Z$4721,"是")*0.8,"B","C"))))</f>
        <v>非参评</v>
      </c>
      <c r="AO1028" s="24" t="str">
        <f>IF(G1028="","无数据",IF(G1028&lt;30,"MOB1-",IF(G1028&lt;90,"MOB1-3",IF(G1028&lt;180,"MOB3-6",IF(G1028&lt;365,"MOB6-12","MOB12+")))))</f>
        <v>MOB1-3</v>
      </c>
    </row>
    <row r="1029" spans="1:41" ht="13.5" hidden="1" customHeight="1">
      <c r="A1029" s="24" t="s">
        <v>1168</v>
      </c>
      <c r="B1029" s="34" t="s">
        <v>162</v>
      </c>
      <c r="C1029" s="25">
        <v>803328</v>
      </c>
      <c r="D1029" s="24" t="s">
        <v>1464</v>
      </c>
      <c r="E1029" s="26">
        <v>46112.675694444399</v>
      </c>
      <c r="F1029" s="26">
        <v>46112.675694444399</v>
      </c>
      <c r="G1029" s="25">
        <v>42</v>
      </c>
      <c r="H1029" s="25">
        <v>42</v>
      </c>
      <c r="I1029" s="26">
        <v>46154.752083333296</v>
      </c>
      <c r="J1029" s="27">
        <v>2665</v>
      </c>
      <c r="K1029" s="27">
        <v>3958</v>
      </c>
      <c r="L1029" s="27">
        <v>1935</v>
      </c>
      <c r="M1029" s="27">
        <v>225714</v>
      </c>
      <c r="N1029" s="27">
        <v>196018</v>
      </c>
      <c r="O1029" s="24">
        <v>25</v>
      </c>
      <c r="P1029" s="24">
        <v>0</v>
      </c>
      <c r="Q1029" s="24"/>
      <c r="R1029" s="24"/>
      <c r="S1029" s="24">
        <v>152</v>
      </c>
      <c r="T1029" s="24">
        <v>240</v>
      </c>
      <c r="U1029" s="24">
        <v>3718600</v>
      </c>
      <c r="V1029" s="24">
        <v>1078900</v>
      </c>
      <c r="W1029" s="24">
        <v>3718600</v>
      </c>
      <c r="X1029" s="24" t="str">
        <f>IF(OR(I1029="",说明首页!$C$3-INT(I1029)&gt;7),"是","否")</f>
        <v>否</v>
      </c>
      <c r="Y1029" s="24" t="str">
        <f>IF(OR(O1029="",O1029&lt;22),"是","否")</f>
        <v>否</v>
      </c>
      <c r="Z1029" s="24" t="str">
        <f>IF(AND(X1029="否",Y1029="否"),"是","否")</f>
        <v>是</v>
      </c>
      <c r="AA1029" s="24" t="str">
        <f>IF(OR(I1029="",说明首页!$C$3-INT(I1029)&gt;=3),"是","否")</f>
        <v>否</v>
      </c>
      <c r="AB1029" s="28">
        <f>IFERROR(IF(L1029&gt;0,N1029/L1029,0),0)</f>
        <v>101.30129198966408</v>
      </c>
      <c r="AC1029" s="29">
        <f>IFERROR(IF(U1029="",0,U1029/10000),0)</f>
        <v>371.86</v>
      </c>
      <c r="AD1029" s="27">
        <f>IFERROR(IF(AND(T1029&lt;&gt;"",T1029&gt;0),U1029/T1029,0),0)</f>
        <v>15494.166666666666</v>
      </c>
      <c r="AE1029" s="29">
        <f>IFERROR(IF(V1029="",0,V1029/10000),0)</f>
        <v>107.89</v>
      </c>
      <c r="AF1029" s="29">
        <f>IFERROR(IF(O1029&gt;0,N1029/O1029/60,0),0)</f>
        <v>130.67866666666666</v>
      </c>
      <c r="AG1029" s="28">
        <f>IF(Z1029="是",COUNTIFS($Z$2:$Z$4721,"是",$AB$2:$AB$4721,"&lt;"&amp;AB1029)/COUNTIF($Z$2:$Z$4721,"是")*100,"")</f>
        <v>70.657672849915684</v>
      </c>
      <c r="AH1029" s="28">
        <f>IF(Z1029="是",COUNTIFS($Z$2:$Z$4721,"是",$AC$2:$AC$4721,"&lt;"&amp;AC1029)/COUNTIF($Z$2:$Z$4721,"是")*100,"")</f>
        <v>6.4080944350758857</v>
      </c>
      <c r="AI1029" s="28">
        <f>IF(Z1029="是",COUNTIFS($Z$2:$Z$4721,"是",$AD$2:$AD$4721,"&lt;"&amp;AD1029)/COUNTIF($Z$2:$Z$4721,"是")*100,"")</f>
        <v>6.9139966273187179</v>
      </c>
      <c r="AJ1029" s="28">
        <f>IF(Z1029="是",COUNTIFS($Z$2:$Z$4721,"是",$AE$2:$AE$4721,"&lt;"&amp;AE1029)/COUNTIF($Z$2:$Z$4721,"是")*100,"")</f>
        <v>9.9494097807757171</v>
      </c>
      <c r="AK1029" s="28">
        <f>IF(Z1029="是",COUNTIFS($Z$2:$Z$4721,"是",$AF$2:$AF$4721,"&lt;"&amp;AF1029)/COUNTIF($Z$2:$Z$4721,"是")*100,"")</f>
        <v>43.001686340640809</v>
      </c>
      <c r="AL1029" s="29">
        <f>IF(Z1029="是",ROUND(AG1029*0.1+AH1029*0.35+AI1029*0.15+AJ1029*0.15+AK1029*0.25,2),"")</f>
        <v>22.59</v>
      </c>
      <c r="AM1029" s="25">
        <f>IF(Z1029="是",COUNTIFS($Z$2:$Z$4721,"是",$AL$2:$AL$4721,"&gt;"&amp;AL1029)+1,"")</f>
        <v>513</v>
      </c>
      <c r="AN1029" s="24" t="str">
        <f>IF(Z1029&lt;&gt;"是","非参评",IF(AND(AM1029&lt;=COUNTIF($Z$2:$Z$4721,"是")*0.2,AC1029&gt;MEDIAN(IF($Z$2:$Z$4721="是",$AC$2:$AC$4721))),"S",IF(AM1029&lt;=COUNTIF($Z$2:$Z$4721,"是")*0.5,"A",IF(AM1029&lt;=COUNTIF($Z$2:$Z$4721,"是")*0.8,"B","C"))))</f>
        <v>C</v>
      </c>
      <c r="AO1029" s="24" t="str">
        <f>IF(G1029="","无数据",IF(G1029&lt;30,"MOB1-",IF(G1029&lt;90,"MOB1-3",IF(G1029&lt;180,"MOB3-6",IF(G1029&lt;365,"MOB6-12","MOB12+")))))</f>
        <v>MOB1-3</v>
      </c>
    </row>
    <row r="1030" spans="1:41" ht="13.5" hidden="1" customHeight="1">
      <c r="A1030" s="24" t="s">
        <v>1168</v>
      </c>
      <c r="B1030" s="34" t="s">
        <v>162</v>
      </c>
      <c r="C1030" s="25">
        <v>803329</v>
      </c>
      <c r="D1030" s="24" t="s">
        <v>820</v>
      </c>
      <c r="E1030" s="26">
        <v>46085.612500000003</v>
      </c>
      <c r="F1030" s="26">
        <v>46085.612500000003</v>
      </c>
      <c r="G1030" s="25">
        <v>69</v>
      </c>
      <c r="H1030" s="25">
        <v>69</v>
      </c>
      <c r="I1030" s="26">
        <v>46154.761111111096</v>
      </c>
      <c r="J1030" s="27">
        <v>118</v>
      </c>
      <c r="K1030" s="27">
        <v>164</v>
      </c>
      <c r="L1030" s="27">
        <v>82</v>
      </c>
      <c r="M1030" s="27">
        <v>9565</v>
      </c>
      <c r="N1030" s="27">
        <v>8367</v>
      </c>
      <c r="O1030" s="25">
        <v>3</v>
      </c>
      <c r="P1030" s="27">
        <v>0</v>
      </c>
      <c r="Q1030" s="24"/>
      <c r="R1030" s="24"/>
      <c r="S1030" s="27">
        <v>1</v>
      </c>
      <c r="T1030" s="27">
        <v>2</v>
      </c>
      <c r="U1030" s="27">
        <v>10500</v>
      </c>
      <c r="V1030" s="27">
        <v>10500</v>
      </c>
      <c r="W1030" s="27">
        <v>10500</v>
      </c>
      <c r="X1030" s="24" t="str">
        <f>IF(OR(I1030="",说明首页!$C$3-INT(I1030)&gt;7),"是","否")</f>
        <v>否</v>
      </c>
      <c r="Y1030" s="24" t="str">
        <f>IF(OR(O1030="",O1030&lt;22),"是","否")</f>
        <v>是</v>
      </c>
      <c r="Z1030" s="24" t="str">
        <f>IF(AND(X1030="否",Y1030="否"),"是","否")</f>
        <v>否</v>
      </c>
      <c r="AA1030" s="24" t="str">
        <f>IF(OR(I1030="",说明首页!$C$3-INT(I1030)&gt;=3),"是","否")</f>
        <v>否</v>
      </c>
      <c r="AB1030" s="28">
        <f>IFERROR(IF(L1030&gt;0,N1030/L1030,0),0)</f>
        <v>102.03658536585365</v>
      </c>
      <c r="AC1030" s="29">
        <f>IFERROR(IF(U1030="",0,U1030/10000),0)</f>
        <v>1.05</v>
      </c>
      <c r="AD1030" s="27">
        <f>IFERROR(IF(AND(T1030&lt;&gt;"",T1030&gt;0),U1030/T1030,0),0)</f>
        <v>5250</v>
      </c>
      <c r="AE1030" s="29">
        <f>IFERROR(IF(V1030="",0,V1030/10000),0)</f>
        <v>1.05</v>
      </c>
      <c r="AF1030" s="29">
        <f>IFERROR(IF(O1030&gt;0,N1030/O1030/60,0),0)</f>
        <v>46.483333333333334</v>
      </c>
      <c r="AG1030" s="28" t="str">
        <f>IF(Z1030="是",COUNTIFS($Z$2:$Z$4721,"是",$AB$2:$AB$4721,"&lt;"&amp;AB1030)/COUNTIF($Z$2:$Z$4721,"是")*100,"")</f>
        <v/>
      </c>
      <c r="AH1030" s="28" t="str">
        <f>IF(Z1030="是",COUNTIFS($Z$2:$Z$4721,"是",$AC$2:$AC$4721,"&lt;"&amp;AC1030)/COUNTIF($Z$2:$Z$4721,"是")*100,"")</f>
        <v/>
      </c>
      <c r="AI1030" s="28" t="str">
        <f>IF(Z1030="是",COUNTIFS($Z$2:$Z$4721,"是",$AD$2:$AD$4721,"&lt;"&amp;AD1030)/COUNTIF($Z$2:$Z$4721,"是")*100,"")</f>
        <v/>
      </c>
      <c r="AJ1030" s="28" t="str">
        <f>IF(Z1030="是",COUNTIFS($Z$2:$Z$4721,"是",$AE$2:$AE$4721,"&lt;"&amp;AE1030)/COUNTIF($Z$2:$Z$4721,"是")*100,"")</f>
        <v/>
      </c>
      <c r="AK1030" s="28" t="str">
        <f>IF(Z1030="是",COUNTIFS($Z$2:$Z$4721,"是",$AF$2:$AF$4721,"&lt;"&amp;AF1030)/COUNTIF($Z$2:$Z$4721,"是")*100,"")</f>
        <v/>
      </c>
      <c r="AL1030" s="29" t="str">
        <f>IF(Z1030="是",ROUND(AG1030*0.1+AH1030*0.35+AI1030*0.15+AJ1030*0.15+AK1030*0.25,2),"")</f>
        <v/>
      </c>
      <c r="AM1030" s="25" t="str">
        <f>IF(Z1030="是",COUNTIFS($Z$2:$Z$4721,"是",$AL$2:$AL$4721,"&gt;"&amp;AL1030)+1,"")</f>
        <v/>
      </c>
      <c r="AN1030" s="24" t="str">
        <f>IF(Z1030&lt;&gt;"是","非参评",IF(AND(AM1030&lt;=COUNTIF($Z$2:$Z$4721,"是")*0.2,AC1030&gt;MEDIAN(IF($Z$2:$Z$4721="是",$AC$2:$AC$4721))),"S",IF(AM1030&lt;=COUNTIF($Z$2:$Z$4721,"是")*0.5,"A",IF(AM1030&lt;=COUNTIF($Z$2:$Z$4721,"是")*0.8,"B","C"))))</f>
        <v>非参评</v>
      </c>
      <c r="AO1030" s="24" t="str">
        <f>IF(G1030="","无数据",IF(G1030&lt;30,"MOB1-",IF(G1030&lt;90,"MOB1-3",IF(G1030&lt;180,"MOB3-6",IF(G1030&lt;365,"MOB6-12","MOB12+")))))</f>
        <v>MOB1-3</v>
      </c>
    </row>
    <row r="1031" spans="1:41" ht="13.5" hidden="1" customHeight="1">
      <c r="A1031" s="24" t="s">
        <v>1168</v>
      </c>
      <c r="B1031" s="34" t="s">
        <v>162</v>
      </c>
      <c r="C1031" s="25">
        <v>803330</v>
      </c>
      <c r="D1031" s="24" t="s">
        <v>948</v>
      </c>
      <c r="E1031" s="26">
        <v>46084.567361111098</v>
      </c>
      <c r="F1031" s="26">
        <v>46084.567361111098</v>
      </c>
      <c r="G1031" s="25">
        <v>70</v>
      </c>
      <c r="H1031" s="25">
        <v>70</v>
      </c>
      <c r="I1031" s="26">
        <v>46154.7902777778</v>
      </c>
      <c r="J1031" s="27">
        <v>2851</v>
      </c>
      <c r="K1031" s="27">
        <v>3759</v>
      </c>
      <c r="L1031" s="27">
        <v>1760</v>
      </c>
      <c r="M1031" s="27">
        <v>223993</v>
      </c>
      <c r="N1031" s="27">
        <v>193950</v>
      </c>
      <c r="O1031" s="25">
        <v>24</v>
      </c>
      <c r="P1031" s="27">
        <v>0</v>
      </c>
      <c r="Q1031" s="24"/>
      <c r="R1031" s="24"/>
      <c r="S1031" s="27">
        <v>183</v>
      </c>
      <c r="T1031" s="27">
        <v>279</v>
      </c>
      <c r="U1031" s="27">
        <v>4537600</v>
      </c>
      <c r="V1031" s="27">
        <v>1142600</v>
      </c>
      <c r="W1031" s="27">
        <v>4537600</v>
      </c>
      <c r="X1031" s="24" t="str">
        <f>IF(OR(I1031="",说明首页!$C$3-INT(I1031)&gt;7),"是","否")</f>
        <v>否</v>
      </c>
      <c r="Y1031" s="24" t="str">
        <f>IF(OR(O1031="",O1031&lt;22),"是","否")</f>
        <v>否</v>
      </c>
      <c r="Z1031" s="24" t="str">
        <f>IF(AND(X1031="否",Y1031="否"),"是","否")</f>
        <v>是</v>
      </c>
      <c r="AA1031" s="24" t="str">
        <f>IF(OR(I1031="",说明首页!$C$3-INT(I1031)&gt;=3),"是","否")</f>
        <v>否</v>
      </c>
      <c r="AB1031" s="28">
        <f>IFERROR(IF(L1031&gt;0,N1031/L1031,0),0)</f>
        <v>110.19886363636364</v>
      </c>
      <c r="AC1031" s="29">
        <f>IFERROR(IF(U1031="",0,U1031/10000),0)</f>
        <v>453.76</v>
      </c>
      <c r="AD1031" s="27">
        <f>IFERROR(IF(AND(T1031&lt;&gt;"",T1031&gt;0),U1031/T1031,0),0)</f>
        <v>16263.799283154121</v>
      </c>
      <c r="AE1031" s="29">
        <f>IFERROR(IF(V1031="",0,V1031/10000),0)</f>
        <v>114.26</v>
      </c>
      <c r="AF1031" s="29">
        <f>IFERROR(IF(O1031&gt;0,N1031/O1031/60,0),0)</f>
        <v>134.6875</v>
      </c>
      <c r="AG1031" s="28">
        <f>IF(Z1031="是",COUNTIFS($Z$2:$Z$4721,"是",$AB$2:$AB$4721,"&lt;"&amp;AB1031)/COUNTIF($Z$2:$Z$4721,"是")*100,"")</f>
        <v>80.269814502529513</v>
      </c>
      <c r="AH1031" s="28">
        <f>IF(Z1031="是",COUNTIFS($Z$2:$Z$4721,"是",$AC$2:$AC$4721,"&lt;"&amp;AC1031)/COUNTIF($Z$2:$Z$4721,"是")*100,"")</f>
        <v>12.816188870151771</v>
      </c>
      <c r="AI1031" s="28">
        <f>IF(Z1031="是",COUNTIFS($Z$2:$Z$4721,"是",$AD$2:$AD$4721,"&lt;"&amp;AD1031)/COUNTIF($Z$2:$Z$4721,"是")*100,"")</f>
        <v>9.6121416526138272</v>
      </c>
      <c r="AJ1031" s="28">
        <f>IF(Z1031="是",COUNTIFS($Z$2:$Z$4721,"是",$AE$2:$AE$4721,"&lt;"&amp;AE1031)/COUNTIF($Z$2:$Z$4721,"是")*100,"")</f>
        <v>10.792580101180437</v>
      </c>
      <c r="AK1031" s="28">
        <f>IF(Z1031="是",COUNTIFS($Z$2:$Z$4721,"是",$AF$2:$AF$4721,"&lt;"&amp;AF1031)/COUNTIF($Z$2:$Z$4721,"是")*100,"")</f>
        <v>50.252951096121414</v>
      </c>
      <c r="AL1031" s="29">
        <f>IF(Z1031="是",ROUND(AG1031*0.1+AH1031*0.35+AI1031*0.15+AJ1031*0.15+AK1031*0.25,2),"")</f>
        <v>28.14</v>
      </c>
      <c r="AM1031" s="25">
        <f>IF(Z1031="是",COUNTIFS($Z$2:$Z$4721,"是",$AL$2:$AL$4721,"&gt;"&amp;AL1031)+1,"")</f>
        <v>465</v>
      </c>
      <c r="AN1031" s="24" t="str">
        <f>IF(Z1031&lt;&gt;"是","非参评",IF(AND(AM1031&lt;=COUNTIF($Z$2:$Z$4721,"是")*0.2,AC1031&gt;MEDIAN(IF($Z$2:$Z$4721="是",$AC$2:$AC$4721))),"S",IF(AM1031&lt;=COUNTIF($Z$2:$Z$4721,"是")*0.5,"A",IF(AM1031&lt;=COUNTIF($Z$2:$Z$4721,"是")*0.8,"B","C"))))</f>
        <v>B</v>
      </c>
      <c r="AO1031" s="24" t="str">
        <f>IF(G1031="","无数据",IF(G1031&lt;30,"MOB1-",IF(G1031&lt;90,"MOB1-3",IF(G1031&lt;180,"MOB3-6",IF(G1031&lt;365,"MOB6-12","MOB12+")))))</f>
        <v>MOB1-3</v>
      </c>
    </row>
    <row r="1032" spans="1:41" ht="13.5" hidden="1" customHeight="1">
      <c r="A1032" s="24" t="s">
        <v>1168</v>
      </c>
      <c r="B1032" s="34" t="s">
        <v>162</v>
      </c>
      <c r="C1032" s="25">
        <v>803331</v>
      </c>
      <c r="D1032" s="24" t="s">
        <v>1746</v>
      </c>
      <c r="E1032" s="26">
        <v>46084.601388888899</v>
      </c>
      <c r="F1032" s="26">
        <v>46084.601388888899</v>
      </c>
      <c r="G1032" s="25">
        <v>70</v>
      </c>
      <c r="H1032" s="25">
        <v>70</v>
      </c>
      <c r="I1032" s="26">
        <v>46154.849305555603</v>
      </c>
      <c r="J1032" s="27">
        <v>3071</v>
      </c>
      <c r="K1032" s="27">
        <v>4478</v>
      </c>
      <c r="L1032" s="27">
        <v>1222</v>
      </c>
      <c r="M1032" s="27">
        <v>197997</v>
      </c>
      <c r="N1032" s="27">
        <v>152104</v>
      </c>
      <c r="O1032" s="25">
        <v>24</v>
      </c>
      <c r="P1032" s="27">
        <v>0</v>
      </c>
      <c r="Q1032" s="24"/>
      <c r="R1032" s="24"/>
      <c r="S1032" s="27">
        <v>229</v>
      </c>
      <c r="T1032" s="27">
        <v>378</v>
      </c>
      <c r="U1032" s="27">
        <v>8535900</v>
      </c>
      <c r="V1032" s="27">
        <v>2998000</v>
      </c>
      <c r="W1032" s="27">
        <v>8535900</v>
      </c>
      <c r="X1032" s="24" t="str">
        <f>IF(OR(I1032="",说明首页!$C$3-INT(I1032)&gt;7),"是","否")</f>
        <v>否</v>
      </c>
      <c r="Y1032" s="24" t="str">
        <f>IF(OR(O1032="",O1032&lt;22),"是","否")</f>
        <v>否</v>
      </c>
      <c r="Z1032" s="24" t="str">
        <f>IF(AND(X1032="否",Y1032="否"),"是","否")</f>
        <v>是</v>
      </c>
      <c r="AA1032" s="24" t="str">
        <f>IF(OR(I1032="",说明首页!$C$3-INT(I1032)&gt;=3),"是","否")</f>
        <v>否</v>
      </c>
      <c r="AB1032" s="28">
        <f>IFERROR(IF(L1032&gt;0,N1032/L1032,0),0)</f>
        <v>124.47135842880523</v>
      </c>
      <c r="AC1032" s="29">
        <f>IFERROR(IF(U1032="",0,U1032/10000),0)</f>
        <v>853.59</v>
      </c>
      <c r="AD1032" s="27">
        <f>IFERROR(IF(AND(T1032&lt;&gt;"",T1032&gt;0),U1032/T1032,0),0)</f>
        <v>22581.746031746032</v>
      </c>
      <c r="AE1032" s="29">
        <f>IFERROR(IF(V1032="",0,V1032/10000),0)</f>
        <v>299.8</v>
      </c>
      <c r="AF1032" s="29">
        <f>IFERROR(IF(O1032&gt;0,N1032/O1032/60,0),0)</f>
        <v>105.62777777777778</v>
      </c>
      <c r="AG1032" s="28">
        <f>IF(Z1032="是",COUNTIFS($Z$2:$Z$4721,"是",$AB$2:$AB$4721,"&lt;"&amp;AB1032)/COUNTIF($Z$2:$Z$4721,"是")*100,"")</f>
        <v>90.387858347386171</v>
      </c>
      <c r="AH1032" s="28">
        <f>IF(Z1032="是",COUNTIFS($Z$2:$Z$4721,"是",$AC$2:$AC$4721,"&lt;"&amp;AC1032)/COUNTIF($Z$2:$Z$4721,"是")*100,"")</f>
        <v>55.649241146711638</v>
      </c>
      <c r="AI1032" s="28">
        <f>IF(Z1032="是",COUNTIFS($Z$2:$Z$4721,"是",$AD$2:$AD$4721,"&lt;"&amp;AD1032)/COUNTIF($Z$2:$Z$4721,"是")*100,"")</f>
        <v>40.978077571669473</v>
      </c>
      <c r="AJ1032" s="28">
        <f>IF(Z1032="是",COUNTIFS($Z$2:$Z$4721,"是",$AE$2:$AE$4721,"&lt;"&amp;AE1032)/COUNTIF($Z$2:$Z$4721,"是")*100,"")</f>
        <v>48.060708263069138</v>
      </c>
      <c r="AK1032" s="28">
        <f>IF(Z1032="是",COUNTIFS($Z$2:$Z$4721,"是",$AF$2:$AF$4721,"&lt;"&amp;AF1032)/COUNTIF($Z$2:$Z$4721,"是")*100,"")</f>
        <v>10.118043844856661</v>
      </c>
      <c r="AL1032" s="29">
        <f>IF(Z1032="是",ROUND(AG1032*0.1+AH1032*0.35+AI1032*0.15+AJ1032*0.15+AK1032*0.25,2),"")</f>
        <v>44.4</v>
      </c>
      <c r="AM1032" s="25">
        <f>IF(Z1032="是",COUNTIFS($Z$2:$Z$4721,"是",$AL$2:$AL$4721,"&gt;"&amp;AL1032)+1,"")</f>
        <v>331</v>
      </c>
      <c r="AN1032" s="24" t="str">
        <f>IF(Z1032&lt;&gt;"是","非参评",IF(AND(AM1032&lt;=COUNTIF($Z$2:$Z$4721,"是")*0.2,AC1032&gt;MEDIAN(IF($Z$2:$Z$4721="是",$AC$2:$AC$4721))),"S",IF(AM1032&lt;=COUNTIF($Z$2:$Z$4721,"是")*0.5,"A",IF(AM1032&lt;=COUNTIF($Z$2:$Z$4721,"是")*0.8,"B","C"))))</f>
        <v>B</v>
      </c>
      <c r="AO1032" s="24" t="str">
        <f>IF(G1032="","无数据",IF(G1032&lt;30,"MOB1-",IF(G1032&lt;90,"MOB1-3",IF(G1032&lt;180,"MOB3-6",IF(G1032&lt;365,"MOB6-12","MOB12+")))))</f>
        <v>MOB1-3</v>
      </c>
    </row>
    <row r="1033" spans="1:41" ht="13.5" hidden="1" customHeight="1">
      <c r="A1033" s="24" t="s">
        <v>1168</v>
      </c>
      <c r="B1033" s="34" t="s">
        <v>160</v>
      </c>
      <c r="C1033" s="25">
        <v>803333</v>
      </c>
      <c r="D1033" s="24" t="s">
        <v>1475</v>
      </c>
      <c r="E1033" s="26">
        <v>46085.694444444402</v>
      </c>
      <c r="F1033" s="26">
        <v>46085.694444444402</v>
      </c>
      <c r="G1033" s="25">
        <v>69</v>
      </c>
      <c r="H1033" s="25">
        <v>69</v>
      </c>
      <c r="I1033" s="26">
        <v>46139.642361111102</v>
      </c>
      <c r="J1033" s="27">
        <v>1448</v>
      </c>
      <c r="K1033" s="27">
        <v>2044</v>
      </c>
      <c r="L1033" s="27">
        <v>1243</v>
      </c>
      <c r="M1033" s="27">
        <v>87501</v>
      </c>
      <c r="N1033" s="27">
        <v>76161</v>
      </c>
      <c r="O1033" s="24">
        <v>12</v>
      </c>
      <c r="P1033" s="24">
        <v>0</v>
      </c>
      <c r="Q1033" s="24"/>
      <c r="R1033" s="24"/>
      <c r="S1033" s="24">
        <v>72</v>
      </c>
      <c r="T1033" s="24">
        <v>119</v>
      </c>
      <c r="U1033" s="24">
        <v>1354000</v>
      </c>
      <c r="V1033" s="24">
        <v>87700</v>
      </c>
      <c r="W1033" s="24">
        <v>1354000</v>
      </c>
      <c r="X1033" s="24" t="str">
        <f>IF(OR(I1033="",说明首页!$C$3-INT(I1033)&gt;7),"是","否")</f>
        <v>否</v>
      </c>
      <c r="Y1033" s="24" t="str">
        <f>IF(OR(O1033="",O1033&lt;22),"是","否")</f>
        <v>是</v>
      </c>
      <c r="Z1033" s="24" t="str">
        <f>IF(AND(X1033="否",Y1033="否"),"是","否")</f>
        <v>否</v>
      </c>
      <c r="AA1033" s="24" t="str">
        <f>IF(OR(I1033="",说明首页!$C$3-INT(I1033)&gt;=3),"是","否")</f>
        <v>否</v>
      </c>
      <c r="AB1033" s="28">
        <f>IFERROR(IF(L1033&gt;0,N1033/L1033,0),0)</f>
        <v>61.27192276749799</v>
      </c>
      <c r="AC1033" s="29">
        <f>IFERROR(IF(U1033="",0,U1033/10000),0)</f>
        <v>135.4</v>
      </c>
      <c r="AD1033" s="27">
        <f>IFERROR(IF(AND(T1033&lt;&gt;"",T1033&gt;0),U1033/T1033,0),0)</f>
        <v>11378.151260504203</v>
      </c>
      <c r="AE1033" s="29">
        <f>IFERROR(IF(V1033="",0,V1033/10000),0)</f>
        <v>8.77</v>
      </c>
      <c r="AF1033" s="29">
        <f>IFERROR(IF(O1033&gt;0,N1033/O1033/60,0),0)</f>
        <v>105.77916666666667</v>
      </c>
      <c r="AG1033" s="28" t="str">
        <f>IF(Z1033="是",COUNTIFS($Z$2:$Z$4721,"是",$AB$2:$AB$4721,"&lt;"&amp;AB1033)/COUNTIF($Z$2:$Z$4721,"是")*100,"")</f>
        <v/>
      </c>
      <c r="AH1033" s="28" t="str">
        <f>IF(Z1033="是",COUNTIFS($Z$2:$Z$4721,"是",$AC$2:$AC$4721,"&lt;"&amp;AC1033)/COUNTIF($Z$2:$Z$4721,"是")*100,"")</f>
        <v/>
      </c>
      <c r="AI1033" s="28" t="str">
        <f>IF(Z1033="是",COUNTIFS($Z$2:$Z$4721,"是",$AD$2:$AD$4721,"&lt;"&amp;AD1033)/COUNTIF($Z$2:$Z$4721,"是")*100,"")</f>
        <v/>
      </c>
      <c r="AJ1033" s="28" t="str">
        <f>IF(Z1033="是",COUNTIFS($Z$2:$Z$4721,"是",$AE$2:$AE$4721,"&lt;"&amp;AE1033)/COUNTIF($Z$2:$Z$4721,"是")*100,"")</f>
        <v/>
      </c>
      <c r="AK1033" s="28" t="str">
        <f>IF(Z1033="是",COUNTIFS($Z$2:$Z$4721,"是",$AF$2:$AF$4721,"&lt;"&amp;AF1033)/COUNTIF($Z$2:$Z$4721,"是")*100,"")</f>
        <v/>
      </c>
      <c r="AL1033" s="29" t="str">
        <f>IF(Z1033="是",ROUND(AG1033*0.1+AH1033*0.35+AI1033*0.15+AJ1033*0.15+AK1033*0.25,2),"")</f>
        <v/>
      </c>
      <c r="AM1033" s="25" t="str">
        <f>IF(Z1033="是",COUNTIFS($Z$2:$Z$4721,"是",$AL$2:$AL$4721,"&gt;"&amp;AL1033)+1,"")</f>
        <v/>
      </c>
      <c r="AN1033" s="24" t="str">
        <f>IF(Z1033&lt;&gt;"是","非参评",IF(AND(AM1033&lt;=COUNTIF($Z$2:$Z$4721,"是")*0.2,AC1033&gt;MEDIAN(IF($Z$2:$Z$4721="是",$AC$2:$AC$4721))),"S",IF(AM1033&lt;=COUNTIF($Z$2:$Z$4721,"是")*0.5,"A",IF(AM1033&lt;=COUNTIF($Z$2:$Z$4721,"是")*0.8,"B","C"))))</f>
        <v>非参评</v>
      </c>
      <c r="AO1033" s="24" t="str">
        <f>IF(G1033="","无数据",IF(G1033&lt;30,"MOB1-",IF(G1033&lt;90,"MOB1-3",IF(G1033&lt;180,"MOB3-6",IF(G1033&lt;365,"MOB6-12","MOB12+")))))</f>
        <v>MOB1-3</v>
      </c>
    </row>
    <row r="1034" spans="1:41" ht="13.5" hidden="1" customHeight="1">
      <c r="A1034" s="24" t="s">
        <v>1168</v>
      </c>
      <c r="B1034" s="34" t="s">
        <v>160</v>
      </c>
      <c r="C1034" s="25">
        <v>803334</v>
      </c>
      <c r="D1034" s="24" t="s">
        <v>342</v>
      </c>
      <c r="E1034" s="26">
        <v>46086.384722222203</v>
      </c>
      <c r="F1034" s="26">
        <v>46086.384722222203</v>
      </c>
      <c r="G1034" s="25">
        <v>68</v>
      </c>
      <c r="H1034" s="25">
        <v>68</v>
      </c>
      <c r="I1034" s="26">
        <v>46142.754861111098</v>
      </c>
      <c r="J1034" s="27">
        <v>2193</v>
      </c>
      <c r="K1034" s="27">
        <v>3131</v>
      </c>
      <c r="L1034" s="27">
        <v>1654</v>
      </c>
      <c r="M1034" s="27">
        <v>133807</v>
      </c>
      <c r="N1034" s="27">
        <v>113357</v>
      </c>
      <c r="O1034" s="25">
        <v>15</v>
      </c>
      <c r="P1034" s="27">
        <v>0</v>
      </c>
      <c r="Q1034" s="24"/>
      <c r="R1034" s="24"/>
      <c r="S1034" s="27">
        <v>58</v>
      </c>
      <c r="T1034" s="27">
        <v>82</v>
      </c>
      <c r="U1034" s="27">
        <v>1066000</v>
      </c>
      <c r="V1034" s="27">
        <v>253900</v>
      </c>
      <c r="W1034" s="27">
        <v>1066000</v>
      </c>
      <c r="X1034" s="24" t="str">
        <f>IF(OR(I1034="",说明首页!$C$3-INT(I1034)&gt;7),"是","否")</f>
        <v>否</v>
      </c>
      <c r="Y1034" s="24" t="str">
        <f>IF(OR(O1034="",O1034&lt;22),"是","否")</f>
        <v>是</v>
      </c>
      <c r="Z1034" s="24" t="str">
        <f>IF(AND(X1034="否",Y1034="否"),"是","否")</f>
        <v>否</v>
      </c>
      <c r="AA1034" s="24" t="str">
        <f>IF(OR(I1034="",说明首页!$C$3-INT(I1034)&gt;=3),"是","否")</f>
        <v>否</v>
      </c>
      <c r="AB1034" s="28">
        <f>IFERROR(IF(L1034&gt;0,N1034/L1034,0),0)</f>
        <v>68.53506650544135</v>
      </c>
      <c r="AC1034" s="29">
        <f>IFERROR(IF(U1034="",0,U1034/10000),0)</f>
        <v>106.6</v>
      </c>
      <c r="AD1034" s="27">
        <f>IFERROR(IF(AND(T1034&lt;&gt;"",T1034&gt;0),U1034/T1034,0),0)</f>
        <v>13000</v>
      </c>
      <c r="AE1034" s="29">
        <f>IFERROR(IF(V1034="",0,V1034/10000),0)</f>
        <v>25.39</v>
      </c>
      <c r="AF1034" s="29">
        <f>IFERROR(IF(O1034&gt;0,N1034/O1034/60,0),0)</f>
        <v>125.95222222222222</v>
      </c>
      <c r="AG1034" s="28" t="str">
        <f>IF(Z1034="是",COUNTIFS($Z$2:$Z$4721,"是",$AB$2:$AB$4721,"&lt;"&amp;AB1034)/COUNTIF($Z$2:$Z$4721,"是")*100,"")</f>
        <v/>
      </c>
      <c r="AH1034" s="28" t="str">
        <f>IF(Z1034="是",COUNTIFS($Z$2:$Z$4721,"是",$AC$2:$AC$4721,"&lt;"&amp;AC1034)/COUNTIF($Z$2:$Z$4721,"是")*100,"")</f>
        <v/>
      </c>
      <c r="AI1034" s="28" t="str">
        <f>IF(Z1034="是",COUNTIFS($Z$2:$Z$4721,"是",$AD$2:$AD$4721,"&lt;"&amp;AD1034)/COUNTIF($Z$2:$Z$4721,"是")*100,"")</f>
        <v/>
      </c>
      <c r="AJ1034" s="28" t="str">
        <f>IF(Z1034="是",COUNTIFS($Z$2:$Z$4721,"是",$AE$2:$AE$4721,"&lt;"&amp;AE1034)/COUNTIF($Z$2:$Z$4721,"是")*100,"")</f>
        <v/>
      </c>
      <c r="AK1034" s="28" t="str">
        <f>IF(Z1034="是",COUNTIFS($Z$2:$Z$4721,"是",$AF$2:$AF$4721,"&lt;"&amp;AF1034)/COUNTIF($Z$2:$Z$4721,"是")*100,"")</f>
        <v/>
      </c>
      <c r="AL1034" s="29" t="str">
        <f>IF(Z1034="是",ROUND(AG1034*0.1+AH1034*0.35+AI1034*0.15+AJ1034*0.15+AK1034*0.25,2),"")</f>
        <v/>
      </c>
      <c r="AM1034" s="25" t="str">
        <f>IF(Z1034="是",COUNTIFS($Z$2:$Z$4721,"是",$AL$2:$AL$4721,"&gt;"&amp;AL1034)+1,"")</f>
        <v/>
      </c>
      <c r="AN1034" s="24" t="str">
        <f>IF(Z1034&lt;&gt;"是","非参评",IF(AND(AM1034&lt;=COUNTIF($Z$2:$Z$4721,"是")*0.2,AC1034&gt;MEDIAN(IF($Z$2:$Z$4721="是",$AC$2:$AC$4721))),"S",IF(AM1034&lt;=COUNTIF($Z$2:$Z$4721,"是")*0.5,"A",IF(AM1034&lt;=COUNTIF($Z$2:$Z$4721,"是")*0.8,"B","C"))))</f>
        <v>非参评</v>
      </c>
      <c r="AO1034" s="24" t="str">
        <f>IF(G1034="","无数据",IF(G1034&lt;30,"MOB1-",IF(G1034&lt;90,"MOB1-3",IF(G1034&lt;180,"MOB3-6",IF(G1034&lt;365,"MOB6-12","MOB12+")))))</f>
        <v>MOB1-3</v>
      </c>
    </row>
    <row r="1035" spans="1:41" ht="13.5" hidden="1" customHeight="1">
      <c r="A1035" s="24" t="s">
        <v>1168</v>
      </c>
      <c r="B1035" s="34" t="s">
        <v>160</v>
      </c>
      <c r="C1035" s="25">
        <v>803335</v>
      </c>
      <c r="D1035" s="24" t="s">
        <v>1504</v>
      </c>
      <c r="E1035" s="26">
        <v>46085.695833333302</v>
      </c>
      <c r="F1035" s="26">
        <v>46085.695833333302</v>
      </c>
      <c r="G1035" s="25">
        <v>69</v>
      </c>
      <c r="H1035" s="25">
        <v>69</v>
      </c>
      <c r="I1035" s="26">
        <v>46153.5180555556</v>
      </c>
      <c r="J1035" s="27">
        <v>3251</v>
      </c>
      <c r="K1035" s="27">
        <v>4136</v>
      </c>
      <c r="L1035" s="27">
        <v>2314</v>
      </c>
      <c r="M1035" s="27">
        <v>183833</v>
      </c>
      <c r="N1035" s="27">
        <v>156223</v>
      </c>
      <c r="O1035" s="25">
        <v>22</v>
      </c>
      <c r="P1035" s="27">
        <v>0</v>
      </c>
      <c r="Q1035" s="24"/>
      <c r="R1035" s="24"/>
      <c r="S1035" s="27">
        <v>176</v>
      </c>
      <c r="T1035" s="27">
        <v>281</v>
      </c>
      <c r="U1035" s="27">
        <v>3756500</v>
      </c>
      <c r="V1035" s="27">
        <v>767900</v>
      </c>
      <c r="W1035" s="27">
        <v>3756500</v>
      </c>
      <c r="X1035" s="24" t="str">
        <f>IF(OR(I1035="",说明首页!$C$3-INT(I1035)&gt;7),"是","否")</f>
        <v>否</v>
      </c>
      <c r="Y1035" s="24" t="str">
        <f>IF(OR(O1035="",O1035&lt;22),"是","否")</f>
        <v>否</v>
      </c>
      <c r="Z1035" s="24" t="str">
        <f>IF(AND(X1035="否",Y1035="否"),"是","否")</f>
        <v>是</v>
      </c>
      <c r="AA1035" s="24" t="str">
        <f>IF(OR(I1035="",说明首页!$C$3-INT(I1035)&gt;=3),"是","否")</f>
        <v>否</v>
      </c>
      <c r="AB1035" s="28">
        <f>IFERROR(IF(L1035&gt;0,N1035/L1035,0),0)</f>
        <v>67.512100259291273</v>
      </c>
      <c r="AC1035" s="29">
        <f>IFERROR(IF(U1035="",0,U1035/10000),0)</f>
        <v>375.65</v>
      </c>
      <c r="AD1035" s="27">
        <f>IFERROR(IF(AND(T1035&lt;&gt;"",T1035&gt;0),U1035/T1035,0),0)</f>
        <v>13368.327402135232</v>
      </c>
      <c r="AE1035" s="29">
        <f>IFERROR(IF(V1035="",0,V1035/10000),0)</f>
        <v>76.790000000000006</v>
      </c>
      <c r="AF1035" s="29">
        <f>IFERROR(IF(O1035&gt;0,N1035/O1035/60,0),0)</f>
        <v>118.35075757575758</v>
      </c>
      <c r="AG1035" s="28">
        <f>IF(Z1035="是",COUNTIFS($Z$2:$Z$4721,"是",$AB$2:$AB$4721,"&lt;"&amp;AB1035)/COUNTIF($Z$2:$Z$4721,"是")*100,"")</f>
        <v>3.87858347386172</v>
      </c>
      <c r="AH1035" s="28">
        <f>IF(Z1035="是",COUNTIFS($Z$2:$Z$4721,"是",$AC$2:$AC$4721,"&lt;"&amp;AC1035)/COUNTIF($Z$2:$Z$4721,"是")*100,"")</f>
        <v>6.7453625632377738</v>
      </c>
      <c r="AI1035" s="28">
        <f>IF(Z1035="是",COUNTIFS($Z$2:$Z$4721,"是",$AD$2:$AD$4721,"&lt;"&amp;AD1035)/COUNTIF($Z$2:$Z$4721,"是")*100,"")</f>
        <v>3.0354131534569984</v>
      </c>
      <c r="AJ1035" s="28">
        <f>IF(Z1035="是",COUNTIFS($Z$2:$Z$4721,"是",$AE$2:$AE$4721,"&lt;"&amp;AE1035)/COUNTIF($Z$2:$Z$4721,"是")*100,"")</f>
        <v>4.3844856661045535</v>
      </c>
      <c r="AK1035" s="28">
        <f>IF(Z1035="是",COUNTIFS($Z$2:$Z$4721,"是",$AF$2:$AF$4721,"&lt;"&amp;AF1035)/COUNTIF($Z$2:$Z$4721,"是")*100,"")</f>
        <v>21.079258010118043</v>
      </c>
      <c r="AL1035" s="29">
        <f>IF(Z1035="是",ROUND(AG1035*0.1+AH1035*0.35+AI1035*0.15+AJ1035*0.15+AK1035*0.25,2),"")</f>
        <v>9.1300000000000008</v>
      </c>
      <c r="AM1035" s="25">
        <f>IF(Z1035="是",COUNTIFS($Z$2:$Z$4721,"是",$AL$2:$AL$4721,"&gt;"&amp;AL1035)+1,"")</f>
        <v>580</v>
      </c>
      <c r="AN1035" s="24" t="str">
        <f>IF(Z1035&lt;&gt;"是","非参评",IF(AND(AM1035&lt;=COUNTIF($Z$2:$Z$4721,"是")*0.2,AC1035&gt;MEDIAN(IF($Z$2:$Z$4721="是",$AC$2:$AC$4721))),"S",IF(AM1035&lt;=COUNTIF($Z$2:$Z$4721,"是")*0.5,"A",IF(AM1035&lt;=COUNTIF($Z$2:$Z$4721,"是")*0.8,"B","C"))))</f>
        <v>C</v>
      </c>
      <c r="AO1035" s="24" t="str">
        <f>IF(G1035="","无数据",IF(G1035&lt;30,"MOB1-",IF(G1035&lt;90,"MOB1-3",IF(G1035&lt;180,"MOB3-6",IF(G1035&lt;365,"MOB6-12","MOB12+")))))</f>
        <v>MOB1-3</v>
      </c>
    </row>
    <row r="1036" spans="1:41" ht="13.5" hidden="1" customHeight="1">
      <c r="A1036" s="24" t="s">
        <v>1168</v>
      </c>
      <c r="B1036" s="34" t="s">
        <v>147</v>
      </c>
      <c r="C1036" s="25">
        <v>803345</v>
      </c>
      <c r="D1036" s="24" t="s">
        <v>1379</v>
      </c>
      <c r="E1036" s="26">
        <v>46086.613194444399</v>
      </c>
      <c r="F1036" s="26">
        <v>46086.613194444399</v>
      </c>
      <c r="G1036" s="25">
        <v>68</v>
      </c>
      <c r="H1036" s="25">
        <v>68</v>
      </c>
      <c r="I1036" s="26">
        <v>46154.7631944444</v>
      </c>
      <c r="J1036" s="27">
        <v>3655</v>
      </c>
      <c r="K1036" s="27">
        <v>4655</v>
      </c>
      <c r="L1036" s="27">
        <v>2500</v>
      </c>
      <c r="M1036" s="27">
        <v>221947</v>
      </c>
      <c r="N1036" s="27">
        <v>186059</v>
      </c>
      <c r="O1036" s="25">
        <v>25</v>
      </c>
      <c r="P1036" s="27">
        <v>0</v>
      </c>
      <c r="Q1036" s="24"/>
      <c r="R1036" s="24"/>
      <c r="S1036" s="27">
        <v>187</v>
      </c>
      <c r="T1036" s="27">
        <v>305</v>
      </c>
      <c r="U1036" s="27">
        <v>5337600</v>
      </c>
      <c r="V1036" s="27">
        <v>1612500</v>
      </c>
      <c r="W1036" s="27">
        <v>5337600</v>
      </c>
      <c r="X1036" s="24" t="str">
        <f>IF(OR(I1036="",说明首页!$C$3-INT(I1036)&gt;7),"是","否")</f>
        <v>否</v>
      </c>
      <c r="Y1036" s="24" t="str">
        <f>IF(OR(O1036="",O1036&lt;22),"是","否")</f>
        <v>否</v>
      </c>
      <c r="Z1036" s="24" t="str">
        <f>IF(AND(X1036="否",Y1036="否"),"是","否")</f>
        <v>是</v>
      </c>
      <c r="AA1036" s="24" t="str">
        <f>IF(OR(I1036="",说明首页!$C$3-INT(I1036)&gt;=3),"是","否")</f>
        <v>否</v>
      </c>
      <c r="AB1036" s="28">
        <f>IFERROR(IF(L1036&gt;0,N1036/L1036,0),0)</f>
        <v>74.423599999999993</v>
      </c>
      <c r="AC1036" s="29">
        <f>IFERROR(IF(U1036="",0,U1036/10000),0)</f>
        <v>533.76</v>
      </c>
      <c r="AD1036" s="27">
        <f>IFERROR(IF(AND(T1036&lt;&gt;"",T1036&gt;0),U1036/T1036,0),0)</f>
        <v>17500.327868852459</v>
      </c>
      <c r="AE1036" s="29">
        <f>IFERROR(IF(V1036="",0,V1036/10000),0)</f>
        <v>161.25</v>
      </c>
      <c r="AF1036" s="29">
        <f>IFERROR(IF(O1036&gt;0,N1036/O1036/60,0),0)</f>
        <v>124.03933333333333</v>
      </c>
      <c r="AG1036" s="28">
        <f>IF(Z1036="是",COUNTIFS($Z$2:$Z$4721,"是",$AB$2:$AB$4721,"&lt;"&amp;AB1036)/COUNTIF($Z$2:$Z$4721,"是")*100,"")</f>
        <v>12.816188870151771</v>
      </c>
      <c r="AH1036" s="28">
        <f>IF(Z1036="是",COUNTIFS($Z$2:$Z$4721,"是",$AC$2:$AC$4721,"&lt;"&amp;AC1036)/COUNTIF($Z$2:$Z$4721,"是")*100,"")</f>
        <v>20.404721753794266</v>
      </c>
      <c r="AI1036" s="28">
        <f>IF(Z1036="是",COUNTIFS($Z$2:$Z$4721,"是",$AD$2:$AD$4721,"&lt;"&amp;AD1036)/COUNTIF($Z$2:$Z$4721,"是")*100,"")</f>
        <v>13.490725126475548</v>
      </c>
      <c r="AJ1036" s="28">
        <f>IF(Z1036="是",COUNTIFS($Z$2:$Z$4721,"是",$AE$2:$AE$4721,"&lt;"&amp;AE1036)/COUNTIF($Z$2:$Z$4721,"是")*100,"")</f>
        <v>19.561551433389546</v>
      </c>
      <c r="AK1036" s="28">
        <f>IF(Z1036="是",COUNTIFS($Z$2:$Z$4721,"是",$AF$2:$AF$4721,"&lt;"&amp;AF1036)/COUNTIF($Z$2:$Z$4721,"是")*100,"")</f>
        <v>31.02866779089376</v>
      </c>
      <c r="AL1036" s="29">
        <f>IF(Z1036="是",ROUND(AG1036*0.1+AH1036*0.35+AI1036*0.15+AJ1036*0.15+AK1036*0.25,2),"")</f>
        <v>21.14</v>
      </c>
      <c r="AM1036" s="25">
        <f>IF(Z1036="是",COUNTIFS($Z$2:$Z$4721,"是",$AL$2:$AL$4721,"&gt;"&amp;AL1036)+1,"")</f>
        <v>522</v>
      </c>
      <c r="AN1036" s="24" t="str">
        <f>IF(Z1036&lt;&gt;"是","非参评",IF(AND(AM1036&lt;=COUNTIF($Z$2:$Z$4721,"是")*0.2,AC1036&gt;MEDIAN(IF($Z$2:$Z$4721="是",$AC$2:$AC$4721))),"S",IF(AM1036&lt;=COUNTIF($Z$2:$Z$4721,"是")*0.5,"A",IF(AM1036&lt;=COUNTIF($Z$2:$Z$4721,"是")*0.8,"B","C"))))</f>
        <v>C</v>
      </c>
      <c r="AO1036" s="24" t="str">
        <f>IF(G1036="","无数据",IF(G1036&lt;30,"MOB1-",IF(G1036&lt;90,"MOB1-3",IF(G1036&lt;180,"MOB3-6",IF(G1036&lt;365,"MOB6-12","MOB12+")))))</f>
        <v>MOB1-3</v>
      </c>
    </row>
    <row r="1037" spans="1:41" ht="13.5" hidden="1" customHeight="1">
      <c r="A1037" s="24" t="s">
        <v>1168</v>
      </c>
      <c r="B1037" s="34" t="s">
        <v>147</v>
      </c>
      <c r="C1037" s="25">
        <v>803346</v>
      </c>
      <c r="D1037" s="24" t="s">
        <v>1528</v>
      </c>
      <c r="E1037" s="26">
        <v>46086.616666666698</v>
      </c>
      <c r="F1037" s="26">
        <v>46086.616666666698</v>
      </c>
      <c r="G1037" s="25">
        <v>68</v>
      </c>
      <c r="H1037" s="25">
        <v>68</v>
      </c>
      <c r="I1037" s="26">
        <v>46127.768750000003</v>
      </c>
      <c r="J1037" s="27">
        <v>529</v>
      </c>
      <c r="K1037" s="27">
        <v>683</v>
      </c>
      <c r="L1037" s="27">
        <v>340</v>
      </c>
      <c r="M1037" s="27">
        <v>28492</v>
      </c>
      <c r="N1037" s="27">
        <v>23444</v>
      </c>
      <c r="O1037" s="25">
        <v>3</v>
      </c>
      <c r="P1037" s="27">
        <v>0</v>
      </c>
      <c r="Q1037" s="24"/>
      <c r="R1037" s="24"/>
      <c r="S1037" s="27">
        <v>35</v>
      </c>
      <c r="T1037" s="27">
        <v>60</v>
      </c>
      <c r="U1037" s="27">
        <v>612900</v>
      </c>
      <c r="V1037" s="27">
        <v>144500</v>
      </c>
      <c r="W1037" s="27">
        <v>612900</v>
      </c>
      <c r="X1037" s="24" t="str">
        <f>IF(OR(I1037="",说明首页!$C$3-INT(I1037)&gt;7),"是","否")</f>
        <v>否</v>
      </c>
      <c r="Y1037" s="24" t="str">
        <f>IF(OR(O1037="",O1037&lt;22),"是","否")</f>
        <v>是</v>
      </c>
      <c r="Z1037" s="24" t="str">
        <f>IF(AND(X1037="否",Y1037="否"),"是","否")</f>
        <v>否</v>
      </c>
      <c r="AA1037" s="24" t="str">
        <f>IF(OR(I1037="",说明首页!$C$3-INT(I1037)&gt;=3),"是","否")</f>
        <v>是</v>
      </c>
      <c r="AB1037" s="28">
        <f>IFERROR(IF(L1037&gt;0,N1037/L1037,0),0)</f>
        <v>68.952941176470588</v>
      </c>
      <c r="AC1037" s="29">
        <f>IFERROR(IF(U1037="",0,U1037/10000),0)</f>
        <v>61.29</v>
      </c>
      <c r="AD1037" s="27">
        <f>IFERROR(IF(AND(T1037&lt;&gt;"",T1037&gt;0),U1037/T1037,0),0)</f>
        <v>10215</v>
      </c>
      <c r="AE1037" s="29">
        <f>IFERROR(IF(V1037="",0,V1037/10000),0)</f>
        <v>14.45</v>
      </c>
      <c r="AF1037" s="29">
        <f>IFERROR(IF(O1037&gt;0,N1037/O1037/60,0),0)</f>
        <v>130.24444444444444</v>
      </c>
      <c r="AG1037" s="28" t="str">
        <f>IF(Z1037="是",COUNTIFS($Z$2:$Z$4721,"是",$AB$2:$AB$4721,"&lt;"&amp;AB1037)/COUNTIF($Z$2:$Z$4721,"是")*100,"")</f>
        <v/>
      </c>
      <c r="AH1037" s="28" t="str">
        <f>IF(Z1037="是",COUNTIFS($Z$2:$Z$4721,"是",$AC$2:$AC$4721,"&lt;"&amp;AC1037)/COUNTIF($Z$2:$Z$4721,"是")*100,"")</f>
        <v/>
      </c>
      <c r="AI1037" s="28" t="str">
        <f>IF(Z1037="是",COUNTIFS($Z$2:$Z$4721,"是",$AD$2:$AD$4721,"&lt;"&amp;AD1037)/COUNTIF($Z$2:$Z$4721,"是")*100,"")</f>
        <v/>
      </c>
      <c r="AJ1037" s="28" t="str">
        <f>IF(Z1037="是",COUNTIFS($Z$2:$Z$4721,"是",$AE$2:$AE$4721,"&lt;"&amp;AE1037)/COUNTIF($Z$2:$Z$4721,"是")*100,"")</f>
        <v/>
      </c>
      <c r="AK1037" s="28" t="str">
        <f>IF(Z1037="是",COUNTIFS($Z$2:$Z$4721,"是",$AF$2:$AF$4721,"&lt;"&amp;AF1037)/COUNTIF($Z$2:$Z$4721,"是")*100,"")</f>
        <v/>
      </c>
      <c r="AL1037" s="29" t="str">
        <f>IF(Z1037="是",ROUND(AG1037*0.1+AH1037*0.35+AI1037*0.15+AJ1037*0.15+AK1037*0.25,2),"")</f>
        <v/>
      </c>
      <c r="AM1037" s="25" t="str">
        <f>IF(Z1037="是",COUNTIFS($Z$2:$Z$4721,"是",$AL$2:$AL$4721,"&gt;"&amp;AL1037)+1,"")</f>
        <v/>
      </c>
      <c r="AN1037" s="24" t="str">
        <f>IF(Z1037&lt;&gt;"是","非参评",IF(AND(AM1037&lt;=COUNTIF($Z$2:$Z$4721,"是")*0.2,AC1037&gt;MEDIAN(IF($Z$2:$Z$4721="是",$AC$2:$AC$4721))),"S",IF(AM1037&lt;=COUNTIF($Z$2:$Z$4721,"是")*0.5,"A",IF(AM1037&lt;=COUNTIF($Z$2:$Z$4721,"是")*0.8,"B","C"))))</f>
        <v>非参评</v>
      </c>
      <c r="AO1037" s="24" t="str">
        <f>IF(G1037="","无数据",IF(G1037&lt;30,"MOB1-",IF(G1037&lt;90,"MOB1-3",IF(G1037&lt;180,"MOB3-6",IF(G1037&lt;365,"MOB6-12","MOB12+")))))</f>
        <v>MOB1-3</v>
      </c>
    </row>
    <row r="1038" spans="1:41" ht="13.5" hidden="1" customHeight="1">
      <c r="A1038" s="24" t="s">
        <v>1168</v>
      </c>
      <c r="B1038" s="34" t="s">
        <v>147</v>
      </c>
      <c r="C1038" s="25">
        <v>803348</v>
      </c>
      <c r="D1038" s="24" t="s">
        <v>1212</v>
      </c>
      <c r="E1038" s="26">
        <v>46086.616666666698</v>
      </c>
      <c r="F1038" s="26">
        <v>46086.616666666698</v>
      </c>
      <c r="G1038" s="25">
        <v>68</v>
      </c>
      <c r="H1038" s="25">
        <v>68</v>
      </c>
      <c r="I1038" s="26">
        <v>46154.775694444397</v>
      </c>
      <c r="J1038" s="27">
        <v>4280</v>
      </c>
      <c r="K1038" s="27">
        <v>5774</v>
      </c>
      <c r="L1038" s="27">
        <v>2886</v>
      </c>
      <c r="M1038" s="27">
        <v>263501</v>
      </c>
      <c r="N1038" s="27">
        <v>222536</v>
      </c>
      <c r="O1038" s="25">
        <v>25</v>
      </c>
      <c r="P1038" s="27">
        <v>0</v>
      </c>
      <c r="Q1038" s="24"/>
      <c r="R1038" s="24"/>
      <c r="S1038" s="27">
        <v>226</v>
      </c>
      <c r="T1038" s="27">
        <v>360</v>
      </c>
      <c r="U1038" s="27">
        <v>7114400</v>
      </c>
      <c r="V1038" s="27">
        <v>2568900</v>
      </c>
      <c r="W1038" s="27">
        <v>7114400</v>
      </c>
      <c r="X1038" s="24" t="str">
        <f>IF(OR(I1038="",说明首页!$C$3-INT(I1038)&gt;7),"是","否")</f>
        <v>否</v>
      </c>
      <c r="Y1038" s="24" t="str">
        <f>IF(OR(O1038="",O1038&lt;22),"是","否")</f>
        <v>否</v>
      </c>
      <c r="Z1038" s="24" t="str">
        <f>IF(AND(X1038="否",Y1038="否"),"是","否")</f>
        <v>是</v>
      </c>
      <c r="AA1038" s="24" t="str">
        <f>IF(OR(I1038="",说明首页!$C$3-INT(I1038)&gt;=3),"是","否")</f>
        <v>否</v>
      </c>
      <c r="AB1038" s="28">
        <f>IFERROR(IF(L1038&gt;0,N1038/L1038,0),0)</f>
        <v>77.108801108801103</v>
      </c>
      <c r="AC1038" s="29">
        <f>IFERROR(IF(U1038="",0,U1038/10000),0)</f>
        <v>711.44</v>
      </c>
      <c r="AD1038" s="27">
        <f>IFERROR(IF(AND(T1038&lt;&gt;"",T1038&gt;0),U1038/T1038,0),0)</f>
        <v>19762.222222222223</v>
      </c>
      <c r="AE1038" s="29">
        <f>IFERROR(IF(V1038="",0,V1038/10000),0)</f>
        <v>256.89</v>
      </c>
      <c r="AF1038" s="29">
        <f>IFERROR(IF(O1038&gt;0,N1038/O1038/60,0),0)</f>
        <v>148.35733333333334</v>
      </c>
      <c r="AG1038" s="28">
        <f>IF(Z1038="是",COUNTIFS($Z$2:$Z$4721,"是",$AB$2:$AB$4721,"&lt;"&amp;AB1038)/COUNTIF($Z$2:$Z$4721,"是")*100,"")</f>
        <v>18.549747048903878</v>
      </c>
      <c r="AH1038" s="28">
        <f>IF(Z1038="是",COUNTIFS($Z$2:$Z$4721,"是",$AC$2:$AC$4721,"&lt;"&amp;AC1038)/COUNTIF($Z$2:$Z$4721,"是")*100,"")</f>
        <v>39.123102866779092</v>
      </c>
      <c r="AI1038" s="28">
        <f>IF(Z1038="是",COUNTIFS($Z$2:$Z$4721,"是",$AD$2:$AD$4721,"&lt;"&amp;AD1038)/COUNTIF($Z$2:$Z$4721,"是")*100,"")</f>
        <v>25.969645868465431</v>
      </c>
      <c r="AJ1038" s="28">
        <f>IF(Z1038="是",COUNTIFS($Z$2:$Z$4721,"是",$AE$2:$AE$4721,"&lt;"&amp;AE1038)/COUNTIF($Z$2:$Z$4721,"是")*100,"")</f>
        <v>39.123102866779092</v>
      </c>
      <c r="AK1038" s="28">
        <f>IF(Z1038="是",COUNTIFS($Z$2:$Z$4721,"是",$AF$2:$AF$4721,"&lt;"&amp;AF1038)/COUNTIF($Z$2:$Z$4721,"是")*100,"")</f>
        <v>71.838111298482303</v>
      </c>
      <c r="AL1038" s="29">
        <f>IF(Z1038="是",ROUND(AG1038*0.1+AH1038*0.35+AI1038*0.15+AJ1038*0.15+AK1038*0.25,2),"")</f>
        <v>43.27</v>
      </c>
      <c r="AM1038" s="25">
        <f>IF(Z1038="是",COUNTIFS($Z$2:$Z$4721,"是",$AL$2:$AL$4721,"&gt;"&amp;AL1038)+1,"")</f>
        <v>344</v>
      </c>
      <c r="AN1038" s="24" t="str">
        <f>IF(Z1038&lt;&gt;"是","非参评",IF(AND(AM1038&lt;=COUNTIF($Z$2:$Z$4721,"是")*0.2,AC1038&gt;MEDIAN(IF($Z$2:$Z$4721="是",$AC$2:$AC$4721))),"S",IF(AM1038&lt;=COUNTIF($Z$2:$Z$4721,"是")*0.5,"A",IF(AM1038&lt;=COUNTIF($Z$2:$Z$4721,"是")*0.8,"B","C"))))</f>
        <v>B</v>
      </c>
      <c r="AO1038" s="24" t="str">
        <f>IF(G1038="","无数据",IF(G1038&lt;30,"MOB1-",IF(G1038&lt;90,"MOB1-3",IF(G1038&lt;180,"MOB3-6",IF(G1038&lt;365,"MOB6-12","MOB12+")))))</f>
        <v>MOB1-3</v>
      </c>
    </row>
    <row r="1039" spans="1:41" ht="13.5" hidden="1" customHeight="1">
      <c r="A1039" s="24" t="s">
        <v>1168</v>
      </c>
      <c r="B1039" s="34" t="s">
        <v>147</v>
      </c>
      <c r="C1039" s="25">
        <v>803349</v>
      </c>
      <c r="D1039" s="24" t="s">
        <v>1211</v>
      </c>
      <c r="E1039" s="26">
        <v>46086.622222222199</v>
      </c>
      <c r="F1039" s="26">
        <v>46086.622222222199</v>
      </c>
      <c r="G1039" s="25">
        <v>68</v>
      </c>
      <c r="H1039" s="25">
        <v>68</v>
      </c>
      <c r="I1039" s="26">
        <v>46154.793749999997</v>
      </c>
      <c r="J1039" s="27">
        <v>4063</v>
      </c>
      <c r="K1039" s="27">
        <v>5819</v>
      </c>
      <c r="L1039" s="27">
        <v>2657</v>
      </c>
      <c r="M1039" s="27">
        <v>249042</v>
      </c>
      <c r="N1039" s="27">
        <v>200930</v>
      </c>
      <c r="O1039" s="24">
        <v>24</v>
      </c>
      <c r="P1039" s="24">
        <v>0</v>
      </c>
      <c r="Q1039" s="24"/>
      <c r="R1039" s="24"/>
      <c r="S1039" s="24">
        <v>226</v>
      </c>
      <c r="T1039" s="24">
        <v>362</v>
      </c>
      <c r="U1039" s="24">
        <v>6573700</v>
      </c>
      <c r="V1039" s="24">
        <v>2756100</v>
      </c>
      <c r="W1039" s="24">
        <v>6573700</v>
      </c>
      <c r="X1039" s="24" t="str">
        <f>IF(OR(I1039="",说明首页!$C$3-INT(I1039)&gt;7),"是","否")</f>
        <v>否</v>
      </c>
      <c r="Y1039" s="24" t="str">
        <f>IF(OR(O1039="",O1039&lt;22),"是","否")</f>
        <v>否</v>
      </c>
      <c r="Z1039" s="24" t="str">
        <f>IF(AND(X1039="否",Y1039="否"),"是","否")</f>
        <v>是</v>
      </c>
      <c r="AA1039" s="24" t="str">
        <f>IF(OR(I1039="",说明首页!$C$3-INT(I1039)&gt;=3),"是","否")</f>
        <v>否</v>
      </c>
      <c r="AB1039" s="28">
        <f>IFERROR(IF(L1039&gt;0,N1039/L1039,0),0)</f>
        <v>75.62288295069628</v>
      </c>
      <c r="AC1039" s="29">
        <f>IFERROR(IF(U1039="",0,U1039/10000),0)</f>
        <v>657.37</v>
      </c>
      <c r="AD1039" s="27">
        <f>IFERROR(IF(AND(T1039&lt;&gt;"",T1039&gt;0),U1039/T1039,0),0)</f>
        <v>18159.392265193372</v>
      </c>
      <c r="AE1039" s="29">
        <f>IFERROR(IF(V1039="",0,V1039/10000),0)</f>
        <v>275.61</v>
      </c>
      <c r="AF1039" s="29">
        <f>IFERROR(IF(O1039&gt;0,N1039/O1039/60,0),0)</f>
        <v>139.53472222222223</v>
      </c>
      <c r="AG1039" s="28">
        <f>IF(Z1039="是",COUNTIFS($Z$2:$Z$4721,"是",$AB$2:$AB$4721,"&lt;"&amp;AB1039)/COUNTIF($Z$2:$Z$4721,"是")*100,"")</f>
        <v>16.188870151770658</v>
      </c>
      <c r="AH1039" s="28">
        <f>IF(Z1039="是",COUNTIFS($Z$2:$Z$4721,"是",$AC$2:$AC$4721,"&lt;"&amp;AC1039)/COUNTIF($Z$2:$Z$4721,"是")*100,"")</f>
        <v>32.883642495784152</v>
      </c>
      <c r="AI1039" s="28">
        <f>IF(Z1039="是",COUNTIFS($Z$2:$Z$4721,"是",$AD$2:$AD$4721,"&lt;"&amp;AD1039)/COUNTIF($Z$2:$Z$4721,"是")*100,"")</f>
        <v>16.694772344013494</v>
      </c>
      <c r="AJ1039" s="28">
        <f>IF(Z1039="是",COUNTIFS($Z$2:$Z$4721,"是",$AE$2:$AE$4721,"&lt;"&amp;AE1039)/COUNTIF($Z$2:$Z$4721,"是")*100,"")</f>
        <v>41.989881956155145</v>
      </c>
      <c r="AK1039" s="28">
        <f>IF(Z1039="是",COUNTIFS($Z$2:$Z$4721,"是",$AF$2:$AF$4721,"&lt;"&amp;AF1039)/COUNTIF($Z$2:$Z$4721,"是")*100,"")</f>
        <v>58.684654300168638</v>
      </c>
      <c r="AL1039" s="29">
        <f>IF(Z1039="是",ROUND(AG1039*0.1+AH1039*0.35+AI1039*0.15+AJ1039*0.15+AK1039*0.25,2),"")</f>
        <v>36.6</v>
      </c>
      <c r="AM1039" s="25">
        <f>IF(Z1039="是",COUNTIFS($Z$2:$Z$4721,"是",$AL$2:$AL$4721,"&gt;"&amp;AL1039)+1,"")</f>
        <v>397</v>
      </c>
      <c r="AN1039" s="24" t="str">
        <f>IF(Z1039&lt;&gt;"是","非参评",IF(AND(AM1039&lt;=COUNTIF($Z$2:$Z$4721,"是")*0.2,AC1039&gt;MEDIAN(IF($Z$2:$Z$4721="是",$AC$2:$AC$4721))),"S",IF(AM1039&lt;=COUNTIF($Z$2:$Z$4721,"是")*0.5,"A",IF(AM1039&lt;=COUNTIF($Z$2:$Z$4721,"是")*0.8,"B","C"))))</f>
        <v>B</v>
      </c>
      <c r="AO1039" s="24" t="str">
        <f>IF(G1039="","无数据",IF(G1039&lt;30,"MOB1-",IF(G1039&lt;90,"MOB1-3",IF(G1039&lt;180,"MOB3-6",IF(G1039&lt;365,"MOB6-12","MOB12+")))))</f>
        <v>MOB1-3</v>
      </c>
    </row>
    <row r="1040" spans="1:41" ht="13.5" hidden="1" customHeight="1">
      <c r="A1040" s="24" t="s">
        <v>1168</v>
      </c>
      <c r="B1040" s="34" t="s">
        <v>147</v>
      </c>
      <c r="C1040" s="25">
        <v>803350</v>
      </c>
      <c r="D1040" s="24" t="s">
        <v>1399</v>
      </c>
      <c r="E1040" s="26">
        <v>46086.618750000001</v>
      </c>
      <c r="F1040" s="26">
        <v>46086.618750000001</v>
      </c>
      <c r="G1040" s="25">
        <v>68</v>
      </c>
      <c r="H1040" s="25">
        <v>68</v>
      </c>
      <c r="I1040" s="26">
        <v>46154.809027777803</v>
      </c>
      <c r="J1040" s="27">
        <v>4249</v>
      </c>
      <c r="K1040" s="27">
        <v>5743</v>
      </c>
      <c r="L1040" s="27">
        <v>2643</v>
      </c>
      <c r="M1040" s="27">
        <v>243439</v>
      </c>
      <c r="N1040" s="27">
        <v>199716</v>
      </c>
      <c r="O1040" s="24">
        <v>25</v>
      </c>
      <c r="P1040" s="24">
        <v>0</v>
      </c>
      <c r="Q1040" s="24"/>
      <c r="R1040" s="24"/>
      <c r="S1040" s="24">
        <v>261</v>
      </c>
      <c r="T1040" s="24">
        <v>406</v>
      </c>
      <c r="U1040" s="24">
        <v>7409000</v>
      </c>
      <c r="V1040" s="24">
        <v>2516800</v>
      </c>
      <c r="W1040" s="24">
        <v>7409000</v>
      </c>
      <c r="X1040" s="24" t="str">
        <f>IF(OR(I1040="",说明首页!$C$3-INT(I1040)&gt;7),"是","否")</f>
        <v>否</v>
      </c>
      <c r="Y1040" s="24" t="str">
        <f>IF(OR(O1040="",O1040&lt;22),"是","否")</f>
        <v>否</v>
      </c>
      <c r="Z1040" s="24" t="str">
        <f>IF(AND(X1040="否",Y1040="否"),"是","否")</f>
        <v>是</v>
      </c>
      <c r="AA1040" s="24" t="str">
        <f>IF(OR(I1040="",说明首页!$C$3-INT(I1040)&gt;=3),"是","否")</f>
        <v>否</v>
      </c>
      <c r="AB1040" s="28">
        <f>IFERROR(IF(L1040&gt;0,N1040/L1040,0),0)</f>
        <v>75.56413166855846</v>
      </c>
      <c r="AC1040" s="29">
        <f>IFERROR(IF(U1040="",0,U1040/10000),0)</f>
        <v>740.9</v>
      </c>
      <c r="AD1040" s="27">
        <f>IFERROR(IF(AND(T1040&lt;&gt;"",T1040&gt;0),U1040/T1040,0),0)</f>
        <v>18248.768472906402</v>
      </c>
      <c r="AE1040" s="29">
        <f>IFERROR(IF(V1040="",0,V1040/10000),0)</f>
        <v>251.68</v>
      </c>
      <c r="AF1040" s="29">
        <f>IFERROR(IF(O1040&gt;0,N1040/O1040/60,0),0)</f>
        <v>133.14400000000001</v>
      </c>
      <c r="AG1040" s="28">
        <f>IF(Z1040="是",COUNTIFS($Z$2:$Z$4721,"是",$AB$2:$AB$4721,"&lt;"&amp;AB1040)/COUNTIF($Z$2:$Z$4721,"是")*100,"")</f>
        <v>16.020236087689714</v>
      </c>
      <c r="AH1040" s="28">
        <f>IF(Z1040="是",COUNTIFS($Z$2:$Z$4721,"是",$AC$2:$AC$4721,"&lt;"&amp;AC1040)/COUNTIF($Z$2:$Z$4721,"是")*100,"")</f>
        <v>41.821247892074197</v>
      </c>
      <c r="AI1040" s="28">
        <f>IF(Z1040="是",COUNTIFS($Z$2:$Z$4721,"是",$AD$2:$AD$4721,"&lt;"&amp;AD1040)/COUNTIF($Z$2:$Z$4721,"是")*100,"")</f>
        <v>17.36930860033727</v>
      </c>
      <c r="AJ1040" s="28">
        <f>IF(Z1040="是",COUNTIFS($Z$2:$Z$4721,"是",$AE$2:$AE$4721,"&lt;"&amp;AE1040)/COUNTIF($Z$2:$Z$4721,"是")*100,"")</f>
        <v>38.448566610455309</v>
      </c>
      <c r="AK1040" s="28">
        <f>IF(Z1040="是",COUNTIFS($Z$2:$Z$4721,"是",$AF$2:$AF$4721,"&lt;"&amp;AF1040)/COUNTIF($Z$2:$Z$4721,"是")*100,"")</f>
        <v>47.217537942664414</v>
      </c>
      <c r="AL1040" s="29">
        <f>IF(Z1040="是",ROUND(AG1040*0.1+AH1040*0.35+AI1040*0.15+AJ1040*0.15+AK1040*0.25,2),"")</f>
        <v>36.42</v>
      </c>
      <c r="AM1040" s="25">
        <f>IF(Z1040="是",COUNTIFS($Z$2:$Z$4721,"是",$AL$2:$AL$4721,"&gt;"&amp;AL1040)+1,"")</f>
        <v>399</v>
      </c>
      <c r="AN1040" s="24" t="str">
        <f>IF(Z1040&lt;&gt;"是","非参评",IF(AND(AM1040&lt;=COUNTIF($Z$2:$Z$4721,"是")*0.2,AC1040&gt;MEDIAN(IF($Z$2:$Z$4721="是",$AC$2:$AC$4721))),"S",IF(AM1040&lt;=COUNTIF($Z$2:$Z$4721,"是")*0.5,"A",IF(AM1040&lt;=COUNTIF($Z$2:$Z$4721,"是")*0.8,"B","C"))))</f>
        <v>B</v>
      </c>
      <c r="AO1040" s="24" t="str">
        <f>IF(G1040="","无数据",IF(G1040&lt;30,"MOB1-",IF(G1040&lt;90,"MOB1-3",IF(G1040&lt;180,"MOB3-6",IF(G1040&lt;365,"MOB6-12","MOB12+")))))</f>
        <v>MOB1-3</v>
      </c>
    </row>
    <row r="1041" spans="1:41" ht="13.5" hidden="1" customHeight="1">
      <c r="A1041" s="24" t="s">
        <v>1168</v>
      </c>
      <c r="B1041" s="34" t="s">
        <v>147</v>
      </c>
      <c r="C1041" s="25">
        <v>803351</v>
      </c>
      <c r="D1041" s="24" t="s">
        <v>1851</v>
      </c>
      <c r="E1041" s="26">
        <v>46086.613194444399</v>
      </c>
      <c r="F1041" s="26">
        <v>46086.613194444399</v>
      </c>
      <c r="G1041" s="25">
        <v>68</v>
      </c>
      <c r="H1041" s="25">
        <v>68</v>
      </c>
      <c r="I1041" s="26">
        <v>46154.785416666702</v>
      </c>
      <c r="J1041" s="27">
        <v>3231</v>
      </c>
      <c r="K1041" s="27">
        <v>4208</v>
      </c>
      <c r="L1041" s="27">
        <v>2176</v>
      </c>
      <c r="M1041" s="27">
        <v>224763</v>
      </c>
      <c r="N1041" s="27">
        <v>194875</v>
      </c>
      <c r="O1041" s="25">
        <v>28</v>
      </c>
      <c r="P1041" s="27">
        <v>0</v>
      </c>
      <c r="Q1041" s="24"/>
      <c r="R1041" s="24"/>
      <c r="S1041" s="27">
        <v>196</v>
      </c>
      <c r="T1041" s="27">
        <v>317</v>
      </c>
      <c r="U1041" s="27">
        <v>7954500</v>
      </c>
      <c r="V1041" s="27">
        <v>3216800</v>
      </c>
      <c r="W1041" s="27">
        <v>7954500</v>
      </c>
      <c r="X1041" s="24" t="str">
        <f>IF(OR(I1041="",说明首页!$C$3-INT(I1041)&gt;7),"是","否")</f>
        <v>否</v>
      </c>
      <c r="Y1041" s="24" t="str">
        <f>IF(OR(O1041="",O1041&lt;22),"是","否")</f>
        <v>否</v>
      </c>
      <c r="Z1041" s="24" t="str">
        <f>IF(AND(X1041="否",Y1041="否"),"是","否")</f>
        <v>是</v>
      </c>
      <c r="AA1041" s="24" t="str">
        <f>IF(OR(I1041="",说明首页!$C$3-INT(I1041)&gt;=3),"是","否")</f>
        <v>否</v>
      </c>
      <c r="AB1041" s="28">
        <f>IFERROR(IF(L1041&gt;0,N1041/L1041,0),0)</f>
        <v>89.556525735294116</v>
      </c>
      <c r="AC1041" s="29">
        <f>IFERROR(IF(U1041="",0,U1041/10000),0)</f>
        <v>795.45</v>
      </c>
      <c r="AD1041" s="27">
        <f>IFERROR(IF(AND(T1041&lt;&gt;"",T1041&gt;0),U1041/T1041,0),0)</f>
        <v>25093.059936908518</v>
      </c>
      <c r="AE1041" s="29">
        <f>IFERROR(IF(V1041="",0,V1041/10000),0)</f>
        <v>321.68</v>
      </c>
      <c r="AF1041" s="29">
        <f>IFERROR(IF(O1041&gt;0,N1041/O1041/60,0),0)</f>
        <v>115.99702380952381</v>
      </c>
      <c r="AG1041" s="28">
        <f>IF(Z1041="是",COUNTIFS($Z$2:$Z$4721,"是",$AB$2:$AB$4721,"&lt;"&amp;AB1041)/COUNTIF($Z$2:$Z$4721,"是")*100,"")</f>
        <v>46.543001686340638</v>
      </c>
      <c r="AH1041" s="28">
        <f>IF(Z1041="是",COUNTIFS($Z$2:$Z$4721,"是",$AC$2:$AC$4721,"&lt;"&amp;AC1041)/COUNTIF($Z$2:$Z$4721,"是")*100,"")</f>
        <v>49.072512647554802</v>
      </c>
      <c r="AI1041" s="28">
        <f>IF(Z1041="是",COUNTIFS($Z$2:$Z$4721,"是",$AD$2:$AD$4721,"&lt;"&amp;AD1041)/COUNTIF($Z$2:$Z$4721,"是")*100,"")</f>
        <v>57.504215851602027</v>
      </c>
      <c r="AJ1041" s="28">
        <f>IF(Z1041="是",COUNTIFS($Z$2:$Z$4721,"是",$AE$2:$AE$4721,"&lt;"&amp;AE1041)/COUNTIF($Z$2:$Z$4721,"是")*100,"")</f>
        <v>51.939291736930862</v>
      </c>
      <c r="AK1041" s="28">
        <f>IF(Z1041="是",COUNTIFS($Z$2:$Z$4721,"是",$AF$2:$AF$4721,"&lt;"&amp;AF1041)/COUNTIF($Z$2:$Z$4721,"是")*100,"")</f>
        <v>19.224283305227654</v>
      </c>
      <c r="AL1041" s="29">
        <f>IF(Z1041="是",ROUND(AG1041*0.1+AH1041*0.35+AI1041*0.15+AJ1041*0.15+AK1041*0.25,2),"")</f>
        <v>43.05</v>
      </c>
      <c r="AM1041" s="25">
        <f>IF(Z1041="是",COUNTIFS($Z$2:$Z$4721,"是",$AL$2:$AL$4721,"&gt;"&amp;AL1041)+1,"")</f>
        <v>345</v>
      </c>
      <c r="AN1041" s="24" t="str">
        <f>IF(Z1041&lt;&gt;"是","非参评",IF(AND(AM1041&lt;=COUNTIF($Z$2:$Z$4721,"是")*0.2,AC1041&gt;MEDIAN(IF($Z$2:$Z$4721="是",$AC$2:$AC$4721))),"S",IF(AM1041&lt;=COUNTIF($Z$2:$Z$4721,"是")*0.5,"A",IF(AM1041&lt;=COUNTIF($Z$2:$Z$4721,"是")*0.8,"B","C"))))</f>
        <v>B</v>
      </c>
      <c r="AO1041" s="24" t="str">
        <f>IF(G1041="","无数据",IF(G1041&lt;30,"MOB1-",IF(G1041&lt;90,"MOB1-3",IF(G1041&lt;180,"MOB3-6",IF(G1041&lt;365,"MOB6-12","MOB12+")))))</f>
        <v>MOB1-3</v>
      </c>
    </row>
    <row r="1042" spans="1:41" ht="13.5" hidden="1" customHeight="1">
      <c r="A1042" s="24" t="s">
        <v>1168</v>
      </c>
      <c r="B1042" s="34" t="s">
        <v>152</v>
      </c>
      <c r="C1042" s="25">
        <v>803361</v>
      </c>
      <c r="D1042" s="24" t="s">
        <v>1628</v>
      </c>
      <c r="E1042" s="26">
        <v>46085.574305555601</v>
      </c>
      <c r="F1042" s="26">
        <v>46085.574305555601</v>
      </c>
      <c r="G1042" s="25">
        <v>69</v>
      </c>
      <c r="H1042" s="25">
        <v>69</v>
      </c>
      <c r="I1042" s="26">
        <v>46153.777083333298</v>
      </c>
      <c r="J1042" s="27">
        <v>3947</v>
      </c>
      <c r="K1042" s="27">
        <v>4913</v>
      </c>
      <c r="L1042" s="27">
        <v>2509</v>
      </c>
      <c r="M1042" s="27">
        <v>232192</v>
      </c>
      <c r="N1042" s="27">
        <v>195365</v>
      </c>
      <c r="O1042" s="24">
        <v>24</v>
      </c>
      <c r="P1042" s="24">
        <v>0</v>
      </c>
      <c r="Q1042" s="24"/>
      <c r="R1042" s="24"/>
      <c r="S1042" s="24">
        <v>182</v>
      </c>
      <c r="T1042" s="24">
        <v>293</v>
      </c>
      <c r="U1042" s="24">
        <v>6015100</v>
      </c>
      <c r="V1042" s="24">
        <v>2050800</v>
      </c>
      <c r="W1042" s="24">
        <v>6015100</v>
      </c>
      <c r="X1042" s="24" t="str">
        <f>IF(OR(I1042="",说明首页!$C$3-INT(I1042)&gt;7),"是","否")</f>
        <v>否</v>
      </c>
      <c r="Y1042" s="24" t="str">
        <f>IF(OR(O1042="",O1042&lt;22),"是","否")</f>
        <v>否</v>
      </c>
      <c r="Z1042" s="24" t="str">
        <f>IF(AND(X1042="否",Y1042="否"),"是","否")</f>
        <v>是</v>
      </c>
      <c r="AA1042" s="24" t="str">
        <f>IF(OR(I1042="",说明首页!$C$3-INT(I1042)&gt;=3),"是","否")</f>
        <v>否</v>
      </c>
      <c r="AB1042" s="28">
        <f>IFERROR(IF(L1042&gt;0,N1042/L1042,0),0)</f>
        <v>77.865683539258669</v>
      </c>
      <c r="AC1042" s="29">
        <f>IFERROR(IF(U1042="",0,U1042/10000),0)</f>
        <v>601.51</v>
      </c>
      <c r="AD1042" s="27">
        <f>IFERROR(IF(AND(T1042&lt;&gt;"",T1042&gt;0),U1042/T1042,0),0)</f>
        <v>20529.351535836176</v>
      </c>
      <c r="AE1042" s="29">
        <f>IFERROR(IF(V1042="",0,V1042/10000),0)</f>
        <v>205.08</v>
      </c>
      <c r="AF1042" s="29">
        <f>IFERROR(IF(O1042&gt;0,N1042/O1042/60,0),0)</f>
        <v>135.67013888888889</v>
      </c>
      <c r="AG1042" s="28">
        <f>IF(Z1042="是",COUNTIFS($Z$2:$Z$4721,"是",$AB$2:$AB$4721,"&lt;"&amp;AB1042)/COUNTIF($Z$2:$Z$4721,"是")*100,"")</f>
        <v>20.067453625632378</v>
      </c>
      <c r="AH1042" s="28">
        <f>IF(Z1042="是",COUNTIFS($Z$2:$Z$4721,"是",$AC$2:$AC$4721,"&lt;"&amp;AC1042)/COUNTIF($Z$2:$Z$4721,"是")*100,"")</f>
        <v>28.330522765598655</v>
      </c>
      <c r="AI1042" s="28">
        <f>IF(Z1042="是",COUNTIFS($Z$2:$Z$4721,"是",$AD$2:$AD$4721,"&lt;"&amp;AD1042)/COUNTIF($Z$2:$Z$4721,"是")*100,"")</f>
        <v>28.836424957841484</v>
      </c>
      <c r="AJ1042" s="28">
        <f>IF(Z1042="是",COUNTIFS($Z$2:$Z$4721,"是",$AE$2:$AE$4721,"&lt;"&amp;AE1042)/COUNTIF($Z$2:$Z$4721,"是")*100,"")</f>
        <v>27.99325463743676</v>
      </c>
      <c r="AK1042" s="28">
        <f>IF(Z1042="是",COUNTIFS($Z$2:$Z$4721,"是",$AF$2:$AF$4721,"&lt;"&amp;AF1042)/COUNTIF($Z$2:$Z$4721,"是")*100,"")</f>
        <v>52.613827993254638</v>
      </c>
      <c r="AL1042" s="29">
        <f>IF(Z1042="是",ROUND(AG1042*0.1+AH1042*0.35+AI1042*0.15+AJ1042*0.15+AK1042*0.25,2),"")</f>
        <v>33.6</v>
      </c>
      <c r="AM1042" s="25">
        <f>IF(Z1042="是",COUNTIFS($Z$2:$Z$4721,"是",$AL$2:$AL$4721,"&gt;"&amp;AL1042)+1,"")</f>
        <v>421</v>
      </c>
      <c r="AN1042" s="24" t="str">
        <f>IF(Z1042&lt;&gt;"是","非参评",IF(AND(AM1042&lt;=COUNTIF($Z$2:$Z$4721,"是")*0.2,AC1042&gt;MEDIAN(IF($Z$2:$Z$4721="是",$AC$2:$AC$4721))),"S",IF(AM1042&lt;=COUNTIF($Z$2:$Z$4721,"是")*0.5,"A",IF(AM1042&lt;=COUNTIF($Z$2:$Z$4721,"是")*0.8,"B","C"))))</f>
        <v>B</v>
      </c>
      <c r="AO1042" s="24" t="str">
        <f>IF(G1042="","无数据",IF(G1042&lt;30,"MOB1-",IF(G1042&lt;90,"MOB1-3",IF(G1042&lt;180,"MOB3-6",IF(G1042&lt;365,"MOB6-12","MOB12+")))))</f>
        <v>MOB1-3</v>
      </c>
    </row>
    <row r="1043" spans="1:41" ht="13.5" hidden="1" customHeight="1">
      <c r="A1043" s="24" t="s">
        <v>1168</v>
      </c>
      <c r="B1043" s="34" t="s">
        <v>152</v>
      </c>
      <c r="C1043" s="25">
        <v>803363</v>
      </c>
      <c r="D1043" s="24" t="s">
        <v>1623</v>
      </c>
      <c r="E1043" s="26">
        <v>46085.5715277778</v>
      </c>
      <c r="F1043" s="26">
        <v>46085.5715277778</v>
      </c>
      <c r="G1043" s="25">
        <v>69</v>
      </c>
      <c r="H1043" s="25">
        <v>69</v>
      </c>
      <c r="I1043" s="26">
        <v>46153.766666666699</v>
      </c>
      <c r="J1043" s="27">
        <v>3331</v>
      </c>
      <c r="K1043" s="27">
        <v>4443</v>
      </c>
      <c r="L1043" s="27">
        <v>2278</v>
      </c>
      <c r="M1043" s="27">
        <v>226441</v>
      </c>
      <c r="N1043" s="27">
        <v>195114</v>
      </c>
      <c r="O1043" s="25">
        <v>24</v>
      </c>
      <c r="P1043" s="27">
        <v>0</v>
      </c>
      <c r="Q1043" s="24"/>
      <c r="R1043" s="24"/>
      <c r="S1043" s="27">
        <v>186</v>
      </c>
      <c r="T1043" s="27">
        <v>292</v>
      </c>
      <c r="U1043" s="27">
        <v>4816100</v>
      </c>
      <c r="V1043" s="27">
        <v>1924800</v>
      </c>
      <c r="W1043" s="27">
        <v>4816100</v>
      </c>
      <c r="X1043" s="24" t="str">
        <f>IF(OR(I1043="",说明首页!$C$3-INT(I1043)&gt;7),"是","否")</f>
        <v>否</v>
      </c>
      <c r="Y1043" s="24" t="str">
        <f>IF(OR(O1043="",O1043&lt;22),"是","否")</f>
        <v>否</v>
      </c>
      <c r="Z1043" s="24" t="str">
        <f>IF(AND(X1043="否",Y1043="否"),"是","否")</f>
        <v>是</v>
      </c>
      <c r="AA1043" s="24" t="str">
        <f>IF(OR(I1043="",说明首页!$C$3-INT(I1043)&gt;=3),"是","否")</f>
        <v>否</v>
      </c>
      <c r="AB1043" s="28">
        <f>IFERROR(IF(L1043&gt;0,N1043/L1043,0),0)</f>
        <v>85.651448639157152</v>
      </c>
      <c r="AC1043" s="29">
        <f>IFERROR(IF(U1043="",0,U1043/10000),0)</f>
        <v>481.61</v>
      </c>
      <c r="AD1043" s="27">
        <f>IFERROR(IF(AND(T1043&lt;&gt;"",T1043&gt;0),U1043/T1043,0),0)</f>
        <v>16493.493150684932</v>
      </c>
      <c r="AE1043" s="29">
        <f>IFERROR(IF(V1043="",0,V1043/10000),0)</f>
        <v>192.48</v>
      </c>
      <c r="AF1043" s="29">
        <f>IFERROR(IF(O1043&gt;0,N1043/O1043/60,0),0)</f>
        <v>135.49583333333334</v>
      </c>
      <c r="AG1043" s="28">
        <f>IF(Z1043="是",COUNTIFS($Z$2:$Z$4721,"是",$AB$2:$AB$4721,"&lt;"&amp;AB1043)/COUNTIF($Z$2:$Z$4721,"是")*100,"")</f>
        <v>37.099494097807757</v>
      </c>
      <c r="AH1043" s="28">
        <f>IF(Z1043="是",COUNTIFS($Z$2:$Z$4721,"是",$AC$2:$AC$4721,"&lt;"&amp;AC1043)/COUNTIF($Z$2:$Z$4721,"是")*100,"")</f>
        <v>15.008431703204048</v>
      </c>
      <c r="AI1043" s="28">
        <f>IF(Z1043="是",COUNTIFS($Z$2:$Z$4721,"是",$AD$2:$AD$4721,"&lt;"&amp;AD1043)/COUNTIF($Z$2:$Z$4721,"是")*100,"")</f>
        <v>10.961214165261383</v>
      </c>
      <c r="AJ1043" s="28">
        <f>IF(Z1043="是",COUNTIFS($Z$2:$Z$4721,"是",$AE$2:$AE$4721,"&lt;"&amp;AE1043)/COUNTIF($Z$2:$Z$4721,"是")*100,"")</f>
        <v>25.801011804384487</v>
      </c>
      <c r="AK1043" s="28">
        <f>IF(Z1043="是",COUNTIFS($Z$2:$Z$4721,"是",$AF$2:$AF$4721,"&lt;"&amp;AF1043)/COUNTIF($Z$2:$Z$4721,"是")*100,"")</f>
        <v>52.27655986509275</v>
      </c>
      <c r="AL1043" s="29">
        <f>IF(Z1043="是",ROUND(AG1043*0.1+AH1043*0.35+AI1043*0.15+AJ1043*0.15+AK1043*0.25,2),"")</f>
        <v>27.55</v>
      </c>
      <c r="AM1043" s="25">
        <f>IF(Z1043="是",COUNTIFS($Z$2:$Z$4721,"是",$AL$2:$AL$4721,"&gt;"&amp;AL1043)+1,"")</f>
        <v>471</v>
      </c>
      <c r="AN1043" s="24" t="str">
        <f>IF(Z1043&lt;&gt;"是","非参评",IF(AND(AM1043&lt;=COUNTIF($Z$2:$Z$4721,"是")*0.2,AC1043&gt;MEDIAN(IF($Z$2:$Z$4721="是",$AC$2:$AC$4721))),"S",IF(AM1043&lt;=COUNTIF($Z$2:$Z$4721,"是")*0.5,"A",IF(AM1043&lt;=COUNTIF($Z$2:$Z$4721,"是")*0.8,"B","C"))))</f>
        <v>B</v>
      </c>
      <c r="AO1043" s="24" t="str">
        <f>IF(G1043="","无数据",IF(G1043&lt;30,"MOB1-",IF(G1043&lt;90,"MOB1-3",IF(G1043&lt;180,"MOB3-6",IF(G1043&lt;365,"MOB6-12","MOB12+")))))</f>
        <v>MOB1-3</v>
      </c>
    </row>
    <row r="1044" spans="1:41" ht="13.5" hidden="1" customHeight="1">
      <c r="A1044" s="24" t="s">
        <v>1168</v>
      </c>
      <c r="B1044" s="34" t="s">
        <v>152</v>
      </c>
      <c r="C1044" s="25">
        <v>803364</v>
      </c>
      <c r="D1044" s="24" t="s">
        <v>1622</v>
      </c>
      <c r="E1044" s="26">
        <v>46085.568749999999</v>
      </c>
      <c r="F1044" s="26">
        <v>46085.568749999999</v>
      </c>
      <c r="G1044" s="25">
        <v>69</v>
      </c>
      <c r="H1044" s="25">
        <v>69</v>
      </c>
      <c r="I1044" s="26">
        <v>46154.748611111099</v>
      </c>
      <c r="J1044" s="27">
        <v>3661</v>
      </c>
      <c r="K1044" s="27">
        <v>5397</v>
      </c>
      <c r="L1044" s="27">
        <v>2382</v>
      </c>
      <c r="M1044" s="27">
        <v>228316</v>
      </c>
      <c r="N1044" s="27">
        <v>184418</v>
      </c>
      <c r="O1044" s="25">
        <v>24</v>
      </c>
      <c r="P1044" s="27">
        <v>0</v>
      </c>
      <c r="Q1044" s="24"/>
      <c r="R1044" s="24"/>
      <c r="S1044" s="27">
        <v>197</v>
      </c>
      <c r="T1044" s="27">
        <v>315</v>
      </c>
      <c r="U1044" s="27">
        <v>7398400</v>
      </c>
      <c r="V1044" s="27">
        <v>3500100</v>
      </c>
      <c r="W1044" s="27">
        <v>7398400</v>
      </c>
      <c r="X1044" s="24" t="str">
        <f>IF(OR(I1044="",说明首页!$C$3-INT(I1044)&gt;7),"是","否")</f>
        <v>否</v>
      </c>
      <c r="Y1044" s="24" t="str">
        <f>IF(OR(O1044="",O1044&lt;22),"是","否")</f>
        <v>否</v>
      </c>
      <c r="Z1044" s="24" t="str">
        <f>IF(AND(X1044="否",Y1044="否"),"是","否")</f>
        <v>是</v>
      </c>
      <c r="AA1044" s="24" t="str">
        <f>IF(OR(I1044="",说明首页!$C$3-INT(I1044)&gt;=3),"是","否")</f>
        <v>否</v>
      </c>
      <c r="AB1044" s="28">
        <f>IFERROR(IF(L1044&gt;0,N1044/L1044,0),0)</f>
        <v>77.421494542401348</v>
      </c>
      <c r="AC1044" s="29">
        <f>IFERROR(IF(U1044="",0,U1044/10000),0)</f>
        <v>739.84</v>
      </c>
      <c r="AD1044" s="27">
        <f>IFERROR(IF(AND(T1044&lt;&gt;"",T1044&gt;0),U1044/T1044,0),0)</f>
        <v>23486.984126984127</v>
      </c>
      <c r="AE1044" s="29">
        <f>IFERROR(IF(V1044="",0,V1044/10000),0)</f>
        <v>350.01</v>
      </c>
      <c r="AF1044" s="29">
        <f>IFERROR(IF(O1044&gt;0,N1044/O1044/60,0),0)</f>
        <v>128.06805555555556</v>
      </c>
      <c r="AG1044" s="28">
        <f>IF(Z1044="是",COUNTIFS($Z$2:$Z$4721,"是",$AB$2:$AB$4721,"&lt;"&amp;AB1044)/COUNTIF($Z$2:$Z$4721,"是")*100,"")</f>
        <v>19.392917369308602</v>
      </c>
      <c r="AH1044" s="28">
        <f>IF(Z1044="是",COUNTIFS($Z$2:$Z$4721,"是",$AC$2:$AC$4721,"&lt;"&amp;AC1044)/COUNTIF($Z$2:$Z$4721,"是")*100,"")</f>
        <v>41.315345699831369</v>
      </c>
      <c r="AI1044" s="28">
        <f>IF(Z1044="是",COUNTIFS($Z$2:$Z$4721,"是",$AD$2:$AD$4721,"&lt;"&amp;AD1044)/COUNTIF($Z$2:$Z$4721,"是")*100,"")</f>
        <v>46.20573355817875</v>
      </c>
      <c r="AJ1044" s="28">
        <f>IF(Z1044="是",COUNTIFS($Z$2:$Z$4721,"是",$AE$2:$AE$4721,"&lt;"&amp;AE1044)/COUNTIF($Z$2:$Z$4721,"是")*100,"")</f>
        <v>56.82967959527825</v>
      </c>
      <c r="AK1044" s="28">
        <f>IF(Z1044="是",COUNTIFS($Z$2:$Z$4721,"是",$AF$2:$AF$4721,"&lt;"&amp;AF1044)/COUNTIF($Z$2:$Z$4721,"是")*100,"")</f>
        <v>36.930860033726816</v>
      </c>
      <c r="AL1044" s="29">
        <f>IF(Z1044="是",ROUND(AG1044*0.1+AH1044*0.35+AI1044*0.15+AJ1044*0.15+AK1044*0.25,2),"")</f>
        <v>41.09</v>
      </c>
      <c r="AM1044" s="25">
        <f>IF(Z1044="是",COUNTIFS($Z$2:$Z$4721,"是",$AL$2:$AL$4721,"&gt;"&amp;AL1044)+1,"")</f>
        <v>363</v>
      </c>
      <c r="AN1044" s="24" t="str">
        <f>IF(Z1044&lt;&gt;"是","非参评",IF(AND(AM1044&lt;=COUNTIF($Z$2:$Z$4721,"是")*0.2,AC1044&gt;MEDIAN(IF($Z$2:$Z$4721="是",$AC$2:$AC$4721))),"S",IF(AM1044&lt;=COUNTIF($Z$2:$Z$4721,"是")*0.5,"A",IF(AM1044&lt;=COUNTIF($Z$2:$Z$4721,"是")*0.8,"B","C"))))</f>
        <v>B</v>
      </c>
      <c r="AO1044" s="24" t="str">
        <f>IF(G1044="","无数据",IF(G1044&lt;30,"MOB1-",IF(G1044&lt;90,"MOB1-3",IF(G1044&lt;180,"MOB3-6",IF(G1044&lt;365,"MOB6-12","MOB12+")))))</f>
        <v>MOB1-3</v>
      </c>
    </row>
    <row r="1045" spans="1:41" ht="13.5" hidden="1" customHeight="1">
      <c r="A1045" s="24" t="s">
        <v>1168</v>
      </c>
      <c r="B1045" s="34" t="s">
        <v>162</v>
      </c>
      <c r="C1045" s="25">
        <v>803366</v>
      </c>
      <c r="D1045" s="24" t="s">
        <v>1683</v>
      </c>
      <c r="E1045" s="26">
        <v>46086.452777777798</v>
      </c>
      <c r="F1045" s="26">
        <v>46086.452777777798</v>
      </c>
      <c r="G1045" s="25">
        <v>68</v>
      </c>
      <c r="H1045" s="25">
        <v>68</v>
      </c>
      <c r="I1045" s="26">
        <v>46154.790972222203</v>
      </c>
      <c r="J1045" s="27">
        <v>2764</v>
      </c>
      <c r="K1045" s="27">
        <v>3956</v>
      </c>
      <c r="L1045" s="27">
        <v>1596</v>
      </c>
      <c r="M1045" s="27">
        <v>183599</v>
      </c>
      <c r="N1045" s="27">
        <v>151761</v>
      </c>
      <c r="O1045" s="25">
        <v>25</v>
      </c>
      <c r="P1045" s="27">
        <v>0</v>
      </c>
      <c r="Q1045" s="24"/>
      <c r="R1045" s="24"/>
      <c r="S1045" s="27">
        <v>146</v>
      </c>
      <c r="T1045" s="27">
        <v>213</v>
      </c>
      <c r="U1045" s="27">
        <v>3126500</v>
      </c>
      <c r="V1045" s="27">
        <v>719600</v>
      </c>
      <c r="W1045" s="27">
        <v>3126500</v>
      </c>
      <c r="X1045" s="24" t="str">
        <f>IF(OR(I1045="",说明首页!$C$3-INT(I1045)&gt;7),"是","否")</f>
        <v>否</v>
      </c>
      <c r="Y1045" s="24" t="str">
        <f>IF(OR(O1045="",O1045&lt;22),"是","否")</f>
        <v>否</v>
      </c>
      <c r="Z1045" s="24" t="str">
        <f>IF(AND(X1045="否",Y1045="否"),"是","否")</f>
        <v>是</v>
      </c>
      <c r="AA1045" s="24" t="str">
        <f>IF(OR(I1045="",说明首页!$C$3-INT(I1045)&gt;=3),"是","否")</f>
        <v>否</v>
      </c>
      <c r="AB1045" s="28">
        <f>IFERROR(IF(L1045&gt;0,N1045/L1045,0),0)</f>
        <v>95.088345864661648</v>
      </c>
      <c r="AC1045" s="29">
        <f>IFERROR(IF(U1045="",0,U1045/10000),0)</f>
        <v>312.64999999999998</v>
      </c>
      <c r="AD1045" s="27">
        <f>IFERROR(IF(AND(T1045&lt;&gt;"",T1045&gt;0),U1045/T1045,0),0)</f>
        <v>14678.403755868545</v>
      </c>
      <c r="AE1045" s="29">
        <f>IFERROR(IF(V1045="",0,V1045/10000),0)</f>
        <v>71.959999999999994</v>
      </c>
      <c r="AF1045" s="29">
        <f>IFERROR(IF(O1045&gt;0,N1045/O1045/60,0),0)</f>
        <v>101.17399999999999</v>
      </c>
      <c r="AG1045" s="28">
        <f>IF(Z1045="是",COUNTIFS($Z$2:$Z$4721,"是",$AB$2:$AB$4721,"&lt;"&amp;AB1045)/COUNTIF($Z$2:$Z$4721,"是")*100,"")</f>
        <v>58.178752107925803</v>
      </c>
      <c r="AH1045" s="28">
        <f>IF(Z1045="是",COUNTIFS($Z$2:$Z$4721,"是",$AC$2:$AC$4721,"&lt;"&amp;AC1045)/COUNTIF($Z$2:$Z$4721,"是")*100,"")</f>
        <v>3.3726812816188869</v>
      </c>
      <c r="AI1045" s="28">
        <f>IF(Z1045="是",COUNTIFS($Z$2:$Z$4721,"是",$AD$2:$AD$4721,"&lt;"&amp;AD1045)/COUNTIF($Z$2:$Z$4721,"是")*100,"")</f>
        <v>5.0590219224283306</v>
      </c>
      <c r="AJ1045" s="28">
        <f>IF(Z1045="是",COUNTIFS($Z$2:$Z$4721,"是",$AE$2:$AE$4721,"&lt;"&amp;AE1045)/COUNTIF($Z$2:$Z$4721,"是")*100,"")</f>
        <v>3.87858347386172</v>
      </c>
      <c r="AK1045" s="28">
        <f>IF(Z1045="是",COUNTIFS($Z$2:$Z$4721,"是",$AF$2:$AF$4721,"&lt;"&amp;AF1045)/COUNTIF($Z$2:$Z$4721,"是")*100,"")</f>
        <v>6.2394603709949408</v>
      </c>
      <c r="AL1045" s="29">
        <f>IF(Z1045="是",ROUND(AG1045*0.1+AH1045*0.35+AI1045*0.15+AJ1045*0.15+AK1045*0.25,2),"")</f>
        <v>9.9</v>
      </c>
      <c r="AM1045" s="25">
        <f>IF(Z1045="是",COUNTIFS($Z$2:$Z$4721,"是",$AL$2:$AL$4721,"&gt;"&amp;AL1045)+1,"")</f>
        <v>577</v>
      </c>
      <c r="AN1045" s="24" t="str">
        <f>IF(Z1045&lt;&gt;"是","非参评",IF(AND(AM1045&lt;=COUNTIF($Z$2:$Z$4721,"是")*0.2,AC1045&gt;MEDIAN(IF($Z$2:$Z$4721="是",$AC$2:$AC$4721))),"S",IF(AM1045&lt;=COUNTIF($Z$2:$Z$4721,"是")*0.5,"A",IF(AM1045&lt;=COUNTIF($Z$2:$Z$4721,"是")*0.8,"B","C"))))</f>
        <v>C</v>
      </c>
      <c r="AO1045" s="24" t="str">
        <f>IF(G1045="","无数据",IF(G1045&lt;30,"MOB1-",IF(G1045&lt;90,"MOB1-3",IF(G1045&lt;180,"MOB3-6",IF(G1045&lt;365,"MOB6-12","MOB12+")))))</f>
        <v>MOB1-3</v>
      </c>
    </row>
    <row r="1046" spans="1:41" ht="13.5" hidden="1" customHeight="1">
      <c r="A1046" s="24" t="s">
        <v>1168</v>
      </c>
      <c r="B1046" s="34" t="s">
        <v>162</v>
      </c>
      <c r="C1046" s="25">
        <v>803368</v>
      </c>
      <c r="D1046" s="24" t="s">
        <v>930</v>
      </c>
      <c r="E1046" s="26">
        <v>46086.473611111098</v>
      </c>
      <c r="F1046" s="26">
        <v>46086.473611111098</v>
      </c>
      <c r="G1046" s="25">
        <v>68</v>
      </c>
      <c r="H1046" s="25">
        <v>68</v>
      </c>
      <c r="I1046" s="26">
        <v>46154.781944444403</v>
      </c>
      <c r="J1046" s="27">
        <v>1971</v>
      </c>
      <c r="K1046" s="27">
        <v>3034</v>
      </c>
      <c r="L1046" s="27">
        <v>1586</v>
      </c>
      <c r="M1046" s="27">
        <v>169925</v>
      </c>
      <c r="N1046" s="27">
        <v>149272</v>
      </c>
      <c r="O1046" s="25">
        <v>24</v>
      </c>
      <c r="P1046" s="27">
        <v>0</v>
      </c>
      <c r="Q1046" s="24"/>
      <c r="R1046" s="24"/>
      <c r="S1046" s="27">
        <v>110</v>
      </c>
      <c r="T1046" s="27">
        <v>174</v>
      </c>
      <c r="U1046" s="27">
        <v>2006800</v>
      </c>
      <c r="V1046" s="27">
        <v>125800</v>
      </c>
      <c r="W1046" s="27">
        <v>2006800</v>
      </c>
      <c r="X1046" s="24" t="str">
        <f>IF(OR(I1046="",说明首页!$C$3-INT(I1046)&gt;7),"是","否")</f>
        <v>否</v>
      </c>
      <c r="Y1046" s="24" t="str">
        <f>IF(OR(O1046="",O1046&lt;22),"是","否")</f>
        <v>否</v>
      </c>
      <c r="Z1046" s="24" t="str">
        <f>IF(AND(X1046="否",Y1046="否"),"是","否")</f>
        <v>是</v>
      </c>
      <c r="AA1046" s="24" t="str">
        <f>IF(OR(I1046="",说明首页!$C$3-INT(I1046)&gt;=3),"是","否")</f>
        <v>否</v>
      </c>
      <c r="AB1046" s="28">
        <f>IFERROR(IF(L1046&gt;0,N1046/L1046,0),0)</f>
        <v>94.11853720050442</v>
      </c>
      <c r="AC1046" s="29">
        <f>IFERROR(IF(U1046="",0,U1046/10000),0)</f>
        <v>200.68</v>
      </c>
      <c r="AD1046" s="27">
        <f>IFERROR(IF(AND(T1046&lt;&gt;"",T1046&gt;0),U1046/T1046,0),0)</f>
        <v>11533.333333333334</v>
      </c>
      <c r="AE1046" s="29">
        <f>IFERROR(IF(V1046="",0,V1046/10000),0)</f>
        <v>12.58</v>
      </c>
      <c r="AF1046" s="29">
        <f>IFERROR(IF(O1046&gt;0,N1046/O1046/60,0),0)</f>
        <v>103.66111111111111</v>
      </c>
      <c r="AG1046" s="28">
        <f>IF(Z1046="是",COUNTIFS($Z$2:$Z$4721,"是",$AB$2:$AB$4721,"&lt;"&amp;AB1046)/COUNTIF($Z$2:$Z$4721,"是")*100,"")</f>
        <v>55.143338954468803</v>
      </c>
      <c r="AH1046" s="28">
        <f>IF(Z1046="是",COUNTIFS($Z$2:$Z$4721,"是",$AC$2:$AC$4721,"&lt;"&amp;AC1046)/COUNTIF($Z$2:$Z$4721,"是")*100,"")</f>
        <v>1.1804384485666104</v>
      </c>
      <c r="AI1046" s="28">
        <f>IF(Z1046="是",COUNTIFS($Z$2:$Z$4721,"是",$AD$2:$AD$4721,"&lt;"&amp;AD1046)/COUNTIF($Z$2:$Z$4721,"是")*100,"")</f>
        <v>1.5177065767284992</v>
      </c>
      <c r="AJ1046" s="28">
        <f>IF(Z1046="是",COUNTIFS($Z$2:$Z$4721,"是",$AE$2:$AE$4721,"&lt;"&amp;AE1046)/COUNTIF($Z$2:$Z$4721,"是")*100,"")</f>
        <v>0</v>
      </c>
      <c r="AK1046" s="28">
        <f>IF(Z1046="是",COUNTIFS($Z$2:$Z$4721,"是",$AF$2:$AF$4721,"&lt;"&amp;AF1046)/COUNTIF($Z$2:$Z$4721,"是")*100,"")</f>
        <v>7.75716694772344</v>
      </c>
      <c r="AL1046" s="29">
        <f>IF(Z1046="是",ROUND(AG1046*0.1+AH1046*0.35+AI1046*0.15+AJ1046*0.15+AK1046*0.25,2),"")</f>
        <v>8.09</v>
      </c>
      <c r="AM1046" s="25">
        <f>IF(Z1046="是",COUNTIFS($Z$2:$Z$4721,"是",$AL$2:$AL$4721,"&gt;"&amp;AL1046)+1,"")</f>
        <v>585</v>
      </c>
      <c r="AN1046" s="24" t="str">
        <f>IF(Z1046&lt;&gt;"是","非参评",IF(AND(AM1046&lt;=COUNTIF($Z$2:$Z$4721,"是")*0.2,AC1046&gt;MEDIAN(IF($Z$2:$Z$4721="是",$AC$2:$AC$4721))),"S",IF(AM1046&lt;=COUNTIF($Z$2:$Z$4721,"是")*0.5,"A",IF(AM1046&lt;=COUNTIF($Z$2:$Z$4721,"是")*0.8,"B","C"))))</f>
        <v>C</v>
      </c>
      <c r="AO1046" s="24" t="str">
        <f>IF(G1046="","无数据",IF(G1046&lt;30,"MOB1-",IF(G1046&lt;90,"MOB1-3",IF(G1046&lt;180,"MOB3-6",IF(G1046&lt;365,"MOB6-12","MOB12+")))))</f>
        <v>MOB1-3</v>
      </c>
    </row>
    <row r="1047" spans="1:41" ht="13.5" hidden="1" customHeight="1">
      <c r="A1047" s="24" t="s">
        <v>1168</v>
      </c>
      <c r="B1047" s="34" t="s">
        <v>162</v>
      </c>
      <c r="C1047" s="25">
        <v>803370</v>
      </c>
      <c r="D1047" s="24" t="s">
        <v>1862</v>
      </c>
      <c r="E1047" s="26">
        <v>46086.472916666702</v>
      </c>
      <c r="F1047" s="26">
        <v>46086.472916666702</v>
      </c>
      <c r="G1047" s="25">
        <v>68</v>
      </c>
      <c r="H1047" s="25">
        <v>68</v>
      </c>
      <c r="I1047" s="26">
        <v>46154.7902777778</v>
      </c>
      <c r="J1047" s="27">
        <v>3416</v>
      </c>
      <c r="K1047" s="27">
        <v>4310</v>
      </c>
      <c r="L1047" s="27">
        <v>2227</v>
      </c>
      <c r="M1047" s="27">
        <v>263975</v>
      </c>
      <c r="N1047" s="27">
        <v>231589</v>
      </c>
      <c r="O1047" s="25">
        <v>25</v>
      </c>
      <c r="P1047" s="27">
        <v>0</v>
      </c>
      <c r="Q1047" s="24"/>
      <c r="R1047" s="24"/>
      <c r="S1047" s="27">
        <v>218</v>
      </c>
      <c r="T1047" s="27">
        <v>333</v>
      </c>
      <c r="U1047" s="27">
        <v>4716700</v>
      </c>
      <c r="V1047" s="27">
        <v>1475800</v>
      </c>
      <c r="W1047" s="27">
        <v>4716700</v>
      </c>
      <c r="X1047" s="24" t="str">
        <f>IF(OR(I1047="",说明首页!$C$3-INT(I1047)&gt;7),"是","否")</f>
        <v>否</v>
      </c>
      <c r="Y1047" s="24" t="str">
        <f>IF(OR(O1047="",O1047&lt;22),"是","否")</f>
        <v>否</v>
      </c>
      <c r="Z1047" s="24" t="str">
        <f>IF(AND(X1047="否",Y1047="否"),"是","否")</f>
        <v>是</v>
      </c>
      <c r="AA1047" s="24" t="str">
        <f>IF(OR(I1047="",说明首页!$C$3-INT(I1047)&gt;=3),"是","否")</f>
        <v>否</v>
      </c>
      <c r="AB1047" s="28">
        <f>IFERROR(IF(L1047&gt;0,N1047/L1047,0),0)</f>
        <v>103.99146834306242</v>
      </c>
      <c r="AC1047" s="29">
        <f>IFERROR(IF(U1047="",0,U1047/10000),0)</f>
        <v>471.67</v>
      </c>
      <c r="AD1047" s="27">
        <f>IFERROR(IF(AND(T1047&lt;&gt;"",T1047&gt;0),U1047/T1047,0),0)</f>
        <v>14164.264264264264</v>
      </c>
      <c r="AE1047" s="29">
        <f>IFERROR(IF(V1047="",0,V1047/10000),0)</f>
        <v>147.58000000000001</v>
      </c>
      <c r="AF1047" s="29">
        <f>IFERROR(IF(O1047&gt;0,N1047/O1047/60,0),0)</f>
        <v>154.39266666666666</v>
      </c>
      <c r="AG1047" s="28">
        <f>IF(Z1047="是",COUNTIFS($Z$2:$Z$4721,"是",$AB$2:$AB$4721,"&lt;"&amp;AB1047)/COUNTIF($Z$2:$Z$4721,"是")*100,"")</f>
        <v>74.367622259696461</v>
      </c>
      <c r="AH1047" s="28">
        <f>IF(Z1047="是",COUNTIFS($Z$2:$Z$4721,"是",$AC$2:$AC$4721,"&lt;"&amp;AC1047)/COUNTIF($Z$2:$Z$4721,"是")*100,"")</f>
        <v>14.502529510961216</v>
      </c>
      <c r="AI1047" s="28">
        <f>IF(Z1047="是",COUNTIFS($Z$2:$Z$4721,"是",$AD$2:$AD$4721,"&lt;"&amp;AD1047)/COUNTIF($Z$2:$Z$4721,"是")*100,"")</f>
        <v>4.3844856661045535</v>
      </c>
      <c r="AJ1047" s="28">
        <f>IF(Z1047="是",COUNTIFS($Z$2:$Z$4721,"是",$AE$2:$AE$4721,"&lt;"&amp;AE1047)/COUNTIF($Z$2:$Z$4721,"是")*100,"")</f>
        <v>16.863406408094438</v>
      </c>
      <c r="AK1047" s="28">
        <f>IF(Z1047="是",COUNTIFS($Z$2:$Z$4721,"是",$AF$2:$AF$4721,"&lt;"&amp;AF1047)/COUNTIF($Z$2:$Z$4721,"是")*100,"")</f>
        <v>78.583473861720066</v>
      </c>
      <c r="AL1047" s="29">
        <f>IF(Z1047="是",ROUND(AG1047*0.1+AH1047*0.35+AI1047*0.15+AJ1047*0.15+AK1047*0.25,2),"")</f>
        <v>35.35</v>
      </c>
      <c r="AM1047" s="25">
        <f>IF(Z1047="是",COUNTIFS($Z$2:$Z$4721,"是",$AL$2:$AL$4721,"&gt;"&amp;AL1047)+1,"")</f>
        <v>404</v>
      </c>
      <c r="AN1047" s="24" t="str">
        <f>IF(Z1047&lt;&gt;"是","非参评",IF(AND(AM1047&lt;=COUNTIF($Z$2:$Z$4721,"是")*0.2,AC1047&gt;MEDIAN(IF($Z$2:$Z$4721="是",$AC$2:$AC$4721))),"S",IF(AM1047&lt;=COUNTIF($Z$2:$Z$4721,"是")*0.5,"A",IF(AM1047&lt;=COUNTIF($Z$2:$Z$4721,"是")*0.8,"B","C"))))</f>
        <v>B</v>
      </c>
      <c r="AO1047" s="24" t="str">
        <f>IF(G1047="","无数据",IF(G1047&lt;30,"MOB1-",IF(G1047&lt;90,"MOB1-3",IF(G1047&lt;180,"MOB3-6",IF(G1047&lt;365,"MOB6-12","MOB12+")))))</f>
        <v>MOB1-3</v>
      </c>
    </row>
    <row r="1048" spans="1:41" ht="13.5" hidden="1" customHeight="1">
      <c r="A1048" s="24" t="s">
        <v>1168</v>
      </c>
      <c r="B1048" s="34" t="s">
        <v>162</v>
      </c>
      <c r="C1048" s="25">
        <v>803371</v>
      </c>
      <c r="D1048" s="24" t="s">
        <v>1898</v>
      </c>
      <c r="E1048" s="26">
        <v>46086.509722222203</v>
      </c>
      <c r="F1048" s="26">
        <v>46086.509722222203</v>
      </c>
      <c r="G1048" s="25">
        <v>68</v>
      </c>
      <c r="H1048" s="25">
        <v>68</v>
      </c>
      <c r="I1048" s="26">
        <v>46154.5180555556</v>
      </c>
      <c r="J1048" s="27">
        <v>2548</v>
      </c>
      <c r="K1048" s="27">
        <v>3349</v>
      </c>
      <c r="L1048" s="27">
        <v>1859</v>
      </c>
      <c r="M1048" s="27">
        <v>196330</v>
      </c>
      <c r="N1048" s="27">
        <v>174684</v>
      </c>
      <c r="O1048" s="25">
        <v>25</v>
      </c>
      <c r="P1048" s="27">
        <v>0</v>
      </c>
      <c r="Q1048" s="24"/>
      <c r="R1048" s="24"/>
      <c r="S1048" s="27">
        <v>162</v>
      </c>
      <c r="T1048" s="27">
        <v>264</v>
      </c>
      <c r="U1048" s="27">
        <v>2952600</v>
      </c>
      <c r="V1048" s="27">
        <v>295100</v>
      </c>
      <c r="W1048" s="27">
        <v>2952600</v>
      </c>
      <c r="X1048" s="24" t="str">
        <f>IF(OR(I1048="",说明首页!$C$3-INT(I1048)&gt;7),"是","否")</f>
        <v>否</v>
      </c>
      <c r="Y1048" s="24" t="str">
        <f>IF(OR(O1048="",O1048&lt;22),"是","否")</f>
        <v>否</v>
      </c>
      <c r="Z1048" s="24" t="str">
        <f>IF(AND(X1048="否",Y1048="否"),"是","否")</f>
        <v>是</v>
      </c>
      <c r="AA1048" s="24" t="str">
        <f>IF(OR(I1048="",说明首页!$C$3-INT(I1048)&gt;=3),"是","否")</f>
        <v>否</v>
      </c>
      <c r="AB1048" s="28">
        <f>IFERROR(IF(L1048&gt;0,N1048/L1048,0),0)</f>
        <v>93.966648735879502</v>
      </c>
      <c r="AC1048" s="29">
        <f>IFERROR(IF(U1048="",0,U1048/10000),0)</f>
        <v>295.26</v>
      </c>
      <c r="AD1048" s="27">
        <f>IFERROR(IF(AND(T1048&lt;&gt;"",T1048&gt;0),U1048/T1048,0),0)</f>
        <v>11184.09090909091</v>
      </c>
      <c r="AE1048" s="29">
        <f>IFERROR(IF(V1048="",0,V1048/10000),0)</f>
        <v>29.51</v>
      </c>
      <c r="AF1048" s="29">
        <f>IFERROR(IF(O1048&gt;0,N1048/O1048/60,0),0)</f>
        <v>116.45599999999999</v>
      </c>
      <c r="AG1048" s="28">
        <f>IF(Z1048="是",COUNTIFS($Z$2:$Z$4721,"是",$AB$2:$AB$4721,"&lt;"&amp;AB1048)/COUNTIF($Z$2:$Z$4721,"是")*100,"")</f>
        <v>54.806070826306922</v>
      </c>
      <c r="AH1048" s="28">
        <f>IF(Z1048="是",COUNTIFS($Z$2:$Z$4721,"是",$AC$2:$AC$4721,"&lt;"&amp;AC1048)/COUNTIF($Z$2:$Z$4721,"是")*100,"")</f>
        <v>2.8667790893760539</v>
      </c>
      <c r="AI1048" s="28">
        <f>IF(Z1048="是",COUNTIFS($Z$2:$Z$4721,"是",$AD$2:$AD$4721,"&lt;"&amp;AD1048)/COUNTIF($Z$2:$Z$4721,"是")*100,"")</f>
        <v>1.1804384485666104</v>
      </c>
      <c r="AJ1048" s="28">
        <f>IF(Z1048="是",COUNTIFS($Z$2:$Z$4721,"是",$AE$2:$AE$4721,"&lt;"&amp;AE1048)/COUNTIF($Z$2:$Z$4721,"是")*100,"")</f>
        <v>0.50590219224283306</v>
      </c>
      <c r="AK1048" s="28">
        <f>IF(Z1048="是",COUNTIFS($Z$2:$Z$4721,"是",$AF$2:$AF$4721,"&lt;"&amp;AF1048)/COUNTIF($Z$2:$Z$4721,"是")*100,"")</f>
        <v>19.898819561551434</v>
      </c>
      <c r="AL1048" s="29">
        <f>IF(Z1048="是",ROUND(AG1048*0.1+AH1048*0.35+AI1048*0.15+AJ1048*0.15+AK1048*0.25,2),"")</f>
        <v>11.71</v>
      </c>
      <c r="AM1048" s="25">
        <f>IF(Z1048="是",COUNTIFS($Z$2:$Z$4721,"是",$AL$2:$AL$4721,"&gt;"&amp;AL1048)+1,"")</f>
        <v>572</v>
      </c>
      <c r="AN1048" s="24" t="str">
        <f>IF(Z1048&lt;&gt;"是","非参评",IF(AND(AM1048&lt;=COUNTIF($Z$2:$Z$4721,"是")*0.2,AC1048&gt;MEDIAN(IF($Z$2:$Z$4721="是",$AC$2:$AC$4721))),"S",IF(AM1048&lt;=COUNTIF($Z$2:$Z$4721,"是")*0.5,"A",IF(AM1048&lt;=COUNTIF($Z$2:$Z$4721,"是")*0.8,"B","C"))))</f>
        <v>C</v>
      </c>
      <c r="AO1048" s="24" t="str">
        <f>IF(G1048="","无数据",IF(G1048&lt;30,"MOB1-",IF(G1048&lt;90,"MOB1-3",IF(G1048&lt;180,"MOB3-6",IF(G1048&lt;365,"MOB6-12","MOB12+")))))</f>
        <v>MOB1-3</v>
      </c>
    </row>
    <row r="1049" spans="1:41" ht="13.5" hidden="1" customHeight="1">
      <c r="A1049" s="24" t="s">
        <v>1168</v>
      </c>
      <c r="B1049" s="34" t="s">
        <v>162</v>
      </c>
      <c r="C1049" s="25">
        <v>803373</v>
      </c>
      <c r="D1049" s="24" t="s">
        <v>1337</v>
      </c>
      <c r="E1049" s="26">
        <v>46086.463194444397</v>
      </c>
      <c r="F1049" s="26">
        <v>46086.463194444397</v>
      </c>
      <c r="G1049" s="25">
        <v>68</v>
      </c>
      <c r="H1049" s="25">
        <v>68</v>
      </c>
      <c r="I1049" s="26">
        <v>46154.770138888904</v>
      </c>
      <c r="J1049" s="27">
        <v>2870</v>
      </c>
      <c r="K1049" s="27">
        <v>3783</v>
      </c>
      <c r="L1049" s="27">
        <v>1883</v>
      </c>
      <c r="M1049" s="27">
        <v>211540</v>
      </c>
      <c r="N1049" s="27">
        <v>184226</v>
      </c>
      <c r="O1049" s="24">
        <v>25</v>
      </c>
      <c r="P1049" s="27">
        <v>0</v>
      </c>
      <c r="Q1049" s="24"/>
      <c r="R1049" s="24"/>
      <c r="S1049" s="27">
        <v>166</v>
      </c>
      <c r="T1049" s="27">
        <v>251</v>
      </c>
      <c r="U1049" s="27">
        <v>2935700</v>
      </c>
      <c r="V1049" s="24">
        <v>1193200</v>
      </c>
      <c r="W1049" s="27">
        <v>2935700</v>
      </c>
      <c r="X1049" s="24" t="str">
        <f>IF(OR(I1049="",说明首页!$C$3-INT(I1049)&gt;7),"是","否")</f>
        <v>否</v>
      </c>
      <c r="Y1049" s="24" t="str">
        <f>IF(OR(O1049="",O1049&lt;22),"是","否")</f>
        <v>否</v>
      </c>
      <c r="Z1049" s="24" t="str">
        <f>IF(AND(X1049="否",Y1049="否"),"是","否")</f>
        <v>是</v>
      </c>
      <c r="AA1049" s="24" t="str">
        <f>IF(OR(I1049="",说明首页!$C$3-INT(I1049)&gt;=3),"是","否")</f>
        <v>否</v>
      </c>
      <c r="AB1049" s="28">
        <f>IFERROR(IF(L1049&gt;0,N1049/L1049,0),0)</f>
        <v>97.836431226765797</v>
      </c>
      <c r="AC1049" s="29">
        <f>IFERROR(IF(U1049="",0,U1049/10000),0)</f>
        <v>293.57</v>
      </c>
      <c r="AD1049" s="27">
        <f>IFERROR(IF(AND(T1049&lt;&gt;"",T1049&gt;0),U1049/T1049,0),0)</f>
        <v>11696.01593625498</v>
      </c>
      <c r="AE1049" s="29">
        <f>IFERROR(IF(V1049="",0,V1049/10000),0)</f>
        <v>119.32</v>
      </c>
      <c r="AF1049" s="29">
        <f>IFERROR(IF(O1049&gt;0,N1049/O1049/60,0),0)</f>
        <v>122.81733333333334</v>
      </c>
      <c r="AG1049" s="28">
        <f>IF(Z1049="是",COUNTIFS($Z$2:$Z$4721,"是",$AB$2:$AB$4721,"&lt;"&amp;AB1049)/COUNTIF($Z$2:$Z$4721,"是")*100,"")</f>
        <v>63.069139966273191</v>
      </c>
      <c r="AH1049" s="28">
        <f>IF(Z1049="是",COUNTIFS($Z$2:$Z$4721,"是",$AC$2:$AC$4721,"&lt;"&amp;AC1049)/COUNTIF($Z$2:$Z$4721,"是")*100,"")</f>
        <v>2.6981450252951094</v>
      </c>
      <c r="AI1049" s="28">
        <f>IF(Z1049="是",COUNTIFS($Z$2:$Z$4721,"是",$AD$2:$AD$4721,"&lt;"&amp;AD1049)/COUNTIF($Z$2:$Z$4721,"是")*100,"")</f>
        <v>1.6863406408094435</v>
      </c>
      <c r="AJ1049" s="28">
        <f>IF(Z1049="是",COUNTIFS($Z$2:$Z$4721,"是",$AE$2:$AE$4721,"&lt;"&amp;AE1049)/COUNTIF($Z$2:$Z$4721,"是")*100,"")</f>
        <v>11.635750421585159</v>
      </c>
      <c r="AK1049" s="28">
        <f>IF(Z1049="是",COUNTIFS($Z$2:$Z$4721,"是",$AF$2:$AF$4721,"&lt;"&amp;AF1049)/COUNTIF($Z$2:$Z$4721,"是")*100,"")</f>
        <v>28.499156829679595</v>
      </c>
      <c r="AL1049" s="29">
        <f>IF(Z1049="是",ROUND(AG1049*0.1+AH1049*0.35+AI1049*0.15+AJ1049*0.15+AK1049*0.25,2),"")</f>
        <v>16.37</v>
      </c>
      <c r="AM1049" s="25">
        <f>IF(Z1049="是",COUNTIFS($Z$2:$Z$4721,"是",$AL$2:$AL$4721,"&gt;"&amp;AL1049)+1,"")</f>
        <v>548</v>
      </c>
      <c r="AN1049" s="24" t="str">
        <f>IF(Z1049&lt;&gt;"是","非参评",IF(AND(AM1049&lt;=COUNTIF($Z$2:$Z$4721,"是")*0.2,AC1049&gt;MEDIAN(IF($Z$2:$Z$4721="是",$AC$2:$AC$4721))),"S",IF(AM1049&lt;=COUNTIF($Z$2:$Z$4721,"是")*0.5,"A",IF(AM1049&lt;=COUNTIF($Z$2:$Z$4721,"是")*0.8,"B","C"))))</f>
        <v>C</v>
      </c>
      <c r="AO1049" s="24" t="str">
        <f>IF(G1049="","无数据",IF(G1049&lt;30,"MOB1-",IF(G1049&lt;90,"MOB1-3",IF(G1049&lt;180,"MOB3-6",IF(G1049&lt;365,"MOB6-12","MOB12+")))))</f>
        <v>MOB1-3</v>
      </c>
    </row>
    <row r="1050" spans="1:41" ht="13.5" hidden="1" customHeight="1">
      <c r="A1050" s="24" t="s">
        <v>1168</v>
      </c>
      <c r="B1050" s="34" t="s">
        <v>162</v>
      </c>
      <c r="C1050" s="25">
        <v>803375</v>
      </c>
      <c r="D1050" s="24" t="s">
        <v>205</v>
      </c>
      <c r="E1050" s="26">
        <v>46086.636111111096</v>
      </c>
      <c r="F1050" s="26">
        <v>46086.636111111096</v>
      </c>
      <c r="G1050" s="25">
        <v>68</v>
      </c>
      <c r="H1050" s="25">
        <v>68</v>
      </c>
      <c r="I1050" s="26">
        <v>46154.739583333299</v>
      </c>
      <c r="J1050" s="27">
        <v>2053</v>
      </c>
      <c r="K1050" s="27">
        <v>3015</v>
      </c>
      <c r="L1050" s="27">
        <v>1600</v>
      </c>
      <c r="M1050" s="27">
        <v>189903</v>
      </c>
      <c r="N1050" s="27">
        <v>170625</v>
      </c>
      <c r="O1050" s="24">
        <v>25</v>
      </c>
      <c r="P1050" s="24">
        <v>0</v>
      </c>
      <c r="Q1050" s="24"/>
      <c r="R1050" s="24"/>
      <c r="S1050" s="24">
        <v>117</v>
      </c>
      <c r="T1050" s="24">
        <v>190</v>
      </c>
      <c r="U1050" s="24">
        <v>1685200</v>
      </c>
      <c r="V1050" s="24">
        <v>229600</v>
      </c>
      <c r="W1050" s="24">
        <v>1685200</v>
      </c>
      <c r="X1050" s="24" t="str">
        <f>IF(OR(I1050="",说明首页!$C$3-INT(I1050)&gt;7),"是","否")</f>
        <v>否</v>
      </c>
      <c r="Y1050" s="24" t="str">
        <f>IF(OR(O1050="",O1050&lt;22),"是","否")</f>
        <v>否</v>
      </c>
      <c r="Z1050" s="24" t="str">
        <f>IF(AND(X1050="否",Y1050="否"),"是","否")</f>
        <v>是</v>
      </c>
      <c r="AA1050" s="24" t="str">
        <f>IF(OR(I1050="",说明首页!$C$3-INT(I1050)&gt;=3),"是","否")</f>
        <v>否</v>
      </c>
      <c r="AB1050" s="28">
        <f>IFERROR(IF(L1050&gt;0,N1050/L1050,0),0)</f>
        <v>106.640625</v>
      </c>
      <c r="AC1050" s="29">
        <f>IFERROR(IF(U1050="",0,U1050/10000),0)</f>
        <v>168.52</v>
      </c>
      <c r="AD1050" s="27">
        <f>IFERROR(IF(AND(T1050&lt;&gt;"",T1050&gt;0),U1050/T1050,0),0)</f>
        <v>8869.4736842105267</v>
      </c>
      <c r="AE1050" s="29">
        <f>IFERROR(IF(V1050="",0,V1050/10000),0)</f>
        <v>22.96</v>
      </c>
      <c r="AF1050" s="29">
        <f>IFERROR(IF(O1050&gt;0,N1050/O1050/60,0),0)</f>
        <v>113.75</v>
      </c>
      <c r="AG1050" s="28">
        <f>IF(Z1050="是",COUNTIFS($Z$2:$Z$4721,"是",$AB$2:$AB$4721,"&lt;"&amp;AB1050)/COUNTIF($Z$2:$Z$4721,"是")*100,"")</f>
        <v>76.72849915682967</v>
      </c>
      <c r="AH1050" s="28">
        <f>IF(Z1050="是",COUNTIFS($Z$2:$Z$4721,"是",$AC$2:$AC$4721,"&lt;"&amp;AC1050)/COUNTIF($Z$2:$Z$4721,"是")*100,"")</f>
        <v>0.67453625632377734</v>
      </c>
      <c r="AI1050" s="28">
        <f>IF(Z1050="是",COUNTIFS($Z$2:$Z$4721,"是",$AD$2:$AD$4721,"&lt;"&amp;AD1050)/COUNTIF($Z$2:$Z$4721,"是")*100,"")</f>
        <v>0</v>
      </c>
      <c r="AJ1050" s="28">
        <f>IF(Z1050="是",COUNTIFS($Z$2:$Z$4721,"是",$AE$2:$AE$4721,"&lt;"&amp;AE1050)/COUNTIF($Z$2:$Z$4721,"是")*100,"")</f>
        <v>0.16863406408094433</v>
      </c>
      <c r="AK1050" s="28">
        <f>IF(Z1050="是",COUNTIFS($Z$2:$Z$4721,"是",$AF$2:$AF$4721,"&lt;"&amp;AF1050)/COUNTIF($Z$2:$Z$4721,"是")*100,"")</f>
        <v>17.032040472175382</v>
      </c>
      <c r="AL1050" s="29">
        <f>IF(Z1050="是",ROUND(AG1050*0.1+AH1050*0.35+AI1050*0.15+AJ1050*0.15+AK1050*0.25,2),"")</f>
        <v>12.19</v>
      </c>
      <c r="AM1050" s="25">
        <f>IF(Z1050="是",COUNTIFS($Z$2:$Z$4721,"是",$AL$2:$AL$4721,"&gt;"&amp;AL1050)+1,"")</f>
        <v>569</v>
      </c>
      <c r="AN1050" s="24" t="str">
        <f>IF(Z1050&lt;&gt;"是","非参评",IF(AND(AM1050&lt;=COUNTIF($Z$2:$Z$4721,"是")*0.2,AC1050&gt;MEDIAN(IF($Z$2:$Z$4721="是",$AC$2:$AC$4721))),"S",IF(AM1050&lt;=COUNTIF($Z$2:$Z$4721,"是")*0.5,"A",IF(AM1050&lt;=COUNTIF($Z$2:$Z$4721,"是")*0.8,"B","C"))))</f>
        <v>C</v>
      </c>
      <c r="AO1050" s="24" t="str">
        <f>IF(G1050="","无数据",IF(G1050&lt;30,"MOB1-",IF(G1050&lt;90,"MOB1-3",IF(G1050&lt;180,"MOB3-6",IF(G1050&lt;365,"MOB6-12","MOB12+")))))</f>
        <v>MOB1-3</v>
      </c>
    </row>
    <row r="1051" spans="1:41" ht="13.5" hidden="1" customHeight="1">
      <c r="A1051" s="24" t="s">
        <v>1168</v>
      </c>
      <c r="B1051" s="34" t="s">
        <v>162</v>
      </c>
      <c r="C1051" s="25">
        <v>803377</v>
      </c>
      <c r="D1051" s="24" t="s">
        <v>1648</v>
      </c>
      <c r="E1051" s="26">
        <v>46086.472222222197</v>
      </c>
      <c r="F1051" s="26">
        <v>46086.472222222197</v>
      </c>
      <c r="G1051" s="25">
        <v>68</v>
      </c>
      <c r="H1051" s="25">
        <v>68</v>
      </c>
      <c r="I1051" s="26">
        <v>46154.7631944444</v>
      </c>
      <c r="J1051" s="27">
        <v>3094</v>
      </c>
      <c r="K1051" s="27">
        <v>3963</v>
      </c>
      <c r="L1051" s="27">
        <v>1922</v>
      </c>
      <c r="M1051" s="27">
        <v>229596</v>
      </c>
      <c r="N1051" s="27">
        <v>197654</v>
      </c>
      <c r="O1051" s="25">
        <v>24</v>
      </c>
      <c r="P1051" s="27">
        <v>0</v>
      </c>
      <c r="Q1051" s="24"/>
      <c r="R1051" s="24"/>
      <c r="S1051" s="27">
        <v>178</v>
      </c>
      <c r="T1051" s="27">
        <v>268</v>
      </c>
      <c r="U1051" s="27">
        <v>4188800</v>
      </c>
      <c r="V1051" s="27">
        <v>1660800</v>
      </c>
      <c r="W1051" s="27">
        <v>4188800</v>
      </c>
      <c r="X1051" s="24" t="str">
        <f>IF(OR(I1051="",说明首页!$C$3-INT(I1051)&gt;7),"是","否")</f>
        <v>否</v>
      </c>
      <c r="Y1051" s="24" t="str">
        <f>IF(OR(O1051="",O1051&lt;22),"是","否")</f>
        <v>否</v>
      </c>
      <c r="Z1051" s="24" t="str">
        <f>IF(AND(X1051="否",Y1051="否"),"是","否")</f>
        <v>是</v>
      </c>
      <c r="AA1051" s="24" t="str">
        <f>IF(OR(I1051="",说明首页!$C$3-INT(I1051)&gt;=3),"是","否")</f>
        <v>否</v>
      </c>
      <c r="AB1051" s="28">
        <f>IFERROR(IF(L1051&gt;0,N1051/L1051,0),0)</f>
        <v>102.83766909469303</v>
      </c>
      <c r="AC1051" s="29">
        <f>IFERROR(IF(U1051="",0,U1051/10000),0)</f>
        <v>418.88</v>
      </c>
      <c r="AD1051" s="27">
        <f>IFERROR(IF(AND(T1051&lt;&gt;"",T1051&gt;0),U1051/T1051,0),0)</f>
        <v>15629.850746268658</v>
      </c>
      <c r="AE1051" s="29">
        <f>IFERROR(IF(V1051="",0,V1051/10000),0)</f>
        <v>166.08</v>
      </c>
      <c r="AF1051" s="29">
        <f>IFERROR(IF(O1051&gt;0,N1051/O1051/60,0),0)</f>
        <v>137.25972222222222</v>
      </c>
      <c r="AG1051" s="28">
        <f>IF(Z1051="是",COUNTIFS($Z$2:$Z$4721,"是",$AB$2:$AB$4721,"&lt;"&amp;AB1051)/COUNTIF($Z$2:$Z$4721,"是")*100,"")</f>
        <v>72.681281618887013</v>
      </c>
      <c r="AH1051" s="28">
        <f>IF(Z1051="是",COUNTIFS($Z$2:$Z$4721,"是",$AC$2:$AC$4721,"&lt;"&amp;AC1051)/COUNTIF($Z$2:$Z$4721,"是")*100,"")</f>
        <v>10.623946037099493</v>
      </c>
      <c r="AI1051" s="28">
        <f>IF(Z1051="是",COUNTIFS($Z$2:$Z$4721,"是",$AD$2:$AD$4721,"&lt;"&amp;AD1051)/COUNTIF($Z$2:$Z$4721,"是")*100,"")</f>
        <v>7.5885328836424959</v>
      </c>
      <c r="AJ1051" s="28">
        <f>IF(Z1051="是",COUNTIFS($Z$2:$Z$4721,"是",$AE$2:$AE$4721,"&lt;"&amp;AE1051)/COUNTIF($Z$2:$Z$4721,"是")*100,"")</f>
        <v>20.910623946037099</v>
      </c>
      <c r="AK1051" s="28">
        <f>IF(Z1051="是",COUNTIFS($Z$2:$Z$4721,"是",$AF$2:$AF$4721,"&lt;"&amp;AF1051)/COUNTIF($Z$2:$Z$4721,"是")*100,"")</f>
        <v>55.817875210792579</v>
      </c>
      <c r="AL1051" s="29">
        <f>IF(Z1051="是",ROUND(AG1051*0.1+AH1051*0.35+AI1051*0.15+AJ1051*0.15+AK1051*0.25,2),"")</f>
        <v>29.22</v>
      </c>
      <c r="AM1051" s="25">
        <f>IF(Z1051="是",COUNTIFS($Z$2:$Z$4721,"是",$AL$2:$AL$4721,"&gt;"&amp;AL1051)+1,"")</f>
        <v>453</v>
      </c>
      <c r="AN1051" s="24" t="str">
        <f>IF(Z1051&lt;&gt;"是","非参评",IF(AND(AM1051&lt;=COUNTIF($Z$2:$Z$4721,"是")*0.2,AC1051&gt;MEDIAN(IF($Z$2:$Z$4721="是",$AC$2:$AC$4721))),"S",IF(AM1051&lt;=COUNTIF($Z$2:$Z$4721,"是")*0.5,"A",IF(AM1051&lt;=COUNTIF($Z$2:$Z$4721,"是")*0.8,"B","C"))))</f>
        <v>B</v>
      </c>
      <c r="AO1051" s="24" t="str">
        <f>IF(G1051="","无数据",IF(G1051&lt;30,"MOB1-",IF(G1051&lt;90,"MOB1-3",IF(G1051&lt;180,"MOB3-6",IF(G1051&lt;365,"MOB6-12","MOB12+")))))</f>
        <v>MOB1-3</v>
      </c>
    </row>
    <row r="1052" spans="1:41" ht="13.5" hidden="1" customHeight="1">
      <c r="A1052" s="24" t="s">
        <v>1168</v>
      </c>
      <c r="B1052" s="34" t="s">
        <v>145</v>
      </c>
      <c r="C1052" s="25">
        <v>803392</v>
      </c>
      <c r="D1052" s="24" t="s">
        <v>1551</v>
      </c>
      <c r="E1052" s="26">
        <v>46086.406944444403</v>
      </c>
      <c r="F1052" s="26">
        <v>46086.406944444403</v>
      </c>
      <c r="G1052" s="25">
        <v>68</v>
      </c>
      <c r="H1052" s="25">
        <v>68</v>
      </c>
      <c r="I1052" s="26">
        <v>46154.800694444399</v>
      </c>
      <c r="J1052" s="27">
        <v>4103</v>
      </c>
      <c r="K1052" s="27">
        <v>4519</v>
      </c>
      <c r="L1052" s="27">
        <v>2353</v>
      </c>
      <c r="M1052" s="27">
        <v>249435</v>
      </c>
      <c r="N1052" s="27">
        <v>219225</v>
      </c>
      <c r="O1052" s="25">
        <v>23</v>
      </c>
      <c r="P1052" s="27">
        <v>0</v>
      </c>
      <c r="Q1052" s="24"/>
      <c r="R1052" s="24"/>
      <c r="S1052" s="27">
        <v>198</v>
      </c>
      <c r="T1052" s="27">
        <v>309</v>
      </c>
      <c r="U1052" s="27">
        <v>5590300</v>
      </c>
      <c r="V1052" s="27">
        <v>2185500</v>
      </c>
      <c r="W1052" s="27">
        <v>5590300</v>
      </c>
      <c r="X1052" s="24" t="str">
        <f>IF(OR(I1052="",说明首页!$C$3-INT(I1052)&gt;7),"是","否")</f>
        <v>否</v>
      </c>
      <c r="Y1052" s="24" t="str">
        <f>IF(OR(O1052="",O1052&lt;22),"是","否")</f>
        <v>否</v>
      </c>
      <c r="Z1052" s="24" t="str">
        <f>IF(AND(X1052="否",Y1052="否"),"是","否")</f>
        <v>是</v>
      </c>
      <c r="AA1052" s="24" t="str">
        <f>IF(OR(I1052="",说明首页!$C$3-INT(I1052)&gt;=3),"是","否")</f>
        <v>否</v>
      </c>
      <c r="AB1052" s="28">
        <f>IFERROR(IF(L1052&gt;0,N1052/L1052,0),0)</f>
        <v>93.168295792605178</v>
      </c>
      <c r="AC1052" s="29">
        <f>IFERROR(IF(U1052="",0,U1052/10000),0)</f>
        <v>559.03</v>
      </c>
      <c r="AD1052" s="27">
        <f>IFERROR(IF(AND(T1052&lt;&gt;"",T1052&gt;0),U1052/T1052,0),0)</f>
        <v>18091.585760517799</v>
      </c>
      <c r="AE1052" s="29">
        <f>IFERROR(IF(V1052="",0,V1052/10000),0)</f>
        <v>218.55</v>
      </c>
      <c r="AF1052" s="29">
        <f>IFERROR(IF(O1052&gt;0,N1052/O1052/60,0),0)</f>
        <v>158.85869565217391</v>
      </c>
      <c r="AG1052" s="28">
        <f>IF(Z1052="是",COUNTIFS($Z$2:$Z$4721,"是",$AB$2:$AB$4721,"&lt;"&amp;AB1052)/COUNTIF($Z$2:$Z$4721,"是")*100,"")</f>
        <v>53.79426644182125</v>
      </c>
      <c r="AH1052" s="28">
        <f>IF(Z1052="是",COUNTIFS($Z$2:$Z$4721,"是",$AC$2:$AC$4721,"&lt;"&amp;AC1052)/COUNTIF($Z$2:$Z$4721,"是")*100,"")</f>
        <v>23.946037099494095</v>
      </c>
      <c r="AI1052" s="28">
        <f>IF(Z1052="是",COUNTIFS($Z$2:$Z$4721,"是",$AD$2:$AD$4721,"&lt;"&amp;AD1052)/COUNTIF($Z$2:$Z$4721,"是")*100,"")</f>
        <v>16.188870151770658</v>
      </c>
      <c r="AJ1052" s="28">
        <f>IF(Z1052="是",COUNTIFS($Z$2:$Z$4721,"是",$AE$2:$AE$4721,"&lt;"&amp;AE1052)/COUNTIF($Z$2:$Z$4721,"是")*100,"")</f>
        <v>30.860033726812819</v>
      </c>
      <c r="AK1052" s="28">
        <f>IF(Z1052="是",COUNTIFS($Z$2:$Z$4721,"是",$AF$2:$AF$4721,"&lt;"&amp;AF1052)/COUNTIF($Z$2:$Z$4721,"是")*100,"")</f>
        <v>81.956155143338947</v>
      </c>
      <c r="AL1052" s="29">
        <f>IF(Z1052="是",ROUND(AG1052*0.1+AH1052*0.35+AI1052*0.15+AJ1052*0.15+AK1052*0.25,2),"")</f>
        <v>41.31</v>
      </c>
      <c r="AM1052" s="25">
        <f>IF(Z1052="是",COUNTIFS($Z$2:$Z$4721,"是",$AL$2:$AL$4721,"&gt;"&amp;AL1052)+1,"")</f>
        <v>361</v>
      </c>
      <c r="AN1052" s="24" t="str">
        <f>IF(Z1052&lt;&gt;"是","非参评",IF(AND(AM1052&lt;=COUNTIF($Z$2:$Z$4721,"是")*0.2,AC1052&gt;MEDIAN(IF($Z$2:$Z$4721="是",$AC$2:$AC$4721))),"S",IF(AM1052&lt;=COUNTIF($Z$2:$Z$4721,"是")*0.5,"A",IF(AM1052&lt;=COUNTIF($Z$2:$Z$4721,"是")*0.8,"B","C"))))</f>
        <v>B</v>
      </c>
      <c r="AO1052" s="24" t="str">
        <f>IF(G1052="","无数据",IF(G1052&lt;30,"MOB1-",IF(G1052&lt;90,"MOB1-3",IF(G1052&lt;180,"MOB3-6",IF(G1052&lt;365,"MOB6-12","MOB12+")))))</f>
        <v>MOB1-3</v>
      </c>
    </row>
    <row r="1053" spans="1:41" ht="13.5" hidden="1" customHeight="1">
      <c r="A1053" s="24" t="s">
        <v>1168</v>
      </c>
      <c r="B1053" s="34" t="s">
        <v>145</v>
      </c>
      <c r="C1053" s="25">
        <v>803393</v>
      </c>
      <c r="D1053" s="24" t="s">
        <v>1247</v>
      </c>
      <c r="E1053" s="26">
        <v>46086.406944444403</v>
      </c>
      <c r="F1053" s="26">
        <v>46086.406944444403</v>
      </c>
      <c r="G1053" s="25">
        <v>68</v>
      </c>
      <c r="H1053" s="25">
        <v>68</v>
      </c>
      <c r="I1053" s="26">
        <v>46154.797222222202</v>
      </c>
      <c r="J1053" s="27">
        <v>3636</v>
      </c>
      <c r="K1053" s="27">
        <v>3932</v>
      </c>
      <c r="L1053" s="27">
        <v>2166</v>
      </c>
      <c r="M1053" s="27">
        <v>285573</v>
      </c>
      <c r="N1053" s="27">
        <v>259571</v>
      </c>
      <c r="O1053" s="25">
        <v>25</v>
      </c>
      <c r="P1053" s="27">
        <v>0</v>
      </c>
      <c r="Q1053" s="24"/>
      <c r="R1053" s="24"/>
      <c r="S1053" s="27">
        <v>214</v>
      </c>
      <c r="T1053" s="27">
        <v>346</v>
      </c>
      <c r="U1053" s="27">
        <v>13100000</v>
      </c>
      <c r="V1053" s="24">
        <v>9563600</v>
      </c>
      <c r="W1053" s="27">
        <v>13100000</v>
      </c>
      <c r="X1053" s="24" t="str">
        <f>IF(OR(I1053="",说明首页!$C$3-INT(I1053)&gt;7),"是","否")</f>
        <v>否</v>
      </c>
      <c r="Y1053" s="24" t="str">
        <f>IF(OR(O1053="",O1053&lt;22),"是","否")</f>
        <v>否</v>
      </c>
      <c r="Z1053" s="24" t="str">
        <f>IF(AND(X1053="否",Y1053="否"),"是","否")</f>
        <v>是</v>
      </c>
      <c r="AA1053" s="24" t="str">
        <f>IF(OR(I1053="",说明首页!$C$3-INT(I1053)&gt;=3),"是","否")</f>
        <v>否</v>
      </c>
      <c r="AB1053" s="28">
        <f>IFERROR(IF(L1053&gt;0,N1053/L1053,0),0)</f>
        <v>119.83887349953832</v>
      </c>
      <c r="AC1053" s="29">
        <f>IFERROR(IF(U1053="",0,U1053/10000),0)</f>
        <v>1310</v>
      </c>
      <c r="AD1053" s="27">
        <f>IFERROR(IF(AND(T1053&lt;&gt;"",T1053&gt;0),U1053/T1053,0),0)</f>
        <v>37861.271676300581</v>
      </c>
      <c r="AE1053" s="29">
        <f>IFERROR(IF(V1053="",0,V1053/10000),0)</f>
        <v>956.36</v>
      </c>
      <c r="AF1053" s="29">
        <f>IFERROR(IF(O1053&gt;0,N1053/O1053/60,0),0)</f>
        <v>173.04733333333334</v>
      </c>
      <c r="AG1053" s="28">
        <f>IF(Z1053="是",COUNTIFS($Z$2:$Z$4721,"是",$AB$2:$AB$4721,"&lt;"&amp;AB1053)/COUNTIF($Z$2:$Z$4721,"是")*100,"")</f>
        <v>88.364249578414842</v>
      </c>
      <c r="AH1053" s="28">
        <f>IF(Z1053="是",COUNTIFS($Z$2:$Z$4721,"是",$AC$2:$AC$4721,"&lt;"&amp;AC1053)/COUNTIF($Z$2:$Z$4721,"是")*100,"")</f>
        <v>83.811129848229342</v>
      </c>
      <c r="AI1053" s="28">
        <f>IF(Z1053="是",COUNTIFS($Z$2:$Z$4721,"是",$AD$2:$AD$4721,"&lt;"&amp;AD1053)/COUNTIF($Z$2:$Z$4721,"是")*100,"")</f>
        <v>96.795952782462052</v>
      </c>
      <c r="AJ1053" s="28">
        <f>IF(Z1053="是",COUNTIFS($Z$2:$Z$4721,"是",$AE$2:$AE$4721,"&lt;"&amp;AE1053)/COUNTIF($Z$2:$Z$4721,"是")*100,"")</f>
        <v>94.940978077571671</v>
      </c>
      <c r="AK1053" s="28">
        <f>IF(Z1053="是",COUNTIFS($Z$2:$Z$4721,"是",$AF$2:$AF$4721,"&lt;"&amp;AF1053)/COUNTIF($Z$2:$Z$4721,"是")*100,"")</f>
        <v>91.736930860033723</v>
      </c>
      <c r="AL1053" s="29">
        <f>IF(Z1053="是",ROUND(AG1053*0.1+AH1053*0.35+AI1053*0.15+AJ1053*0.15+AK1053*0.25,2),"")</f>
        <v>89.87</v>
      </c>
      <c r="AM1053" s="25">
        <f>IF(Z1053="是",COUNTIFS($Z$2:$Z$4721,"是",$AL$2:$AL$4721,"&gt;"&amp;AL1053)+1,"")</f>
        <v>26</v>
      </c>
      <c r="AN1053" s="24" t="str">
        <f>IF(Z1053&lt;&gt;"是","非参评",IF(AND(AM1053&lt;=COUNTIF($Z$2:$Z$4721,"是")*0.2,AC1053&gt;MEDIAN(IF($Z$2:$Z$4721="是",$AC$2:$AC$4721))),"S",IF(AM1053&lt;=COUNTIF($Z$2:$Z$4721,"是")*0.5,"A",IF(AM1053&lt;=COUNTIF($Z$2:$Z$4721,"是")*0.8,"B","C"))))</f>
        <v>S</v>
      </c>
      <c r="AO1053" s="24" t="str">
        <f>IF(G1053="","无数据",IF(G1053&lt;30,"MOB1-",IF(G1053&lt;90,"MOB1-3",IF(G1053&lt;180,"MOB3-6",IF(G1053&lt;365,"MOB6-12","MOB12+")))))</f>
        <v>MOB1-3</v>
      </c>
    </row>
    <row r="1054" spans="1:41" ht="13.5" hidden="1" customHeight="1">
      <c r="A1054" s="24" t="s">
        <v>1168</v>
      </c>
      <c r="B1054" s="34" t="s">
        <v>145</v>
      </c>
      <c r="C1054" s="25">
        <v>803394</v>
      </c>
      <c r="D1054" s="24" t="s">
        <v>498</v>
      </c>
      <c r="E1054" s="26">
        <v>46086.394444444399</v>
      </c>
      <c r="F1054" s="26">
        <v>46086.394444444399</v>
      </c>
      <c r="G1054" s="25">
        <v>68</v>
      </c>
      <c r="H1054" s="25">
        <v>68</v>
      </c>
      <c r="I1054" s="26">
        <v>46154.764583333301</v>
      </c>
      <c r="J1054" s="27">
        <v>295</v>
      </c>
      <c r="K1054" s="27">
        <v>349</v>
      </c>
      <c r="L1054" s="27">
        <v>144</v>
      </c>
      <c r="M1054" s="27">
        <v>17222</v>
      </c>
      <c r="N1054" s="27">
        <v>14245</v>
      </c>
      <c r="O1054" s="24">
        <v>1</v>
      </c>
      <c r="P1054" s="27">
        <v>0</v>
      </c>
      <c r="Q1054" s="24"/>
      <c r="R1054" s="24"/>
      <c r="S1054" s="27">
        <v>2</v>
      </c>
      <c r="T1054" s="27">
        <v>4</v>
      </c>
      <c r="U1054" s="27">
        <v>52000</v>
      </c>
      <c r="V1054" s="24">
        <v>50000</v>
      </c>
      <c r="W1054" s="27">
        <v>52000</v>
      </c>
      <c r="X1054" s="24" t="str">
        <f>IF(OR(I1054="",说明首页!$C$3-INT(I1054)&gt;7),"是","否")</f>
        <v>否</v>
      </c>
      <c r="Y1054" s="24" t="str">
        <f>IF(OR(O1054="",O1054&lt;22),"是","否")</f>
        <v>是</v>
      </c>
      <c r="Z1054" s="24" t="str">
        <f>IF(AND(X1054="否",Y1054="否"),"是","否")</f>
        <v>否</v>
      </c>
      <c r="AA1054" s="24" t="str">
        <f>IF(OR(I1054="",说明首页!$C$3-INT(I1054)&gt;=3),"是","否")</f>
        <v>否</v>
      </c>
      <c r="AB1054" s="28">
        <f>IFERROR(IF(L1054&gt;0,N1054/L1054,0),0)</f>
        <v>98.923611111111114</v>
      </c>
      <c r="AC1054" s="29">
        <f>IFERROR(IF(U1054="",0,U1054/10000),0)</f>
        <v>5.2</v>
      </c>
      <c r="AD1054" s="27">
        <f>IFERROR(IF(AND(T1054&lt;&gt;"",T1054&gt;0),U1054/T1054,0),0)</f>
        <v>13000</v>
      </c>
      <c r="AE1054" s="29">
        <f>IFERROR(IF(V1054="",0,V1054/10000),0)</f>
        <v>5</v>
      </c>
      <c r="AF1054" s="29">
        <f>IFERROR(IF(O1054&gt;0,N1054/O1054/60,0),0)</f>
        <v>237.41666666666666</v>
      </c>
      <c r="AG1054" s="28" t="str">
        <f>IF(Z1054="是",COUNTIFS($Z$2:$Z$4721,"是",$AB$2:$AB$4721,"&lt;"&amp;AB1054)/COUNTIF($Z$2:$Z$4721,"是")*100,"")</f>
        <v/>
      </c>
      <c r="AH1054" s="28" t="str">
        <f>IF(Z1054="是",COUNTIFS($Z$2:$Z$4721,"是",$AC$2:$AC$4721,"&lt;"&amp;AC1054)/COUNTIF($Z$2:$Z$4721,"是")*100,"")</f>
        <v/>
      </c>
      <c r="AI1054" s="28" t="str">
        <f>IF(Z1054="是",COUNTIFS($Z$2:$Z$4721,"是",$AD$2:$AD$4721,"&lt;"&amp;AD1054)/COUNTIF($Z$2:$Z$4721,"是")*100,"")</f>
        <v/>
      </c>
      <c r="AJ1054" s="28" t="str">
        <f>IF(Z1054="是",COUNTIFS($Z$2:$Z$4721,"是",$AE$2:$AE$4721,"&lt;"&amp;AE1054)/COUNTIF($Z$2:$Z$4721,"是")*100,"")</f>
        <v/>
      </c>
      <c r="AK1054" s="28" t="str">
        <f>IF(Z1054="是",COUNTIFS($Z$2:$Z$4721,"是",$AF$2:$AF$4721,"&lt;"&amp;AF1054)/COUNTIF($Z$2:$Z$4721,"是")*100,"")</f>
        <v/>
      </c>
      <c r="AL1054" s="29" t="str">
        <f>IF(Z1054="是",ROUND(AG1054*0.1+AH1054*0.35+AI1054*0.15+AJ1054*0.15+AK1054*0.25,2),"")</f>
        <v/>
      </c>
      <c r="AM1054" s="25" t="str">
        <f>IF(Z1054="是",COUNTIFS($Z$2:$Z$4721,"是",$AL$2:$AL$4721,"&gt;"&amp;AL1054)+1,"")</f>
        <v/>
      </c>
      <c r="AN1054" s="24" t="str">
        <f>IF(Z1054&lt;&gt;"是","非参评",IF(AND(AM1054&lt;=COUNTIF($Z$2:$Z$4721,"是")*0.2,AC1054&gt;MEDIAN(IF($Z$2:$Z$4721="是",$AC$2:$AC$4721))),"S",IF(AM1054&lt;=COUNTIF($Z$2:$Z$4721,"是")*0.5,"A",IF(AM1054&lt;=COUNTIF($Z$2:$Z$4721,"是")*0.8,"B","C"))))</f>
        <v>非参评</v>
      </c>
      <c r="AO1054" s="24" t="str">
        <f>IF(G1054="","无数据",IF(G1054&lt;30,"MOB1-",IF(G1054&lt;90,"MOB1-3",IF(G1054&lt;180,"MOB3-6",IF(G1054&lt;365,"MOB6-12","MOB12+")))))</f>
        <v>MOB1-3</v>
      </c>
    </row>
    <row r="1055" spans="1:41" ht="13.5" hidden="1" customHeight="1">
      <c r="A1055" s="24" t="s">
        <v>1168</v>
      </c>
      <c r="B1055" s="34" t="s">
        <v>152</v>
      </c>
      <c r="C1055" s="25">
        <v>803398</v>
      </c>
      <c r="D1055" s="24" t="s">
        <v>1634</v>
      </c>
      <c r="E1055" s="26">
        <v>46086.390972222202</v>
      </c>
      <c r="F1055" s="26">
        <v>46086.390972222202</v>
      </c>
      <c r="G1055" s="25">
        <v>68</v>
      </c>
      <c r="H1055" s="25">
        <v>68</v>
      </c>
      <c r="I1055" s="26">
        <v>46154.785416666702</v>
      </c>
      <c r="J1055" s="27">
        <v>2957</v>
      </c>
      <c r="K1055" s="27">
        <v>4490</v>
      </c>
      <c r="L1055" s="27">
        <v>2296</v>
      </c>
      <c r="M1055" s="27">
        <v>245352</v>
      </c>
      <c r="N1055" s="27">
        <v>211559</v>
      </c>
      <c r="O1055" s="25">
        <v>25</v>
      </c>
      <c r="P1055" s="27">
        <v>0</v>
      </c>
      <c r="Q1055" s="24"/>
      <c r="R1055" s="24"/>
      <c r="S1055" s="27">
        <v>155</v>
      </c>
      <c r="T1055" s="27">
        <v>223</v>
      </c>
      <c r="U1055" s="27">
        <v>4658600</v>
      </c>
      <c r="V1055" s="24">
        <v>1243800</v>
      </c>
      <c r="W1055" s="27">
        <v>4658600</v>
      </c>
      <c r="X1055" s="24" t="str">
        <f>IF(OR(I1055="",说明首页!$C$3-INT(I1055)&gt;7),"是","否")</f>
        <v>否</v>
      </c>
      <c r="Y1055" s="24" t="str">
        <f>IF(OR(O1055="",O1055&lt;22),"是","否")</f>
        <v>否</v>
      </c>
      <c r="Z1055" s="24" t="str">
        <f>IF(AND(X1055="否",Y1055="否"),"是","否")</f>
        <v>是</v>
      </c>
      <c r="AA1055" s="24" t="str">
        <f>IF(OR(I1055="",说明首页!$C$3-INT(I1055)&gt;=3),"是","否")</f>
        <v>否</v>
      </c>
      <c r="AB1055" s="28">
        <f>IFERROR(IF(L1055&gt;0,N1055/L1055,0),0)</f>
        <v>92.142421602787451</v>
      </c>
      <c r="AC1055" s="29">
        <f>IFERROR(IF(U1055="",0,U1055/10000),0)</f>
        <v>465.86</v>
      </c>
      <c r="AD1055" s="27">
        <f>IFERROR(IF(AND(T1055&lt;&gt;"",T1055&gt;0),U1055/T1055,0),0)</f>
        <v>20890.582959641255</v>
      </c>
      <c r="AE1055" s="29">
        <f>IFERROR(IF(V1055="",0,V1055/10000),0)</f>
        <v>124.38</v>
      </c>
      <c r="AF1055" s="29">
        <f>IFERROR(IF(O1055&gt;0,N1055/O1055/60,0),0)</f>
        <v>141.03933333333333</v>
      </c>
      <c r="AG1055" s="28">
        <f>IF(Z1055="是",COUNTIFS($Z$2:$Z$4721,"是",$AB$2:$AB$4721,"&lt;"&amp;AB1055)/COUNTIF($Z$2:$Z$4721,"是")*100,"")</f>
        <v>52.107925801011802</v>
      </c>
      <c r="AH1055" s="28">
        <f>IF(Z1055="是",COUNTIFS($Z$2:$Z$4721,"是",$AC$2:$AC$4721,"&lt;"&amp;AC1055)/COUNTIF($Z$2:$Z$4721,"是")*100,"")</f>
        <v>14.165261382799327</v>
      </c>
      <c r="AI1055" s="28">
        <f>IF(Z1055="是",COUNTIFS($Z$2:$Z$4721,"是",$AD$2:$AD$4721,"&lt;"&amp;AD1055)/COUNTIF($Z$2:$Z$4721,"是")*100,"")</f>
        <v>31.534569983136596</v>
      </c>
      <c r="AJ1055" s="28">
        <f>IF(Z1055="是",COUNTIFS($Z$2:$Z$4721,"是",$AE$2:$AE$4721,"&lt;"&amp;AE1055)/COUNTIF($Z$2:$Z$4721,"是")*100,"")</f>
        <v>12.647554806070826</v>
      </c>
      <c r="AK1055" s="28">
        <f>IF(Z1055="是",COUNTIFS($Z$2:$Z$4721,"是",$AF$2:$AF$4721,"&lt;"&amp;AF1055)/COUNTIF($Z$2:$Z$4721,"是")*100,"")</f>
        <v>61.888701517706579</v>
      </c>
      <c r="AL1055" s="29">
        <f>IF(Z1055="是",ROUND(AG1055*0.1+AH1055*0.35+AI1055*0.15+AJ1055*0.15+AK1055*0.25,2),"")</f>
        <v>32.270000000000003</v>
      </c>
      <c r="AM1055" s="25">
        <f>IF(Z1055="是",COUNTIFS($Z$2:$Z$4721,"是",$AL$2:$AL$4721,"&gt;"&amp;AL1055)+1,"")</f>
        <v>431</v>
      </c>
      <c r="AN1055" s="24" t="str">
        <f>IF(Z1055&lt;&gt;"是","非参评",IF(AND(AM1055&lt;=COUNTIF($Z$2:$Z$4721,"是")*0.2,AC1055&gt;MEDIAN(IF($Z$2:$Z$4721="是",$AC$2:$AC$4721))),"S",IF(AM1055&lt;=COUNTIF($Z$2:$Z$4721,"是")*0.5,"A",IF(AM1055&lt;=COUNTIF($Z$2:$Z$4721,"是")*0.8,"B","C"))))</f>
        <v>B</v>
      </c>
      <c r="AO1055" s="24" t="str">
        <f>IF(G1055="","无数据",IF(G1055&lt;30,"MOB1-",IF(G1055&lt;90,"MOB1-3",IF(G1055&lt;180,"MOB3-6",IF(G1055&lt;365,"MOB6-12","MOB12+")))))</f>
        <v>MOB1-3</v>
      </c>
    </row>
    <row r="1056" spans="1:41" ht="13.5" hidden="1" customHeight="1">
      <c r="A1056" s="24" t="s">
        <v>1168</v>
      </c>
      <c r="B1056" s="34" t="s">
        <v>152</v>
      </c>
      <c r="C1056" s="25">
        <v>803400</v>
      </c>
      <c r="D1056" s="24" t="s">
        <v>1646</v>
      </c>
      <c r="E1056" s="26">
        <v>46086.398611111101</v>
      </c>
      <c r="F1056" s="26">
        <v>46086.398611111101</v>
      </c>
      <c r="G1056" s="25">
        <v>68</v>
      </c>
      <c r="H1056" s="25">
        <v>68</v>
      </c>
      <c r="I1056" s="26">
        <v>46141.811805555597</v>
      </c>
      <c r="J1056" s="27">
        <v>2121</v>
      </c>
      <c r="K1056" s="27">
        <v>3153</v>
      </c>
      <c r="L1056" s="27">
        <v>1412</v>
      </c>
      <c r="M1056" s="27">
        <v>152388</v>
      </c>
      <c r="N1056" s="27">
        <v>126401</v>
      </c>
      <c r="O1056" s="25">
        <v>16</v>
      </c>
      <c r="P1056" s="27">
        <v>0</v>
      </c>
      <c r="Q1056" s="24"/>
      <c r="R1056" s="24"/>
      <c r="S1056" s="27">
        <v>135</v>
      </c>
      <c r="T1056" s="27">
        <v>217</v>
      </c>
      <c r="U1056" s="27">
        <v>3865100</v>
      </c>
      <c r="V1056" s="27">
        <v>682400</v>
      </c>
      <c r="W1056" s="27">
        <v>3865100</v>
      </c>
      <c r="X1056" s="24" t="str">
        <f>IF(OR(I1056="",说明首页!$C$3-INT(I1056)&gt;7),"是","否")</f>
        <v>否</v>
      </c>
      <c r="Y1056" s="24" t="str">
        <f>IF(OR(O1056="",O1056&lt;22),"是","否")</f>
        <v>是</v>
      </c>
      <c r="Z1056" s="24" t="str">
        <f>IF(AND(X1056="否",Y1056="否"),"是","否")</f>
        <v>否</v>
      </c>
      <c r="AA1056" s="24" t="str">
        <f>IF(OR(I1056="",说明首页!$C$3-INT(I1056)&gt;=3),"是","否")</f>
        <v>否</v>
      </c>
      <c r="AB1056" s="28">
        <f>IFERROR(IF(L1056&gt;0,N1056/L1056,0),0)</f>
        <v>89.519121813031163</v>
      </c>
      <c r="AC1056" s="29">
        <f>IFERROR(IF(U1056="",0,U1056/10000),0)</f>
        <v>386.51</v>
      </c>
      <c r="AD1056" s="27">
        <f>IFERROR(IF(AND(T1056&lt;&gt;"",T1056&gt;0),U1056/T1056,0),0)</f>
        <v>17811.520737327188</v>
      </c>
      <c r="AE1056" s="29">
        <f>IFERROR(IF(V1056="",0,V1056/10000),0)</f>
        <v>68.239999999999995</v>
      </c>
      <c r="AF1056" s="29">
        <f>IFERROR(IF(O1056&gt;0,N1056/O1056/60,0),0)</f>
        <v>131.66770833333334</v>
      </c>
      <c r="AG1056" s="28" t="str">
        <f>IF(Z1056="是",COUNTIFS($Z$2:$Z$4721,"是",$AB$2:$AB$4721,"&lt;"&amp;AB1056)/COUNTIF($Z$2:$Z$4721,"是")*100,"")</f>
        <v/>
      </c>
      <c r="AH1056" s="28" t="str">
        <f>IF(Z1056="是",COUNTIFS($Z$2:$Z$4721,"是",$AC$2:$AC$4721,"&lt;"&amp;AC1056)/COUNTIF($Z$2:$Z$4721,"是")*100,"")</f>
        <v/>
      </c>
      <c r="AI1056" s="28" t="str">
        <f>IF(Z1056="是",COUNTIFS($Z$2:$Z$4721,"是",$AD$2:$AD$4721,"&lt;"&amp;AD1056)/COUNTIF($Z$2:$Z$4721,"是")*100,"")</f>
        <v/>
      </c>
      <c r="AJ1056" s="28" t="str">
        <f>IF(Z1056="是",COUNTIFS($Z$2:$Z$4721,"是",$AE$2:$AE$4721,"&lt;"&amp;AE1056)/COUNTIF($Z$2:$Z$4721,"是")*100,"")</f>
        <v/>
      </c>
      <c r="AK1056" s="28" t="str">
        <f>IF(Z1056="是",COUNTIFS($Z$2:$Z$4721,"是",$AF$2:$AF$4721,"&lt;"&amp;AF1056)/COUNTIF($Z$2:$Z$4721,"是")*100,"")</f>
        <v/>
      </c>
      <c r="AL1056" s="29" t="str">
        <f>IF(Z1056="是",ROUND(AG1056*0.1+AH1056*0.35+AI1056*0.15+AJ1056*0.15+AK1056*0.25,2),"")</f>
        <v/>
      </c>
      <c r="AM1056" s="25" t="str">
        <f>IF(Z1056="是",COUNTIFS($Z$2:$Z$4721,"是",$AL$2:$AL$4721,"&gt;"&amp;AL1056)+1,"")</f>
        <v/>
      </c>
      <c r="AN1056" s="24" t="str">
        <f>IF(Z1056&lt;&gt;"是","非参评",IF(AND(AM1056&lt;=COUNTIF($Z$2:$Z$4721,"是")*0.2,AC1056&gt;MEDIAN(IF($Z$2:$Z$4721="是",$AC$2:$AC$4721))),"S",IF(AM1056&lt;=COUNTIF($Z$2:$Z$4721,"是")*0.5,"A",IF(AM1056&lt;=COUNTIF($Z$2:$Z$4721,"是")*0.8,"B","C"))))</f>
        <v>非参评</v>
      </c>
      <c r="AO1056" s="24" t="str">
        <f>IF(G1056="","无数据",IF(G1056&lt;30,"MOB1-",IF(G1056&lt;90,"MOB1-3",IF(G1056&lt;180,"MOB3-6",IF(G1056&lt;365,"MOB6-12","MOB12+")))))</f>
        <v>MOB1-3</v>
      </c>
    </row>
    <row r="1057" spans="1:41" ht="13.5" hidden="1" customHeight="1">
      <c r="A1057" s="24" t="s">
        <v>1168</v>
      </c>
      <c r="B1057" s="34" t="s">
        <v>152</v>
      </c>
      <c r="C1057" s="25">
        <v>803402</v>
      </c>
      <c r="D1057" s="24" t="s">
        <v>1647</v>
      </c>
      <c r="E1057" s="26">
        <v>46086.581250000003</v>
      </c>
      <c r="F1057" s="26">
        <v>46086.581250000003</v>
      </c>
      <c r="G1057" s="25">
        <v>68</v>
      </c>
      <c r="H1057" s="25">
        <v>68</v>
      </c>
      <c r="I1057" s="26">
        <v>46142.835416666698</v>
      </c>
      <c r="J1057" s="27">
        <v>2056</v>
      </c>
      <c r="K1057" s="27">
        <v>2795</v>
      </c>
      <c r="L1057" s="27">
        <v>1259</v>
      </c>
      <c r="M1057" s="27">
        <v>146048</v>
      </c>
      <c r="N1057" s="27">
        <v>121772</v>
      </c>
      <c r="O1057" s="25">
        <v>15</v>
      </c>
      <c r="P1057" s="27">
        <v>0</v>
      </c>
      <c r="Q1057" s="24"/>
      <c r="R1057" s="24"/>
      <c r="S1057" s="27">
        <v>108</v>
      </c>
      <c r="T1057" s="27">
        <v>153</v>
      </c>
      <c r="U1057" s="27">
        <v>1796300</v>
      </c>
      <c r="V1057" s="27">
        <v>261400</v>
      </c>
      <c r="W1057" s="27">
        <v>1796300</v>
      </c>
      <c r="X1057" s="24" t="str">
        <f>IF(OR(I1057="",说明首页!$C$3-INT(I1057)&gt;7),"是","否")</f>
        <v>否</v>
      </c>
      <c r="Y1057" s="24" t="str">
        <f>IF(OR(O1057="",O1057&lt;22),"是","否")</f>
        <v>是</v>
      </c>
      <c r="Z1057" s="24" t="str">
        <f>IF(AND(X1057="否",Y1057="否"),"是","否")</f>
        <v>否</v>
      </c>
      <c r="AA1057" s="24" t="str">
        <f>IF(OR(I1057="",说明首页!$C$3-INT(I1057)&gt;=3),"是","否")</f>
        <v>否</v>
      </c>
      <c r="AB1057" s="28">
        <f>IFERROR(IF(L1057&gt;0,N1057/L1057,0),0)</f>
        <v>96.72120730738682</v>
      </c>
      <c r="AC1057" s="29">
        <f>IFERROR(IF(U1057="",0,U1057/10000),0)</f>
        <v>179.63</v>
      </c>
      <c r="AD1057" s="27">
        <f>IFERROR(IF(AND(T1057&lt;&gt;"",T1057&gt;0),U1057/T1057,0),0)</f>
        <v>11740.522875816994</v>
      </c>
      <c r="AE1057" s="29">
        <f>IFERROR(IF(V1057="",0,V1057/10000),0)</f>
        <v>26.14</v>
      </c>
      <c r="AF1057" s="29">
        <f>IFERROR(IF(O1057&gt;0,N1057/O1057/60,0),0)</f>
        <v>135.30222222222221</v>
      </c>
      <c r="AG1057" s="28" t="str">
        <f>IF(Z1057="是",COUNTIFS($Z$2:$Z$4721,"是",$AB$2:$AB$4721,"&lt;"&amp;AB1057)/COUNTIF($Z$2:$Z$4721,"是")*100,"")</f>
        <v/>
      </c>
      <c r="AH1057" s="28" t="str">
        <f>IF(Z1057="是",COUNTIFS($Z$2:$Z$4721,"是",$AC$2:$AC$4721,"&lt;"&amp;AC1057)/COUNTIF($Z$2:$Z$4721,"是")*100,"")</f>
        <v/>
      </c>
      <c r="AI1057" s="28" t="str">
        <f>IF(Z1057="是",COUNTIFS($Z$2:$Z$4721,"是",$AD$2:$AD$4721,"&lt;"&amp;AD1057)/COUNTIF($Z$2:$Z$4721,"是")*100,"")</f>
        <v/>
      </c>
      <c r="AJ1057" s="28" t="str">
        <f>IF(Z1057="是",COUNTIFS($Z$2:$Z$4721,"是",$AE$2:$AE$4721,"&lt;"&amp;AE1057)/COUNTIF($Z$2:$Z$4721,"是")*100,"")</f>
        <v/>
      </c>
      <c r="AK1057" s="28" t="str">
        <f>IF(Z1057="是",COUNTIFS($Z$2:$Z$4721,"是",$AF$2:$AF$4721,"&lt;"&amp;AF1057)/COUNTIF($Z$2:$Z$4721,"是")*100,"")</f>
        <v/>
      </c>
      <c r="AL1057" s="29" t="str">
        <f>IF(Z1057="是",ROUND(AG1057*0.1+AH1057*0.35+AI1057*0.15+AJ1057*0.15+AK1057*0.25,2),"")</f>
        <v/>
      </c>
      <c r="AM1057" s="25" t="str">
        <f>IF(Z1057="是",COUNTIFS($Z$2:$Z$4721,"是",$AL$2:$AL$4721,"&gt;"&amp;AL1057)+1,"")</f>
        <v/>
      </c>
      <c r="AN1057" s="24" t="str">
        <f>IF(Z1057&lt;&gt;"是","非参评",IF(AND(AM1057&lt;=COUNTIF($Z$2:$Z$4721,"是")*0.2,AC1057&gt;MEDIAN(IF($Z$2:$Z$4721="是",$AC$2:$AC$4721))),"S",IF(AM1057&lt;=COUNTIF($Z$2:$Z$4721,"是")*0.5,"A",IF(AM1057&lt;=COUNTIF($Z$2:$Z$4721,"是")*0.8,"B","C"))))</f>
        <v>非参评</v>
      </c>
      <c r="AO1057" s="24" t="str">
        <f>IF(G1057="","无数据",IF(G1057&lt;30,"MOB1-",IF(G1057&lt;90,"MOB1-3",IF(G1057&lt;180,"MOB3-6",IF(G1057&lt;365,"MOB6-12","MOB12+")))))</f>
        <v>MOB1-3</v>
      </c>
    </row>
    <row r="1058" spans="1:41" ht="13.5" hidden="1" customHeight="1">
      <c r="A1058" s="24" t="s">
        <v>1168</v>
      </c>
      <c r="B1058" s="34" t="s">
        <v>152</v>
      </c>
      <c r="C1058" s="25">
        <v>803404</v>
      </c>
      <c r="D1058" s="24" t="s">
        <v>1670</v>
      </c>
      <c r="E1058" s="26">
        <v>46087.404861111099</v>
      </c>
      <c r="F1058" s="26">
        <v>46087.404861111099</v>
      </c>
      <c r="G1058" s="25">
        <v>67</v>
      </c>
      <c r="H1058" s="25">
        <v>67</v>
      </c>
      <c r="I1058" s="26">
        <v>46129.765972222202</v>
      </c>
      <c r="J1058" s="27">
        <v>876</v>
      </c>
      <c r="K1058" s="27">
        <v>1102</v>
      </c>
      <c r="L1058" s="27">
        <v>466</v>
      </c>
      <c r="M1058" s="27">
        <v>64279</v>
      </c>
      <c r="N1058" s="27">
        <v>56249</v>
      </c>
      <c r="O1058" s="25">
        <v>6</v>
      </c>
      <c r="P1058" s="27">
        <v>0</v>
      </c>
      <c r="Q1058" s="24"/>
      <c r="R1058" s="24"/>
      <c r="S1058" s="27">
        <v>47</v>
      </c>
      <c r="T1058" s="27">
        <v>90</v>
      </c>
      <c r="U1058" s="27">
        <v>1798700</v>
      </c>
      <c r="V1058" s="27">
        <v>17000</v>
      </c>
      <c r="W1058" s="27">
        <v>1798700</v>
      </c>
      <c r="X1058" s="24" t="str">
        <f>IF(OR(I1058="",说明首页!$C$3-INT(I1058)&gt;7),"是","否")</f>
        <v>否</v>
      </c>
      <c r="Y1058" s="24" t="str">
        <f>IF(OR(O1058="",O1058&lt;22),"是","否")</f>
        <v>是</v>
      </c>
      <c r="Z1058" s="24" t="str">
        <f>IF(AND(X1058="否",Y1058="否"),"是","否")</f>
        <v>否</v>
      </c>
      <c r="AA1058" s="24" t="str">
        <f>IF(OR(I1058="",说明首页!$C$3-INT(I1058)&gt;=3),"是","否")</f>
        <v>否</v>
      </c>
      <c r="AB1058" s="28">
        <f>IFERROR(IF(L1058&gt;0,N1058/L1058,0),0)</f>
        <v>120.70600858369099</v>
      </c>
      <c r="AC1058" s="29">
        <f>IFERROR(IF(U1058="",0,U1058/10000),0)</f>
        <v>179.87</v>
      </c>
      <c r="AD1058" s="27">
        <f>IFERROR(IF(AND(T1058&lt;&gt;"",T1058&gt;0),U1058/T1058,0),0)</f>
        <v>19985.555555555555</v>
      </c>
      <c r="AE1058" s="29">
        <f>IFERROR(IF(V1058="",0,V1058/10000),0)</f>
        <v>1.7</v>
      </c>
      <c r="AF1058" s="29">
        <f>IFERROR(IF(O1058&gt;0,N1058/O1058/60,0),0)</f>
        <v>156.24722222222223</v>
      </c>
      <c r="AG1058" s="28" t="str">
        <f>IF(Z1058="是",COUNTIFS($Z$2:$Z$4721,"是",$AB$2:$AB$4721,"&lt;"&amp;AB1058)/COUNTIF($Z$2:$Z$4721,"是")*100,"")</f>
        <v/>
      </c>
      <c r="AH1058" s="28" t="str">
        <f>IF(Z1058="是",COUNTIFS($Z$2:$Z$4721,"是",$AC$2:$AC$4721,"&lt;"&amp;AC1058)/COUNTIF($Z$2:$Z$4721,"是")*100,"")</f>
        <v/>
      </c>
      <c r="AI1058" s="28" t="str">
        <f>IF(Z1058="是",COUNTIFS($Z$2:$Z$4721,"是",$AD$2:$AD$4721,"&lt;"&amp;AD1058)/COUNTIF($Z$2:$Z$4721,"是")*100,"")</f>
        <v/>
      </c>
      <c r="AJ1058" s="28" t="str">
        <f>IF(Z1058="是",COUNTIFS($Z$2:$Z$4721,"是",$AE$2:$AE$4721,"&lt;"&amp;AE1058)/COUNTIF($Z$2:$Z$4721,"是")*100,"")</f>
        <v/>
      </c>
      <c r="AK1058" s="28" t="str">
        <f>IF(Z1058="是",COUNTIFS($Z$2:$Z$4721,"是",$AF$2:$AF$4721,"&lt;"&amp;AF1058)/COUNTIF($Z$2:$Z$4721,"是")*100,"")</f>
        <v/>
      </c>
      <c r="AL1058" s="29" t="str">
        <f>IF(Z1058="是",ROUND(AG1058*0.1+AH1058*0.35+AI1058*0.15+AJ1058*0.15+AK1058*0.25,2),"")</f>
        <v/>
      </c>
      <c r="AM1058" s="25" t="str">
        <f>IF(Z1058="是",COUNTIFS($Z$2:$Z$4721,"是",$AL$2:$AL$4721,"&gt;"&amp;AL1058)+1,"")</f>
        <v/>
      </c>
      <c r="AN1058" s="24" t="str">
        <f>IF(Z1058&lt;&gt;"是","非参评",IF(AND(AM1058&lt;=COUNTIF($Z$2:$Z$4721,"是")*0.2,AC1058&gt;MEDIAN(IF($Z$2:$Z$4721="是",$AC$2:$AC$4721))),"S",IF(AM1058&lt;=COUNTIF($Z$2:$Z$4721,"是")*0.5,"A",IF(AM1058&lt;=COUNTIF($Z$2:$Z$4721,"是")*0.8,"B","C"))))</f>
        <v>非参评</v>
      </c>
      <c r="AO1058" s="24" t="str">
        <f>IF(G1058="","无数据",IF(G1058&lt;30,"MOB1-",IF(G1058&lt;90,"MOB1-3",IF(G1058&lt;180,"MOB3-6",IF(G1058&lt;365,"MOB6-12","MOB12+")))))</f>
        <v>MOB1-3</v>
      </c>
    </row>
    <row r="1059" spans="1:41" ht="13.5" hidden="1" customHeight="1">
      <c r="A1059" s="24" t="s">
        <v>1168</v>
      </c>
      <c r="B1059" s="34" t="s">
        <v>152</v>
      </c>
      <c r="C1059" s="25">
        <v>803406</v>
      </c>
      <c r="D1059" s="24" t="s">
        <v>699</v>
      </c>
      <c r="E1059" s="26">
        <v>46086.748611111099</v>
      </c>
      <c r="F1059" s="26">
        <v>46086.748611111099</v>
      </c>
      <c r="G1059" s="25">
        <v>68</v>
      </c>
      <c r="H1059" s="25">
        <v>68</v>
      </c>
      <c r="I1059" s="26">
        <v>46154.78125</v>
      </c>
      <c r="J1059" s="27">
        <v>4138</v>
      </c>
      <c r="K1059" s="27">
        <v>4729</v>
      </c>
      <c r="L1059" s="27">
        <v>2102</v>
      </c>
      <c r="M1059" s="27">
        <v>249294</v>
      </c>
      <c r="N1059" s="27">
        <v>210777</v>
      </c>
      <c r="O1059" s="25">
        <v>26</v>
      </c>
      <c r="P1059" s="27">
        <v>0</v>
      </c>
      <c r="Q1059" s="24"/>
      <c r="R1059" s="24"/>
      <c r="S1059" s="27">
        <v>180</v>
      </c>
      <c r="T1059" s="27">
        <v>267</v>
      </c>
      <c r="U1059" s="27">
        <v>5090900</v>
      </c>
      <c r="V1059" s="27">
        <v>1420900</v>
      </c>
      <c r="W1059" s="27">
        <v>5090900</v>
      </c>
      <c r="X1059" s="24" t="str">
        <f>IF(OR(I1059="",说明首页!$C$3-INT(I1059)&gt;7),"是","否")</f>
        <v>否</v>
      </c>
      <c r="Y1059" s="24" t="str">
        <f>IF(OR(O1059="",O1059&lt;22),"是","否")</f>
        <v>否</v>
      </c>
      <c r="Z1059" s="24" t="str">
        <f>IF(AND(X1059="否",Y1059="否"),"是","否")</f>
        <v>是</v>
      </c>
      <c r="AA1059" s="24" t="str">
        <f>IF(OR(I1059="",说明首页!$C$3-INT(I1059)&gt;=3),"是","否")</f>
        <v>否</v>
      </c>
      <c r="AB1059" s="28">
        <f>IFERROR(IF(L1059&gt;0,N1059/L1059,0),0)</f>
        <v>100.2745004757374</v>
      </c>
      <c r="AC1059" s="29">
        <f>IFERROR(IF(U1059="",0,U1059/10000),0)</f>
        <v>509.09</v>
      </c>
      <c r="AD1059" s="27">
        <f>IFERROR(IF(AND(T1059&lt;&gt;"",T1059&gt;0),U1059/T1059,0),0)</f>
        <v>19067.041198501873</v>
      </c>
      <c r="AE1059" s="29">
        <f>IFERROR(IF(V1059="",0,V1059/10000),0)</f>
        <v>142.09</v>
      </c>
      <c r="AF1059" s="29">
        <f>IFERROR(IF(O1059&gt;0,N1059/O1059/60,0),0)</f>
        <v>135.11346153846154</v>
      </c>
      <c r="AG1059" s="28">
        <f>IF(Z1059="是",COUNTIFS($Z$2:$Z$4721,"是",$AB$2:$AB$4721,"&lt;"&amp;AB1059)/COUNTIF($Z$2:$Z$4721,"是")*100,"")</f>
        <v>68.465430016863408</v>
      </c>
      <c r="AH1059" s="28">
        <f>IF(Z1059="是",COUNTIFS($Z$2:$Z$4721,"是",$AC$2:$AC$4721,"&lt;"&amp;AC1059)/COUNTIF($Z$2:$Z$4721,"是")*100,"")</f>
        <v>17.875210792580102</v>
      </c>
      <c r="AI1059" s="28">
        <f>IF(Z1059="是",COUNTIFS($Z$2:$Z$4721,"是",$AD$2:$AD$4721,"&lt;"&amp;AD1059)/COUNTIF($Z$2:$Z$4721,"是")*100,"")</f>
        <v>21.079258010118043</v>
      </c>
      <c r="AJ1059" s="28">
        <f>IF(Z1059="是",COUNTIFS($Z$2:$Z$4721,"是",$AE$2:$AE$4721,"&lt;"&amp;AE1059)/COUNTIF($Z$2:$Z$4721,"是")*100,"")</f>
        <v>16.020236087689714</v>
      </c>
      <c r="AK1059" s="28">
        <f>IF(Z1059="是",COUNTIFS($Z$2:$Z$4721,"是",$AF$2:$AF$4721,"&lt;"&amp;AF1059)/COUNTIF($Z$2:$Z$4721,"是")*100,"")</f>
        <v>51.602023608768974</v>
      </c>
      <c r="AL1059" s="29">
        <f>IF(Z1059="是",ROUND(AG1059*0.1+AH1059*0.35+AI1059*0.15+AJ1059*0.15+AK1059*0.25,2),"")</f>
        <v>31.57</v>
      </c>
      <c r="AM1059" s="25">
        <f>IF(Z1059="是",COUNTIFS($Z$2:$Z$4721,"是",$AL$2:$AL$4721,"&gt;"&amp;AL1059)+1,"")</f>
        <v>434</v>
      </c>
      <c r="AN1059" s="24" t="str">
        <f>IF(Z1059&lt;&gt;"是","非参评",IF(AND(AM1059&lt;=COUNTIF($Z$2:$Z$4721,"是")*0.2,AC1059&gt;MEDIAN(IF($Z$2:$Z$4721="是",$AC$2:$AC$4721))),"S",IF(AM1059&lt;=COUNTIF($Z$2:$Z$4721,"是")*0.5,"A",IF(AM1059&lt;=COUNTIF($Z$2:$Z$4721,"是")*0.8,"B","C"))))</f>
        <v>B</v>
      </c>
      <c r="AO1059" s="24" t="str">
        <f>IF(G1059="","无数据",IF(G1059&lt;30,"MOB1-",IF(G1059&lt;90,"MOB1-3",IF(G1059&lt;180,"MOB3-6",IF(G1059&lt;365,"MOB6-12","MOB12+")))))</f>
        <v>MOB1-3</v>
      </c>
    </row>
    <row r="1060" spans="1:41" ht="13.5" hidden="1" customHeight="1">
      <c r="A1060" s="24" t="s">
        <v>1168</v>
      </c>
      <c r="B1060" s="34" t="s">
        <v>158</v>
      </c>
      <c r="C1060" s="25">
        <v>803556</v>
      </c>
      <c r="D1060" s="24" t="s">
        <v>1905</v>
      </c>
      <c r="E1060" s="26">
        <v>46087.505555555603</v>
      </c>
      <c r="F1060" s="26">
        <v>46087.505555555603</v>
      </c>
      <c r="G1060" s="25">
        <v>67</v>
      </c>
      <c r="H1060" s="25">
        <v>67</v>
      </c>
      <c r="I1060" s="26">
        <v>46154.8034722222</v>
      </c>
      <c r="J1060" s="27">
        <v>2839</v>
      </c>
      <c r="K1060" s="27">
        <v>4952</v>
      </c>
      <c r="L1060" s="27">
        <v>1976</v>
      </c>
      <c r="M1060" s="27">
        <v>258200</v>
      </c>
      <c r="N1060" s="27">
        <v>213594</v>
      </c>
      <c r="O1060" s="25">
        <v>26</v>
      </c>
      <c r="P1060" s="27">
        <v>0</v>
      </c>
      <c r="Q1060" s="24"/>
      <c r="R1060" s="24"/>
      <c r="S1060" s="27">
        <v>177</v>
      </c>
      <c r="T1060" s="27">
        <v>276</v>
      </c>
      <c r="U1060" s="27">
        <v>4550700</v>
      </c>
      <c r="V1060" s="27">
        <v>2495900</v>
      </c>
      <c r="W1060" s="27">
        <v>4550700</v>
      </c>
      <c r="X1060" s="24" t="str">
        <f>IF(OR(I1060="",说明首页!$C$3-INT(I1060)&gt;7),"是","否")</f>
        <v>否</v>
      </c>
      <c r="Y1060" s="24" t="str">
        <f>IF(OR(O1060="",O1060&lt;22),"是","否")</f>
        <v>否</v>
      </c>
      <c r="Z1060" s="24" t="str">
        <f>IF(AND(X1060="否",Y1060="否"),"是","否")</f>
        <v>是</v>
      </c>
      <c r="AA1060" s="24" t="str">
        <f>IF(OR(I1060="",说明首页!$C$3-INT(I1060)&gt;=3),"是","否")</f>
        <v>否</v>
      </c>
      <c r="AB1060" s="28">
        <f>IFERROR(IF(L1060&gt;0,N1060/L1060,0),0)</f>
        <v>108.09412955465586</v>
      </c>
      <c r="AC1060" s="29">
        <f>IFERROR(IF(U1060="",0,U1060/10000),0)</f>
        <v>455.07</v>
      </c>
      <c r="AD1060" s="27">
        <f>IFERROR(IF(AND(T1060&lt;&gt;"",T1060&gt;0),U1060/T1060,0),0)</f>
        <v>16488.043478260868</v>
      </c>
      <c r="AE1060" s="29">
        <f>IFERROR(IF(V1060="",0,V1060/10000),0)</f>
        <v>249.59</v>
      </c>
      <c r="AF1060" s="29">
        <f>IFERROR(IF(O1060&gt;0,N1060/O1060/60,0),0)</f>
        <v>136.91923076923075</v>
      </c>
      <c r="AG1060" s="28">
        <f>IF(Z1060="是",COUNTIFS($Z$2:$Z$4721,"是",$AB$2:$AB$4721,"&lt;"&amp;AB1060)/COUNTIF($Z$2:$Z$4721,"是")*100,"")</f>
        <v>77.908937605396289</v>
      </c>
      <c r="AH1060" s="28">
        <f>IF(Z1060="是",COUNTIFS($Z$2:$Z$4721,"是",$AC$2:$AC$4721,"&lt;"&amp;AC1060)/COUNTIF($Z$2:$Z$4721,"是")*100,"")</f>
        <v>13.15345699831366</v>
      </c>
      <c r="AI1060" s="28">
        <f>IF(Z1060="是",COUNTIFS($Z$2:$Z$4721,"是",$AD$2:$AD$4721,"&lt;"&amp;AD1060)/COUNTIF($Z$2:$Z$4721,"是")*100,"")</f>
        <v>10.623946037099493</v>
      </c>
      <c r="AJ1060" s="28">
        <f>IF(Z1060="是",COUNTIFS($Z$2:$Z$4721,"是",$AE$2:$AE$4721,"&lt;"&amp;AE1060)/COUNTIF($Z$2:$Z$4721,"是")*100,"")</f>
        <v>38.111298482293421</v>
      </c>
      <c r="AK1060" s="28">
        <f>IF(Z1060="是",COUNTIFS($Z$2:$Z$4721,"是",$AF$2:$AF$4721,"&lt;"&amp;AF1060)/COUNTIF($Z$2:$Z$4721,"是")*100,"")</f>
        <v>55.311973018549743</v>
      </c>
      <c r="AL1060" s="29">
        <f>IF(Z1060="是",ROUND(AG1060*0.1+AH1060*0.35+AI1060*0.15+AJ1060*0.15+AK1060*0.25,2),"")</f>
        <v>33.53</v>
      </c>
      <c r="AM1060" s="25">
        <f>IF(Z1060="是",COUNTIFS($Z$2:$Z$4721,"是",$AL$2:$AL$4721,"&gt;"&amp;AL1060)+1,"")</f>
        <v>422</v>
      </c>
      <c r="AN1060" s="24" t="str">
        <f>IF(Z1060&lt;&gt;"是","非参评",IF(AND(AM1060&lt;=COUNTIF($Z$2:$Z$4721,"是")*0.2,AC1060&gt;MEDIAN(IF($Z$2:$Z$4721="是",$AC$2:$AC$4721))),"S",IF(AM1060&lt;=COUNTIF($Z$2:$Z$4721,"是")*0.5,"A",IF(AM1060&lt;=COUNTIF($Z$2:$Z$4721,"是")*0.8,"B","C"))))</f>
        <v>B</v>
      </c>
      <c r="AO1060" s="24" t="str">
        <f>IF(G1060="","无数据",IF(G1060&lt;30,"MOB1-",IF(G1060&lt;90,"MOB1-3",IF(G1060&lt;180,"MOB3-6",IF(G1060&lt;365,"MOB6-12","MOB12+")))))</f>
        <v>MOB1-3</v>
      </c>
    </row>
    <row r="1061" spans="1:41" ht="13.5" hidden="1" customHeight="1">
      <c r="A1061" s="24" t="s">
        <v>1168</v>
      </c>
      <c r="B1061" s="34" t="s">
        <v>145</v>
      </c>
      <c r="C1061" s="25">
        <v>803558</v>
      </c>
      <c r="D1061" s="24" t="s">
        <v>409</v>
      </c>
      <c r="E1061" s="26">
        <v>46087.4465277778</v>
      </c>
      <c r="F1061" s="26">
        <v>46087.4465277778</v>
      </c>
      <c r="G1061" s="25">
        <v>67</v>
      </c>
      <c r="H1061" s="25">
        <v>67</v>
      </c>
      <c r="I1061" s="26">
        <v>46135.604166666701</v>
      </c>
      <c r="J1061" s="27">
        <v>72</v>
      </c>
      <c r="K1061" s="27">
        <v>75</v>
      </c>
      <c r="L1061" s="27">
        <v>32</v>
      </c>
      <c r="M1061" s="27">
        <v>3562</v>
      </c>
      <c r="N1061" s="27">
        <v>2934</v>
      </c>
      <c r="O1061" s="25"/>
      <c r="P1061" s="27"/>
      <c r="Q1061" s="24"/>
      <c r="R1061" s="24"/>
      <c r="S1061" s="27"/>
      <c r="T1061" s="27"/>
      <c r="U1061" s="27"/>
      <c r="V1061" s="24"/>
      <c r="W1061" s="27"/>
      <c r="X1061" s="24" t="str">
        <f>IF(OR(I1061="",说明首页!$C$3-INT(I1061)&gt;7),"是","否")</f>
        <v>否</v>
      </c>
      <c r="Y1061" s="24" t="str">
        <f>IF(OR(O1061="",O1061&lt;22),"是","否")</f>
        <v>是</v>
      </c>
      <c r="Z1061" s="24" t="str">
        <f>IF(AND(X1061="否",Y1061="否"),"是","否")</f>
        <v>否</v>
      </c>
      <c r="AA1061" s="24" t="str">
        <f>IF(OR(I1061="",说明首页!$C$3-INT(I1061)&gt;=3),"是","否")</f>
        <v>否</v>
      </c>
      <c r="AB1061" s="28">
        <f>IFERROR(IF(L1061&gt;0,N1061/L1061,0),0)</f>
        <v>91.6875</v>
      </c>
      <c r="AC1061" s="29">
        <f>IFERROR(IF(U1061="",0,U1061/10000),0)</f>
        <v>0</v>
      </c>
      <c r="AD1061" s="27">
        <f>IFERROR(IF(AND(T1061&lt;&gt;"",T1061&gt;0),U1061/T1061,0),0)</f>
        <v>0</v>
      </c>
      <c r="AE1061" s="29">
        <f>IFERROR(IF(V1061="",0,V1061/10000),0)</f>
        <v>0</v>
      </c>
      <c r="AF1061" s="29">
        <f>IFERROR(IF(O1061&gt;0,N1061/O1061/60,0),0)</f>
        <v>0</v>
      </c>
      <c r="AG1061" s="28" t="str">
        <f>IF(Z1061="是",COUNTIFS($Z$2:$Z$4721,"是",$AB$2:$AB$4721,"&lt;"&amp;AB1061)/COUNTIF($Z$2:$Z$4721,"是")*100,"")</f>
        <v/>
      </c>
      <c r="AH1061" s="28" t="str">
        <f>IF(Z1061="是",COUNTIFS($Z$2:$Z$4721,"是",$AC$2:$AC$4721,"&lt;"&amp;AC1061)/COUNTIF($Z$2:$Z$4721,"是")*100,"")</f>
        <v/>
      </c>
      <c r="AI1061" s="28" t="str">
        <f>IF(Z1061="是",COUNTIFS($Z$2:$Z$4721,"是",$AD$2:$AD$4721,"&lt;"&amp;AD1061)/COUNTIF($Z$2:$Z$4721,"是")*100,"")</f>
        <v/>
      </c>
      <c r="AJ1061" s="28" t="str">
        <f>IF(Z1061="是",COUNTIFS($Z$2:$Z$4721,"是",$AE$2:$AE$4721,"&lt;"&amp;AE1061)/COUNTIF($Z$2:$Z$4721,"是")*100,"")</f>
        <v/>
      </c>
      <c r="AK1061" s="28" t="str">
        <f>IF(Z1061="是",COUNTIFS($Z$2:$Z$4721,"是",$AF$2:$AF$4721,"&lt;"&amp;AF1061)/COUNTIF($Z$2:$Z$4721,"是")*100,"")</f>
        <v/>
      </c>
      <c r="AL1061" s="29" t="str">
        <f>IF(Z1061="是",ROUND(AG1061*0.1+AH1061*0.35+AI1061*0.15+AJ1061*0.15+AK1061*0.25,2),"")</f>
        <v/>
      </c>
      <c r="AM1061" s="25" t="str">
        <f>IF(Z1061="是",COUNTIFS($Z$2:$Z$4721,"是",$AL$2:$AL$4721,"&gt;"&amp;AL1061)+1,"")</f>
        <v/>
      </c>
      <c r="AN1061" s="24" t="str">
        <f>IF(Z1061&lt;&gt;"是","非参评",IF(AND(AM1061&lt;=COUNTIF($Z$2:$Z$4721,"是")*0.2,AC1061&gt;MEDIAN(IF($Z$2:$Z$4721="是",$AC$2:$AC$4721))),"S",IF(AM1061&lt;=COUNTIF($Z$2:$Z$4721,"是")*0.5,"A",IF(AM1061&lt;=COUNTIF($Z$2:$Z$4721,"是")*0.8,"B","C"))))</f>
        <v>非参评</v>
      </c>
      <c r="AO1061" s="24" t="str">
        <f>IF(G1061="","无数据",IF(G1061&lt;30,"MOB1-",IF(G1061&lt;90,"MOB1-3",IF(G1061&lt;180,"MOB3-6",IF(G1061&lt;365,"MOB6-12","MOB12+")))))</f>
        <v>MOB1-3</v>
      </c>
    </row>
    <row r="1062" spans="1:41" ht="13.5" hidden="1" customHeight="1">
      <c r="A1062" s="24" t="s">
        <v>1168</v>
      </c>
      <c r="B1062" s="34" t="s">
        <v>145</v>
      </c>
      <c r="C1062" s="25">
        <v>803570</v>
      </c>
      <c r="D1062" s="24" t="s">
        <v>1688</v>
      </c>
      <c r="E1062" s="26">
        <v>46091.386805555601</v>
      </c>
      <c r="F1062" s="26">
        <v>46091.386805555601</v>
      </c>
      <c r="G1062" s="25">
        <v>63</v>
      </c>
      <c r="H1062" s="25">
        <v>63</v>
      </c>
      <c r="I1062" s="26">
        <v>46126.761805555601</v>
      </c>
      <c r="J1062" s="27">
        <v>688</v>
      </c>
      <c r="K1062" s="27">
        <v>700</v>
      </c>
      <c r="L1062" s="27">
        <v>366</v>
      </c>
      <c r="M1062" s="27">
        <v>28942</v>
      </c>
      <c r="N1062" s="27">
        <v>23673</v>
      </c>
      <c r="O1062" s="25">
        <v>3</v>
      </c>
      <c r="P1062" s="27">
        <v>0</v>
      </c>
      <c r="Q1062" s="24"/>
      <c r="R1062" s="24"/>
      <c r="S1062" s="27">
        <v>57</v>
      </c>
      <c r="T1062" s="27">
        <v>91</v>
      </c>
      <c r="U1062" s="27">
        <v>1742400</v>
      </c>
      <c r="V1062" s="27">
        <v>57500</v>
      </c>
      <c r="W1062" s="27">
        <v>1742400</v>
      </c>
      <c r="X1062" s="24" t="str">
        <f>IF(OR(I1062="",说明首页!$C$3-INT(I1062)&gt;7),"是","否")</f>
        <v>否</v>
      </c>
      <c r="Y1062" s="24" t="str">
        <f>IF(OR(O1062="",O1062&lt;22),"是","否")</f>
        <v>是</v>
      </c>
      <c r="Z1062" s="24" t="str">
        <f>IF(AND(X1062="否",Y1062="否"),"是","否")</f>
        <v>否</v>
      </c>
      <c r="AA1062" s="24" t="str">
        <f>IF(OR(I1062="",说明首页!$C$3-INT(I1062)&gt;=3),"是","否")</f>
        <v>是</v>
      </c>
      <c r="AB1062" s="28">
        <f>IFERROR(IF(L1062&gt;0,N1062/L1062,0),0)</f>
        <v>64.680327868852459</v>
      </c>
      <c r="AC1062" s="29">
        <f>IFERROR(IF(U1062="",0,U1062/10000),0)</f>
        <v>174.24</v>
      </c>
      <c r="AD1062" s="27">
        <f>IFERROR(IF(AND(T1062&lt;&gt;"",T1062&gt;0),U1062/T1062,0),0)</f>
        <v>19147.252747252747</v>
      </c>
      <c r="AE1062" s="29">
        <f>IFERROR(IF(V1062="",0,V1062/10000),0)</f>
        <v>5.75</v>
      </c>
      <c r="AF1062" s="29">
        <f>IFERROR(IF(O1062&gt;0,N1062/O1062/60,0),0)</f>
        <v>131.51666666666668</v>
      </c>
      <c r="AG1062" s="28" t="str">
        <f>IF(Z1062="是",COUNTIFS($Z$2:$Z$4721,"是",$AB$2:$AB$4721,"&lt;"&amp;AB1062)/COUNTIF($Z$2:$Z$4721,"是")*100,"")</f>
        <v/>
      </c>
      <c r="AH1062" s="28" t="str">
        <f>IF(Z1062="是",COUNTIFS($Z$2:$Z$4721,"是",$AC$2:$AC$4721,"&lt;"&amp;AC1062)/COUNTIF($Z$2:$Z$4721,"是")*100,"")</f>
        <v/>
      </c>
      <c r="AI1062" s="28" t="str">
        <f>IF(Z1062="是",COUNTIFS($Z$2:$Z$4721,"是",$AD$2:$AD$4721,"&lt;"&amp;AD1062)/COUNTIF($Z$2:$Z$4721,"是")*100,"")</f>
        <v/>
      </c>
      <c r="AJ1062" s="28" t="str">
        <f>IF(Z1062="是",COUNTIFS($Z$2:$Z$4721,"是",$AE$2:$AE$4721,"&lt;"&amp;AE1062)/COUNTIF($Z$2:$Z$4721,"是")*100,"")</f>
        <v/>
      </c>
      <c r="AK1062" s="28" t="str">
        <f>IF(Z1062="是",COUNTIFS($Z$2:$Z$4721,"是",$AF$2:$AF$4721,"&lt;"&amp;AF1062)/COUNTIF($Z$2:$Z$4721,"是")*100,"")</f>
        <v/>
      </c>
      <c r="AL1062" s="29" t="str">
        <f>IF(Z1062="是",ROUND(AG1062*0.1+AH1062*0.35+AI1062*0.15+AJ1062*0.15+AK1062*0.25,2),"")</f>
        <v/>
      </c>
      <c r="AM1062" s="25" t="str">
        <f>IF(Z1062="是",COUNTIFS($Z$2:$Z$4721,"是",$AL$2:$AL$4721,"&gt;"&amp;AL1062)+1,"")</f>
        <v/>
      </c>
      <c r="AN1062" s="24" t="str">
        <f>IF(Z1062&lt;&gt;"是","非参评",IF(AND(AM1062&lt;=COUNTIF($Z$2:$Z$4721,"是")*0.2,AC1062&gt;MEDIAN(IF($Z$2:$Z$4721="是",$AC$2:$AC$4721))),"S",IF(AM1062&lt;=COUNTIF($Z$2:$Z$4721,"是")*0.5,"A",IF(AM1062&lt;=COUNTIF($Z$2:$Z$4721,"是")*0.8,"B","C"))))</f>
        <v>非参评</v>
      </c>
      <c r="AO1062" s="24" t="str">
        <f>IF(G1062="","无数据",IF(G1062&lt;30,"MOB1-",IF(G1062&lt;90,"MOB1-3",IF(G1062&lt;180,"MOB3-6",IF(G1062&lt;365,"MOB6-12","MOB12+")))))</f>
        <v>MOB1-3</v>
      </c>
    </row>
    <row r="1063" spans="1:41" ht="13.5" hidden="1" customHeight="1">
      <c r="A1063" s="24" t="s">
        <v>1168</v>
      </c>
      <c r="B1063" s="34" t="s">
        <v>176</v>
      </c>
      <c r="C1063" s="25">
        <v>803582</v>
      </c>
      <c r="D1063" s="24" t="s">
        <v>1891</v>
      </c>
      <c r="E1063" s="26">
        <v>46090.600694444402</v>
      </c>
      <c r="F1063" s="26">
        <v>46090.600694444402</v>
      </c>
      <c r="G1063" s="25">
        <v>64</v>
      </c>
      <c r="H1063" s="25">
        <v>64</v>
      </c>
      <c r="I1063" s="26">
        <v>46154.7631944444</v>
      </c>
      <c r="J1063" s="27">
        <v>2077</v>
      </c>
      <c r="K1063" s="27">
        <v>4217</v>
      </c>
      <c r="L1063" s="27">
        <v>2147</v>
      </c>
      <c r="M1063" s="27">
        <v>197154</v>
      </c>
      <c r="N1063" s="27">
        <v>168387</v>
      </c>
      <c r="O1063" s="24">
        <v>22</v>
      </c>
      <c r="P1063" s="24">
        <v>0</v>
      </c>
      <c r="Q1063" s="24"/>
      <c r="R1063" s="24"/>
      <c r="S1063" s="24">
        <v>153</v>
      </c>
      <c r="T1063" s="24">
        <v>236</v>
      </c>
      <c r="U1063" s="24">
        <v>4721900</v>
      </c>
      <c r="V1063" s="24">
        <v>534300</v>
      </c>
      <c r="W1063" s="24">
        <v>4721900</v>
      </c>
      <c r="X1063" s="24" t="str">
        <f>IF(OR(I1063="",说明首页!$C$3-INT(I1063)&gt;7),"是","否")</f>
        <v>否</v>
      </c>
      <c r="Y1063" s="24" t="str">
        <f>IF(OR(O1063="",O1063&lt;22),"是","否")</f>
        <v>否</v>
      </c>
      <c r="Z1063" s="24" t="str">
        <f>IF(AND(X1063="否",Y1063="否"),"是","否")</f>
        <v>是</v>
      </c>
      <c r="AA1063" s="24" t="str">
        <f>IF(OR(I1063="",说明首页!$C$3-INT(I1063)&gt;=3),"是","否")</f>
        <v>否</v>
      </c>
      <c r="AB1063" s="28">
        <f>IFERROR(IF(L1063&gt;0,N1063/L1063,0),0)</f>
        <v>78.428970656730328</v>
      </c>
      <c r="AC1063" s="29">
        <f>IFERROR(IF(U1063="",0,U1063/10000),0)</f>
        <v>472.19</v>
      </c>
      <c r="AD1063" s="27">
        <f>IFERROR(IF(AND(T1063&lt;&gt;"",T1063&gt;0),U1063/T1063,0),0)</f>
        <v>20008.050847457627</v>
      </c>
      <c r="AE1063" s="29">
        <f>IFERROR(IF(V1063="",0,V1063/10000),0)</f>
        <v>53.43</v>
      </c>
      <c r="AF1063" s="29">
        <f>IFERROR(IF(O1063&gt;0,N1063/O1063/60,0),0)</f>
        <v>127.56590909090909</v>
      </c>
      <c r="AG1063" s="28">
        <f>IF(Z1063="是",COUNTIFS($Z$2:$Z$4721,"是",$AB$2:$AB$4721,"&lt;"&amp;AB1063)/COUNTIF($Z$2:$Z$4721,"是")*100,"")</f>
        <v>20.741989881956155</v>
      </c>
      <c r="AH1063" s="28">
        <f>IF(Z1063="是",COUNTIFS($Z$2:$Z$4721,"是",$AC$2:$AC$4721,"&lt;"&amp;AC1063)/COUNTIF($Z$2:$Z$4721,"是")*100,"")</f>
        <v>14.67116357504216</v>
      </c>
      <c r="AI1063" s="28">
        <f>IF(Z1063="是",COUNTIFS($Z$2:$Z$4721,"是",$AD$2:$AD$4721,"&lt;"&amp;AD1063)/COUNTIF($Z$2:$Z$4721,"是")*100,"")</f>
        <v>26.812816188870155</v>
      </c>
      <c r="AJ1063" s="28">
        <f>IF(Z1063="是",COUNTIFS($Z$2:$Z$4721,"是",$AE$2:$AE$4721,"&lt;"&amp;AE1063)/COUNTIF($Z$2:$Z$4721,"是")*100,"")</f>
        <v>2.8667790893760539</v>
      </c>
      <c r="AK1063" s="28">
        <f>IF(Z1063="是",COUNTIFS($Z$2:$Z$4721,"是",$AF$2:$AF$4721,"&lt;"&amp;AF1063)/COUNTIF($Z$2:$Z$4721,"是")*100,"")</f>
        <v>36.25632377740304</v>
      </c>
      <c r="AL1063" s="29">
        <f>IF(Z1063="是",ROUND(AG1063*0.1+AH1063*0.35+AI1063*0.15+AJ1063*0.15+AK1063*0.25,2),"")</f>
        <v>20.73</v>
      </c>
      <c r="AM1063" s="25">
        <f>IF(Z1063="是",COUNTIFS($Z$2:$Z$4721,"是",$AL$2:$AL$4721,"&gt;"&amp;AL1063)+1,"")</f>
        <v>528</v>
      </c>
      <c r="AN1063" s="24" t="str">
        <f>IF(Z1063&lt;&gt;"是","非参评",IF(AND(AM1063&lt;=COUNTIF($Z$2:$Z$4721,"是")*0.2,AC1063&gt;MEDIAN(IF($Z$2:$Z$4721="是",$AC$2:$AC$4721))),"S",IF(AM1063&lt;=COUNTIF($Z$2:$Z$4721,"是")*0.5,"A",IF(AM1063&lt;=COUNTIF($Z$2:$Z$4721,"是")*0.8,"B","C"))))</f>
        <v>C</v>
      </c>
      <c r="AO1063" s="24" t="str">
        <f>IF(G1063="","无数据",IF(G1063&lt;30,"MOB1-",IF(G1063&lt;90,"MOB1-3",IF(G1063&lt;180,"MOB3-6",IF(G1063&lt;365,"MOB6-12","MOB12+")))))</f>
        <v>MOB1-3</v>
      </c>
    </row>
    <row r="1064" spans="1:41" ht="13.5" hidden="1" customHeight="1">
      <c r="A1064" s="24" t="s">
        <v>1168</v>
      </c>
      <c r="B1064" s="34" t="s">
        <v>176</v>
      </c>
      <c r="C1064" s="25">
        <v>803583</v>
      </c>
      <c r="D1064" s="24" t="s">
        <v>1209</v>
      </c>
      <c r="E1064" s="26">
        <v>46090.603472222203</v>
      </c>
      <c r="F1064" s="26">
        <v>46090.603472222203</v>
      </c>
      <c r="G1064" s="25">
        <v>64</v>
      </c>
      <c r="H1064" s="25">
        <v>64</v>
      </c>
      <c r="I1064" s="26">
        <v>46142.748611111099</v>
      </c>
      <c r="J1064" s="27">
        <v>1324</v>
      </c>
      <c r="K1064" s="27">
        <v>2961</v>
      </c>
      <c r="L1064" s="27">
        <v>1462</v>
      </c>
      <c r="M1064" s="27">
        <v>152905</v>
      </c>
      <c r="N1064" s="27">
        <v>132128</v>
      </c>
      <c r="O1064" s="24">
        <v>16</v>
      </c>
      <c r="P1064" s="24">
        <v>0</v>
      </c>
      <c r="Q1064" s="24"/>
      <c r="R1064" s="24"/>
      <c r="S1064" s="24">
        <v>125</v>
      </c>
      <c r="T1064" s="24">
        <v>194</v>
      </c>
      <c r="U1064" s="24">
        <v>3504700</v>
      </c>
      <c r="V1064" s="24">
        <v>348500</v>
      </c>
      <c r="W1064" s="24">
        <v>3504700</v>
      </c>
      <c r="X1064" s="24" t="str">
        <f>IF(OR(I1064="",说明首页!$C$3-INT(I1064)&gt;7),"是","否")</f>
        <v>否</v>
      </c>
      <c r="Y1064" s="24" t="str">
        <f>IF(OR(O1064="",O1064&lt;22),"是","否")</f>
        <v>是</v>
      </c>
      <c r="Z1064" s="24" t="str">
        <f>IF(AND(X1064="否",Y1064="否"),"是","否")</f>
        <v>否</v>
      </c>
      <c r="AA1064" s="24" t="str">
        <f>IF(OR(I1064="",说明首页!$C$3-INT(I1064)&gt;=3),"是","否")</f>
        <v>否</v>
      </c>
      <c r="AB1064" s="28">
        <f>IFERROR(IF(L1064&gt;0,N1064/L1064,0),0)</f>
        <v>90.374829001367985</v>
      </c>
      <c r="AC1064" s="29">
        <f>IFERROR(IF(U1064="",0,U1064/10000),0)</f>
        <v>350.47</v>
      </c>
      <c r="AD1064" s="27">
        <f>IFERROR(IF(AND(T1064&lt;&gt;"",T1064&gt;0),U1064/T1064,0),0)</f>
        <v>18065.463917525773</v>
      </c>
      <c r="AE1064" s="29">
        <f>IFERROR(IF(V1064="",0,V1064/10000),0)</f>
        <v>34.85</v>
      </c>
      <c r="AF1064" s="29">
        <f>IFERROR(IF(O1064&gt;0,N1064/O1064/60,0),0)</f>
        <v>137.63333333333333</v>
      </c>
      <c r="AG1064" s="28" t="str">
        <f>IF(Z1064="是",COUNTIFS($Z$2:$Z$4721,"是",$AB$2:$AB$4721,"&lt;"&amp;AB1064)/COUNTIF($Z$2:$Z$4721,"是")*100,"")</f>
        <v/>
      </c>
      <c r="AH1064" s="28" t="str">
        <f>IF(Z1064="是",COUNTIFS($Z$2:$Z$4721,"是",$AC$2:$AC$4721,"&lt;"&amp;AC1064)/COUNTIF($Z$2:$Z$4721,"是")*100,"")</f>
        <v/>
      </c>
      <c r="AI1064" s="28" t="str">
        <f>IF(Z1064="是",COUNTIFS($Z$2:$Z$4721,"是",$AD$2:$AD$4721,"&lt;"&amp;AD1064)/COUNTIF($Z$2:$Z$4721,"是")*100,"")</f>
        <v/>
      </c>
      <c r="AJ1064" s="28" t="str">
        <f>IF(Z1064="是",COUNTIFS($Z$2:$Z$4721,"是",$AE$2:$AE$4721,"&lt;"&amp;AE1064)/COUNTIF($Z$2:$Z$4721,"是")*100,"")</f>
        <v/>
      </c>
      <c r="AK1064" s="28" t="str">
        <f>IF(Z1064="是",COUNTIFS($Z$2:$Z$4721,"是",$AF$2:$AF$4721,"&lt;"&amp;AF1064)/COUNTIF($Z$2:$Z$4721,"是")*100,"")</f>
        <v/>
      </c>
      <c r="AL1064" s="29" t="str">
        <f>IF(Z1064="是",ROUND(AG1064*0.1+AH1064*0.35+AI1064*0.15+AJ1064*0.15+AK1064*0.25,2),"")</f>
        <v/>
      </c>
      <c r="AM1064" s="25" t="str">
        <f>IF(Z1064="是",COUNTIFS($Z$2:$Z$4721,"是",$AL$2:$AL$4721,"&gt;"&amp;AL1064)+1,"")</f>
        <v/>
      </c>
      <c r="AN1064" s="24" t="str">
        <f>IF(Z1064&lt;&gt;"是","非参评",IF(AND(AM1064&lt;=COUNTIF($Z$2:$Z$4721,"是")*0.2,AC1064&gt;MEDIAN(IF($Z$2:$Z$4721="是",$AC$2:$AC$4721))),"S",IF(AM1064&lt;=COUNTIF($Z$2:$Z$4721,"是")*0.5,"A",IF(AM1064&lt;=COUNTIF($Z$2:$Z$4721,"是")*0.8,"B","C"))))</f>
        <v>非参评</v>
      </c>
      <c r="AO1064" s="24" t="str">
        <f>IF(G1064="","无数据",IF(G1064&lt;30,"MOB1-",IF(G1064&lt;90,"MOB1-3",IF(G1064&lt;180,"MOB3-6",IF(G1064&lt;365,"MOB6-12","MOB12+")))))</f>
        <v>MOB1-3</v>
      </c>
    </row>
    <row r="1065" spans="1:41" ht="13.5" hidden="1" customHeight="1">
      <c r="A1065" s="24" t="s">
        <v>1168</v>
      </c>
      <c r="B1065" s="34" t="s">
        <v>176</v>
      </c>
      <c r="C1065" s="25">
        <v>803584</v>
      </c>
      <c r="D1065" s="24" t="s">
        <v>263</v>
      </c>
      <c r="E1065" s="26">
        <v>46090.378472222197</v>
      </c>
      <c r="F1065" s="26">
        <v>46090.378472222197</v>
      </c>
      <c r="G1065" s="25">
        <v>64</v>
      </c>
      <c r="H1065" s="25">
        <v>64</v>
      </c>
      <c r="I1065" s="26">
        <v>46154.785416666702</v>
      </c>
      <c r="J1065" s="27">
        <v>2192</v>
      </c>
      <c r="K1065" s="27">
        <v>2672</v>
      </c>
      <c r="L1065" s="27">
        <v>1353</v>
      </c>
      <c r="M1065" s="27">
        <v>149432</v>
      </c>
      <c r="N1065" s="27">
        <v>128863</v>
      </c>
      <c r="O1065" s="25">
        <v>17</v>
      </c>
      <c r="P1065" s="24">
        <v>0</v>
      </c>
      <c r="Q1065" s="24"/>
      <c r="R1065" s="24"/>
      <c r="S1065" s="24">
        <v>139</v>
      </c>
      <c r="T1065" s="24">
        <v>221</v>
      </c>
      <c r="U1065" s="24">
        <v>4333600</v>
      </c>
      <c r="V1065" s="24">
        <v>622400</v>
      </c>
      <c r="W1065" s="24">
        <v>4333600</v>
      </c>
      <c r="X1065" s="24" t="str">
        <f>IF(OR(I1065="",说明首页!$C$3-INT(I1065)&gt;7),"是","否")</f>
        <v>否</v>
      </c>
      <c r="Y1065" s="24" t="str">
        <f>IF(OR(O1065="",O1065&lt;22),"是","否")</f>
        <v>是</v>
      </c>
      <c r="Z1065" s="24" t="str">
        <f>IF(AND(X1065="否",Y1065="否"),"是","否")</f>
        <v>否</v>
      </c>
      <c r="AA1065" s="24" t="str">
        <f>IF(OR(I1065="",说明首页!$C$3-INT(I1065)&gt;=3),"是","否")</f>
        <v>否</v>
      </c>
      <c r="AB1065" s="28">
        <f>IFERROR(IF(L1065&gt;0,N1065/L1065,0),0)</f>
        <v>95.242424242424249</v>
      </c>
      <c r="AC1065" s="29">
        <f>IFERROR(IF(U1065="",0,U1065/10000),0)</f>
        <v>433.36</v>
      </c>
      <c r="AD1065" s="27">
        <f>IFERROR(IF(AND(T1065&lt;&gt;"",T1065&gt;0),U1065/T1065,0),0)</f>
        <v>19609.049773755654</v>
      </c>
      <c r="AE1065" s="29">
        <f>IFERROR(IF(V1065="",0,V1065/10000),0)</f>
        <v>62.24</v>
      </c>
      <c r="AF1065" s="29">
        <f>IFERROR(IF(O1065&gt;0,N1065/O1065/60,0),0)</f>
        <v>126.33627450980391</v>
      </c>
      <c r="AG1065" s="28" t="str">
        <f>IF(Z1065="是",COUNTIFS($Z$2:$Z$4721,"是",$AB$2:$AB$4721,"&lt;"&amp;AB1065)/COUNTIF($Z$2:$Z$4721,"是")*100,"")</f>
        <v/>
      </c>
      <c r="AH1065" s="28" t="str">
        <f>IF(Z1065="是",COUNTIFS($Z$2:$Z$4721,"是",$AC$2:$AC$4721,"&lt;"&amp;AC1065)/COUNTIF($Z$2:$Z$4721,"是")*100,"")</f>
        <v/>
      </c>
      <c r="AI1065" s="28" t="str">
        <f>IF(Z1065="是",COUNTIFS($Z$2:$Z$4721,"是",$AD$2:$AD$4721,"&lt;"&amp;AD1065)/COUNTIF($Z$2:$Z$4721,"是")*100,"")</f>
        <v/>
      </c>
      <c r="AJ1065" s="28" t="str">
        <f>IF(Z1065="是",COUNTIFS($Z$2:$Z$4721,"是",$AE$2:$AE$4721,"&lt;"&amp;AE1065)/COUNTIF($Z$2:$Z$4721,"是")*100,"")</f>
        <v/>
      </c>
      <c r="AK1065" s="28" t="str">
        <f>IF(Z1065="是",COUNTIFS($Z$2:$Z$4721,"是",$AF$2:$AF$4721,"&lt;"&amp;AF1065)/COUNTIF($Z$2:$Z$4721,"是")*100,"")</f>
        <v/>
      </c>
      <c r="AL1065" s="29" t="str">
        <f>IF(Z1065="是",ROUND(AG1065*0.1+AH1065*0.35+AI1065*0.15+AJ1065*0.15+AK1065*0.25,2),"")</f>
        <v/>
      </c>
      <c r="AM1065" s="25" t="str">
        <f>IF(Z1065="是",COUNTIFS($Z$2:$Z$4721,"是",$AL$2:$AL$4721,"&gt;"&amp;AL1065)+1,"")</f>
        <v/>
      </c>
      <c r="AN1065" s="24" t="str">
        <f>IF(Z1065&lt;&gt;"是","非参评",IF(AND(AM1065&lt;=COUNTIF($Z$2:$Z$4721,"是")*0.2,AC1065&gt;MEDIAN(IF($Z$2:$Z$4721="是",$AC$2:$AC$4721))),"S",IF(AM1065&lt;=COUNTIF($Z$2:$Z$4721,"是")*0.5,"A",IF(AM1065&lt;=COUNTIF($Z$2:$Z$4721,"是")*0.8,"B","C"))))</f>
        <v>非参评</v>
      </c>
      <c r="AO1065" s="24" t="str">
        <f>IF(G1065="","无数据",IF(G1065&lt;30,"MOB1-",IF(G1065&lt;90,"MOB1-3",IF(G1065&lt;180,"MOB3-6",IF(G1065&lt;365,"MOB6-12","MOB12+")))))</f>
        <v>MOB1-3</v>
      </c>
    </row>
    <row r="1066" spans="1:41" ht="13.5" hidden="1" customHeight="1">
      <c r="A1066" s="24" t="s">
        <v>1168</v>
      </c>
      <c r="B1066" s="34" t="s">
        <v>147</v>
      </c>
      <c r="C1066" s="25">
        <v>803585</v>
      </c>
      <c r="D1066" s="24" t="s">
        <v>1632</v>
      </c>
      <c r="E1066" s="26">
        <v>46087.664583333302</v>
      </c>
      <c r="F1066" s="26">
        <v>46087.664583333302</v>
      </c>
      <c r="G1066" s="25">
        <v>67</v>
      </c>
      <c r="H1066" s="25">
        <v>67</v>
      </c>
      <c r="I1066" s="26">
        <v>46154.765277777798</v>
      </c>
      <c r="J1066" s="27">
        <v>3535</v>
      </c>
      <c r="K1066" s="27">
        <v>5025</v>
      </c>
      <c r="L1066" s="27">
        <v>2533</v>
      </c>
      <c r="M1066" s="27">
        <v>251008</v>
      </c>
      <c r="N1066" s="27">
        <v>214460</v>
      </c>
      <c r="O1066" s="25">
        <v>27</v>
      </c>
      <c r="P1066" s="27">
        <v>0</v>
      </c>
      <c r="Q1066" s="24"/>
      <c r="R1066" s="24"/>
      <c r="S1066" s="27">
        <v>212</v>
      </c>
      <c r="T1066" s="27">
        <v>316</v>
      </c>
      <c r="U1066" s="27">
        <v>6776700</v>
      </c>
      <c r="V1066" s="27">
        <v>2755700</v>
      </c>
      <c r="W1066" s="27">
        <v>6776700</v>
      </c>
      <c r="X1066" s="24" t="str">
        <f>IF(OR(I1066="",说明首页!$C$3-INT(I1066)&gt;7),"是","否")</f>
        <v>否</v>
      </c>
      <c r="Y1066" s="24" t="str">
        <f>IF(OR(O1066="",O1066&lt;22),"是","否")</f>
        <v>否</v>
      </c>
      <c r="Z1066" s="24" t="str">
        <f>IF(AND(X1066="否",Y1066="否"),"是","否")</f>
        <v>是</v>
      </c>
      <c r="AA1066" s="24" t="str">
        <f>IF(OR(I1066="",说明首页!$C$3-INT(I1066)&gt;=3),"是","否")</f>
        <v>否</v>
      </c>
      <c r="AB1066" s="28">
        <f>IFERROR(IF(L1066&gt;0,N1066/L1066,0),0)</f>
        <v>84.666403474141333</v>
      </c>
      <c r="AC1066" s="29">
        <f>IFERROR(IF(U1066="",0,U1066/10000),0)</f>
        <v>677.67</v>
      </c>
      <c r="AD1066" s="27">
        <f>IFERROR(IF(AND(T1066&lt;&gt;"",T1066&gt;0),U1066/T1066,0),0)</f>
        <v>21445.253164556962</v>
      </c>
      <c r="AE1066" s="29">
        <f>IFERROR(IF(V1066="",0,V1066/10000),0)</f>
        <v>275.57</v>
      </c>
      <c r="AF1066" s="29">
        <f>IFERROR(IF(O1066&gt;0,N1066/O1066/60,0),0)</f>
        <v>132.38271604938271</v>
      </c>
      <c r="AG1066" s="28">
        <f>IF(Z1066="是",COUNTIFS($Z$2:$Z$4721,"是",$AB$2:$AB$4721,"&lt;"&amp;AB1066)/COUNTIF($Z$2:$Z$4721,"是")*100,"")</f>
        <v>33.726812816188875</v>
      </c>
      <c r="AH1066" s="28">
        <f>IF(Z1066="是",COUNTIFS($Z$2:$Z$4721,"是",$AC$2:$AC$4721,"&lt;"&amp;AC1066)/COUNTIF($Z$2:$Z$4721,"是")*100,"")</f>
        <v>35.244519392917368</v>
      </c>
      <c r="AI1066" s="28">
        <f>IF(Z1066="是",COUNTIFS($Z$2:$Z$4721,"是",$AD$2:$AD$4721,"&lt;"&amp;AD1066)/COUNTIF($Z$2:$Z$4721,"是")*100,"")</f>
        <v>34.569983136593592</v>
      </c>
      <c r="AJ1066" s="28">
        <f>IF(Z1066="是",COUNTIFS($Z$2:$Z$4721,"是",$AE$2:$AE$4721,"&lt;"&amp;AE1066)/COUNTIF($Z$2:$Z$4721,"是")*100,"")</f>
        <v>41.821247892074197</v>
      </c>
      <c r="AK1066" s="28">
        <f>IF(Z1066="是",COUNTIFS($Z$2:$Z$4721,"是",$AF$2:$AF$4721,"&lt;"&amp;AF1066)/COUNTIF($Z$2:$Z$4721,"是")*100,"")</f>
        <v>46.711635750421586</v>
      </c>
      <c r="AL1066" s="29">
        <f>IF(Z1066="是",ROUND(AG1066*0.1+AH1066*0.35+AI1066*0.15+AJ1066*0.15+AK1066*0.25,2),"")</f>
        <v>38.840000000000003</v>
      </c>
      <c r="AM1066" s="25">
        <f>IF(Z1066="是",COUNTIFS($Z$2:$Z$4721,"是",$AL$2:$AL$4721,"&gt;"&amp;AL1066)+1,"")</f>
        <v>382</v>
      </c>
      <c r="AN1066" s="24" t="str">
        <f>IF(Z1066&lt;&gt;"是","非参评",IF(AND(AM1066&lt;=COUNTIF($Z$2:$Z$4721,"是")*0.2,AC1066&gt;MEDIAN(IF($Z$2:$Z$4721="是",$AC$2:$AC$4721))),"S",IF(AM1066&lt;=COUNTIF($Z$2:$Z$4721,"是")*0.5,"A",IF(AM1066&lt;=COUNTIF($Z$2:$Z$4721,"是")*0.8,"B","C"))))</f>
        <v>B</v>
      </c>
      <c r="AO1066" s="24" t="str">
        <f>IF(G1066="","无数据",IF(G1066&lt;30,"MOB1-",IF(G1066&lt;90,"MOB1-3",IF(G1066&lt;180,"MOB3-6",IF(G1066&lt;365,"MOB6-12","MOB12+")))))</f>
        <v>MOB1-3</v>
      </c>
    </row>
    <row r="1067" spans="1:41" ht="13.5" customHeight="1">
      <c r="A1067" s="24" t="s">
        <v>1168</v>
      </c>
      <c r="B1067" s="34" t="s">
        <v>150</v>
      </c>
      <c r="C1067" s="25">
        <v>804683</v>
      </c>
      <c r="D1067" s="24" t="s">
        <v>1781</v>
      </c>
      <c r="E1067" s="26">
        <v>46102.595833333296</v>
      </c>
      <c r="F1067" s="26">
        <v>46102.595833333296</v>
      </c>
      <c r="G1067" s="25">
        <v>52</v>
      </c>
      <c r="H1067" s="25">
        <v>52</v>
      </c>
      <c r="I1067" s="26">
        <v>46154.871527777803</v>
      </c>
      <c r="J1067" s="27">
        <v>5979</v>
      </c>
      <c r="K1067" s="27">
        <v>6387</v>
      </c>
      <c r="L1067" s="27">
        <v>2665</v>
      </c>
      <c r="M1067" s="27">
        <v>324536</v>
      </c>
      <c r="N1067" s="27">
        <v>269820</v>
      </c>
      <c r="O1067" s="25">
        <v>28</v>
      </c>
      <c r="P1067" s="27">
        <v>0</v>
      </c>
      <c r="Q1067" s="24"/>
      <c r="R1067" s="24"/>
      <c r="S1067" s="27">
        <v>263</v>
      </c>
      <c r="T1067" s="27">
        <v>408</v>
      </c>
      <c r="U1067" s="27">
        <v>9189000</v>
      </c>
      <c r="V1067" s="27">
        <v>3408600</v>
      </c>
      <c r="W1067" s="27">
        <v>9189000</v>
      </c>
      <c r="X1067" s="24" t="str">
        <f>IF(OR(I1067="",说明首页!$C$3-INT(I1067)&gt;7),"是","否")</f>
        <v>否</v>
      </c>
      <c r="Y1067" s="24" t="str">
        <f>IF(OR(O1067="",O1067&lt;22),"是","否")</f>
        <v>否</v>
      </c>
      <c r="Z1067" s="24" t="str">
        <f>IF(AND(X1067="否",Y1067="否"),"是","否")</f>
        <v>是</v>
      </c>
      <c r="AA1067" s="24" t="str">
        <f>IF(OR(I1067="",说明首页!$C$3-INT(I1067)&gt;=3),"是","否")</f>
        <v>否</v>
      </c>
      <c r="AB1067" s="28">
        <f>IFERROR(IF(L1067&gt;0,N1067/L1067,0),0)</f>
        <v>101.24577861163228</v>
      </c>
      <c r="AC1067" s="29">
        <f>IFERROR(IF(U1067="",0,U1067/10000),0)</f>
        <v>918.9</v>
      </c>
      <c r="AD1067" s="27">
        <f>IFERROR(IF(AND(T1067&lt;&gt;"",T1067&gt;0),U1067/T1067,0),0)</f>
        <v>22522.058823529413</v>
      </c>
      <c r="AE1067" s="29">
        <f>IFERROR(IF(V1067="",0,V1067/10000),0)</f>
        <v>340.86</v>
      </c>
      <c r="AF1067" s="29">
        <f>IFERROR(IF(O1067&gt;0,N1067/O1067/60,0),0)</f>
        <v>160.60714285714283</v>
      </c>
      <c r="AG1067" s="28">
        <f>IF(Z1067="是",COUNTIFS($Z$2:$Z$4721,"是",$AB$2:$AB$4721,"&lt;"&amp;AB1067)/COUNTIF($Z$2:$Z$4721,"是")*100,"")</f>
        <v>70.489038785834737</v>
      </c>
      <c r="AH1067" s="28">
        <f>IF(Z1067="是",COUNTIFS($Z$2:$Z$4721,"是",$AC$2:$AC$4721,"&lt;"&amp;AC1067)/COUNTIF($Z$2:$Z$4721,"是")*100,"")</f>
        <v>62.731871838111296</v>
      </c>
      <c r="AI1067" s="28">
        <f>IF(Z1067="是",COUNTIFS($Z$2:$Z$4721,"是",$AD$2:$AD$4721,"&lt;"&amp;AD1067)/COUNTIF($Z$2:$Z$4721,"是")*100,"")</f>
        <v>40.472175379426645</v>
      </c>
      <c r="AJ1067" s="28">
        <f>IF(Z1067="是",COUNTIFS($Z$2:$Z$4721,"是",$AE$2:$AE$4721,"&lt;"&amp;AE1067)/COUNTIF($Z$2:$Z$4721,"是")*100,"")</f>
        <v>55.311973018549743</v>
      </c>
      <c r="AK1067" s="28">
        <f>IF(Z1067="是",COUNTIFS($Z$2:$Z$4721,"是",$AF$2:$AF$4721,"&lt;"&amp;AF1067)/COUNTIF($Z$2:$Z$4721,"是")*100,"")</f>
        <v>83.811129848229342</v>
      </c>
      <c r="AL1067" s="29">
        <f>IF(Z1067="是",ROUND(AG1067*0.1+AH1067*0.35+AI1067*0.15+AJ1067*0.15+AK1067*0.25,2),"")</f>
        <v>64.33</v>
      </c>
      <c r="AM1067" s="25">
        <f>IF(Z1067="是",COUNTIFS($Z$2:$Z$4721,"是",$AL$2:$AL$4721,"&gt;"&amp;AL1067)+1,"")</f>
        <v>179</v>
      </c>
      <c r="AN1067" s="24" t="str">
        <f>IF(Z1067&lt;&gt;"是","非参评",IF(AND(AM1067&lt;=COUNTIF($Z$2:$Z$4721,"是")*0.2,AC1067&gt;MEDIAN(IF($Z$2:$Z$4721="是",$AC$2:$AC$4721))),"S",IF(AM1067&lt;=COUNTIF($Z$2:$Z$4721,"是")*0.5,"A",IF(AM1067&lt;=COUNTIF($Z$2:$Z$4721,"是")*0.8,"B","C"))))</f>
        <v>A</v>
      </c>
      <c r="AO1067" s="24" t="str">
        <f>IF(G1067="","无数据",IF(G1067&lt;30,"MOB1-",IF(G1067&lt;90,"MOB1-3",IF(G1067&lt;180,"MOB3-6",IF(G1067&lt;365,"MOB6-12","MOB12+")))))</f>
        <v>MOB1-3</v>
      </c>
    </row>
    <row r="1068" spans="1:41" ht="13.5" customHeight="1">
      <c r="A1068" s="24" t="s">
        <v>1168</v>
      </c>
      <c r="B1068" s="34" t="s">
        <v>150</v>
      </c>
      <c r="C1068" s="25">
        <v>804688</v>
      </c>
      <c r="D1068" s="24" t="s">
        <v>1190</v>
      </c>
      <c r="E1068" s="26">
        <v>46102.626388888901</v>
      </c>
      <c r="F1068" s="26">
        <v>46102.626388888901</v>
      </c>
      <c r="G1068" s="25">
        <v>52</v>
      </c>
      <c r="H1068" s="25">
        <v>52</v>
      </c>
      <c r="I1068" s="26">
        <v>46154.845138888901</v>
      </c>
      <c r="J1068" s="27">
        <v>5454</v>
      </c>
      <c r="K1068" s="27">
        <v>5960</v>
      </c>
      <c r="L1068" s="27">
        <v>2717</v>
      </c>
      <c r="M1068" s="27">
        <v>327202</v>
      </c>
      <c r="N1068" s="27">
        <v>277704</v>
      </c>
      <c r="O1068" s="25">
        <v>28</v>
      </c>
      <c r="P1068" s="27">
        <v>0</v>
      </c>
      <c r="Q1068" s="24"/>
      <c r="R1068" s="24"/>
      <c r="S1068" s="27">
        <v>246</v>
      </c>
      <c r="T1068" s="27">
        <v>371</v>
      </c>
      <c r="U1068" s="27">
        <v>6941200</v>
      </c>
      <c r="V1068" s="27">
        <v>2119100</v>
      </c>
      <c r="W1068" s="27">
        <v>6941200</v>
      </c>
      <c r="X1068" s="24" t="str">
        <f>IF(OR(I1068="",说明首页!$C$3-INT(I1068)&gt;7),"是","否")</f>
        <v>否</v>
      </c>
      <c r="Y1068" s="24" t="str">
        <f>IF(OR(O1068="",O1068&lt;22),"是","否")</f>
        <v>否</v>
      </c>
      <c r="Z1068" s="24" t="str">
        <f>IF(AND(X1068="否",Y1068="否"),"是","否")</f>
        <v>是</v>
      </c>
      <c r="AA1068" s="24" t="str">
        <f>IF(OR(I1068="",说明首页!$C$3-INT(I1068)&gt;=3),"是","否")</f>
        <v>否</v>
      </c>
      <c r="AB1068" s="28">
        <f>IFERROR(IF(L1068&gt;0,N1068/L1068,0),0)</f>
        <v>102.20979020979021</v>
      </c>
      <c r="AC1068" s="29">
        <f>IFERROR(IF(U1068="",0,U1068/10000),0)</f>
        <v>694.12</v>
      </c>
      <c r="AD1068" s="27">
        <f>IFERROR(IF(AND(T1068&lt;&gt;"",T1068&gt;0),U1068/T1068,0),0)</f>
        <v>18709.433962264149</v>
      </c>
      <c r="AE1068" s="29">
        <f>IFERROR(IF(V1068="",0,V1068/10000),0)</f>
        <v>211.91</v>
      </c>
      <c r="AF1068" s="29">
        <f>IFERROR(IF(O1068&gt;0,N1068/O1068/60,0),0)</f>
        <v>165.3</v>
      </c>
      <c r="AG1068" s="28">
        <f>IF(Z1068="是",COUNTIFS($Z$2:$Z$4721,"是",$AB$2:$AB$4721,"&lt;"&amp;AB1068)/COUNTIF($Z$2:$Z$4721,"是")*100,"")</f>
        <v>72.344013490725118</v>
      </c>
      <c r="AH1068" s="28">
        <f>IF(Z1068="是",COUNTIFS($Z$2:$Z$4721,"是",$AC$2:$AC$4721,"&lt;"&amp;AC1068)/COUNTIF($Z$2:$Z$4721,"是")*100,"")</f>
        <v>36.762225969645868</v>
      </c>
      <c r="AI1068" s="28">
        <f>IF(Z1068="是",COUNTIFS($Z$2:$Z$4721,"是",$AD$2:$AD$4721,"&lt;"&amp;AD1068)/COUNTIF($Z$2:$Z$4721,"是")*100,"")</f>
        <v>19.224283305227654</v>
      </c>
      <c r="AJ1068" s="28">
        <f>IF(Z1068="是",COUNTIFS($Z$2:$Z$4721,"是",$AE$2:$AE$4721,"&lt;"&amp;AE1068)/COUNTIF($Z$2:$Z$4721,"是")*100,"")</f>
        <v>29.679595278246207</v>
      </c>
      <c r="AK1068" s="28">
        <f>IF(Z1068="是",COUNTIFS($Z$2:$Z$4721,"是",$AF$2:$AF$4721,"&lt;"&amp;AF1068)/COUNTIF($Z$2:$Z$4721,"是")*100,"")</f>
        <v>87.352445193929171</v>
      </c>
      <c r="AL1068" s="29">
        <f>IF(Z1068="是",ROUND(AG1068*0.1+AH1068*0.35+AI1068*0.15+AJ1068*0.15+AK1068*0.25,2),"")</f>
        <v>49.27</v>
      </c>
      <c r="AM1068" s="25">
        <f>IF(Z1068="是",COUNTIFS($Z$2:$Z$4721,"是",$AL$2:$AL$4721,"&gt;"&amp;AL1068)+1,"")</f>
        <v>290</v>
      </c>
      <c r="AN1068" s="24" t="str">
        <f>IF(Z1068&lt;&gt;"是","非参评",IF(AND(AM1068&lt;=COUNTIF($Z$2:$Z$4721,"是")*0.2,AC1068&gt;MEDIAN(IF($Z$2:$Z$4721="是",$AC$2:$AC$4721))),"S",IF(AM1068&lt;=COUNTIF($Z$2:$Z$4721,"是")*0.5,"A",IF(AM1068&lt;=COUNTIF($Z$2:$Z$4721,"是")*0.8,"B","C"))))</f>
        <v>A</v>
      </c>
      <c r="AO1068" s="24" t="str">
        <f>IF(G1068="","无数据",IF(G1068&lt;30,"MOB1-",IF(G1068&lt;90,"MOB1-3",IF(G1068&lt;180,"MOB3-6",IF(G1068&lt;365,"MOB6-12","MOB12+")))))</f>
        <v>MOB1-3</v>
      </c>
    </row>
    <row r="1069" spans="1:41" ht="13.5" customHeight="1">
      <c r="A1069" s="24" t="s">
        <v>1168</v>
      </c>
      <c r="B1069" s="34" t="s">
        <v>150</v>
      </c>
      <c r="C1069" s="25">
        <v>804690</v>
      </c>
      <c r="D1069" s="24" t="s">
        <v>1900</v>
      </c>
      <c r="E1069" s="26">
        <v>46102.597916666702</v>
      </c>
      <c r="F1069" s="26">
        <v>46102.597916666702</v>
      </c>
      <c r="G1069" s="25">
        <v>52</v>
      </c>
      <c r="H1069" s="25">
        <v>52</v>
      </c>
      <c r="I1069" s="26">
        <v>46154.823611111096</v>
      </c>
      <c r="J1069" s="27">
        <v>3125</v>
      </c>
      <c r="K1069" s="27">
        <v>3409</v>
      </c>
      <c r="L1069" s="27">
        <v>1782</v>
      </c>
      <c r="M1069" s="27">
        <v>270499</v>
      </c>
      <c r="N1069" s="27">
        <v>245424</v>
      </c>
      <c r="O1069" s="25">
        <v>24</v>
      </c>
      <c r="P1069" s="27">
        <v>0</v>
      </c>
      <c r="Q1069" s="24"/>
      <c r="R1069" s="24"/>
      <c r="S1069" s="27">
        <v>168</v>
      </c>
      <c r="T1069" s="27">
        <v>277</v>
      </c>
      <c r="U1069" s="27">
        <v>6604500</v>
      </c>
      <c r="V1069" s="27">
        <v>2378100</v>
      </c>
      <c r="W1069" s="27">
        <v>6604500</v>
      </c>
      <c r="X1069" s="24" t="str">
        <f>IF(OR(I1069="",说明首页!$C$3-INT(I1069)&gt;7),"是","否")</f>
        <v>否</v>
      </c>
      <c r="Y1069" s="24" t="str">
        <f>IF(OR(O1069="",O1069&lt;22),"是","否")</f>
        <v>否</v>
      </c>
      <c r="Z1069" s="24" t="str">
        <f>IF(AND(X1069="否",Y1069="否"),"是","否")</f>
        <v>是</v>
      </c>
      <c r="AA1069" s="24" t="str">
        <f>IF(OR(I1069="",说明首页!$C$3-INT(I1069)&gt;=3),"是","否")</f>
        <v>否</v>
      </c>
      <c r="AB1069" s="28">
        <f>IFERROR(IF(L1069&gt;0,N1069/L1069,0),0)</f>
        <v>137.72390572390572</v>
      </c>
      <c r="AC1069" s="29">
        <f>IFERROR(IF(U1069="",0,U1069/10000),0)</f>
        <v>660.45</v>
      </c>
      <c r="AD1069" s="27">
        <f>IFERROR(IF(AND(T1069&lt;&gt;"",T1069&gt;0),U1069/T1069,0),0)</f>
        <v>23842.960288808663</v>
      </c>
      <c r="AE1069" s="29">
        <f>IFERROR(IF(V1069="",0,V1069/10000),0)</f>
        <v>237.81</v>
      </c>
      <c r="AF1069" s="29">
        <f>IFERROR(IF(O1069&gt;0,N1069/O1069/60,0),0)</f>
        <v>170.43333333333334</v>
      </c>
      <c r="AG1069" s="28">
        <f>IF(Z1069="是",COUNTIFS($Z$2:$Z$4721,"是",$AB$2:$AB$4721,"&lt;"&amp;AB1069)/COUNTIF($Z$2:$Z$4721,"是")*100,"")</f>
        <v>94.435075885328828</v>
      </c>
      <c r="AH1069" s="28">
        <f>IF(Z1069="是",COUNTIFS($Z$2:$Z$4721,"是",$AC$2:$AC$4721,"&lt;"&amp;AC1069)/COUNTIF($Z$2:$Z$4721,"是")*100,"")</f>
        <v>33.22091062394604</v>
      </c>
      <c r="AI1069" s="28">
        <f>IF(Z1069="是",COUNTIFS($Z$2:$Z$4721,"是",$AD$2:$AD$4721,"&lt;"&amp;AD1069)/COUNTIF($Z$2:$Z$4721,"是")*100,"")</f>
        <v>48.229342327150079</v>
      </c>
      <c r="AJ1069" s="28">
        <f>IF(Z1069="是",COUNTIFS($Z$2:$Z$4721,"是",$AE$2:$AE$4721,"&lt;"&amp;AE1069)/COUNTIF($Z$2:$Z$4721,"是")*100,"")</f>
        <v>34.90725126475548</v>
      </c>
      <c r="AK1069" s="28">
        <f>IF(Z1069="是",COUNTIFS($Z$2:$Z$4721,"是",$AF$2:$AF$4721,"&lt;"&amp;AF1069)/COUNTIF($Z$2:$Z$4721,"是")*100,"")</f>
        <v>90.219224283305238</v>
      </c>
      <c r="AL1069" s="29">
        <f>IF(Z1069="是",ROUND(AG1069*0.1+AH1069*0.35+AI1069*0.15+AJ1069*0.15+AK1069*0.25,2),"")</f>
        <v>56.1</v>
      </c>
      <c r="AM1069" s="25">
        <f>IF(Z1069="是",COUNTIFS($Z$2:$Z$4721,"是",$AL$2:$AL$4721,"&gt;"&amp;AL1069)+1,"")</f>
        <v>239</v>
      </c>
      <c r="AN1069" s="24" t="str">
        <f>IF(Z1069&lt;&gt;"是","非参评",IF(AND(AM1069&lt;=COUNTIF($Z$2:$Z$4721,"是")*0.2,AC1069&gt;MEDIAN(IF($Z$2:$Z$4721="是",$AC$2:$AC$4721))),"S",IF(AM1069&lt;=COUNTIF($Z$2:$Z$4721,"是")*0.5,"A",IF(AM1069&lt;=COUNTIF($Z$2:$Z$4721,"是")*0.8,"B","C"))))</f>
        <v>A</v>
      </c>
      <c r="AO1069" s="24" t="str">
        <f>IF(G1069="","无数据",IF(G1069&lt;30,"MOB1-",IF(G1069&lt;90,"MOB1-3",IF(G1069&lt;180,"MOB3-6",IF(G1069&lt;365,"MOB6-12","MOB12+")))))</f>
        <v>MOB1-3</v>
      </c>
    </row>
    <row r="1070" spans="1:41" ht="13.5" customHeight="1">
      <c r="A1070" s="24" t="s">
        <v>1168</v>
      </c>
      <c r="B1070" s="34" t="s">
        <v>150</v>
      </c>
      <c r="C1070" s="25">
        <v>805489</v>
      </c>
      <c r="D1070" s="24" t="s">
        <v>1518</v>
      </c>
      <c r="E1070" s="26">
        <v>46113.404166666704</v>
      </c>
      <c r="F1070" s="26">
        <v>46113.404166666704</v>
      </c>
      <c r="G1070" s="25">
        <v>41</v>
      </c>
      <c r="H1070" s="25">
        <v>41</v>
      </c>
      <c r="I1070" s="26">
        <v>46154.854166666701</v>
      </c>
      <c r="J1070" s="27">
        <v>4593</v>
      </c>
      <c r="K1070" s="27">
        <v>4988</v>
      </c>
      <c r="L1070" s="27">
        <v>2289</v>
      </c>
      <c r="M1070" s="27">
        <v>294386</v>
      </c>
      <c r="N1070" s="27">
        <v>256206</v>
      </c>
      <c r="O1070" s="25">
        <v>25</v>
      </c>
      <c r="P1070" s="27">
        <v>0</v>
      </c>
      <c r="Q1070" s="24"/>
      <c r="R1070" s="24"/>
      <c r="S1070" s="27">
        <v>198</v>
      </c>
      <c r="T1070" s="27">
        <v>325</v>
      </c>
      <c r="U1070" s="27">
        <v>7440500</v>
      </c>
      <c r="V1070" s="27">
        <v>2813800</v>
      </c>
      <c r="W1070" s="27">
        <v>7440500</v>
      </c>
      <c r="X1070" s="24" t="str">
        <f>IF(OR(I1070="",说明首页!$C$3-INT(I1070)&gt;7),"是","否")</f>
        <v>否</v>
      </c>
      <c r="Y1070" s="24" t="str">
        <f>IF(OR(O1070="",O1070&lt;22),"是","否")</f>
        <v>否</v>
      </c>
      <c r="Z1070" s="24" t="str">
        <f>IF(AND(X1070="否",Y1070="否"),"是","否")</f>
        <v>是</v>
      </c>
      <c r="AA1070" s="24" t="str">
        <f>IF(OR(I1070="",说明首页!$C$3-INT(I1070)&gt;=3),"是","否")</f>
        <v>否</v>
      </c>
      <c r="AB1070" s="28">
        <f>IFERROR(IF(L1070&gt;0,N1070/L1070,0),0)</f>
        <v>111.92922673656619</v>
      </c>
      <c r="AC1070" s="29">
        <f>IFERROR(IF(U1070="",0,U1070/10000),0)</f>
        <v>744.05</v>
      </c>
      <c r="AD1070" s="27">
        <f>IFERROR(IF(AND(T1070&lt;&gt;"",T1070&gt;0),U1070/T1070,0),0)</f>
        <v>22893.846153846152</v>
      </c>
      <c r="AE1070" s="29">
        <f>IFERROR(IF(V1070="",0,V1070/10000),0)</f>
        <v>281.38</v>
      </c>
      <c r="AF1070" s="29">
        <f>IFERROR(IF(O1070&gt;0,N1070/O1070/60,0),0)</f>
        <v>170.804</v>
      </c>
      <c r="AG1070" s="28">
        <f>IF(Z1070="是",COUNTIFS($Z$2:$Z$4721,"是",$AB$2:$AB$4721,"&lt;"&amp;AB1070)/COUNTIF($Z$2:$Z$4721,"是")*100,"")</f>
        <v>82.124789207419894</v>
      </c>
      <c r="AH1070" s="28">
        <f>IF(Z1070="是",COUNTIFS($Z$2:$Z$4721,"是",$AC$2:$AC$4721,"&lt;"&amp;AC1070)/COUNTIF($Z$2:$Z$4721,"是")*100,"")</f>
        <v>42.495784148397973</v>
      </c>
      <c r="AI1070" s="28">
        <f>IF(Z1070="是",COUNTIFS($Z$2:$Z$4721,"是",$AD$2:$AD$4721,"&lt;"&amp;AD1070)/COUNTIF($Z$2:$Z$4721,"是")*100,"")</f>
        <v>42.495784148397973</v>
      </c>
      <c r="AJ1070" s="28">
        <f>IF(Z1070="是",COUNTIFS($Z$2:$Z$4721,"是",$AE$2:$AE$4721,"&lt;"&amp;AE1070)/COUNTIF($Z$2:$Z$4721,"是")*100,"")</f>
        <v>43.338954468802697</v>
      </c>
      <c r="AK1070" s="28">
        <f>IF(Z1070="是",COUNTIFS($Z$2:$Z$4721,"是",$AF$2:$AF$4721,"&lt;"&amp;AF1070)/COUNTIF($Z$2:$Z$4721,"是")*100,"")</f>
        <v>90.556492411467119</v>
      </c>
      <c r="AL1070" s="29">
        <f>IF(Z1070="是",ROUND(AG1070*0.1+AH1070*0.35+AI1070*0.15+AJ1070*0.15+AK1070*0.25,2),"")</f>
        <v>58.6</v>
      </c>
      <c r="AM1070" s="25">
        <f>IF(Z1070="是",COUNTIFS($Z$2:$Z$4721,"是",$AL$2:$AL$4721,"&gt;"&amp;AL1070)+1,"")</f>
        <v>220</v>
      </c>
      <c r="AN1070" s="24" t="str">
        <f>IF(Z1070&lt;&gt;"是","非参评",IF(AND(AM1070&lt;=COUNTIF($Z$2:$Z$4721,"是")*0.2,AC1070&gt;MEDIAN(IF($Z$2:$Z$4721="是",$AC$2:$AC$4721))),"S",IF(AM1070&lt;=COUNTIF($Z$2:$Z$4721,"是")*0.5,"A",IF(AM1070&lt;=COUNTIF($Z$2:$Z$4721,"是")*0.8,"B","C"))))</f>
        <v>A</v>
      </c>
      <c r="AO1070" s="24" t="str">
        <f>IF(G1070="","无数据",IF(G1070&lt;30,"MOB1-",IF(G1070&lt;90,"MOB1-3",IF(G1070&lt;180,"MOB3-6",IF(G1070&lt;365,"MOB6-12","MOB12+")))))</f>
        <v>MOB1-3</v>
      </c>
    </row>
    <row r="1071" spans="1:41" ht="13.5" customHeight="1">
      <c r="A1071" s="24" t="s">
        <v>1168</v>
      </c>
      <c r="B1071" s="34" t="s">
        <v>150</v>
      </c>
      <c r="C1071" s="25">
        <v>805490</v>
      </c>
      <c r="D1071" s="24" t="s">
        <v>1229</v>
      </c>
      <c r="E1071" s="26">
        <v>46114.441666666702</v>
      </c>
      <c r="F1071" s="26">
        <v>46114.441666666702</v>
      </c>
      <c r="G1071" s="25">
        <v>40</v>
      </c>
      <c r="H1071" s="25">
        <v>40</v>
      </c>
      <c r="I1071" s="26">
        <v>46154.853472222203</v>
      </c>
      <c r="J1071" s="27">
        <v>7282</v>
      </c>
      <c r="K1071" s="27">
        <v>7464</v>
      </c>
      <c r="L1071" s="27">
        <v>3049</v>
      </c>
      <c r="M1071" s="27">
        <v>327696</v>
      </c>
      <c r="N1071" s="27">
        <v>259545</v>
      </c>
      <c r="O1071" s="25">
        <v>27</v>
      </c>
      <c r="P1071" s="27">
        <v>0</v>
      </c>
      <c r="Q1071" s="24"/>
      <c r="R1071" s="24"/>
      <c r="S1071" s="27">
        <v>278</v>
      </c>
      <c r="T1071" s="27">
        <v>453</v>
      </c>
      <c r="U1071" s="27">
        <v>8352600</v>
      </c>
      <c r="V1071" s="27">
        <v>2991200</v>
      </c>
      <c r="W1071" s="27">
        <v>8352600</v>
      </c>
      <c r="X1071" s="24" t="str">
        <f>IF(OR(I1071="",说明首页!$C$3-INT(I1071)&gt;7),"是","否")</f>
        <v>否</v>
      </c>
      <c r="Y1071" s="24" t="str">
        <f>IF(OR(O1071="",O1071&lt;22),"是","否")</f>
        <v>否</v>
      </c>
      <c r="Z1071" s="24" t="str">
        <f>IF(AND(X1071="否",Y1071="否"),"是","否")</f>
        <v>是</v>
      </c>
      <c r="AA1071" s="24" t="str">
        <f>IF(OR(I1071="",说明首页!$C$3-INT(I1071)&gt;=3),"是","否")</f>
        <v>否</v>
      </c>
      <c r="AB1071" s="28">
        <f>IFERROR(IF(L1071&gt;0,N1071/L1071,0),0)</f>
        <v>85.124631026566092</v>
      </c>
      <c r="AC1071" s="29">
        <f>IFERROR(IF(U1071="",0,U1071/10000),0)</f>
        <v>835.26</v>
      </c>
      <c r="AD1071" s="27">
        <f>IFERROR(IF(AND(T1071&lt;&gt;"",T1071&gt;0),U1071/T1071,0),0)</f>
        <v>18438.41059602649</v>
      </c>
      <c r="AE1071" s="29">
        <f>IFERROR(IF(V1071="",0,V1071/10000),0)</f>
        <v>299.12</v>
      </c>
      <c r="AF1071" s="29">
        <f>IFERROR(IF(O1071&gt;0,N1071/O1071/60,0),0)</f>
        <v>160.21296296296296</v>
      </c>
      <c r="AG1071" s="28">
        <f>IF(Z1071="是",COUNTIFS($Z$2:$Z$4721,"是",$AB$2:$AB$4721,"&lt;"&amp;AB1071)/COUNTIF($Z$2:$Z$4721,"是")*100,"")</f>
        <v>35.244519392917368</v>
      </c>
      <c r="AH1071" s="28">
        <f>IF(Z1071="是",COUNTIFS($Z$2:$Z$4721,"是",$AC$2:$AC$4721,"&lt;"&amp;AC1071)/COUNTIF($Z$2:$Z$4721,"是")*100,"")</f>
        <v>53.62563237774031</v>
      </c>
      <c r="AI1071" s="28">
        <f>IF(Z1071="是",COUNTIFS($Z$2:$Z$4721,"是",$AD$2:$AD$4721,"&lt;"&amp;AD1071)/COUNTIF($Z$2:$Z$4721,"是")*100,"")</f>
        <v>18.043844856661046</v>
      </c>
      <c r="AJ1071" s="28">
        <f>IF(Z1071="是",COUNTIFS($Z$2:$Z$4721,"是",$AE$2:$AE$4721,"&lt;"&amp;AE1071)/COUNTIF($Z$2:$Z$4721,"是")*100,"")</f>
        <v>47.89207419898819</v>
      </c>
      <c r="AK1071" s="28">
        <f>IF(Z1071="是",COUNTIFS($Z$2:$Z$4721,"是",$AF$2:$AF$4721,"&lt;"&amp;AF1071)/COUNTIF($Z$2:$Z$4721,"是")*100,"")</f>
        <v>83.305227655986513</v>
      </c>
      <c r="AL1071" s="29">
        <f>IF(Z1071="是",ROUND(AG1071*0.1+AH1071*0.35+AI1071*0.15+AJ1071*0.15+AK1071*0.25,2),"")</f>
        <v>53.01</v>
      </c>
      <c r="AM1071" s="25">
        <f>IF(Z1071="是",COUNTIFS($Z$2:$Z$4721,"是",$AL$2:$AL$4721,"&gt;"&amp;AL1071)+1,"")</f>
        <v>263</v>
      </c>
      <c r="AN1071" s="24" t="str">
        <f>IF(Z1071&lt;&gt;"是","非参评",IF(AND(AM1071&lt;=COUNTIF($Z$2:$Z$4721,"是")*0.2,AC1071&gt;MEDIAN(IF($Z$2:$Z$4721="是",$AC$2:$AC$4721))),"S",IF(AM1071&lt;=COUNTIF($Z$2:$Z$4721,"是")*0.5,"A",IF(AM1071&lt;=COUNTIF($Z$2:$Z$4721,"是")*0.8,"B","C"))))</f>
        <v>A</v>
      </c>
      <c r="AO1071" s="24" t="str">
        <f>IF(G1071="","无数据",IF(G1071&lt;30,"MOB1-",IF(G1071&lt;90,"MOB1-3",IF(G1071&lt;180,"MOB3-6",IF(G1071&lt;365,"MOB6-12","MOB12+")))))</f>
        <v>MOB1-3</v>
      </c>
    </row>
    <row r="1072" spans="1:41" ht="13.5" customHeight="1">
      <c r="A1072" s="24" t="s">
        <v>1168</v>
      </c>
      <c r="B1072" s="34" t="s">
        <v>150</v>
      </c>
      <c r="C1072" s="25">
        <v>803060</v>
      </c>
      <c r="D1072" s="24" t="s">
        <v>1596</v>
      </c>
      <c r="E1072" s="26">
        <v>46084.589583333298</v>
      </c>
      <c r="F1072" s="26">
        <v>46084.589583333298</v>
      </c>
      <c r="G1072" s="25">
        <v>70</v>
      </c>
      <c r="H1072" s="25">
        <v>70</v>
      </c>
      <c r="I1072" s="26">
        <v>46154.848611111098</v>
      </c>
      <c r="J1072" s="27">
        <v>5276</v>
      </c>
      <c r="K1072" s="27">
        <v>5713</v>
      </c>
      <c r="L1072" s="27">
        <v>2798</v>
      </c>
      <c r="M1072" s="27">
        <v>257546</v>
      </c>
      <c r="N1072" s="27">
        <v>216062</v>
      </c>
      <c r="O1072" s="25">
        <v>23</v>
      </c>
      <c r="P1072" s="27">
        <v>0</v>
      </c>
      <c r="Q1072" s="24"/>
      <c r="R1072" s="24"/>
      <c r="S1072" s="27">
        <v>203</v>
      </c>
      <c r="T1072" s="27">
        <v>308</v>
      </c>
      <c r="U1072" s="27">
        <v>5835500</v>
      </c>
      <c r="V1072" s="27">
        <v>550500</v>
      </c>
      <c r="W1072" s="27">
        <v>5835500</v>
      </c>
      <c r="X1072" s="24" t="str">
        <f>IF(OR(I1072="",说明首页!$C$3-INT(I1072)&gt;7),"是","否")</f>
        <v>否</v>
      </c>
      <c r="Y1072" s="24" t="str">
        <f>IF(OR(O1072="",O1072&lt;22),"是","否")</f>
        <v>否</v>
      </c>
      <c r="Z1072" s="24" t="str">
        <f>IF(AND(X1072="否",Y1072="否"),"是","否")</f>
        <v>是</v>
      </c>
      <c r="AA1072" s="24" t="str">
        <f>IF(OR(I1072="",说明首页!$C$3-INT(I1072)&gt;=3),"是","否")</f>
        <v>否</v>
      </c>
      <c r="AB1072" s="28">
        <f>IFERROR(IF(L1072&gt;0,N1072/L1072,0),0)</f>
        <v>77.220157255182272</v>
      </c>
      <c r="AC1072" s="29">
        <f>IFERROR(IF(U1072="",0,U1072/10000),0)</f>
        <v>583.54999999999995</v>
      </c>
      <c r="AD1072" s="27">
        <f>IFERROR(IF(AND(T1072&lt;&gt;"",T1072&gt;0),U1072/T1072,0),0)</f>
        <v>18946.428571428572</v>
      </c>
      <c r="AE1072" s="29">
        <f>IFERROR(IF(V1072="",0,V1072/10000),0)</f>
        <v>55.05</v>
      </c>
      <c r="AF1072" s="29">
        <f>IFERROR(IF(O1072&gt;0,N1072/O1072/60,0),0)</f>
        <v>156.56666666666666</v>
      </c>
      <c r="AG1072" s="28">
        <f>IF(Z1072="是",COUNTIFS($Z$2:$Z$4721,"是",$AB$2:$AB$4721,"&lt;"&amp;AB1072)/COUNTIF($Z$2:$Z$4721,"是")*100,"")</f>
        <v>18.718381112984822</v>
      </c>
      <c r="AH1072" s="28">
        <f>IF(Z1072="是",COUNTIFS($Z$2:$Z$4721,"是",$AC$2:$AC$4721,"&lt;"&amp;AC1072)/COUNTIF($Z$2:$Z$4721,"是")*100,"")</f>
        <v>25.632377740303543</v>
      </c>
      <c r="AI1072" s="28">
        <f>IF(Z1072="是",COUNTIFS($Z$2:$Z$4721,"是",$AD$2:$AD$4721,"&lt;"&amp;AD1072)/COUNTIF($Z$2:$Z$4721,"是")*100,"")</f>
        <v>20.404721753794266</v>
      </c>
      <c r="AJ1072" s="28">
        <f>IF(Z1072="是",COUNTIFS($Z$2:$Z$4721,"是",$AE$2:$AE$4721,"&lt;"&amp;AE1072)/COUNTIF($Z$2:$Z$4721,"是")*100,"")</f>
        <v>3.0354131534569984</v>
      </c>
      <c r="AK1072" s="28">
        <f>IF(Z1072="是",COUNTIFS($Z$2:$Z$4721,"是",$AF$2:$AF$4721,"&lt;"&amp;AF1072)/COUNTIF($Z$2:$Z$4721,"是")*100,"")</f>
        <v>80.607082630691394</v>
      </c>
      <c r="AL1072" s="29">
        <f>IF(Z1072="是",ROUND(AG1072*0.1+AH1072*0.35+AI1072*0.15+AJ1072*0.15+AK1072*0.25,2),"")</f>
        <v>34.51</v>
      </c>
      <c r="AM1072" s="25">
        <f>IF(Z1072="是",COUNTIFS($Z$2:$Z$4721,"是",$AL$2:$AL$4721,"&gt;"&amp;AL1072)+1,"")</f>
        <v>412</v>
      </c>
      <c r="AN1072" s="24" t="str">
        <f>IF(Z1072&lt;&gt;"是","非参评",IF(AND(AM1072&lt;=COUNTIF($Z$2:$Z$4721,"是")*0.2,AC1072&gt;MEDIAN(IF($Z$2:$Z$4721="是",$AC$2:$AC$4721))),"S",IF(AM1072&lt;=COUNTIF($Z$2:$Z$4721,"是")*0.5,"A",IF(AM1072&lt;=COUNTIF($Z$2:$Z$4721,"是")*0.8,"B","C"))))</f>
        <v>B</v>
      </c>
      <c r="AO1072" s="24" t="str">
        <f>IF(G1072="","无数据",IF(G1072&lt;30,"MOB1-",IF(G1072&lt;90,"MOB1-3",IF(G1072&lt;180,"MOB3-6",IF(G1072&lt;365,"MOB6-12","MOB12+")))))</f>
        <v>MOB1-3</v>
      </c>
    </row>
    <row r="1073" spans="1:41" ht="13.5" customHeight="1">
      <c r="A1073" s="24" t="s">
        <v>1168</v>
      </c>
      <c r="B1073" s="34" t="s">
        <v>150</v>
      </c>
      <c r="C1073" s="25">
        <v>803606</v>
      </c>
      <c r="D1073" s="24" t="s">
        <v>1848</v>
      </c>
      <c r="E1073" s="26">
        <v>46090.572222222203</v>
      </c>
      <c r="F1073" s="26">
        <v>46090.572222222203</v>
      </c>
      <c r="G1073" s="25">
        <v>64</v>
      </c>
      <c r="H1073" s="25">
        <v>64</v>
      </c>
      <c r="I1073" s="26">
        <v>46154.811111111099</v>
      </c>
      <c r="J1073" s="27">
        <v>5262</v>
      </c>
      <c r="K1073" s="27">
        <v>5572</v>
      </c>
      <c r="L1073" s="27">
        <v>2724</v>
      </c>
      <c r="M1073" s="27">
        <v>284252</v>
      </c>
      <c r="N1073" s="27">
        <v>247032</v>
      </c>
      <c r="O1073" s="24">
        <v>25</v>
      </c>
      <c r="P1073" s="27">
        <v>0</v>
      </c>
      <c r="Q1073" s="24"/>
      <c r="R1073" s="24"/>
      <c r="S1073" s="27">
        <v>215</v>
      </c>
      <c r="T1073" s="27">
        <v>335</v>
      </c>
      <c r="U1073" s="27">
        <v>7025800</v>
      </c>
      <c r="V1073" s="27">
        <v>1466300</v>
      </c>
      <c r="W1073" s="27">
        <v>7025800</v>
      </c>
      <c r="X1073" s="24" t="str">
        <f>IF(OR(I1073="",说明首页!$C$3-INT(I1073)&gt;7),"是","否")</f>
        <v>否</v>
      </c>
      <c r="Y1073" s="24" t="str">
        <f>IF(OR(O1073="",O1073&lt;22),"是","否")</f>
        <v>否</v>
      </c>
      <c r="Z1073" s="24" t="str">
        <f>IF(AND(X1073="否",Y1073="否"),"是","否")</f>
        <v>是</v>
      </c>
      <c r="AA1073" s="24" t="str">
        <f>IF(OR(I1073="",说明首页!$C$3-INT(I1073)&gt;=3),"是","否")</f>
        <v>否</v>
      </c>
      <c r="AB1073" s="28">
        <f>IFERROR(IF(L1073&gt;0,N1073/L1073,0),0)</f>
        <v>90.687224669603523</v>
      </c>
      <c r="AC1073" s="29">
        <f>IFERROR(IF(U1073="",0,U1073/10000),0)</f>
        <v>702.58</v>
      </c>
      <c r="AD1073" s="27">
        <f>IFERROR(IF(AND(T1073&lt;&gt;"",T1073&gt;0),U1073/T1073,0),0)</f>
        <v>20972.537313432837</v>
      </c>
      <c r="AE1073" s="29">
        <f>IFERROR(IF(V1073="",0,V1073/10000),0)</f>
        <v>146.63</v>
      </c>
      <c r="AF1073" s="29">
        <f>IFERROR(IF(O1073&gt;0,N1073/O1073/60,0),0)</f>
        <v>164.68800000000002</v>
      </c>
      <c r="AG1073" s="28">
        <f>IF(Z1073="是",COUNTIFS($Z$2:$Z$4721,"是",$AB$2:$AB$4721,"&lt;"&amp;AB1073)/COUNTIF($Z$2:$Z$4721,"是")*100,"")</f>
        <v>49.072512647554802</v>
      </c>
      <c r="AH1073" s="28">
        <f>IF(Z1073="是",COUNTIFS($Z$2:$Z$4721,"是",$AC$2:$AC$4721,"&lt;"&amp;AC1073)/COUNTIF($Z$2:$Z$4721,"是")*100,"")</f>
        <v>37.94266441821248</v>
      </c>
      <c r="AI1073" s="28">
        <f>IF(Z1073="是",COUNTIFS($Z$2:$Z$4721,"是",$AD$2:$AD$4721,"&lt;"&amp;AD1073)/COUNTIF($Z$2:$Z$4721,"是")*100,"")</f>
        <v>31.871838111298484</v>
      </c>
      <c r="AJ1073" s="28">
        <f>IF(Z1073="是",COUNTIFS($Z$2:$Z$4721,"是",$AE$2:$AE$4721,"&lt;"&amp;AE1073)/COUNTIF($Z$2:$Z$4721,"是")*100,"")</f>
        <v>16.526138279932546</v>
      </c>
      <c r="AK1073" s="28">
        <f>IF(Z1073="是",COUNTIFS($Z$2:$Z$4721,"是",$AF$2:$AF$4721,"&lt;"&amp;AF1073)/COUNTIF($Z$2:$Z$4721,"是")*100,"")</f>
        <v>86.846543001686342</v>
      </c>
      <c r="AL1073" s="29">
        <f>IF(Z1073="是",ROUND(AG1073*0.1+AH1073*0.35+AI1073*0.15+AJ1073*0.15+AK1073*0.25,2),"")</f>
        <v>47.16</v>
      </c>
      <c r="AM1073" s="25">
        <f>IF(Z1073="是",COUNTIFS($Z$2:$Z$4721,"是",$AL$2:$AL$4721,"&gt;"&amp;AL1073)+1,"")</f>
        <v>308</v>
      </c>
      <c r="AN1073" s="24" t="str">
        <f>IF(Z1073&lt;&gt;"是","非参评",IF(AND(AM1073&lt;=COUNTIF($Z$2:$Z$4721,"是")*0.2,AC1073&gt;MEDIAN(IF($Z$2:$Z$4721="是",$AC$2:$AC$4721))),"S",IF(AM1073&lt;=COUNTIF($Z$2:$Z$4721,"是")*0.5,"A",IF(AM1073&lt;=COUNTIF($Z$2:$Z$4721,"是")*0.8,"B","C"))))</f>
        <v>B</v>
      </c>
      <c r="AO1073" s="24" t="str">
        <f>IF(G1073="","无数据",IF(G1073&lt;30,"MOB1-",IF(G1073&lt;90,"MOB1-3",IF(G1073&lt;180,"MOB3-6",IF(G1073&lt;365,"MOB6-12","MOB12+")))))</f>
        <v>MOB1-3</v>
      </c>
    </row>
    <row r="1074" spans="1:41" ht="13.5" customHeight="1">
      <c r="A1074" s="24" t="s">
        <v>1168</v>
      </c>
      <c r="B1074" s="34" t="s">
        <v>150</v>
      </c>
      <c r="C1074" s="25">
        <v>804693</v>
      </c>
      <c r="D1074" s="24" t="s">
        <v>1983</v>
      </c>
      <c r="E1074" s="26">
        <v>46102.590277777803</v>
      </c>
      <c r="F1074" s="26">
        <v>46102.590277777803</v>
      </c>
      <c r="G1074" s="25">
        <v>52</v>
      </c>
      <c r="H1074" s="25">
        <v>52</v>
      </c>
      <c r="I1074" s="26">
        <v>46154.820833333302</v>
      </c>
      <c r="J1074" s="27">
        <v>2576</v>
      </c>
      <c r="K1074" s="27">
        <v>2991</v>
      </c>
      <c r="L1074" s="27">
        <v>1505</v>
      </c>
      <c r="M1074" s="27">
        <v>235358</v>
      </c>
      <c r="N1074" s="27">
        <v>215845</v>
      </c>
      <c r="O1074" s="25">
        <v>24</v>
      </c>
      <c r="P1074" s="27">
        <v>0</v>
      </c>
      <c r="Q1074" s="24"/>
      <c r="R1074" s="24"/>
      <c r="S1074" s="27">
        <v>127</v>
      </c>
      <c r="T1074" s="27">
        <v>182</v>
      </c>
      <c r="U1074" s="27">
        <v>4392900</v>
      </c>
      <c r="V1074" s="27">
        <v>1902300</v>
      </c>
      <c r="W1074" s="27">
        <v>4392900</v>
      </c>
      <c r="X1074" s="24" t="str">
        <f>IF(OR(I1074="",说明首页!$C$3-INT(I1074)&gt;7),"是","否")</f>
        <v>否</v>
      </c>
      <c r="Y1074" s="24" t="str">
        <f>IF(OR(O1074="",O1074&lt;22),"是","否")</f>
        <v>否</v>
      </c>
      <c r="Z1074" s="24" t="str">
        <f>IF(AND(X1074="否",Y1074="否"),"是","否")</f>
        <v>是</v>
      </c>
      <c r="AA1074" s="24" t="str">
        <f>IF(OR(I1074="",说明首页!$C$3-INT(I1074)&gt;=3),"是","否")</f>
        <v>否</v>
      </c>
      <c r="AB1074" s="28">
        <f>IFERROR(IF(L1074&gt;0,N1074/L1074,0),0)</f>
        <v>143.41860465116278</v>
      </c>
      <c r="AC1074" s="29">
        <f>IFERROR(IF(U1074="",0,U1074/10000),0)</f>
        <v>439.29</v>
      </c>
      <c r="AD1074" s="27">
        <f>IFERROR(IF(AND(T1074&lt;&gt;"",T1074&gt;0),U1074/T1074,0),0)</f>
        <v>24136.813186813186</v>
      </c>
      <c r="AE1074" s="29">
        <f>IFERROR(IF(V1074="",0,V1074/10000),0)</f>
        <v>190.23</v>
      </c>
      <c r="AF1074" s="29">
        <f>IFERROR(IF(O1074&gt;0,N1074/O1074/60,0),0)</f>
        <v>149.89236111111111</v>
      </c>
      <c r="AG1074" s="28">
        <f>IF(Z1074="是",COUNTIFS($Z$2:$Z$4721,"是",$AB$2:$AB$4721,"&lt;"&amp;AB1074)/COUNTIF($Z$2:$Z$4721,"是")*100,"")</f>
        <v>95.4468802698145</v>
      </c>
      <c r="AH1074" s="28">
        <f>IF(Z1074="是",COUNTIFS($Z$2:$Z$4721,"是",$AC$2:$AC$4721,"&lt;"&amp;AC1074)/COUNTIF($Z$2:$Z$4721,"是")*100,"")</f>
        <v>11.973018549747048</v>
      </c>
      <c r="AI1074" s="28">
        <f>IF(Z1074="是",COUNTIFS($Z$2:$Z$4721,"是",$AD$2:$AD$4721,"&lt;"&amp;AD1074)/COUNTIF($Z$2:$Z$4721,"是")*100,"")</f>
        <v>50.252951096121414</v>
      </c>
      <c r="AJ1074" s="28">
        <f>IF(Z1074="是",COUNTIFS($Z$2:$Z$4721,"是",$AE$2:$AE$4721,"&lt;"&amp;AE1074)/COUNTIF($Z$2:$Z$4721,"是")*100,"")</f>
        <v>25.463743676222595</v>
      </c>
      <c r="AK1074" s="28">
        <f>IF(Z1074="是",COUNTIFS($Z$2:$Z$4721,"是",$AF$2:$AF$4721,"&lt;"&amp;AF1074)/COUNTIF($Z$2:$Z$4721,"是")*100,"")</f>
        <v>73.861720067453632</v>
      </c>
      <c r="AL1074" s="29">
        <f>IF(Z1074="是",ROUND(AG1074*0.1+AH1074*0.35+AI1074*0.15+AJ1074*0.15+AK1074*0.25,2),"")</f>
        <v>43.56</v>
      </c>
      <c r="AM1074" s="25">
        <f>IF(Z1074="是",COUNTIFS($Z$2:$Z$4721,"是",$AL$2:$AL$4721,"&gt;"&amp;AL1074)+1,"")</f>
        <v>338</v>
      </c>
      <c r="AN1074" s="24" t="str">
        <f>IF(Z1074&lt;&gt;"是","非参评",IF(AND(AM1074&lt;=COUNTIF($Z$2:$Z$4721,"是")*0.2,AC1074&gt;MEDIAN(IF($Z$2:$Z$4721="是",$AC$2:$AC$4721))),"S",IF(AM1074&lt;=COUNTIF($Z$2:$Z$4721,"是")*0.5,"A",IF(AM1074&lt;=COUNTIF($Z$2:$Z$4721,"是")*0.8,"B","C"))))</f>
        <v>B</v>
      </c>
      <c r="AO1074" s="24" t="str">
        <f>IF(G1074="","无数据",IF(G1074&lt;30,"MOB1-",IF(G1074&lt;90,"MOB1-3",IF(G1074&lt;180,"MOB3-6",IF(G1074&lt;365,"MOB6-12","MOB12+")))))</f>
        <v>MOB1-3</v>
      </c>
    </row>
    <row r="1075" spans="1:41" ht="13.5" customHeight="1">
      <c r="A1075" s="24" t="s">
        <v>1168</v>
      </c>
      <c r="B1075" s="34" t="s">
        <v>150</v>
      </c>
      <c r="C1075" s="25">
        <v>803061</v>
      </c>
      <c r="D1075" s="24" t="s">
        <v>1711</v>
      </c>
      <c r="E1075" s="26">
        <v>46084.590972222199</v>
      </c>
      <c r="F1075" s="26">
        <v>46084.590972222199</v>
      </c>
      <c r="G1075" s="25">
        <v>70</v>
      </c>
      <c r="H1075" s="25">
        <v>70</v>
      </c>
      <c r="I1075" s="26">
        <v>46154.855555555601</v>
      </c>
      <c r="J1075" s="27">
        <v>6733</v>
      </c>
      <c r="K1075" s="27">
        <v>7296</v>
      </c>
      <c r="L1075" s="27">
        <v>3243</v>
      </c>
      <c r="M1075" s="27">
        <v>362633</v>
      </c>
      <c r="N1075" s="27">
        <v>304782</v>
      </c>
      <c r="O1075" s="25">
        <v>28</v>
      </c>
      <c r="P1075" s="27">
        <v>0</v>
      </c>
      <c r="Q1075" s="24"/>
      <c r="R1075" s="24"/>
      <c r="S1075" s="27">
        <v>286</v>
      </c>
      <c r="T1075" s="27">
        <v>442</v>
      </c>
      <c r="U1075" s="27">
        <v>12600000</v>
      </c>
      <c r="V1075" s="27">
        <v>4762000</v>
      </c>
      <c r="W1075" s="27">
        <v>12600000</v>
      </c>
      <c r="X1075" s="24" t="str">
        <f>IF(OR(I1075="",说明首页!$C$3-INT(I1075)&gt;7),"是","否")</f>
        <v>否</v>
      </c>
      <c r="Y1075" s="24" t="str">
        <f>IF(OR(O1075="",O1075&lt;22),"是","否")</f>
        <v>否</v>
      </c>
      <c r="Z1075" s="24" t="str">
        <f>IF(AND(X1075="否",Y1075="否"),"是","否")</f>
        <v>是</v>
      </c>
      <c r="AA1075" s="24" t="str">
        <f>IF(OR(I1075="",说明首页!$C$3-INT(I1075)&gt;=3),"是","否")</f>
        <v>否</v>
      </c>
      <c r="AB1075" s="28">
        <f>IFERROR(IF(L1075&gt;0,N1075/L1075,0),0)</f>
        <v>93.981498612395924</v>
      </c>
      <c r="AC1075" s="29">
        <f>IFERROR(IF(U1075="",0,U1075/10000),0)</f>
        <v>1260</v>
      </c>
      <c r="AD1075" s="27">
        <f>IFERROR(IF(AND(T1075&lt;&gt;"",T1075&gt;0),U1075/T1075,0),0)</f>
        <v>28506.787330316743</v>
      </c>
      <c r="AE1075" s="29">
        <f>IFERROR(IF(V1075="",0,V1075/10000),0)</f>
        <v>476.2</v>
      </c>
      <c r="AF1075" s="29">
        <f>IFERROR(IF(O1075&gt;0,N1075/O1075/60,0),0)</f>
        <v>181.41785714285714</v>
      </c>
      <c r="AG1075" s="28">
        <f>IF(Z1075="是",COUNTIFS($Z$2:$Z$4721,"是",$AB$2:$AB$4721,"&lt;"&amp;AB1075)/COUNTIF($Z$2:$Z$4721,"是")*100,"")</f>
        <v>54.974704890387862</v>
      </c>
      <c r="AH1075" s="28">
        <f>IF(Z1075="是",COUNTIFS($Z$2:$Z$4721,"是",$AC$2:$AC$4721,"&lt;"&amp;AC1075)/COUNTIF($Z$2:$Z$4721,"是")*100,"")</f>
        <v>81.787521079258013</v>
      </c>
      <c r="AI1075" s="28">
        <f>IF(Z1075="是",COUNTIFS($Z$2:$Z$4721,"是",$AD$2:$AD$4721,"&lt;"&amp;AD1075)/COUNTIF($Z$2:$Z$4721,"是")*100,"")</f>
        <v>74.536256323777408</v>
      </c>
      <c r="AJ1075" s="28">
        <f>IF(Z1075="是",COUNTIFS($Z$2:$Z$4721,"是",$AE$2:$AE$4721,"&lt;"&amp;AE1075)/COUNTIF($Z$2:$Z$4721,"是")*100,"")</f>
        <v>74.030354131534565</v>
      </c>
      <c r="AK1075" s="28">
        <f>IF(Z1075="是",COUNTIFS($Z$2:$Z$4721,"是",$AF$2:$AF$4721,"&lt;"&amp;AF1075)/COUNTIF($Z$2:$Z$4721,"是")*100,"")</f>
        <v>94.603709949409776</v>
      </c>
      <c r="AL1075" s="29">
        <f>IF(Z1075="是",ROUND(AG1075*0.1+AH1075*0.35+AI1075*0.15+AJ1075*0.15+AK1075*0.25,2),"")</f>
        <v>80.06</v>
      </c>
      <c r="AM1075" s="25">
        <f>IF(Z1075="是",COUNTIFS($Z$2:$Z$4721,"是",$AL$2:$AL$4721,"&gt;"&amp;AL1075)+1,"")</f>
        <v>73</v>
      </c>
      <c r="AN1075" s="24" t="str">
        <f>IF(Z1075&lt;&gt;"是","非参评",IF(AND(AM1075&lt;=COUNTIF($Z$2:$Z$4721,"是")*0.2,AC1075&gt;MEDIAN(IF($Z$2:$Z$4721="是",$AC$2:$AC$4721))),"S",IF(AM1075&lt;=COUNTIF($Z$2:$Z$4721,"是")*0.5,"A",IF(AM1075&lt;=COUNTIF($Z$2:$Z$4721,"是")*0.8,"B","C"))))</f>
        <v>S</v>
      </c>
      <c r="AO1075" s="24" t="str">
        <f>IF(G1075="","无数据",IF(G1075&lt;30,"MOB1-",IF(G1075&lt;90,"MOB1-3",IF(G1075&lt;180,"MOB3-6",IF(G1075&lt;365,"MOB6-12","MOB12+")))))</f>
        <v>MOB1-3</v>
      </c>
    </row>
    <row r="1076" spans="1:41" ht="13.5" customHeight="1">
      <c r="A1076" s="24" t="s">
        <v>1168</v>
      </c>
      <c r="B1076" s="34" t="s">
        <v>150</v>
      </c>
      <c r="C1076" s="25">
        <v>803078</v>
      </c>
      <c r="D1076" s="24" t="s">
        <v>1938</v>
      </c>
      <c r="E1076" s="26">
        <v>46084.570138888899</v>
      </c>
      <c r="F1076" s="26">
        <v>46084.570138888899</v>
      </c>
      <c r="G1076" s="25">
        <v>70</v>
      </c>
      <c r="H1076" s="25">
        <v>70</v>
      </c>
      <c r="I1076" s="26">
        <v>46154.856249999997</v>
      </c>
      <c r="J1076" s="27">
        <v>6895</v>
      </c>
      <c r="K1076" s="27">
        <v>7544</v>
      </c>
      <c r="L1076" s="27">
        <v>3294</v>
      </c>
      <c r="M1076" s="27">
        <v>401454</v>
      </c>
      <c r="N1076" s="27">
        <v>341094</v>
      </c>
      <c r="O1076" s="25">
        <v>29</v>
      </c>
      <c r="P1076" s="27">
        <v>0</v>
      </c>
      <c r="Q1076" s="24"/>
      <c r="R1076" s="24"/>
      <c r="S1076" s="27">
        <v>333</v>
      </c>
      <c r="T1076" s="27">
        <v>504</v>
      </c>
      <c r="U1076" s="27">
        <v>14000000</v>
      </c>
      <c r="V1076" s="27">
        <v>7726500</v>
      </c>
      <c r="W1076" s="27">
        <v>14000000</v>
      </c>
      <c r="X1076" s="24" t="str">
        <f>IF(OR(I1076="",说明首页!$C$3-INT(I1076)&gt;7),"是","否")</f>
        <v>否</v>
      </c>
      <c r="Y1076" s="24" t="str">
        <f>IF(OR(O1076="",O1076&lt;22),"是","否")</f>
        <v>否</v>
      </c>
      <c r="Z1076" s="24" t="str">
        <f>IF(AND(X1076="否",Y1076="否"),"是","否")</f>
        <v>是</v>
      </c>
      <c r="AA1076" s="24" t="str">
        <f>IF(OR(I1076="",说明首页!$C$3-INT(I1076)&gt;=3),"是","否")</f>
        <v>否</v>
      </c>
      <c r="AB1076" s="28">
        <f>IFERROR(IF(L1076&gt;0,N1076/L1076,0),0)</f>
        <v>103.55009107468123</v>
      </c>
      <c r="AC1076" s="29">
        <f>IFERROR(IF(U1076="",0,U1076/10000),0)</f>
        <v>1400</v>
      </c>
      <c r="AD1076" s="27">
        <f>IFERROR(IF(AND(T1076&lt;&gt;"",T1076&gt;0),U1076/T1076,0),0)</f>
        <v>27777.777777777777</v>
      </c>
      <c r="AE1076" s="29">
        <f>IFERROR(IF(V1076="",0,V1076/10000),0)</f>
        <v>772.65</v>
      </c>
      <c r="AF1076" s="29">
        <f>IFERROR(IF(O1076&gt;0,N1076/O1076/60,0),0)</f>
        <v>196.03103448275863</v>
      </c>
      <c r="AG1076" s="28">
        <f>IF(Z1076="是",COUNTIFS($Z$2:$Z$4721,"是",$AB$2:$AB$4721,"&lt;"&amp;AB1076)/COUNTIF($Z$2:$Z$4721,"是")*100,"")</f>
        <v>73.861720067453632</v>
      </c>
      <c r="AH1076" s="28">
        <f>IF(Z1076="是",COUNTIFS($Z$2:$Z$4721,"是",$AC$2:$AC$4721,"&lt;"&amp;AC1076)/COUNTIF($Z$2:$Z$4721,"是")*100,"")</f>
        <v>87.689713322091066</v>
      </c>
      <c r="AI1076" s="28">
        <f>IF(Z1076="是",COUNTIFS($Z$2:$Z$4721,"是",$AD$2:$AD$4721,"&lt;"&amp;AD1076)/COUNTIF($Z$2:$Z$4721,"是")*100,"")</f>
        <v>71.500843170320408</v>
      </c>
      <c r="AJ1076" s="28">
        <f>IF(Z1076="是",COUNTIFS($Z$2:$Z$4721,"是",$AE$2:$AE$4721,"&lt;"&amp;AE1076)/COUNTIF($Z$2:$Z$4721,"是")*100,"")</f>
        <v>89.544688026981447</v>
      </c>
      <c r="AK1076" s="28">
        <f>IF(Z1076="是",COUNTIFS($Z$2:$Z$4721,"是",$AF$2:$AF$4721,"&lt;"&amp;AF1076)/COUNTIF($Z$2:$Z$4721,"是")*100,"")</f>
        <v>97.639123102866776</v>
      </c>
      <c r="AL1076" s="29">
        <f>IF(Z1076="是",ROUND(AG1076*0.1+AH1076*0.35+AI1076*0.15+AJ1076*0.15+AK1076*0.25,2),"")</f>
        <v>86.64</v>
      </c>
      <c r="AM1076" s="25">
        <f>IF(Z1076="是",COUNTIFS($Z$2:$Z$4721,"是",$AL$2:$AL$4721,"&gt;"&amp;AL1076)+1,"")</f>
        <v>38</v>
      </c>
      <c r="AN1076" s="24" t="str">
        <f>IF(Z1076&lt;&gt;"是","非参评",IF(AND(AM1076&lt;=COUNTIF($Z$2:$Z$4721,"是")*0.2,AC1076&gt;MEDIAN(IF($Z$2:$Z$4721="是",$AC$2:$AC$4721))),"S",IF(AM1076&lt;=COUNTIF($Z$2:$Z$4721,"是")*0.5,"A",IF(AM1076&lt;=COUNTIF($Z$2:$Z$4721,"是")*0.8,"B","C"))))</f>
        <v>S</v>
      </c>
      <c r="AO1076" s="24" t="str">
        <f>IF(G1076="","无数据",IF(G1076&lt;30,"MOB1-",IF(G1076&lt;90,"MOB1-3",IF(G1076&lt;180,"MOB3-6",IF(G1076&lt;365,"MOB6-12","MOB12+")))))</f>
        <v>MOB1-3</v>
      </c>
    </row>
    <row r="1077" spans="1:41" ht="13.5" customHeight="1">
      <c r="A1077" s="24" t="s">
        <v>1168</v>
      </c>
      <c r="B1077" s="34" t="s">
        <v>150</v>
      </c>
      <c r="C1077" s="25">
        <v>803079</v>
      </c>
      <c r="D1077" s="24" t="s">
        <v>1381</v>
      </c>
      <c r="E1077" s="26">
        <v>46084.574999999997</v>
      </c>
      <c r="F1077" s="26">
        <v>46084.574999999997</v>
      </c>
      <c r="G1077" s="25">
        <v>70</v>
      </c>
      <c r="H1077" s="25">
        <v>70</v>
      </c>
      <c r="I1077" s="26">
        <v>46154.856249999997</v>
      </c>
      <c r="J1077" s="27">
        <v>6172</v>
      </c>
      <c r="K1077" s="27">
        <v>6681</v>
      </c>
      <c r="L1077" s="27">
        <v>3176</v>
      </c>
      <c r="M1077" s="27">
        <v>363542</v>
      </c>
      <c r="N1077" s="27">
        <v>309016</v>
      </c>
      <c r="O1077" s="25">
        <v>29</v>
      </c>
      <c r="P1077" s="27">
        <v>0</v>
      </c>
      <c r="Q1077" s="24"/>
      <c r="R1077" s="24"/>
      <c r="S1077" s="27">
        <v>281</v>
      </c>
      <c r="T1077" s="27">
        <v>442</v>
      </c>
      <c r="U1077" s="27">
        <v>11400000</v>
      </c>
      <c r="V1077" s="27">
        <v>4350100</v>
      </c>
      <c r="W1077" s="27">
        <v>11400000</v>
      </c>
      <c r="X1077" s="24" t="str">
        <f>IF(OR(I1077="",说明首页!$C$3-INT(I1077)&gt;7),"是","否")</f>
        <v>否</v>
      </c>
      <c r="Y1077" s="24" t="str">
        <f>IF(OR(O1077="",O1077&lt;22),"是","否")</f>
        <v>否</v>
      </c>
      <c r="Z1077" s="24" t="str">
        <f>IF(AND(X1077="否",Y1077="否"),"是","否")</f>
        <v>是</v>
      </c>
      <c r="AA1077" s="24" t="str">
        <f>IF(OR(I1077="",说明首页!$C$3-INT(I1077)&gt;=3),"是","否")</f>
        <v>否</v>
      </c>
      <c r="AB1077" s="28">
        <f>IFERROR(IF(L1077&gt;0,N1077/L1077,0),0)</f>
        <v>97.297229219143574</v>
      </c>
      <c r="AC1077" s="29">
        <f>IFERROR(IF(U1077="",0,U1077/10000),0)</f>
        <v>1140</v>
      </c>
      <c r="AD1077" s="27">
        <f>IFERROR(IF(AND(T1077&lt;&gt;"",T1077&gt;0),U1077/T1077,0),0)</f>
        <v>25791.855203619911</v>
      </c>
      <c r="AE1077" s="29">
        <f>IFERROR(IF(V1077="",0,V1077/10000),0)</f>
        <v>435.01</v>
      </c>
      <c r="AF1077" s="29">
        <f>IFERROR(IF(O1077&gt;0,N1077/O1077/60,0),0)</f>
        <v>177.59540229885059</v>
      </c>
      <c r="AG1077" s="28">
        <f>IF(Z1077="是",COUNTIFS($Z$2:$Z$4721,"是",$AB$2:$AB$4721,"&lt;"&amp;AB1077)/COUNTIF($Z$2:$Z$4721,"是")*100,"")</f>
        <v>61.551433389544684</v>
      </c>
      <c r="AH1077" s="28">
        <f>IF(Z1077="是",COUNTIFS($Z$2:$Z$4721,"是",$AC$2:$AC$4721,"&lt;"&amp;AC1077)/COUNTIF($Z$2:$Z$4721,"是")*100,"")</f>
        <v>76.72849915682967</v>
      </c>
      <c r="AI1077" s="28">
        <f>IF(Z1077="是",COUNTIFS($Z$2:$Z$4721,"是",$AD$2:$AD$4721,"&lt;"&amp;AD1077)/COUNTIF($Z$2:$Z$4721,"是")*100,"")</f>
        <v>61.720067453625639</v>
      </c>
      <c r="AJ1077" s="28">
        <f>IF(Z1077="是",COUNTIFS($Z$2:$Z$4721,"是",$AE$2:$AE$4721,"&lt;"&amp;AE1077)/COUNTIF($Z$2:$Z$4721,"是")*100,"")</f>
        <v>70.320404721753789</v>
      </c>
      <c r="AK1077" s="28">
        <f>IF(Z1077="是",COUNTIFS($Z$2:$Z$4721,"是",$AF$2:$AF$4721,"&lt;"&amp;AF1077)/COUNTIF($Z$2:$Z$4721,"是")*100,"")</f>
        <v>93.423271500843171</v>
      </c>
      <c r="AL1077" s="29">
        <f>IF(Z1077="是",ROUND(AG1077*0.1+AH1077*0.35+AI1077*0.15+AJ1077*0.15+AK1077*0.25,2),"")</f>
        <v>76.17</v>
      </c>
      <c r="AM1077" s="25">
        <f>IF(Z1077="是",COUNTIFS($Z$2:$Z$4721,"是",$AL$2:$AL$4721,"&gt;"&amp;AL1077)+1,"")</f>
        <v>99</v>
      </c>
      <c r="AN1077" s="24" t="str">
        <f>IF(Z1077&lt;&gt;"是","非参评",IF(AND(AM1077&lt;=COUNTIF($Z$2:$Z$4721,"是")*0.2,AC1077&gt;MEDIAN(IF($Z$2:$Z$4721="是",$AC$2:$AC$4721))),"S",IF(AM1077&lt;=COUNTIF($Z$2:$Z$4721,"是")*0.5,"A",IF(AM1077&lt;=COUNTIF($Z$2:$Z$4721,"是")*0.8,"B","C"))))</f>
        <v>S</v>
      </c>
      <c r="AO1077" s="24" t="str">
        <f>IF(G1077="","无数据",IF(G1077&lt;30,"MOB1-",IF(G1077&lt;90,"MOB1-3",IF(G1077&lt;180,"MOB3-6",IF(G1077&lt;365,"MOB6-12","MOB12+")))))</f>
        <v>MOB1-3</v>
      </c>
    </row>
    <row r="1078" spans="1:41" ht="13.5" customHeight="1">
      <c r="A1078" s="24" t="s">
        <v>1168</v>
      </c>
      <c r="B1078" s="34" t="s">
        <v>150</v>
      </c>
      <c r="C1078" s="25">
        <v>803602</v>
      </c>
      <c r="D1078" s="24" t="s">
        <v>1728</v>
      </c>
      <c r="E1078" s="26">
        <v>46090.577777777798</v>
      </c>
      <c r="F1078" s="26">
        <v>46090.577777777798</v>
      </c>
      <c r="G1078" s="25">
        <v>64</v>
      </c>
      <c r="H1078" s="25">
        <v>64</v>
      </c>
      <c r="I1078" s="26">
        <v>46154.820833333302</v>
      </c>
      <c r="J1078" s="27">
        <v>4732</v>
      </c>
      <c r="K1078" s="27">
        <v>5082</v>
      </c>
      <c r="L1078" s="27">
        <v>2351</v>
      </c>
      <c r="M1078" s="27">
        <v>314408</v>
      </c>
      <c r="N1078" s="27">
        <v>274847</v>
      </c>
      <c r="O1078" s="24">
        <v>27</v>
      </c>
      <c r="P1078" s="27">
        <v>0</v>
      </c>
      <c r="Q1078" s="24"/>
      <c r="R1078" s="24"/>
      <c r="S1078" s="27">
        <v>230</v>
      </c>
      <c r="T1078" s="27">
        <v>365</v>
      </c>
      <c r="U1078" s="27">
        <v>9974400</v>
      </c>
      <c r="V1078" s="24">
        <v>4456900</v>
      </c>
      <c r="W1078" s="27">
        <v>9974400</v>
      </c>
      <c r="X1078" s="24" t="str">
        <f>IF(OR(I1078="",说明首页!$C$3-INT(I1078)&gt;7),"是","否")</f>
        <v>否</v>
      </c>
      <c r="Y1078" s="24" t="str">
        <f>IF(OR(O1078="",O1078&lt;22),"是","否")</f>
        <v>否</v>
      </c>
      <c r="Z1078" s="24" t="str">
        <f>IF(AND(X1078="否",Y1078="否"),"是","否")</f>
        <v>是</v>
      </c>
      <c r="AA1078" s="24" t="str">
        <f>IF(OR(I1078="",说明首页!$C$3-INT(I1078)&gt;=3),"是","否")</f>
        <v>否</v>
      </c>
      <c r="AB1078" s="28">
        <f>IFERROR(IF(L1078&gt;0,N1078/L1078,0),0)</f>
        <v>116.90642279880902</v>
      </c>
      <c r="AC1078" s="29">
        <f>IFERROR(IF(U1078="",0,U1078/10000),0)</f>
        <v>997.44</v>
      </c>
      <c r="AD1078" s="27">
        <f>IFERROR(IF(AND(T1078&lt;&gt;"",T1078&gt;0),U1078/T1078,0),0)</f>
        <v>27327.123287671231</v>
      </c>
      <c r="AE1078" s="29">
        <f>IFERROR(IF(V1078="",0,V1078/10000),0)</f>
        <v>445.69</v>
      </c>
      <c r="AF1078" s="29">
        <f>IFERROR(IF(O1078&gt;0,N1078/O1078/60,0),0)</f>
        <v>169.65864197530863</v>
      </c>
      <c r="AG1078" s="28">
        <f>IF(Z1078="是",COUNTIFS($Z$2:$Z$4721,"是",$AB$2:$AB$4721,"&lt;"&amp;AB1078)/COUNTIF($Z$2:$Z$4721,"是")*100,"")</f>
        <v>86.677908937605395</v>
      </c>
      <c r="AH1078" s="28">
        <f>IF(Z1078="是",COUNTIFS($Z$2:$Z$4721,"是",$AC$2:$AC$4721,"&lt;"&amp;AC1078)/COUNTIF($Z$2:$Z$4721,"是")*100,"")</f>
        <v>68.29679595278246</v>
      </c>
      <c r="AI1078" s="28">
        <f>IF(Z1078="是",COUNTIFS($Z$2:$Z$4721,"是",$AD$2:$AD$4721,"&lt;"&amp;AD1078)/COUNTIF($Z$2:$Z$4721,"是")*100,"")</f>
        <v>69.645868465430013</v>
      </c>
      <c r="AJ1078" s="28">
        <f>IF(Z1078="是",COUNTIFS($Z$2:$Z$4721,"是",$AE$2:$AE$4721,"&lt;"&amp;AE1078)/COUNTIF($Z$2:$Z$4721,"是")*100,"")</f>
        <v>71.163575042158513</v>
      </c>
      <c r="AK1078" s="28">
        <f>IF(Z1078="是",COUNTIFS($Z$2:$Z$4721,"是",$AF$2:$AF$4721,"&lt;"&amp;AF1078)/COUNTIF($Z$2:$Z$4721,"是")*100,"")</f>
        <v>89.881956155143342</v>
      </c>
      <c r="AL1078" s="29">
        <f>IF(Z1078="是",ROUND(AG1078*0.1+AH1078*0.35+AI1078*0.15+AJ1078*0.15+AK1078*0.25,2),"")</f>
        <v>76.16</v>
      </c>
      <c r="AM1078" s="25">
        <f>IF(Z1078="是",COUNTIFS($Z$2:$Z$4721,"是",$AL$2:$AL$4721,"&gt;"&amp;AL1078)+1,"")</f>
        <v>100</v>
      </c>
      <c r="AN1078" s="24" t="str">
        <f>IF(Z1078&lt;&gt;"是","非参评",IF(AND(AM1078&lt;=COUNTIF($Z$2:$Z$4721,"是")*0.2,AC1078&gt;MEDIAN(IF($Z$2:$Z$4721="是",$AC$2:$AC$4721))),"S",IF(AM1078&lt;=COUNTIF($Z$2:$Z$4721,"是")*0.5,"A",IF(AM1078&lt;=COUNTIF($Z$2:$Z$4721,"是")*0.8,"B","C"))))</f>
        <v>S</v>
      </c>
      <c r="AO1078" s="24" t="str">
        <f>IF(G1078="","无数据",IF(G1078&lt;30,"MOB1-",IF(G1078&lt;90,"MOB1-3",IF(G1078&lt;180,"MOB3-6",IF(G1078&lt;365,"MOB6-12","MOB12+")))))</f>
        <v>MOB1-3</v>
      </c>
    </row>
    <row r="1079" spans="1:41" ht="13.5" customHeight="1">
      <c r="A1079" s="24" t="s">
        <v>1168</v>
      </c>
      <c r="B1079" s="34" t="s">
        <v>150</v>
      </c>
      <c r="C1079" s="25">
        <v>803607</v>
      </c>
      <c r="D1079" s="24" t="s">
        <v>1441</v>
      </c>
      <c r="E1079" s="26">
        <v>46090.578472222202</v>
      </c>
      <c r="F1079" s="26">
        <v>46090.578472222202</v>
      </c>
      <c r="G1079" s="25">
        <v>64</v>
      </c>
      <c r="H1079" s="25">
        <v>64</v>
      </c>
      <c r="I1079" s="26">
        <v>46154.874305555597</v>
      </c>
      <c r="J1079" s="27">
        <v>5978</v>
      </c>
      <c r="K1079" s="27">
        <v>6549</v>
      </c>
      <c r="L1079" s="27">
        <v>2196</v>
      </c>
      <c r="M1079" s="27">
        <v>363317</v>
      </c>
      <c r="N1079" s="27">
        <v>301896</v>
      </c>
      <c r="O1079" s="25">
        <v>28</v>
      </c>
      <c r="P1079" s="27">
        <v>0</v>
      </c>
      <c r="Q1079" s="24"/>
      <c r="R1079" s="24"/>
      <c r="S1079" s="27">
        <v>346</v>
      </c>
      <c r="T1079" s="27">
        <v>561</v>
      </c>
      <c r="U1079" s="27">
        <v>19200000</v>
      </c>
      <c r="V1079" s="27">
        <v>10800000</v>
      </c>
      <c r="W1079" s="27">
        <v>19200000</v>
      </c>
      <c r="X1079" s="24" t="str">
        <f>IF(OR(I1079="",说明首页!$C$3-INT(I1079)&gt;7),"是","否")</f>
        <v>否</v>
      </c>
      <c r="Y1079" s="24" t="str">
        <f>IF(OR(O1079="",O1079&lt;22),"是","否")</f>
        <v>否</v>
      </c>
      <c r="Z1079" s="24" t="str">
        <f>IF(AND(X1079="否",Y1079="否"),"是","否")</f>
        <v>是</v>
      </c>
      <c r="AA1079" s="24" t="str">
        <f>IF(OR(I1079="",说明首页!$C$3-INT(I1079)&gt;=3),"是","否")</f>
        <v>否</v>
      </c>
      <c r="AB1079" s="28">
        <f>IFERROR(IF(L1079&gt;0,N1079/L1079,0),0)</f>
        <v>137.47540983606558</v>
      </c>
      <c r="AC1079" s="29">
        <f>IFERROR(IF(U1079="",0,U1079/10000),0)</f>
        <v>1920</v>
      </c>
      <c r="AD1079" s="27">
        <f>IFERROR(IF(AND(T1079&lt;&gt;"",T1079&gt;0),U1079/T1079,0),0)</f>
        <v>34224.598930481283</v>
      </c>
      <c r="AE1079" s="29">
        <f>IFERROR(IF(V1079="",0,V1079/10000),0)</f>
        <v>1080</v>
      </c>
      <c r="AF1079" s="29">
        <f>IFERROR(IF(O1079&gt;0,N1079/O1079/60,0),0)</f>
        <v>179.7</v>
      </c>
      <c r="AG1079" s="28">
        <f>IF(Z1079="是",COUNTIFS($Z$2:$Z$4721,"是",$AB$2:$AB$4721,"&lt;"&amp;AB1079)/COUNTIF($Z$2:$Z$4721,"是")*100,"")</f>
        <v>94.266441821247895</v>
      </c>
      <c r="AH1079" s="28">
        <f>IF(Z1079="是",COUNTIFS($Z$2:$Z$4721,"是",$AC$2:$AC$4721,"&lt;"&amp;AC1079)/COUNTIF($Z$2:$Z$4721,"是")*100,"")</f>
        <v>95.952782462057343</v>
      </c>
      <c r="AI1079" s="28">
        <f>IF(Z1079="是",COUNTIFS($Z$2:$Z$4721,"是",$AD$2:$AD$4721,"&lt;"&amp;AD1079)/COUNTIF($Z$2:$Z$4721,"是")*100,"")</f>
        <v>92.074198988195604</v>
      </c>
      <c r="AJ1079" s="28">
        <f>IF(Z1079="是",COUNTIFS($Z$2:$Z$4721,"是",$AE$2:$AE$4721,"&lt;"&amp;AE1079)/COUNTIF($Z$2:$Z$4721,"是")*100,"")</f>
        <v>96.458684654300157</v>
      </c>
      <c r="AK1079" s="28">
        <f>IF(Z1079="是",COUNTIFS($Z$2:$Z$4721,"是",$AF$2:$AF$4721,"&lt;"&amp;AF1079)/COUNTIF($Z$2:$Z$4721,"是")*100,"")</f>
        <v>94.266441821247895</v>
      </c>
      <c r="AL1079" s="29">
        <f>IF(Z1079="是",ROUND(AG1079*0.1+AH1079*0.35+AI1079*0.15+AJ1079*0.15+AK1079*0.25,2),"")</f>
        <v>94.86</v>
      </c>
      <c r="AM1079" s="25">
        <f>IF(Z1079="是",COUNTIFS($Z$2:$Z$4721,"是",$AL$2:$AL$4721,"&gt;"&amp;AL1079)+1,"")</f>
        <v>11</v>
      </c>
      <c r="AN1079" s="24" t="str">
        <f>IF(Z1079&lt;&gt;"是","非参评",IF(AND(AM1079&lt;=COUNTIF($Z$2:$Z$4721,"是")*0.2,AC1079&gt;MEDIAN(IF($Z$2:$Z$4721="是",$AC$2:$AC$4721))),"S",IF(AM1079&lt;=COUNTIF($Z$2:$Z$4721,"是")*0.5,"A",IF(AM1079&lt;=COUNTIF($Z$2:$Z$4721,"是")*0.8,"B","C"))))</f>
        <v>S</v>
      </c>
      <c r="AO1079" s="24" t="str">
        <f>IF(G1079="","无数据",IF(G1079&lt;30,"MOB1-",IF(G1079&lt;90,"MOB1-3",IF(G1079&lt;180,"MOB3-6",IF(G1079&lt;365,"MOB6-12","MOB12+")))))</f>
        <v>MOB1-3</v>
      </c>
    </row>
    <row r="1080" spans="1:41" ht="13.5" customHeight="1">
      <c r="A1080" s="24" t="s">
        <v>1168</v>
      </c>
      <c r="B1080" s="34" t="s">
        <v>150</v>
      </c>
      <c r="C1080" s="25">
        <v>803785</v>
      </c>
      <c r="D1080" s="24" t="s">
        <v>1307</v>
      </c>
      <c r="E1080" s="26">
        <v>46091.492361111101</v>
      </c>
      <c r="F1080" s="26">
        <v>46091.492361111101</v>
      </c>
      <c r="G1080" s="25">
        <v>63</v>
      </c>
      <c r="H1080" s="25">
        <v>63</v>
      </c>
      <c r="I1080" s="26">
        <v>46154.872916666704</v>
      </c>
      <c r="J1080" s="27">
        <v>6054</v>
      </c>
      <c r="K1080" s="27">
        <v>6985</v>
      </c>
      <c r="L1080" s="27">
        <v>2325</v>
      </c>
      <c r="M1080" s="27">
        <v>408011</v>
      </c>
      <c r="N1080" s="27">
        <v>343084</v>
      </c>
      <c r="O1080" s="25">
        <v>27</v>
      </c>
      <c r="P1080" s="27">
        <v>0</v>
      </c>
      <c r="Q1080" s="24"/>
      <c r="R1080" s="24"/>
      <c r="S1080" s="27">
        <v>292</v>
      </c>
      <c r="T1080" s="27">
        <v>454</v>
      </c>
      <c r="U1080" s="27">
        <v>18900000</v>
      </c>
      <c r="V1080" s="27">
        <v>11300000</v>
      </c>
      <c r="W1080" s="27">
        <v>18900000</v>
      </c>
      <c r="X1080" s="24" t="str">
        <f>IF(OR(I1080="",说明首页!$C$3-INT(I1080)&gt;7),"是","否")</f>
        <v>否</v>
      </c>
      <c r="Y1080" s="24" t="str">
        <f>IF(OR(O1080="",O1080&lt;22),"是","否")</f>
        <v>否</v>
      </c>
      <c r="Z1080" s="24" t="str">
        <f>IF(AND(X1080="否",Y1080="否"),"是","否")</f>
        <v>是</v>
      </c>
      <c r="AA1080" s="24" t="str">
        <f>IF(OR(I1080="",说明首页!$C$3-INT(I1080)&gt;=3),"是","否")</f>
        <v>否</v>
      </c>
      <c r="AB1080" s="28">
        <f>IFERROR(IF(L1080&gt;0,N1080/L1080,0),0)</f>
        <v>147.56301075268817</v>
      </c>
      <c r="AC1080" s="29">
        <f>IFERROR(IF(U1080="",0,U1080/10000),0)</f>
        <v>1890</v>
      </c>
      <c r="AD1080" s="27">
        <f>IFERROR(IF(AND(T1080&lt;&gt;"",T1080&gt;0),U1080/T1080,0),0)</f>
        <v>41629.955947136565</v>
      </c>
      <c r="AE1080" s="29">
        <f>IFERROR(IF(V1080="",0,V1080/10000),0)</f>
        <v>1130</v>
      </c>
      <c r="AF1080" s="29">
        <f>IFERROR(IF(O1080&gt;0,N1080/O1080/60,0),0)</f>
        <v>211.78024691358027</v>
      </c>
      <c r="AG1080" s="28">
        <f>IF(Z1080="是",COUNTIFS($Z$2:$Z$4721,"是",$AB$2:$AB$4721,"&lt;"&amp;AB1080)/COUNTIF($Z$2:$Z$4721,"是")*100,"")</f>
        <v>95.952782462057343</v>
      </c>
      <c r="AH1080" s="28">
        <f>IF(Z1080="是",COUNTIFS($Z$2:$Z$4721,"是",$AC$2:$AC$4721,"&lt;"&amp;AC1080)/COUNTIF($Z$2:$Z$4721,"是")*100,"")</f>
        <v>95.4468802698145</v>
      </c>
      <c r="AI1080" s="28">
        <f>IF(Z1080="是",COUNTIFS($Z$2:$Z$4721,"是",$AD$2:$AD$4721,"&lt;"&amp;AD1080)/COUNTIF($Z$2:$Z$4721,"是")*100,"")</f>
        <v>98.145025295109605</v>
      </c>
      <c r="AJ1080" s="28">
        <f>IF(Z1080="是",COUNTIFS($Z$2:$Z$4721,"是",$AE$2:$AE$4721,"&lt;"&amp;AE1080)/COUNTIF($Z$2:$Z$4721,"是")*100,"")</f>
        <v>97.301854974704895</v>
      </c>
      <c r="AK1080" s="28">
        <f>IF(Z1080="是",COUNTIFS($Z$2:$Z$4721,"是",$AF$2:$AF$4721,"&lt;"&amp;AF1080)/COUNTIF($Z$2:$Z$4721,"是")*100,"")</f>
        <v>99.325463743676224</v>
      </c>
      <c r="AL1080" s="29">
        <f>IF(Z1080="是",ROUND(AG1080*0.1+AH1080*0.35+AI1080*0.15+AJ1080*0.15+AK1080*0.25,2),"")</f>
        <v>97.15</v>
      </c>
      <c r="AM1080" s="25">
        <f>IF(Z1080="是",COUNTIFS($Z$2:$Z$4721,"是",$AL$2:$AL$4721,"&gt;"&amp;AL1080)+1,"")</f>
        <v>2</v>
      </c>
      <c r="AN1080" s="24" t="str">
        <f>IF(Z1080&lt;&gt;"是","非参评",IF(AND(AM1080&lt;=COUNTIF($Z$2:$Z$4721,"是")*0.2,AC1080&gt;MEDIAN(IF($Z$2:$Z$4721="是",$AC$2:$AC$4721))),"S",IF(AM1080&lt;=COUNTIF($Z$2:$Z$4721,"是")*0.5,"A",IF(AM1080&lt;=COUNTIF($Z$2:$Z$4721,"是")*0.8,"B","C"))))</f>
        <v>S</v>
      </c>
      <c r="AO1080" s="24" t="str">
        <f>IF(G1080="","无数据",IF(G1080&lt;30,"MOB1-",IF(G1080&lt;90,"MOB1-3",IF(G1080&lt;180,"MOB3-6",IF(G1080&lt;365,"MOB6-12","MOB12+")))))</f>
        <v>MOB1-3</v>
      </c>
    </row>
    <row r="1081" spans="1:41" ht="13.5" customHeight="1">
      <c r="A1081" s="24" t="s">
        <v>1168</v>
      </c>
      <c r="B1081" s="34" t="s">
        <v>150</v>
      </c>
      <c r="C1081" s="25">
        <v>804077</v>
      </c>
      <c r="D1081" s="24" t="s">
        <v>1842</v>
      </c>
      <c r="E1081" s="26">
        <v>46093.742361111101</v>
      </c>
      <c r="F1081" s="26">
        <v>46093.742361111101</v>
      </c>
      <c r="G1081" s="25">
        <v>61</v>
      </c>
      <c r="H1081" s="25">
        <v>61</v>
      </c>
      <c r="I1081" s="26">
        <v>46154.837500000001</v>
      </c>
      <c r="J1081" s="27">
        <v>4465</v>
      </c>
      <c r="K1081" s="27">
        <v>5130</v>
      </c>
      <c r="L1081" s="27">
        <v>2040</v>
      </c>
      <c r="M1081" s="27">
        <v>314488</v>
      </c>
      <c r="N1081" s="27">
        <v>271813</v>
      </c>
      <c r="O1081" s="25">
        <v>27</v>
      </c>
      <c r="P1081" s="27">
        <v>0</v>
      </c>
      <c r="Q1081" s="24"/>
      <c r="R1081" s="24"/>
      <c r="S1081" s="27">
        <v>239</v>
      </c>
      <c r="T1081" s="27">
        <v>385</v>
      </c>
      <c r="U1081" s="27">
        <v>13200000</v>
      </c>
      <c r="V1081" s="27">
        <v>8630200</v>
      </c>
      <c r="W1081" s="27">
        <v>13200000</v>
      </c>
      <c r="X1081" s="24" t="str">
        <f>IF(OR(I1081="",说明首页!$C$3-INT(I1081)&gt;7),"是","否")</f>
        <v>否</v>
      </c>
      <c r="Y1081" s="24" t="str">
        <f>IF(OR(O1081="",O1081&lt;22),"是","否")</f>
        <v>否</v>
      </c>
      <c r="Z1081" s="24" t="str">
        <f>IF(AND(X1081="否",Y1081="否"),"是","否")</f>
        <v>是</v>
      </c>
      <c r="AA1081" s="24" t="str">
        <f>IF(OR(I1081="",说明首页!$C$3-INT(I1081)&gt;=3),"是","否")</f>
        <v>否</v>
      </c>
      <c r="AB1081" s="28">
        <f>IFERROR(IF(L1081&gt;0,N1081/L1081,0),0)</f>
        <v>133.24166666666667</v>
      </c>
      <c r="AC1081" s="29">
        <f>IFERROR(IF(U1081="",0,U1081/10000),0)</f>
        <v>1320</v>
      </c>
      <c r="AD1081" s="27">
        <f>IFERROR(IF(AND(T1081&lt;&gt;"",T1081&gt;0),U1081/T1081,0),0)</f>
        <v>34285.714285714283</v>
      </c>
      <c r="AE1081" s="29">
        <f>IFERROR(IF(V1081="",0,V1081/10000),0)</f>
        <v>863.02</v>
      </c>
      <c r="AF1081" s="29">
        <f>IFERROR(IF(O1081&gt;0,N1081/O1081/60,0),0)</f>
        <v>167.7858024691358</v>
      </c>
      <c r="AG1081" s="28">
        <f>IF(Z1081="是",COUNTIFS($Z$2:$Z$4721,"是",$AB$2:$AB$4721,"&lt;"&amp;AB1081)/COUNTIF($Z$2:$Z$4721,"是")*100,"")</f>
        <v>93.086003372681276</v>
      </c>
      <c r="AH1081" s="28">
        <f>IF(Z1081="是",COUNTIFS($Z$2:$Z$4721,"是",$AC$2:$AC$4721,"&lt;"&amp;AC1081)/COUNTIF($Z$2:$Z$4721,"是")*100,"")</f>
        <v>84.317032040472171</v>
      </c>
      <c r="AI1081" s="28">
        <f>IF(Z1081="是",COUNTIFS($Z$2:$Z$4721,"是",$AD$2:$AD$4721,"&lt;"&amp;AD1081)/COUNTIF($Z$2:$Z$4721,"是")*100,"")</f>
        <v>92.580101180438447</v>
      </c>
      <c r="AJ1081" s="28">
        <f>IF(Z1081="是",COUNTIFS($Z$2:$Z$4721,"是",$AE$2:$AE$4721,"&lt;"&amp;AE1081)/COUNTIF($Z$2:$Z$4721,"是")*100,"")</f>
        <v>92.748735244519395</v>
      </c>
      <c r="AK1081" s="28">
        <f>IF(Z1081="是",COUNTIFS($Z$2:$Z$4721,"是",$AF$2:$AF$4721,"&lt;"&amp;AF1081)/COUNTIF($Z$2:$Z$4721,"是")*100,"")</f>
        <v>89.207419898819566</v>
      </c>
      <c r="AL1081" s="29">
        <f>IF(Z1081="是",ROUND(AG1081*0.1+AH1081*0.35+AI1081*0.15+AJ1081*0.15+AK1081*0.25,2),"")</f>
        <v>88.92</v>
      </c>
      <c r="AM1081" s="25">
        <f>IF(Z1081="是",COUNTIFS($Z$2:$Z$4721,"是",$AL$2:$AL$4721,"&gt;"&amp;AL1081)+1,"")</f>
        <v>31</v>
      </c>
      <c r="AN1081" s="24" t="str">
        <f>IF(Z1081&lt;&gt;"是","非参评",IF(AND(AM1081&lt;=COUNTIF($Z$2:$Z$4721,"是")*0.2,AC1081&gt;MEDIAN(IF($Z$2:$Z$4721="是",$AC$2:$AC$4721))),"S",IF(AM1081&lt;=COUNTIF($Z$2:$Z$4721,"是")*0.5,"A",IF(AM1081&lt;=COUNTIF($Z$2:$Z$4721,"是")*0.8,"B","C"))))</f>
        <v>S</v>
      </c>
      <c r="AO1081" s="24" t="str">
        <f>IF(G1081="","无数据",IF(G1081&lt;30,"MOB1-",IF(G1081&lt;90,"MOB1-3",IF(G1081&lt;180,"MOB3-6",IF(G1081&lt;365,"MOB6-12","MOB12+")))))</f>
        <v>MOB1-3</v>
      </c>
    </row>
    <row r="1082" spans="1:41" ht="13.5" customHeight="1">
      <c r="A1082" s="24" t="s">
        <v>1168</v>
      </c>
      <c r="B1082" s="34" t="s">
        <v>150</v>
      </c>
      <c r="C1082" s="25">
        <v>804676</v>
      </c>
      <c r="D1082" s="24" t="s">
        <v>1321</v>
      </c>
      <c r="E1082" s="26">
        <v>46102.590277777803</v>
      </c>
      <c r="F1082" s="26">
        <v>46102.590277777803</v>
      </c>
      <c r="G1082" s="25">
        <v>52</v>
      </c>
      <c r="H1082" s="25">
        <v>52</v>
      </c>
      <c r="I1082" s="26">
        <v>46154.8215277778</v>
      </c>
      <c r="J1082" s="27">
        <v>4082</v>
      </c>
      <c r="K1082" s="27">
        <v>4849</v>
      </c>
      <c r="L1082" s="27">
        <v>2039</v>
      </c>
      <c r="M1082" s="27">
        <v>296173</v>
      </c>
      <c r="N1082" s="27">
        <v>259007</v>
      </c>
      <c r="O1082" s="24">
        <v>24</v>
      </c>
      <c r="P1082" s="27">
        <v>0</v>
      </c>
      <c r="Q1082" s="24"/>
      <c r="R1082" s="24"/>
      <c r="S1082" s="27">
        <v>209</v>
      </c>
      <c r="T1082" s="27">
        <v>331</v>
      </c>
      <c r="U1082" s="27">
        <v>11800000</v>
      </c>
      <c r="V1082" s="27">
        <v>6052400</v>
      </c>
      <c r="W1082" s="27">
        <v>11800000</v>
      </c>
      <c r="X1082" s="24" t="str">
        <f>IF(OR(I1082="",说明首页!$C$3-INT(I1082)&gt;7),"是","否")</f>
        <v>否</v>
      </c>
      <c r="Y1082" s="24" t="str">
        <f>IF(OR(O1082="",O1082&lt;22),"是","否")</f>
        <v>否</v>
      </c>
      <c r="Z1082" s="24" t="str">
        <f>IF(AND(X1082="否",Y1082="否"),"是","否")</f>
        <v>是</v>
      </c>
      <c r="AA1082" s="24" t="str">
        <f>IF(OR(I1082="",说明首页!$C$3-INT(I1082)&gt;=3),"是","否")</f>
        <v>否</v>
      </c>
      <c r="AB1082" s="28">
        <f>IFERROR(IF(L1082&gt;0,N1082/L1082,0),0)</f>
        <v>127.02648357037764</v>
      </c>
      <c r="AC1082" s="29">
        <f>IFERROR(IF(U1082="",0,U1082/10000),0)</f>
        <v>1180</v>
      </c>
      <c r="AD1082" s="27">
        <f>IFERROR(IF(AND(T1082&lt;&gt;"",T1082&gt;0),U1082/T1082,0),0)</f>
        <v>35649.546827794562</v>
      </c>
      <c r="AE1082" s="29">
        <f>IFERROR(IF(V1082="",0,V1082/10000),0)</f>
        <v>605.24</v>
      </c>
      <c r="AF1082" s="29">
        <f>IFERROR(IF(O1082&gt;0,N1082/O1082/60,0),0)</f>
        <v>179.86597222222224</v>
      </c>
      <c r="AG1082" s="28">
        <f>IF(Z1082="是",COUNTIFS($Z$2:$Z$4721,"是",$AB$2:$AB$4721,"&lt;"&amp;AB1082)/COUNTIF($Z$2:$Z$4721,"是")*100,"")</f>
        <v>91.231028667790895</v>
      </c>
      <c r="AH1082" s="28">
        <f>IF(Z1082="是",COUNTIFS($Z$2:$Z$4721,"是",$AC$2:$AC$4721,"&lt;"&amp;AC1082)/COUNTIF($Z$2:$Z$4721,"是")*100,"")</f>
        <v>78.414839797639118</v>
      </c>
      <c r="AI1082" s="28">
        <f>IF(Z1082="是",COUNTIFS($Z$2:$Z$4721,"是",$AD$2:$AD$4721,"&lt;"&amp;AD1082)/COUNTIF($Z$2:$Z$4721,"是")*100,"")</f>
        <v>94.603709949409776</v>
      </c>
      <c r="AJ1082" s="28">
        <f>IF(Z1082="是",COUNTIFS($Z$2:$Z$4721,"是",$AE$2:$AE$4721,"&lt;"&amp;AE1082)/COUNTIF($Z$2:$Z$4721,"是")*100,"")</f>
        <v>81.450252951096118</v>
      </c>
      <c r="AK1082" s="28">
        <f>IF(Z1082="是",COUNTIFS($Z$2:$Z$4721,"是",$AF$2:$AF$4721,"&lt;"&amp;AF1082)/COUNTIF($Z$2:$Z$4721,"是")*100,"")</f>
        <v>94.435075885328828</v>
      </c>
      <c r="AL1082" s="29">
        <f>IF(Z1082="是",ROUND(AG1082*0.1+AH1082*0.35+AI1082*0.15+AJ1082*0.15+AK1082*0.25,2),"")</f>
        <v>86.59</v>
      </c>
      <c r="AM1082" s="25">
        <f>IF(Z1082="是",COUNTIFS($Z$2:$Z$4721,"是",$AL$2:$AL$4721,"&gt;"&amp;AL1082)+1,"")</f>
        <v>39</v>
      </c>
      <c r="AN1082" s="24" t="str">
        <f>IF(Z1082&lt;&gt;"是","非参评",IF(AND(AM1082&lt;=COUNTIF($Z$2:$Z$4721,"是")*0.2,AC1082&gt;MEDIAN(IF($Z$2:$Z$4721="是",$AC$2:$AC$4721))),"S",IF(AM1082&lt;=COUNTIF($Z$2:$Z$4721,"是")*0.5,"A",IF(AM1082&lt;=COUNTIF($Z$2:$Z$4721,"是")*0.8,"B","C"))))</f>
        <v>S</v>
      </c>
      <c r="AO1082" s="24" t="str">
        <f>IF(G1082="","无数据",IF(G1082&lt;30,"MOB1-",IF(G1082&lt;90,"MOB1-3",IF(G1082&lt;180,"MOB3-6",IF(G1082&lt;365,"MOB6-12","MOB12+")))))</f>
        <v>MOB1-3</v>
      </c>
    </row>
    <row r="1083" spans="1:41" ht="13.5" customHeight="1">
      <c r="A1083" s="24" t="s">
        <v>1168</v>
      </c>
      <c r="B1083" s="34" t="s">
        <v>150</v>
      </c>
      <c r="C1083" s="25">
        <v>804679</v>
      </c>
      <c r="D1083" s="24" t="s">
        <v>1530</v>
      </c>
      <c r="E1083" s="26">
        <v>46102.593055555597</v>
      </c>
      <c r="F1083" s="26">
        <v>46102.593055555597</v>
      </c>
      <c r="G1083" s="25">
        <v>52</v>
      </c>
      <c r="H1083" s="25">
        <v>52</v>
      </c>
      <c r="I1083" s="26">
        <v>46153.827083333301</v>
      </c>
      <c r="J1083" s="27">
        <v>5033</v>
      </c>
      <c r="K1083" s="27">
        <v>5284</v>
      </c>
      <c r="L1083" s="27">
        <v>2868</v>
      </c>
      <c r="M1083" s="27">
        <v>356329</v>
      </c>
      <c r="N1083" s="27">
        <v>316198</v>
      </c>
      <c r="O1083" s="25">
        <v>26</v>
      </c>
      <c r="P1083" s="27">
        <v>0</v>
      </c>
      <c r="Q1083" s="24"/>
      <c r="R1083" s="24"/>
      <c r="S1083" s="27">
        <v>259</v>
      </c>
      <c r="T1083" s="27">
        <v>400</v>
      </c>
      <c r="U1083" s="27">
        <v>12100000</v>
      </c>
      <c r="V1083" s="27">
        <v>6534100</v>
      </c>
      <c r="W1083" s="27">
        <v>12100000</v>
      </c>
      <c r="X1083" s="24" t="str">
        <f>IF(OR(I1083="",说明首页!$C$3-INT(I1083)&gt;7),"是","否")</f>
        <v>否</v>
      </c>
      <c r="Y1083" s="24" t="str">
        <f>IF(OR(O1083="",O1083&lt;22),"是","否")</f>
        <v>否</v>
      </c>
      <c r="Z1083" s="24" t="str">
        <f>IF(AND(X1083="否",Y1083="否"),"是","否")</f>
        <v>是</v>
      </c>
      <c r="AA1083" s="24" t="str">
        <f>IF(OR(I1083="",说明首页!$C$3-INT(I1083)&gt;=3),"是","否")</f>
        <v>否</v>
      </c>
      <c r="AB1083" s="28">
        <f>IFERROR(IF(L1083&gt;0,N1083/L1083,0),0)</f>
        <v>110.25034867503487</v>
      </c>
      <c r="AC1083" s="29">
        <f>IFERROR(IF(U1083="",0,U1083/10000),0)</f>
        <v>1210</v>
      </c>
      <c r="AD1083" s="27">
        <f>IFERROR(IF(AND(T1083&lt;&gt;"",T1083&gt;0),U1083/T1083,0),0)</f>
        <v>30250</v>
      </c>
      <c r="AE1083" s="29">
        <f>IFERROR(IF(V1083="",0,V1083/10000),0)</f>
        <v>653.41</v>
      </c>
      <c r="AF1083" s="29">
        <f>IFERROR(IF(O1083&gt;0,N1083/O1083/60,0),0)</f>
        <v>202.69102564102565</v>
      </c>
      <c r="AG1083" s="28">
        <f>IF(Z1083="是",COUNTIFS($Z$2:$Z$4721,"是",$AB$2:$AB$4721,"&lt;"&amp;AB1083)/COUNTIF($Z$2:$Z$4721,"是")*100,"")</f>
        <v>80.438448566610461</v>
      </c>
      <c r="AH1083" s="28">
        <f>IF(Z1083="是",COUNTIFS($Z$2:$Z$4721,"是",$AC$2:$AC$4721,"&lt;"&amp;AC1083)/COUNTIF($Z$2:$Z$4721,"是")*100,"")</f>
        <v>79.763912310286685</v>
      </c>
      <c r="AI1083" s="28">
        <f>IF(Z1083="是",COUNTIFS($Z$2:$Z$4721,"是",$AD$2:$AD$4721,"&lt;"&amp;AD1083)/COUNTIF($Z$2:$Z$4721,"是")*100,"")</f>
        <v>81.787521079258013</v>
      </c>
      <c r="AJ1083" s="28">
        <f>IF(Z1083="是",COUNTIFS($Z$2:$Z$4721,"是",$AE$2:$AE$4721,"&lt;"&amp;AE1083)/COUNTIF($Z$2:$Z$4721,"是")*100,"")</f>
        <v>84.148397976391237</v>
      </c>
      <c r="AK1083" s="28">
        <f>IF(Z1083="是",COUNTIFS($Z$2:$Z$4721,"是",$AF$2:$AF$4721,"&lt;"&amp;AF1083)/COUNTIF($Z$2:$Z$4721,"是")*100,"")</f>
        <v>98.650927487352448</v>
      </c>
      <c r="AL1083" s="29">
        <f>IF(Z1083="是",ROUND(AG1083*0.1+AH1083*0.35+AI1083*0.15+AJ1083*0.15+AK1083*0.25,2),"")</f>
        <v>85.51</v>
      </c>
      <c r="AM1083" s="25">
        <f>IF(Z1083="是",COUNTIFS($Z$2:$Z$4721,"是",$AL$2:$AL$4721,"&gt;"&amp;AL1083)+1,"")</f>
        <v>48</v>
      </c>
      <c r="AN1083" s="24" t="str">
        <f>IF(Z1083&lt;&gt;"是","非参评",IF(AND(AM1083&lt;=COUNTIF($Z$2:$Z$4721,"是")*0.2,AC1083&gt;MEDIAN(IF($Z$2:$Z$4721="是",$AC$2:$AC$4721))),"S",IF(AM1083&lt;=COUNTIF($Z$2:$Z$4721,"是")*0.5,"A",IF(AM1083&lt;=COUNTIF($Z$2:$Z$4721,"是")*0.8,"B","C"))))</f>
        <v>S</v>
      </c>
      <c r="AO1083" s="24" t="str">
        <f>IF(G1083="","无数据",IF(G1083&lt;30,"MOB1-",IF(G1083&lt;90,"MOB1-3",IF(G1083&lt;180,"MOB3-6",IF(G1083&lt;365,"MOB6-12","MOB12+")))))</f>
        <v>MOB1-3</v>
      </c>
    </row>
    <row r="1084" spans="1:41" ht="13.5" customHeight="1">
      <c r="A1084" s="24" t="s">
        <v>1168</v>
      </c>
      <c r="B1084" s="34" t="s">
        <v>150</v>
      </c>
      <c r="C1084" s="25">
        <v>804697</v>
      </c>
      <c r="D1084" s="24" t="s">
        <v>1733</v>
      </c>
      <c r="E1084" s="26">
        <v>46102.59375</v>
      </c>
      <c r="F1084" s="26">
        <v>46102.59375</v>
      </c>
      <c r="G1084" s="25">
        <v>52</v>
      </c>
      <c r="H1084" s="25">
        <v>52</v>
      </c>
      <c r="I1084" s="26">
        <v>46154.826388888898</v>
      </c>
      <c r="J1084" s="27">
        <v>5744</v>
      </c>
      <c r="K1084" s="27">
        <v>6177</v>
      </c>
      <c r="L1084" s="27">
        <v>2525</v>
      </c>
      <c r="M1084" s="27">
        <v>357125</v>
      </c>
      <c r="N1084" s="27">
        <v>304152</v>
      </c>
      <c r="O1084" s="25">
        <v>26</v>
      </c>
      <c r="P1084" s="27">
        <v>0</v>
      </c>
      <c r="Q1084" s="24"/>
      <c r="R1084" s="24"/>
      <c r="S1084" s="27">
        <v>258</v>
      </c>
      <c r="T1084" s="27">
        <v>377</v>
      </c>
      <c r="U1084" s="27">
        <v>9177100</v>
      </c>
      <c r="V1084" s="27">
        <v>4637300</v>
      </c>
      <c r="W1084" s="27">
        <v>9177100</v>
      </c>
      <c r="X1084" s="24" t="str">
        <f>IF(OR(I1084="",说明首页!$C$3-INT(I1084)&gt;7),"是","否")</f>
        <v>否</v>
      </c>
      <c r="Y1084" s="24" t="str">
        <f>IF(OR(O1084="",O1084&lt;22),"是","否")</f>
        <v>否</v>
      </c>
      <c r="Z1084" s="24" t="str">
        <f>IF(AND(X1084="否",Y1084="否"),"是","否")</f>
        <v>是</v>
      </c>
      <c r="AA1084" s="24" t="str">
        <f>IF(OR(I1084="",说明首页!$C$3-INT(I1084)&gt;=3),"是","否")</f>
        <v>否</v>
      </c>
      <c r="AB1084" s="28">
        <f>IFERROR(IF(L1084&gt;0,N1084/L1084,0),0)</f>
        <v>120.45623762376238</v>
      </c>
      <c r="AC1084" s="29">
        <f>IFERROR(IF(U1084="",0,U1084/10000),0)</f>
        <v>917.71</v>
      </c>
      <c r="AD1084" s="27">
        <f>IFERROR(IF(AND(T1084&lt;&gt;"",T1084&gt;0),U1084/T1084,0),0)</f>
        <v>24342.440318302386</v>
      </c>
      <c r="AE1084" s="29">
        <f>IFERROR(IF(V1084="",0,V1084/10000),0)</f>
        <v>463.73</v>
      </c>
      <c r="AF1084" s="29">
        <f>IFERROR(IF(O1084&gt;0,N1084/O1084/60,0),0)</f>
        <v>194.96923076923076</v>
      </c>
      <c r="AG1084" s="28">
        <f>IF(Z1084="是",COUNTIFS($Z$2:$Z$4721,"是",$AB$2:$AB$4721,"&lt;"&amp;AB1084)/COUNTIF($Z$2:$Z$4721,"是")*100,"")</f>
        <v>88.870151770657671</v>
      </c>
      <c r="AH1084" s="28">
        <f>IF(Z1084="是",COUNTIFS($Z$2:$Z$4721,"是",$AC$2:$AC$4721,"&lt;"&amp;AC1084)/COUNTIF($Z$2:$Z$4721,"是")*100,"")</f>
        <v>62.563237774030355</v>
      </c>
      <c r="AI1084" s="28">
        <f>IF(Z1084="是",COUNTIFS($Z$2:$Z$4721,"是",$AD$2:$AD$4721,"&lt;"&amp;AD1084)/COUNTIF($Z$2:$Z$4721,"是")*100,"")</f>
        <v>51.939291736930862</v>
      </c>
      <c r="AJ1084" s="28">
        <f>IF(Z1084="是",COUNTIFS($Z$2:$Z$4721,"是",$AE$2:$AE$4721,"&lt;"&amp;AE1084)/COUNTIF($Z$2:$Z$4721,"是")*100,"")</f>
        <v>72.849915682967961</v>
      </c>
      <c r="AK1084" s="28">
        <f>IF(Z1084="是",COUNTIFS($Z$2:$Z$4721,"是",$AF$2:$AF$4721,"&lt;"&amp;AF1084)/COUNTIF($Z$2:$Z$4721,"是")*100,"")</f>
        <v>97.301854974704895</v>
      </c>
      <c r="AL1084" s="29">
        <f>IF(Z1084="是",ROUND(AG1084*0.1+AH1084*0.35+AI1084*0.15+AJ1084*0.15+AK1084*0.25,2),"")</f>
        <v>73.83</v>
      </c>
      <c r="AM1084" s="25">
        <f>IF(Z1084="是",COUNTIFS($Z$2:$Z$4721,"是",$AL$2:$AL$4721,"&gt;"&amp;AL1084)+1,"")</f>
        <v>113</v>
      </c>
      <c r="AN1084" s="24" t="str">
        <f>IF(Z1084&lt;&gt;"是","非参评",IF(AND(AM1084&lt;=COUNTIF($Z$2:$Z$4721,"是")*0.2,AC1084&gt;MEDIAN(IF($Z$2:$Z$4721="是",$AC$2:$AC$4721))),"S",IF(AM1084&lt;=COUNTIF($Z$2:$Z$4721,"是")*0.5,"A",IF(AM1084&lt;=COUNTIF($Z$2:$Z$4721,"是")*0.8,"B","C"))))</f>
        <v>S</v>
      </c>
      <c r="AO1084" s="24" t="str">
        <f>IF(G1084="","无数据",IF(G1084&lt;30,"MOB1-",IF(G1084&lt;90,"MOB1-3",IF(G1084&lt;180,"MOB3-6",IF(G1084&lt;365,"MOB6-12","MOB12+")))))</f>
        <v>MOB1-3</v>
      </c>
    </row>
    <row r="1085" spans="1:41" ht="13.5" customHeight="1">
      <c r="A1085" s="24" t="s">
        <v>1168</v>
      </c>
      <c r="B1085" s="34" t="s">
        <v>150</v>
      </c>
      <c r="C1085" s="25">
        <v>805491</v>
      </c>
      <c r="D1085" s="24" t="s">
        <v>1264</v>
      </c>
      <c r="E1085" s="26">
        <v>46113.404166666704</v>
      </c>
      <c r="F1085" s="26">
        <v>46113.404166666704</v>
      </c>
      <c r="G1085" s="25">
        <v>41</v>
      </c>
      <c r="H1085" s="25">
        <v>41</v>
      </c>
      <c r="I1085" s="26">
        <v>46154.847222222197</v>
      </c>
      <c r="J1085" s="27">
        <v>6161</v>
      </c>
      <c r="K1085" s="27">
        <v>7226</v>
      </c>
      <c r="L1085" s="27">
        <v>1846</v>
      </c>
      <c r="M1085" s="27">
        <v>367309</v>
      </c>
      <c r="N1085" s="27">
        <v>294420</v>
      </c>
      <c r="O1085" s="25">
        <v>27</v>
      </c>
      <c r="P1085" s="27">
        <v>0</v>
      </c>
      <c r="Q1085" s="24"/>
      <c r="R1085" s="24"/>
      <c r="S1085" s="27">
        <v>289</v>
      </c>
      <c r="T1085" s="27">
        <v>474</v>
      </c>
      <c r="U1085" s="27">
        <v>15600000</v>
      </c>
      <c r="V1085" s="27">
        <v>8899900</v>
      </c>
      <c r="W1085" s="27">
        <v>15600000</v>
      </c>
      <c r="X1085" s="24" t="str">
        <f>IF(OR(I1085="",说明首页!$C$3-INT(I1085)&gt;7),"是","否")</f>
        <v>否</v>
      </c>
      <c r="Y1085" s="24" t="str">
        <f>IF(OR(O1085="",O1085&lt;22),"是","否")</f>
        <v>否</v>
      </c>
      <c r="Z1085" s="24" t="str">
        <f>IF(AND(X1085="否",Y1085="否"),"是","否")</f>
        <v>是</v>
      </c>
      <c r="AA1085" s="24" t="str">
        <f>IF(OR(I1085="",说明首页!$C$3-INT(I1085)&gt;=3),"是","否")</f>
        <v>否</v>
      </c>
      <c r="AB1085" s="28">
        <f>IFERROR(IF(L1085&gt;0,N1085/L1085,0),0)</f>
        <v>159.4907908992416</v>
      </c>
      <c r="AC1085" s="29">
        <f>IFERROR(IF(U1085="",0,U1085/10000),0)</f>
        <v>1560</v>
      </c>
      <c r="AD1085" s="27">
        <f>IFERROR(IF(AND(T1085&lt;&gt;"",T1085&gt;0),U1085/T1085,0),0)</f>
        <v>32911.392405063292</v>
      </c>
      <c r="AE1085" s="29">
        <f>IFERROR(IF(V1085="",0,V1085/10000),0)</f>
        <v>889.99</v>
      </c>
      <c r="AF1085" s="29">
        <f>IFERROR(IF(O1085&gt;0,N1085/O1085/60,0),0)</f>
        <v>181.74074074074076</v>
      </c>
      <c r="AG1085" s="28">
        <f>IF(Z1085="是",COUNTIFS($Z$2:$Z$4721,"是",$AB$2:$AB$4721,"&lt;"&amp;AB1085)/COUNTIF($Z$2:$Z$4721,"是")*100,"")</f>
        <v>97.133220910623947</v>
      </c>
      <c r="AH1085" s="28">
        <f>IF(Z1085="是",COUNTIFS($Z$2:$Z$4721,"是",$AC$2:$AC$4721,"&lt;"&amp;AC1085)/COUNTIF($Z$2:$Z$4721,"是")*100,"")</f>
        <v>92.242833052276566</v>
      </c>
      <c r="AI1085" s="28">
        <f>IF(Z1085="是",COUNTIFS($Z$2:$Z$4721,"是",$AD$2:$AD$4721,"&lt;"&amp;AD1085)/COUNTIF($Z$2:$Z$4721,"是")*100,"")</f>
        <v>89.038785834738619</v>
      </c>
      <c r="AJ1085" s="28">
        <f>IF(Z1085="是",COUNTIFS($Z$2:$Z$4721,"是",$AE$2:$AE$4721,"&lt;"&amp;AE1085)/COUNTIF($Z$2:$Z$4721,"是")*100,"")</f>
        <v>93.591905564924119</v>
      </c>
      <c r="AK1085" s="28">
        <f>IF(Z1085="是",COUNTIFS($Z$2:$Z$4721,"是",$AF$2:$AF$4721,"&lt;"&amp;AF1085)/COUNTIF($Z$2:$Z$4721,"是")*100,"")</f>
        <v>94.772344013490724</v>
      </c>
      <c r="AL1085" s="29">
        <f>IF(Z1085="是",ROUND(AG1085*0.1+AH1085*0.35+AI1085*0.15+AJ1085*0.15+AK1085*0.25,2),"")</f>
        <v>93.09</v>
      </c>
      <c r="AM1085" s="25">
        <f>IF(Z1085="是",COUNTIFS($Z$2:$Z$4721,"是",$AL$2:$AL$4721,"&gt;"&amp;AL1085)+1,"")</f>
        <v>19</v>
      </c>
      <c r="AN1085" s="24" t="str">
        <f>IF(Z1085&lt;&gt;"是","非参评",IF(AND(AM1085&lt;=COUNTIF($Z$2:$Z$4721,"是")*0.2,AC1085&gt;MEDIAN(IF($Z$2:$Z$4721="是",$AC$2:$AC$4721))),"S",IF(AM1085&lt;=COUNTIF($Z$2:$Z$4721,"是")*0.5,"A",IF(AM1085&lt;=COUNTIF($Z$2:$Z$4721,"是")*0.8,"B","C"))))</f>
        <v>S</v>
      </c>
      <c r="AO1085" s="24" t="str">
        <f>IF(G1085="","无数据",IF(G1085&lt;30,"MOB1-",IF(G1085&lt;90,"MOB1-3",IF(G1085&lt;180,"MOB3-6",IF(G1085&lt;365,"MOB6-12","MOB12+")))))</f>
        <v>MOB1-3</v>
      </c>
    </row>
    <row r="1086" spans="1:41" ht="13.5" customHeight="1">
      <c r="A1086" s="24" t="s">
        <v>1168</v>
      </c>
      <c r="B1086" s="34" t="s">
        <v>150</v>
      </c>
      <c r="C1086" s="25">
        <v>786398</v>
      </c>
      <c r="D1086" s="24" t="s">
        <v>691</v>
      </c>
      <c r="E1086" s="26">
        <v>46092.447916666701</v>
      </c>
      <c r="F1086" s="26">
        <v>45819.623611111099</v>
      </c>
      <c r="G1086" s="25">
        <v>62</v>
      </c>
      <c r="H1086" s="25">
        <v>335</v>
      </c>
      <c r="I1086" s="26">
        <v>46154.655555555597</v>
      </c>
      <c r="J1086" s="27">
        <v>446</v>
      </c>
      <c r="K1086" s="27">
        <v>469</v>
      </c>
      <c r="L1086" s="27">
        <v>137</v>
      </c>
      <c r="M1086" s="27">
        <v>18633</v>
      </c>
      <c r="N1086" s="27">
        <v>14077</v>
      </c>
      <c r="O1086" s="25">
        <v>1</v>
      </c>
      <c r="P1086" s="27">
        <v>0</v>
      </c>
      <c r="Q1086" s="24"/>
      <c r="R1086" s="24"/>
      <c r="S1086" s="27">
        <v>3</v>
      </c>
      <c r="T1086" s="27">
        <v>6</v>
      </c>
      <c r="U1086" s="27">
        <v>175400</v>
      </c>
      <c r="V1086" s="27">
        <v>175400</v>
      </c>
      <c r="W1086" s="27">
        <v>175400</v>
      </c>
      <c r="X1086" s="24" t="str">
        <f>IF(OR(I1086="",说明首页!$C$3-INT(I1086)&gt;7),"是","否")</f>
        <v>否</v>
      </c>
      <c r="Y1086" s="24" t="str">
        <f>IF(OR(O1086="",O1086&lt;22),"是","否")</f>
        <v>是</v>
      </c>
      <c r="Z1086" s="24" t="str">
        <f>IF(AND(X1086="否",Y1086="否"),"是","否")</f>
        <v>否</v>
      </c>
      <c r="AA1086" s="24" t="str">
        <f>IF(OR(I1086="",说明首页!$C$3-INT(I1086)&gt;=3),"是","否")</f>
        <v>否</v>
      </c>
      <c r="AB1086" s="28">
        <f>IFERROR(IF(L1086&gt;0,N1086/L1086,0),0)</f>
        <v>102.75182481751825</v>
      </c>
      <c r="AC1086" s="29">
        <f>IFERROR(IF(U1086="",0,U1086/10000),0)</f>
        <v>17.54</v>
      </c>
      <c r="AD1086" s="27">
        <f>IFERROR(IF(AND(T1086&lt;&gt;"",T1086&gt;0),U1086/T1086,0),0)</f>
        <v>29233.333333333332</v>
      </c>
      <c r="AE1086" s="29">
        <f>IFERROR(IF(V1086="",0,V1086/10000),0)</f>
        <v>17.54</v>
      </c>
      <c r="AF1086" s="29">
        <f>IFERROR(IF(O1086&gt;0,N1086/O1086/60,0),0)</f>
        <v>234.61666666666667</v>
      </c>
      <c r="AG1086" s="28" t="str">
        <f>IF(Z1086="是",COUNTIFS($Z$2:$Z$4721,"是",$AB$2:$AB$4721,"&lt;"&amp;AB1086)/COUNTIF($Z$2:$Z$4721,"是")*100,"")</f>
        <v/>
      </c>
      <c r="AH1086" s="28" t="str">
        <f>IF(Z1086="是",COUNTIFS($Z$2:$Z$4721,"是",$AC$2:$AC$4721,"&lt;"&amp;AC1086)/COUNTIF($Z$2:$Z$4721,"是")*100,"")</f>
        <v/>
      </c>
      <c r="AI1086" s="28" t="str">
        <f>IF(Z1086="是",COUNTIFS($Z$2:$Z$4721,"是",$AD$2:$AD$4721,"&lt;"&amp;AD1086)/COUNTIF($Z$2:$Z$4721,"是")*100,"")</f>
        <v/>
      </c>
      <c r="AJ1086" s="28" t="str">
        <f>IF(Z1086="是",COUNTIFS($Z$2:$Z$4721,"是",$AE$2:$AE$4721,"&lt;"&amp;AE1086)/COUNTIF($Z$2:$Z$4721,"是")*100,"")</f>
        <v/>
      </c>
      <c r="AK1086" s="28" t="str">
        <f>IF(Z1086="是",COUNTIFS($Z$2:$Z$4721,"是",$AF$2:$AF$4721,"&lt;"&amp;AF1086)/COUNTIF($Z$2:$Z$4721,"是")*100,"")</f>
        <v/>
      </c>
      <c r="AL1086" s="29" t="str">
        <f>IF(Z1086="是",ROUND(AG1086*0.1+AH1086*0.35+AI1086*0.15+AJ1086*0.15+AK1086*0.25,2),"")</f>
        <v/>
      </c>
      <c r="AM1086" s="25" t="str">
        <f>IF(Z1086="是",COUNTIFS($Z$2:$Z$4721,"是",$AL$2:$AL$4721,"&gt;"&amp;AL1086)+1,"")</f>
        <v/>
      </c>
      <c r="AN1086" s="24" t="str">
        <f>IF(Z1086&lt;&gt;"是","非参评",IF(AND(AM1086&lt;=COUNTIF($Z$2:$Z$4721,"是")*0.2,AC1086&gt;MEDIAN(IF($Z$2:$Z$4721="是",$AC$2:$AC$4721))),"S",IF(AM1086&lt;=COUNTIF($Z$2:$Z$4721,"是")*0.5,"A",IF(AM1086&lt;=COUNTIF($Z$2:$Z$4721,"是")*0.8,"B","C"))))</f>
        <v>非参评</v>
      </c>
      <c r="AO1086" s="24" t="str">
        <f>IF(G1086="","无数据",IF(G1086&lt;30,"MOB1-",IF(G1086&lt;90,"MOB1-3",IF(G1086&lt;180,"MOB3-6",IF(G1086&lt;365,"MOB6-12","MOB12+")))))</f>
        <v>MOB1-3</v>
      </c>
    </row>
    <row r="1087" spans="1:41" ht="13.5" hidden="1" customHeight="1">
      <c r="A1087" s="24" t="s">
        <v>1168</v>
      </c>
      <c r="B1087" s="34" t="s">
        <v>181</v>
      </c>
      <c r="C1087" s="25">
        <v>803626</v>
      </c>
      <c r="D1087" s="24" t="s">
        <v>417</v>
      </c>
      <c r="E1087" s="26">
        <v>46090.4555555556</v>
      </c>
      <c r="F1087" s="26">
        <v>46090.4555555556</v>
      </c>
      <c r="G1087" s="25">
        <v>64</v>
      </c>
      <c r="H1087" s="25">
        <v>64</v>
      </c>
      <c r="I1087" s="26">
        <v>46154.789583333302</v>
      </c>
      <c r="J1087" s="27">
        <v>3286</v>
      </c>
      <c r="K1087" s="27">
        <v>4531</v>
      </c>
      <c r="L1087" s="27">
        <v>1348</v>
      </c>
      <c r="M1087" s="27">
        <v>238599</v>
      </c>
      <c r="N1087" s="27">
        <v>185882</v>
      </c>
      <c r="O1087" s="25">
        <v>24</v>
      </c>
      <c r="P1087" s="27">
        <v>0</v>
      </c>
      <c r="Q1087" s="24"/>
      <c r="R1087" s="24"/>
      <c r="S1087" s="27">
        <v>192</v>
      </c>
      <c r="T1087" s="27">
        <v>306</v>
      </c>
      <c r="U1087" s="27">
        <v>10000000</v>
      </c>
      <c r="V1087" s="27">
        <v>5593500</v>
      </c>
      <c r="W1087" s="27">
        <v>10000000</v>
      </c>
      <c r="X1087" s="24" t="str">
        <f>IF(OR(I1087="",说明首页!$C$3-INT(I1087)&gt;7),"是","否")</f>
        <v>否</v>
      </c>
      <c r="Y1087" s="24" t="str">
        <f>IF(OR(O1087="",O1087&lt;22),"是","否")</f>
        <v>否</v>
      </c>
      <c r="Z1087" s="24" t="str">
        <f>IF(AND(X1087="否",Y1087="否"),"是","否")</f>
        <v>是</v>
      </c>
      <c r="AA1087" s="24" t="str">
        <f>IF(OR(I1087="",说明首页!$C$3-INT(I1087)&gt;=3),"是","否")</f>
        <v>否</v>
      </c>
      <c r="AB1087" s="28">
        <f>IFERROR(IF(L1087&gt;0,N1087/L1087,0),0)</f>
        <v>137.89465875370919</v>
      </c>
      <c r="AC1087" s="29">
        <f>IFERROR(IF(U1087="",0,U1087/10000),0)</f>
        <v>1000</v>
      </c>
      <c r="AD1087" s="27">
        <f>IFERROR(IF(AND(T1087&lt;&gt;"",T1087&gt;0),U1087/T1087,0),0)</f>
        <v>32679.738562091505</v>
      </c>
      <c r="AE1087" s="29">
        <f>IFERROR(IF(V1087="",0,V1087/10000),0)</f>
        <v>559.35</v>
      </c>
      <c r="AF1087" s="29">
        <f>IFERROR(IF(O1087&gt;0,N1087/O1087/60,0),0)</f>
        <v>129.08472222222221</v>
      </c>
      <c r="AG1087" s="28">
        <f>IF(Z1087="是",COUNTIFS($Z$2:$Z$4721,"是",$AB$2:$AB$4721,"&lt;"&amp;AB1087)/COUNTIF($Z$2:$Z$4721,"是")*100,"")</f>
        <v>94.603709949409776</v>
      </c>
      <c r="AH1087" s="28">
        <f>IF(Z1087="是",COUNTIFS($Z$2:$Z$4721,"是",$AC$2:$AC$4721,"&lt;"&amp;AC1087)/COUNTIF($Z$2:$Z$4721,"是")*100,"")</f>
        <v>68.465430016863408</v>
      </c>
      <c r="AI1087" s="28">
        <f>IF(Z1087="是",COUNTIFS($Z$2:$Z$4721,"是",$AD$2:$AD$4721,"&lt;"&amp;AD1087)/COUNTIF($Z$2:$Z$4721,"是")*100,"")</f>
        <v>88.701517706576723</v>
      </c>
      <c r="AJ1087" s="28">
        <f>IF(Z1087="是",COUNTIFS($Z$2:$Z$4721,"是",$AE$2:$AE$4721,"&lt;"&amp;AE1087)/COUNTIF($Z$2:$Z$4721,"是")*100,"")</f>
        <v>79.932546374367618</v>
      </c>
      <c r="AK1087" s="28">
        <f>IF(Z1087="是",COUNTIFS($Z$2:$Z$4721,"是",$AF$2:$AF$4721,"&lt;"&amp;AF1087)/COUNTIF($Z$2:$Z$4721,"是")*100,"")</f>
        <v>39.123102866779092</v>
      </c>
      <c r="AL1087" s="29">
        <f>IF(Z1087="是",ROUND(AG1087*0.1+AH1087*0.35+AI1087*0.15+AJ1087*0.15+AK1087*0.25,2),"")</f>
        <v>68.5</v>
      </c>
      <c r="AM1087" s="25">
        <f>IF(Z1087="是",COUNTIFS($Z$2:$Z$4721,"是",$AL$2:$AL$4721,"&gt;"&amp;AL1087)+1,"")</f>
        <v>146</v>
      </c>
      <c r="AN1087" s="24" t="str">
        <f>IF(Z1087&lt;&gt;"是","非参评",IF(AND(AM1087&lt;=COUNTIF($Z$2:$Z$4721,"是")*0.2,AC1087&gt;MEDIAN(IF($Z$2:$Z$4721="是",$AC$2:$AC$4721))),"S",IF(AM1087&lt;=COUNTIF($Z$2:$Z$4721,"是")*0.5,"A",IF(AM1087&lt;=COUNTIF($Z$2:$Z$4721,"是")*0.8,"B","C"))))</f>
        <v>A</v>
      </c>
      <c r="AO1087" s="24" t="str">
        <f>IF(G1087="","无数据",IF(G1087&lt;30,"MOB1-",IF(G1087&lt;90,"MOB1-3",IF(G1087&lt;180,"MOB3-6",IF(G1087&lt;365,"MOB6-12","MOB12+")))))</f>
        <v>MOB1-3</v>
      </c>
    </row>
    <row r="1088" spans="1:41" ht="13.5" hidden="1" customHeight="1">
      <c r="A1088" s="24" t="s">
        <v>1168</v>
      </c>
      <c r="B1088" s="34" t="s">
        <v>181</v>
      </c>
      <c r="C1088" s="25">
        <v>803627</v>
      </c>
      <c r="D1088" s="24" t="s">
        <v>897</v>
      </c>
      <c r="E1088" s="26">
        <v>46090.449305555601</v>
      </c>
      <c r="F1088" s="26">
        <v>46090.449305555601</v>
      </c>
      <c r="G1088" s="25">
        <v>64</v>
      </c>
      <c r="H1088" s="25">
        <v>64</v>
      </c>
      <c r="I1088" s="26">
        <v>46131.784027777801</v>
      </c>
      <c r="J1088" s="27">
        <v>695</v>
      </c>
      <c r="K1088" s="27">
        <v>915</v>
      </c>
      <c r="L1088" s="27">
        <v>318</v>
      </c>
      <c r="M1088" s="27">
        <v>62942</v>
      </c>
      <c r="N1088" s="27">
        <v>54294</v>
      </c>
      <c r="O1088" s="25">
        <v>6</v>
      </c>
      <c r="P1088" s="27">
        <v>0</v>
      </c>
      <c r="Q1088" s="24"/>
      <c r="R1088" s="24"/>
      <c r="S1088" s="27">
        <v>48</v>
      </c>
      <c r="T1088" s="27">
        <v>66</v>
      </c>
      <c r="U1088" s="27">
        <v>1930400</v>
      </c>
      <c r="V1088" s="27">
        <v>693500</v>
      </c>
      <c r="W1088" s="27">
        <v>1930400</v>
      </c>
      <c r="X1088" s="24" t="str">
        <f>IF(OR(I1088="",说明首页!$C$3-INT(I1088)&gt;7),"是","否")</f>
        <v>否</v>
      </c>
      <c r="Y1088" s="24" t="str">
        <f>IF(OR(O1088="",O1088&lt;22),"是","否")</f>
        <v>是</v>
      </c>
      <c r="Z1088" s="24" t="str">
        <f>IF(AND(X1088="否",Y1088="否"),"是","否")</f>
        <v>否</v>
      </c>
      <c r="AA1088" s="24" t="str">
        <f>IF(OR(I1088="",说明首页!$C$3-INT(I1088)&gt;=3),"是","否")</f>
        <v>否</v>
      </c>
      <c r="AB1088" s="28">
        <f>IFERROR(IF(L1088&gt;0,N1088/L1088,0),0)</f>
        <v>170.73584905660377</v>
      </c>
      <c r="AC1088" s="29">
        <f>IFERROR(IF(U1088="",0,U1088/10000),0)</f>
        <v>193.04</v>
      </c>
      <c r="AD1088" s="27">
        <f>IFERROR(IF(AND(T1088&lt;&gt;"",T1088&gt;0),U1088/T1088,0),0)</f>
        <v>29248.484848484848</v>
      </c>
      <c r="AE1088" s="29">
        <f>IFERROR(IF(V1088="",0,V1088/10000),0)</f>
        <v>69.349999999999994</v>
      </c>
      <c r="AF1088" s="29">
        <f>IFERROR(IF(O1088&gt;0,N1088/O1088/60,0),0)</f>
        <v>150.81666666666666</v>
      </c>
      <c r="AG1088" s="28" t="str">
        <f>IF(Z1088="是",COUNTIFS($Z$2:$Z$4721,"是",$AB$2:$AB$4721,"&lt;"&amp;AB1088)/COUNTIF($Z$2:$Z$4721,"是")*100,"")</f>
        <v/>
      </c>
      <c r="AH1088" s="28" t="str">
        <f>IF(Z1088="是",COUNTIFS($Z$2:$Z$4721,"是",$AC$2:$AC$4721,"&lt;"&amp;AC1088)/COUNTIF($Z$2:$Z$4721,"是")*100,"")</f>
        <v/>
      </c>
      <c r="AI1088" s="28" t="str">
        <f>IF(Z1088="是",COUNTIFS($Z$2:$Z$4721,"是",$AD$2:$AD$4721,"&lt;"&amp;AD1088)/COUNTIF($Z$2:$Z$4721,"是")*100,"")</f>
        <v/>
      </c>
      <c r="AJ1088" s="28" t="str">
        <f>IF(Z1088="是",COUNTIFS($Z$2:$Z$4721,"是",$AE$2:$AE$4721,"&lt;"&amp;AE1088)/COUNTIF($Z$2:$Z$4721,"是")*100,"")</f>
        <v/>
      </c>
      <c r="AK1088" s="28" t="str">
        <f>IF(Z1088="是",COUNTIFS($Z$2:$Z$4721,"是",$AF$2:$AF$4721,"&lt;"&amp;AF1088)/COUNTIF($Z$2:$Z$4721,"是")*100,"")</f>
        <v/>
      </c>
      <c r="AL1088" s="29" t="str">
        <f>IF(Z1088="是",ROUND(AG1088*0.1+AH1088*0.35+AI1088*0.15+AJ1088*0.15+AK1088*0.25,2),"")</f>
        <v/>
      </c>
      <c r="AM1088" s="25" t="str">
        <f>IF(Z1088="是",COUNTIFS($Z$2:$Z$4721,"是",$AL$2:$AL$4721,"&gt;"&amp;AL1088)+1,"")</f>
        <v/>
      </c>
      <c r="AN1088" s="24" t="str">
        <f>IF(Z1088&lt;&gt;"是","非参评",IF(AND(AM1088&lt;=COUNTIF($Z$2:$Z$4721,"是")*0.2,AC1088&gt;MEDIAN(IF($Z$2:$Z$4721="是",$AC$2:$AC$4721))),"S",IF(AM1088&lt;=COUNTIF($Z$2:$Z$4721,"是")*0.5,"A",IF(AM1088&lt;=COUNTIF($Z$2:$Z$4721,"是")*0.8,"B","C"))))</f>
        <v>非参评</v>
      </c>
      <c r="AO1088" s="24" t="str">
        <f>IF(G1088="","无数据",IF(G1088&lt;30,"MOB1-",IF(G1088&lt;90,"MOB1-3",IF(G1088&lt;180,"MOB3-6",IF(G1088&lt;365,"MOB6-12","MOB12+")))))</f>
        <v>MOB1-3</v>
      </c>
    </row>
    <row r="1089" spans="1:41" ht="13.5" hidden="1" customHeight="1">
      <c r="A1089" s="24" t="s">
        <v>1168</v>
      </c>
      <c r="B1089" s="34" t="s">
        <v>181</v>
      </c>
      <c r="C1089" s="25">
        <v>803628</v>
      </c>
      <c r="D1089" s="24" t="s">
        <v>907</v>
      </c>
      <c r="E1089" s="26">
        <v>46090.438194444403</v>
      </c>
      <c r="F1089" s="26">
        <v>46090.438194444403</v>
      </c>
      <c r="G1089" s="25">
        <v>64</v>
      </c>
      <c r="H1089" s="25">
        <v>64</v>
      </c>
      <c r="I1089" s="26">
        <v>46131.791666666701</v>
      </c>
      <c r="J1089" s="27">
        <v>702</v>
      </c>
      <c r="K1089" s="27">
        <v>952</v>
      </c>
      <c r="L1089" s="27">
        <v>243</v>
      </c>
      <c r="M1089" s="27">
        <v>51543</v>
      </c>
      <c r="N1089" s="27">
        <v>39855</v>
      </c>
      <c r="O1089" s="25">
        <v>6</v>
      </c>
      <c r="P1089" s="27">
        <v>0</v>
      </c>
      <c r="Q1089" s="24"/>
      <c r="R1089" s="24"/>
      <c r="S1089" s="27">
        <v>52</v>
      </c>
      <c r="T1089" s="27">
        <v>77</v>
      </c>
      <c r="U1089" s="27">
        <v>1558000</v>
      </c>
      <c r="V1089" s="27">
        <v>399000</v>
      </c>
      <c r="W1089" s="27">
        <v>1558000</v>
      </c>
      <c r="X1089" s="24" t="str">
        <f>IF(OR(I1089="",说明首页!$C$3-INT(I1089)&gt;7),"是","否")</f>
        <v>否</v>
      </c>
      <c r="Y1089" s="24" t="str">
        <f>IF(OR(O1089="",O1089&lt;22),"是","否")</f>
        <v>是</v>
      </c>
      <c r="Z1089" s="24" t="str">
        <f>IF(AND(X1089="否",Y1089="否"),"是","否")</f>
        <v>否</v>
      </c>
      <c r="AA1089" s="24" t="str">
        <f>IF(OR(I1089="",说明首页!$C$3-INT(I1089)&gt;=3),"是","否")</f>
        <v>否</v>
      </c>
      <c r="AB1089" s="28">
        <f>IFERROR(IF(L1089&gt;0,N1089/L1089,0),0)</f>
        <v>164.01234567901236</v>
      </c>
      <c r="AC1089" s="29">
        <f>IFERROR(IF(U1089="",0,U1089/10000),0)</f>
        <v>155.80000000000001</v>
      </c>
      <c r="AD1089" s="27">
        <f>IFERROR(IF(AND(T1089&lt;&gt;"",T1089&gt;0),U1089/T1089,0),0)</f>
        <v>20233.766233766233</v>
      </c>
      <c r="AE1089" s="29">
        <f>IFERROR(IF(V1089="",0,V1089/10000),0)</f>
        <v>39.9</v>
      </c>
      <c r="AF1089" s="29">
        <f>IFERROR(IF(O1089&gt;0,N1089/O1089/60,0),0)</f>
        <v>110.70833333333333</v>
      </c>
      <c r="AG1089" s="28" t="str">
        <f>IF(Z1089="是",COUNTIFS($Z$2:$Z$4721,"是",$AB$2:$AB$4721,"&lt;"&amp;AB1089)/COUNTIF($Z$2:$Z$4721,"是")*100,"")</f>
        <v/>
      </c>
      <c r="AH1089" s="28" t="str">
        <f>IF(Z1089="是",COUNTIFS($Z$2:$Z$4721,"是",$AC$2:$AC$4721,"&lt;"&amp;AC1089)/COUNTIF($Z$2:$Z$4721,"是")*100,"")</f>
        <v/>
      </c>
      <c r="AI1089" s="28" t="str">
        <f>IF(Z1089="是",COUNTIFS($Z$2:$Z$4721,"是",$AD$2:$AD$4721,"&lt;"&amp;AD1089)/COUNTIF($Z$2:$Z$4721,"是")*100,"")</f>
        <v/>
      </c>
      <c r="AJ1089" s="28" t="str">
        <f>IF(Z1089="是",COUNTIFS($Z$2:$Z$4721,"是",$AE$2:$AE$4721,"&lt;"&amp;AE1089)/COUNTIF($Z$2:$Z$4721,"是")*100,"")</f>
        <v/>
      </c>
      <c r="AK1089" s="28" t="str">
        <f>IF(Z1089="是",COUNTIFS($Z$2:$Z$4721,"是",$AF$2:$AF$4721,"&lt;"&amp;AF1089)/COUNTIF($Z$2:$Z$4721,"是")*100,"")</f>
        <v/>
      </c>
      <c r="AL1089" s="29" t="str">
        <f>IF(Z1089="是",ROUND(AG1089*0.1+AH1089*0.35+AI1089*0.15+AJ1089*0.15+AK1089*0.25,2),"")</f>
        <v/>
      </c>
      <c r="AM1089" s="25" t="str">
        <f>IF(Z1089="是",COUNTIFS($Z$2:$Z$4721,"是",$AL$2:$AL$4721,"&gt;"&amp;AL1089)+1,"")</f>
        <v/>
      </c>
      <c r="AN1089" s="24" t="str">
        <f>IF(Z1089&lt;&gt;"是","非参评",IF(AND(AM1089&lt;=COUNTIF($Z$2:$Z$4721,"是")*0.2,AC1089&gt;MEDIAN(IF($Z$2:$Z$4721="是",$AC$2:$AC$4721))),"S",IF(AM1089&lt;=COUNTIF($Z$2:$Z$4721,"是")*0.5,"A",IF(AM1089&lt;=COUNTIF($Z$2:$Z$4721,"是")*0.8,"B","C"))))</f>
        <v>非参评</v>
      </c>
      <c r="AO1089" s="24" t="str">
        <f>IF(G1089="","无数据",IF(G1089&lt;30,"MOB1-",IF(G1089&lt;90,"MOB1-3",IF(G1089&lt;180,"MOB3-6",IF(G1089&lt;365,"MOB6-12","MOB12+")))))</f>
        <v>MOB1-3</v>
      </c>
    </row>
    <row r="1090" spans="1:41" ht="13.5" hidden="1" customHeight="1">
      <c r="A1090" s="24" t="s">
        <v>1168</v>
      </c>
      <c r="B1090" s="34" t="s">
        <v>181</v>
      </c>
      <c r="C1090" s="25">
        <v>803629</v>
      </c>
      <c r="D1090" s="24" t="s">
        <v>385</v>
      </c>
      <c r="E1090" s="26">
        <v>46090.459027777797</v>
      </c>
      <c r="F1090" s="26">
        <v>46090.459027777797</v>
      </c>
      <c r="G1090" s="25">
        <v>64</v>
      </c>
      <c r="H1090" s="25">
        <v>64</v>
      </c>
      <c r="I1090" s="26">
        <v>46154.786805555603</v>
      </c>
      <c r="J1090" s="27">
        <v>2938</v>
      </c>
      <c r="K1090" s="27">
        <v>3565</v>
      </c>
      <c r="L1090" s="27">
        <v>1117</v>
      </c>
      <c r="M1090" s="27">
        <v>267417</v>
      </c>
      <c r="N1090" s="27">
        <v>230893</v>
      </c>
      <c r="O1090" s="25">
        <v>24</v>
      </c>
      <c r="P1090" s="27">
        <v>0</v>
      </c>
      <c r="Q1090" s="24"/>
      <c r="R1090" s="24"/>
      <c r="S1090" s="27">
        <v>174</v>
      </c>
      <c r="T1090" s="27">
        <v>289</v>
      </c>
      <c r="U1090" s="27">
        <v>9817200</v>
      </c>
      <c r="V1090" s="27">
        <v>7174400</v>
      </c>
      <c r="W1090" s="27">
        <v>9817200</v>
      </c>
      <c r="X1090" s="24" t="str">
        <f>IF(OR(I1090="",说明首页!$C$3-INT(I1090)&gt;7),"是","否")</f>
        <v>否</v>
      </c>
      <c r="Y1090" s="24" t="str">
        <f>IF(OR(O1090="",O1090&lt;22),"是","否")</f>
        <v>否</v>
      </c>
      <c r="Z1090" s="24" t="str">
        <f>IF(AND(X1090="否",Y1090="否"),"是","否")</f>
        <v>是</v>
      </c>
      <c r="AA1090" s="24" t="str">
        <f>IF(OR(I1090="",说明首页!$C$3-INT(I1090)&gt;=3),"是","否")</f>
        <v>否</v>
      </c>
      <c r="AB1090" s="28">
        <f>IFERROR(IF(L1090&gt;0,N1090/L1090,0),0)</f>
        <v>206.70814682184422</v>
      </c>
      <c r="AC1090" s="29">
        <f>IFERROR(IF(U1090="",0,U1090/10000),0)</f>
        <v>981.72</v>
      </c>
      <c r="AD1090" s="27">
        <f>IFERROR(IF(AND(T1090&lt;&gt;"",T1090&gt;0),U1090/T1090,0),0)</f>
        <v>33969.550173010379</v>
      </c>
      <c r="AE1090" s="29">
        <f>IFERROR(IF(V1090="",0,V1090/10000),0)</f>
        <v>717.44</v>
      </c>
      <c r="AF1090" s="29">
        <f>IFERROR(IF(O1090&gt;0,N1090/O1090/60,0),0)</f>
        <v>160.3423611111111</v>
      </c>
      <c r="AG1090" s="28">
        <f>IF(Z1090="是",COUNTIFS($Z$2:$Z$4721,"是",$AB$2:$AB$4721,"&lt;"&amp;AB1090)/COUNTIF($Z$2:$Z$4721,"是")*100,"")</f>
        <v>99.662731871838105</v>
      </c>
      <c r="AH1090" s="28">
        <f>IF(Z1090="是",COUNTIFS($Z$2:$Z$4721,"是",$AC$2:$AC$4721,"&lt;"&amp;AC1090)/COUNTIF($Z$2:$Z$4721,"是")*100,"")</f>
        <v>67.622259696458684</v>
      </c>
      <c r="AI1090" s="28">
        <f>IF(Z1090="是",COUNTIFS($Z$2:$Z$4721,"是",$AD$2:$AD$4721,"&lt;"&amp;AD1090)/COUNTIF($Z$2:$Z$4721,"是")*100,"")</f>
        <v>91.399662731871828</v>
      </c>
      <c r="AJ1090" s="28">
        <f>IF(Z1090="是",COUNTIFS($Z$2:$Z$4721,"是",$AE$2:$AE$4721,"&lt;"&amp;AE1090)/COUNTIF($Z$2:$Z$4721,"是")*100,"")</f>
        <v>87.689713322091066</v>
      </c>
      <c r="AK1090" s="28">
        <f>IF(Z1090="是",COUNTIFS($Z$2:$Z$4721,"是",$AF$2:$AF$4721,"&lt;"&amp;AF1090)/COUNTIF($Z$2:$Z$4721,"是")*100,"")</f>
        <v>83.642495784148394</v>
      </c>
      <c r="AL1090" s="29">
        <f>IF(Z1090="是",ROUND(AG1090*0.1+AH1090*0.35+AI1090*0.15+AJ1090*0.15+AK1090*0.25,2),"")</f>
        <v>81.41</v>
      </c>
      <c r="AM1090" s="25">
        <f>IF(Z1090="是",COUNTIFS($Z$2:$Z$4721,"是",$AL$2:$AL$4721,"&gt;"&amp;AL1090)+1,"")</f>
        <v>67</v>
      </c>
      <c r="AN1090" s="24" t="str">
        <f>IF(Z1090&lt;&gt;"是","非参评",IF(AND(AM1090&lt;=COUNTIF($Z$2:$Z$4721,"是")*0.2,AC1090&gt;MEDIAN(IF($Z$2:$Z$4721="是",$AC$2:$AC$4721))),"S",IF(AM1090&lt;=COUNTIF($Z$2:$Z$4721,"是")*0.5,"A",IF(AM1090&lt;=COUNTIF($Z$2:$Z$4721,"是")*0.8,"B","C"))))</f>
        <v>S</v>
      </c>
      <c r="AO1090" s="24" t="str">
        <f>IF(G1090="","无数据",IF(G1090&lt;30,"MOB1-",IF(G1090&lt;90,"MOB1-3",IF(G1090&lt;180,"MOB3-6",IF(G1090&lt;365,"MOB6-12","MOB12+")))))</f>
        <v>MOB1-3</v>
      </c>
    </row>
    <row r="1091" spans="1:41" ht="13.5" hidden="1" customHeight="1">
      <c r="A1091" s="24" t="s">
        <v>1168</v>
      </c>
      <c r="B1091" s="34" t="s">
        <v>181</v>
      </c>
      <c r="C1091" s="25">
        <v>803630</v>
      </c>
      <c r="D1091" s="24" t="s">
        <v>766</v>
      </c>
      <c r="E1091" s="26">
        <v>46090.443749999999</v>
      </c>
      <c r="F1091" s="26">
        <v>46090.443749999999</v>
      </c>
      <c r="G1091" s="25">
        <v>64</v>
      </c>
      <c r="H1091" s="25">
        <v>64</v>
      </c>
      <c r="I1091" s="26">
        <v>46153.788888888899</v>
      </c>
      <c r="J1091" s="27">
        <v>2850</v>
      </c>
      <c r="K1091" s="27">
        <v>3776</v>
      </c>
      <c r="L1091" s="27">
        <v>1360</v>
      </c>
      <c r="M1091" s="27">
        <v>214077</v>
      </c>
      <c r="N1091" s="27">
        <v>178494</v>
      </c>
      <c r="O1091" s="24">
        <v>24</v>
      </c>
      <c r="P1091" s="24">
        <v>0</v>
      </c>
      <c r="Q1091" s="24"/>
      <c r="R1091" s="24"/>
      <c r="S1091" s="24">
        <v>175</v>
      </c>
      <c r="T1091" s="24">
        <v>261</v>
      </c>
      <c r="U1091" s="24">
        <v>6865000</v>
      </c>
      <c r="V1091" s="24">
        <v>3815100</v>
      </c>
      <c r="W1091" s="24">
        <v>6865000</v>
      </c>
      <c r="X1091" s="24" t="str">
        <f>IF(OR(I1091="",说明首页!$C$3-INT(I1091)&gt;7),"是","否")</f>
        <v>否</v>
      </c>
      <c r="Y1091" s="24" t="str">
        <f>IF(OR(O1091="",O1091&lt;22),"是","否")</f>
        <v>否</v>
      </c>
      <c r="Z1091" s="24" t="str">
        <f>IF(AND(X1091="否",Y1091="否"),"是","否")</f>
        <v>是</v>
      </c>
      <c r="AA1091" s="24" t="str">
        <f>IF(OR(I1091="",说明首页!$C$3-INT(I1091)&gt;=3),"是","否")</f>
        <v>否</v>
      </c>
      <c r="AB1091" s="28">
        <f>IFERROR(IF(L1091&gt;0,N1091/L1091,0),0)</f>
        <v>131.24558823529412</v>
      </c>
      <c r="AC1091" s="29">
        <f>IFERROR(IF(U1091="",0,U1091/10000),0)</f>
        <v>686.5</v>
      </c>
      <c r="AD1091" s="27">
        <f>IFERROR(IF(AND(T1091&lt;&gt;"",T1091&gt;0),U1091/T1091,0),0)</f>
        <v>26302.681992337166</v>
      </c>
      <c r="AE1091" s="29">
        <f>IFERROR(IF(V1091="",0,V1091/10000),0)</f>
        <v>381.51</v>
      </c>
      <c r="AF1091" s="29">
        <f>IFERROR(IF(O1091&gt;0,N1091/O1091/60,0),0)</f>
        <v>123.95416666666667</v>
      </c>
      <c r="AG1091" s="28">
        <f>IF(Z1091="是",COUNTIFS($Z$2:$Z$4721,"是",$AB$2:$AB$4721,"&lt;"&amp;AB1091)/COUNTIF($Z$2:$Z$4721,"是")*100,"")</f>
        <v>92.242833052276566</v>
      </c>
      <c r="AH1091" s="28">
        <f>IF(Z1091="是",COUNTIFS($Z$2:$Z$4721,"是",$AC$2:$AC$4721,"&lt;"&amp;AC1091)/COUNTIF($Z$2:$Z$4721,"是")*100,"")</f>
        <v>35.750421585160204</v>
      </c>
      <c r="AI1091" s="28">
        <f>IF(Z1091="是",COUNTIFS($Z$2:$Z$4721,"是",$AD$2:$AD$4721,"&lt;"&amp;AD1091)/COUNTIF($Z$2:$Z$4721,"是")*100,"")</f>
        <v>65.092748735244527</v>
      </c>
      <c r="AJ1091" s="28">
        <f>IF(Z1091="是",COUNTIFS($Z$2:$Z$4721,"是",$AE$2:$AE$4721,"&lt;"&amp;AE1091)/COUNTIF($Z$2:$Z$4721,"是")*100,"")</f>
        <v>61.720067453625639</v>
      </c>
      <c r="AK1091" s="28">
        <f>IF(Z1091="是",COUNTIFS($Z$2:$Z$4721,"是",$AF$2:$AF$4721,"&lt;"&amp;AF1091)/COUNTIF($Z$2:$Z$4721,"是")*100,"")</f>
        <v>30.860033726812819</v>
      </c>
      <c r="AL1091" s="29">
        <f>IF(Z1091="是",ROUND(AG1091*0.1+AH1091*0.35+AI1091*0.15+AJ1091*0.15+AK1091*0.25,2),"")</f>
        <v>48.47</v>
      </c>
      <c r="AM1091" s="25">
        <f>IF(Z1091="是",COUNTIFS($Z$2:$Z$4721,"是",$AL$2:$AL$4721,"&gt;"&amp;AL1091)+1,"")</f>
        <v>297</v>
      </c>
      <c r="AN1091" s="24" t="str">
        <f>IF(Z1091&lt;&gt;"是","非参评",IF(AND(AM1091&lt;=COUNTIF($Z$2:$Z$4721,"是")*0.2,AC1091&gt;MEDIAN(IF($Z$2:$Z$4721="是",$AC$2:$AC$4721))),"S",IF(AM1091&lt;=COUNTIF($Z$2:$Z$4721,"是")*0.5,"A",IF(AM1091&lt;=COUNTIF($Z$2:$Z$4721,"是")*0.8,"B","C"))))</f>
        <v>B</v>
      </c>
      <c r="AO1091" s="24" t="str">
        <f>IF(G1091="","无数据",IF(G1091&lt;30,"MOB1-",IF(G1091&lt;90,"MOB1-3",IF(G1091&lt;180,"MOB3-6",IF(G1091&lt;365,"MOB6-12","MOB12+")))))</f>
        <v>MOB1-3</v>
      </c>
    </row>
    <row r="1092" spans="1:41" ht="13.5" hidden="1" customHeight="1">
      <c r="A1092" s="24" t="s">
        <v>1168</v>
      </c>
      <c r="B1092" s="34" t="s">
        <v>181</v>
      </c>
      <c r="C1092" s="25">
        <v>803632</v>
      </c>
      <c r="D1092" s="24" t="s">
        <v>710</v>
      </c>
      <c r="E1092" s="26">
        <v>46090.443749999999</v>
      </c>
      <c r="F1092" s="26">
        <v>46090.443749999999</v>
      </c>
      <c r="G1092" s="25">
        <v>64</v>
      </c>
      <c r="H1092" s="25">
        <v>64</v>
      </c>
      <c r="I1092" s="26">
        <v>46154.8034722222</v>
      </c>
      <c r="J1092" s="27">
        <v>3101</v>
      </c>
      <c r="K1092" s="27">
        <v>4049</v>
      </c>
      <c r="L1092" s="27">
        <v>1152</v>
      </c>
      <c r="M1092" s="27">
        <v>266054</v>
      </c>
      <c r="N1092" s="27">
        <v>221131</v>
      </c>
      <c r="O1092" s="25">
        <v>24</v>
      </c>
      <c r="P1092" s="27">
        <v>0</v>
      </c>
      <c r="Q1092" s="24"/>
      <c r="R1092" s="24"/>
      <c r="S1092" s="27">
        <v>170</v>
      </c>
      <c r="T1092" s="27">
        <v>264</v>
      </c>
      <c r="U1092" s="27">
        <v>8988200</v>
      </c>
      <c r="V1092" s="27">
        <v>5953500</v>
      </c>
      <c r="W1092" s="27">
        <v>8988200</v>
      </c>
      <c r="X1092" s="24" t="str">
        <f>IF(OR(I1092="",说明首页!$C$3-INT(I1092)&gt;7),"是","否")</f>
        <v>否</v>
      </c>
      <c r="Y1092" s="24" t="str">
        <f>IF(OR(O1092="",O1092&lt;22),"是","否")</f>
        <v>否</v>
      </c>
      <c r="Z1092" s="24" t="str">
        <f>IF(AND(X1092="否",Y1092="否"),"是","否")</f>
        <v>是</v>
      </c>
      <c r="AA1092" s="24" t="str">
        <f>IF(OR(I1092="",说明首页!$C$3-INT(I1092)&gt;=3),"是","否")</f>
        <v>否</v>
      </c>
      <c r="AB1092" s="28">
        <f>IFERROR(IF(L1092&gt;0,N1092/L1092,0),0)</f>
        <v>191.95399305555554</v>
      </c>
      <c r="AC1092" s="29">
        <f>IFERROR(IF(U1092="",0,U1092/10000),0)</f>
        <v>898.82</v>
      </c>
      <c r="AD1092" s="27">
        <f>IFERROR(IF(AND(T1092&lt;&gt;"",T1092&gt;0),U1092/T1092,0),0)</f>
        <v>34046.21212121212</v>
      </c>
      <c r="AE1092" s="29">
        <f>IFERROR(IF(V1092="",0,V1092/10000),0)</f>
        <v>595.35</v>
      </c>
      <c r="AF1092" s="29">
        <f>IFERROR(IF(O1092&gt;0,N1092/O1092/60,0),0)</f>
        <v>153.56319444444443</v>
      </c>
      <c r="AG1092" s="28">
        <f>IF(Z1092="是",COUNTIFS($Z$2:$Z$4721,"是",$AB$2:$AB$4721,"&lt;"&amp;AB1092)/COUNTIF($Z$2:$Z$4721,"是")*100,"")</f>
        <v>99.325463743676224</v>
      </c>
      <c r="AH1092" s="28">
        <f>IF(Z1092="是",COUNTIFS($Z$2:$Z$4721,"是",$AC$2:$AC$4721,"&lt;"&amp;AC1092)/COUNTIF($Z$2:$Z$4721,"是")*100,"")</f>
        <v>60.708263069139967</v>
      </c>
      <c r="AI1092" s="28">
        <f>IF(Z1092="是",COUNTIFS($Z$2:$Z$4721,"是",$AD$2:$AD$4721,"&lt;"&amp;AD1092)/COUNTIF($Z$2:$Z$4721,"是")*100,"")</f>
        <v>91.56829679595279</v>
      </c>
      <c r="AJ1092" s="28">
        <f>IF(Z1092="是",COUNTIFS($Z$2:$Z$4721,"是",$AE$2:$AE$4721,"&lt;"&amp;AE1092)/COUNTIF($Z$2:$Z$4721,"是")*100,"")</f>
        <v>80.94435075885329</v>
      </c>
      <c r="AK1092" s="28">
        <f>IF(Z1092="是",COUNTIFS($Z$2:$Z$4721,"是",$AF$2:$AF$4721,"&lt;"&amp;AF1092)/COUNTIF($Z$2:$Z$4721,"是")*100,"")</f>
        <v>78.077571669477237</v>
      </c>
      <c r="AL1092" s="29">
        <f>IF(Z1092="是",ROUND(AG1092*0.1+AH1092*0.35+AI1092*0.15+AJ1092*0.15+AK1092*0.25,2),"")</f>
        <v>76.58</v>
      </c>
      <c r="AM1092" s="25">
        <f>IF(Z1092="是",COUNTIFS($Z$2:$Z$4721,"是",$AL$2:$AL$4721,"&gt;"&amp;AL1092)+1,"")</f>
        <v>97</v>
      </c>
      <c r="AN1092" s="24" t="str">
        <f>IF(Z1092&lt;&gt;"是","非参评",IF(AND(AM1092&lt;=COUNTIF($Z$2:$Z$4721,"是")*0.2,AC1092&gt;MEDIAN(IF($Z$2:$Z$4721="是",$AC$2:$AC$4721))),"S",IF(AM1092&lt;=COUNTIF($Z$2:$Z$4721,"是")*0.5,"A",IF(AM1092&lt;=COUNTIF($Z$2:$Z$4721,"是")*0.8,"B","C"))))</f>
        <v>S</v>
      </c>
      <c r="AO1092" s="24" t="str">
        <f>IF(G1092="","无数据",IF(G1092&lt;30,"MOB1-",IF(G1092&lt;90,"MOB1-3",IF(G1092&lt;180,"MOB3-6",IF(G1092&lt;365,"MOB6-12","MOB12+")))))</f>
        <v>MOB1-3</v>
      </c>
    </row>
    <row r="1093" spans="1:41" ht="13.5" hidden="1" customHeight="1">
      <c r="A1093" s="24" t="s">
        <v>1168</v>
      </c>
      <c r="B1093" s="34" t="s">
        <v>181</v>
      </c>
      <c r="C1093" s="25">
        <v>803633</v>
      </c>
      <c r="D1093" s="24" t="s">
        <v>725</v>
      </c>
      <c r="E1093" s="26">
        <v>46090.435416666704</v>
      </c>
      <c r="F1093" s="26">
        <v>46090.435416666704</v>
      </c>
      <c r="G1093" s="25">
        <v>64</v>
      </c>
      <c r="H1093" s="25">
        <v>64</v>
      </c>
      <c r="I1093" s="26">
        <v>46154.797222222202</v>
      </c>
      <c r="J1093" s="27">
        <v>3261</v>
      </c>
      <c r="K1093" s="27">
        <v>4089</v>
      </c>
      <c r="L1093" s="27">
        <v>1654</v>
      </c>
      <c r="M1093" s="27">
        <v>227712</v>
      </c>
      <c r="N1093" s="27">
        <v>189347</v>
      </c>
      <c r="O1093" s="25">
        <v>24</v>
      </c>
      <c r="P1093" s="27">
        <v>0</v>
      </c>
      <c r="Q1093" s="24"/>
      <c r="R1093" s="24"/>
      <c r="S1093" s="27">
        <v>188</v>
      </c>
      <c r="T1093" s="27">
        <v>298</v>
      </c>
      <c r="U1093" s="27">
        <v>8758000</v>
      </c>
      <c r="V1093" s="27">
        <v>4058600</v>
      </c>
      <c r="W1093" s="27">
        <v>8758000</v>
      </c>
      <c r="X1093" s="24" t="str">
        <f>IF(OR(I1093="",说明首页!$C$3-INT(I1093)&gt;7),"是","否")</f>
        <v>否</v>
      </c>
      <c r="Y1093" s="24" t="str">
        <f>IF(OR(O1093="",O1093&lt;22),"是","否")</f>
        <v>否</v>
      </c>
      <c r="Z1093" s="24" t="str">
        <f>IF(AND(X1093="否",Y1093="否"),"是","否")</f>
        <v>是</v>
      </c>
      <c r="AA1093" s="24" t="str">
        <f>IF(OR(I1093="",说明首页!$C$3-INT(I1093)&gt;=3),"是","否")</f>
        <v>否</v>
      </c>
      <c r="AB1093" s="28">
        <f>IFERROR(IF(L1093&gt;0,N1093/L1093,0),0)</f>
        <v>114.4782345828295</v>
      </c>
      <c r="AC1093" s="29">
        <f>IFERROR(IF(U1093="",0,U1093/10000),0)</f>
        <v>875.8</v>
      </c>
      <c r="AD1093" s="27">
        <f>IFERROR(IF(AND(T1093&lt;&gt;"",T1093&gt;0),U1093/T1093,0),0)</f>
        <v>29389.261744966443</v>
      </c>
      <c r="AE1093" s="29">
        <f>IFERROR(IF(V1093="",0,V1093/10000),0)</f>
        <v>405.86</v>
      </c>
      <c r="AF1093" s="29">
        <f>IFERROR(IF(O1093&gt;0,N1093/O1093/60,0),0)</f>
        <v>131.49097222222221</v>
      </c>
      <c r="AG1093" s="28">
        <f>IF(Z1093="是",COUNTIFS($Z$2:$Z$4721,"是",$AB$2:$AB$4721,"&lt;"&amp;AB1093)/COUNTIF($Z$2:$Z$4721,"是")*100,"")</f>
        <v>84.148397976391237</v>
      </c>
      <c r="AH1093" s="28">
        <f>IF(Z1093="是",COUNTIFS($Z$2:$Z$4721,"是",$AC$2:$AC$4721,"&lt;"&amp;AC1093)/COUNTIF($Z$2:$Z$4721,"是")*100,"")</f>
        <v>58.347386172006743</v>
      </c>
      <c r="AI1093" s="28">
        <f>IF(Z1093="是",COUNTIFS($Z$2:$Z$4721,"是",$AD$2:$AD$4721,"&lt;"&amp;AD1093)/COUNTIF($Z$2:$Z$4721,"是")*100,"")</f>
        <v>78.583473861720066</v>
      </c>
      <c r="AJ1093" s="28">
        <f>IF(Z1093="是",COUNTIFS($Z$2:$Z$4721,"是",$AE$2:$AE$4721,"&lt;"&amp;AE1093)/COUNTIF($Z$2:$Z$4721,"是")*100,"")</f>
        <v>65.767284991568303</v>
      </c>
      <c r="AK1093" s="28">
        <f>IF(Z1093="是",COUNTIFS($Z$2:$Z$4721,"是",$AF$2:$AF$4721,"&lt;"&amp;AF1093)/COUNTIF($Z$2:$Z$4721,"是")*100,"")</f>
        <v>45.193929173693085</v>
      </c>
      <c r="AL1093" s="29">
        <f>IF(Z1093="是",ROUND(AG1093*0.1+AH1093*0.35+AI1093*0.15+AJ1093*0.15+AK1093*0.25,2),"")</f>
        <v>61.79</v>
      </c>
      <c r="AM1093" s="25">
        <f>IF(Z1093="是",COUNTIFS($Z$2:$Z$4721,"是",$AL$2:$AL$4721,"&gt;"&amp;AL1093)+1,"")</f>
        <v>200</v>
      </c>
      <c r="AN1093" s="24" t="str">
        <f>IF(Z1093&lt;&gt;"是","非参评",IF(AND(AM1093&lt;=COUNTIF($Z$2:$Z$4721,"是")*0.2,AC1093&gt;MEDIAN(IF($Z$2:$Z$4721="是",$AC$2:$AC$4721))),"S",IF(AM1093&lt;=COUNTIF($Z$2:$Z$4721,"是")*0.5,"A",IF(AM1093&lt;=COUNTIF($Z$2:$Z$4721,"是")*0.8,"B","C"))))</f>
        <v>A</v>
      </c>
      <c r="AO1093" s="24" t="str">
        <f>IF(G1093="","无数据",IF(G1093&lt;30,"MOB1-",IF(G1093&lt;90,"MOB1-3",IF(G1093&lt;180,"MOB3-6",IF(G1093&lt;365,"MOB6-12","MOB12+")))))</f>
        <v>MOB1-3</v>
      </c>
    </row>
    <row r="1094" spans="1:41" ht="13.5" hidden="1" customHeight="1">
      <c r="A1094" s="24" t="s">
        <v>1168</v>
      </c>
      <c r="B1094" s="34" t="s">
        <v>181</v>
      </c>
      <c r="C1094" s="25">
        <v>803634</v>
      </c>
      <c r="D1094" s="24" t="s">
        <v>300</v>
      </c>
      <c r="E1094" s="26">
        <v>46090.436111111099</v>
      </c>
      <c r="F1094" s="26">
        <v>46090.436111111099</v>
      </c>
      <c r="G1094" s="25">
        <v>64</v>
      </c>
      <c r="H1094" s="25">
        <v>64</v>
      </c>
      <c r="I1094" s="26">
        <v>46127.745833333298</v>
      </c>
      <c r="J1094" s="27">
        <v>461</v>
      </c>
      <c r="K1094" s="27">
        <v>579</v>
      </c>
      <c r="L1094" s="27">
        <v>166</v>
      </c>
      <c r="M1094" s="27">
        <v>28848</v>
      </c>
      <c r="N1094" s="27">
        <v>22418</v>
      </c>
      <c r="O1094" s="25">
        <v>3</v>
      </c>
      <c r="P1094" s="27">
        <v>0</v>
      </c>
      <c r="Q1094" s="24"/>
      <c r="R1094" s="24"/>
      <c r="S1094" s="27">
        <v>36</v>
      </c>
      <c r="T1094" s="27">
        <v>55</v>
      </c>
      <c r="U1094" s="27">
        <v>899800</v>
      </c>
      <c r="V1094" s="27">
        <v>91000</v>
      </c>
      <c r="W1094" s="27">
        <v>899800</v>
      </c>
      <c r="X1094" s="24" t="str">
        <f>IF(OR(I1094="",说明首页!$C$3-INT(I1094)&gt;7),"是","否")</f>
        <v>否</v>
      </c>
      <c r="Y1094" s="24" t="str">
        <f>IF(OR(O1094="",O1094&lt;22),"是","否")</f>
        <v>是</v>
      </c>
      <c r="Z1094" s="24" t="str">
        <f>IF(AND(X1094="否",Y1094="否"),"是","否")</f>
        <v>否</v>
      </c>
      <c r="AA1094" s="24" t="str">
        <f>IF(OR(I1094="",说明首页!$C$3-INT(I1094)&gt;=3),"是","否")</f>
        <v>是</v>
      </c>
      <c r="AB1094" s="28">
        <f>IFERROR(IF(L1094&gt;0,N1094/L1094,0),0)</f>
        <v>135.04819277108433</v>
      </c>
      <c r="AC1094" s="29">
        <f>IFERROR(IF(U1094="",0,U1094/10000),0)</f>
        <v>89.98</v>
      </c>
      <c r="AD1094" s="27">
        <f>IFERROR(IF(AND(T1094&lt;&gt;"",T1094&gt;0),U1094/T1094,0),0)</f>
        <v>16360</v>
      </c>
      <c r="AE1094" s="29">
        <f>IFERROR(IF(V1094="",0,V1094/10000),0)</f>
        <v>9.1</v>
      </c>
      <c r="AF1094" s="29">
        <f>IFERROR(IF(O1094&gt;0,N1094/O1094/60,0),0)</f>
        <v>124.54444444444445</v>
      </c>
      <c r="AG1094" s="28" t="str">
        <f>IF(Z1094="是",COUNTIFS($Z$2:$Z$4721,"是",$AB$2:$AB$4721,"&lt;"&amp;AB1094)/COUNTIF($Z$2:$Z$4721,"是")*100,"")</f>
        <v/>
      </c>
      <c r="AH1094" s="28" t="str">
        <f>IF(Z1094="是",COUNTIFS($Z$2:$Z$4721,"是",$AC$2:$AC$4721,"&lt;"&amp;AC1094)/COUNTIF($Z$2:$Z$4721,"是")*100,"")</f>
        <v/>
      </c>
      <c r="AI1094" s="28" t="str">
        <f>IF(Z1094="是",COUNTIFS($Z$2:$Z$4721,"是",$AD$2:$AD$4721,"&lt;"&amp;AD1094)/COUNTIF($Z$2:$Z$4721,"是")*100,"")</f>
        <v/>
      </c>
      <c r="AJ1094" s="28" t="str">
        <f>IF(Z1094="是",COUNTIFS($Z$2:$Z$4721,"是",$AE$2:$AE$4721,"&lt;"&amp;AE1094)/COUNTIF($Z$2:$Z$4721,"是")*100,"")</f>
        <v/>
      </c>
      <c r="AK1094" s="28" t="str">
        <f>IF(Z1094="是",COUNTIFS($Z$2:$Z$4721,"是",$AF$2:$AF$4721,"&lt;"&amp;AF1094)/COUNTIF($Z$2:$Z$4721,"是")*100,"")</f>
        <v/>
      </c>
      <c r="AL1094" s="29" t="str">
        <f>IF(Z1094="是",ROUND(AG1094*0.1+AH1094*0.35+AI1094*0.15+AJ1094*0.15+AK1094*0.25,2),"")</f>
        <v/>
      </c>
      <c r="AM1094" s="25" t="str">
        <f>IF(Z1094="是",COUNTIFS($Z$2:$Z$4721,"是",$AL$2:$AL$4721,"&gt;"&amp;AL1094)+1,"")</f>
        <v/>
      </c>
      <c r="AN1094" s="24" t="str">
        <f>IF(Z1094&lt;&gt;"是","非参评",IF(AND(AM1094&lt;=COUNTIF($Z$2:$Z$4721,"是")*0.2,AC1094&gt;MEDIAN(IF($Z$2:$Z$4721="是",$AC$2:$AC$4721))),"S",IF(AM1094&lt;=COUNTIF($Z$2:$Z$4721,"是")*0.5,"A",IF(AM1094&lt;=COUNTIF($Z$2:$Z$4721,"是")*0.8,"B","C"))))</f>
        <v>非参评</v>
      </c>
      <c r="AO1094" s="24" t="str">
        <f>IF(G1094="","无数据",IF(G1094&lt;30,"MOB1-",IF(G1094&lt;90,"MOB1-3",IF(G1094&lt;180,"MOB3-6",IF(G1094&lt;365,"MOB6-12","MOB12+")))))</f>
        <v>MOB1-3</v>
      </c>
    </row>
    <row r="1095" spans="1:41" ht="13.5" hidden="1" customHeight="1">
      <c r="A1095" s="24" t="s">
        <v>1168</v>
      </c>
      <c r="B1095" s="34" t="s">
        <v>167</v>
      </c>
      <c r="C1095" s="25">
        <v>803636</v>
      </c>
      <c r="D1095" s="24" t="s">
        <v>1333</v>
      </c>
      <c r="E1095" s="26">
        <v>46088.694444444402</v>
      </c>
      <c r="F1095" s="26">
        <v>46088.694444444402</v>
      </c>
      <c r="G1095" s="25">
        <v>66</v>
      </c>
      <c r="H1095" s="25">
        <v>66</v>
      </c>
      <c r="I1095" s="26">
        <v>46151.431944444397</v>
      </c>
      <c r="J1095" s="27">
        <v>2772</v>
      </c>
      <c r="K1095" s="27">
        <v>3739</v>
      </c>
      <c r="L1095" s="27">
        <v>1486</v>
      </c>
      <c r="M1095" s="27">
        <v>184123</v>
      </c>
      <c r="N1095" s="27">
        <v>146860</v>
      </c>
      <c r="O1095" s="25">
        <v>22</v>
      </c>
      <c r="P1095" s="27">
        <v>0</v>
      </c>
      <c r="Q1095" s="24"/>
      <c r="R1095" s="24"/>
      <c r="S1095" s="27">
        <v>210</v>
      </c>
      <c r="T1095" s="27">
        <v>329</v>
      </c>
      <c r="U1095" s="27">
        <v>8711800</v>
      </c>
      <c r="V1095" s="27">
        <v>3486700</v>
      </c>
      <c r="W1095" s="27">
        <v>8711800</v>
      </c>
      <c r="X1095" s="24" t="str">
        <f>IF(OR(I1095="",说明首页!$C$3-INT(I1095)&gt;7),"是","否")</f>
        <v>否</v>
      </c>
      <c r="Y1095" s="24" t="str">
        <f>IF(OR(O1095="",O1095&lt;22),"是","否")</f>
        <v>否</v>
      </c>
      <c r="Z1095" s="24" t="str">
        <f>IF(AND(X1095="否",Y1095="否"),"是","否")</f>
        <v>是</v>
      </c>
      <c r="AA1095" s="24" t="str">
        <f>IF(OR(I1095="",说明首页!$C$3-INT(I1095)&gt;=3),"是","否")</f>
        <v>否</v>
      </c>
      <c r="AB1095" s="28">
        <f>IFERROR(IF(L1095&gt;0,N1095/L1095,0),0)</f>
        <v>98.829071332436072</v>
      </c>
      <c r="AC1095" s="29">
        <f>IFERROR(IF(U1095="",0,U1095/10000),0)</f>
        <v>871.18</v>
      </c>
      <c r="AD1095" s="27">
        <f>IFERROR(IF(AND(T1095&lt;&gt;"",T1095&gt;0),U1095/T1095,0),0)</f>
        <v>26479.635258358663</v>
      </c>
      <c r="AE1095" s="29">
        <f>IFERROR(IF(V1095="",0,V1095/10000),0)</f>
        <v>348.67</v>
      </c>
      <c r="AF1095" s="29">
        <f>IFERROR(IF(O1095&gt;0,N1095/O1095/60,0),0)</f>
        <v>111.25757575757575</v>
      </c>
      <c r="AG1095" s="28">
        <f>IF(Z1095="是",COUNTIFS($Z$2:$Z$4721,"是",$AB$2:$AB$4721,"&lt;"&amp;AB1095)/COUNTIF($Z$2:$Z$4721,"是")*100,"")</f>
        <v>65.26138279932546</v>
      </c>
      <c r="AH1095" s="28">
        <f>IF(Z1095="是",COUNTIFS($Z$2:$Z$4721,"是",$AC$2:$AC$4721,"&lt;"&amp;AC1095)/COUNTIF($Z$2:$Z$4721,"是")*100,"")</f>
        <v>58.010118043844862</v>
      </c>
      <c r="AI1095" s="28">
        <f>IF(Z1095="是",COUNTIFS($Z$2:$Z$4721,"是",$AD$2:$AD$4721,"&lt;"&amp;AD1095)/COUNTIF($Z$2:$Z$4721,"是")*100,"")</f>
        <v>65.598650927487355</v>
      </c>
      <c r="AJ1095" s="28">
        <f>IF(Z1095="是",COUNTIFS($Z$2:$Z$4721,"是",$AE$2:$AE$4721,"&lt;"&amp;AE1095)/COUNTIF($Z$2:$Z$4721,"是")*100,"")</f>
        <v>56.66104553119731</v>
      </c>
      <c r="AK1095" s="28">
        <f>IF(Z1095="是",COUNTIFS($Z$2:$Z$4721,"是",$AF$2:$AF$4721,"&lt;"&amp;AF1095)/COUNTIF($Z$2:$Z$4721,"是")*100,"")</f>
        <v>14.839797639123104</v>
      </c>
      <c r="AL1095" s="29">
        <f>IF(Z1095="是",ROUND(AG1095*0.1+AH1095*0.35+AI1095*0.15+AJ1095*0.15+AK1095*0.25,2),"")</f>
        <v>48.88</v>
      </c>
      <c r="AM1095" s="25">
        <f>IF(Z1095="是",COUNTIFS($Z$2:$Z$4721,"是",$AL$2:$AL$4721,"&gt;"&amp;AL1095)+1,"")</f>
        <v>294</v>
      </c>
      <c r="AN1095" s="24" t="str">
        <f>IF(Z1095&lt;&gt;"是","非参评",IF(AND(AM1095&lt;=COUNTIF($Z$2:$Z$4721,"是")*0.2,AC1095&gt;MEDIAN(IF($Z$2:$Z$4721="是",$AC$2:$AC$4721))),"S",IF(AM1095&lt;=COUNTIF($Z$2:$Z$4721,"是")*0.5,"A",IF(AM1095&lt;=COUNTIF($Z$2:$Z$4721,"是")*0.8,"B","C"))))</f>
        <v>A</v>
      </c>
      <c r="AO1095" s="24" t="str">
        <f>IF(G1095="","无数据",IF(G1095&lt;30,"MOB1-",IF(G1095&lt;90,"MOB1-3",IF(G1095&lt;180,"MOB3-6",IF(G1095&lt;365,"MOB6-12","MOB12+")))))</f>
        <v>MOB1-3</v>
      </c>
    </row>
    <row r="1096" spans="1:41" ht="13.5" hidden="1" customHeight="1">
      <c r="A1096" s="24" t="s">
        <v>1168</v>
      </c>
      <c r="B1096" s="34" t="s">
        <v>167</v>
      </c>
      <c r="C1096" s="25">
        <v>803640</v>
      </c>
      <c r="D1096" s="24" t="s">
        <v>1678</v>
      </c>
      <c r="E1096" s="26">
        <v>46088.6875</v>
      </c>
      <c r="F1096" s="26">
        <v>46088.6875</v>
      </c>
      <c r="G1096" s="25">
        <v>66</v>
      </c>
      <c r="H1096" s="25">
        <v>66</v>
      </c>
      <c r="I1096" s="26">
        <v>46154.788194444402</v>
      </c>
      <c r="J1096" s="27">
        <v>2746</v>
      </c>
      <c r="K1096" s="27">
        <v>3628</v>
      </c>
      <c r="L1096" s="27">
        <v>1734</v>
      </c>
      <c r="M1096" s="27">
        <v>186113</v>
      </c>
      <c r="N1096" s="27">
        <v>156095</v>
      </c>
      <c r="O1096" s="25">
        <v>22</v>
      </c>
      <c r="P1096" s="27">
        <v>0</v>
      </c>
      <c r="Q1096" s="24"/>
      <c r="R1096" s="24"/>
      <c r="S1096" s="27">
        <v>187</v>
      </c>
      <c r="T1096" s="27">
        <v>299</v>
      </c>
      <c r="U1096" s="27">
        <v>6534100</v>
      </c>
      <c r="V1096" s="27">
        <v>1595400</v>
      </c>
      <c r="W1096" s="27">
        <v>6534100</v>
      </c>
      <c r="X1096" s="24" t="str">
        <f>IF(OR(I1096="",说明首页!$C$3-INT(I1096)&gt;7),"是","否")</f>
        <v>否</v>
      </c>
      <c r="Y1096" s="24" t="str">
        <f>IF(OR(O1096="",O1096&lt;22),"是","否")</f>
        <v>否</v>
      </c>
      <c r="Z1096" s="24" t="str">
        <f>IF(AND(X1096="否",Y1096="否"),"是","否")</f>
        <v>是</v>
      </c>
      <c r="AA1096" s="24" t="str">
        <f>IF(OR(I1096="",说明首页!$C$3-INT(I1096)&gt;=3),"是","否")</f>
        <v>否</v>
      </c>
      <c r="AB1096" s="28">
        <f>IFERROR(IF(L1096&gt;0,N1096/L1096,0),0)</f>
        <v>90.020184544405993</v>
      </c>
      <c r="AC1096" s="29">
        <f>IFERROR(IF(U1096="",0,U1096/10000),0)</f>
        <v>653.41</v>
      </c>
      <c r="AD1096" s="27">
        <f>IFERROR(IF(AND(T1096&lt;&gt;"",T1096&gt;0),U1096/T1096,0),0)</f>
        <v>21853.177257525083</v>
      </c>
      <c r="AE1096" s="29">
        <f>IFERROR(IF(V1096="",0,V1096/10000),0)</f>
        <v>159.54</v>
      </c>
      <c r="AF1096" s="29">
        <f>IFERROR(IF(O1096&gt;0,N1096/O1096/60,0),0)</f>
        <v>118.25378787878789</v>
      </c>
      <c r="AG1096" s="28">
        <f>IF(Z1096="是",COUNTIFS($Z$2:$Z$4721,"是",$AB$2:$AB$4721,"&lt;"&amp;AB1096)/COUNTIF($Z$2:$Z$4721,"是")*100,"")</f>
        <v>47.386172006745362</v>
      </c>
      <c r="AH1096" s="28">
        <f>IF(Z1096="是",COUNTIFS($Z$2:$Z$4721,"是",$AC$2:$AC$4721,"&lt;"&amp;AC1096)/COUNTIF($Z$2:$Z$4721,"是")*100,"")</f>
        <v>32.715008431703204</v>
      </c>
      <c r="AI1096" s="28">
        <f>IF(Z1096="是",COUNTIFS($Z$2:$Z$4721,"是",$AD$2:$AD$4721,"&lt;"&amp;AD1096)/COUNTIF($Z$2:$Z$4721,"是")*100,"")</f>
        <v>36.25632377740304</v>
      </c>
      <c r="AJ1096" s="28">
        <f>IF(Z1096="是",COUNTIFS($Z$2:$Z$4721,"是",$AE$2:$AE$4721,"&lt;"&amp;AE1096)/COUNTIF($Z$2:$Z$4721,"是")*100,"")</f>
        <v>18.887015177065766</v>
      </c>
      <c r="AK1096" s="28">
        <f>IF(Z1096="是",COUNTIFS($Z$2:$Z$4721,"是",$AF$2:$AF$4721,"&lt;"&amp;AF1096)/COUNTIF($Z$2:$Z$4721,"是")*100,"")</f>
        <v>20.741989881956155</v>
      </c>
      <c r="AL1096" s="29">
        <f>IF(Z1096="是",ROUND(AG1096*0.1+AH1096*0.35+AI1096*0.15+AJ1096*0.15+AK1096*0.25,2),"")</f>
        <v>29.65</v>
      </c>
      <c r="AM1096" s="25">
        <f>IF(Z1096="是",COUNTIFS($Z$2:$Z$4721,"是",$AL$2:$AL$4721,"&gt;"&amp;AL1096)+1,"")</f>
        <v>451</v>
      </c>
      <c r="AN1096" s="24" t="str">
        <f>IF(Z1096&lt;&gt;"是","非参评",IF(AND(AM1096&lt;=COUNTIF($Z$2:$Z$4721,"是")*0.2,AC1096&gt;MEDIAN(IF($Z$2:$Z$4721="是",$AC$2:$AC$4721))),"S",IF(AM1096&lt;=COUNTIF($Z$2:$Z$4721,"是")*0.5,"A",IF(AM1096&lt;=COUNTIF($Z$2:$Z$4721,"是")*0.8,"B","C"))))</f>
        <v>B</v>
      </c>
      <c r="AO1096" s="24" t="str">
        <f>IF(G1096="","无数据",IF(G1096&lt;30,"MOB1-",IF(G1096&lt;90,"MOB1-3",IF(G1096&lt;180,"MOB3-6",IF(G1096&lt;365,"MOB6-12","MOB12+")))))</f>
        <v>MOB1-3</v>
      </c>
    </row>
    <row r="1097" spans="1:41" ht="13.5" hidden="1" customHeight="1">
      <c r="A1097" s="24" t="s">
        <v>1168</v>
      </c>
      <c r="B1097" s="34" t="s">
        <v>167</v>
      </c>
      <c r="C1097" s="25">
        <v>803641</v>
      </c>
      <c r="D1097" s="24" t="s">
        <v>1445</v>
      </c>
      <c r="E1097" s="26">
        <v>46088.672222222202</v>
      </c>
      <c r="F1097" s="26">
        <v>46088.672222222202</v>
      </c>
      <c r="G1097" s="25">
        <v>66</v>
      </c>
      <c r="H1097" s="25">
        <v>66</v>
      </c>
      <c r="I1097" s="26">
        <v>46152.780555555597</v>
      </c>
      <c r="J1097" s="27">
        <v>3055</v>
      </c>
      <c r="K1097" s="27">
        <v>4420</v>
      </c>
      <c r="L1097" s="27">
        <v>1735</v>
      </c>
      <c r="M1097" s="27">
        <v>198590</v>
      </c>
      <c r="N1097" s="27">
        <v>151556</v>
      </c>
      <c r="O1097" s="25">
        <v>22</v>
      </c>
      <c r="P1097" s="27">
        <v>0</v>
      </c>
      <c r="Q1097" s="24"/>
      <c r="R1097" s="24"/>
      <c r="S1097" s="27">
        <v>214</v>
      </c>
      <c r="T1097" s="27">
        <v>325</v>
      </c>
      <c r="U1097" s="27">
        <v>7566100</v>
      </c>
      <c r="V1097" s="24">
        <v>2673900</v>
      </c>
      <c r="W1097" s="27">
        <v>7566100</v>
      </c>
      <c r="X1097" s="24" t="str">
        <f>IF(OR(I1097="",说明首页!$C$3-INT(I1097)&gt;7),"是","否")</f>
        <v>否</v>
      </c>
      <c r="Y1097" s="24" t="str">
        <f>IF(OR(O1097="",O1097&lt;22),"是","否")</f>
        <v>否</v>
      </c>
      <c r="Z1097" s="24" t="str">
        <f>IF(AND(X1097="否",Y1097="否"),"是","否")</f>
        <v>是</v>
      </c>
      <c r="AA1097" s="24" t="str">
        <f>IF(OR(I1097="",说明首页!$C$3-INT(I1097)&gt;=3),"是","否")</f>
        <v>否</v>
      </c>
      <c r="AB1097" s="28">
        <f>IFERROR(IF(L1097&gt;0,N1097/L1097,0),0)</f>
        <v>87.352161383285306</v>
      </c>
      <c r="AC1097" s="29">
        <f>IFERROR(IF(U1097="",0,U1097/10000),0)</f>
        <v>756.61</v>
      </c>
      <c r="AD1097" s="27">
        <f>IFERROR(IF(AND(T1097&lt;&gt;"",T1097&gt;0),U1097/T1097,0),0)</f>
        <v>23280.307692307691</v>
      </c>
      <c r="AE1097" s="29">
        <f>IFERROR(IF(V1097="",0,V1097/10000),0)</f>
        <v>267.39</v>
      </c>
      <c r="AF1097" s="29">
        <f>IFERROR(IF(O1097&gt;0,N1097/O1097/60,0),0)</f>
        <v>114.81515151515151</v>
      </c>
      <c r="AG1097" s="28">
        <f>IF(Z1097="是",COUNTIFS($Z$2:$Z$4721,"是",$AB$2:$AB$4721,"&lt;"&amp;AB1097)/COUNTIF($Z$2:$Z$4721,"是")*100,"")</f>
        <v>40.978077571669473</v>
      </c>
      <c r="AH1097" s="28">
        <f>IF(Z1097="是",COUNTIFS($Z$2:$Z$4721,"是",$AC$2:$AC$4721,"&lt;"&amp;AC1097)/COUNTIF($Z$2:$Z$4721,"是")*100,"")</f>
        <v>44.350758853288362</v>
      </c>
      <c r="AI1097" s="28">
        <f>IF(Z1097="是",COUNTIFS($Z$2:$Z$4721,"是",$AD$2:$AD$4721,"&lt;"&amp;AD1097)/COUNTIF($Z$2:$Z$4721,"是")*100,"")</f>
        <v>44.519392917369309</v>
      </c>
      <c r="AJ1097" s="28">
        <f>IF(Z1097="是",COUNTIFS($Z$2:$Z$4721,"是",$AE$2:$AE$4721,"&lt;"&amp;AE1097)/COUNTIF($Z$2:$Z$4721,"是")*100,"")</f>
        <v>40.809443507588533</v>
      </c>
      <c r="AK1097" s="28">
        <f>IF(Z1097="是",COUNTIFS($Z$2:$Z$4721,"是",$AF$2:$AF$4721,"&lt;"&amp;AF1097)/COUNTIF($Z$2:$Z$4721,"是")*100,"")</f>
        <v>18.043844856661046</v>
      </c>
      <c r="AL1097" s="29">
        <f>IF(Z1097="是",ROUND(AG1097*0.1+AH1097*0.35+AI1097*0.15+AJ1097*0.15+AK1097*0.25,2),"")</f>
        <v>36.93</v>
      </c>
      <c r="AM1097" s="25">
        <f>IF(Z1097="是",COUNTIFS($Z$2:$Z$4721,"是",$AL$2:$AL$4721,"&gt;"&amp;AL1097)+1,"")</f>
        <v>396</v>
      </c>
      <c r="AN1097" s="24" t="str">
        <f>IF(Z1097&lt;&gt;"是","非参评",IF(AND(AM1097&lt;=COUNTIF($Z$2:$Z$4721,"是")*0.2,AC1097&gt;MEDIAN(IF($Z$2:$Z$4721="是",$AC$2:$AC$4721))),"S",IF(AM1097&lt;=COUNTIF($Z$2:$Z$4721,"是")*0.5,"A",IF(AM1097&lt;=COUNTIF($Z$2:$Z$4721,"是")*0.8,"B","C"))))</f>
        <v>B</v>
      </c>
      <c r="AO1097" s="24" t="str">
        <f>IF(G1097="","无数据",IF(G1097&lt;30,"MOB1-",IF(G1097&lt;90,"MOB1-3",IF(G1097&lt;180,"MOB3-6",IF(G1097&lt;365,"MOB6-12","MOB12+")))))</f>
        <v>MOB1-3</v>
      </c>
    </row>
    <row r="1098" spans="1:41" ht="13.5" hidden="1" customHeight="1">
      <c r="A1098" s="24" t="s">
        <v>1168</v>
      </c>
      <c r="B1098" s="34" t="s">
        <v>167</v>
      </c>
      <c r="C1098" s="25">
        <v>803642</v>
      </c>
      <c r="D1098" s="24" t="s">
        <v>396</v>
      </c>
      <c r="E1098" s="26">
        <v>46088.670833333301</v>
      </c>
      <c r="F1098" s="26">
        <v>46088.670833333301</v>
      </c>
      <c r="G1098" s="25">
        <v>66</v>
      </c>
      <c r="H1098" s="25">
        <v>66</v>
      </c>
      <c r="I1098" s="26">
        <v>46152.808333333298</v>
      </c>
      <c r="J1098" s="27">
        <v>2806</v>
      </c>
      <c r="K1098" s="27">
        <v>4241</v>
      </c>
      <c r="L1098" s="27">
        <v>1496</v>
      </c>
      <c r="M1098" s="27">
        <v>171369</v>
      </c>
      <c r="N1098" s="27">
        <v>132893</v>
      </c>
      <c r="O1098" s="25">
        <v>22</v>
      </c>
      <c r="P1098" s="27">
        <v>0</v>
      </c>
      <c r="Q1098" s="24"/>
      <c r="R1098" s="24"/>
      <c r="S1098" s="27">
        <v>223</v>
      </c>
      <c r="T1098" s="27">
        <v>353</v>
      </c>
      <c r="U1098" s="27">
        <v>8446800</v>
      </c>
      <c r="V1098" s="27">
        <v>2318900</v>
      </c>
      <c r="W1098" s="27">
        <v>8446800</v>
      </c>
      <c r="X1098" s="24" t="str">
        <f>IF(OR(I1098="",说明首页!$C$3-INT(I1098)&gt;7),"是","否")</f>
        <v>否</v>
      </c>
      <c r="Y1098" s="24" t="str">
        <f>IF(OR(O1098="",O1098&lt;22),"是","否")</f>
        <v>否</v>
      </c>
      <c r="Z1098" s="24" t="str">
        <f>IF(AND(X1098="否",Y1098="否"),"是","否")</f>
        <v>是</v>
      </c>
      <c r="AA1098" s="24" t="str">
        <f>IF(OR(I1098="",说明首页!$C$3-INT(I1098)&gt;=3),"是","否")</f>
        <v>否</v>
      </c>
      <c r="AB1098" s="28">
        <f>IFERROR(IF(L1098&gt;0,N1098/L1098,0),0)</f>
        <v>88.832219251336895</v>
      </c>
      <c r="AC1098" s="29">
        <f>IFERROR(IF(U1098="",0,U1098/10000),0)</f>
        <v>844.68</v>
      </c>
      <c r="AD1098" s="27">
        <f>IFERROR(IF(AND(T1098&lt;&gt;"",T1098&gt;0),U1098/T1098,0),0)</f>
        <v>23928.611898016996</v>
      </c>
      <c r="AE1098" s="29">
        <f>IFERROR(IF(V1098="",0,V1098/10000),0)</f>
        <v>231.89</v>
      </c>
      <c r="AF1098" s="29">
        <f>IFERROR(IF(O1098&gt;0,N1098/O1098/60,0),0)</f>
        <v>100.67651515151515</v>
      </c>
      <c r="AG1098" s="28">
        <f>IF(Z1098="是",COUNTIFS($Z$2:$Z$4721,"是",$AB$2:$AB$4721,"&lt;"&amp;AB1098)/COUNTIF($Z$2:$Z$4721,"是")*100,"")</f>
        <v>45.531197301854974</v>
      </c>
      <c r="AH1098" s="28">
        <f>IF(Z1098="是",COUNTIFS($Z$2:$Z$4721,"是",$AC$2:$AC$4721,"&lt;"&amp;AC1098)/COUNTIF($Z$2:$Z$4721,"是")*100,"")</f>
        <v>54.468802698145026</v>
      </c>
      <c r="AI1098" s="28">
        <f>IF(Z1098="是",COUNTIFS($Z$2:$Z$4721,"是",$AD$2:$AD$4721,"&lt;"&amp;AD1098)/COUNTIF($Z$2:$Z$4721,"是")*100,"")</f>
        <v>48.735244519392914</v>
      </c>
      <c r="AJ1098" s="28">
        <f>IF(Z1098="是",COUNTIFS($Z$2:$Z$4721,"是",$AE$2:$AE$4721,"&lt;"&amp;AE1098)/COUNTIF($Z$2:$Z$4721,"是")*100,"")</f>
        <v>33.726812816188875</v>
      </c>
      <c r="AK1098" s="28">
        <f>IF(Z1098="是",COUNTIFS($Z$2:$Z$4721,"是",$AF$2:$AF$4721,"&lt;"&amp;AF1098)/COUNTIF($Z$2:$Z$4721,"是")*100,"")</f>
        <v>5.9021922428330518</v>
      </c>
      <c r="AL1098" s="29">
        <f>IF(Z1098="是",ROUND(AG1098*0.1+AH1098*0.35+AI1098*0.15+AJ1098*0.15+AK1098*0.25,2),"")</f>
        <v>37.46</v>
      </c>
      <c r="AM1098" s="25">
        <f>IF(Z1098="是",COUNTIFS($Z$2:$Z$4721,"是",$AL$2:$AL$4721,"&gt;"&amp;AL1098)+1,"")</f>
        <v>392</v>
      </c>
      <c r="AN1098" s="24" t="str">
        <f>IF(Z1098&lt;&gt;"是","非参评",IF(AND(AM1098&lt;=COUNTIF($Z$2:$Z$4721,"是")*0.2,AC1098&gt;MEDIAN(IF($Z$2:$Z$4721="是",$AC$2:$AC$4721))),"S",IF(AM1098&lt;=COUNTIF($Z$2:$Z$4721,"是")*0.5,"A",IF(AM1098&lt;=COUNTIF($Z$2:$Z$4721,"是")*0.8,"B","C"))))</f>
        <v>B</v>
      </c>
      <c r="AO1098" s="24" t="str">
        <f>IF(G1098="","无数据",IF(G1098&lt;30,"MOB1-",IF(G1098&lt;90,"MOB1-3",IF(G1098&lt;180,"MOB3-6",IF(G1098&lt;365,"MOB6-12","MOB12+")))))</f>
        <v>MOB1-3</v>
      </c>
    </row>
    <row r="1099" spans="1:41" ht="13.5" hidden="1" customHeight="1">
      <c r="A1099" s="24" t="s">
        <v>1168</v>
      </c>
      <c r="B1099" s="34" t="s">
        <v>167</v>
      </c>
      <c r="C1099" s="25">
        <v>803644</v>
      </c>
      <c r="D1099" s="24" t="s">
        <v>1480</v>
      </c>
      <c r="E1099" s="26">
        <v>46088.670833333301</v>
      </c>
      <c r="F1099" s="26">
        <v>46088.670833333301</v>
      </c>
      <c r="G1099" s="25">
        <v>66</v>
      </c>
      <c r="H1099" s="25">
        <v>66</v>
      </c>
      <c r="I1099" s="26">
        <v>46152.810416666704</v>
      </c>
      <c r="J1099" s="27">
        <v>2865</v>
      </c>
      <c r="K1099" s="27">
        <v>4260</v>
      </c>
      <c r="L1099" s="27">
        <v>2269</v>
      </c>
      <c r="M1099" s="27">
        <v>242494</v>
      </c>
      <c r="N1099" s="27">
        <v>213696</v>
      </c>
      <c r="O1099" s="25">
        <v>23</v>
      </c>
      <c r="P1099" s="27">
        <v>0</v>
      </c>
      <c r="Q1099" s="24"/>
      <c r="R1099" s="24"/>
      <c r="S1099" s="27">
        <v>177</v>
      </c>
      <c r="T1099" s="27">
        <v>290</v>
      </c>
      <c r="U1099" s="27">
        <v>8410900</v>
      </c>
      <c r="V1099" s="27">
        <v>4304500</v>
      </c>
      <c r="W1099" s="27">
        <v>8410900</v>
      </c>
      <c r="X1099" s="24" t="str">
        <f>IF(OR(I1099="",说明首页!$C$3-INT(I1099)&gt;7),"是","否")</f>
        <v>否</v>
      </c>
      <c r="Y1099" s="24" t="str">
        <f>IF(OR(O1099="",O1099&lt;22),"是","否")</f>
        <v>否</v>
      </c>
      <c r="Z1099" s="24" t="str">
        <f>IF(AND(X1099="否",Y1099="否"),"是","否")</f>
        <v>是</v>
      </c>
      <c r="AA1099" s="24" t="str">
        <f>IF(OR(I1099="",说明首页!$C$3-INT(I1099)&gt;=3),"是","否")</f>
        <v>否</v>
      </c>
      <c r="AB1099" s="28">
        <f>IFERROR(IF(L1099&gt;0,N1099/L1099,0),0)</f>
        <v>94.180696342000886</v>
      </c>
      <c r="AC1099" s="29">
        <f>IFERROR(IF(U1099="",0,U1099/10000),0)</f>
        <v>841.09</v>
      </c>
      <c r="AD1099" s="27">
        <f>IFERROR(IF(AND(T1099&lt;&gt;"",T1099&gt;0),U1099/T1099,0),0)</f>
        <v>29003.103448275862</v>
      </c>
      <c r="AE1099" s="29">
        <f>IFERROR(IF(V1099="",0,V1099/10000),0)</f>
        <v>430.45</v>
      </c>
      <c r="AF1099" s="29">
        <f>IFERROR(IF(O1099&gt;0,N1099/O1099/60,0),0)</f>
        <v>154.85217391304346</v>
      </c>
      <c r="AG1099" s="28">
        <f>IF(Z1099="是",COUNTIFS($Z$2:$Z$4721,"是",$AB$2:$AB$4721,"&lt;"&amp;AB1099)/COUNTIF($Z$2:$Z$4721,"是")*100,"")</f>
        <v>55.986509274873519</v>
      </c>
      <c r="AH1099" s="28">
        <f>IF(Z1099="是",COUNTIFS($Z$2:$Z$4721,"是",$AC$2:$AC$4721,"&lt;"&amp;AC1099)/COUNTIF($Z$2:$Z$4721,"是")*100,"")</f>
        <v>54.131534569983145</v>
      </c>
      <c r="AI1099" s="28">
        <f>IF(Z1099="是",COUNTIFS($Z$2:$Z$4721,"是",$AD$2:$AD$4721,"&lt;"&amp;AD1099)/COUNTIF($Z$2:$Z$4721,"是")*100,"")</f>
        <v>77.571669477234408</v>
      </c>
      <c r="AJ1099" s="28">
        <f>IF(Z1099="是",COUNTIFS($Z$2:$Z$4721,"是",$AE$2:$AE$4721,"&lt;"&amp;AE1099)/COUNTIF($Z$2:$Z$4721,"是")*100,"")</f>
        <v>69.477234401349079</v>
      </c>
      <c r="AK1099" s="28">
        <f>IF(Z1099="是",COUNTIFS($Z$2:$Z$4721,"是",$AF$2:$AF$4721,"&lt;"&amp;AF1099)/COUNTIF($Z$2:$Z$4721,"是")*100,"")</f>
        <v>78.920741989881961</v>
      </c>
      <c r="AL1099" s="29">
        <f>IF(Z1099="是",ROUND(AG1099*0.1+AH1099*0.35+AI1099*0.15+AJ1099*0.15+AK1099*0.25,2),"")</f>
        <v>66.33</v>
      </c>
      <c r="AM1099" s="25">
        <f>IF(Z1099="是",COUNTIFS($Z$2:$Z$4721,"是",$AL$2:$AL$4721,"&gt;"&amp;AL1099)+1,"")</f>
        <v>161</v>
      </c>
      <c r="AN1099" s="24" t="str">
        <f>IF(Z1099&lt;&gt;"是","非参评",IF(AND(AM1099&lt;=COUNTIF($Z$2:$Z$4721,"是")*0.2,AC1099&gt;MEDIAN(IF($Z$2:$Z$4721="是",$AC$2:$AC$4721))),"S",IF(AM1099&lt;=COUNTIF($Z$2:$Z$4721,"是")*0.5,"A",IF(AM1099&lt;=COUNTIF($Z$2:$Z$4721,"是")*0.8,"B","C"))))</f>
        <v>A</v>
      </c>
      <c r="AO1099" s="24" t="str">
        <f>IF(G1099="","无数据",IF(G1099&lt;30,"MOB1-",IF(G1099&lt;90,"MOB1-3",IF(G1099&lt;180,"MOB3-6",IF(G1099&lt;365,"MOB6-12","MOB12+")))))</f>
        <v>MOB1-3</v>
      </c>
    </row>
    <row r="1100" spans="1:41" ht="13.5" hidden="1" customHeight="1">
      <c r="A1100" s="24" t="s">
        <v>1168</v>
      </c>
      <c r="B1100" s="34" t="s">
        <v>167</v>
      </c>
      <c r="C1100" s="25">
        <v>803645</v>
      </c>
      <c r="D1100" s="24" t="s">
        <v>1216</v>
      </c>
      <c r="E1100" s="26">
        <v>46088.661111111098</v>
      </c>
      <c r="F1100" s="26">
        <v>46088.661111111098</v>
      </c>
      <c r="G1100" s="25">
        <v>66</v>
      </c>
      <c r="H1100" s="25">
        <v>66</v>
      </c>
      <c r="I1100" s="26">
        <v>46136.480555555601</v>
      </c>
      <c r="J1100" s="27">
        <v>1166</v>
      </c>
      <c r="K1100" s="27">
        <v>1393</v>
      </c>
      <c r="L1100" s="27">
        <v>476</v>
      </c>
      <c r="M1100" s="27">
        <v>59868</v>
      </c>
      <c r="N1100" s="27">
        <v>45189</v>
      </c>
      <c r="O1100" s="25">
        <v>10</v>
      </c>
      <c r="P1100" s="27">
        <v>0</v>
      </c>
      <c r="Q1100" s="24"/>
      <c r="R1100" s="24"/>
      <c r="S1100" s="27">
        <v>97</v>
      </c>
      <c r="T1100" s="27">
        <v>145</v>
      </c>
      <c r="U1100" s="27">
        <v>2236500</v>
      </c>
      <c r="V1100" s="27">
        <v>77700</v>
      </c>
      <c r="W1100" s="27">
        <v>2236500</v>
      </c>
      <c r="X1100" s="24" t="str">
        <f>IF(OR(I1100="",说明首页!$C$3-INT(I1100)&gt;7),"是","否")</f>
        <v>否</v>
      </c>
      <c r="Y1100" s="24" t="str">
        <f>IF(OR(O1100="",O1100&lt;22),"是","否")</f>
        <v>是</v>
      </c>
      <c r="Z1100" s="24" t="str">
        <f>IF(AND(X1100="否",Y1100="否"),"是","否")</f>
        <v>否</v>
      </c>
      <c r="AA1100" s="24" t="str">
        <f>IF(OR(I1100="",说明首页!$C$3-INT(I1100)&gt;=3),"是","否")</f>
        <v>否</v>
      </c>
      <c r="AB1100" s="28">
        <f>IFERROR(IF(L1100&gt;0,N1100/L1100,0),0)</f>
        <v>94.934873949579838</v>
      </c>
      <c r="AC1100" s="29">
        <f>IFERROR(IF(U1100="",0,U1100/10000),0)</f>
        <v>223.65</v>
      </c>
      <c r="AD1100" s="27">
        <f>IFERROR(IF(AND(T1100&lt;&gt;"",T1100&gt;0),U1100/T1100,0),0)</f>
        <v>15424.137931034482</v>
      </c>
      <c r="AE1100" s="29">
        <f>IFERROR(IF(V1100="",0,V1100/10000),0)</f>
        <v>7.77</v>
      </c>
      <c r="AF1100" s="29">
        <f>IFERROR(IF(O1100&gt;0,N1100/O1100/60,0),0)</f>
        <v>75.314999999999998</v>
      </c>
      <c r="AG1100" s="28" t="str">
        <f>IF(Z1100="是",COUNTIFS($Z$2:$Z$4721,"是",$AB$2:$AB$4721,"&lt;"&amp;AB1100)/COUNTIF($Z$2:$Z$4721,"是")*100,"")</f>
        <v/>
      </c>
      <c r="AH1100" s="28" t="str">
        <f>IF(Z1100="是",COUNTIFS($Z$2:$Z$4721,"是",$AC$2:$AC$4721,"&lt;"&amp;AC1100)/COUNTIF($Z$2:$Z$4721,"是")*100,"")</f>
        <v/>
      </c>
      <c r="AI1100" s="28" t="str">
        <f>IF(Z1100="是",COUNTIFS($Z$2:$Z$4721,"是",$AD$2:$AD$4721,"&lt;"&amp;AD1100)/COUNTIF($Z$2:$Z$4721,"是")*100,"")</f>
        <v/>
      </c>
      <c r="AJ1100" s="28" t="str">
        <f>IF(Z1100="是",COUNTIFS($Z$2:$Z$4721,"是",$AE$2:$AE$4721,"&lt;"&amp;AE1100)/COUNTIF($Z$2:$Z$4721,"是")*100,"")</f>
        <v/>
      </c>
      <c r="AK1100" s="28" t="str">
        <f>IF(Z1100="是",COUNTIFS($Z$2:$Z$4721,"是",$AF$2:$AF$4721,"&lt;"&amp;AF1100)/COUNTIF($Z$2:$Z$4721,"是")*100,"")</f>
        <v/>
      </c>
      <c r="AL1100" s="29" t="str">
        <f>IF(Z1100="是",ROUND(AG1100*0.1+AH1100*0.35+AI1100*0.15+AJ1100*0.15+AK1100*0.25,2),"")</f>
        <v/>
      </c>
      <c r="AM1100" s="25" t="str">
        <f>IF(Z1100="是",COUNTIFS($Z$2:$Z$4721,"是",$AL$2:$AL$4721,"&gt;"&amp;AL1100)+1,"")</f>
        <v/>
      </c>
      <c r="AN1100" s="24" t="str">
        <f>IF(Z1100&lt;&gt;"是","非参评",IF(AND(AM1100&lt;=COUNTIF($Z$2:$Z$4721,"是")*0.2,AC1100&gt;MEDIAN(IF($Z$2:$Z$4721="是",$AC$2:$AC$4721))),"S",IF(AM1100&lt;=COUNTIF($Z$2:$Z$4721,"是")*0.5,"A",IF(AM1100&lt;=COUNTIF($Z$2:$Z$4721,"是")*0.8,"B","C"))))</f>
        <v>非参评</v>
      </c>
      <c r="AO1100" s="24" t="str">
        <f>IF(G1100="","无数据",IF(G1100&lt;30,"MOB1-",IF(G1100&lt;90,"MOB1-3",IF(G1100&lt;180,"MOB3-6",IF(G1100&lt;365,"MOB6-12","MOB12+")))))</f>
        <v>MOB1-3</v>
      </c>
    </row>
    <row r="1101" spans="1:41" ht="13.5" hidden="1" customHeight="1">
      <c r="A1101" s="24" t="s">
        <v>1168</v>
      </c>
      <c r="B1101" s="34" t="s">
        <v>167</v>
      </c>
      <c r="C1101" s="25">
        <v>803649</v>
      </c>
      <c r="D1101" s="24" t="s">
        <v>1055</v>
      </c>
      <c r="E1101" s="26">
        <v>46088.656944444403</v>
      </c>
      <c r="F1101" s="26">
        <v>46088.656944444403</v>
      </c>
      <c r="G1101" s="25">
        <v>66</v>
      </c>
      <c r="H1101" s="25">
        <v>66</v>
      </c>
      <c r="I1101" s="26">
        <v>46154.829861111102</v>
      </c>
      <c r="J1101" s="27">
        <v>2584</v>
      </c>
      <c r="K1101" s="27">
        <v>3602</v>
      </c>
      <c r="L1101" s="27">
        <v>1741</v>
      </c>
      <c r="M1101" s="27">
        <v>201175</v>
      </c>
      <c r="N1101" s="27">
        <v>173548</v>
      </c>
      <c r="O1101" s="25">
        <v>19</v>
      </c>
      <c r="P1101" s="27">
        <v>0</v>
      </c>
      <c r="Q1101" s="24"/>
      <c r="R1101" s="24"/>
      <c r="S1101" s="27">
        <v>175</v>
      </c>
      <c r="T1101" s="27">
        <v>284</v>
      </c>
      <c r="U1101" s="27">
        <v>7320700</v>
      </c>
      <c r="V1101" s="27">
        <v>1701300</v>
      </c>
      <c r="W1101" s="27">
        <v>7320700</v>
      </c>
      <c r="X1101" s="24" t="str">
        <f>IF(OR(I1101="",说明首页!$C$3-INT(I1101)&gt;7),"是","否")</f>
        <v>否</v>
      </c>
      <c r="Y1101" s="24" t="str">
        <f>IF(OR(O1101="",O1101&lt;22),"是","否")</f>
        <v>是</v>
      </c>
      <c r="Z1101" s="24" t="str">
        <f>IF(AND(X1101="否",Y1101="否"),"是","否")</f>
        <v>否</v>
      </c>
      <c r="AA1101" s="24" t="str">
        <f>IF(OR(I1101="",说明首页!$C$3-INT(I1101)&gt;=3),"是","否")</f>
        <v>否</v>
      </c>
      <c r="AB1101" s="28">
        <f>IFERROR(IF(L1101&gt;0,N1101/L1101,0),0)</f>
        <v>99.682940838598512</v>
      </c>
      <c r="AC1101" s="29">
        <f>IFERROR(IF(U1101="",0,U1101/10000),0)</f>
        <v>732.07</v>
      </c>
      <c r="AD1101" s="27">
        <f>IFERROR(IF(AND(T1101&lt;&gt;"",T1101&gt;0),U1101/T1101,0),0)</f>
        <v>25777.112676056338</v>
      </c>
      <c r="AE1101" s="29">
        <f>IFERROR(IF(V1101="",0,V1101/10000),0)</f>
        <v>170.13</v>
      </c>
      <c r="AF1101" s="29">
        <f>IFERROR(IF(O1101&gt;0,N1101/O1101/60,0),0)</f>
        <v>152.23508771929826</v>
      </c>
      <c r="AG1101" s="28" t="str">
        <f>IF(Z1101="是",COUNTIFS($Z$2:$Z$4721,"是",$AB$2:$AB$4721,"&lt;"&amp;AB1101)/COUNTIF($Z$2:$Z$4721,"是")*100,"")</f>
        <v/>
      </c>
      <c r="AH1101" s="28" t="str">
        <f>IF(Z1101="是",COUNTIFS($Z$2:$Z$4721,"是",$AC$2:$AC$4721,"&lt;"&amp;AC1101)/COUNTIF($Z$2:$Z$4721,"是")*100,"")</f>
        <v/>
      </c>
      <c r="AI1101" s="28" t="str">
        <f>IF(Z1101="是",COUNTIFS($Z$2:$Z$4721,"是",$AD$2:$AD$4721,"&lt;"&amp;AD1101)/COUNTIF($Z$2:$Z$4721,"是")*100,"")</f>
        <v/>
      </c>
      <c r="AJ1101" s="28" t="str">
        <f>IF(Z1101="是",COUNTIFS($Z$2:$Z$4721,"是",$AE$2:$AE$4721,"&lt;"&amp;AE1101)/COUNTIF($Z$2:$Z$4721,"是")*100,"")</f>
        <v/>
      </c>
      <c r="AK1101" s="28" t="str">
        <f>IF(Z1101="是",COUNTIFS($Z$2:$Z$4721,"是",$AF$2:$AF$4721,"&lt;"&amp;AF1101)/COUNTIF($Z$2:$Z$4721,"是")*100,"")</f>
        <v/>
      </c>
      <c r="AL1101" s="29" t="str">
        <f>IF(Z1101="是",ROUND(AG1101*0.1+AH1101*0.35+AI1101*0.15+AJ1101*0.15+AK1101*0.25,2),"")</f>
        <v/>
      </c>
      <c r="AM1101" s="25" t="str">
        <f>IF(Z1101="是",COUNTIFS($Z$2:$Z$4721,"是",$AL$2:$AL$4721,"&gt;"&amp;AL1101)+1,"")</f>
        <v/>
      </c>
      <c r="AN1101" s="24" t="str">
        <f>IF(Z1101&lt;&gt;"是","非参评",IF(AND(AM1101&lt;=COUNTIF($Z$2:$Z$4721,"是")*0.2,AC1101&gt;MEDIAN(IF($Z$2:$Z$4721="是",$AC$2:$AC$4721))),"S",IF(AM1101&lt;=COUNTIF($Z$2:$Z$4721,"是")*0.5,"A",IF(AM1101&lt;=COUNTIF($Z$2:$Z$4721,"是")*0.8,"B","C"))))</f>
        <v>非参评</v>
      </c>
      <c r="AO1101" s="24" t="str">
        <f>IF(G1101="","无数据",IF(G1101&lt;30,"MOB1-",IF(G1101&lt;90,"MOB1-3",IF(G1101&lt;180,"MOB3-6",IF(G1101&lt;365,"MOB6-12","MOB12+")))))</f>
        <v>MOB1-3</v>
      </c>
    </row>
    <row r="1102" spans="1:41" ht="13.5" hidden="1" customHeight="1">
      <c r="A1102" s="24" t="s">
        <v>1168</v>
      </c>
      <c r="B1102" s="34" t="s">
        <v>167</v>
      </c>
      <c r="C1102" s="25">
        <v>803650</v>
      </c>
      <c r="D1102" s="24" t="s">
        <v>1934</v>
      </c>
      <c r="E1102" s="26">
        <v>46088.6381944444</v>
      </c>
      <c r="F1102" s="26">
        <v>46088.6381944444</v>
      </c>
      <c r="G1102" s="25">
        <v>66</v>
      </c>
      <c r="H1102" s="25">
        <v>66</v>
      </c>
      <c r="I1102" s="26">
        <v>46154.834027777797</v>
      </c>
      <c r="J1102" s="27">
        <v>3409</v>
      </c>
      <c r="K1102" s="27">
        <v>5991</v>
      </c>
      <c r="L1102" s="27">
        <v>2872</v>
      </c>
      <c r="M1102" s="27">
        <v>262948</v>
      </c>
      <c r="N1102" s="27">
        <v>213039</v>
      </c>
      <c r="O1102" s="24">
        <v>24</v>
      </c>
      <c r="P1102" s="24">
        <v>0</v>
      </c>
      <c r="Q1102" s="24"/>
      <c r="R1102" s="24"/>
      <c r="S1102" s="24">
        <v>205</v>
      </c>
      <c r="T1102" s="24">
        <v>344</v>
      </c>
      <c r="U1102" s="24">
        <v>9715600</v>
      </c>
      <c r="V1102" s="24">
        <v>6158600</v>
      </c>
      <c r="W1102" s="24">
        <v>9715600</v>
      </c>
      <c r="X1102" s="24" t="str">
        <f>IF(OR(I1102="",说明首页!$C$3-INT(I1102)&gt;7),"是","否")</f>
        <v>否</v>
      </c>
      <c r="Y1102" s="24" t="str">
        <f>IF(OR(O1102="",O1102&lt;22),"是","否")</f>
        <v>否</v>
      </c>
      <c r="Z1102" s="24" t="str">
        <f>IF(AND(X1102="否",Y1102="否"),"是","否")</f>
        <v>是</v>
      </c>
      <c r="AA1102" s="24" t="str">
        <f>IF(OR(I1102="",说明首页!$C$3-INT(I1102)&gt;=3),"是","否")</f>
        <v>否</v>
      </c>
      <c r="AB1102" s="28">
        <f>IFERROR(IF(L1102&gt;0,N1102/L1102,0),0)</f>
        <v>74.177924791086355</v>
      </c>
      <c r="AC1102" s="29">
        <f>IFERROR(IF(U1102="",0,U1102/10000),0)</f>
        <v>971.56</v>
      </c>
      <c r="AD1102" s="27">
        <f>IFERROR(IF(AND(T1102&lt;&gt;"",T1102&gt;0),U1102/T1102,0),0)</f>
        <v>28243.023255813954</v>
      </c>
      <c r="AE1102" s="29">
        <f>IFERROR(IF(V1102="",0,V1102/10000),0)</f>
        <v>615.86</v>
      </c>
      <c r="AF1102" s="29">
        <f>IFERROR(IF(O1102&gt;0,N1102/O1102/60,0),0)</f>
        <v>147.94374999999999</v>
      </c>
      <c r="AG1102" s="28">
        <f>IF(Z1102="是",COUNTIFS($Z$2:$Z$4721,"是",$AB$2:$AB$4721,"&lt;"&amp;AB1102)/COUNTIF($Z$2:$Z$4721,"是")*100,"")</f>
        <v>12.310286677908937</v>
      </c>
      <c r="AH1102" s="28">
        <f>IF(Z1102="是",COUNTIFS($Z$2:$Z$4721,"是",$AC$2:$AC$4721,"&lt;"&amp;AC1102)/COUNTIF($Z$2:$Z$4721,"是")*100,"")</f>
        <v>66.610455311973013</v>
      </c>
      <c r="AI1102" s="28">
        <f>IF(Z1102="是",COUNTIFS($Z$2:$Z$4721,"是",$AD$2:$AD$4721,"&lt;"&amp;AD1102)/COUNTIF($Z$2:$Z$4721,"是")*100,"")</f>
        <v>73.69308600337267</v>
      </c>
      <c r="AJ1102" s="28">
        <f>IF(Z1102="是",COUNTIFS($Z$2:$Z$4721,"是",$AE$2:$AE$4721,"&lt;"&amp;AE1102)/COUNTIF($Z$2:$Z$4721,"是")*100,"")</f>
        <v>82.124789207419894</v>
      </c>
      <c r="AK1102" s="28">
        <f>IF(Z1102="是",COUNTIFS($Z$2:$Z$4721,"是",$AF$2:$AF$4721,"&lt;"&amp;AF1102)/COUNTIF($Z$2:$Z$4721,"是")*100,"")</f>
        <v>70.994940978077565</v>
      </c>
      <c r="AL1102" s="29">
        <f>IF(Z1102="是",ROUND(AG1102*0.1+AH1102*0.35+AI1102*0.15+AJ1102*0.15+AK1102*0.25,2),"")</f>
        <v>65.67</v>
      </c>
      <c r="AM1102" s="25">
        <f>IF(Z1102="是",COUNTIFS($Z$2:$Z$4721,"是",$AL$2:$AL$4721,"&gt;"&amp;AL1102)+1,"")</f>
        <v>165</v>
      </c>
      <c r="AN1102" s="24" t="str">
        <f>IF(Z1102&lt;&gt;"是","非参评",IF(AND(AM1102&lt;=COUNTIF($Z$2:$Z$4721,"是")*0.2,AC1102&gt;MEDIAN(IF($Z$2:$Z$4721="是",$AC$2:$AC$4721))),"S",IF(AM1102&lt;=COUNTIF($Z$2:$Z$4721,"是")*0.5,"A",IF(AM1102&lt;=COUNTIF($Z$2:$Z$4721,"是")*0.8,"B","C"))))</f>
        <v>A</v>
      </c>
      <c r="AO1102" s="24" t="str">
        <f>IF(G1102="","无数据",IF(G1102&lt;30,"MOB1-",IF(G1102&lt;90,"MOB1-3",IF(G1102&lt;180,"MOB3-6",IF(G1102&lt;365,"MOB6-12","MOB12+")))))</f>
        <v>MOB1-3</v>
      </c>
    </row>
    <row r="1103" spans="1:41" ht="13.5" hidden="1" customHeight="1">
      <c r="A1103" s="24" t="s">
        <v>1168</v>
      </c>
      <c r="B1103" s="34" t="s">
        <v>167</v>
      </c>
      <c r="C1103" s="25">
        <v>803651</v>
      </c>
      <c r="D1103" s="24" t="s">
        <v>1169</v>
      </c>
      <c r="E1103" s="26">
        <v>46088.656944444403</v>
      </c>
      <c r="F1103" s="26">
        <v>46088.656944444403</v>
      </c>
      <c r="G1103" s="25">
        <v>66</v>
      </c>
      <c r="H1103" s="25">
        <v>66</v>
      </c>
      <c r="I1103" s="26">
        <v>46124.766666666699</v>
      </c>
      <c r="J1103" s="27">
        <v>172</v>
      </c>
      <c r="K1103" s="27">
        <v>172</v>
      </c>
      <c r="L1103" s="27">
        <v>82</v>
      </c>
      <c r="M1103" s="27">
        <v>9067</v>
      </c>
      <c r="N1103" s="27">
        <v>7670</v>
      </c>
      <c r="O1103" s="25">
        <v>1</v>
      </c>
      <c r="P1103" s="27">
        <v>0</v>
      </c>
      <c r="Q1103" s="24"/>
      <c r="R1103" s="24"/>
      <c r="S1103" s="27">
        <v>42</v>
      </c>
      <c r="T1103" s="27">
        <v>59</v>
      </c>
      <c r="U1103" s="27">
        <v>954400</v>
      </c>
      <c r="V1103" s="27">
        <v>15000</v>
      </c>
      <c r="W1103" s="27">
        <v>954400</v>
      </c>
      <c r="X1103" s="24" t="str">
        <f>IF(OR(I1103="",说明首页!$C$3-INT(I1103)&gt;7),"是","否")</f>
        <v>否</v>
      </c>
      <c r="Y1103" s="24" t="str">
        <f>IF(OR(O1103="",O1103&lt;22),"是","否")</f>
        <v>是</v>
      </c>
      <c r="Z1103" s="24" t="str">
        <f>IF(AND(X1103="否",Y1103="否"),"是","否")</f>
        <v>否</v>
      </c>
      <c r="AA1103" s="24" t="str">
        <f>IF(OR(I1103="",说明首页!$C$3-INT(I1103)&gt;=3),"是","否")</f>
        <v>是</v>
      </c>
      <c r="AB1103" s="28">
        <f>IFERROR(IF(L1103&gt;0,N1103/L1103,0),0)</f>
        <v>93.536585365853654</v>
      </c>
      <c r="AC1103" s="29">
        <f>IFERROR(IF(U1103="",0,U1103/10000),0)</f>
        <v>95.44</v>
      </c>
      <c r="AD1103" s="27">
        <f>IFERROR(IF(AND(T1103&lt;&gt;"",T1103&gt;0),U1103/T1103,0),0)</f>
        <v>16176.271186440677</v>
      </c>
      <c r="AE1103" s="29">
        <f>IFERROR(IF(V1103="",0,V1103/10000),0)</f>
        <v>1.5</v>
      </c>
      <c r="AF1103" s="29">
        <f>IFERROR(IF(O1103&gt;0,N1103/O1103/60,0),0)</f>
        <v>127.83333333333333</v>
      </c>
      <c r="AG1103" s="28" t="str">
        <f>IF(Z1103="是",COUNTIFS($Z$2:$Z$4721,"是",$AB$2:$AB$4721,"&lt;"&amp;AB1103)/COUNTIF($Z$2:$Z$4721,"是")*100,"")</f>
        <v/>
      </c>
      <c r="AH1103" s="28" t="str">
        <f>IF(Z1103="是",COUNTIFS($Z$2:$Z$4721,"是",$AC$2:$AC$4721,"&lt;"&amp;AC1103)/COUNTIF($Z$2:$Z$4721,"是")*100,"")</f>
        <v/>
      </c>
      <c r="AI1103" s="28" t="str">
        <f>IF(Z1103="是",COUNTIFS($Z$2:$Z$4721,"是",$AD$2:$AD$4721,"&lt;"&amp;AD1103)/COUNTIF($Z$2:$Z$4721,"是")*100,"")</f>
        <v/>
      </c>
      <c r="AJ1103" s="28" t="str">
        <f>IF(Z1103="是",COUNTIFS($Z$2:$Z$4721,"是",$AE$2:$AE$4721,"&lt;"&amp;AE1103)/COUNTIF($Z$2:$Z$4721,"是")*100,"")</f>
        <v/>
      </c>
      <c r="AK1103" s="28" t="str">
        <f>IF(Z1103="是",COUNTIFS($Z$2:$Z$4721,"是",$AF$2:$AF$4721,"&lt;"&amp;AF1103)/COUNTIF($Z$2:$Z$4721,"是")*100,"")</f>
        <v/>
      </c>
      <c r="AL1103" s="29" t="str">
        <f>IF(Z1103="是",ROUND(AG1103*0.1+AH1103*0.35+AI1103*0.15+AJ1103*0.15+AK1103*0.25,2),"")</f>
        <v/>
      </c>
      <c r="AM1103" s="25" t="str">
        <f>IF(Z1103="是",COUNTIFS($Z$2:$Z$4721,"是",$AL$2:$AL$4721,"&gt;"&amp;AL1103)+1,"")</f>
        <v/>
      </c>
      <c r="AN1103" s="24" t="str">
        <f>IF(Z1103&lt;&gt;"是","非参评",IF(AND(AM1103&lt;=COUNTIF($Z$2:$Z$4721,"是")*0.2,AC1103&gt;MEDIAN(IF($Z$2:$Z$4721="是",$AC$2:$AC$4721))),"S",IF(AM1103&lt;=COUNTIF($Z$2:$Z$4721,"是")*0.5,"A",IF(AM1103&lt;=COUNTIF($Z$2:$Z$4721,"是")*0.8,"B","C"))))</f>
        <v>非参评</v>
      </c>
      <c r="AO1103" s="24" t="str">
        <f>IF(G1103="","无数据",IF(G1103&lt;30,"MOB1-",IF(G1103&lt;90,"MOB1-3",IF(G1103&lt;180,"MOB3-6",IF(G1103&lt;365,"MOB6-12","MOB12+")))))</f>
        <v>MOB1-3</v>
      </c>
    </row>
    <row r="1104" spans="1:41" ht="13.5" hidden="1" customHeight="1">
      <c r="A1104" s="24" t="s">
        <v>1168</v>
      </c>
      <c r="B1104" s="34" t="s">
        <v>167</v>
      </c>
      <c r="C1104" s="25">
        <v>803653</v>
      </c>
      <c r="D1104" s="24" t="s">
        <v>1185</v>
      </c>
      <c r="E1104" s="26">
        <v>46088.657638888901</v>
      </c>
      <c r="F1104" s="26">
        <v>46088.657638888901</v>
      </c>
      <c r="G1104" s="25">
        <v>66</v>
      </c>
      <c r="H1104" s="25">
        <v>66</v>
      </c>
      <c r="I1104" s="26">
        <v>46126.392361111102</v>
      </c>
      <c r="J1104" s="27">
        <v>202</v>
      </c>
      <c r="K1104" s="27">
        <v>202</v>
      </c>
      <c r="L1104" s="27">
        <v>96</v>
      </c>
      <c r="M1104" s="27">
        <v>13053</v>
      </c>
      <c r="N1104" s="27">
        <v>11611</v>
      </c>
      <c r="O1104" s="25">
        <v>1</v>
      </c>
      <c r="P1104" s="27">
        <v>0</v>
      </c>
      <c r="Q1104" s="24"/>
      <c r="R1104" s="24"/>
      <c r="S1104" s="27">
        <v>51</v>
      </c>
      <c r="T1104" s="27">
        <v>76</v>
      </c>
      <c r="U1104" s="27">
        <v>1041200</v>
      </c>
      <c r="V1104" s="27">
        <v>133600</v>
      </c>
      <c r="W1104" s="27">
        <v>1041200</v>
      </c>
      <c r="X1104" s="24" t="str">
        <f>IF(OR(I1104="",说明首页!$C$3-INT(I1104)&gt;7),"是","否")</f>
        <v>否</v>
      </c>
      <c r="Y1104" s="24" t="str">
        <f>IF(OR(O1104="",O1104&lt;22),"是","否")</f>
        <v>是</v>
      </c>
      <c r="Z1104" s="24" t="str">
        <f>IF(AND(X1104="否",Y1104="否"),"是","否")</f>
        <v>否</v>
      </c>
      <c r="AA1104" s="24" t="str">
        <f>IF(OR(I1104="",说明首页!$C$3-INT(I1104)&gt;=3),"是","否")</f>
        <v>是</v>
      </c>
      <c r="AB1104" s="28">
        <f>IFERROR(IF(L1104&gt;0,N1104/L1104,0),0)</f>
        <v>120.94791666666667</v>
      </c>
      <c r="AC1104" s="29">
        <f>IFERROR(IF(U1104="",0,U1104/10000),0)</f>
        <v>104.12</v>
      </c>
      <c r="AD1104" s="27">
        <f>IFERROR(IF(AND(T1104&lt;&gt;"",T1104&gt;0),U1104/T1104,0),0)</f>
        <v>13700</v>
      </c>
      <c r="AE1104" s="29">
        <f>IFERROR(IF(V1104="",0,V1104/10000),0)</f>
        <v>13.36</v>
      </c>
      <c r="AF1104" s="29">
        <f>IFERROR(IF(O1104&gt;0,N1104/O1104/60,0),0)</f>
        <v>193.51666666666668</v>
      </c>
      <c r="AG1104" s="28" t="str">
        <f>IF(Z1104="是",COUNTIFS($Z$2:$Z$4721,"是",$AB$2:$AB$4721,"&lt;"&amp;AB1104)/COUNTIF($Z$2:$Z$4721,"是")*100,"")</f>
        <v/>
      </c>
      <c r="AH1104" s="28" t="str">
        <f>IF(Z1104="是",COUNTIFS($Z$2:$Z$4721,"是",$AC$2:$AC$4721,"&lt;"&amp;AC1104)/COUNTIF($Z$2:$Z$4721,"是")*100,"")</f>
        <v/>
      </c>
      <c r="AI1104" s="28" t="str">
        <f>IF(Z1104="是",COUNTIFS($Z$2:$Z$4721,"是",$AD$2:$AD$4721,"&lt;"&amp;AD1104)/COUNTIF($Z$2:$Z$4721,"是")*100,"")</f>
        <v/>
      </c>
      <c r="AJ1104" s="28" t="str">
        <f>IF(Z1104="是",COUNTIFS($Z$2:$Z$4721,"是",$AE$2:$AE$4721,"&lt;"&amp;AE1104)/COUNTIF($Z$2:$Z$4721,"是")*100,"")</f>
        <v/>
      </c>
      <c r="AK1104" s="28" t="str">
        <f>IF(Z1104="是",COUNTIFS($Z$2:$Z$4721,"是",$AF$2:$AF$4721,"&lt;"&amp;AF1104)/COUNTIF($Z$2:$Z$4721,"是")*100,"")</f>
        <v/>
      </c>
      <c r="AL1104" s="29" t="str">
        <f>IF(Z1104="是",ROUND(AG1104*0.1+AH1104*0.35+AI1104*0.15+AJ1104*0.15+AK1104*0.25,2),"")</f>
        <v/>
      </c>
      <c r="AM1104" s="25" t="str">
        <f>IF(Z1104="是",COUNTIFS($Z$2:$Z$4721,"是",$AL$2:$AL$4721,"&gt;"&amp;AL1104)+1,"")</f>
        <v/>
      </c>
      <c r="AN1104" s="24" t="str">
        <f>IF(Z1104&lt;&gt;"是","非参评",IF(AND(AM1104&lt;=COUNTIF($Z$2:$Z$4721,"是")*0.2,AC1104&gt;MEDIAN(IF($Z$2:$Z$4721="是",$AC$2:$AC$4721))),"S",IF(AM1104&lt;=COUNTIF($Z$2:$Z$4721,"是")*0.5,"A",IF(AM1104&lt;=COUNTIF($Z$2:$Z$4721,"是")*0.8,"B","C"))))</f>
        <v>非参评</v>
      </c>
      <c r="AO1104" s="24" t="str">
        <f>IF(G1104="","无数据",IF(G1104&lt;30,"MOB1-",IF(G1104&lt;90,"MOB1-3",IF(G1104&lt;180,"MOB3-6",IF(G1104&lt;365,"MOB6-12","MOB12+")))))</f>
        <v>MOB1-3</v>
      </c>
    </row>
    <row r="1105" spans="1:41" ht="13.5" hidden="1" customHeight="1">
      <c r="A1105" s="24" t="s">
        <v>1168</v>
      </c>
      <c r="B1105" s="34" t="s">
        <v>167</v>
      </c>
      <c r="C1105" s="25">
        <v>803655</v>
      </c>
      <c r="D1105" s="24" t="s">
        <v>308</v>
      </c>
      <c r="E1105" s="26">
        <v>46088.656944444403</v>
      </c>
      <c r="F1105" s="26">
        <v>46088.656944444403</v>
      </c>
      <c r="G1105" s="25">
        <v>66</v>
      </c>
      <c r="H1105" s="25">
        <v>66</v>
      </c>
      <c r="I1105" s="26">
        <v>46154.85</v>
      </c>
      <c r="J1105" s="27">
        <v>2017</v>
      </c>
      <c r="K1105" s="27">
        <v>3641</v>
      </c>
      <c r="L1105" s="27">
        <v>1179</v>
      </c>
      <c r="M1105" s="27">
        <v>140639</v>
      </c>
      <c r="N1105" s="27">
        <v>106107</v>
      </c>
      <c r="O1105" s="24">
        <v>20</v>
      </c>
      <c r="P1105" s="24">
        <v>0</v>
      </c>
      <c r="Q1105" s="24"/>
      <c r="R1105" s="24"/>
      <c r="S1105" s="24">
        <v>103</v>
      </c>
      <c r="T1105" s="24">
        <v>171</v>
      </c>
      <c r="U1105" s="24">
        <v>3826200</v>
      </c>
      <c r="V1105" s="24">
        <v>532500</v>
      </c>
      <c r="W1105" s="24">
        <v>3826200</v>
      </c>
      <c r="X1105" s="24" t="str">
        <f>IF(OR(I1105="",说明首页!$C$3-INT(I1105)&gt;7),"是","否")</f>
        <v>否</v>
      </c>
      <c r="Y1105" s="24" t="str">
        <f>IF(OR(O1105="",O1105&lt;22),"是","否")</f>
        <v>是</v>
      </c>
      <c r="Z1105" s="24" t="str">
        <f>IF(AND(X1105="否",Y1105="否"),"是","否")</f>
        <v>否</v>
      </c>
      <c r="AA1105" s="24" t="str">
        <f>IF(OR(I1105="",说明首页!$C$3-INT(I1105)&gt;=3),"是","否")</f>
        <v>否</v>
      </c>
      <c r="AB1105" s="28">
        <f>IFERROR(IF(L1105&gt;0,N1105/L1105,0),0)</f>
        <v>89.997455470737918</v>
      </c>
      <c r="AC1105" s="29">
        <f>IFERROR(IF(U1105="",0,U1105/10000),0)</f>
        <v>382.62</v>
      </c>
      <c r="AD1105" s="27">
        <f>IFERROR(IF(AND(T1105&lt;&gt;"",T1105&gt;0),U1105/T1105,0),0)</f>
        <v>22375.438596491229</v>
      </c>
      <c r="AE1105" s="29">
        <f>IFERROR(IF(V1105="",0,V1105/10000),0)</f>
        <v>53.25</v>
      </c>
      <c r="AF1105" s="29">
        <f>IFERROR(IF(O1105&gt;0,N1105/O1105/60,0),0)</f>
        <v>88.422499999999999</v>
      </c>
      <c r="AG1105" s="28" t="str">
        <f>IF(Z1105="是",COUNTIFS($Z$2:$Z$4721,"是",$AB$2:$AB$4721,"&lt;"&amp;AB1105)/COUNTIF($Z$2:$Z$4721,"是")*100,"")</f>
        <v/>
      </c>
      <c r="AH1105" s="28" t="str">
        <f>IF(Z1105="是",COUNTIFS($Z$2:$Z$4721,"是",$AC$2:$AC$4721,"&lt;"&amp;AC1105)/COUNTIF($Z$2:$Z$4721,"是")*100,"")</f>
        <v/>
      </c>
      <c r="AI1105" s="28" t="str">
        <f>IF(Z1105="是",COUNTIFS($Z$2:$Z$4721,"是",$AD$2:$AD$4721,"&lt;"&amp;AD1105)/COUNTIF($Z$2:$Z$4721,"是")*100,"")</f>
        <v/>
      </c>
      <c r="AJ1105" s="28" t="str">
        <f>IF(Z1105="是",COUNTIFS($Z$2:$Z$4721,"是",$AE$2:$AE$4721,"&lt;"&amp;AE1105)/COUNTIF($Z$2:$Z$4721,"是")*100,"")</f>
        <v/>
      </c>
      <c r="AK1105" s="28" t="str">
        <f>IF(Z1105="是",COUNTIFS($Z$2:$Z$4721,"是",$AF$2:$AF$4721,"&lt;"&amp;AF1105)/COUNTIF($Z$2:$Z$4721,"是")*100,"")</f>
        <v/>
      </c>
      <c r="AL1105" s="29" t="str">
        <f>IF(Z1105="是",ROUND(AG1105*0.1+AH1105*0.35+AI1105*0.15+AJ1105*0.15+AK1105*0.25,2),"")</f>
        <v/>
      </c>
      <c r="AM1105" s="25" t="str">
        <f>IF(Z1105="是",COUNTIFS($Z$2:$Z$4721,"是",$AL$2:$AL$4721,"&gt;"&amp;AL1105)+1,"")</f>
        <v/>
      </c>
      <c r="AN1105" s="24" t="str">
        <f>IF(Z1105&lt;&gt;"是","非参评",IF(AND(AM1105&lt;=COUNTIF($Z$2:$Z$4721,"是")*0.2,AC1105&gt;MEDIAN(IF($Z$2:$Z$4721="是",$AC$2:$AC$4721))),"S",IF(AM1105&lt;=COUNTIF($Z$2:$Z$4721,"是")*0.5,"A",IF(AM1105&lt;=COUNTIF($Z$2:$Z$4721,"是")*0.8,"B","C"))))</f>
        <v>非参评</v>
      </c>
      <c r="AO1105" s="24" t="str">
        <f>IF(G1105="","无数据",IF(G1105&lt;30,"MOB1-",IF(G1105&lt;90,"MOB1-3",IF(G1105&lt;180,"MOB3-6",IF(G1105&lt;365,"MOB6-12","MOB12+")))))</f>
        <v>MOB1-3</v>
      </c>
    </row>
    <row r="1106" spans="1:41" ht="13.5" hidden="1" customHeight="1">
      <c r="A1106" s="24" t="s">
        <v>1168</v>
      </c>
      <c r="B1106" s="34" t="s">
        <v>167</v>
      </c>
      <c r="C1106" s="25">
        <v>803656</v>
      </c>
      <c r="D1106" s="24" t="s">
        <v>1260</v>
      </c>
      <c r="E1106" s="26">
        <v>46088.651388888902</v>
      </c>
      <c r="F1106" s="26">
        <v>46088.651388888902</v>
      </c>
      <c r="G1106" s="25">
        <v>66</v>
      </c>
      <c r="H1106" s="25">
        <v>66</v>
      </c>
      <c r="I1106" s="26">
        <v>46142.765277777798</v>
      </c>
      <c r="J1106" s="27">
        <v>2134</v>
      </c>
      <c r="K1106" s="27">
        <v>3364</v>
      </c>
      <c r="L1106" s="27">
        <v>1593</v>
      </c>
      <c r="M1106" s="27">
        <v>165002</v>
      </c>
      <c r="N1106" s="27">
        <v>140169</v>
      </c>
      <c r="O1106" s="25">
        <v>15</v>
      </c>
      <c r="P1106" s="27">
        <v>0</v>
      </c>
      <c r="Q1106" s="24"/>
      <c r="R1106" s="24"/>
      <c r="S1106" s="27">
        <v>177</v>
      </c>
      <c r="T1106" s="27">
        <v>280</v>
      </c>
      <c r="U1106" s="27">
        <v>3782500</v>
      </c>
      <c r="V1106" s="27">
        <v>376300</v>
      </c>
      <c r="W1106" s="27">
        <v>3782500</v>
      </c>
      <c r="X1106" s="24" t="str">
        <f>IF(OR(I1106="",说明首页!$C$3-INT(I1106)&gt;7),"是","否")</f>
        <v>否</v>
      </c>
      <c r="Y1106" s="24" t="str">
        <f>IF(OR(O1106="",O1106&lt;22),"是","否")</f>
        <v>是</v>
      </c>
      <c r="Z1106" s="24" t="str">
        <f>IF(AND(X1106="否",Y1106="否"),"是","否")</f>
        <v>否</v>
      </c>
      <c r="AA1106" s="24" t="str">
        <f>IF(OR(I1106="",说明首页!$C$3-INT(I1106)&gt;=3),"是","否")</f>
        <v>否</v>
      </c>
      <c r="AB1106" s="28">
        <f>IFERROR(IF(L1106&gt;0,N1106/L1106,0),0)</f>
        <v>87.990583804143128</v>
      </c>
      <c r="AC1106" s="29">
        <f>IFERROR(IF(U1106="",0,U1106/10000),0)</f>
        <v>378.25</v>
      </c>
      <c r="AD1106" s="27">
        <f>IFERROR(IF(AND(T1106&lt;&gt;"",T1106&gt;0),U1106/T1106,0),0)</f>
        <v>13508.928571428571</v>
      </c>
      <c r="AE1106" s="29">
        <f>IFERROR(IF(V1106="",0,V1106/10000),0)</f>
        <v>37.630000000000003</v>
      </c>
      <c r="AF1106" s="29">
        <f>IFERROR(IF(O1106&gt;0,N1106/O1106/60,0),0)</f>
        <v>155.74333333333334</v>
      </c>
      <c r="AG1106" s="28" t="str">
        <f>IF(Z1106="是",COUNTIFS($Z$2:$Z$4721,"是",$AB$2:$AB$4721,"&lt;"&amp;AB1106)/COUNTIF($Z$2:$Z$4721,"是")*100,"")</f>
        <v/>
      </c>
      <c r="AH1106" s="28" t="str">
        <f>IF(Z1106="是",COUNTIFS($Z$2:$Z$4721,"是",$AC$2:$AC$4721,"&lt;"&amp;AC1106)/COUNTIF($Z$2:$Z$4721,"是")*100,"")</f>
        <v/>
      </c>
      <c r="AI1106" s="28" t="str">
        <f>IF(Z1106="是",COUNTIFS($Z$2:$Z$4721,"是",$AD$2:$AD$4721,"&lt;"&amp;AD1106)/COUNTIF($Z$2:$Z$4721,"是")*100,"")</f>
        <v/>
      </c>
      <c r="AJ1106" s="28" t="str">
        <f>IF(Z1106="是",COUNTIFS($Z$2:$Z$4721,"是",$AE$2:$AE$4721,"&lt;"&amp;AE1106)/COUNTIF($Z$2:$Z$4721,"是")*100,"")</f>
        <v/>
      </c>
      <c r="AK1106" s="28" t="str">
        <f>IF(Z1106="是",COUNTIFS($Z$2:$Z$4721,"是",$AF$2:$AF$4721,"&lt;"&amp;AF1106)/COUNTIF($Z$2:$Z$4721,"是")*100,"")</f>
        <v/>
      </c>
      <c r="AL1106" s="29" t="str">
        <f>IF(Z1106="是",ROUND(AG1106*0.1+AH1106*0.35+AI1106*0.15+AJ1106*0.15+AK1106*0.25,2),"")</f>
        <v/>
      </c>
      <c r="AM1106" s="25" t="str">
        <f>IF(Z1106="是",COUNTIFS($Z$2:$Z$4721,"是",$AL$2:$AL$4721,"&gt;"&amp;AL1106)+1,"")</f>
        <v/>
      </c>
      <c r="AN1106" s="24" t="str">
        <f>IF(Z1106&lt;&gt;"是","非参评",IF(AND(AM1106&lt;=COUNTIF($Z$2:$Z$4721,"是")*0.2,AC1106&gt;MEDIAN(IF($Z$2:$Z$4721="是",$AC$2:$AC$4721))),"S",IF(AM1106&lt;=COUNTIF($Z$2:$Z$4721,"是")*0.5,"A",IF(AM1106&lt;=COUNTIF($Z$2:$Z$4721,"是")*0.8,"B","C"))))</f>
        <v>非参评</v>
      </c>
      <c r="AO1106" s="24" t="str">
        <f>IF(G1106="","无数据",IF(G1106&lt;30,"MOB1-",IF(G1106&lt;90,"MOB1-3",IF(G1106&lt;180,"MOB3-6",IF(G1106&lt;365,"MOB6-12","MOB12+")))))</f>
        <v>MOB1-3</v>
      </c>
    </row>
    <row r="1107" spans="1:41" ht="13.5" hidden="1" customHeight="1">
      <c r="A1107" s="24" t="s">
        <v>1168</v>
      </c>
      <c r="B1107" s="34" t="s">
        <v>176</v>
      </c>
      <c r="C1107" s="25">
        <v>803658</v>
      </c>
      <c r="D1107" s="24" t="s">
        <v>1580</v>
      </c>
      <c r="E1107" s="26">
        <v>46090.644444444399</v>
      </c>
      <c r="F1107" s="26">
        <v>46090.644444444399</v>
      </c>
      <c r="G1107" s="25">
        <v>64</v>
      </c>
      <c r="H1107" s="25">
        <v>64</v>
      </c>
      <c r="I1107" s="26">
        <v>46154.745138888902</v>
      </c>
      <c r="J1107" s="27">
        <v>2271</v>
      </c>
      <c r="K1107" s="27">
        <v>4734</v>
      </c>
      <c r="L1107" s="27">
        <v>2118</v>
      </c>
      <c r="M1107" s="27">
        <v>238593</v>
      </c>
      <c r="N1107" s="27">
        <v>204146</v>
      </c>
      <c r="O1107" s="25">
        <v>26</v>
      </c>
      <c r="P1107" s="27">
        <v>0</v>
      </c>
      <c r="Q1107" s="24"/>
      <c r="R1107" s="24"/>
      <c r="S1107" s="27">
        <v>193</v>
      </c>
      <c r="T1107" s="27">
        <v>291</v>
      </c>
      <c r="U1107" s="27">
        <v>6644500</v>
      </c>
      <c r="V1107" s="27">
        <v>2830700</v>
      </c>
      <c r="W1107" s="27">
        <v>6644500</v>
      </c>
      <c r="X1107" s="24" t="str">
        <f>IF(OR(I1107="",说明首页!$C$3-INT(I1107)&gt;7),"是","否")</f>
        <v>否</v>
      </c>
      <c r="Y1107" s="24" t="str">
        <f>IF(OR(O1107="",O1107&lt;22),"是","否")</f>
        <v>否</v>
      </c>
      <c r="Z1107" s="24" t="str">
        <f>IF(AND(X1107="否",Y1107="否"),"是","否")</f>
        <v>是</v>
      </c>
      <c r="AA1107" s="24" t="str">
        <f>IF(OR(I1107="",说明首页!$C$3-INT(I1107)&gt;=3),"是","否")</f>
        <v>否</v>
      </c>
      <c r="AB1107" s="28">
        <f>IFERROR(IF(L1107&gt;0,N1107/L1107,0),0)</f>
        <v>96.386213408876301</v>
      </c>
      <c r="AC1107" s="29">
        <f>IFERROR(IF(U1107="",0,U1107/10000),0)</f>
        <v>664.45</v>
      </c>
      <c r="AD1107" s="27">
        <f>IFERROR(IF(AND(T1107&lt;&gt;"",T1107&gt;0),U1107/T1107,0),0)</f>
        <v>22833.333333333332</v>
      </c>
      <c r="AE1107" s="29">
        <f>IFERROR(IF(V1107="",0,V1107/10000),0)</f>
        <v>283.07</v>
      </c>
      <c r="AF1107" s="29">
        <f>IFERROR(IF(O1107&gt;0,N1107/O1107/60,0),0)</f>
        <v>130.86282051282052</v>
      </c>
      <c r="AG1107" s="28">
        <f>IF(Z1107="是",COUNTIFS($Z$2:$Z$4721,"是",$AB$2:$AB$4721,"&lt;"&amp;AB1107)/COUNTIF($Z$2:$Z$4721,"是")*100,"")</f>
        <v>59.86509274873525</v>
      </c>
      <c r="AH1107" s="28">
        <f>IF(Z1107="是",COUNTIFS($Z$2:$Z$4721,"是",$AC$2:$AC$4721,"&lt;"&amp;AC1107)/COUNTIF($Z$2:$Z$4721,"是")*100,"")</f>
        <v>33.558178752107928</v>
      </c>
      <c r="AI1107" s="28">
        <f>IF(Z1107="是",COUNTIFS($Z$2:$Z$4721,"是",$AD$2:$AD$4721,"&lt;"&amp;AD1107)/COUNTIF($Z$2:$Z$4721,"是")*100,"")</f>
        <v>41.989881956155145</v>
      </c>
      <c r="AJ1107" s="28">
        <f>IF(Z1107="是",COUNTIFS($Z$2:$Z$4721,"是",$AE$2:$AE$4721,"&lt;"&amp;AE1107)/COUNTIF($Z$2:$Z$4721,"是")*100,"")</f>
        <v>44.350758853288362</v>
      </c>
      <c r="AK1107" s="28">
        <f>IF(Z1107="是",COUNTIFS($Z$2:$Z$4721,"是",$AF$2:$AF$4721,"&lt;"&amp;AF1107)/COUNTIF($Z$2:$Z$4721,"是")*100,"")</f>
        <v>43.507588532883638</v>
      </c>
      <c r="AL1107" s="29">
        <f>IF(Z1107="是",ROUND(AG1107*0.1+AH1107*0.35+AI1107*0.15+AJ1107*0.15+AK1107*0.25,2),"")</f>
        <v>41.56</v>
      </c>
      <c r="AM1107" s="25">
        <f>IF(Z1107="是",COUNTIFS($Z$2:$Z$4721,"是",$AL$2:$AL$4721,"&gt;"&amp;AL1107)+1,"")</f>
        <v>360</v>
      </c>
      <c r="AN1107" s="24" t="str">
        <f>IF(Z1107&lt;&gt;"是","非参评",IF(AND(AM1107&lt;=COUNTIF($Z$2:$Z$4721,"是")*0.2,AC1107&gt;MEDIAN(IF($Z$2:$Z$4721="是",$AC$2:$AC$4721))),"S",IF(AM1107&lt;=COUNTIF($Z$2:$Z$4721,"是")*0.5,"A",IF(AM1107&lt;=COUNTIF($Z$2:$Z$4721,"是")*0.8,"B","C"))))</f>
        <v>B</v>
      </c>
      <c r="AO1107" s="24" t="str">
        <f>IF(G1107="","无数据",IF(G1107&lt;30,"MOB1-",IF(G1107&lt;90,"MOB1-3",IF(G1107&lt;180,"MOB3-6",IF(G1107&lt;365,"MOB6-12","MOB12+")))))</f>
        <v>MOB1-3</v>
      </c>
    </row>
    <row r="1108" spans="1:41" ht="13.5" hidden="1" customHeight="1">
      <c r="A1108" s="24" t="s">
        <v>1168</v>
      </c>
      <c r="B1108" s="34" t="s">
        <v>147</v>
      </c>
      <c r="C1108" s="25">
        <v>803722</v>
      </c>
      <c r="D1108" s="24" t="s">
        <v>1529</v>
      </c>
      <c r="E1108" s="26">
        <v>46091.398611111101</v>
      </c>
      <c r="F1108" s="26">
        <v>46091.398611111101</v>
      </c>
      <c r="G1108" s="25">
        <v>63</v>
      </c>
      <c r="H1108" s="25">
        <v>63</v>
      </c>
      <c r="I1108" s="26">
        <v>46154.790972222203</v>
      </c>
      <c r="J1108" s="27">
        <v>4760</v>
      </c>
      <c r="K1108" s="27">
        <v>6477</v>
      </c>
      <c r="L1108" s="27">
        <v>2928</v>
      </c>
      <c r="M1108" s="27">
        <v>263241</v>
      </c>
      <c r="N1108" s="27">
        <v>214019</v>
      </c>
      <c r="O1108" s="25">
        <v>26</v>
      </c>
      <c r="P1108" s="27">
        <v>0</v>
      </c>
      <c r="Q1108" s="24"/>
      <c r="R1108" s="24"/>
      <c r="S1108" s="27">
        <v>236</v>
      </c>
      <c r="T1108" s="27">
        <v>345</v>
      </c>
      <c r="U1108" s="27">
        <v>6082100</v>
      </c>
      <c r="V1108" s="27">
        <v>2460500</v>
      </c>
      <c r="W1108" s="27">
        <v>6082100</v>
      </c>
      <c r="X1108" s="24" t="str">
        <f>IF(OR(I1108="",说明首页!$C$3-INT(I1108)&gt;7),"是","否")</f>
        <v>否</v>
      </c>
      <c r="Y1108" s="24" t="str">
        <f>IF(OR(O1108="",O1108&lt;22),"是","否")</f>
        <v>否</v>
      </c>
      <c r="Z1108" s="24" t="str">
        <f>IF(AND(X1108="否",Y1108="否"),"是","否")</f>
        <v>是</v>
      </c>
      <c r="AA1108" s="24" t="str">
        <f>IF(OR(I1108="",说明首页!$C$3-INT(I1108)&gt;=3),"是","否")</f>
        <v>否</v>
      </c>
      <c r="AB1108" s="28">
        <f>IFERROR(IF(L1108&gt;0,N1108/L1108,0),0)</f>
        <v>73.09392076502732</v>
      </c>
      <c r="AC1108" s="29">
        <f>IFERROR(IF(U1108="",0,U1108/10000),0)</f>
        <v>608.21</v>
      </c>
      <c r="AD1108" s="27">
        <f>IFERROR(IF(AND(T1108&lt;&gt;"",T1108&gt;0),U1108/T1108,0),0)</f>
        <v>17629.27536231884</v>
      </c>
      <c r="AE1108" s="29">
        <f>IFERROR(IF(V1108="",0,V1108/10000),0)</f>
        <v>246.05</v>
      </c>
      <c r="AF1108" s="29">
        <f>IFERROR(IF(O1108&gt;0,N1108/O1108/60,0),0)</f>
        <v>137.19166666666666</v>
      </c>
      <c r="AG1108" s="28">
        <f>IF(Z1108="是",COUNTIFS($Z$2:$Z$4721,"是",$AB$2:$AB$4721,"&lt;"&amp;AB1108)/COUNTIF($Z$2:$Z$4721,"是")*100,"")</f>
        <v>10.623946037099493</v>
      </c>
      <c r="AH1108" s="28">
        <f>IF(Z1108="是",COUNTIFS($Z$2:$Z$4721,"是",$AC$2:$AC$4721,"&lt;"&amp;AC1108)/COUNTIF($Z$2:$Z$4721,"是")*100,"")</f>
        <v>29.51096121416526</v>
      </c>
      <c r="AI1108" s="28">
        <f>IF(Z1108="是",COUNTIFS($Z$2:$Z$4721,"是",$AD$2:$AD$4721,"&lt;"&amp;AD1108)/COUNTIF($Z$2:$Z$4721,"是")*100,"")</f>
        <v>14.165261382799327</v>
      </c>
      <c r="AJ1108" s="28">
        <f>IF(Z1108="是",COUNTIFS($Z$2:$Z$4721,"是",$AE$2:$AE$4721,"&lt;"&amp;AE1108)/COUNTIF($Z$2:$Z$4721,"是")*100,"")</f>
        <v>37.268128161888704</v>
      </c>
      <c r="AK1108" s="28">
        <f>IF(Z1108="是",COUNTIFS($Z$2:$Z$4721,"是",$AF$2:$AF$4721,"&lt;"&amp;AF1108)/COUNTIF($Z$2:$Z$4721,"是")*100,"")</f>
        <v>55.649241146711638</v>
      </c>
      <c r="AL1108" s="29">
        <f>IF(Z1108="是",ROUND(AG1108*0.1+AH1108*0.35+AI1108*0.15+AJ1108*0.15+AK1108*0.25,2),"")</f>
        <v>33.020000000000003</v>
      </c>
      <c r="AM1108" s="25">
        <f>IF(Z1108="是",COUNTIFS($Z$2:$Z$4721,"是",$AL$2:$AL$4721,"&gt;"&amp;AL1108)+1,"")</f>
        <v>426</v>
      </c>
      <c r="AN1108" s="24" t="str">
        <f>IF(Z1108&lt;&gt;"是","非参评",IF(AND(AM1108&lt;=COUNTIF($Z$2:$Z$4721,"是")*0.2,AC1108&gt;MEDIAN(IF($Z$2:$Z$4721="是",$AC$2:$AC$4721))),"S",IF(AM1108&lt;=COUNTIF($Z$2:$Z$4721,"是")*0.5,"A",IF(AM1108&lt;=COUNTIF($Z$2:$Z$4721,"是")*0.8,"B","C"))))</f>
        <v>B</v>
      </c>
      <c r="AO1108" s="24" t="str">
        <f>IF(G1108="","无数据",IF(G1108&lt;30,"MOB1-",IF(G1108&lt;90,"MOB1-3",IF(G1108&lt;180,"MOB3-6",IF(G1108&lt;365,"MOB6-12","MOB12+")))))</f>
        <v>MOB1-3</v>
      </c>
    </row>
    <row r="1109" spans="1:41" ht="13.5" hidden="1" customHeight="1">
      <c r="A1109" s="24" t="s">
        <v>1168</v>
      </c>
      <c r="B1109" s="34" t="s">
        <v>145</v>
      </c>
      <c r="C1109" s="25">
        <v>803730</v>
      </c>
      <c r="D1109" s="24" t="s">
        <v>970</v>
      </c>
      <c r="E1109" s="26">
        <v>46091.394444444399</v>
      </c>
      <c r="F1109" s="26">
        <v>46091.394444444399</v>
      </c>
      <c r="G1109" s="25">
        <v>63</v>
      </c>
      <c r="H1109" s="25">
        <v>63</v>
      </c>
      <c r="I1109" s="26">
        <v>46154.731249999997</v>
      </c>
      <c r="J1109" s="27">
        <v>369</v>
      </c>
      <c r="K1109" s="27">
        <v>496</v>
      </c>
      <c r="L1109" s="27">
        <v>197</v>
      </c>
      <c r="M1109" s="27">
        <v>20284</v>
      </c>
      <c r="N1109" s="27">
        <v>16575</v>
      </c>
      <c r="O1109" s="25"/>
      <c r="P1109" s="27">
        <v>0</v>
      </c>
      <c r="Q1109" s="24"/>
      <c r="R1109" s="24"/>
      <c r="S1109" s="27">
        <v>4</v>
      </c>
      <c r="T1109" s="27">
        <v>10</v>
      </c>
      <c r="U1109" s="27">
        <v>48100</v>
      </c>
      <c r="V1109" s="27">
        <v>39100</v>
      </c>
      <c r="W1109" s="27">
        <v>48100</v>
      </c>
      <c r="X1109" s="24" t="str">
        <f>IF(OR(I1109="",说明首页!$C$3-INT(I1109)&gt;7),"是","否")</f>
        <v>否</v>
      </c>
      <c r="Y1109" s="24" t="str">
        <f>IF(OR(O1109="",O1109&lt;22),"是","否")</f>
        <v>是</v>
      </c>
      <c r="Z1109" s="24" t="str">
        <f>IF(AND(X1109="否",Y1109="否"),"是","否")</f>
        <v>否</v>
      </c>
      <c r="AA1109" s="24" t="str">
        <f>IF(OR(I1109="",说明首页!$C$3-INT(I1109)&gt;=3),"是","否")</f>
        <v>否</v>
      </c>
      <c r="AB1109" s="28">
        <f>IFERROR(IF(L1109&gt;0,N1109/L1109,0),0)</f>
        <v>84.137055837563452</v>
      </c>
      <c r="AC1109" s="29">
        <f>IFERROR(IF(U1109="",0,U1109/10000),0)</f>
        <v>4.8099999999999996</v>
      </c>
      <c r="AD1109" s="27">
        <f>IFERROR(IF(AND(T1109&lt;&gt;"",T1109&gt;0),U1109/T1109,0),0)</f>
        <v>4810</v>
      </c>
      <c r="AE1109" s="29">
        <f>IFERROR(IF(V1109="",0,V1109/10000),0)</f>
        <v>3.91</v>
      </c>
      <c r="AF1109" s="29">
        <f>IFERROR(IF(O1109&gt;0,N1109/O1109/60,0),0)</f>
        <v>0</v>
      </c>
      <c r="AG1109" s="28" t="str">
        <f>IF(Z1109="是",COUNTIFS($Z$2:$Z$4721,"是",$AB$2:$AB$4721,"&lt;"&amp;AB1109)/COUNTIF($Z$2:$Z$4721,"是")*100,"")</f>
        <v/>
      </c>
      <c r="AH1109" s="28" t="str">
        <f>IF(Z1109="是",COUNTIFS($Z$2:$Z$4721,"是",$AC$2:$AC$4721,"&lt;"&amp;AC1109)/COUNTIF($Z$2:$Z$4721,"是")*100,"")</f>
        <v/>
      </c>
      <c r="AI1109" s="28" t="str">
        <f>IF(Z1109="是",COUNTIFS($Z$2:$Z$4721,"是",$AD$2:$AD$4721,"&lt;"&amp;AD1109)/COUNTIF($Z$2:$Z$4721,"是")*100,"")</f>
        <v/>
      </c>
      <c r="AJ1109" s="28" t="str">
        <f>IF(Z1109="是",COUNTIFS($Z$2:$Z$4721,"是",$AE$2:$AE$4721,"&lt;"&amp;AE1109)/COUNTIF($Z$2:$Z$4721,"是")*100,"")</f>
        <v/>
      </c>
      <c r="AK1109" s="28" t="str">
        <f>IF(Z1109="是",COUNTIFS($Z$2:$Z$4721,"是",$AF$2:$AF$4721,"&lt;"&amp;AF1109)/COUNTIF($Z$2:$Z$4721,"是")*100,"")</f>
        <v/>
      </c>
      <c r="AL1109" s="29" t="str">
        <f>IF(Z1109="是",ROUND(AG1109*0.1+AH1109*0.35+AI1109*0.15+AJ1109*0.15+AK1109*0.25,2),"")</f>
        <v/>
      </c>
      <c r="AM1109" s="25" t="str">
        <f>IF(Z1109="是",COUNTIFS($Z$2:$Z$4721,"是",$AL$2:$AL$4721,"&gt;"&amp;AL1109)+1,"")</f>
        <v/>
      </c>
      <c r="AN1109" s="24" t="str">
        <f>IF(Z1109&lt;&gt;"是","非参评",IF(AND(AM1109&lt;=COUNTIF($Z$2:$Z$4721,"是")*0.2,AC1109&gt;MEDIAN(IF($Z$2:$Z$4721="是",$AC$2:$AC$4721))),"S",IF(AM1109&lt;=COUNTIF($Z$2:$Z$4721,"是")*0.5,"A",IF(AM1109&lt;=COUNTIF($Z$2:$Z$4721,"是")*0.8,"B","C"))))</f>
        <v>非参评</v>
      </c>
      <c r="AO1109" s="24" t="str">
        <f>IF(G1109="","无数据",IF(G1109&lt;30,"MOB1-",IF(G1109&lt;90,"MOB1-3",IF(G1109&lt;180,"MOB3-6",IF(G1109&lt;365,"MOB6-12","MOB12+")))))</f>
        <v>MOB1-3</v>
      </c>
    </row>
    <row r="1110" spans="1:41" ht="13.5" hidden="1" customHeight="1">
      <c r="A1110" s="24" t="s">
        <v>1168</v>
      </c>
      <c r="B1110" s="34" t="s">
        <v>145</v>
      </c>
      <c r="C1110" s="25">
        <v>803731</v>
      </c>
      <c r="D1110" s="24" t="s">
        <v>1121</v>
      </c>
      <c r="E1110" s="26">
        <v>46090.7277777778</v>
      </c>
      <c r="F1110" s="26">
        <v>46090.7277777778</v>
      </c>
      <c r="G1110" s="25">
        <v>64</v>
      </c>
      <c r="H1110" s="25">
        <v>64</v>
      </c>
      <c r="I1110" s="26">
        <v>46153.768750000003</v>
      </c>
      <c r="J1110" s="27">
        <v>276</v>
      </c>
      <c r="K1110" s="27">
        <v>373</v>
      </c>
      <c r="L1110" s="27">
        <v>126</v>
      </c>
      <c r="M1110" s="27">
        <v>13167</v>
      </c>
      <c r="N1110" s="27">
        <v>9804</v>
      </c>
      <c r="O1110" s="25">
        <v>1</v>
      </c>
      <c r="P1110" s="27"/>
      <c r="Q1110" s="24"/>
      <c r="R1110" s="24"/>
      <c r="S1110" s="27"/>
      <c r="T1110" s="27"/>
      <c r="U1110" s="27"/>
      <c r="V1110" s="27"/>
      <c r="W1110" s="27"/>
      <c r="X1110" s="24" t="str">
        <f>IF(OR(I1110="",说明首页!$C$3-INT(I1110)&gt;7),"是","否")</f>
        <v>否</v>
      </c>
      <c r="Y1110" s="24" t="str">
        <f>IF(OR(O1110="",O1110&lt;22),"是","否")</f>
        <v>是</v>
      </c>
      <c r="Z1110" s="24" t="str">
        <f>IF(AND(X1110="否",Y1110="否"),"是","否")</f>
        <v>否</v>
      </c>
      <c r="AA1110" s="24" t="str">
        <f>IF(OR(I1110="",说明首页!$C$3-INT(I1110)&gt;=3),"是","否")</f>
        <v>否</v>
      </c>
      <c r="AB1110" s="28">
        <f>IFERROR(IF(L1110&gt;0,N1110/L1110,0),0)</f>
        <v>77.80952380952381</v>
      </c>
      <c r="AC1110" s="29">
        <f>IFERROR(IF(U1110="",0,U1110/10000),0)</f>
        <v>0</v>
      </c>
      <c r="AD1110" s="27">
        <f>IFERROR(IF(AND(T1110&lt;&gt;"",T1110&gt;0),U1110/T1110,0),0)</f>
        <v>0</v>
      </c>
      <c r="AE1110" s="29">
        <f>IFERROR(IF(V1110="",0,V1110/10000),0)</f>
        <v>0</v>
      </c>
      <c r="AF1110" s="29">
        <f>IFERROR(IF(O1110&gt;0,N1110/O1110/60,0),0)</f>
        <v>163.4</v>
      </c>
      <c r="AG1110" s="28" t="str">
        <f>IF(Z1110="是",COUNTIFS($Z$2:$Z$4721,"是",$AB$2:$AB$4721,"&lt;"&amp;AB1110)/COUNTIF($Z$2:$Z$4721,"是")*100,"")</f>
        <v/>
      </c>
      <c r="AH1110" s="28" t="str">
        <f>IF(Z1110="是",COUNTIFS($Z$2:$Z$4721,"是",$AC$2:$AC$4721,"&lt;"&amp;AC1110)/COUNTIF($Z$2:$Z$4721,"是")*100,"")</f>
        <v/>
      </c>
      <c r="AI1110" s="28" t="str">
        <f>IF(Z1110="是",COUNTIFS($Z$2:$Z$4721,"是",$AD$2:$AD$4721,"&lt;"&amp;AD1110)/COUNTIF($Z$2:$Z$4721,"是")*100,"")</f>
        <v/>
      </c>
      <c r="AJ1110" s="28" t="str">
        <f>IF(Z1110="是",COUNTIFS($Z$2:$Z$4721,"是",$AE$2:$AE$4721,"&lt;"&amp;AE1110)/COUNTIF($Z$2:$Z$4721,"是")*100,"")</f>
        <v/>
      </c>
      <c r="AK1110" s="28" t="str">
        <f>IF(Z1110="是",COUNTIFS($Z$2:$Z$4721,"是",$AF$2:$AF$4721,"&lt;"&amp;AF1110)/COUNTIF($Z$2:$Z$4721,"是")*100,"")</f>
        <v/>
      </c>
      <c r="AL1110" s="29" t="str">
        <f>IF(Z1110="是",ROUND(AG1110*0.1+AH1110*0.35+AI1110*0.15+AJ1110*0.15+AK1110*0.25,2),"")</f>
        <v/>
      </c>
      <c r="AM1110" s="25" t="str">
        <f>IF(Z1110="是",COUNTIFS($Z$2:$Z$4721,"是",$AL$2:$AL$4721,"&gt;"&amp;AL1110)+1,"")</f>
        <v/>
      </c>
      <c r="AN1110" s="24" t="str">
        <f>IF(Z1110&lt;&gt;"是","非参评",IF(AND(AM1110&lt;=COUNTIF($Z$2:$Z$4721,"是")*0.2,AC1110&gt;MEDIAN(IF($Z$2:$Z$4721="是",$AC$2:$AC$4721))),"S",IF(AM1110&lt;=COUNTIF($Z$2:$Z$4721,"是")*0.5,"A",IF(AM1110&lt;=COUNTIF($Z$2:$Z$4721,"是")*0.8,"B","C"))))</f>
        <v>非参评</v>
      </c>
      <c r="AO1110" s="24" t="str">
        <f>IF(G1110="","无数据",IF(G1110&lt;30,"MOB1-",IF(G1110&lt;90,"MOB1-3",IF(G1110&lt;180,"MOB3-6",IF(G1110&lt;365,"MOB6-12","MOB12+")))))</f>
        <v>MOB1-3</v>
      </c>
    </row>
    <row r="1111" spans="1:41" ht="13.5" hidden="1" customHeight="1">
      <c r="A1111" s="24" t="s">
        <v>1168</v>
      </c>
      <c r="B1111" s="34" t="s">
        <v>145</v>
      </c>
      <c r="C1111" s="25">
        <v>803733</v>
      </c>
      <c r="D1111" s="24" t="s">
        <v>516</v>
      </c>
      <c r="E1111" s="26">
        <v>46090.752777777801</v>
      </c>
      <c r="F1111" s="26">
        <v>46090.752777777801</v>
      </c>
      <c r="G1111" s="25">
        <v>64</v>
      </c>
      <c r="H1111" s="25">
        <v>64</v>
      </c>
      <c r="I1111" s="26">
        <v>46153.759722222203</v>
      </c>
      <c r="J1111" s="27">
        <v>237</v>
      </c>
      <c r="K1111" s="27">
        <v>253</v>
      </c>
      <c r="L1111" s="27">
        <v>114</v>
      </c>
      <c r="M1111" s="27">
        <v>13853</v>
      </c>
      <c r="N1111" s="27">
        <v>11855</v>
      </c>
      <c r="O1111" s="25">
        <v>1</v>
      </c>
      <c r="P1111" s="27"/>
      <c r="Q1111" s="24"/>
      <c r="R1111" s="24"/>
      <c r="S1111" s="27"/>
      <c r="T1111" s="27"/>
      <c r="U1111" s="27"/>
      <c r="V1111" s="27"/>
      <c r="W1111" s="27"/>
      <c r="X1111" s="24" t="str">
        <f>IF(OR(I1111="",说明首页!$C$3-INT(I1111)&gt;7),"是","否")</f>
        <v>否</v>
      </c>
      <c r="Y1111" s="24" t="str">
        <f>IF(OR(O1111="",O1111&lt;22),"是","否")</f>
        <v>是</v>
      </c>
      <c r="Z1111" s="24" t="str">
        <f>IF(AND(X1111="否",Y1111="否"),"是","否")</f>
        <v>否</v>
      </c>
      <c r="AA1111" s="24" t="str">
        <f>IF(OR(I1111="",说明首页!$C$3-INT(I1111)&gt;=3),"是","否")</f>
        <v>否</v>
      </c>
      <c r="AB1111" s="28">
        <f>IFERROR(IF(L1111&gt;0,N1111/L1111,0),0)</f>
        <v>103.99122807017544</v>
      </c>
      <c r="AC1111" s="29">
        <f>IFERROR(IF(U1111="",0,U1111/10000),0)</f>
        <v>0</v>
      </c>
      <c r="AD1111" s="27">
        <f>IFERROR(IF(AND(T1111&lt;&gt;"",T1111&gt;0),U1111/T1111,0),0)</f>
        <v>0</v>
      </c>
      <c r="AE1111" s="29">
        <f>IFERROR(IF(V1111="",0,V1111/10000),0)</f>
        <v>0</v>
      </c>
      <c r="AF1111" s="29">
        <f>IFERROR(IF(O1111&gt;0,N1111/O1111/60,0),0)</f>
        <v>197.58333333333334</v>
      </c>
      <c r="AG1111" s="28" t="str">
        <f>IF(Z1111="是",COUNTIFS($Z$2:$Z$4721,"是",$AB$2:$AB$4721,"&lt;"&amp;AB1111)/COUNTIF($Z$2:$Z$4721,"是")*100,"")</f>
        <v/>
      </c>
      <c r="AH1111" s="28" t="str">
        <f>IF(Z1111="是",COUNTIFS($Z$2:$Z$4721,"是",$AC$2:$AC$4721,"&lt;"&amp;AC1111)/COUNTIF($Z$2:$Z$4721,"是")*100,"")</f>
        <v/>
      </c>
      <c r="AI1111" s="28" t="str">
        <f>IF(Z1111="是",COUNTIFS($Z$2:$Z$4721,"是",$AD$2:$AD$4721,"&lt;"&amp;AD1111)/COUNTIF($Z$2:$Z$4721,"是")*100,"")</f>
        <v/>
      </c>
      <c r="AJ1111" s="28" t="str">
        <f>IF(Z1111="是",COUNTIFS($Z$2:$Z$4721,"是",$AE$2:$AE$4721,"&lt;"&amp;AE1111)/COUNTIF($Z$2:$Z$4721,"是")*100,"")</f>
        <v/>
      </c>
      <c r="AK1111" s="28" t="str">
        <f>IF(Z1111="是",COUNTIFS($Z$2:$Z$4721,"是",$AF$2:$AF$4721,"&lt;"&amp;AF1111)/COUNTIF($Z$2:$Z$4721,"是")*100,"")</f>
        <v/>
      </c>
      <c r="AL1111" s="29" t="str">
        <f>IF(Z1111="是",ROUND(AG1111*0.1+AH1111*0.35+AI1111*0.15+AJ1111*0.15+AK1111*0.25,2),"")</f>
        <v/>
      </c>
      <c r="AM1111" s="25" t="str">
        <f>IF(Z1111="是",COUNTIFS($Z$2:$Z$4721,"是",$AL$2:$AL$4721,"&gt;"&amp;AL1111)+1,"")</f>
        <v/>
      </c>
      <c r="AN1111" s="24" t="str">
        <f>IF(Z1111&lt;&gt;"是","非参评",IF(AND(AM1111&lt;=COUNTIF($Z$2:$Z$4721,"是")*0.2,AC1111&gt;MEDIAN(IF($Z$2:$Z$4721="是",$AC$2:$AC$4721))),"S",IF(AM1111&lt;=COUNTIF($Z$2:$Z$4721,"是")*0.5,"A",IF(AM1111&lt;=COUNTIF($Z$2:$Z$4721,"是")*0.8,"B","C"))))</f>
        <v>非参评</v>
      </c>
      <c r="AO1111" s="24" t="str">
        <f>IF(G1111="","无数据",IF(G1111&lt;30,"MOB1-",IF(G1111&lt;90,"MOB1-3",IF(G1111&lt;180,"MOB3-6",IF(G1111&lt;365,"MOB6-12","MOB12+")))))</f>
        <v>MOB1-3</v>
      </c>
    </row>
    <row r="1112" spans="1:41" ht="13.5" hidden="1" customHeight="1">
      <c r="A1112" s="24" t="s">
        <v>1168</v>
      </c>
      <c r="B1112" s="34" t="s">
        <v>147</v>
      </c>
      <c r="C1112" s="25">
        <v>803741</v>
      </c>
      <c r="D1112" s="24" t="s">
        <v>1849</v>
      </c>
      <c r="E1112" s="26">
        <v>46091.411111111098</v>
      </c>
      <c r="F1112" s="26">
        <v>46091.411111111098</v>
      </c>
      <c r="G1112" s="25">
        <v>63</v>
      </c>
      <c r="H1112" s="25">
        <v>63</v>
      </c>
      <c r="I1112" s="26">
        <v>46153.8125</v>
      </c>
      <c r="J1112" s="27">
        <v>3259</v>
      </c>
      <c r="K1112" s="27">
        <v>4528</v>
      </c>
      <c r="L1112" s="27">
        <v>2183</v>
      </c>
      <c r="M1112" s="27">
        <v>197104</v>
      </c>
      <c r="N1112" s="27">
        <v>161183</v>
      </c>
      <c r="O1112" s="25">
        <v>22</v>
      </c>
      <c r="P1112" s="27">
        <v>0</v>
      </c>
      <c r="Q1112" s="24"/>
      <c r="R1112" s="24"/>
      <c r="S1112" s="27">
        <v>155</v>
      </c>
      <c r="T1112" s="27">
        <v>226</v>
      </c>
      <c r="U1112" s="27">
        <v>3995500</v>
      </c>
      <c r="V1112" s="27">
        <v>1740600</v>
      </c>
      <c r="W1112" s="27">
        <v>3995500</v>
      </c>
      <c r="X1112" s="24" t="str">
        <f>IF(OR(I1112="",说明首页!$C$3-INT(I1112)&gt;7),"是","否")</f>
        <v>否</v>
      </c>
      <c r="Y1112" s="24" t="str">
        <f>IF(OR(O1112="",O1112&lt;22),"是","否")</f>
        <v>否</v>
      </c>
      <c r="Z1112" s="24" t="str">
        <f>IF(AND(X1112="否",Y1112="否"),"是","否")</f>
        <v>是</v>
      </c>
      <c r="AA1112" s="24" t="str">
        <f>IF(OR(I1112="",说明首页!$C$3-INT(I1112)&gt;=3),"是","否")</f>
        <v>否</v>
      </c>
      <c r="AB1112" s="28">
        <f>IFERROR(IF(L1112&gt;0,N1112/L1112,0),0)</f>
        <v>73.835547411818595</v>
      </c>
      <c r="AC1112" s="29">
        <f>IFERROR(IF(U1112="",0,U1112/10000),0)</f>
        <v>399.55</v>
      </c>
      <c r="AD1112" s="27">
        <f>IFERROR(IF(AND(T1112&lt;&gt;"",T1112&gt;0),U1112/T1112,0),0)</f>
        <v>17679.203539823007</v>
      </c>
      <c r="AE1112" s="29">
        <f>IFERROR(IF(V1112="",0,V1112/10000),0)</f>
        <v>174.06</v>
      </c>
      <c r="AF1112" s="29">
        <f>IFERROR(IF(O1112&gt;0,N1112/O1112/60,0),0)</f>
        <v>122.10833333333333</v>
      </c>
      <c r="AG1112" s="28">
        <f>IF(Z1112="是",COUNTIFS($Z$2:$Z$4721,"是",$AB$2:$AB$4721,"&lt;"&amp;AB1112)/COUNTIF($Z$2:$Z$4721,"是")*100,"")</f>
        <v>11.635750421585159</v>
      </c>
      <c r="AH1112" s="28">
        <f>IF(Z1112="是",COUNTIFS($Z$2:$Z$4721,"是",$AC$2:$AC$4721,"&lt;"&amp;AC1112)/COUNTIF($Z$2:$Z$4721,"是")*100,"")</f>
        <v>8.937605396290051</v>
      </c>
      <c r="AI1112" s="28">
        <f>IF(Z1112="是",COUNTIFS($Z$2:$Z$4721,"是",$AD$2:$AD$4721,"&lt;"&amp;AD1112)/COUNTIF($Z$2:$Z$4721,"是")*100,"")</f>
        <v>14.333895446880272</v>
      </c>
      <c r="AJ1112" s="28">
        <f>IF(Z1112="是",COUNTIFS($Z$2:$Z$4721,"是",$AE$2:$AE$4721,"&lt;"&amp;AE1112)/COUNTIF($Z$2:$Z$4721,"是")*100,"")</f>
        <v>22.428330522765599</v>
      </c>
      <c r="AK1112" s="28">
        <f>IF(Z1112="是",COUNTIFS($Z$2:$Z$4721,"是",$AF$2:$AF$4721,"&lt;"&amp;AF1112)/COUNTIF($Z$2:$Z$4721,"是")*100,"")</f>
        <v>26.812816188870155</v>
      </c>
      <c r="AL1112" s="29">
        <f>IF(Z1112="是",ROUND(AG1112*0.1+AH1112*0.35+AI1112*0.15+AJ1112*0.15+AK1112*0.25,2),"")</f>
        <v>16.510000000000002</v>
      </c>
      <c r="AM1112" s="25">
        <f>IF(Z1112="是",COUNTIFS($Z$2:$Z$4721,"是",$AL$2:$AL$4721,"&gt;"&amp;AL1112)+1,"")</f>
        <v>547</v>
      </c>
      <c r="AN1112" s="24" t="str">
        <f>IF(Z1112&lt;&gt;"是","非参评",IF(AND(AM1112&lt;=COUNTIF($Z$2:$Z$4721,"是")*0.2,AC1112&gt;MEDIAN(IF($Z$2:$Z$4721="是",$AC$2:$AC$4721))),"S",IF(AM1112&lt;=COUNTIF($Z$2:$Z$4721,"是")*0.5,"A",IF(AM1112&lt;=COUNTIF($Z$2:$Z$4721,"是")*0.8,"B","C"))))</f>
        <v>C</v>
      </c>
      <c r="AO1112" s="24" t="str">
        <f>IF(G1112="","无数据",IF(G1112&lt;30,"MOB1-",IF(G1112&lt;90,"MOB1-3",IF(G1112&lt;180,"MOB3-6",IF(G1112&lt;365,"MOB6-12","MOB12+")))))</f>
        <v>MOB1-3</v>
      </c>
    </row>
    <row r="1113" spans="1:41" ht="13.5" hidden="1" customHeight="1">
      <c r="A1113" s="24" t="s">
        <v>1168</v>
      </c>
      <c r="B1113" s="34" t="s">
        <v>147</v>
      </c>
      <c r="C1113" s="25">
        <v>803744</v>
      </c>
      <c r="D1113" s="24" t="s">
        <v>1454</v>
      </c>
      <c r="E1113" s="26">
        <v>46091.411805555603</v>
      </c>
      <c r="F1113" s="26">
        <v>46091.411805555603</v>
      </c>
      <c r="G1113" s="25">
        <v>63</v>
      </c>
      <c r="H1113" s="25">
        <v>63</v>
      </c>
      <c r="I1113" s="26">
        <v>46154.809027777803</v>
      </c>
      <c r="J1113" s="27">
        <v>3840</v>
      </c>
      <c r="K1113" s="27">
        <v>5082</v>
      </c>
      <c r="L1113" s="27">
        <v>2658</v>
      </c>
      <c r="M1113" s="27">
        <v>241329</v>
      </c>
      <c r="N1113" s="27">
        <v>202457</v>
      </c>
      <c r="O1113" s="24">
        <v>27</v>
      </c>
      <c r="P1113" s="27">
        <v>0</v>
      </c>
      <c r="Q1113" s="24"/>
      <c r="R1113" s="24"/>
      <c r="S1113" s="27">
        <v>173</v>
      </c>
      <c r="T1113" s="27">
        <v>248</v>
      </c>
      <c r="U1113" s="27">
        <v>3863100</v>
      </c>
      <c r="V1113" s="27">
        <v>976800</v>
      </c>
      <c r="W1113" s="27">
        <v>3863100</v>
      </c>
      <c r="X1113" s="24" t="str">
        <f>IF(OR(I1113="",说明首页!$C$3-INT(I1113)&gt;7),"是","否")</f>
        <v>否</v>
      </c>
      <c r="Y1113" s="24" t="str">
        <f>IF(OR(O1113="",O1113&lt;22),"是","否")</f>
        <v>否</v>
      </c>
      <c r="Z1113" s="24" t="str">
        <f>IF(AND(X1113="否",Y1113="否"),"是","否")</f>
        <v>是</v>
      </c>
      <c r="AA1113" s="24" t="str">
        <f>IF(OR(I1113="",说明首页!$C$3-INT(I1113)&gt;=3),"是","否")</f>
        <v>否</v>
      </c>
      <c r="AB1113" s="28">
        <f>IFERROR(IF(L1113&gt;0,N1113/L1113,0),0)</f>
        <v>76.168924003009778</v>
      </c>
      <c r="AC1113" s="29">
        <f>IFERROR(IF(U1113="",0,U1113/10000),0)</f>
        <v>386.31</v>
      </c>
      <c r="AD1113" s="27">
        <f>IFERROR(IF(AND(T1113&lt;&gt;"",T1113&gt;0),U1113/T1113,0),0)</f>
        <v>15577.016129032258</v>
      </c>
      <c r="AE1113" s="29">
        <f>IFERROR(IF(V1113="",0,V1113/10000),0)</f>
        <v>97.68</v>
      </c>
      <c r="AF1113" s="29">
        <f>IFERROR(IF(O1113&gt;0,N1113/O1113/60,0),0)</f>
        <v>124.97345679012346</v>
      </c>
      <c r="AG1113" s="28">
        <f>IF(Z1113="是",COUNTIFS($Z$2:$Z$4721,"是",$AB$2:$AB$4721,"&lt;"&amp;AB1113)/COUNTIF($Z$2:$Z$4721,"是")*100,"")</f>
        <v>16.863406408094438</v>
      </c>
      <c r="AH1113" s="28">
        <f>IF(Z1113="是",COUNTIFS($Z$2:$Z$4721,"是",$AC$2:$AC$4721,"&lt;"&amp;AC1113)/COUNTIF($Z$2:$Z$4721,"是")*100,"")</f>
        <v>7.75716694772344</v>
      </c>
      <c r="AI1113" s="28">
        <f>IF(Z1113="是",COUNTIFS($Z$2:$Z$4721,"是",$AD$2:$AD$4721,"&lt;"&amp;AD1113)/COUNTIF($Z$2:$Z$4721,"是")*100,"")</f>
        <v>7.2512647554806078</v>
      </c>
      <c r="AJ1113" s="28">
        <f>IF(Z1113="是",COUNTIFS($Z$2:$Z$4721,"是",$AE$2:$AE$4721,"&lt;"&amp;AE1113)/COUNTIF($Z$2:$Z$4721,"是")*100,"")</f>
        <v>7.75716694772344</v>
      </c>
      <c r="AK1113" s="28">
        <f>IF(Z1113="是",COUNTIFS($Z$2:$Z$4721,"是",$AF$2:$AF$4721,"&lt;"&amp;AF1113)/COUNTIF($Z$2:$Z$4721,"是")*100,"")</f>
        <v>32.377740303541316</v>
      </c>
      <c r="AL1113" s="29">
        <f>IF(Z1113="是",ROUND(AG1113*0.1+AH1113*0.35+AI1113*0.15+AJ1113*0.15+AK1113*0.25,2),"")</f>
        <v>14.75</v>
      </c>
      <c r="AM1113" s="25">
        <f>IF(Z1113="是",COUNTIFS($Z$2:$Z$4721,"是",$AL$2:$AL$4721,"&gt;"&amp;AL1113)+1,"")</f>
        <v>559</v>
      </c>
      <c r="AN1113" s="24" t="str">
        <f>IF(Z1113&lt;&gt;"是","非参评",IF(AND(AM1113&lt;=COUNTIF($Z$2:$Z$4721,"是")*0.2,AC1113&gt;MEDIAN(IF($Z$2:$Z$4721="是",$AC$2:$AC$4721))),"S",IF(AM1113&lt;=COUNTIF($Z$2:$Z$4721,"是")*0.5,"A",IF(AM1113&lt;=COUNTIF($Z$2:$Z$4721,"是")*0.8,"B","C"))))</f>
        <v>C</v>
      </c>
      <c r="AO1113" s="24" t="str">
        <f>IF(G1113="","无数据",IF(G1113&lt;30,"MOB1-",IF(G1113&lt;90,"MOB1-3",IF(G1113&lt;180,"MOB3-6",IF(G1113&lt;365,"MOB6-12","MOB12+")))))</f>
        <v>MOB1-3</v>
      </c>
    </row>
    <row r="1114" spans="1:41" ht="13.5" hidden="1" customHeight="1">
      <c r="A1114" s="24" t="s">
        <v>1168</v>
      </c>
      <c r="B1114" s="34" t="s">
        <v>145</v>
      </c>
      <c r="C1114" s="25">
        <v>803774</v>
      </c>
      <c r="D1114" s="24" t="s">
        <v>744</v>
      </c>
      <c r="E1114" s="26">
        <v>46091.404166666704</v>
      </c>
      <c r="F1114" s="26">
        <v>46091.404166666704</v>
      </c>
      <c r="G1114" s="25">
        <v>63</v>
      </c>
      <c r="H1114" s="25">
        <v>63</v>
      </c>
      <c r="I1114" s="26">
        <v>46154.590277777803</v>
      </c>
      <c r="J1114" s="27">
        <v>248</v>
      </c>
      <c r="K1114" s="27">
        <v>256</v>
      </c>
      <c r="L1114" s="27">
        <v>80</v>
      </c>
      <c r="M1114" s="27">
        <v>9498</v>
      </c>
      <c r="N1114" s="27">
        <v>6914</v>
      </c>
      <c r="O1114" s="25"/>
      <c r="P1114" s="27">
        <v>0</v>
      </c>
      <c r="Q1114" s="24"/>
      <c r="R1114" s="24"/>
      <c r="S1114" s="27">
        <v>1</v>
      </c>
      <c r="T1114" s="27">
        <v>2</v>
      </c>
      <c r="U1114" s="27">
        <v>20000</v>
      </c>
      <c r="V1114" s="27">
        <v>20000</v>
      </c>
      <c r="W1114" s="27">
        <v>20000</v>
      </c>
      <c r="X1114" s="24" t="str">
        <f>IF(OR(I1114="",说明首页!$C$3-INT(I1114)&gt;7),"是","否")</f>
        <v>否</v>
      </c>
      <c r="Y1114" s="24" t="str">
        <f>IF(OR(O1114="",O1114&lt;22),"是","否")</f>
        <v>是</v>
      </c>
      <c r="Z1114" s="24" t="str">
        <f>IF(AND(X1114="否",Y1114="否"),"是","否")</f>
        <v>否</v>
      </c>
      <c r="AA1114" s="24" t="str">
        <f>IF(OR(I1114="",说明首页!$C$3-INT(I1114)&gt;=3),"是","否")</f>
        <v>否</v>
      </c>
      <c r="AB1114" s="28">
        <f>IFERROR(IF(L1114&gt;0,N1114/L1114,0),0)</f>
        <v>86.424999999999997</v>
      </c>
      <c r="AC1114" s="29">
        <f>IFERROR(IF(U1114="",0,U1114/10000),0)</f>
        <v>2</v>
      </c>
      <c r="AD1114" s="27">
        <f>IFERROR(IF(AND(T1114&lt;&gt;"",T1114&gt;0),U1114/T1114,0),0)</f>
        <v>10000</v>
      </c>
      <c r="AE1114" s="29">
        <f>IFERROR(IF(V1114="",0,V1114/10000),0)</f>
        <v>2</v>
      </c>
      <c r="AF1114" s="29">
        <f>IFERROR(IF(O1114&gt;0,N1114/O1114/60,0),0)</f>
        <v>0</v>
      </c>
      <c r="AG1114" s="28" t="str">
        <f>IF(Z1114="是",COUNTIFS($Z$2:$Z$4721,"是",$AB$2:$AB$4721,"&lt;"&amp;AB1114)/COUNTIF($Z$2:$Z$4721,"是")*100,"")</f>
        <v/>
      </c>
      <c r="AH1114" s="28" t="str">
        <f>IF(Z1114="是",COUNTIFS($Z$2:$Z$4721,"是",$AC$2:$AC$4721,"&lt;"&amp;AC1114)/COUNTIF($Z$2:$Z$4721,"是")*100,"")</f>
        <v/>
      </c>
      <c r="AI1114" s="28" t="str">
        <f>IF(Z1114="是",COUNTIFS($Z$2:$Z$4721,"是",$AD$2:$AD$4721,"&lt;"&amp;AD1114)/COUNTIF($Z$2:$Z$4721,"是")*100,"")</f>
        <v/>
      </c>
      <c r="AJ1114" s="28" t="str">
        <f>IF(Z1114="是",COUNTIFS($Z$2:$Z$4721,"是",$AE$2:$AE$4721,"&lt;"&amp;AE1114)/COUNTIF($Z$2:$Z$4721,"是")*100,"")</f>
        <v/>
      </c>
      <c r="AK1114" s="28" t="str">
        <f>IF(Z1114="是",COUNTIFS($Z$2:$Z$4721,"是",$AF$2:$AF$4721,"&lt;"&amp;AF1114)/COUNTIF($Z$2:$Z$4721,"是")*100,"")</f>
        <v/>
      </c>
      <c r="AL1114" s="29" t="str">
        <f>IF(Z1114="是",ROUND(AG1114*0.1+AH1114*0.35+AI1114*0.15+AJ1114*0.15+AK1114*0.25,2),"")</f>
        <v/>
      </c>
      <c r="AM1114" s="25" t="str">
        <f>IF(Z1114="是",COUNTIFS($Z$2:$Z$4721,"是",$AL$2:$AL$4721,"&gt;"&amp;AL1114)+1,"")</f>
        <v/>
      </c>
      <c r="AN1114" s="24" t="str">
        <f>IF(Z1114&lt;&gt;"是","非参评",IF(AND(AM1114&lt;=COUNTIF($Z$2:$Z$4721,"是")*0.2,AC1114&gt;MEDIAN(IF($Z$2:$Z$4721="是",$AC$2:$AC$4721))),"S",IF(AM1114&lt;=COUNTIF($Z$2:$Z$4721,"是")*0.5,"A",IF(AM1114&lt;=COUNTIF($Z$2:$Z$4721,"是")*0.8,"B","C"))))</f>
        <v>非参评</v>
      </c>
      <c r="AO1114" s="24" t="str">
        <f>IF(G1114="","无数据",IF(G1114&lt;30,"MOB1-",IF(G1114&lt;90,"MOB1-3",IF(G1114&lt;180,"MOB3-6",IF(G1114&lt;365,"MOB6-12","MOB12+")))))</f>
        <v>MOB1-3</v>
      </c>
    </row>
    <row r="1115" spans="1:41" ht="13.5" hidden="1" customHeight="1">
      <c r="A1115" s="24" t="s">
        <v>1168</v>
      </c>
      <c r="B1115" s="34" t="s">
        <v>145</v>
      </c>
      <c r="C1115" s="25">
        <v>803781</v>
      </c>
      <c r="D1115" s="24" t="s">
        <v>164</v>
      </c>
      <c r="E1115" s="26">
        <v>46092.408333333296</v>
      </c>
      <c r="F1115" s="26">
        <v>46092.408333333296</v>
      </c>
      <c r="G1115" s="25">
        <v>62</v>
      </c>
      <c r="H1115" s="25">
        <v>62</v>
      </c>
      <c r="I1115" s="26">
        <v>46154.829861111102</v>
      </c>
      <c r="J1115" s="27">
        <v>370</v>
      </c>
      <c r="K1115" s="27">
        <v>385</v>
      </c>
      <c r="L1115" s="27">
        <v>137</v>
      </c>
      <c r="M1115" s="27">
        <v>16560</v>
      </c>
      <c r="N1115" s="27">
        <v>12487</v>
      </c>
      <c r="O1115" s="25">
        <v>1</v>
      </c>
      <c r="P1115" s="27">
        <v>0</v>
      </c>
      <c r="Q1115" s="24"/>
      <c r="R1115" s="24"/>
      <c r="S1115" s="27">
        <v>2</v>
      </c>
      <c r="T1115" s="27">
        <v>4</v>
      </c>
      <c r="U1115" s="27">
        <v>174000</v>
      </c>
      <c r="V1115" s="27">
        <v>171000</v>
      </c>
      <c r="W1115" s="27">
        <v>174000</v>
      </c>
      <c r="X1115" s="24" t="str">
        <f>IF(OR(I1115="",说明首页!$C$3-INT(I1115)&gt;7),"是","否")</f>
        <v>否</v>
      </c>
      <c r="Y1115" s="24" t="str">
        <f>IF(OR(O1115="",O1115&lt;22),"是","否")</f>
        <v>是</v>
      </c>
      <c r="Z1115" s="24" t="str">
        <f>IF(AND(X1115="否",Y1115="否"),"是","否")</f>
        <v>否</v>
      </c>
      <c r="AA1115" s="24" t="str">
        <f>IF(OR(I1115="",说明首页!$C$3-INT(I1115)&gt;=3),"是","否")</f>
        <v>否</v>
      </c>
      <c r="AB1115" s="28">
        <f>IFERROR(IF(L1115&gt;0,N1115/L1115,0),0)</f>
        <v>91.145985401459853</v>
      </c>
      <c r="AC1115" s="29">
        <f>IFERROR(IF(U1115="",0,U1115/10000),0)</f>
        <v>17.399999999999999</v>
      </c>
      <c r="AD1115" s="27">
        <f>IFERROR(IF(AND(T1115&lt;&gt;"",T1115&gt;0),U1115/T1115,0),0)</f>
        <v>43500</v>
      </c>
      <c r="AE1115" s="29">
        <f>IFERROR(IF(V1115="",0,V1115/10000),0)</f>
        <v>17.100000000000001</v>
      </c>
      <c r="AF1115" s="29">
        <f>IFERROR(IF(O1115&gt;0,N1115/O1115/60,0),0)</f>
        <v>208.11666666666667</v>
      </c>
      <c r="AG1115" s="28" t="str">
        <f>IF(Z1115="是",COUNTIFS($Z$2:$Z$4721,"是",$AB$2:$AB$4721,"&lt;"&amp;AB1115)/COUNTIF($Z$2:$Z$4721,"是")*100,"")</f>
        <v/>
      </c>
      <c r="AH1115" s="28" t="str">
        <f>IF(Z1115="是",COUNTIFS($Z$2:$Z$4721,"是",$AC$2:$AC$4721,"&lt;"&amp;AC1115)/COUNTIF($Z$2:$Z$4721,"是")*100,"")</f>
        <v/>
      </c>
      <c r="AI1115" s="28" t="str">
        <f>IF(Z1115="是",COUNTIFS($Z$2:$Z$4721,"是",$AD$2:$AD$4721,"&lt;"&amp;AD1115)/COUNTIF($Z$2:$Z$4721,"是")*100,"")</f>
        <v/>
      </c>
      <c r="AJ1115" s="28" t="str">
        <f>IF(Z1115="是",COUNTIFS($Z$2:$Z$4721,"是",$AE$2:$AE$4721,"&lt;"&amp;AE1115)/COUNTIF($Z$2:$Z$4721,"是")*100,"")</f>
        <v/>
      </c>
      <c r="AK1115" s="28" t="str">
        <f>IF(Z1115="是",COUNTIFS($Z$2:$Z$4721,"是",$AF$2:$AF$4721,"&lt;"&amp;AF1115)/COUNTIF($Z$2:$Z$4721,"是")*100,"")</f>
        <v/>
      </c>
      <c r="AL1115" s="29" t="str">
        <f>IF(Z1115="是",ROUND(AG1115*0.1+AH1115*0.35+AI1115*0.15+AJ1115*0.15+AK1115*0.25,2),"")</f>
        <v/>
      </c>
      <c r="AM1115" s="25" t="str">
        <f>IF(Z1115="是",COUNTIFS($Z$2:$Z$4721,"是",$AL$2:$AL$4721,"&gt;"&amp;AL1115)+1,"")</f>
        <v/>
      </c>
      <c r="AN1115" s="24" t="str">
        <f>IF(Z1115&lt;&gt;"是","非参评",IF(AND(AM1115&lt;=COUNTIF($Z$2:$Z$4721,"是")*0.2,AC1115&gt;MEDIAN(IF($Z$2:$Z$4721="是",$AC$2:$AC$4721))),"S",IF(AM1115&lt;=COUNTIF($Z$2:$Z$4721,"是")*0.5,"A",IF(AM1115&lt;=COUNTIF($Z$2:$Z$4721,"是")*0.8,"B","C"))))</f>
        <v>非参评</v>
      </c>
      <c r="AO1115" s="24" t="str">
        <f>IF(G1115="","无数据",IF(G1115&lt;30,"MOB1-",IF(G1115&lt;90,"MOB1-3",IF(G1115&lt;180,"MOB3-6",IF(G1115&lt;365,"MOB6-12","MOB12+")))))</f>
        <v>MOB1-3</v>
      </c>
    </row>
    <row r="1116" spans="1:41" ht="13.5" hidden="1" customHeight="1">
      <c r="A1116" s="24" t="s">
        <v>1168</v>
      </c>
      <c r="B1116" s="34" t="s">
        <v>145</v>
      </c>
      <c r="C1116" s="25">
        <v>803783</v>
      </c>
      <c r="D1116" s="24" t="s">
        <v>884</v>
      </c>
      <c r="E1116" s="26">
        <v>46092.40625</v>
      </c>
      <c r="F1116" s="26">
        <v>46092.40625</v>
      </c>
      <c r="G1116" s="25">
        <v>62</v>
      </c>
      <c r="H1116" s="25">
        <v>62</v>
      </c>
      <c r="I1116" s="26">
        <v>46154.764583333301</v>
      </c>
      <c r="J1116" s="27">
        <v>263</v>
      </c>
      <c r="K1116" s="27">
        <v>325</v>
      </c>
      <c r="L1116" s="27">
        <v>124</v>
      </c>
      <c r="M1116" s="27">
        <v>14008</v>
      </c>
      <c r="N1116" s="27">
        <v>11033</v>
      </c>
      <c r="O1116" s="25"/>
      <c r="P1116" s="27">
        <v>0</v>
      </c>
      <c r="Q1116" s="24"/>
      <c r="R1116" s="24"/>
      <c r="S1116" s="27">
        <v>1</v>
      </c>
      <c r="T1116" s="27">
        <v>2</v>
      </c>
      <c r="U1116" s="27">
        <v>152800</v>
      </c>
      <c r="V1116" s="27">
        <v>152800</v>
      </c>
      <c r="W1116" s="27">
        <v>152800</v>
      </c>
      <c r="X1116" s="24" t="str">
        <f>IF(OR(I1116="",说明首页!$C$3-INT(I1116)&gt;7),"是","否")</f>
        <v>否</v>
      </c>
      <c r="Y1116" s="24" t="str">
        <f>IF(OR(O1116="",O1116&lt;22),"是","否")</f>
        <v>是</v>
      </c>
      <c r="Z1116" s="24" t="str">
        <f>IF(AND(X1116="否",Y1116="否"),"是","否")</f>
        <v>否</v>
      </c>
      <c r="AA1116" s="24" t="str">
        <f>IF(OR(I1116="",说明首页!$C$3-INT(I1116)&gt;=3),"是","否")</f>
        <v>否</v>
      </c>
      <c r="AB1116" s="28">
        <f>IFERROR(IF(L1116&gt;0,N1116/L1116,0),0)</f>
        <v>88.975806451612897</v>
      </c>
      <c r="AC1116" s="29">
        <f>IFERROR(IF(U1116="",0,U1116/10000),0)</f>
        <v>15.28</v>
      </c>
      <c r="AD1116" s="27">
        <f>IFERROR(IF(AND(T1116&lt;&gt;"",T1116&gt;0),U1116/T1116,0),0)</f>
        <v>76400</v>
      </c>
      <c r="AE1116" s="29">
        <f>IFERROR(IF(V1116="",0,V1116/10000),0)</f>
        <v>15.28</v>
      </c>
      <c r="AF1116" s="29">
        <f>IFERROR(IF(O1116&gt;0,N1116/O1116/60,0),0)</f>
        <v>0</v>
      </c>
      <c r="AG1116" s="28" t="str">
        <f>IF(Z1116="是",COUNTIFS($Z$2:$Z$4721,"是",$AB$2:$AB$4721,"&lt;"&amp;AB1116)/COUNTIF($Z$2:$Z$4721,"是")*100,"")</f>
        <v/>
      </c>
      <c r="AH1116" s="28" t="str">
        <f>IF(Z1116="是",COUNTIFS($Z$2:$Z$4721,"是",$AC$2:$AC$4721,"&lt;"&amp;AC1116)/COUNTIF($Z$2:$Z$4721,"是")*100,"")</f>
        <v/>
      </c>
      <c r="AI1116" s="28" t="str">
        <f>IF(Z1116="是",COUNTIFS($Z$2:$Z$4721,"是",$AD$2:$AD$4721,"&lt;"&amp;AD1116)/COUNTIF($Z$2:$Z$4721,"是")*100,"")</f>
        <v/>
      </c>
      <c r="AJ1116" s="28" t="str">
        <f>IF(Z1116="是",COUNTIFS($Z$2:$Z$4721,"是",$AE$2:$AE$4721,"&lt;"&amp;AE1116)/COUNTIF($Z$2:$Z$4721,"是")*100,"")</f>
        <v/>
      </c>
      <c r="AK1116" s="28" t="str">
        <f>IF(Z1116="是",COUNTIFS($Z$2:$Z$4721,"是",$AF$2:$AF$4721,"&lt;"&amp;AF1116)/COUNTIF($Z$2:$Z$4721,"是")*100,"")</f>
        <v/>
      </c>
      <c r="AL1116" s="29" t="str">
        <f>IF(Z1116="是",ROUND(AG1116*0.1+AH1116*0.35+AI1116*0.15+AJ1116*0.15+AK1116*0.25,2),"")</f>
        <v/>
      </c>
      <c r="AM1116" s="25" t="str">
        <f>IF(Z1116="是",COUNTIFS($Z$2:$Z$4721,"是",$AL$2:$AL$4721,"&gt;"&amp;AL1116)+1,"")</f>
        <v/>
      </c>
      <c r="AN1116" s="24" t="str">
        <f>IF(Z1116&lt;&gt;"是","非参评",IF(AND(AM1116&lt;=COUNTIF($Z$2:$Z$4721,"是")*0.2,AC1116&gt;MEDIAN(IF($Z$2:$Z$4721="是",$AC$2:$AC$4721))),"S",IF(AM1116&lt;=COUNTIF($Z$2:$Z$4721,"是")*0.5,"A",IF(AM1116&lt;=COUNTIF($Z$2:$Z$4721,"是")*0.8,"B","C"))))</f>
        <v>非参评</v>
      </c>
      <c r="AO1116" s="24" t="str">
        <f>IF(G1116="","无数据",IF(G1116&lt;30,"MOB1-",IF(G1116&lt;90,"MOB1-3",IF(G1116&lt;180,"MOB3-6",IF(G1116&lt;365,"MOB6-12","MOB12+")))))</f>
        <v>MOB1-3</v>
      </c>
    </row>
    <row r="1117" spans="1:41" ht="13.5" hidden="1" customHeight="1">
      <c r="A1117" s="24" t="s">
        <v>1168</v>
      </c>
      <c r="B1117" s="34" t="s">
        <v>145</v>
      </c>
      <c r="C1117" s="25">
        <v>803784</v>
      </c>
      <c r="D1117" s="24" t="s">
        <v>255</v>
      </c>
      <c r="E1117" s="26">
        <v>46091.752083333296</v>
      </c>
      <c r="F1117" s="26">
        <v>46091.752083333296</v>
      </c>
      <c r="G1117" s="25">
        <v>63</v>
      </c>
      <c r="H1117" s="25">
        <v>63</v>
      </c>
      <c r="I1117" s="26">
        <v>46121.613194444399</v>
      </c>
      <c r="J1117" s="27">
        <v>1</v>
      </c>
      <c r="K1117" s="27">
        <v>1</v>
      </c>
      <c r="L1117" s="27">
        <v>0</v>
      </c>
      <c r="M1117" s="27">
        <v>20</v>
      </c>
      <c r="N1117" s="27"/>
      <c r="O1117" s="25"/>
      <c r="P1117" s="27"/>
      <c r="Q1117" s="24"/>
      <c r="R1117" s="24"/>
      <c r="S1117" s="27"/>
      <c r="T1117" s="27"/>
      <c r="U1117" s="27"/>
      <c r="V1117" s="27"/>
      <c r="W1117" s="27"/>
      <c r="X1117" s="24" t="str">
        <f>IF(OR(I1117="",说明首页!$C$3-INT(I1117)&gt;7),"是","否")</f>
        <v>是</v>
      </c>
      <c r="Y1117" s="24" t="str">
        <f>IF(OR(O1117="",O1117&lt;22),"是","否")</f>
        <v>是</v>
      </c>
      <c r="Z1117" s="24" t="str">
        <f>IF(AND(X1117="否",Y1117="否"),"是","否")</f>
        <v>否</v>
      </c>
      <c r="AA1117" s="24" t="str">
        <f>IF(OR(I1117="",说明首页!$C$3-INT(I1117)&gt;=3),"是","否")</f>
        <v>是</v>
      </c>
      <c r="AB1117" s="28">
        <f>IFERROR(IF(L1117&gt;0,N1117/L1117,0),0)</f>
        <v>0</v>
      </c>
      <c r="AC1117" s="29">
        <f>IFERROR(IF(U1117="",0,U1117/10000),0)</f>
        <v>0</v>
      </c>
      <c r="AD1117" s="27">
        <f>IFERROR(IF(AND(T1117&lt;&gt;"",T1117&gt;0),U1117/T1117,0),0)</f>
        <v>0</v>
      </c>
      <c r="AE1117" s="29">
        <f>IFERROR(IF(V1117="",0,V1117/10000),0)</f>
        <v>0</v>
      </c>
      <c r="AF1117" s="29">
        <f>IFERROR(IF(O1117&gt;0,N1117/O1117/60,0),0)</f>
        <v>0</v>
      </c>
      <c r="AG1117" s="28" t="str">
        <f>IF(Z1117="是",COUNTIFS($Z$2:$Z$4721,"是",$AB$2:$AB$4721,"&lt;"&amp;AB1117)/COUNTIF($Z$2:$Z$4721,"是")*100,"")</f>
        <v/>
      </c>
      <c r="AH1117" s="28" t="str">
        <f>IF(Z1117="是",COUNTIFS($Z$2:$Z$4721,"是",$AC$2:$AC$4721,"&lt;"&amp;AC1117)/COUNTIF($Z$2:$Z$4721,"是")*100,"")</f>
        <v/>
      </c>
      <c r="AI1117" s="28" t="str">
        <f>IF(Z1117="是",COUNTIFS($Z$2:$Z$4721,"是",$AD$2:$AD$4721,"&lt;"&amp;AD1117)/COUNTIF($Z$2:$Z$4721,"是")*100,"")</f>
        <v/>
      </c>
      <c r="AJ1117" s="28" t="str">
        <f>IF(Z1117="是",COUNTIFS($Z$2:$Z$4721,"是",$AE$2:$AE$4721,"&lt;"&amp;AE1117)/COUNTIF($Z$2:$Z$4721,"是")*100,"")</f>
        <v/>
      </c>
      <c r="AK1117" s="28" t="str">
        <f>IF(Z1117="是",COUNTIFS($Z$2:$Z$4721,"是",$AF$2:$AF$4721,"&lt;"&amp;AF1117)/COUNTIF($Z$2:$Z$4721,"是")*100,"")</f>
        <v/>
      </c>
      <c r="AL1117" s="29" t="str">
        <f>IF(Z1117="是",ROUND(AG1117*0.1+AH1117*0.35+AI1117*0.15+AJ1117*0.15+AK1117*0.25,2),"")</f>
        <v/>
      </c>
      <c r="AM1117" s="25" t="str">
        <f>IF(Z1117="是",COUNTIFS($Z$2:$Z$4721,"是",$AL$2:$AL$4721,"&gt;"&amp;AL1117)+1,"")</f>
        <v/>
      </c>
      <c r="AN1117" s="24" t="str">
        <f>IF(Z1117&lt;&gt;"是","非参评",IF(AND(AM1117&lt;=COUNTIF($Z$2:$Z$4721,"是")*0.2,AC1117&gt;MEDIAN(IF($Z$2:$Z$4721="是",$AC$2:$AC$4721))),"S",IF(AM1117&lt;=COUNTIF($Z$2:$Z$4721,"是")*0.5,"A",IF(AM1117&lt;=COUNTIF($Z$2:$Z$4721,"是")*0.8,"B","C"))))</f>
        <v>非参评</v>
      </c>
      <c r="AO1117" s="24" t="str">
        <f>IF(G1117="","无数据",IF(G1117&lt;30,"MOB1-",IF(G1117&lt;90,"MOB1-3",IF(G1117&lt;180,"MOB3-6",IF(G1117&lt;365,"MOB6-12","MOB12+")))))</f>
        <v>MOB1-3</v>
      </c>
    </row>
    <row r="1118" spans="1:41" ht="13.5" customHeight="1">
      <c r="A1118" s="24" t="s">
        <v>1168</v>
      </c>
      <c r="B1118" s="34" t="s">
        <v>150</v>
      </c>
      <c r="C1118" s="25">
        <v>786400</v>
      </c>
      <c r="D1118" s="24" t="s">
        <v>788</v>
      </c>
      <c r="E1118" s="26">
        <v>46083.408333333296</v>
      </c>
      <c r="F1118" s="26">
        <v>45819.605555555601</v>
      </c>
      <c r="G1118" s="25">
        <v>71</v>
      </c>
      <c r="H1118" s="25">
        <v>335</v>
      </c>
      <c r="I1118" s="26">
        <v>46154.656944444403</v>
      </c>
      <c r="J1118" s="27">
        <v>544</v>
      </c>
      <c r="K1118" s="27">
        <v>568</v>
      </c>
      <c r="L1118" s="27">
        <v>149</v>
      </c>
      <c r="M1118" s="27">
        <v>18857</v>
      </c>
      <c r="N1118" s="27">
        <v>13276</v>
      </c>
      <c r="O1118" s="25">
        <v>1</v>
      </c>
      <c r="P1118" s="27">
        <v>0</v>
      </c>
      <c r="Q1118" s="24"/>
      <c r="R1118" s="24"/>
      <c r="S1118" s="27">
        <v>3</v>
      </c>
      <c r="T1118" s="27">
        <v>6</v>
      </c>
      <c r="U1118" s="27">
        <v>176200</v>
      </c>
      <c r="V1118" s="27">
        <v>176200</v>
      </c>
      <c r="W1118" s="27">
        <v>176200</v>
      </c>
      <c r="X1118" s="24" t="str">
        <f>IF(OR(I1118="",说明首页!$C$3-INT(I1118)&gt;7),"是","否")</f>
        <v>否</v>
      </c>
      <c r="Y1118" s="24" t="str">
        <f>IF(OR(O1118="",O1118&lt;22),"是","否")</f>
        <v>是</v>
      </c>
      <c r="Z1118" s="24" t="str">
        <f>IF(AND(X1118="否",Y1118="否"),"是","否")</f>
        <v>否</v>
      </c>
      <c r="AA1118" s="24" t="str">
        <f>IF(OR(I1118="",说明首页!$C$3-INT(I1118)&gt;=3),"是","否")</f>
        <v>否</v>
      </c>
      <c r="AB1118" s="28">
        <f>IFERROR(IF(L1118&gt;0,N1118/L1118,0),0)</f>
        <v>89.100671140939596</v>
      </c>
      <c r="AC1118" s="29">
        <f>IFERROR(IF(U1118="",0,U1118/10000),0)</f>
        <v>17.62</v>
      </c>
      <c r="AD1118" s="27">
        <f>IFERROR(IF(AND(T1118&lt;&gt;"",T1118&gt;0),U1118/T1118,0),0)</f>
        <v>29366.666666666668</v>
      </c>
      <c r="AE1118" s="29">
        <f>IFERROR(IF(V1118="",0,V1118/10000),0)</f>
        <v>17.62</v>
      </c>
      <c r="AF1118" s="29">
        <f>IFERROR(IF(O1118&gt;0,N1118/O1118/60,0),0)</f>
        <v>221.26666666666668</v>
      </c>
      <c r="AG1118" s="28" t="str">
        <f>IF(Z1118="是",COUNTIFS($Z$2:$Z$4721,"是",$AB$2:$AB$4721,"&lt;"&amp;AB1118)/COUNTIF($Z$2:$Z$4721,"是")*100,"")</f>
        <v/>
      </c>
      <c r="AH1118" s="28" t="str">
        <f>IF(Z1118="是",COUNTIFS($Z$2:$Z$4721,"是",$AC$2:$AC$4721,"&lt;"&amp;AC1118)/COUNTIF($Z$2:$Z$4721,"是")*100,"")</f>
        <v/>
      </c>
      <c r="AI1118" s="28" t="str">
        <f>IF(Z1118="是",COUNTIFS($Z$2:$Z$4721,"是",$AD$2:$AD$4721,"&lt;"&amp;AD1118)/COUNTIF($Z$2:$Z$4721,"是")*100,"")</f>
        <v/>
      </c>
      <c r="AJ1118" s="28" t="str">
        <f>IF(Z1118="是",COUNTIFS($Z$2:$Z$4721,"是",$AE$2:$AE$4721,"&lt;"&amp;AE1118)/COUNTIF($Z$2:$Z$4721,"是")*100,"")</f>
        <v/>
      </c>
      <c r="AK1118" s="28" t="str">
        <f>IF(Z1118="是",COUNTIFS($Z$2:$Z$4721,"是",$AF$2:$AF$4721,"&lt;"&amp;AF1118)/COUNTIF($Z$2:$Z$4721,"是")*100,"")</f>
        <v/>
      </c>
      <c r="AL1118" s="29" t="str">
        <f>IF(Z1118="是",ROUND(AG1118*0.1+AH1118*0.35+AI1118*0.15+AJ1118*0.15+AK1118*0.25,2),"")</f>
        <v/>
      </c>
      <c r="AM1118" s="25" t="str">
        <f>IF(Z1118="是",COUNTIFS($Z$2:$Z$4721,"是",$AL$2:$AL$4721,"&gt;"&amp;AL1118)+1,"")</f>
        <v/>
      </c>
      <c r="AN1118" s="24" t="str">
        <f>IF(Z1118&lt;&gt;"是","非参评",IF(AND(AM1118&lt;=COUNTIF($Z$2:$Z$4721,"是")*0.2,AC1118&gt;MEDIAN(IF($Z$2:$Z$4721="是",$AC$2:$AC$4721))),"S",IF(AM1118&lt;=COUNTIF($Z$2:$Z$4721,"是")*0.5,"A",IF(AM1118&lt;=COUNTIF($Z$2:$Z$4721,"是")*0.8,"B","C"))))</f>
        <v>非参评</v>
      </c>
      <c r="AO1118" s="24" t="str">
        <f>IF(G1118="","无数据",IF(G1118&lt;30,"MOB1-",IF(G1118&lt;90,"MOB1-3",IF(G1118&lt;180,"MOB3-6",IF(G1118&lt;365,"MOB6-12","MOB12+")))))</f>
        <v>MOB1-3</v>
      </c>
    </row>
    <row r="1119" spans="1:41" ht="13.5" hidden="1" customHeight="1">
      <c r="A1119" s="24" t="s">
        <v>1168</v>
      </c>
      <c r="B1119" s="34" t="s">
        <v>176</v>
      </c>
      <c r="C1119" s="25">
        <v>803809</v>
      </c>
      <c r="D1119" s="24" t="s">
        <v>1655</v>
      </c>
      <c r="E1119" s="26">
        <v>46092.564583333296</v>
      </c>
      <c r="F1119" s="26">
        <v>46092.564583333296</v>
      </c>
      <c r="G1119" s="25">
        <v>62</v>
      </c>
      <c r="H1119" s="25">
        <v>62</v>
      </c>
      <c r="I1119" s="26">
        <v>46142.723611111098</v>
      </c>
      <c r="J1119" s="27">
        <v>2039</v>
      </c>
      <c r="K1119" s="27">
        <v>2469</v>
      </c>
      <c r="L1119" s="27">
        <v>1334</v>
      </c>
      <c r="M1119" s="27">
        <v>120023</v>
      </c>
      <c r="N1119" s="27">
        <v>104580</v>
      </c>
      <c r="O1119" s="24">
        <v>16</v>
      </c>
      <c r="P1119" s="24">
        <v>0</v>
      </c>
      <c r="Q1119" s="24"/>
      <c r="R1119" s="24"/>
      <c r="S1119" s="24">
        <v>97</v>
      </c>
      <c r="T1119" s="24">
        <v>153</v>
      </c>
      <c r="U1119" s="24">
        <v>2719600</v>
      </c>
      <c r="V1119" s="24">
        <v>137700</v>
      </c>
      <c r="W1119" s="24">
        <v>2719600</v>
      </c>
      <c r="X1119" s="24" t="str">
        <f>IF(OR(I1119="",说明首页!$C$3-INT(I1119)&gt;7),"是","否")</f>
        <v>否</v>
      </c>
      <c r="Y1119" s="24" t="str">
        <f>IF(OR(O1119="",O1119&lt;22),"是","否")</f>
        <v>是</v>
      </c>
      <c r="Z1119" s="24" t="str">
        <f>IF(AND(X1119="否",Y1119="否"),"是","否")</f>
        <v>否</v>
      </c>
      <c r="AA1119" s="24" t="str">
        <f>IF(OR(I1119="",说明首页!$C$3-INT(I1119)&gt;=3),"是","否")</f>
        <v>否</v>
      </c>
      <c r="AB1119" s="28">
        <f>IFERROR(IF(L1119&gt;0,N1119/L1119,0),0)</f>
        <v>78.395802098950526</v>
      </c>
      <c r="AC1119" s="29">
        <f>IFERROR(IF(U1119="",0,U1119/10000),0)</f>
        <v>271.95999999999998</v>
      </c>
      <c r="AD1119" s="27">
        <f>IFERROR(IF(AND(T1119&lt;&gt;"",T1119&gt;0),U1119/T1119,0),0)</f>
        <v>17775.16339869281</v>
      </c>
      <c r="AE1119" s="29">
        <f>IFERROR(IF(V1119="",0,V1119/10000),0)</f>
        <v>13.77</v>
      </c>
      <c r="AF1119" s="29">
        <f>IFERROR(IF(O1119&gt;0,N1119/O1119/60,0),0)</f>
        <v>108.9375</v>
      </c>
      <c r="AG1119" s="28" t="str">
        <f>IF(Z1119="是",COUNTIFS($Z$2:$Z$4721,"是",$AB$2:$AB$4721,"&lt;"&amp;AB1119)/COUNTIF($Z$2:$Z$4721,"是")*100,"")</f>
        <v/>
      </c>
      <c r="AH1119" s="28" t="str">
        <f>IF(Z1119="是",COUNTIFS($Z$2:$Z$4721,"是",$AC$2:$AC$4721,"&lt;"&amp;AC1119)/COUNTIF($Z$2:$Z$4721,"是")*100,"")</f>
        <v/>
      </c>
      <c r="AI1119" s="28" t="str">
        <f>IF(Z1119="是",COUNTIFS($Z$2:$Z$4721,"是",$AD$2:$AD$4721,"&lt;"&amp;AD1119)/COUNTIF($Z$2:$Z$4721,"是")*100,"")</f>
        <v/>
      </c>
      <c r="AJ1119" s="28" t="str">
        <f>IF(Z1119="是",COUNTIFS($Z$2:$Z$4721,"是",$AE$2:$AE$4721,"&lt;"&amp;AE1119)/COUNTIF($Z$2:$Z$4721,"是")*100,"")</f>
        <v/>
      </c>
      <c r="AK1119" s="28" t="str">
        <f>IF(Z1119="是",COUNTIFS($Z$2:$Z$4721,"是",$AF$2:$AF$4721,"&lt;"&amp;AF1119)/COUNTIF($Z$2:$Z$4721,"是")*100,"")</f>
        <v/>
      </c>
      <c r="AL1119" s="29" t="str">
        <f>IF(Z1119="是",ROUND(AG1119*0.1+AH1119*0.35+AI1119*0.15+AJ1119*0.15+AK1119*0.25,2),"")</f>
        <v/>
      </c>
      <c r="AM1119" s="25" t="str">
        <f>IF(Z1119="是",COUNTIFS($Z$2:$Z$4721,"是",$AL$2:$AL$4721,"&gt;"&amp;AL1119)+1,"")</f>
        <v/>
      </c>
      <c r="AN1119" s="24" t="str">
        <f>IF(Z1119&lt;&gt;"是","非参评",IF(AND(AM1119&lt;=COUNTIF($Z$2:$Z$4721,"是")*0.2,AC1119&gt;MEDIAN(IF($Z$2:$Z$4721="是",$AC$2:$AC$4721))),"S",IF(AM1119&lt;=COUNTIF($Z$2:$Z$4721,"是")*0.5,"A",IF(AM1119&lt;=COUNTIF($Z$2:$Z$4721,"是")*0.8,"B","C"))))</f>
        <v>非参评</v>
      </c>
      <c r="AO1119" s="24" t="str">
        <f>IF(G1119="","无数据",IF(G1119&lt;30,"MOB1-",IF(G1119&lt;90,"MOB1-3",IF(G1119&lt;180,"MOB3-6",IF(G1119&lt;365,"MOB6-12","MOB12+")))))</f>
        <v>MOB1-3</v>
      </c>
    </row>
    <row r="1120" spans="1:41" ht="13.5" hidden="1" customHeight="1">
      <c r="A1120" s="24" t="s">
        <v>1168</v>
      </c>
      <c r="B1120" s="34" t="s">
        <v>335</v>
      </c>
      <c r="C1120" s="25">
        <v>803959</v>
      </c>
      <c r="D1120" s="24" t="s">
        <v>1474</v>
      </c>
      <c r="E1120" s="26">
        <v>46094.5847222222</v>
      </c>
      <c r="F1120" s="26">
        <v>46094.5847222222</v>
      </c>
      <c r="G1120" s="25">
        <v>60</v>
      </c>
      <c r="H1120" s="25">
        <v>60</v>
      </c>
      <c r="I1120" s="26">
        <v>46154.776388888902</v>
      </c>
      <c r="J1120" s="27">
        <v>4787</v>
      </c>
      <c r="K1120" s="27">
        <v>5904</v>
      </c>
      <c r="L1120" s="27">
        <v>2619</v>
      </c>
      <c r="M1120" s="27">
        <v>257798</v>
      </c>
      <c r="N1120" s="27">
        <v>206697</v>
      </c>
      <c r="O1120" s="25">
        <v>24</v>
      </c>
      <c r="P1120" s="27">
        <v>0</v>
      </c>
      <c r="Q1120" s="24"/>
      <c r="R1120" s="24"/>
      <c r="S1120" s="27">
        <v>281</v>
      </c>
      <c r="T1120" s="27">
        <v>445</v>
      </c>
      <c r="U1120" s="27">
        <v>11400000</v>
      </c>
      <c r="V1120" s="27">
        <v>4363300</v>
      </c>
      <c r="W1120" s="27">
        <v>11400000</v>
      </c>
      <c r="X1120" s="24" t="str">
        <f>IF(OR(I1120="",说明首页!$C$3-INT(I1120)&gt;7),"是","否")</f>
        <v>否</v>
      </c>
      <c r="Y1120" s="24" t="str">
        <f>IF(OR(O1120="",O1120&lt;22),"是","否")</f>
        <v>否</v>
      </c>
      <c r="Z1120" s="24" t="str">
        <f>IF(AND(X1120="否",Y1120="否"),"是","否")</f>
        <v>是</v>
      </c>
      <c r="AA1120" s="24" t="str">
        <f>IF(OR(I1120="",说明首页!$C$3-INT(I1120)&gt;=3),"是","否")</f>
        <v>否</v>
      </c>
      <c r="AB1120" s="28">
        <f>IFERROR(IF(L1120&gt;0,N1120/L1120,0),0)</f>
        <v>78.922107674684995</v>
      </c>
      <c r="AC1120" s="29">
        <f>IFERROR(IF(U1120="",0,U1120/10000),0)</f>
        <v>1140</v>
      </c>
      <c r="AD1120" s="27">
        <f>IFERROR(IF(AND(T1120&lt;&gt;"",T1120&gt;0),U1120/T1120,0),0)</f>
        <v>25617.977528089887</v>
      </c>
      <c r="AE1120" s="29">
        <f>IFERROR(IF(V1120="",0,V1120/10000),0)</f>
        <v>436.33</v>
      </c>
      <c r="AF1120" s="29">
        <f>IFERROR(IF(O1120&gt;0,N1120/O1120/60,0),0)</f>
        <v>143.53958333333333</v>
      </c>
      <c r="AG1120" s="28">
        <f>IF(Z1120="是",COUNTIFS($Z$2:$Z$4721,"是",$AB$2:$AB$4721,"&lt;"&amp;AB1120)/COUNTIF($Z$2:$Z$4721,"是")*100,"")</f>
        <v>22.259696458684655</v>
      </c>
      <c r="AH1120" s="28">
        <f>IF(Z1120="是",COUNTIFS($Z$2:$Z$4721,"是",$AC$2:$AC$4721,"&lt;"&amp;AC1120)/COUNTIF($Z$2:$Z$4721,"是")*100,"")</f>
        <v>76.72849915682967</v>
      </c>
      <c r="AI1120" s="28">
        <f>IF(Z1120="是",COUNTIFS($Z$2:$Z$4721,"是",$AD$2:$AD$4721,"&lt;"&amp;AD1120)/COUNTIF($Z$2:$Z$4721,"是")*100,"")</f>
        <v>60.370994940978072</v>
      </c>
      <c r="AJ1120" s="28">
        <f>IF(Z1120="是",COUNTIFS($Z$2:$Z$4721,"是",$AE$2:$AE$4721,"&lt;"&amp;AE1120)/COUNTIF($Z$2:$Z$4721,"是")*100,"")</f>
        <v>70.489038785834737</v>
      </c>
      <c r="AK1120" s="28">
        <f>IF(Z1120="是",COUNTIFS($Z$2:$Z$4721,"是",$AF$2:$AF$4721,"&lt;"&amp;AF1120)/COUNTIF($Z$2:$Z$4721,"是")*100,"")</f>
        <v>64.924114671163579</v>
      </c>
      <c r="AL1120" s="29">
        <f>IF(Z1120="是",ROUND(AG1120*0.1+AH1120*0.35+AI1120*0.15+AJ1120*0.15+AK1120*0.25,2),"")</f>
        <v>64.94</v>
      </c>
      <c r="AM1120" s="25">
        <f>IF(Z1120="是",COUNTIFS($Z$2:$Z$4721,"是",$AL$2:$AL$4721,"&gt;"&amp;AL1120)+1,"")</f>
        <v>174</v>
      </c>
      <c r="AN1120" s="24" t="str">
        <f>IF(Z1120&lt;&gt;"是","非参评",IF(AND(AM1120&lt;=COUNTIF($Z$2:$Z$4721,"是")*0.2,AC1120&gt;MEDIAN(IF($Z$2:$Z$4721="是",$AC$2:$AC$4721))),"S",IF(AM1120&lt;=COUNTIF($Z$2:$Z$4721,"是")*0.5,"A",IF(AM1120&lt;=COUNTIF($Z$2:$Z$4721,"是")*0.8,"B","C"))))</f>
        <v>A</v>
      </c>
      <c r="AO1120" s="24" t="str">
        <f>IF(G1120="","无数据",IF(G1120&lt;30,"MOB1-",IF(G1120&lt;90,"MOB1-3",IF(G1120&lt;180,"MOB3-6",IF(G1120&lt;365,"MOB6-12","MOB12+")))))</f>
        <v>MOB1-3</v>
      </c>
    </row>
    <row r="1121" spans="1:41" ht="13.5" hidden="1" customHeight="1">
      <c r="A1121" s="24" t="s">
        <v>1168</v>
      </c>
      <c r="B1121" s="34" t="s">
        <v>158</v>
      </c>
      <c r="C1121" s="25">
        <v>803960</v>
      </c>
      <c r="D1121" s="24" t="s">
        <v>1856</v>
      </c>
      <c r="E1121" s="26">
        <v>46092.440277777801</v>
      </c>
      <c r="F1121" s="26">
        <v>46092.440277777801</v>
      </c>
      <c r="G1121" s="25">
        <v>62</v>
      </c>
      <c r="H1121" s="25">
        <v>62</v>
      </c>
      <c r="I1121" s="26">
        <v>46137.737500000003</v>
      </c>
      <c r="J1121" s="27">
        <v>1332</v>
      </c>
      <c r="K1121" s="27">
        <v>2463</v>
      </c>
      <c r="L1121" s="27">
        <v>774</v>
      </c>
      <c r="M1121" s="27">
        <v>93789</v>
      </c>
      <c r="N1121" s="27">
        <v>68944</v>
      </c>
      <c r="O1121" s="24">
        <v>11</v>
      </c>
      <c r="P1121" s="27">
        <v>0</v>
      </c>
      <c r="Q1121" s="24"/>
      <c r="R1121" s="24"/>
      <c r="S1121" s="27">
        <v>89</v>
      </c>
      <c r="T1121" s="27">
        <v>135</v>
      </c>
      <c r="U1121" s="27">
        <v>1553500</v>
      </c>
      <c r="V1121" s="27">
        <v>342300</v>
      </c>
      <c r="W1121" s="27">
        <v>1553500</v>
      </c>
      <c r="X1121" s="24" t="str">
        <f>IF(OR(I1121="",说明首页!$C$3-INT(I1121)&gt;7),"是","否")</f>
        <v>否</v>
      </c>
      <c r="Y1121" s="24" t="str">
        <f>IF(OR(O1121="",O1121&lt;22),"是","否")</f>
        <v>是</v>
      </c>
      <c r="Z1121" s="24" t="str">
        <f>IF(AND(X1121="否",Y1121="否"),"是","否")</f>
        <v>否</v>
      </c>
      <c r="AA1121" s="24" t="str">
        <f>IF(OR(I1121="",说明首页!$C$3-INT(I1121)&gt;=3),"是","否")</f>
        <v>否</v>
      </c>
      <c r="AB1121" s="28">
        <f>IFERROR(IF(L1121&gt;0,N1121/L1121,0),0)</f>
        <v>89.074935400516793</v>
      </c>
      <c r="AC1121" s="29">
        <f>IFERROR(IF(U1121="",0,U1121/10000),0)</f>
        <v>155.35</v>
      </c>
      <c r="AD1121" s="27">
        <f>IFERROR(IF(AND(T1121&lt;&gt;"",T1121&gt;0),U1121/T1121,0),0)</f>
        <v>11507.407407407407</v>
      </c>
      <c r="AE1121" s="29">
        <f>IFERROR(IF(V1121="",0,V1121/10000),0)</f>
        <v>34.229999999999997</v>
      </c>
      <c r="AF1121" s="29">
        <f>IFERROR(IF(O1121&gt;0,N1121/O1121/60,0),0)</f>
        <v>104.46060606060607</v>
      </c>
      <c r="AG1121" s="28" t="str">
        <f>IF(Z1121="是",COUNTIFS($Z$2:$Z$4721,"是",$AB$2:$AB$4721,"&lt;"&amp;AB1121)/COUNTIF($Z$2:$Z$4721,"是")*100,"")</f>
        <v/>
      </c>
      <c r="AH1121" s="28" t="str">
        <f>IF(Z1121="是",COUNTIFS($Z$2:$Z$4721,"是",$AC$2:$AC$4721,"&lt;"&amp;AC1121)/COUNTIF($Z$2:$Z$4721,"是")*100,"")</f>
        <v/>
      </c>
      <c r="AI1121" s="28" t="str">
        <f>IF(Z1121="是",COUNTIFS($Z$2:$Z$4721,"是",$AD$2:$AD$4721,"&lt;"&amp;AD1121)/COUNTIF($Z$2:$Z$4721,"是")*100,"")</f>
        <v/>
      </c>
      <c r="AJ1121" s="28" t="str">
        <f>IF(Z1121="是",COUNTIFS($Z$2:$Z$4721,"是",$AE$2:$AE$4721,"&lt;"&amp;AE1121)/COUNTIF($Z$2:$Z$4721,"是")*100,"")</f>
        <v/>
      </c>
      <c r="AK1121" s="28" t="str">
        <f>IF(Z1121="是",COUNTIFS($Z$2:$Z$4721,"是",$AF$2:$AF$4721,"&lt;"&amp;AF1121)/COUNTIF($Z$2:$Z$4721,"是")*100,"")</f>
        <v/>
      </c>
      <c r="AL1121" s="29" t="str">
        <f>IF(Z1121="是",ROUND(AG1121*0.1+AH1121*0.35+AI1121*0.15+AJ1121*0.15+AK1121*0.25,2),"")</f>
        <v/>
      </c>
      <c r="AM1121" s="25" t="str">
        <f>IF(Z1121="是",COUNTIFS($Z$2:$Z$4721,"是",$AL$2:$AL$4721,"&gt;"&amp;AL1121)+1,"")</f>
        <v/>
      </c>
      <c r="AN1121" s="24" t="str">
        <f>IF(Z1121&lt;&gt;"是","非参评",IF(AND(AM1121&lt;=COUNTIF($Z$2:$Z$4721,"是")*0.2,AC1121&gt;MEDIAN(IF($Z$2:$Z$4721="是",$AC$2:$AC$4721))),"S",IF(AM1121&lt;=COUNTIF($Z$2:$Z$4721,"是")*0.5,"A",IF(AM1121&lt;=COUNTIF($Z$2:$Z$4721,"是")*0.8,"B","C"))))</f>
        <v>非参评</v>
      </c>
      <c r="AO1121" s="24" t="str">
        <f>IF(G1121="","无数据",IF(G1121&lt;30,"MOB1-",IF(G1121&lt;90,"MOB1-3",IF(G1121&lt;180,"MOB3-6",IF(G1121&lt;365,"MOB6-12","MOB12+")))))</f>
        <v>MOB1-3</v>
      </c>
    </row>
    <row r="1122" spans="1:41" ht="13.5" hidden="1" customHeight="1">
      <c r="A1122" s="24" t="s">
        <v>1168</v>
      </c>
      <c r="B1122" s="34" t="s">
        <v>158</v>
      </c>
      <c r="C1122" s="25">
        <v>803961</v>
      </c>
      <c r="D1122" s="24" t="s">
        <v>1390</v>
      </c>
      <c r="E1122" s="26">
        <v>46092.431944444397</v>
      </c>
      <c r="F1122" s="26">
        <v>46092.431944444397</v>
      </c>
      <c r="G1122" s="25">
        <v>62</v>
      </c>
      <c r="H1122" s="25">
        <v>62</v>
      </c>
      <c r="I1122" s="26">
        <v>46154.747222222199</v>
      </c>
      <c r="J1122" s="27">
        <v>2635</v>
      </c>
      <c r="K1122" s="27">
        <v>4596</v>
      </c>
      <c r="L1122" s="27">
        <v>2003</v>
      </c>
      <c r="M1122" s="27">
        <v>226816</v>
      </c>
      <c r="N1122" s="27">
        <v>188609</v>
      </c>
      <c r="O1122" s="24">
        <v>25</v>
      </c>
      <c r="P1122" s="27">
        <v>0</v>
      </c>
      <c r="Q1122" s="24"/>
      <c r="R1122" s="24"/>
      <c r="S1122" s="27">
        <v>172</v>
      </c>
      <c r="T1122" s="27">
        <v>277</v>
      </c>
      <c r="U1122" s="27">
        <v>5028300</v>
      </c>
      <c r="V1122" s="24">
        <v>2221100</v>
      </c>
      <c r="W1122" s="27">
        <v>5028300</v>
      </c>
      <c r="X1122" s="24" t="str">
        <f>IF(OR(I1122="",说明首页!$C$3-INT(I1122)&gt;7),"是","否")</f>
        <v>否</v>
      </c>
      <c r="Y1122" s="24" t="str">
        <f>IF(OR(O1122="",O1122&lt;22),"是","否")</f>
        <v>否</v>
      </c>
      <c r="Z1122" s="24" t="str">
        <f>IF(AND(X1122="否",Y1122="否"),"是","否")</f>
        <v>是</v>
      </c>
      <c r="AA1122" s="24" t="str">
        <f>IF(OR(I1122="",说明首页!$C$3-INT(I1122)&gt;=3),"是","否")</f>
        <v>否</v>
      </c>
      <c r="AB1122" s="28">
        <f>IFERROR(IF(L1122&gt;0,N1122/L1122,0),0)</f>
        <v>94.163255117324013</v>
      </c>
      <c r="AC1122" s="29">
        <f>IFERROR(IF(U1122="",0,U1122/10000),0)</f>
        <v>502.83</v>
      </c>
      <c r="AD1122" s="27">
        <f>IFERROR(IF(AND(T1122&lt;&gt;"",T1122&gt;0),U1122/T1122,0),0)</f>
        <v>18152.707581227438</v>
      </c>
      <c r="AE1122" s="29">
        <f>IFERROR(IF(V1122="",0,V1122/10000),0)</f>
        <v>222.11</v>
      </c>
      <c r="AF1122" s="29">
        <f>IFERROR(IF(O1122&gt;0,N1122/O1122/60,0),0)</f>
        <v>125.73933333333333</v>
      </c>
      <c r="AG1122" s="28">
        <f>IF(Z1122="是",COUNTIFS($Z$2:$Z$4721,"是",$AB$2:$AB$4721,"&lt;"&amp;AB1122)/COUNTIF($Z$2:$Z$4721,"是")*100,"")</f>
        <v>55.480607082630698</v>
      </c>
      <c r="AH1122" s="28">
        <f>IF(Z1122="是",COUNTIFS($Z$2:$Z$4721,"是",$AC$2:$AC$4721,"&lt;"&amp;AC1122)/COUNTIF($Z$2:$Z$4721,"是")*100,"")</f>
        <v>17.200674536256326</v>
      </c>
      <c r="AI1122" s="28">
        <f>IF(Z1122="是",COUNTIFS($Z$2:$Z$4721,"是",$AD$2:$AD$4721,"&lt;"&amp;AD1122)/COUNTIF($Z$2:$Z$4721,"是")*100,"")</f>
        <v>16.526138279932546</v>
      </c>
      <c r="AJ1122" s="28">
        <f>IF(Z1122="是",COUNTIFS($Z$2:$Z$4721,"是",$AE$2:$AE$4721,"&lt;"&amp;AE1122)/COUNTIF($Z$2:$Z$4721,"是")*100,"")</f>
        <v>31.534569983136596</v>
      </c>
      <c r="AK1122" s="28">
        <f>IF(Z1122="是",COUNTIFS($Z$2:$Z$4721,"是",$AF$2:$AF$4721,"&lt;"&amp;AF1122)/COUNTIF($Z$2:$Z$4721,"是")*100,"")</f>
        <v>33.726812816188875</v>
      </c>
      <c r="AL1122" s="29">
        <f>IF(Z1122="是",ROUND(AG1122*0.1+AH1122*0.35+AI1122*0.15+AJ1122*0.15+AK1122*0.25,2),"")</f>
        <v>27.21</v>
      </c>
      <c r="AM1122" s="25">
        <f>IF(Z1122="是",COUNTIFS($Z$2:$Z$4721,"是",$AL$2:$AL$4721,"&gt;"&amp;AL1122)+1,"")</f>
        <v>473</v>
      </c>
      <c r="AN1122" s="24" t="str">
        <f>IF(Z1122&lt;&gt;"是","非参评",IF(AND(AM1122&lt;=COUNTIF($Z$2:$Z$4721,"是")*0.2,AC1122&gt;MEDIAN(IF($Z$2:$Z$4721="是",$AC$2:$AC$4721))),"S",IF(AM1122&lt;=COUNTIF($Z$2:$Z$4721,"是")*0.5,"A",IF(AM1122&lt;=COUNTIF($Z$2:$Z$4721,"是")*0.8,"B","C"))))</f>
        <v>B</v>
      </c>
      <c r="AO1122" s="24" t="str">
        <f>IF(G1122="","无数据",IF(G1122&lt;30,"MOB1-",IF(G1122&lt;90,"MOB1-3",IF(G1122&lt;180,"MOB3-6",IF(G1122&lt;365,"MOB6-12","MOB12+")))))</f>
        <v>MOB1-3</v>
      </c>
    </row>
    <row r="1123" spans="1:41" ht="13.5" hidden="1" customHeight="1">
      <c r="A1123" s="24" t="s">
        <v>1168</v>
      </c>
      <c r="B1123" s="34" t="s">
        <v>145</v>
      </c>
      <c r="C1123" s="25">
        <v>803965</v>
      </c>
      <c r="D1123" s="24" t="s">
        <v>1980</v>
      </c>
      <c r="E1123" s="26">
        <v>46093.407638888901</v>
      </c>
      <c r="F1123" s="26">
        <v>46093.407638888901</v>
      </c>
      <c r="G1123" s="25">
        <v>61</v>
      </c>
      <c r="H1123" s="25">
        <v>61</v>
      </c>
      <c r="I1123" s="26">
        <v>46135.765972222202</v>
      </c>
      <c r="J1123" s="27">
        <v>2246</v>
      </c>
      <c r="K1123" s="27">
        <v>2598</v>
      </c>
      <c r="L1123" s="27">
        <v>1084</v>
      </c>
      <c r="M1123" s="27">
        <v>93516</v>
      </c>
      <c r="N1123" s="27">
        <v>71744</v>
      </c>
      <c r="O1123" s="25">
        <v>10</v>
      </c>
      <c r="P1123" s="27">
        <v>0</v>
      </c>
      <c r="Q1123" s="24"/>
      <c r="R1123" s="24"/>
      <c r="S1123" s="27">
        <v>130</v>
      </c>
      <c r="T1123" s="27">
        <v>197</v>
      </c>
      <c r="U1123" s="27">
        <v>3365900</v>
      </c>
      <c r="V1123" s="27">
        <v>568700</v>
      </c>
      <c r="W1123" s="27">
        <v>3365900</v>
      </c>
      <c r="X1123" s="24" t="str">
        <f>IF(OR(I1123="",说明首页!$C$3-INT(I1123)&gt;7),"是","否")</f>
        <v>否</v>
      </c>
      <c r="Y1123" s="24" t="str">
        <f>IF(OR(O1123="",O1123&lt;22),"是","否")</f>
        <v>是</v>
      </c>
      <c r="Z1123" s="24" t="str">
        <f>IF(AND(X1123="否",Y1123="否"),"是","否")</f>
        <v>否</v>
      </c>
      <c r="AA1123" s="24" t="str">
        <f>IF(OR(I1123="",说明首页!$C$3-INT(I1123)&gt;=3),"是","否")</f>
        <v>否</v>
      </c>
      <c r="AB1123" s="28">
        <f>IFERROR(IF(L1123&gt;0,N1123/L1123,0),0)</f>
        <v>66.184501845018445</v>
      </c>
      <c r="AC1123" s="29">
        <f>IFERROR(IF(U1123="",0,U1123/10000),0)</f>
        <v>336.59</v>
      </c>
      <c r="AD1123" s="27">
        <f>IFERROR(IF(AND(T1123&lt;&gt;"",T1123&gt;0),U1123/T1123,0),0)</f>
        <v>17085.786802030456</v>
      </c>
      <c r="AE1123" s="29">
        <f>IFERROR(IF(V1123="",0,V1123/10000),0)</f>
        <v>56.87</v>
      </c>
      <c r="AF1123" s="29">
        <f>IFERROR(IF(O1123&gt;0,N1123/O1123/60,0),0)</f>
        <v>119.57333333333332</v>
      </c>
      <c r="AG1123" s="28" t="str">
        <f>IF(Z1123="是",COUNTIFS($Z$2:$Z$4721,"是",$AB$2:$AB$4721,"&lt;"&amp;AB1123)/COUNTIF($Z$2:$Z$4721,"是")*100,"")</f>
        <v/>
      </c>
      <c r="AH1123" s="28" t="str">
        <f>IF(Z1123="是",COUNTIFS($Z$2:$Z$4721,"是",$AC$2:$AC$4721,"&lt;"&amp;AC1123)/COUNTIF($Z$2:$Z$4721,"是")*100,"")</f>
        <v/>
      </c>
      <c r="AI1123" s="28" t="str">
        <f>IF(Z1123="是",COUNTIFS($Z$2:$Z$4721,"是",$AD$2:$AD$4721,"&lt;"&amp;AD1123)/COUNTIF($Z$2:$Z$4721,"是")*100,"")</f>
        <v/>
      </c>
      <c r="AJ1123" s="28" t="str">
        <f>IF(Z1123="是",COUNTIFS($Z$2:$Z$4721,"是",$AE$2:$AE$4721,"&lt;"&amp;AE1123)/COUNTIF($Z$2:$Z$4721,"是")*100,"")</f>
        <v/>
      </c>
      <c r="AK1123" s="28" t="str">
        <f>IF(Z1123="是",COUNTIFS($Z$2:$Z$4721,"是",$AF$2:$AF$4721,"&lt;"&amp;AF1123)/COUNTIF($Z$2:$Z$4721,"是")*100,"")</f>
        <v/>
      </c>
      <c r="AL1123" s="29" t="str">
        <f>IF(Z1123="是",ROUND(AG1123*0.1+AH1123*0.35+AI1123*0.15+AJ1123*0.15+AK1123*0.25,2),"")</f>
        <v/>
      </c>
      <c r="AM1123" s="25" t="str">
        <f>IF(Z1123="是",COUNTIFS($Z$2:$Z$4721,"是",$AL$2:$AL$4721,"&gt;"&amp;AL1123)+1,"")</f>
        <v/>
      </c>
      <c r="AN1123" s="24" t="str">
        <f>IF(Z1123&lt;&gt;"是","非参评",IF(AND(AM1123&lt;=COUNTIF($Z$2:$Z$4721,"是")*0.2,AC1123&gt;MEDIAN(IF($Z$2:$Z$4721="是",$AC$2:$AC$4721))),"S",IF(AM1123&lt;=COUNTIF($Z$2:$Z$4721,"是")*0.5,"A",IF(AM1123&lt;=COUNTIF($Z$2:$Z$4721,"是")*0.8,"B","C"))))</f>
        <v>非参评</v>
      </c>
      <c r="AO1123" s="24" t="str">
        <f>IF(G1123="","无数据",IF(G1123&lt;30,"MOB1-",IF(G1123&lt;90,"MOB1-3",IF(G1123&lt;180,"MOB3-6",IF(G1123&lt;365,"MOB6-12","MOB12+")))))</f>
        <v>MOB1-3</v>
      </c>
    </row>
    <row r="1124" spans="1:41" ht="13.5" hidden="1" customHeight="1">
      <c r="A1124" s="24" t="s">
        <v>1168</v>
      </c>
      <c r="B1124" s="34" t="s">
        <v>162</v>
      </c>
      <c r="C1124" s="25">
        <v>803967</v>
      </c>
      <c r="D1124" s="24" t="s">
        <v>665</v>
      </c>
      <c r="E1124" s="26">
        <v>46092.423611111102</v>
      </c>
      <c r="F1124" s="26">
        <v>46092.423611111102</v>
      </c>
      <c r="G1124" s="25">
        <v>62</v>
      </c>
      <c r="H1124" s="25">
        <v>62</v>
      </c>
      <c r="I1124" s="26">
        <v>46153.379861111098</v>
      </c>
      <c r="J1124" s="27">
        <v>8</v>
      </c>
      <c r="K1124" s="27">
        <v>8</v>
      </c>
      <c r="L1124" s="27">
        <v>2</v>
      </c>
      <c r="M1124" s="27">
        <v>232</v>
      </c>
      <c r="N1124" s="27">
        <v>138</v>
      </c>
      <c r="O1124" s="25"/>
      <c r="P1124" s="27"/>
      <c r="Q1124" s="24"/>
      <c r="R1124" s="24"/>
      <c r="S1124" s="27"/>
      <c r="T1124" s="27"/>
      <c r="U1124" s="27"/>
      <c r="V1124" s="27"/>
      <c r="W1124" s="27"/>
      <c r="X1124" s="24" t="str">
        <f>IF(OR(I1124="",说明首页!$C$3-INT(I1124)&gt;7),"是","否")</f>
        <v>否</v>
      </c>
      <c r="Y1124" s="24" t="str">
        <f>IF(OR(O1124="",O1124&lt;22),"是","否")</f>
        <v>是</v>
      </c>
      <c r="Z1124" s="24" t="str">
        <f>IF(AND(X1124="否",Y1124="否"),"是","否")</f>
        <v>否</v>
      </c>
      <c r="AA1124" s="24" t="str">
        <f>IF(OR(I1124="",说明首页!$C$3-INT(I1124)&gt;=3),"是","否")</f>
        <v>否</v>
      </c>
      <c r="AB1124" s="28">
        <f>IFERROR(IF(L1124&gt;0,N1124/L1124,0),0)</f>
        <v>69</v>
      </c>
      <c r="AC1124" s="29">
        <f>IFERROR(IF(U1124="",0,U1124/10000),0)</f>
        <v>0</v>
      </c>
      <c r="AD1124" s="27">
        <f>IFERROR(IF(AND(T1124&lt;&gt;"",T1124&gt;0),U1124/T1124,0),0)</f>
        <v>0</v>
      </c>
      <c r="AE1124" s="29">
        <f>IFERROR(IF(V1124="",0,V1124/10000),0)</f>
        <v>0</v>
      </c>
      <c r="AF1124" s="29">
        <f>IFERROR(IF(O1124&gt;0,N1124/O1124/60,0),0)</f>
        <v>0</v>
      </c>
      <c r="AG1124" s="28" t="str">
        <f>IF(Z1124="是",COUNTIFS($Z$2:$Z$4721,"是",$AB$2:$AB$4721,"&lt;"&amp;AB1124)/COUNTIF($Z$2:$Z$4721,"是")*100,"")</f>
        <v/>
      </c>
      <c r="AH1124" s="28" t="str">
        <f>IF(Z1124="是",COUNTIFS($Z$2:$Z$4721,"是",$AC$2:$AC$4721,"&lt;"&amp;AC1124)/COUNTIF($Z$2:$Z$4721,"是")*100,"")</f>
        <v/>
      </c>
      <c r="AI1124" s="28" t="str">
        <f>IF(Z1124="是",COUNTIFS($Z$2:$Z$4721,"是",$AD$2:$AD$4721,"&lt;"&amp;AD1124)/COUNTIF($Z$2:$Z$4721,"是")*100,"")</f>
        <v/>
      </c>
      <c r="AJ1124" s="28" t="str">
        <f>IF(Z1124="是",COUNTIFS($Z$2:$Z$4721,"是",$AE$2:$AE$4721,"&lt;"&amp;AE1124)/COUNTIF($Z$2:$Z$4721,"是")*100,"")</f>
        <v/>
      </c>
      <c r="AK1124" s="28" t="str">
        <f>IF(Z1124="是",COUNTIFS($Z$2:$Z$4721,"是",$AF$2:$AF$4721,"&lt;"&amp;AF1124)/COUNTIF($Z$2:$Z$4721,"是")*100,"")</f>
        <v/>
      </c>
      <c r="AL1124" s="29" t="str">
        <f>IF(Z1124="是",ROUND(AG1124*0.1+AH1124*0.35+AI1124*0.15+AJ1124*0.15+AK1124*0.25,2),"")</f>
        <v/>
      </c>
      <c r="AM1124" s="25" t="str">
        <f>IF(Z1124="是",COUNTIFS($Z$2:$Z$4721,"是",$AL$2:$AL$4721,"&gt;"&amp;AL1124)+1,"")</f>
        <v/>
      </c>
      <c r="AN1124" s="24" t="str">
        <f>IF(Z1124&lt;&gt;"是","非参评",IF(AND(AM1124&lt;=COUNTIF($Z$2:$Z$4721,"是")*0.2,AC1124&gt;MEDIAN(IF($Z$2:$Z$4721="是",$AC$2:$AC$4721))),"S",IF(AM1124&lt;=COUNTIF($Z$2:$Z$4721,"是")*0.5,"A",IF(AM1124&lt;=COUNTIF($Z$2:$Z$4721,"是")*0.8,"B","C"))))</f>
        <v>非参评</v>
      </c>
      <c r="AO1124" s="24" t="str">
        <f>IF(G1124="","无数据",IF(G1124&lt;30,"MOB1-",IF(G1124&lt;90,"MOB1-3",IF(G1124&lt;180,"MOB3-6",IF(G1124&lt;365,"MOB6-12","MOB12+")))))</f>
        <v>MOB1-3</v>
      </c>
    </row>
    <row r="1125" spans="1:41" ht="13.5" hidden="1" customHeight="1">
      <c r="A1125" s="24" t="s">
        <v>1168</v>
      </c>
      <c r="B1125" s="34" t="s">
        <v>162</v>
      </c>
      <c r="C1125" s="25">
        <v>803973</v>
      </c>
      <c r="D1125" s="24" t="s">
        <v>1215</v>
      </c>
      <c r="E1125" s="26">
        <v>46092.4555555556</v>
      </c>
      <c r="F1125" s="26">
        <v>46092.4555555556</v>
      </c>
      <c r="G1125" s="25">
        <v>62</v>
      </c>
      <c r="H1125" s="25">
        <v>62</v>
      </c>
      <c r="I1125" s="26">
        <v>46154.600694444402</v>
      </c>
      <c r="J1125" s="27">
        <v>2352</v>
      </c>
      <c r="K1125" s="27">
        <v>3564</v>
      </c>
      <c r="L1125" s="27">
        <v>1716</v>
      </c>
      <c r="M1125" s="27">
        <v>169476</v>
      </c>
      <c r="N1125" s="27">
        <v>143071</v>
      </c>
      <c r="O1125" s="25">
        <v>23</v>
      </c>
      <c r="P1125" s="27">
        <v>0</v>
      </c>
      <c r="Q1125" s="24"/>
      <c r="R1125" s="24"/>
      <c r="S1125" s="27">
        <v>130</v>
      </c>
      <c r="T1125" s="27">
        <v>191</v>
      </c>
      <c r="U1125" s="27">
        <v>2589300</v>
      </c>
      <c r="V1125" s="24">
        <v>319800</v>
      </c>
      <c r="W1125" s="27">
        <v>2589300</v>
      </c>
      <c r="X1125" s="24" t="str">
        <f>IF(OR(I1125="",说明首页!$C$3-INT(I1125)&gt;7),"是","否")</f>
        <v>否</v>
      </c>
      <c r="Y1125" s="24" t="str">
        <f>IF(OR(O1125="",O1125&lt;22),"是","否")</f>
        <v>否</v>
      </c>
      <c r="Z1125" s="24" t="str">
        <f>IF(AND(X1125="否",Y1125="否"),"是","否")</f>
        <v>是</v>
      </c>
      <c r="AA1125" s="24" t="str">
        <f>IF(OR(I1125="",说明首页!$C$3-INT(I1125)&gt;=3),"是","否")</f>
        <v>否</v>
      </c>
      <c r="AB1125" s="28">
        <f>IFERROR(IF(L1125&gt;0,N1125/L1125,0),0)</f>
        <v>83.374708624708632</v>
      </c>
      <c r="AC1125" s="29">
        <f>IFERROR(IF(U1125="",0,U1125/10000),0)</f>
        <v>258.93</v>
      </c>
      <c r="AD1125" s="27">
        <f>IFERROR(IF(AND(T1125&lt;&gt;"",T1125&gt;0),U1125/T1125,0),0)</f>
        <v>13556.5445026178</v>
      </c>
      <c r="AE1125" s="29">
        <f>IFERROR(IF(V1125="",0,V1125/10000),0)</f>
        <v>31.98</v>
      </c>
      <c r="AF1125" s="29">
        <f>IFERROR(IF(O1125&gt;0,N1125/O1125/60,0),0)</f>
        <v>103.67463768115941</v>
      </c>
      <c r="AG1125" s="28">
        <f>IF(Z1125="是",COUNTIFS($Z$2:$Z$4721,"是",$AB$2:$AB$4721,"&lt;"&amp;AB1125)/COUNTIF($Z$2:$Z$4721,"是")*100,"")</f>
        <v>31.534569983136596</v>
      </c>
      <c r="AH1125" s="28">
        <f>IF(Z1125="是",COUNTIFS($Z$2:$Z$4721,"是",$AC$2:$AC$4721,"&lt;"&amp;AC1125)/COUNTIF($Z$2:$Z$4721,"是")*100,"")</f>
        <v>2.0236087689713322</v>
      </c>
      <c r="AI1125" s="28">
        <f>IF(Z1125="是",COUNTIFS($Z$2:$Z$4721,"是",$AD$2:$AD$4721,"&lt;"&amp;AD1125)/COUNTIF($Z$2:$Z$4721,"是")*100,"")</f>
        <v>3.2040472175379429</v>
      </c>
      <c r="AJ1125" s="28">
        <f>IF(Z1125="是",COUNTIFS($Z$2:$Z$4721,"是",$AE$2:$AE$4721,"&lt;"&amp;AE1125)/COUNTIF($Z$2:$Z$4721,"是")*100,"")</f>
        <v>0.67453625632377734</v>
      </c>
      <c r="AK1125" s="28">
        <f>IF(Z1125="是",COUNTIFS($Z$2:$Z$4721,"是",$AF$2:$AF$4721,"&lt;"&amp;AF1125)/COUNTIF($Z$2:$Z$4721,"是")*100,"")</f>
        <v>7.925801011804384</v>
      </c>
      <c r="AL1125" s="29">
        <f>IF(Z1125="是",ROUND(AG1125*0.1+AH1125*0.35+AI1125*0.15+AJ1125*0.15+AK1125*0.25,2),"")</f>
        <v>6.42</v>
      </c>
      <c r="AM1125" s="25">
        <f>IF(Z1125="是",COUNTIFS($Z$2:$Z$4721,"是",$AL$2:$AL$4721,"&gt;"&amp;AL1125)+1,"")</f>
        <v>590</v>
      </c>
      <c r="AN1125" s="24" t="str">
        <f>IF(Z1125&lt;&gt;"是","非参评",IF(AND(AM1125&lt;=COUNTIF($Z$2:$Z$4721,"是")*0.2,AC1125&gt;MEDIAN(IF($Z$2:$Z$4721="是",$AC$2:$AC$4721))),"S",IF(AM1125&lt;=COUNTIF($Z$2:$Z$4721,"是")*0.5,"A",IF(AM1125&lt;=COUNTIF($Z$2:$Z$4721,"是")*0.8,"B","C"))))</f>
        <v>C</v>
      </c>
      <c r="AO1125" s="24" t="str">
        <f>IF(G1125="","无数据",IF(G1125&lt;30,"MOB1-",IF(G1125&lt;90,"MOB1-3",IF(G1125&lt;180,"MOB3-6",IF(G1125&lt;365,"MOB6-12","MOB12+")))))</f>
        <v>MOB1-3</v>
      </c>
    </row>
    <row r="1126" spans="1:41" ht="13.5" hidden="1" customHeight="1">
      <c r="A1126" s="24" t="s">
        <v>1168</v>
      </c>
      <c r="B1126" s="34" t="s">
        <v>162</v>
      </c>
      <c r="C1126" s="25">
        <v>803975</v>
      </c>
      <c r="D1126" s="24" t="s">
        <v>310</v>
      </c>
      <c r="E1126" s="26">
        <v>46092.411805555603</v>
      </c>
      <c r="F1126" s="26">
        <v>46092.411805555603</v>
      </c>
      <c r="G1126" s="25">
        <v>62</v>
      </c>
      <c r="H1126" s="25">
        <v>62</v>
      </c>
      <c r="I1126" s="26">
        <v>46154.729861111096</v>
      </c>
      <c r="J1126" s="27">
        <v>41</v>
      </c>
      <c r="K1126" s="27">
        <v>41</v>
      </c>
      <c r="L1126" s="27">
        <v>18</v>
      </c>
      <c r="M1126" s="27">
        <v>2091</v>
      </c>
      <c r="N1126" s="27">
        <v>1708</v>
      </c>
      <c r="O1126" s="25"/>
      <c r="P1126" s="27"/>
      <c r="Q1126" s="24"/>
      <c r="R1126" s="24"/>
      <c r="S1126" s="27"/>
      <c r="T1126" s="27"/>
      <c r="U1126" s="27"/>
      <c r="V1126" s="27"/>
      <c r="W1126" s="27"/>
      <c r="X1126" s="24" t="str">
        <f>IF(OR(I1126="",说明首页!$C$3-INT(I1126)&gt;7),"是","否")</f>
        <v>否</v>
      </c>
      <c r="Y1126" s="24" t="str">
        <f>IF(OR(O1126="",O1126&lt;22),"是","否")</f>
        <v>是</v>
      </c>
      <c r="Z1126" s="24" t="str">
        <f>IF(AND(X1126="否",Y1126="否"),"是","否")</f>
        <v>否</v>
      </c>
      <c r="AA1126" s="24" t="str">
        <f>IF(OR(I1126="",说明首页!$C$3-INT(I1126)&gt;=3),"是","否")</f>
        <v>否</v>
      </c>
      <c r="AB1126" s="28">
        <f>IFERROR(IF(L1126&gt;0,N1126/L1126,0),0)</f>
        <v>94.888888888888886</v>
      </c>
      <c r="AC1126" s="29">
        <f>IFERROR(IF(U1126="",0,U1126/10000),0)</f>
        <v>0</v>
      </c>
      <c r="AD1126" s="27">
        <f>IFERROR(IF(AND(T1126&lt;&gt;"",T1126&gt;0),U1126/T1126,0),0)</f>
        <v>0</v>
      </c>
      <c r="AE1126" s="29">
        <f>IFERROR(IF(V1126="",0,V1126/10000),0)</f>
        <v>0</v>
      </c>
      <c r="AF1126" s="29">
        <f>IFERROR(IF(O1126&gt;0,N1126/O1126/60,0),0)</f>
        <v>0</v>
      </c>
      <c r="AG1126" s="28" t="str">
        <f>IF(Z1126="是",COUNTIFS($Z$2:$Z$4721,"是",$AB$2:$AB$4721,"&lt;"&amp;AB1126)/COUNTIF($Z$2:$Z$4721,"是")*100,"")</f>
        <v/>
      </c>
      <c r="AH1126" s="28" t="str">
        <f>IF(Z1126="是",COUNTIFS($Z$2:$Z$4721,"是",$AC$2:$AC$4721,"&lt;"&amp;AC1126)/COUNTIF($Z$2:$Z$4721,"是")*100,"")</f>
        <v/>
      </c>
      <c r="AI1126" s="28" t="str">
        <f>IF(Z1126="是",COUNTIFS($Z$2:$Z$4721,"是",$AD$2:$AD$4721,"&lt;"&amp;AD1126)/COUNTIF($Z$2:$Z$4721,"是")*100,"")</f>
        <v/>
      </c>
      <c r="AJ1126" s="28" t="str">
        <f>IF(Z1126="是",COUNTIFS($Z$2:$Z$4721,"是",$AE$2:$AE$4721,"&lt;"&amp;AE1126)/COUNTIF($Z$2:$Z$4721,"是")*100,"")</f>
        <v/>
      </c>
      <c r="AK1126" s="28" t="str">
        <f>IF(Z1126="是",COUNTIFS($Z$2:$Z$4721,"是",$AF$2:$AF$4721,"&lt;"&amp;AF1126)/COUNTIF($Z$2:$Z$4721,"是")*100,"")</f>
        <v/>
      </c>
      <c r="AL1126" s="29" t="str">
        <f>IF(Z1126="是",ROUND(AG1126*0.1+AH1126*0.35+AI1126*0.15+AJ1126*0.15+AK1126*0.25,2),"")</f>
        <v/>
      </c>
      <c r="AM1126" s="25" t="str">
        <f>IF(Z1126="是",COUNTIFS($Z$2:$Z$4721,"是",$AL$2:$AL$4721,"&gt;"&amp;AL1126)+1,"")</f>
        <v/>
      </c>
      <c r="AN1126" s="24" t="str">
        <f>IF(Z1126&lt;&gt;"是","非参评",IF(AND(AM1126&lt;=COUNTIF($Z$2:$Z$4721,"是")*0.2,AC1126&gt;MEDIAN(IF($Z$2:$Z$4721="是",$AC$2:$AC$4721))),"S",IF(AM1126&lt;=COUNTIF($Z$2:$Z$4721,"是")*0.5,"A",IF(AM1126&lt;=COUNTIF($Z$2:$Z$4721,"是")*0.8,"B","C"))))</f>
        <v>非参评</v>
      </c>
      <c r="AO1126" s="24" t="str">
        <f>IF(G1126="","无数据",IF(G1126&lt;30,"MOB1-",IF(G1126&lt;90,"MOB1-3",IF(G1126&lt;180,"MOB3-6",IF(G1126&lt;365,"MOB6-12","MOB12+")))))</f>
        <v>MOB1-3</v>
      </c>
    </row>
    <row r="1127" spans="1:41" ht="13.5" hidden="1" customHeight="1">
      <c r="A1127" s="24" t="s">
        <v>1168</v>
      </c>
      <c r="B1127" s="34" t="s">
        <v>162</v>
      </c>
      <c r="C1127" s="25">
        <v>803977</v>
      </c>
      <c r="D1127" s="24" t="s">
        <v>1093</v>
      </c>
      <c r="E1127" s="26">
        <v>46092.409722222197</v>
      </c>
      <c r="F1127" s="26">
        <v>46092.409722222197</v>
      </c>
      <c r="G1127" s="25">
        <v>62</v>
      </c>
      <c r="H1127" s="25">
        <v>62</v>
      </c>
      <c r="I1127" s="26">
        <v>46154.720138888901</v>
      </c>
      <c r="J1127" s="27">
        <v>54</v>
      </c>
      <c r="K1127" s="27">
        <v>63</v>
      </c>
      <c r="L1127" s="27">
        <v>32</v>
      </c>
      <c r="M1127" s="27">
        <v>3367</v>
      </c>
      <c r="N1127" s="27">
        <v>2895</v>
      </c>
      <c r="O1127" s="25"/>
      <c r="P1127" s="27"/>
      <c r="Q1127" s="24"/>
      <c r="R1127" s="24"/>
      <c r="S1127" s="27"/>
      <c r="T1127" s="27"/>
      <c r="U1127" s="27"/>
      <c r="V1127" s="24"/>
      <c r="W1127" s="27"/>
      <c r="X1127" s="24" t="str">
        <f>IF(OR(I1127="",说明首页!$C$3-INT(I1127)&gt;7),"是","否")</f>
        <v>否</v>
      </c>
      <c r="Y1127" s="24" t="str">
        <f>IF(OR(O1127="",O1127&lt;22),"是","否")</f>
        <v>是</v>
      </c>
      <c r="Z1127" s="24" t="str">
        <f>IF(AND(X1127="否",Y1127="否"),"是","否")</f>
        <v>否</v>
      </c>
      <c r="AA1127" s="24" t="str">
        <f>IF(OR(I1127="",说明首页!$C$3-INT(I1127)&gt;=3),"是","否")</f>
        <v>否</v>
      </c>
      <c r="AB1127" s="28">
        <f>IFERROR(IF(L1127&gt;0,N1127/L1127,0),0)</f>
        <v>90.46875</v>
      </c>
      <c r="AC1127" s="29">
        <f>IFERROR(IF(U1127="",0,U1127/10000),0)</f>
        <v>0</v>
      </c>
      <c r="AD1127" s="27">
        <f>IFERROR(IF(AND(T1127&lt;&gt;"",T1127&gt;0),U1127/T1127,0),0)</f>
        <v>0</v>
      </c>
      <c r="AE1127" s="29">
        <f>IFERROR(IF(V1127="",0,V1127/10000),0)</f>
        <v>0</v>
      </c>
      <c r="AF1127" s="29">
        <f>IFERROR(IF(O1127&gt;0,N1127/O1127/60,0),0)</f>
        <v>0</v>
      </c>
      <c r="AG1127" s="28" t="str">
        <f>IF(Z1127="是",COUNTIFS($Z$2:$Z$4721,"是",$AB$2:$AB$4721,"&lt;"&amp;AB1127)/COUNTIF($Z$2:$Z$4721,"是")*100,"")</f>
        <v/>
      </c>
      <c r="AH1127" s="28" t="str">
        <f>IF(Z1127="是",COUNTIFS($Z$2:$Z$4721,"是",$AC$2:$AC$4721,"&lt;"&amp;AC1127)/COUNTIF($Z$2:$Z$4721,"是")*100,"")</f>
        <v/>
      </c>
      <c r="AI1127" s="28" t="str">
        <f>IF(Z1127="是",COUNTIFS($Z$2:$Z$4721,"是",$AD$2:$AD$4721,"&lt;"&amp;AD1127)/COUNTIF($Z$2:$Z$4721,"是")*100,"")</f>
        <v/>
      </c>
      <c r="AJ1127" s="28" t="str">
        <f>IF(Z1127="是",COUNTIFS($Z$2:$Z$4721,"是",$AE$2:$AE$4721,"&lt;"&amp;AE1127)/COUNTIF($Z$2:$Z$4721,"是")*100,"")</f>
        <v/>
      </c>
      <c r="AK1127" s="28" t="str">
        <f>IF(Z1127="是",COUNTIFS($Z$2:$Z$4721,"是",$AF$2:$AF$4721,"&lt;"&amp;AF1127)/COUNTIF($Z$2:$Z$4721,"是")*100,"")</f>
        <v/>
      </c>
      <c r="AL1127" s="29" t="str">
        <f>IF(Z1127="是",ROUND(AG1127*0.1+AH1127*0.35+AI1127*0.15+AJ1127*0.15+AK1127*0.25,2),"")</f>
        <v/>
      </c>
      <c r="AM1127" s="25" t="str">
        <f>IF(Z1127="是",COUNTIFS($Z$2:$Z$4721,"是",$AL$2:$AL$4721,"&gt;"&amp;AL1127)+1,"")</f>
        <v/>
      </c>
      <c r="AN1127" s="24" t="str">
        <f>IF(Z1127&lt;&gt;"是","非参评",IF(AND(AM1127&lt;=COUNTIF($Z$2:$Z$4721,"是")*0.2,AC1127&gt;MEDIAN(IF($Z$2:$Z$4721="是",$AC$2:$AC$4721))),"S",IF(AM1127&lt;=COUNTIF($Z$2:$Z$4721,"是")*0.5,"A",IF(AM1127&lt;=COUNTIF($Z$2:$Z$4721,"是")*0.8,"B","C"))))</f>
        <v>非参评</v>
      </c>
      <c r="AO1127" s="24" t="str">
        <f>IF(G1127="","无数据",IF(G1127&lt;30,"MOB1-",IF(G1127&lt;90,"MOB1-3",IF(G1127&lt;180,"MOB3-6",IF(G1127&lt;365,"MOB6-12","MOB12+")))))</f>
        <v>MOB1-3</v>
      </c>
    </row>
    <row r="1128" spans="1:41" ht="13.5" hidden="1" customHeight="1">
      <c r="A1128" s="24" t="s">
        <v>1168</v>
      </c>
      <c r="B1128" s="34" t="s">
        <v>152</v>
      </c>
      <c r="C1128" s="25">
        <v>803980</v>
      </c>
      <c r="D1128" s="24" t="s">
        <v>1697</v>
      </c>
      <c r="E1128" s="26">
        <v>46092.577777777798</v>
      </c>
      <c r="F1128" s="26">
        <v>46092.577777777798</v>
      </c>
      <c r="G1128" s="25">
        <v>62</v>
      </c>
      <c r="H1128" s="25">
        <v>62</v>
      </c>
      <c r="I1128" s="26">
        <v>46154.770138888904</v>
      </c>
      <c r="J1128" s="27">
        <v>3658</v>
      </c>
      <c r="K1128" s="27">
        <v>5418</v>
      </c>
      <c r="L1128" s="27">
        <v>2594</v>
      </c>
      <c r="M1128" s="27">
        <v>245080</v>
      </c>
      <c r="N1128" s="27">
        <v>203821</v>
      </c>
      <c r="O1128" s="25">
        <v>24</v>
      </c>
      <c r="P1128" s="27">
        <v>0</v>
      </c>
      <c r="Q1128" s="24"/>
      <c r="R1128" s="24"/>
      <c r="S1128" s="27">
        <v>158</v>
      </c>
      <c r="T1128" s="27">
        <v>260</v>
      </c>
      <c r="U1128" s="27">
        <v>6747200</v>
      </c>
      <c r="V1128" s="27">
        <v>2432400</v>
      </c>
      <c r="W1128" s="27">
        <v>6747200</v>
      </c>
      <c r="X1128" s="24" t="str">
        <f>IF(OR(I1128="",说明首页!$C$3-INT(I1128)&gt;7),"是","否")</f>
        <v>否</v>
      </c>
      <c r="Y1128" s="24" t="str">
        <f>IF(OR(O1128="",O1128&lt;22),"是","否")</f>
        <v>否</v>
      </c>
      <c r="Z1128" s="24" t="str">
        <f>IF(AND(X1128="否",Y1128="否"),"是","否")</f>
        <v>是</v>
      </c>
      <c r="AA1128" s="24" t="str">
        <f>IF(OR(I1128="",说明首页!$C$3-INT(I1128)&gt;=3),"是","否")</f>
        <v>否</v>
      </c>
      <c r="AB1128" s="28">
        <f>IFERROR(IF(L1128&gt;0,N1128/L1128,0),0)</f>
        <v>78.574016962220512</v>
      </c>
      <c r="AC1128" s="29">
        <f>IFERROR(IF(U1128="",0,U1128/10000),0)</f>
        <v>674.72</v>
      </c>
      <c r="AD1128" s="27">
        <f>IFERROR(IF(AND(T1128&lt;&gt;"",T1128&gt;0),U1128/T1128,0),0)</f>
        <v>25950.76923076923</v>
      </c>
      <c r="AE1128" s="29">
        <f>IFERROR(IF(V1128="",0,V1128/10000),0)</f>
        <v>243.24</v>
      </c>
      <c r="AF1128" s="29">
        <f>IFERROR(IF(O1128&gt;0,N1128/O1128/60,0),0)</f>
        <v>141.54236111111109</v>
      </c>
      <c r="AG1128" s="28">
        <f>IF(Z1128="是",COUNTIFS($Z$2:$Z$4721,"是",$AB$2:$AB$4721,"&lt;"&amp;AB1128)/COUNTIF($Z$2:$Z$4721,"是")*100,"")</f>
        <v>21.247892074198987</v>
      </c>
      <c r="AH1128" s="28">
        <f>IF(Z1128="是",COUNTIFS($Z$2:$Z$4721,"是",$AC$2:$AC$4721,"&lt;"&amp;AC1128)/COUNTIF($Z$2:$Z$4721,"是")*100,"")</f>
        <v>34.73861720067454</v>
      </c>
      <c r="AI1128" s="28">
        <f>IF(Z1128="是",COUNTIFS($Z$2:$Z$4721,"是",$AD$2:$AD$4721,"&lt;"&amp;AD1128)/COUNTIF($Z$2:$Z$4721,"是")*100,"")</f>
        <v>62.900505902192236</v>
      </c>
      <c r="AJ1128" s="28">
        <f>IF(Z1128="是",COUNTIFS($Z$2:$Z$4721,"是",$AE$2:$AE$4721,"&lt;"&amp;AE1128)/COUNTIF($Z$2:$Z$4721,"是")*100,"")</f>
        <v>36.593591905564928</v>
      </c>
      <c r="AK1128" s="28">
        <f>IF(Z1128="是",COUNTIFS($Z$2:$Z$4721,"是",$AF$2:$AF$4721,"&lt;"&amp;AF1128)/COUNTIF($Z$2:$Z$4721,"是")*100,"")</f>
        <v>62.22596964586846</v>
      </c>
      <c r="AL1128" s="29">
        <f>IF(Z1128="是",ROUND(AG1128*0.1+AH1128*0.35+AI1128*0.15+AJ1128*0.15+AK1128*0.25,2),"")</f>
        <v>44.76</v>
      </c>
      <c r="AM1128" s="25">
        <f>IF(Z1128="是",COUNTIFS($Z$2:$Z$4721,"是",$AL$2:$AL$4721,"&gt;"&amp;AL1128)+1,"")</f>
        <v>328</v>
      </c>
      <c r="AN1128" s="24" t="str">
        <f>IF(Z1128&lt;&gt;"是","非参评",IF(AND(AM1128&lt;=COUNTIF($Z$2:$Z$4721,"是")*0.2,AC1128&gt;MEDIAN(IF($Z$2:$Z$4721="是",$AC$2:$AC$4721))),"S",IF(AM1128&lt;=COUNTIF($Z$2:$Z$4721,"是")*0.5,"A",IF(AM1128&lt;=COUNTIF($Z$2:$Z$4721,"是")*0.8,"B","C"))))</f>
        <v>B</v>
      </c>
      <c r="AO1128" s="24" t="str">
        <f>IF(G1128="","无数据",IF(G1128&lt;30,"MOB1-",IF(G1128&lt;90,"MOB1-3",IF(G1128&lt;180,"MOB3-6",IF(G1128&lt;365,"MOB6-12","MOB12+")))))</f>
        <v>MOB1-3</v>
      </c>
    </row>
    <row r="1129" spans="1:41" ht="13.5" hidden="1" customHeight="1">
      <c r="A1129" s="24" t="s">
        <v>1168</v>
      </c>
      <c r="B1129" s="34" t="s">
        <v>152</v>
      </c>
      <c r="C1129" s="25">
        <v>803981</v>
      </c>
      <c r="D1129" s="24" t="s">
        <v>1707</v>
      </c>
      <c r="E1129" s="26">
        <v>46092.581944444399</v>
      </c>
      <c r="F1129" s="26">
        <v>46092.581944444399</v>
      </c>
      <c r="G1129" s="25">
        <v>62</v>
      </c>
      <c r="H1129" s="25">
        <v>62</v>
      </c>
      <c r="I1129" s="26">
        <v>46154.769444444399</v>
      </c>
      <c r="J1129" s="27">
        <v>3772</v>
      </c>
      <c r="K1129" s="27">
        <v>4450</v>
      </c>
      <c r="L1129" s="27">
        <v>2169</v>
      </c>
      <c r="M1129" s="27">
        <v>236789</v>
      </c>
      <c r="N1129" s="27">
        <v>204550</v>
      </c>
      <c r="O1129" s="25">
        <v>25</v>
      </c>
      <c r="P1129" s="27">
        <v>0</v>
      </c>
      <c r="Q1129" s="24"/>
      <c r="R1129" s="24"/>
      <c r="S1129" s="27">
        <v>208</v>
      </c>
      <c r="T1129" s="27">
        <v>350</v>
      </c>
      <c r="U1129" s="27">
        <v>13900000</v>
      </c>
      <c r="V1129" s="27">
        <v>8295300</v>
      </c>
      <c r="W1129" s="27">
        <v>13900000</v>
      </c>
      <c r="X1129" s="24" t="str">
        <f>IF(OR(I1129="",说明首页!$C$3-INT(I1129)&gt;7),"是","否")</f>
        <v>否</v>
      </c>
      <c r="Y1129" s="24" t="str">
        <f>IF(OR(O1129="",O1129&lt;22),"是","否")</f>
        <v>否</v>
      </c>
      <c r="Z1129" s="24" t="str">
        <f>IF(AND(X1129="否",Y1129="否"),"是","否")</f>
        <v>是</v>
      </c>
      <c r="AA1129" s="24" t="str">
        <f>IF(OR(I1129="",说明首页!$C$3-INT(I1129)&gt;=3),"是","否")</f>
        <v>否</v>
      </c>
      <c r="AB1129" s="28">
        <f>IFERROR(IF(L1129&gt;0,N1129/L1129,0),0)</f>
        <v>94.306131857999077</v>
      </c>
      <c r="AC1129" s="29">
        <f>IFERROR(IF(U1129="",0,U1129/10000),0)</f>
        <v>1390</v>
      </c>
      <c r="AD1129" s="27">
        <f>IFERROR(IF(AND(T1129&lt;&gt;"",T1129&gt;0),U1129/T1129,0),0)</f>
        <v>39714.285714285717</v>
      </c>
      <c r="AE1129" s="29">
        <f>IFERROR(IF(V1129="",0,V1129/10000),0)</f>
        <v>829.53</v>
      </c>
      <c r="AF1129" s="29">
        <f>IFERROR(IF(O1129&gt;0,N1129/O1129/60,0),0)</f>
        <v>136.36666666666667</v>
      </c>
      <c r="AG1129" s="28">
        <f>IF(Z1129="是",COUNTIFS($Z$2:$Z$4721,"是",$AB$2:$AB$4721,"&lt;"&amp;AB1129)/COUNTIF($Z$2:$Z$4721,"是")*100,"")</f>
        <v>56.492411467116355</v>
      </c>
      <c r="AH1129" s="28">
        <f>IF(Z1129="是",COUNTIFS($Z$2:$Z$4721,"是",$AC$2:$AC$4721,"&lt;"&amp;AC1129)/COUNTIF($Z$2:$Z$4721,"是")*100,"")</f>
        <v>87.183811129848237</v>
      </c>
      <c r="AI1129" s="28">
        <f>IF(Z1129="是",COUNTIFS($Z$2:$Z$4721,"是",$AD$2:$AD$4721,"&lt;"&amp;AD1129)/COUNTIF($Z$2:$Z$4721,"是")*100,"")</f>
        <v>97.639123102866776</v>
      </c>
      <c r="AJ1129" s="28">
        <f>IF(Z1129="是",COUNTIFS($Z$2:$Z$4721,"是",$AE$2:$AE$4721,"&lt;"&amp;AE1129)/COUNTIF($Z$2:$Z$4721,"是")*100,"")</f>
        <v>91.231028667790895</v>
      </c>
      <c r="AK1129" s="28">
        <f>IF(Z1129="是",COUNTIFS($Z$2:$Z$4721,"是",$AF$2:$AF$4721,"&lt;"&amp;AF1129)/COUNTIF($Z$2:$Z$4721,"是")*100,"")</f>
        <v>54.468802698145026</v>
      </c>
      <c r="AL1129" s="29">
        <f>IF(Z1129="是",ROUND(AG1129*0.1+AH1129*0.35+AI1129*0.15+AJ1129*0.15+AK1129*0.25,2),"")</f>
        <v>78.11</v>
      </c>
      <c r="AM1129" s="25">
        <f>IF(Z1129="是",COUNTIFS($Z$2:$Z$4721,"是",$AL$2:$AL$4721,"&gt;"&amp;AL1129)+1,"")</f>
        <v>85</v>
      </c>
      <c r="AN1129" s="24" t="str">
        <f>IF(Z1129&lt;&gt;"是","非参评",IF(AND(AM1129&lt;=COUNTIF($Z$2:$Z$4721,"是")*0.2,AC1129&gt;MEDIAN(IF($Z$2:$Z$4721="是",$AC$2:$AC$4721))),"S",IF(AM1129&lt;=COUNTIF($Z$2:$Z$4721,"是")*0.5,"A",IF(AM1129&lt;=COUNTIF($Z$2:$Z$4721,"是")*0.8,"B","C"))))</f>
        <v>S</v>
      </c>
      <c r="AO1129" s="24" t="str">
        <f>IF(G1129="","无数据",IF(G1129&lt;30,"MOB1-",IF(G1129&lt;90,"MOB1-3",IF(G1129&lt;180,"MOB3-6",IF(G1129&lt;365,"MOB6-12","MOB12+")))))</f>
        <v>MOB1-3</v>
      </c>
    </row>
    <row r="1130" spans="1:41" ht="13.5" hidden="1" customHeight="1">
      <c r="A1130" s="24" t="s">
        <v>1168</v>
      </c>
      <c r="B1130" s="34" t="s">
        <v>152</v>
      </c>
      <c r="C1130" s="25">
        <v>803982</v>
      </c>
      <c r="D1130" s="24" t="s">
        <v>1692</v>
      </c>
      <c r="E1130" s="26">
        <v>46092.577083333301</v>
      </c>
      <c r="F1130" s="26">
        <v>46092.577083333301</v>
      </c>
      <c r="G1130" s="25">
        <v>62</v>
      </c>
      <c r="H1130" s="25">
        <v>62</v>
      </c>
      <c r="I1130" s="26">
        <v>46154.771527777797</v>
      </c>
      <c r="J1130" s="27">
        <v>3687</v>
      </c>
      <c r="K1130" s="27">
        <v>5511</v>
      </c>
      <c r="L1130" s="27">
        <v>2625</v>
      </c>
      <c r="M1130" s="27">
        <v>241621</v>
      </c>
      <c r="N1130" s="27">
        <v>198220</v>
      </c>
      <c r="O1130" s="25">
        <v>24</v>
      </c>
      <c r="P1130" s="27">
        <v>0</v>
      </c>
      <c r="Q1130" s="24"/>
      <c r="R1130" s="24"/>
      <c r="S1130" s="27">
        <v>211</v>
      </c>
      <c r="T1130" s="27">
        <v>339</v>
      </c>
      <c r="U1130" s="27">
        <v>9439500</v>
      </c>
      <c r="V1130" s="27">
        <v>2808900</v>
      </c>
      <c r="W1130" s="27">
        <v>9439500</v>
      </c>
      <c r="X1130" s="24" t="str">
        <f>IF(OR(I1130="",说明首页!$C$3-INT(I1130)&gt;7),"是","否")</f>
        <v>否</v>
      </c>
      <c r="Y1130" s="24" t="str">
        <f>IF(OR(O1130="",O1130&lt;22),"是","否")</f>
        <v>否</v>
      </c>
      <c r="Z1130" s="24" t="str">
        <f>IF(AND(X1130="否",Y1130="否"),"是","否")</f>
        <v>是</v>
      </c>
      <c r="AA1130" s="24" t="str">
        <f>IF(OR(I1130="",说明首页!$C$3-INT(I1130)&gt;=3),"是","否")</f>
        <v>否</v>
      </c>
      <c r="AB1130" s="28">
        <f>IFERROR(IF(L1130&gt;0,N1130/L1130,0),0)</f>
        <v>75.512380952380951</v>
      </c>
      <c r="AC1130" s="29">
        <f>IFERROR(IF(U1130="",0,U1130/10000),0)</f>
        <v>943.95</v>
      </c>
      <c r="AD1130" s="27">
        <f>IFERROR(IF(AND(T1130&lt;&gt;"",T1130&gt;0),U1130/T1130,0),0)</f>
        <v>27845.132743362832</v>
      </c>
      <c r="AE1130" s="29">
        <f>IFERROR(IF(V1130="",0,V1130/10000),0)</f>
        <v>280.89</v>
      </c>
      <c r="AF1130" s="29">
        <f>IFERROR(IF(O1130&gt;0,N1130/O1130/60,0),0)</f>
        <v>137.65277777777777</v>
      </c>
      <c r="AG1130" s="28">
        <f>IF(Z1130="是",COUNTIFS($Z$2:$Z$4721,"是",$AB$2:$AB$4721,"&lt;"&amp;AB1130)/COUNTIF($Z$2:$Z$4721,"是")*100,"")</f>
        <v>15.851602023608768</v>
      </c>
      <c r="AH1130" s="28">
        <f>IF(Z1130="是",COUNTIFS($Z$2:$Z$4721,"是",$AC$2:$AC$4721,"&lt;"&amp;AC1130)/COUNTIF($Z$2:$Z$4721,"是")*100,"")</f>
        <v>64.249578414839803</v>
      </c>
      <c r="AI1130" s="28">
        <f>IF(Z1130="是",COUNTIFS($Z$2:$Z$4721,"是",$AD$2:$AD$4721,"&lt;"&amp;AD1130)/COUNTIF($Z$2:$Z$4721,"是")*100,"")</f>
        <v>72.006745362563237</v>
      </c>
      <c r="AJ1130" s="28">
        <f>IF(Z1130="是",COUNTIFS($Z$2:$Z$4721,"是",$AE$2:$AE$4721,"&lt;"&amp;AE1130)/COUNTIF($Z$2:$Z$4721,"是")*100,"")</f>
        <v>43.17032040472175</v>
      </c>
      <c r="AK1130" s="28">
        <f>IF(Z1130="是",COUNTIFS($Z$2:$Z$4721,"是",$AF$2:$AF$4721,"&lt;"&amp;AF1130)/COUNTIF($Z$2:$Z$4721,"是")*100,"")</f>
        <v>56.998313659359191</v>
      </c>
      <c r="AL1130" s="29">
        <f>IF(Z1130="是",ROUND(AG1130*0.1+AH1130*0.35+AI1130*0.15+AJ1130*0.15+AK1130*0.25,2),"")</f>
        <v>55.6</v>
      </c>
      <c r="AM1130" s="25">
        <f>IF(Z1130="是",COUNTIFS($Z$2:$Z$4721,"是",$AL$2:$AL$4721,"&gt;"&amp;AL1130)+1,"")</f>
        <v>244</v>
      </c>
      <c r="AN1130" s="24" t="str">
        <f>IF(Z1130&lt;&gt;"是","非参评",IF(AND(AM1130&lt;=COUNTIF($Z$2:$Z$4721,"是")*0.2,AC1130&gt;MEDIAN(IF($Z$2:$Z$4721="是",$AC$2:$AC$4721))),"S",IF(AM1130&lt;=COUNTIF($Z$2:$Z$4721,"是")*0.5,"A",IF(AM1130&lt;=COUNTIF($Z$2:$Z$4721,"是")*0.8,"B","C"))))</f>
        <v>A</v>
      </c>
      <c r="AO1130" s="24" t="str">
        <f>IF(G1130="","无数据",IF(G1130&lt;30,"MOB1-",IF(G1130&lt;90,"MOB1-3",IF(G1130&lt;180,"MOB3-6",IF(G1130&lt;365,"MOB6-12","MOB12+")))))</f>
        <v>MOB1-3</v>
      </c>
    </row>
    <row r="1131" spans="1:41" ht="13.5" hidden="1" customHeight="1">
      <c r="A1131" s="24" t="s">
        <v>1168</v>
      </c>
      <c r="B1131" s="34" t="s">
        <v>152</v>
      </c>
      <c r="C1131" s="25">
        <v>803983</v>
      </c>
      <c r="D1131" s="24" t="s">
        <v>1705</v>
      </c>
      <c r="E1131" s="26">
        <v>46092.5805555556</v>
      </c>
      <c r="F1131" s="26">
        <v>46092.5805555556</v>
      </c>
      <c r="G1131" s="25">
        <v>62</v>
      </c>
      <c r="H1131" s="25">
        <v>62</v>
      </c>
      <c r="I1131" s="26">
        <v>46154.769444444399</v>
      </c>
      <c r="J1131" s="27">
        <v>3839</v>
      </c>
      <c r="K1131" s="27">
        <v>5351</v>
      </c>
      <c r="L1131" s="27">
        <v>2528</v>
      </c>
      <c r="M1131" s="27">
        <v>237970</v>
      </c>
      <c r="N1131" s="27">
        <v>196680</v>
      </c>
      <c r="O1131" s="24">
        <v>25</v>
      </c>
      <c r="P1131" s="27">
        <v>0</v>
      </c>
      <c r="Q1131" s="24"/>
      <c r="R1131" s="24"/>
      <c r="S1131" s="27">
        <v>165</v>
      </c>
      <c r="T1131" s="27">
        <v>252</v>
      </c>
      <c r="U1131" s="27">
        <v>5499700</v>
      </c>
      <c r="V1131" s="24">
        <v>2246100</v>
      </c>
      <c r="W1131" s="27">
        <v>5499700</v>
      </c>
      <c r="X1131" s="24" t="str">
        <f>IF(OR(I1131="",说明首页!$C$3-INT(I1131)&gt;7),"是","否")</f>
        <v>否</v>
      </c>
      <c r="Y1131" s="24" t="str">
        <f>IF(OR(O1131="",O1131&lt;22),"是","否")</f>
        <v>否</v>
      </c>
      <c r="Z1131" s="24" t="str">
        <f>IF(AND(X1131="否",Y1131="否"),"是","否")</f>
        <v>是</v>
      </c>
      <c r="AA1131" s="24" t="str">
        <f>IF(OR(I1131="",说明首页!$C$3-INT(I1131)&gt;=3),"是","否")</f>
        <v>否</v>
      </c>
      <c r="AB1131" s="28">
        <f>IFERROR(IF(L1131&gt;0,N1131/L1131,0),0)</f>
        <v>77.800632911392398</v>
      </c>
      <c r="AC1131" s="29">
        <f>IFERROR(IF(U1131="",0,U1131/10000),0)</f>
        <v>549.97</v>
      </c>
      <c r="AD1131" s="27">
        <f>IFERROR(IF(AND(T1131&lt;&gt;"",T1131&gt;0),U1131/T1131,0),0)</f>
        <v>21824.20634920635</v>
      </c>
      <c r="AE1131" s="29">
        <f>IFERROR(IF(V1131="",0,V1131/10000),0)</f>
        <v>224.61</v>
      </c>
      <c r="AF1131" s="29">
        <f>IFERROR(IF(O1131&gt;0,N1131/O1131/60,0),0)</f>
        <v>131.12</v>
      </c>
      <c r="AG1131" s="28">
        <f>IF(Z1131="是",COUNTIFS($Z$2:$Z$4721,"是",$AB$2:$AB$4721,"&lt;"&amp;AB1131)/COUNTIF($Z$2:$Z$4721,"是")*100,"")</f>
        <v>19.73018549747049</v>
      </c>
      <c r="AH1131" s="28">
        <f>IF(Z1131="是",COUNTIFS($Z$2:$Z$4721,"是",$AC$2:$AC$4721,"&lt;"&amp;AC1131)/COUNTIF($Z$2:$Z$4721,"是")*100,"")</f>
        <v>22.259696458684655</v>
      </c>
      <c r="AI1131" s="28">
        <f>IF(Z1131="是",COUNTIFS($Z$2:$Z$4721,"是",$AD$2:$AD$4721,"&lt;"&amp;AD1131)/COUNTIF($Z$2:$Z$4721,"是")*100,"")</f>
        <v>36.087689713322092</v>
      </c>
      <c r="AJ1131" s="28">
        <f>IF(Z1131="是",COUNTIFS($Z$2:$Z$4721,"是",$AE$2:$AE$4721,"&lt;"&amp;AE1131)/COUNTIF($Z$2:$Z$4721,"是")*100,"")</f>
        <v>32.209106239460375</v>
      </c>
      <c r="AK1131" s="28">
        <f>IF(Z1131="是",COUNTIFS($Z$2:$Z$4721,"是",$AF$2:$AF$4721,"&lt;"&amp;AF1131)/COUNTIF($Z$2:$Z$4721,"是")*100,"")</f>
        <v>44.350758853288362</v>
      </c>
      <c r="AL1131" s="29">
        <f>IF(Z1131="是",ROUND(AG1131*0.1+AH1131*0.35+AI1131*0.15+AJ1131*0.15+AK1131*0.25,2),"")</f>
        <v>31.1</v>
      </c>
      <c r="AM1131" s="25">
        <f>IF(Z1131="是",COUNTIFS($Z$2:$Z$4721,"是",$AL$2:$AL$4721,"&gt;"&amp;AL1131)+1,"")</f>
        <v>440</v>
      </c>
      <c r="AN1131" s="24" t="str">
        <f>IF(Z1131&lt;&gt;"是","非参评",IF(AND(AM1131&lt;=COUNTIF($Z$2:$Z$4721,"是")*0.2,AC1131&gt;MEDIAN(IF($Z$2:$Z$4721="是",$AC$2:$AC$4721))),"S",IF(AM1131&lt;=COUNTIF($Z$2:$Z$4721,"是")*0.5,"A",IF(AM1131&lt;=COUNTIF($Z$2:$Z$4721,"是")*0.8,"B","C"))))</f>
        <v>B</v>
      </c>
      <c r="AO1131" s="24" t="str">
        <f>IF(G1131="","无数据",IF(G1131&lt;30,"MOB1-",IF(G1131&lt;90,"MOB1-3",IF(G1131&lt;180,"MOB3-6",IF(G1131&lt;365,"MOB6-12","MOB12+")))))</f>
        <v>MOB1-3</v>
      </c>
    </row>
    <row r="1132" spans="1:41" ht="13.5" hidden="1" customHeight="1">
      <c r="A1132" s="24" t="s">
        <v>1168</v>
      </c>
      <c r="B1132" s="34" t="s">
        <v>152</v>
      </c>
      <c r="C1132" s="25">
        <v>803984</v>
      </c>
      <c r="D1132" s="24" t="s">
        <v>1717</v>
      </c>
      <c r="E1132" s="26">
        <v>46092.590972222199</v>
      </c>
      <c r="F1132" s="26">
        <v>46092.590972222199</v>
      </c>
      <c r="G1132" s="25">
        <v>62</v>
      </c>
      <c r="H1132" s="25">
        <v>62</v>
      </c>
      <c r="I1132" s="26">
        <v>46154.769444444399</v>
      </c>
      <c r="J1132" s="27">
        <v>3773</v>
      </c>
      <c r="K1132" s="27">
        <v>4900</v>
      </c>
      <c r="L1132" s="27">
        <v>2424</v>
      </c>
      <c r="M1132" s="27">
        <v>243723</v>
      </c>
      <c r="N1132" s="27">
        <v>206877</v>
      </c>
      <c r="O1132" s="25">
        <v>25</v>
      </c>
      <c r="P1132" s="27">
        <v>0</v>
      </c>
      <c r="Q1132" s="24"/>
      <c r="R1132" s="24"/>
      <c r="S1132" s="27">
        <v>195</v>
      </c>
      <c r="T1132" s="27">
        <v>298</v>
      </c>
      <c r="U1132" s="27">
        <v>7690100</v>
      </c>
      <c r="V1132" s="27">
        <v>3070200</v>
      </c>
      <c r="W1132" s="27">
        <v>7690100</v>
      </c>
      <c r="X1132" s="24" t="str">
        <f>IF(OR(I1132="",说明首页!$C$3-INT(I1132)&gt;7),"是","否")</f>
        <v>否</v>
      </c>
      <c r="Y1132" s="24" t="str">
        <f>IF(OR(O1132="",O1132&lt;22),"是","否")</f>
        <v>否</v>
      </c>
      <c r="Z1132" s="24" t="str">
        <f>IF(AND(X1132="否",Y1132="否"),"是","否")</f>
        <v>是</v>
      </c>
      <c r="AA1132" s="24" t="str">
        <f>IF(OR(I1132="",说明首页!$C$3-INT(I1132)&gt;=3),"是","否")</f>
        <v>否</v>
      </c>
      <c r="AB1132" s="28">
        <f>IFERROR(IF(L1132&gt;0,N1132/L1132,0),0)</f>
        <v>85.345297029702976</v>
      </c>
      <c r="AC1132" s="29">
        <f>IFERROR(IF(U1132="",0,U1132/10000),0)</f>
        <v>769.01</v>
      </c>
      <c r="AD1132" s="27">
        <f>IFERROR(IF(AND(T1132&lt;&gt;"",T1132&gt;0),U1132/T1132,0),0)</f>
        <v>25805.704697986577</v>
      </c>
      <c r="AE1132" s="29">
        <f>IFERROR(IF(V1132="",0,V1132/10000),0)</f>
        <v>307.02</v>
      </c>
      <c r="AF1132" s="29">
        <f>IFERROR(IF(O1132&gt;0,N1132/O1132/60,0),0)</f>
        <v>137.91800000000001</v>
      </c>
      <c r="AG1132" s="28">
        <f>IF(Z1132="是",COUNTIFS($Z$2:$Z$4721,"是",$AB$2:$AB$4721,"&lt;"&amp;AB1132)/COUNTIF($Z$2:$Z$4721,"是")*100,"")</f>
        <v>36.087689713322092</v>
      </c>
      <c r="AH1132" s="28">
        <f>IF(Z1132="是",COUNTIFS($Z$2:$Z$4721,"是",$AC$2:$AC$4721,"&lt;"&amp;AC1132)/COUNTIF($Z$2:$Z$4721,"是")*100,"")</f>
        <v>45.531197301854974</v>
      </c>
      <c r="AI1132" s="28">
        <f>IF(Z1132="是",COUNTIFS($Z$2:$Z$4721,"是",$AD$2:$AD$4721,"&lt;"&amp;AD1132)/COUNTIF($Z$2:$Z$4721,"是")*100,"")</f>
        <v>61.888701517706579</v>
      </c>
      <c r="AJ1132" s="28">
        <f>IF(Z1132="是",COUNTIFS($Z$2:$Z$4721,"是",$AE$2:$AE$4721,"&lt;"&amp;AE1132)/COUNTIF($Z$2:$Z$4721,"是")*100,"")</f>
        <v>49.578414839797638</v>
      </c>
      <c r="AK1132" s="28">
        <f>IF(Z1132="是",COUNTIFS($Z$2:$Z$4721,"是",$AF$2:$AF$4721,"&lt;"&amp;AF1132)/COUNTIF($Z$2:$Z$4721,"是")*100,"")</f>
        <v>57.166947723440131</v>
      </c>
      <c r="AL1132" s="29">
        <f>IF(Z1132="是",ROUND(AG1132*0.1+AH1132*0.35+AI1132*0.15+AJ1132*0.15+AK1132*0.25,2),"")</f>
        <v>50.56</v>
      </c>
      <c r="AM1132" s="25">
        <f>IF(Z1132="是",COUNTIFS($Z$2:$Z$4721,"是",$AL$2:$AL$4721,"&gt;"&amp;AL1132)+1,"")</f>
        <v>274</v>
      </c>
      <c r="AN1132" s="24" t="str">
        <f>IF(Z1132&lt;&gt;"是","非参评",IF(AND(AM1132&lt;=COUNTIF($Z$2:$Z$4721,"是")*0.2,AC1132&gt;MEDIAN(IF($Z$2:$Z$4721="是",$AC$2:$AC$4721))),"S",IF(AM1132&lt;=COUNTIF($Z$2:$Z$4721,"是")*0.5,"A",IF(AM1132&lt;=COUNTIF($Z$2:$Z$4721,"是")*0.8,"B","C"))))</f>
        <v>A</v>
      </c>
      <c r="AO1132" s="24" t="str">
        <f>IF(G1132="","无数据",IF(G1132&lt;30,"MOB1-",IF(G1132&lt;90,"MOB1-3",IF(G1132&lt;180,"MOB3-6",IF(G1132&lt;365,"MOB6-12","MOB12+")))))</f>
        <v>MOB1-3</v>
      </c>
    </row>
    <row r="1133" spans="1:41" ht="13.5" hidden="1" customHeight="1">
      <c r="A1133" s="24" t="s">
        <v>1168</v>
      </c>
      <c r="B1133" s="34" t="s">
        <v>152</v>
      </c>
      <c r="C1133" s="25">
        <v>803987</v>
      </c>
      <c r="D1133" s="24" t="s">
        <v>1703</v>
      </c>
      <c r="E1133" s="26">
        <v>46092.578472222202</v>
      </c>
      <c r="F1133" s="26">
        <v>46092.578472222202</v>
      </c>
      <c r="G1133" s="25">
        <v>62</v>
      </c>
      <c r="H1133" s="25">
        <v>62</v>
      </c>
      <c r="I1133" s="26">
        <v>46154.765972222202</v>
      </c>
      <c r="J1133" s="27">
        <v>3415</v>
      </c>
      <c r="K1133" s="27">
        <v>4244</v>
      </c>
      <c r="L1133" s="27">
        <v>2281</v>
      </c>
      <c r="M1133" s="27">
        <v>269807</v>
      </c>
      <c r="N1133" s="27">
        <v>243610</v>
      </c>
      <c r="O1133" s="25">
        <v>25</v>
      </c>
      <c r="P1133" s="24">
        <v>0</v>
      </c>
      <c r="Q1133" s="24"/>
      <c r="R1133" s="24"/>
      <c r="S1133" s="24">
        <v>223</v>
      </c>
      <c r="T1133" s="24">
        <v>378</v>
      </c>
      <c r="U1133" s="24">
        <v>13200000</v>
      </c>
      <c r="V1133" s="24">
        <v>8605300</v>
      </c>
      <c r="W1133" s="24">
        <v>13200000</v>
      </c>
      <c r="X1133" s="24" t="str">
        <f>IF(OR(I1133="",说明首页!$C$3-INT(I1133)&gt;7),"是","否")</f>
        <v>否</v>
      </c>
      <c r="Y1133" s="24" t="str">
        <f>IF(OR(O1133="",O1133&lt;22),"是","否")</f>
        <v>否</v>
      </c>
      <c r="Z1133" s="24" t="str">
        <f>IF(AND(X1133="否",Y1133="否"),"是","否")</f>
        <v>是</v>
      </c>
      <c r="AA1133" s="24" t="str">
        <f>IF(OR(I1133="",说明首页!$C$3-INT(I1133)&gt;=3),"是","否")</f>
        <v>否</v>
      </c>
      <c r="AB1133" s="28">
        <f>IFERROR(IF(L1133&gt;0,N1133/L1133,0),0)</f>
        <v>106.79964927663306</v>
      </c>
      <c r="AC1133" s="29">
        <f>IFERROR(IF(U1133="",0,U1133/10000),0)</f>
        <v>1320</v>
      </c>
      <c r="AD1133" s="27">
        <f>IFERROR(IF(AND(T1133&lt;&gt;"",T1133&gt;0),U1133/T1133,0),0)</f>
        <v>34920.634920634919</v>
      </c>
      <c r="AE1133" s="29">
        <f>IFERROR(IF(V1133="",0,V1133/10000),0)</f>
        <v>860.53</v>
      </c>
      <c r="AF1133" s="29">
        <f>IFERROR(IF(O1133&gt;0,N1133/O1133/60,0),0)</f>
        <v>162.40666666666667</v>
      </c>
      <c r="AG1133" s="28">
        <f>IF(Z1133="是",COUNTIFS($Z$2:$Z$4721,"是",$AB$2:$AB$4721,"&lt;"&amp;AB1133)/COUNTIF($Z$2:$Z$4721,"是")*100,"")</f>
        <v>77.065767284991566</v>
      </c>
      <c r="AH1133" s="28">
        <f>IF(Z1133="是",COUNTIFS($Z$2:$Z$4721,"是",$AC$2:$AC$4721,"&lt;"&amp;AC1133)/COUNTIF($Z$2:$Z$4721,"是")*100,"")</f>
        <v>84.317032040472171</v>
      </c>
      <c r="AI1133" s="28">
        <f>IF(Z1133="是",COUNTIFS($Z$2:$Z$4721,"是",$AD$2:$AD$4721,"&lt;"&amp;AD1133)/COUNTIF($Z$2:$Z$4721,"是")*100,"")</f>
        <v>93.591905564924119</v>
      </c>
      <c r="AJ1133" s="28">
        <f>IF(Z1133="是",COUNTIFS($Z$2:$Z$4721,"是",$AE$2:$AE$4721,"&lt;"&amp;AE1133)/COUNTIF($Z$2:$Z$4721,"是")*100,"")</f>
        <v>92.580101180438447</v>
      </c>
      <c r="AK1133" s="28">
        <f>IF(Z1133="是",COUNTIFS($Z$2:$Z$4721,"是",$AF$2:$AF$4721,"&lt;"&amp;AF1133)/COUNTIF($Z$2:$Z$4721,"是")*100,"")</f>
        <v>84.991568296795947</v>
      </c>
      <c r="AL1133" s="29">
        <f>IF(Z1133="是",ROUND(AG1133*0.1+AH1133*0.35+AI1133*0.15+AJ1133*0.15+AK1133*0.25,2),"")</f>
        <v>86.39</v>
      </c>
      <c r="AM1133" s="25">
        <f>IF(Z1133="是",COUNTIFS($Z$2:$Z$4721,"是",$AL$2:$AL$4721,"&gt;"&amp;AL1133)+1,"")</f>
        <v>40</v>
      </c>
      <c r="AN1133" s="24" t="str">
        <f>IF(Z1133&lt;&gt;"是","非参评",IF(AND(AM1133&lt;=COUNTIF($Z$2:$Z$4721,"是")*0.2,AC1133&gt;MEDIAN(IF($Z$2:$Z$4721="是",$AC$2:$AC$4721))),"S",IF(AM1133&lt;=COUNTIF($Z$2:$Z$4721,"是")*0.5,"A",IF(AM1133&lt;=COUNTIF($Z$2:$Z$4721,"是")*0.8,"B","C"))))</f>
        <v>S</v>
      </c>
      <c r="AO1133" s="24" t="str">
        <f>IF(G1133="","无数据",IF(G1133&lt;30,"MOB1-",IF(G1133&lt;90,"MOB1-3",IF(G1133&lt;180,"MOB3-6",IF(G1133&lt;365,"MOB6-12","MOB12+")))))</f>
        <v>MOB1-3</v>
      </c>
    </row>
    <row r="1134" spans="1:41" ht="13.5" hidden="1" customHeight="1">
      <c r="A1134" s="24" t="s">
        <v>1168</v>
      </c>
      <c r="B1134" s="34" t="s">
        <v>152</v>
      </c>
      <c r="C1134" s="25">
        <v>803989</v>
      </c>
      <c r="D1134" s="24" t="s">
        <v>1686</v>
      </c>
      <c r="E1134" s="26">
        <v>46092.577083333301</v>
      </c>
      <c r="F1134" s="26">
        <v>46092.577083333301</v>
      </c>
      <c r="G1134" s="25">
        <v>62</v>
      </c>
      <c r="H1134" s="25">
        <v>62</v>
      </c>
      <c r="I1134" s="26">
        <v>46154.7680555556</v>
      </c>
      <c r="J1134" s="27">
        <v>3495</v>
      </c>
      <c r="K1134" s="27">
        <v>4676</v>
      </c>
      <c r="L1134" s="27">
        <v>2220</v>
      </c>
      <c r="M1134" s="27">
        <v>228761</v>
      </c>
      <c r="N1134" s="27">
        <v>194819</v>
      </c>
      <c r="O1134" s="25">
        <v>24</v>
      </c>
      <c r="P1134" s="27">
        <v>0</v>
      </c>
      <c r="Q1134" s="24"/>
      <c r="R1134" s="24"/>
      <c r="S1134" s="27">
        <v>188</v>
      </c>
      <c r="T1134" s="27">
        <v>293</v>
      </c>
      <c r="U1134" s="27">
        <v>8205700</v>
      </c>
      <c r="V1134" s="24">
        <v>5082300</v>
      </c>
      <c r="W1134" s="27">
        <v>8205700</v>
      </c>
      <c r="X1134" s="24" t="str">
        <f>IF(OR(I1134="",说明首页!$C$3-INT(I1134)&gt;7),"是","否")</f>
        <v>否</v>
      </c>
      <c r="Y1134" s="24" t="str">
        <f>IF(OR(O1134="",O1134&lt;22),"是","否")</f>
        <v>否</v>
      </c>
      <c r="Z1134" s="24" t="str">
        <f>IF(AND(X1134="否",Y1134="否"),"是","否")</f>
        <v>是</v>
      </c>
      <c r="AA1134" s="24" t="str">
        <f>IF(OR(I1134="",说明首页!$C$3-INT(I1134)&gt;=3),"是","否")</f>
        <v>否</v>
      </c>
      <c r="AB1134" s="28">
        <f>IFERROR(IF(L1134&gt;0,N1134/L1134,0),0)</f>
        <v>87.7563063063063</v>
      </c>
      <c r="AC1134" s="29">
        <f>IFERROR(IF(U1134="",0,U1134/10000),0)</f>
        <v>820.57</v>
      </c>
      <c r="AD1134" s="27">
        <f>IFERROR(IF(AND(T1134&lt;&gt;"",T1134&gt;0),U1134/T1134,0),0)</f>
        <v>28005.80204778157</v>
      </c>
      <c r="AE1134" s="29">
        <f>IFERROR(IF(V1134="",0,V1134/10000),0)</f>
        <v>508.23</v>
      </c>
      <c r="AF1134" s="29">
        <f>IFERROR(IF(O1134&gt;0,N1134/O1134/60,0),0)</f>
        <v>135.29097222222222</v>
      </c>
      <c r="AG1134" s="28">
        <f>IF(Z1134="是",COUNTIFS($Z$2:$Z$4721,"是",$AB$2:$AB$4721,"&lt;"&amp;AB1134)/COUNTIF($Z$2:$Z$4721,"是")*100,"")</f>
        <v>41.989881956155145</v>
      </c>
      <c r="AH1134" s="28">
        <f>IF(Z1134="是",COUNTIFS($Z$2:$Z$4721,"是",$AC$2:$AC$4721,"&lt;"&amp;AC1134)/COUNTIF($Z$2:$Z$4721,"是")*100,"")</f>
        <v>51.770657672849921</v>
      </c>
      <c r="AI1134" s="28">
        <f>IF(Z1134="是",COUNTIFS($Z$2:$Z$4721,"是",$AD$2:$AD$4721,"&lt;"&amp;AD1134)/COUNTIF($Z$2:$Z$4721,"是")*100,"")</f>
        <v>72.51264755480608</v>
      </c>
      <c r="AJ1134" s="28">
        <f>IF(Z1134="是",COUNTIFS($Z$2:$Z$4721,"是",$AE$2:$AE$4721,"&lt;"&amp;AE1134)/COUNTIF($Z$2:$Z$4721,"是")*100,"")</f>
        <v>76.391231028667789</v>
      </c>
      <c r="AK1134" s="28">
        <f>IF(Z1134="是",COUNTIFS($Z$2:$Z$4721,"是",$AF$2:$AF$4721,"&lt;"&amp;AF1134)/COUNTIF($Z$2:$Z$4721,"是")*100,"")</f>
        <v>51.939291736930862</v>
      </c>
      <c r="AL1134" s="29">
        <f>IF(Z1134="是",ROUND(AG1134*0.1+AH1134*0.35+AI1134*0.15+AJ1134*0.15+AK1134*0.25,2),"")</f>
        <v>57.64</v>
      </c>
      <c r="AM1134" s="25">
        <f>IF(Z1134="是",COUNTIFS($Z$2:$Z$4721,"是",$AL$2:$AL$4721,"&gt;"&amp;AL1134)+1,"")</f>
        <v>229</v>
      </c>
      <c r="AN1134" s="24" t="str">
        <f>IF(Z1134&lt;&gt;"是","非参评",IF(AND(AM1134&lt;=COUNTIF($Z$2:$Z$4721,"是")*0.2,AC1134&gt;MEDIAN(IF($Z$2:$Z$4721="是",$AC$2:$AC$4721))),"S",IF(AM1134&lt;=COUNTIF($Z$2:$Z$4721,"是")*0.5,"A",IF(AM1134&lt;=COUNTIF($Z$2:$Z$4721,"是")*0.8,"B","C"))))</f>
        <v>A</v>
      </c>
      <c r="AO1134" s="24" t="str">
        <f>IF(G1134="","无数据",IF(G1134&lt;30,"MOB1-",IF(G1134&lt;90,"MOB1-3",IF(G1134&lt;180,"MOB3-6",IF(G1134&lt;365,"MOB6-12","MOB12+")))))</f>
        <v>MOB1-3</v>
      </c>
    </row>
    <row r="1135" spans="1:41" ht="13.5" hidden="1" customHeight="1">
      <c r="A1135" s="24" t="s">
        <v>1168</v>
      </c>
      <c r="B1135" s="34" t="s">
        <v>152</v>
      </c>
      <c r="C1135" s="25">
        <v>803991</v>
      </c>
      <c r="D1135" s="24" t="s">
        <v>707</v>
      </c>
      <c r="E1135" s="26">
        <v>46093.434027777803</v>
      </c>
      <c r="F1135" s="26">
        <v>46093.434027777803</v>
      </c>
      <c r="G1135" s="25">
        <v>61</v>
      </c>
      <c r="H1135" s="25">
        <v>61</v>
      </c>
      <c r="I1135" s="26">
        <v>46154.752083333296</v>
      </c>
      <c r="J1135" s="27">
        <v>122</v>
      </c>
      <c r="K1135" s="27">
        <v>137</v>
      </c>
      <c r="L1135" s="27">
        <v>71</v>
      </c>
      <c r="M1135" s="27">
        <v>8203</v>
      </c>
      <c r="N1135" s="27">
        <v>7149</v>
      </c>
      <c r="O1135" s="25">
        <v>3</v>
      </c>
      <c r="P1135" s="27">
        <v>0</v>
      </c>
      <c r="Q1135" s="24"/>
      <c r="R1135" s="24"/>
      <c r="S1135" s="27">
        <v>2</v>
      </c>
      <c r="T1135" s="27">
        <v>4</v>
      </c>
      <c r="U1135" s="27">
        <v>8000</v>
      </c>
      <c r="V1135" s="27">
        <v>8000</v>
      </c>
      <c r="W1135" s="27">
        <v>8000</v>
      </c>
      <c r="X1135" s="24" t="str">
        <f>IF(OR(I1135="",说明首页!$C$3-INT(I1135)&gt;7),"是","否")</f>
        <v>否</v>
      </c>
      <c r="Y1135" s="24" t="str">
        <f>IF(OR(O1135="",O1135&lt;22),"是","否")</f>
        <v>是</v>
      </c>
      <c r="Z1135" s="24" t="str">
        <f>IF(AND(X1135="否",Y1135="否"),"是","否")</f>
        <v>否</v>
      </c>
      <c r="AA1135" s="24" t="str">
        <f>IF(OR(I1135="",说明首页!$C$3-INT(I1135)&gt;=3),"是","否")</f>
        <v>否</v>
      </c>
      <c r="AB1135" s="28">
        <f>IFERROR(IF(L1135&gt;0,N1135/L1135,0),0)</f>
        <v>100.69014084507042</v>
      </c>
      <c r="AC1135" s="29">
        <f>IFERROR(IF(U1135="",0,U1135/10000),0)</f>
        <v>0.8</v>
      </c>
      <c r="AD1135" s="27">
        <f>IFERROR(IF(AND(T1135&lt;&gt;"",T1135&gt;0),U1135/T1135,0),0)</f>
        <v>2000</v>
      </c>
      <c r="AE1135" s="29">
        <f>IFERROR(IF(V1135="",0,V1135/10000),0)</f>
        <v>0.8</v>
      </c>
      <c r="AF1135" s="29">
        <f>IFERROR(IF(O1135&gt;0,N1135/O1135/60,0),0)</f>
        <v>39.716666666666669</v>
      </c>
      <c r="AG1135" s="28" t="str">
        <f>IF(Z1135="是",COUNTIFS($Z$2:$Z$4721,"是",$AB$2:$AB$4721,"&lt;"&amp;AB1135)/COUNTIF($Z$2:$Z$4721,"是")*100,"")</f>
        <v/>
      </c>
      <c r="AH1135" s="28" t="str">
        <f>IF(Z1135="是",COUNTIFS($Z$2:$Z$4721,"是",$AC$2:$AC$4721,"&lt;"&amp;AC1135)/COUNTIF($Z$2:$Z$4721,"是")*100,"")</f>
        <v/>
      </c>
      <c r="AI1135" s="28" t="str">
        <f>IF(Z1135="是",COUNTIFS($Z$2:$Z$4721,"是",$AD$2:$AD$4721,"&lt;"&amp;AD1135)/COUNTIF($Z$2:$Z$4721,"是")*100,"")</f>
        <v/>
      </c>
      <c r="AJ1135" s="28" t="str">
        <f>IF(Z1135="是",COUNTIFS($Z$2:$Z$4721,"是",$AE$2:$AE$4721,"&lt;"&amp;AE1135)/COUNTIF($Z$2:$Z$4721,"是")*100,"")</f>
        <v/>
      </c>
      <c r="AK1135" s="28" t="str">
        <f>IF(Z1135="是",COUNTIFS($Z$2:$Z$4721,"是",$AF$2:$AF$4721,"&lt;"&amp;AF1135)/COUNTIF($Z$2:$Z$4721,"是")*100,"")</f>
        <v/>
      </c>
      <c r="AL1135" s="29" t="str">
        <f>IF(Z1135="是",ROUND(AG1135*0.1+AH1135*0.35+AI1135*0.15+AJ1135*0.15+AK1135*0.25,2),"")</f>
        <v/>
      </c>
      <c r="AM1135" s="25" t="str">
        <f>IF(Z1135="是",COUNTIFS($Z$2:$Z$4721,"是",$AL$2:$AL$4721,"&gt;"&amp;AL1135)+1,"")</f>
        <v/>
      </c>
      <c r="AN1135" s="24" t="str">
        <f>IF(Z1135&lt;&gt;"是","非参评",IF(AND(AM1135&lt;=COUNTIF($Z$2:$Z$4721,"是")*0.2,AC1135&gt;MEDIAN(IF($Z$2:$Z$4721="是",$AC$2:$AC$4721))),"S",IF(AM1135&lt;=COUNTIF($Z$2:$Z$4721,"是")*0.5,"A",IF(AM1135&lt;=COUNTIF($Z$2:$Z$4721,"是")*0.8,"B","C"))))</f>
        <v>非参评</v>
      </c>
      <c r="AO1135" s="24" t="str">
        <f>IF(G1135="","无数据",IF(G1135&lt;30,"MOB1-",IF(G1135&lt;90,"MOB1-3",IF(G1135&lt;180,"MOB3-6",IF(G1135&lt;365,"MOB6-12","MOB12+")))))</f>
        <v>MOB1-3</v>
      </c>
    </row>
    <row r="1136" spans="1:41" ht="13.5" hidden="1" customHeight="1">
      <c r="A1136" s="24" t="s">
        <v>1168</v>
      </c>
      <c r="B1136" s="34" t="s">
        <v>152</v>
      </c>
      <c r="C1136" s="25">
        <v>803992</v>
      </c>
      <c r="D1136" s="24" t="s">
        <v>703</v>
      </c>
      <c r="E1136" s="26">
        <v>46093.4243055556</v>
      </c>
      <c r="F1136" s="26">
        <v>46093.4243055556</v>
      </c>
      <c r="G1136" s="25">
        <v>61</v>
      </c>
      <c r="H1136" s="25">
        <v>61</v>
      </c>
      <c r="I1136" s="26">
        <v>46154.751388888901</v>
      </c>
      <c r="J1136" s="27">
        <v>223</v>
      </c>
      <c r="K1136" s="27">
        <v>241</v>
      </c>
      <c r="L1136" s="27">
        <v>101</v>
      </c>
      <c r="M1136" s="27">
        <v>9266</v>
      </c>
      <c r="N1136" s="27">
        <v>7236</v>
      </c>
      <c r="O1136" s="25">
        <v>2</v>
      </c>
      <c r="P1136" s="27">
        <v>0</v>
      </c>
      <c r="Q1136" s="24"/>
      <c r="R1136" s="24"/>
      <c r="S1136" s="27">
        <v>1</v>
      </c>
      <c r="T1136" s="27">
        <v>2</v>
      </c>
      <c r="U1136" s="27">
        <v>100000</v>
      </c>
      <c r="V1136" s="27"/>
      <c r="W1136" s="27">
        <v>100000</v>
      </c>
      <c r="X1136" s="24" t="str">
        <f>IF(OR(I1136="",说明首页!$C$3-INT(I1136)&gt;7),"是","否")</f>
        <v>否</v>
      </c>
      <c r="Y1136" s="24" t="str">
        <f>IF(OR(O1136="",O1136&lt;22),"是","否")</f>
        <v>是</v>
      </c>
      <c r="Z1136" s="24" t="str">
        <f>IF(AND(X1136="否",Y1136="否"),"是","否")</f>
        <v>否</v>
      </c>
      <c r="AA1136" s="24" t="str">
        <f>IF(OR(I1136="",说明首页!$C$3-INT(I1136)&gt;=3),"是","否")</f>
        <v>否</v>
      </c>
      <c r="AB1136" s="28">
        <f>IFERROR(IF(L1136&gt;0,N1136/L1136,0),0)</f>
        <v>71.643564356435647</v>
      </c>
      <c r="AC1136" s="29">
        <f>IFERROR(IF(U1136="",0,U1136/10000),0)</f>
        <v>10</v>
      </c>
      <c r="AD1136" s="27">
        <f>IFERROR(IF(AND(T1136&lt;&gt;"",T1136&gt;0),U1136/T1136,0),0)</f>
        <v>50000</v>
      </c>
      <c r="AE1136" s="29">
        <f>IFERROR(IF(V1136="",0,V1136/10000),0)</f>
        <v>0</v>
      </c>
      <c r="AF1136" s="29">
        <f>IFERROR(IF(O1136&gt;0,N1136/O1136/60,0),0)</f>
        <v>60.3</v>
      </c>
      <c r="AG1136" s="28" t="str">
        <f>IF(Z1136="是",COUNTIFS($Z$2:$Z$4721,"是",$AB$2:$AB$4721,"&lt;"&amp;AB1136)/COUNTIF($Z$2:$Z$4721,"是")*100,"")</f>
        <v/>
      </c>
      <c r="AH1136" s="28" t="str">
        <f>IF(Z1136="是",COUNTIFS($Z$2:$Z$4721,"是",$AC$2:$AC$4721,"&lt;"&amp;AC1136)/COUNTIF($Z$2:$Z$4721,"是")*100,"")</f>
        <v/>
      </c>
      <c r="AI1136" s="28" t="str">
        <f>IF(Z1136="是",COUNTIFS($Z$2:$Z$4721,"是",$AD$2:$AD$4721,"&lt;"&amp;AD1136)/COUNTIF($Z$2:$Z$4721,"是")*100,"")</f>
        <v/>
      </c>
      <c r="AJ1136" s="28" t="str">
        <f>IF(Z1136="是",COUNTIFS($Z$2:$Z$4721,"是",$AE$2:$AE$4721,"&lt;"&amp;AE1136)/COUNTIF($Z$2:$Z$4721,"是")*100,"")</f>
        <v/>
      </c>
      <c r="AK1136" s="28" t="str">
        <f>IF(Z1136="是",COUNTIFS($Z$2:$Z$4721,"是",$AF$2:$AF$4721,"&lt;"&amp;AF1136)/COUNTIF($Z$2:$Z$4721,"是")*100,"")</f>
        <v/>
      </c>
      <c r="AL1136" s="29" t="str">
        <f>IF(Z1136="是",ROUND(AG1136*0.1+AH1136*0.35+AI1136*0.15+AJ1136*0.15+AK1136*0.25,2),"")</f>
        <v/>
      </c>
      <c r="AM1136" s="25" t="str">
        <f>IF(Z1136="是",COUNTIFS($Z$2:$Z$4721,"是",$AL$2:$AL$4721,"&gt;"&amp;AL1136)+1,"")</f>
        <v/>
      </c>
      <c r="AN1136" s="24" t="str">
        <f>IF(Z1136&lt;&gt;"是","非参评",IF(AND(AM1136&lt;=COUNTIF($Z$2:$Z$4721,"是")*0.2,AC1136&gt;MEDIAN(IF($Z$2:$Z$4721="是",$AC$2:$AC$4721))),"S",IF(AM1136&lt;=COUNTIF($Z$2:$Z$4721,"是")*0.5,"A",IF(AM1136&lt;=COUNTIF($Z$2:$Z$4721,"是")*0.8,"B","C"))))</f>
        <v>非参评</v>
      </c>
      <c r="AO1136" s="24" t="str">
        <f>IF(G1136="","无数据",IF(G1136&lt;30,"MOB1-",IF(G1136&lt;90,"MOB1-3",IF(G1136&lt;180,"MOB3-6",IF(G1136&lt;365,"MOB6-12","MOB12+")))))</f>
        <v>MOB1-3</v>
      </c>
    </row>
    <row r="1137" spans="1:41" ht="13.5" hidden="1" customHeight="1">
      <c r="A1137" s="24" t="s">
        <v>1168</v>
      </c>
      <c r="B1137" s="34" t="s">
        <v>160</v>
      </c>
      <c r="C1137" s="25">
        <v>803996</v>
      </c>
      <c r="D1137" s="24" t="s">
        <v>1304</v>
      </c>
      <c r="E1137" s="26">
        <v>46092.404861111099</v>
      </c>
      <c r="F1137" s="26">
        <v>46092.404861111099</v>
      </c>
      <c r="G1137" s="25">
        <v>62</v>
      </c>
      <c r="H1137" s="25">
        <v>62</v>
      </c>
      <c r="I1137" s="26">
        <v>46153.773611111101</v>
      </c>
      <c r="J1137" s="27">
        <v>1959</v>
      </c>
      <c r="K1137" s="27">
        <v>2107</v>
      </c>
      <c r="L1137" s="27">
        <v>1063</v>
      </c>
      <c r="M1137" s="27">
        <v>102746</v>
      </c>
      <c r="N1137" s="27">
        <v>87547</v>
      </c>
      <c r="O1137" s="25">
        <v>13</v>
      </c>
      <c r="P1137" s="27">
        <v>0</v>
      </c>
      <c r="Q1137" s="24"/>
      <c r="R1137" s="24"/>
      <c r="S1137" s="27">
        <v>92</v>
      </c>
      <c r="T1137" s="27">
        <v>134</v>
      </c>
      <c r="U1137" s="27">
        <v>1833500</v>
      </c>
      <c r="V1137" s="27">
        <v>233100</v>
      </c>
      <c r="W1137" s="27">
        <v>1833500</v>
      </c>
      <c r="X1137" s="24" t="str">
        <f>IF(OR(I1137="",说明首页!$C$3-INT(I1137)&gt;7),"是","否")</f>
        <v>否</v>
      </c>
      <c r="Y1137" s="24" t="str">
        <f>IF(OR(O1137="",O1137&lt;22),"是","否")</f>
        <v>是</v>
      </c>
      <c r="Z1137" s="24" t="str">
        <f>IF(AND(X1137="否",Y1137="否"),"是","否")</f>
        <v>否</v>
      </c>
      <c r="AA1137" s="24" t="str">
        <f>IF(OR(I1137="",说明首页!$C$3-INT(I1137)&gt;=3),"是","否")</f>
        <v>否</v>
      </c>
      <c r="AB1137" s="28">
        <f>IFERROR(IF(L1137&gt;0,N1137/L1137,0),0)</f>
        <v>82.358419567262459</v>
      </c>
      <c r="AC1137" s="29">
        <f>IFERROR(IF(U1137="",0,U1137/10000),0)</f>
        <v>183.35</v>
      </c>
      <c r="AD1137" s="27">
        <f>IFERROR(IF(AND(T1137&lt;&gt;"",T1137&gt;0),U1137/T1137,0),0)</f>
        <v>13682.835820895523</v>
      </c>
      <c r="AE1137" s="29">
        <f>IFERROR(IF(V1137="",0,V1137/10000),0)</f>
        <v>23.31</v>
      </c>
      <c r="AF1137" s="29">
        <f>IFERROR(IF(O1137&gt;0,N1137/O1137/60,0),0)</f>
        <v>112.23974358974358</v>
      </c>
      <c r="AG1137" s="28" t="str">
        <f>IF(Z1137="是",COUNTIFS($Z$2:$Z$4721,"是",$AB$2:$AB$4721,"&lt;"&amp;AB1137)/COUNTIF($Z$2:$Z$4721,"是")*100,"")</f>
        <v/>
      </c>
      <c r="AH1137" s="28" t="str">
        <f>IF(Z1137="是",COUNTIFS($Z$2:$Z$4721,"是",$AC$2:$AC$4721,"&lt;"&amp;AC1137)/COUNTIF($Z$2:$Z$4721,"是")*100,"")</f>
        <v/>
      </c>
      <c r="AI1137" s="28" t="str">
        <f>IF(Z1137="是",COUNTIFS($Z$2:$Z$4721,"是",$AD$2:$AD$4721,"&lt;"&amp;AD1137)/COUNTIF($Z$2:$Z$4721,"是")*100,"")</f>
        <v/>
      </c>
      <c r="AJ1137" s="28" t="str">
        <f>IF(Z1137="是",COUNTIFS($Z$2:$Z$4721,"是",$AE$2:$AE$4721,"&lt;"&amp;AE1137)/COUNTIF($Z$2:$Z$4721,"是")*100,"")</f>
        <v/>
      </c>
      <c r="AK1137" s="28" t="str">
        <f>IF(Z1137="是",COUNTIFS($Z$2:$Z$4721,"是",$AF$2:$AF$4721,"&lt;"&amp;AF1137)/COUNTIF($Z$2:$Z$4721,"是")*100,"")</f>
        <v/>
      </c>
      <c r="AL1137" s="29" t="str">
        <f>IF(Z1137="是",ROUND(AG1137*0.1+AH1137*0.35+AI1137*0.15+AJ1137*0.15+AK1137*0.25,2),"")</f>
        <v/>
      </c>
      <c r="AM1137" s="25" t="str">
        <f>IF(Z1137="是",COUNTIFS($Z$2:$Z$4721,"是",$AL$2:$AL$4721,"&gt;"&amp;AL1137)+1,"")</f>
        <v/>
      </c>
      <c r="AN1137" s="24" t="str">
        <f>IF(Z1137&lt;&gt;"是","非参评",IF(AND(AM1137&lt;=COUNTIF($Z$2:$Z$4721,"是")*0.2,AC1137&gt;MEDIAN(IF($Z$2:$Z$4721="是",$AC$2:$AC$4721))),"S",IF(AM1137&lt;=COUNTIF($Z$2:$Z$4721,"是")*0.5,"A",IF(AM1137&lt;=COUNTIF($Z$2:$Z$4721,"是")*0.8,"B","C"))))</f>
        <v>非参评</v>
      </c>
      <c r="AO1137" s="24" t="str">
        <f>IF(G1137="","无数据",IF(G1137&lt;30,"MOB1-",IF(G1137&lt;90,"MOB1-3",IF(G1137&lt;180,"MOB3-6",IF(G1137&lt;365,"MOB6-12","MOB12+")))))</f>
        <v>MOB1-3</v>
      </c>
    </row>
    <row r="1138" spans="1:41" ht="13.5" hidden="1" customHeight="1">
      <c r="A1138" s="24" t="s">
        <v>1168</v>
      </c>
      <c r="B1138" s="34" t="s">
        <v>160</v>
      </c>
      <c r="C1138" s="25">
        <v>803999</v>
      </c>
      <c r="D1138" s="24" t="s">
        <v>1611</v>
      </c>
      <c r="E1138" s="26">
        <v>46092.453472222202</v>
      </c>
      <c r="F1138" s="26">
        <v>46092.453472222202</v>
      </c>
      <c r="G1138" s="25">
        <v>62</v>
      </c>
      <c r="H1138" s="25">
        <v>62</v>
      </c>
      <c r="I1138" s="26">
        <v>46147.782638888901</v>
      </c>
      <c r="J1138" s="27">
        <v>2892</v>
      </c>
      <c r="K1138" s="27">
        <v>3104</v>
      </c>
      <c r="L1138" s="27">
        <v>1522</v>
      </c>
      <c r="M1138" s="27">
        <v>144918</v>
      </c>
      <c r="N1138" s="27">
        <v>122228</v>
      </c>
      <c r="O1138" s="25">
        <v>16</v>
      </c>
      <c r="P1138" s="27">
        <v>0</v>
      </c>
      <c r="Q1138" s="24"/>
      <c r="R1138" s="24"/>
      <c r="S1138" s="27">
        <v>157</v>
      </c>
      <c r="T1138" s="27">
        <v>230</v>
      </c>
      <c r="U1138" s="27">
        <v>6873900</v>
      </c>
      <c r="V1138" s="27">
        <v>3027300</v>
      </c>
      <c r="W1138" s="27">
        <v>6873900</v>
      </c>
      <c r="X1138" s="24" t="str">
        <f>IF(OR(I1138="",说明首页!$C$3-INT(I1138)&gt;7),"是","否")</f>
        <v>否</v>
      </c>
      <c r="Y1138" s="24" t="str">
        <f>IF(OR(O1138="",O1138&lt;22),"是","否")</f>
        <v>是</v>
      </c>
      <c r="Z1138" s="24" t="str">
        <f>IF(AND(X1138="否",Y1138="否"),"是","否")</f>
        <v>否</v>
      </c>
      <c r="AA1138" s="24" t="str">
        <f>IF(OR(I1138="",说明首页!$C$3-INT(I1138)&gt;=3),"是","否")</f>
        <v>否</v>
      </c>
      <c r="AB1138" s="28">
        <f>IFERROR(IF(L1138&gt;0,N1138/L1138,0),0)</f>
        <v>80.307490144546648</v>
      </c>
      <c r="AC1138" s="29">
        <f>IFERROR(IF(U1138="",0,U1138/10000),0)</f>
        <v>687.39</v>
      </c>
      <c r="AD1138" s="27">
        <f>IFERROR(IF(AND(T1138&lt;&gt;"",T1138&gt;0),U1138/T1138,0),0)</f>
        <v>29886.521739130436</v>
      </c>
      <c r="AE1138" s="29">
        <f>IFERROR(IF(V1138="",0,V1138/10000),0)</f>
        <v>302.73</v>
      </c>
      <c r="AF1138" s="29">
        <f>IFERROR(IF(O1138&gt;0,N1138/O1138/60,0),0)</f>
        <v>127.32083333333334</v>
      </c>
      <c r="AG1138" s="28" t="str">
        <f>IF(Z1138="是",COUNTIFS($Z$2:$Z$4721,"是",$AB$2:$AB$4721,"&lt;"&amp;AB1138)/COUNTIF($Z$2:$Z$4721,"是")*100,"")</f>
        <v/>
      </c>
      <c r="AH1138" s="28" t="str">
        <f>IF(Z1138="是",COUNTIFS($Z$2:$Z$4721,"是",$AC$2:$AC$4721,"&lt;"&amp;AC1138)/COUNTIF($Z$2:$Z$4721,"是")*100,"")</f>
        <v/>
      </c>
      <c r="AI1138" s="28" t="str">
        <f>IF(Z1138="是",COUNTIFS($Z$2:$Z$4721,"是",$AD$2:$AD$4721,"&lt;"&amp;AD1138)/COUNTIF($Z$2:$Z$4721,"是")*100,"")</f>
        <v/>
      </c>
      <c r="AJ1138" s="28" t="str">
        <f>IF(Z1138="是",COUNTIFS($Z$2:$Z$4721,"是",$AE$2:$AE$4721,"&lt;"&amp;AE1138)/COUNTIF($Z$2:$Z$4721,"是")*100,"")</f>
        <v/>
      </c>
      <c r="AK1138" s="28" t="str">
        <f>IF(Z1138="是",COUNTIFS($Z$2:$Z$4721,"是",$AF$2:$AF$4721,"&lt;"&amp;AF1138)/COUNTIF($Z$2:$Z$4721,"是")*100,"")</f>
        <v/>
      </c>
      <c r="AL1138" s="29" t="str">
        <f>IF(Z1138="是",ROUND(AG1138*0.1+AH1138*0.35+AI1138*0.15+AJ1138*0.15+AK1138*0.25,2),"")</f>
        <v/>
      </c>
      <c r="AM1138" s="25" t="str">
        <f>IF(Z1138="是",COUNTIFS($Z$2:$Z$4721,"是",$AL$2:$AL$4721,"&gt;"&amp;AL1138)+1,"")</f>
        <v/>
      </c>
      <c r="AN1138" s="24" t="str">
        <f>IF(Z1138&lt;&gt;"是","非参评",IF(AND(AM1138&lt;=COUNTIF($Z$2:$Z$4721,"是")*0.2,AC1138&gt;MEDIAN(IF($Z$2:$Z$4721="是",$AC$2:$AC$4721))),"S",IF(AM1138&lt;=COUNTIF($Z$2:$Z$4721,"是")*0.5,"A",IF(AM1138&lt;=COUNTIF($Z$2:$Z$4721,"是")*0.8,"B","C"))))</f>
        <v>非参评</v>
      </c>
      <c r="AO1138" s="24" t="str">
        <f>IF(G1138="","无数据",IF(G1138&lt;30,"MOB1-",IF(G1138&lt;90,"MOB1-3",IF(G1138&lt;180,"MOB3-6",IF(G1138&lt;365,"MOB6-12","MOB12+")))))</f>
        <v>MOB1-3</v>
      </c>
    </row>
    <row r="1139" spans="1:41" ht="13.5" hidden="1" customHeight="1">
      <c r="A1139" s="24" t="s">
        <v>1168</v>
      </c>
      <c r="B1139" s="34" t="s">
        <v>160</v>
      </c>
      <c r="C1139" s="25">
        <v>804000</v>
      </c>
      <c r="D1139" s="24" t="s">
        <v>452</v>
      </c>
      <c r="E1139" s="26">
        <v>46092.597916666702</v>
      </c>
      <c r="F1139" s="26">
        <v>46092.597916666702</v>
      </c>
      <c r="G1139" s="25">
        <v>62</v>
      </c>
      <c r="H1139" s="25">
        <v>62</v>
      </c>
      <c r="I1139" s="26">
        <v>46154.659027777801</v>
      </c>
      <c r="J1139" s="27">
        <v>304</v>
      </c>
      <c r="K1139" s="27">
        <v>334</v>
      </c>
      <c r="L1139" s="27">
        <v>122</v>
      </c>
      <c r="M1139" s="27">
        <v>9830</v>
      </c>
      <c r="N1139" s="27">
        <v>6518</v>
      </c>
      <c r="O1139" s="25"/>
      <c r="P1139" s="27">
        <v>0</v>
      </c>
      <c r="Q1139" s="24"/>
      <c r="R1139" s="24"/>
      <c r="S1139" s="27">
        <v>1</v>
      </c>
      <c r="T1139" s="27">
        <v>2</v>
      </c>
      <c r="U1139" s="27">
        <v>2000</v>
      </c>
      <c r="V1139" s="27"/>
      <c r="W1139" s="27">
        <v>2000</v>
      </c>
      <c r="X1139" s="24" t="str">
        <f>IF(OR(I1139="",说明首页!$C$3-INT(I1139)&gt;7),"是","否")</f>
        <v>否</v>
      </c>
      <c r="Y1139" s="24" t="str">
        <f>IF(OR(O1139="",O1139&lt;22),"是","否")</f>
        <v>是</v>
      </c>
      <c r="Z1139" s="24" t="str">
        <f>IF(AND(X1139="否",Y1139="否"),"是","否")</f>
        <v>否</v>
      </c>
      <c r="AA1139" s="24" t="str">
        <f>IF(OR(I1139="",说明首页!$C$3-INT(I1139)&gt;=3),"是","否")</f>
        <v>否</v>
      </c>
      <c r="AB1139" s="28">
        <f>IFERROR(IF(L1139&gt;0,N1139/L1139,0),0)</f>
        <v>53.42622950819672</v>
      </c>
      <c r="AC1139" s="29">
        <f>IFERROR(IF(U1139="",0,U1139/10000),0)</f>
        <v>0.2</v>
      </c>
      <c r="AD1139" s="27">
        <f>IFERROR(IF(AND(T1139&lt;&gt;"",T1139&gt;0),U1139/T1139,0),0)</f>
        <v>1000</v>
      </c>
      <c r="AE1139" s="29">
        <f>IFERROR(IF(V1139="",0,V1139/10000),0)</f>
        <v>0</v>
      </c>
      <c r="AF1139" s="29">
        <f>IFERROR(IF(O1139&gt;0,N1139/O1139/60,0),0)</f>
        <v>0</v>
      </c>
      <c r="AG1139" s="28" t="str">
        <f>IF(Z1139="是",COUNTIFS($Z$2:$Z$4721,"是",$AB$2:$AB$4721,"&lt;"&amp;AB1139)/COUNTIF($Z$2:$Z$4721,"是")*100,"")</f>
        <v/>
      </c>
      <c r="AH1139" s="28" t="str">
        <f>IF(Z1139="是",COUNTIFS($Z$2:$Z$4721,"是",$AC$2:$AC$4721,"&lt;"&amp;AC1139)/COUNTIF($Z$2:$Z$4721,"是")*100,"")</f>
        <v/>
      </c>
      <c r="AI1139" s="28" t="str">
        <f>IF(Z1139="是",COUNTIFS($Z$2:$Z$4721,"是",$AD$2:$AD$4721,"&lt;"&amp;AD1139)/COUNTIF($Z$2:$Z$4721,"是")*100,"")</f>
        <v/>
      </c>
      <c r="AJ1139" s="28" t="str">
        <f>IF(Z1139="是",COUNTIFS($Z$2:$Z$4721,"是",$AE$2:$AE$4721,"&lt;"&amp;AE1139)/COUNTIF($Z$2:$Z$4721,"是")*100,"")</f>
        <v/>
      </c>
      <c r="AK1139" s="28" t="str">
        <f>IF(Z1139="是",COUNTIFS($Z$2:$Z$4721,"是",$AF$2:$AF$4721,"&lt;"&amp;AF1139)/COUNTIF($Z$2:$Z$4721,"是")*100,"")</f>
        <v/>
      </c>
      <c r="AL1139" s="29" t="str">
        <f>IF(Z1139="是",ROUND(AG1139*0.1+AH1139*0.35+AI1139*0.15+AJ1139*0.15+AK1139*0.25,2),"")</f>
        <v/>
      </c>
      <c r="AM1139" s="25" t="str">
        <f>IF(Z1139="是",COUNTIFS($Z$2:$Z$4721,"是",$AL$2:$AL$4721,"&gt;"&amp;AL1139)+1,"")</f>
        <v/>
      </c>
      <c r="AN1139" s="24" t="str">
        <f>IF(Z1139&lt;&gt;"是","非参评",IF(AND(AM1139&lt;=COUNTIF($Z$2:$Z$4721,"是")*0.2,AC1139&gt;MEDIAN(IF($Z$2:$Z$4721="是",$AC$2:$AC$4721))),"S",IF(AM1139&lt;=COUNTIF($Z$2:$Z$4721,"是")*0.5,"A",IF(AM1139&lt;=COUNTIF($Z$2:$Z$4721,"是")*0.8,"B","C"))))</f>
        <v>非参评</v>
      </c>
      <c r="AO1139" s="24" t="str">
        <f>IF(G1139="","无数据",IF(G1139&lt;30,"MOB1-",IF(G1139&lt;90,"MOB1-3",IF(G1139&lt;180,"MOB3-6",IF(G1139&lt;365,"MOB6-12","MOB12+")))))</f>
        <v>MOB1-3</v>
      </c>
    </row>
    <row r="1140" spans="1:41" ht="13.5" hidden="1" customHeight="1">
      <c r="A1140" s="24" t="s">
        <v>1168</v>
      </c>
      <c r="B1140" s="34" t="s">
        <v>160</v>
      </c>
      <c r="C1140" s="25">
        <v>804003</v>
      </c>
      <c r="D1140" s="24" t="s">
        <v>161</v>
      </c>
      <c r="E1140" s="26">
        <v>46092.603472222203</v>
      </c>
      <c r="F1140" s="26">
        <v>46092.603472222203</v>
      </c>
      <c r="G1140" s="25">
        <v>62</v>
      </c>
      <c r="H1140" s="25">
        <v>62</v>
      </c>
      <c r="I1140" s="26">
        <v>46154.774305555598</v>
      </c>
      <c r="J1140" s="27">
        <v>240</v>
      </c>
      <c r="K1140" s="27">
        <v>263</v>
      </c>
      <c r="L1140" s="27">
        <v>115</v>
      </c>
      <c r="M1140" s="27">
        <v>10835</v>
      </c>
      <c r="N1140" s="27">
        <v>8500</v>
      </c>
      <c r="O1140" s="24">
        <v>1</v>
      </c>
      <c r="P1140" s="24">
        <v>0</v>
      </c>
      <c r="Q1140" s="24"/>
      <c r="R1140" s="24"/>
      <c r="S1140" s="24">
        <v>2</v>
      </c>
      <c r="T1140" s="24">
        <v>4</v>
      </c>
      <c r="U1140" s="24">
        <v>14700</v>
      </c>
      <c r="V1140" s="24">
        <v>14700</v>
      </c>
      <c r="W1140" s="24">
        <v>14700</v>
      </c>
      <c r="X1140" s="24" t="str">
        <f>IF(OR(I1140="",说明首页!$C$3-INT(I1140)&gt;7),"是","否")</f>
        <v>否</v>
      </c>
      <c r="Y1140" s="24" t="str">
        <f>IF(OR(O1140="",O1140&lt;22),"是","否")</f>
        <v>是</v>
      </c>
      <c r="Z1140" s="24" t="str">
        <f>IF(AND(X1140="否",Y1140="否"),"是","否")</f>
        <v>否</v>
      </c>
      <c r="AA1140" s="24" t="str">
        <f>IF(OR(I1140="",说明首页!$C$3-INT(I1140)&gt;=3),"是","否")</f>
        <v>否</v>
      </c>
      <c r="AB1140" s="28">
        <f>IFERROR(IF(L1140&gt;0,N1140/L1140,0),0)</f>
        <v>73.913043478260875</v>
      </c>
      <c r="AC1140" s="29">
        <f>IFERROR(IF(U1140="",0,U1140/10000),0)</f>
        <v>1.47</v>
      </c>
      <c r="AD1140" s="27">
        <f>IFERROR(IF(AND(T1140&lt;&gt;"",T1140&gt;0),U1140/T1140,0),0)</f>
        <v>3675</v>
      </c>
      <c r="AE1140" s="29">
        <f>IFERROR(IF(V1140="",0,V1140/10000),0)</f>
        <v>1.47</v>
      </c>
      <c r="AF1140" s="29">
        <f>IFERROR(IF(O1140&gt;0,N1140/O1140/60,0),0)</f>
        <v>141.66666666666666</v>
      </c>
      <c r="AG1140" s="28" t="str">
        <f>IF(Z1140="是",COUNTIFS($Z$2:$Z$4721,"是",$AB$2:$AB$4721,"&lt;"&amp;AB1140)/COUNTIF($Z$2:$Z$4721,"是")*100,"")</f>
        <v/>
      </c>
      <c r="AH1140" s="28" t="str">
        <f>IF(Z1140="是",COUNTIFS($Z$2:$Z$4721,"是",$AC$2:$AC$4721,"&lt;"&amp;AC1140)/COUNTIF($Z$2:$Z$4721,"是")*100,"")</f>
        <v/>
      </c>
      <c r="AI1140" s="28" t="str">
        <f>IF(Z1140="是",COUNTIFS($Z$2:$Z$4721,"是",$AD$2:$AD$4721,"&lt;"&amp;AD1140)/COUNTIF($Z$2:$Z$4721,"是")*100,"")</f>
        <v/>
      </c>
      <c r="AJ1140" s="28" t="str">
        <f>IF(Z1140="是",COUNTIFS($Z$2:$Z$4721,"是",$AE$2:$AE$4721,"&lt;"&amp;AE1140)/COUNTIF($Z$2:$Z$4721,"是")*100,"")</f>
        <v/>
      </c>
      <c r="AK1140" s="28" t="str">
        <f>IF(Z1140="是",COUNTIFS($Z$2:$Z$4721,"是",$AF$2:$AF$4721,"&lt;"&amp;AF1140)/COUNTIF($Z$2:$Z$4721,"是")*100,"")</f>
        <v/>
      </c>
      <c r="AL1140" s="29" t="str">
        <f>IF(Z1140="是",ROUND(AG1140*0.1+AH1140*0.35+AI1140*0.15+AJ1140*0.15+AK1140*0.25,2),"")</f>
        <v/>
      </c>
      <c r="AM1140" s="25" t="str">
        <f>IF(Z1140="是",COUNTIFS($Z$2:$Z$4721,"是",$AL$2:$AL$4721,"&gt;"&amp;AL1140)+1,"")</f>
        <v/>
      </c>
      <c r="AN1140" s="24" t="str">
        <f>IF(Z1140&lt;&gt;"是","非参评",IF(AND(AM1140&lt;=COUNTIF($Z$2:$Z$4721,"是")*0.2,AC1140&gt;MEDIAN(IF($Z$2:$Z$4721="是",$AC$2:$AC$4721))),"S",IF(AM1140&lt;=COUNTIF($Z$2:$Z$4721,"是")*0.5,"A",IF(AM1140&lt;=COUNTIF($Z$2:$Z$4721,"是")*0.8,"B","C"))))</f>
        <v>非参评</v>
      </c>
      <c r="AO1140" s="24" t="str">
        <f>IF(G1140="","无数据",IF(G1140&lt;30,"MOB1-",IF(G1140&lt;90,"MOB1-3",IF(G1140&lt;180,"MOB3-6",IF(G1140&lt;365,"MOB6-12","MOB12+")))))</f>
        <v>MOB1-3</v>
      </c>
    </row>
    <row r="1141" spans="1:41" ht="13.5" hidden="1" customHeight="1">
      <c r="A1141" s="24" t="s">
        <v>1168</v>
      </c>
      <c r="B1141" s="34" t="s">
        <v>160</v>
      </c>
      <c r="C1141" s="25">
        <v>804004</v>
      </c>
      <c r="D1141" s="24" t="s">
        <v>1517</v>
      </c>
      <c r="E1141" s="26">
        <v>46092.4194444444</v>
      </c>
      <c r="F1141" s="26">
        <v>46092.4194444444</v>
      </c>
      <c r="G1141" s="25">
        <v>62</v>
      </c>
      <c r="H1141" s="25">
        <v>62</v>
      </c>
      <c r="I1141" s="26">
        <v>46154.768750000003</v>
      </c>
      <c r="J1141" s="27">
        <v>3622</v>
      </c>
      <c r="K1141" s="27">
        <v>5130</v>
      </c>
      <c r="L1141" s="27">
        <v>2879</v>
      </c>
      <c r="M1141" s="27">
        <v>237197</v>
      </c>
      <c r="N1141" s="27">
        <v>204574</v>
      </c>
      <c r="O1141" s="25">
        <v>26</v>
      </c>
      <c r="P1141" s="27">
        <v>0</v>
      </c>
      <c r="Q1141" s="24"/>
      <c r="R1141" s="24"/>
      <c r="S1141" s="27">
        <v>175</v>
      </c>
      <c r="T1141" s="27">
        <v>280</v>
      </c>
      <c r="U1141" s="27">
        <v>3851700</v>
      </c>
      <c r="V1141" s="27">
        <v>1678900</v>
      </c>
      <c r="W1141" s="27">
        <v>3851700</v>
      </c>
      <c r="X1141" s="24" t="str">
        <f>IF(OR(I1141="",说明首页!$C$3-INT(I1141)&gt;7),"是","否")</f>
        <v>否</v>
      </c>
      <c r="Y1141" s="24" t="str">
        <f>IF(OR(O1141="",O1141&lt;22),"是","否")</f>
        <v>否</v>
      </c>
      <c r="Z1141" s="24" t="str">
        <f>IF(AND(X1141="否",Y1141="否"),"是","否")</f>
        <v>是</v>
      </c>
      <c r="AA1141" s="24" t="str">
        <f>IF(OR(I1141="",说明首页!$C$3-INT(I1141)&gt;=3),"是","否")</f>
        <v>否</v>
      </c>
      <c r="AB1141" s="28">
        <f>IFERROR(IF(L1141&gt;0,N1141/L1141,0),0)</f>
        <v>71.057311566516148</v>
      </c>
      <c r="AC1141" s="29">
        <f>IFERROR(IF(U1141="",0,U1141/10000),0)</f>
        <v>385.17</v>
      </c>
      <c r="AD1141" s="27">
        <f>IFERROR(IF(AND(T1141&lt;&gt;"",T1141&gt;0),U1141/T1141,0),0)</f>
        <v>13756.071428571429</v>
      </c>
      <c r="AE1141" s="29">
        <f>IFERROR(IF(V1141="",0,V1141/10000),0)</f>
        <v>167.89</v>
      </c>
      <c r="AF1141" s="29">
        <f>IFERROR(IF(O1141&gt;0,N1141/O1141/60,0),0)</f>
        <v>131.13717948717948</v>
      </c>
      <c r="AG1141" s="28">
        <f>IF(Z1141="是",COUNTIFS($Z$2:$Z$4721,"是",$AB$2:$AB$4721,"&lt;"&amp;AB1141)/COUNTIF($Z$2:$Z$4721,"是")*100,"")</f>
        <v>7.75716694772344</v>
      </c>
      <c r="AH1141" s="28">
        <f>IF(Z1141="是",COUNTIFS($Z$2:$Z$4721,"是",$AC$2:$AC$4721,"&lt;"&amp;AC1141)/COUNTIF($Z$2:$Z$4721,"是")*100,"")</f>
        <v>7.4198988195615518</v>
      </c>
      <c r="AI1141" s="28">
        <f>IF(Z1141="是",COUNTIFS($Z$2:$Z$4721,"是",$AD$2:$AD$4721,"&lt;"&amp;AD1141)/COUNTIF($Z$2:$Z$4721,"是")*100,"")</f>
        <v>3.7099494097807759</v>
      </c>
      <c r="AJ1141" s="28">
        <f>IF(Z1141="是",COUNTIFS($Z$2:$Z$4721,"是",$AE$2:$AE$4721,"&lt;"&amp;AE1141)/COUNTIF($Z$2:$Z$4721,"是")*100,"")</f>
        <v>21.416526138279931</v>
      </c>
      <c r="AK1141" s="28">
        <f>IF(Z1141="是",COUNTIFS($Z$2:$Z$4721,"是",$AF$2:$AF$4721,"&lt;"&amp;AF1141)/COUNTIF($Z$2:$Z$4721,"是")*100,"")</f>
        <v>44.519392917369309</v>
      </c>
      <c r="AL1141" s="29">
        <f>IF(Z1141="是",ROUND(AG1141*0.1+AH1141*0.35+AI1141*0.15+AJ1141*0.15+AK1141*0.25,2),"")</f>
        <v>18.27</v>
      </c>
      <c r="AM1141" s="25">
        <f>IF(Z1141="是",COUNTIFS($Z$2:$Z$4721,"是",$AL$2:$AL$4721,"&gt;"&amp;AL1141)+1,"")</f>
        <v>538</v>
      </c>
      <c r="AN1141" s="24" t="str">
        <f>IF(Z1141&lt;&gt;"是","非参评",IF(AND(AM1141&lt;=COUNTIF($Z$2:$Z$4721,"是")*0.2,AC1141&gt;MEDIAN(IF($Z$2:$Z$4721="是",$AC$2:$AC$4721))),"S",IF(AM1141&lt;=COUNTIF($Z$2:$Z$4721,"是")*0.5,"A",IF(AM1141&lt;=COUNTIF($Z$2:$Z$4721,"是")*0.8,"B","C"))))</f>
        <v>C</v>
      </c>
      <c r="AO1141" s="24" t="str">
        <f>IF(G1141="","无数据",IF(G1141&lt;30,"MOB1-",IF(G1141&lt;90,"MOB1-3",IF(G1141&lt;180,"MOB3-6",IF(G1141&lt;365,"MOB6-12","MOB12+")))))</f>
        <v>MOB1-3</v>
      </c>
    </row>
    <row r="1142" spans="1:41" ht="13.5" hidden="1" customHeight="1">
      <c r="A1142" s="24" t="s">
        <v>1168</v>
      </c>
      <c r="B1142" s="34" t="s">
        <v>160</v>
      </c>
      <c r="C1142" s="25">
        <v>804005</v>
      </c>
      <c r="D1142" s="24" t="s">
        <v>1923</v>
      </c>
      <c r="E1142" s="26">
        <v>46092.418055555601</v>
      </c>
      <c r="F1142" s="26">
        <v>46092.418055555601</v>
      </c>
      <c r="G1142" s="25">
        <v>62</v>
      </c>
      <c r="H1142" s="25">
        <v>62</v>
      </c>
      <c r="I1142" s="26">
        <v>46139.770833333299</v>
      </c>
      <c r="J1142" s="27">
        <v>1884</v>
      </c>
      <c r="K1142" s="27">
        <v>2325</v>
      </c>
      <c r="L1142" s="27">
        <v>1426</v>
      </c>
      <c r="M1142" s="27">
        <v>127925</v>
      </c>
      <c r="N1142" s="27">
        <v>114527</v>
      </c>
      <c r="O1142" s="25">
        <v>14</v>
      </c>
      <c r="P1142" s="27">
        <v>0</v>
      </c>
      <c r="Q1142" s="24"/>
      <c r="R1142" s="24"/>
      <c r="S1142" s="27">
        <v>73</v>
      </c>
      <c r="T1142" s="27">
        <v>124</v>
      </c>
      <c r="U1142" s="27">
        <v>1573500</v>
      </c>
      <c r="V1142" s="27">
        <v>646000</v>
      </c>
      <c r="W1142" s="27">
        <v>1573500</v>
      </c>
      <c r="X1142" s="24" t="str">
        <f>IF(OR(I1142="",说明首页!$C$3-INT(I1142)&gt;7),"是","否")</f>
        <v>否</v>
      </c>
      <c r="Y1142" s="24" t="str">
        <f>IF(OR(O1142="",O1142&lt;22),"是","否")</f>
        <v>是</v>
      </c>
      <c r="Z1142" s="24" t="str">
        <f>IF(AND(X1142="否",Y1142="否"),"是","否")</f>
        <v>否</v>
      </c>
      <c r="AA1142" s="24" t="str">
        <f>IF(OR(I1142="",说明首页!$C$3-INT(I1142)&gt;=3),"是","否")</f>
        <v>否</v>
      </c>
      <c r="AB1142" s="28">
        <f>IFERROR(IF(L1142&gt;0,N1142/L1142,0),0)</f>
        <v>80.313464235624124</v>
      </c>
      <c r="AC1142" s="29">
        <f>IFERROR(IF(U1142="",0,U1142/10000),0)</f>
        <v>157.35</v>
      </c>
      <c r="AD1142" s="27">
        <f>IFERROR(IF(AND(T1142&lt;&gt;"",T1142&gt;0),U1142/T1142,0),0)</f>
        <v>12689.516129032258</v>
      </c>
      <c r="AE1142" s="29">
        <f>IFERROR(IF(V1142="",0,V1142/10000),0)</f>
        <v>64.599999999999994</v>
      </c>
      <c r="AF1142" s="29">
        <f>IFERROR(IF(O1142&gt;0,N1142/O1142/60,0),0)</f>
        <v>136.34166666666667</v>
      </c>
      <c r="AG1142" s="28" t="str">
        <f>IF(Z1142="是",COUNTIFS($Z$2:$Z$4721,"是",$AB$2:$AB$4721,"&lt;"&amp;AB1142)/COUNTIF($Z$2:$Z$4721,"是")*100,"")</f>
        <v/>
      </c>
      <c r="AH1142" s="28" t="str">
        <f>IF(Z1142="是",COUNTIFS($Z$2:$Z$4721,"是",$AC$2:$AC$4721,"&lt;"&amp;AC1142)/COUNTIF($Z$2:$Z$4721,"是")*100,"")</f>
        <v/>
      </c>
      <c r="AI1142" s="28" t="str">
        <f>IF(Z1142="是",COUNTIFS($Z$2:$Z$4721,"是",$AD$2:$AD$4721,"&lt;"&amp;AD1142)/COUNTIF($Z$2:$Z$4721,"是")*100,"")</f>
        <v/>
      </c>
      <c r="AJ1142" s="28" t="str">
        <f>IF(Z1142="是",COUNTIFS($Z$2:$Z$4721,"是",$AE$2:$AE$4721,"&lt;"&amp;AE1142)/COUNTIF($Z$2:$Z$4721,"是")*100,"")</f>
        <v/>
      </c>
      <c r="AK1142" s="28" t="str">
        <f>IF(Z1142="是",COUNTIFS($Z$2:$Z$4721,"是",$AF$2:$AF$4721,"&lt;"&amp;AF1142)/COUNTIF($Z$2:$Z$4721,"是")*100,"")</f>
        <v/>
      </c>
      <c r="AL1142" s="29" t="str">
        <f>IF(Z1142="是",ROUND(AG1142*0.1+AH1142*0.35+AI1142*0.15+AJ1142*0.15+AK1142*0.25,2),"")</f>
        <v/>
      </c>
      <c r="AM1142" s="25" t="str">
        <f>IF(Z1142="是",COUNTIFS($Z$2:$Z$4721,"是",$AL$2:$AL$4721,"&gt;"&amp;AL1142)+1,"")</f>
        <v/>
      </c>
      <c r="AN1142" s="24" t="str">
        <f>IF(Z1142&lt;&gt;"是","非参评",IF(AND(AM1142&lt;=COUNTIF($Z$2:$Z$4721,"是")*0.2,AC1142&gt;MEDIAN(IF($Z$2:$Z$4721="是",$AC$2:$AC$4721))),"S",IF(AM1142&lt;=COUNTIF($Z$2:$Z$4721,"是")*0.5,"A",IF(AM1142&lt;=COUNTIF($Z$2:$Z$4721,"是")*0.8,"B","C"))))</f>
        <v>非参评</v>
      </c>
      <c r="AO1142" s="24" t="str">
        <f>IF(G1142="","无数据",IF(G1142&lt;30,"MOB1-",IF(G1142&lt;90,"MOB1-3",IF(G1142&lt;180,"MOB3-6",IF(G1142&lt;365,"MOB6-12","MOB12+")))))</f>
        <v>MOB1-3</v>
      </c>
    </row>
    <row r="1143" spans="1:41" ht="13.5" hidden="1" customHeight="1">
      <c r="A1143" s="24" t="s">
        <v>1168</v>
      </c>
      <c r="B1143" s="34" t="s">
        <v>160</v>
      </c>
      <c r="C1143" s="25">
        <v>804008</v>
      </c>
      <c r="D1143" s="24" t="s">
        <v>1951</v>
      </c>
      <c r="E1143" s="26">
        <v>46092.418749999997</v>
      </c>
      <c r="F1143" s="26">
        <v>46092.418749999997</v>
      </c>
      <c r="G1143" s="25">
        <v>62</v>
      </c>
      <c r="H1143" s="25">
        <v>62</v>
      </c>
      <c r="I1143" s="26">
        <v>46153.771527777797</v>
      </c>
      <c r="J1143" s="27">
        <v>1936</v>
      </c>
      <c r="K1143" s="27">
        <v>1999</v>
      </c>
      <c r="L1143" s="27">
        <v>981</v>
      </c>
      <c r="M1143" s="27">
        <v>141827</v>
      </c>
      <c r="N1143" s="27">
        <v>128572</v>
      </c>
      <c r="O1143" s="25">
        <v>15</v>
      </c>
      <c r="P1143" s="27">
        <v>0</v>
      </c>
      <c r="Q1143" s="24"/>
      <c r="R1143" s="24"/>
      <c r="S1143" s="27">
        <v>65</v>
      </c>
      <c r="T1143" s="27">
        <v>94</v>
      </c>
      <c r="U1143" s="27">
        <v>3438100</v>
      </c>
      <c r="V1143" s="27">
        <v>2372900</v>
      </c>
      <c r="W1143" s="27">
        <v>3438100</v>
      </c>
      <c r="X1143" s="24" t="str">
        <f>IF(OR(I1143="",说明首页!$C$3-INT(I1143)&gt;7),"是","否")</f>
        <v>否</v>
      </c>
      <c r="Y1143" s="24" t="str">
        <f>IF(OR(O1143="",O1143&lt;22),"是","否")</f>
        <v>是</v>
      </c>
      <c r="Z1143" s="24" t="str">
        <f>IF(AND(X1143="否",Y1143="否"),"是","否")</f>
        <v>否</v>
      </c>
      <c r="AA1143" s="24" t="str">
        <f>IF(OR(I1143="",说明首页!$C$3-INT(I1143)&gt;=3),"是","否")</f>
        <v>否</v>
      </c>
      <c r="AB1143" s="28">
        <f>IFERROR(IF(L1143&gt;0,N1143/L1143,0),0)</f>
        <v>131.06218144750255</v>
      </c>
      <c r="AC1143" s="29">
        <f>IFERROR(IF(U1143="",0,U1143/10000),0)</f>
        <v>343.81</v>
      </c>
      <c r="AD1143" s="27">
        <f>IFERROR(IF(AND(T1143&lt;&gt;"",T1143&gt;0),U1143/T1143,0),0)</f>
        <v>36575.531914893618</v>
      </c>
      <c r="AE1143" s="29">
        <f>IFERROR(IF(V1143="",0,V1143/10000),0)</f>
        <v>237.29</v>
      </c>
      <c r="AF1143" s="29">
        <f>IFERROR(IF(O1143&gt;0,N1143/O1143/60,0),0)</f>
        <v>142.85777777777778</v>
      </c>
      <c r="AG1143" s="28" t="str">
        <f>IF(Z1143="是",COUNTIFS($Z$2:$Z$4721,"是",$AB$2:$AB$4721,"&lt;"&amp;AB1143)/COUNTIF($Z$2:$Z$4721,"是")*100,"")</f>
        <v/>
      </c>
      <c r="AH1143" s="28" t="str">
        <f>IF(Z1143="是",COUNTIFS($Z$2:$Z$4721,"是",$AC$2:$AC$4721,"&lt;"&amp;AC1143)/COUNTIF($Z$2:$Z$4721,"是")*100,"")</f>
        <v/>
      </c>
      <c r="AI1143" s="28" t="str">
        <f>IF(Z1143="是",COUNTIFS($Z$2:$Z$4721,"是",$AD$2:$AD$4721,"&lt;"&amp;AD1143)/COUNTIF($Z$2:$Z$4721,"是")*100,"")</f>
        <v/>
      </c>
      <c r="AJ1143" s="28" t="str">
        <f>IF(Z1143="是",COUNTIFS($Z$2:$Z$4721,"是",$AE$2:$AE$4721,"&lt;"&amp;AE1143)/COUNTIF($Z$2:$Z$4721,"是")*100,"")</f>
        <v/>
      </c>
      <c r="AK1143" s="28" t="str">
        <f>IF(Z1143="是",COUNTIFS($Z$2:$Z$4721,"是",$AF$2:$AF$4721,"&lt;"&amp;AF1143)/COUNTIF($Z$2:$Z$4721,"是")*100,"")</f>
        <v/>
      </c>
      <c r="AL1143" s="29" t="str">
        <f>IF(Z1143="是",ROUND(AG1143*0.1+AH1143*0.35+AI1143*0.15+AJ1143*0.15+AK1143*0.25,2),"")</f>
        <v/>
      </c>
      <c r="AM1143" s="25" t="str">
        <f>IF(Z1143="是",COUNTIFS($Z$2:$Z$4721,"是",$AL$2:$AL$4721,"&gt;"&amp;AL1143)+1,"")</f>
        <v/>
      </c>
      <c r="AN1143" s="24" t="str">
        <f>IF(Z1143&lt;&gt;"是","非参评",IF(AND(AM1143&lt;=COUNTIF($Z$2:$Z$4721,"是")*0.2,AC1143&gt;MEDIAN(IF($Z$2:$Z$4721="是",$AC$2:$AC$4721))),"S",IF(AM1143&lt;=COUNTIF($Z$2:$Z$4721,"是")*0.5,"A",IF(AM1143&lt;=COUNTIF($Z$2:$Z$4721,"是")*0.8,"B","C"))))</f>
        <v>非参评</v>
      </c>
      <c r="AO1143" s="24" t="str">
        <f>IF(G1143="","无数据",IF(G1143&lt;30,"MOB1-",IF(G1143&lt;90,"MOB1-3",IF(G1143&lt;180,"MOB3-6",IF(G1143&lt;365,"MOB6-12","MOB12+")))))</f>
        <v>MOB1-3</v>
      </c>
    </row>
    <row r="1144" spans="1:41" ht="13.5" hidden="1" customHeight="1">
      <c r="A1144" s="24" t="s">
        <v>1168</v>
      </c>
      <c r="B1144" s="34" t="s">
        <v>167</v>
      </c>
      <c r="C1144" s="25">
        <v>804040</v>
      </c>
      <c r="D1144" s="24" t="s">
        <v>1386</v>
      </c>
      <c r="E1144" s="26">
        <v>46094.421527777798</v>
      </c>
      <c r="F1144" s="26">
        <v>46094.421527777798</v>
      </c>
      <c r="G1144" s="25">
        <v>60</v>
      </c>
      <c r="H1144" s="25">
        <v>60</v>
      </c>
      <c r="I1144" s="26">
        <v>46152.761805555601</v>
      </c>
      <c r="J1144" s="27">
        <v>2714</v>
      </c>
      <c r="K1144" s="27">
        <v>4130</v>
      </c>
      <c r="L1144" s="27">
        <v>1392</v>
      </c>
      <c r="M1144" s="27">
        <v>204261</v>
      </c>
      <c r="N1144" s="27">
        <v>161027</v>
      </c>
      <c r="O1144" s="25">
        <v>22</v>
      </c>
      <c r="P1144" s="27">
        <v>0</v>
      </c>
      <c r="Q1144" s="24"/>
      <c r="R1144" s="24"/>
      <c r="S1144" s="27">
        <v>198</v>
      </c>
      <c r="T1144" s="27">
        <v>318</v>
      </c>
      <c r="U1144" s="27">
        <v>7436700</v>
      </c>
      <c r="V1144" s="27">
        <v>2154600</v>
      </c>
      <c r="W1144" s="27">
        <v>7436700</v>
      </c>
      <c r="X1144" s="24" t="str">
        <f>IF(OR(I1144="",说明首页!$C$3-INT(I1144)&gt;7),"是","否")</f>
        <v>否</v>
      </c>
      <c r="Y1144" s="24" t="str">
        <f>IF(OR(O1144="",O1144&lt;22),"是","否")</f>
        <v>否</v>
      </c>
      <c r="Z1144" s="24" t="str">
        <f>IF(AND(X1144="否",Y1144="否"),"是","否")</f>
        <v>是</v>
      </c>
      <c r="AA1144" s="24" t="str">
        <f>IF(OR(I1144="",说明首页!$C$3-INT(I1144)&gt;=3),"是","否")</f>
        <v>否</v>
      </c>
      <c r="AB1144" s="28">
        <f>IFERROR(IF(L1144&gt;0,N1144/L1144,0),0)</f>
        <v>115.68031609195403</v>
      </c>
      <c r="AC1144" s="29">
        <f>IFERROR(IF(U1144="",0,U1144/10000),0)</f>
        <v>743.67</v>
      </c>
      <c r="AD1144" s="27">
        <f>IFERROR(IF(AND(T1144&lt;&gt;"",T1144&gt;0),U1144/T1144,0),0)</f>
        <v>23385.849056603773</v>
      </c>
      <c r="AE1144" s="29">
        <f>IFERROR(IF(V1144="",0,V1144/10000),0)</f>
        <v>215.46</v>
      </c>
      <c r="AF1144" s="29">
        <f>IFERROR(IF(O1144&gt;0,N1144/O1144/60,0),0)</f>
        <v>121.99015151515151</v>
      </c>
      <c r="AG1144" s="28">
        <f>IF(Z1144="是",COUNTIFS($Z$2:$Z$4721,"是",$AB$2:$AB$4721,"&lt;"&amp;AB1144)/COUNTIF($Z$2:$Z$4721,"是")*100,"")</f>
        <v>85.160202360876909</v>
      </c>
      <c r="AH1144" s="28">
        <f>IF(Z1144="是",COUNTIFS($Z$2:$Z$4721,"是",$AC$2:$AC$4721,"&lt;"&amp;AC1144)/COUNTIF($Z$2:$Z$4721,"是")*100,"")</f>
        <v>42.327150084317033</v>
      </c>
      <c r="AI1144" s="28">
        <f>IF(Z1144="是",COUNTIFS($Z$2:$Z$4721,"是",$AD$2:$AD$4721,"&lt;"&amp;AD1144)/COUNTIF($Z$2:$Z$4721,"是")*100,"")</f>
        <v>44.68802698145025</v>
      </c>
      <c r="AJ1144" s="28">
        <f>IF(Z1144="是",COUNTIFS($Z$2:$Z$4721,"是",$AE$2:$AE$4721,"&lt;"&amp;AE1144)/COUNTIF($Z$2:$Z$4721,"是")*100,"")</f>
        <v>29.848229342327148</v>
      </c>
      <c r="AK1144" s="28">
        <f>IF(Z1144="是",COUNTIFS($Z$2:$Z$4721,"是",$AF$2:$AF$4721,"&lt;"&amp;AF1144)/COUNTIF($Z$2:$Z$4721,"是")*100,"")</f>
        <v>26.306913996627319</v>
      </c>
      <c r="AL1144" s="29">
        <f>IF(Z1144="是",ROUND(AG1144*0.1+AH1144*0.35+AI1144*0.15+AJ1144*0.15+AK1144*0.25,2),"")</f>
        <v>41.09</v>
      </c>
      <c r="AM1144" s="25">
        <f>IF(Z1144="是",COUNTIFS($Z$2:$Z$4721,"是",$AL$2:$AL$4721,"&gt;"&amp;AL1144)+1,"")</f>
        <v>363</v>
      </c>
      <c r="AN1144" s="24" t="str">
        <f>IF(Z1144&lt;&gt;"是","非参评",IF(AND(AM1144&lt;=COUNTIF($Z$2:$Z$4721,"是")*0.2,AC1144&gt;MEDIAN(IF($Z$2:$Z$4721="是",$AC$2:$AC$4721))),"S",IF(AM1144&lt;=COUNTIF($Z$2:$Z$4721,"是")*0.5,"A",IF(AM1144&lt;=COUNTIF($Z$2:$Z$4721,"是")*0.8,"B","C"))))</f>
        <v>B</v>
      </c>
      <c r="AO1144" s="24" t="str">
        <f>IF(G1144="","无数据",IF(G1144&lt;30,"MOB1-",IF(G1144&lt;90,"MOB1-3",IF(G1144&lt;180,"MOB3-6",IF(G1144&lt;365,"MOB6-12","MOB12+")))))</f>
        <v>MOB1-3</v>
      </c>
    </row>
    <row r="1145" spans="1:41" ht="13.5" hidden="1" customHeight="1">
      <c r="A1145" s="24" t="s">
        <v>1168</v>
      </c>
      <c r="B1145" s="34" t="s">
        <v>167</v>
      </c>
      <c r="C1145" s="25">
        <v>804042</v>
      </c>
      <c r="D1145" s="24" t="s">
        <v>1397</v>
      </c>
      <c r="E1145" s="26">
        <v>46094.420833333301</v>
      </c>
      <c r="F1145" s="26">
        <v>46094.420833333301</v>
      </c>
      <c r="G1145" s="25">
        <v>60</v>
      </c>
      <c r="H1145" s="25">
        <v>60</v>
      </c>
      <c r="I1145" s="26">
        <v>46152.763888888898</v>
      </c>
      <c r="J1145" s="27">
        <v>2726</v>
      </c>
      <c r="K1145" s="27">
        <v>3865</v>
      </c>
      <c r="L1145" s="27">
        <v>1643</v>
      </c>
      <c r="M1145" s="27">
        <v>210638</v>
      </c>
      <c r="N1145" s="27">
        <v>177632</v>
      </c>
      <c r="O1145" s="25">
        <v>22</v>
      </c>
      <c r="P1145" s="27">
        <v>0</v>
      </c>
      <c r="Q1145" s="24"/>
      <c r="R1145" s="24"/>
      <c r="S1145" s="27">
        <v>192</v>
      </c>
      <c r="T1145" s="27">
        <v>307</v>
      </c>
      <c r="U1145" s="27">
        <v>7820800</v>
      </c>
      <c r="V1145" s="27">
        <v>3008000</v>
      </c>
      <c r="W1145" s="27">
        <v>7820800</v>
      </c>
      <c r="X1145" s="24" t="str">
        <f>IF(OR(I1145="",说明首页!$C$3-INT(I1145)&gt;7),"是","否")</f>
        <v>否</v>
      </c>
      <c r="Y1145" s="24" t="str">
        <f>IF(OR(O1145="",O1145&lt;22),"是","否")</f>
        <v>否</v>
      </c>
      <c r="Z1145" s="24" t="str">
        <f>IF(AND(X1145="否",Y1145="否"),"是","否")</f>
        <v>是</v>
      </c>
      <c r="AA1145" s="24" t="str">
        <f>IF(OR(I1145="",说明首页!$C$3-INT(I1145)&gt;=3),"是","否")</f>
        <v>否</v>
      </c>
      <c r="AB1145" s="28">
        <f>IFERROR(IF(L1145&gt;0,N1145/L1145,0),0)</f>
        <v>108.11442483262326</v>
      </c>
      <c r="AC1145" s="29">
        <f>IFERROR(IF(U1145="",0,U1145/10000),0)</f>
        <v>782.08</v>
      </c>
      <c r="AD1145" s="27">
        <f>IFERROR(IF(AND(T1145&lt;&gt;"",T1145&gt;0),U1145/T1145,0),0)</f>
        <v>25474.918566775243</v>
      </c>
      <c r="AE1145" s="29">
        <f>IFERROR(IF(V1145="",0,V1145/10000),0)</f>
        <v>300.8</v>
      </c>
      <c r="AF1145" s="29">
        <f>IFERROR(IF(O1145&gt;0,N1145/O1145/60,0),0)</f>
        <v>134.56969696969696</v>
      </c>
      <c r="AG1145" s="28">
        <f>IF(Z1145="是",COUNTIFS($Z$2:$Z$4721,"是",$AB$2:$AB$4721,"&lt;"&amp;AB1145)/COUNTIF($Z$2:$Z$4721,"是")*100,"")</f>
        <v>78.077571669477237</v>
      </c>
      <c r="AH1145" s="28">
        <f>IF(Z1145="是",COUNTIFS($Z$2:$Z$4721,"是",$AC$2:$AC$4721,"&lt;"&amp;AC1145)/COUNTIF($Z$2:$Z$4721,"是")*100,"")</f>
        <v>47.554806070826302</v>
      </c>
      <c r="AI1145" s="28">
        <f>IF(Z1145="是",COUNTIFS($Z$2:$Z$4721,"是",$AD$2:$AD$4721,"&lt;"&amp;AD1145)/COUNTIF($Z$2:$Z$4721,"是")*100,"")</f>
        <v>59.696458684654296</v>
      </c>
      <c r="AJ1145" s="28">
        <f>IF(Z1145="是",COUNTIFS($Z$2:$Z$4721,"是",$AE$2:$AE$4721,"&lt;"&amp;AE1145)/COUNTIF($Z$2:$Z$4721,"是")*100,"")</f>
        <v>48.735244519392914</v>
      </c>
      <c r="AK1145" s="28">
        <f>IF(Z1145="是",COUNTIFS($Z$2:$Z$4721,"是",$AF$2:$AF$4721,"&lt;"&amp;AF1145)/COUNTIF($Z$2:$Z$4721,"是")*100,"")</f>
        <v>49.915682967959526</v>
      </c>
      <c r="AL1145" s="29">
        <f>IF(Z1145="是",ROUND(AG1145*0.1+AH1145*0.35+AI1145*0.15+AJ1145*0.15+AK1145*0.25,2),"")</f>
        <v>53.2</v>
      </c>
      <c r="AM1145" s="25">
        <f>IF(Z1145="是",COUNTIFS($Z$2:$Z$4721,"是",$AL$2:$AL$4721,"&gt;"&amp;AL1145)+1,"")</f>
        <v>261</v>
      </c>
      <c r="AN1145" s="24" t="str">
        <f>IF(Z1145&lt;&gt;"是","非参评",IF(AND(AM1145&lt;=COUNTIF($Z$2:$Z$4721,"是")*0.2,AC1145&gt;MEDIAN(IF($Z$2:$Z$4721="是",$AC$2:$AC$4721))),"S",IF(AM1145&lt;=COUNTIF($Z$2:$Z$4721,"是")*0.5,"A",IF(AM1145&lt;=COUNTIF($Z$2:$Z$4721,"是")*0.8,"B","C"))))</f>
        <v>A</v>
      </c>
      <c r="AO1145" s="24" t="str">
        <f>IF(G1145="","无数据",IF(G1145&lt;30,"MOB1-",IF(G1145&lt;90,"MOB1-3",IF(G1145&lt;180,"MOB3-6",IF(G1145&lt;365,"MOB6-12","MOB12+")))))</f>
        <v>MOB1-3</v>
      </c>
    </row>
    <row r="1146" spans="1:41" ht="13.5" hidden="1" customHeight="1">
      <c r="A1146" s="24" t="s">
        <v>1168</v>
      </c>
      <c r="B1146" s="34" t="s">
        <v>167</v>
      </c>
      <c r="C1146" s="25">
        <v>804044</v>
      </c>
      <c r="D1146" s="24" t="s">
        <v>1719</v>
      </c>
      <c r="E1146" s="26">
        <v>46094.425694444399</v>
      </c>
      <c r="F1146" s="26">
        <v>46094.425694444399</v>
      </c>
      <c r="G1146" s="25">
        <v>60</v>
      </c>
      <c r="H1146" s="25">
        <v>60</v>
      </c>
      <c r="I1146" s="26">
        <v>46154.802083333299</v>
      </c>
      <c r="J1146" s="27">
        <v>3250</v>
      </c>
      <c r="K1146" s="27">
        <v>3775</v>
      </c>
      <c r="L1146" s="27">
        <v>1503</v>
      </c>
      <c r="M1146" s="27">
        <v>183678</v>
      </c>
      <c r="N1146" s="27">
        <v>152024</v>
      </c>
      <c r="O1146" s="25">
        <v>23</v>
      </c>
      <c r="P1146" s="27">
        <v>0</v>
      </c>
      <c r="Q1146" s="24"/>
      <c r="R1146" s="24"/>
      <c r="S1146" s="27">
        <v>196</v>
      </c>
      <c r="T1146" s="27">
        <v>314</v>
      </c>
      <c r="U1146" s="27">
        <v>6017400</v>
      </c>
      <c r="V1146" s="27">
        <v>433300</v>
      </c>
      <c r="W1146" s="27">
        <v>6017400</v>
      </c>
      <c r="X1146" s="24" t="str">
        <f>IF(OR(I1146="",说明首页!$C$3-INT(I1146)&gt;7),"是","否")</f>
        <v>否</v>
      </c>
      <c r="Y1146" s="24" t="str">
        <f>IF(OR(O1146="",O1146&lt;22),"是","否")</f>
        <v>否</v>
      </c>
      <c r="Z1146" s="24" t="str">
        <f>IF(AND(X1146="否",Y1146="否"),"是","否")</f>
        <v>是</v>
      </c>
      <c r="AA1146" s="24" t="str">
        <f>IF(OR(I1146="",说明首页!$C$3-INT(I1146)&gt;=3),"是","否")</f>
        <v>否</v>
      </c>
      <c r="AB1146" s="28">
        <f>IFERROR(IF(L1146&gt;0,N1146/L1146,0),0)</f>
        <v>101.14703925482368</v>
      </c>
      <c r="AC1146" s="29">
        <f>IFERROR(IF(U1146="",0,U1146/10000),0)</f>
        <v>601.74</v>
      </c>
      <c r="AD1146" s="27">
        <f>IFERROR(IF(AND(T1146&lt;&gt;"",T1146&gt;0),U1146/T1146,0),0)</f>
        <v>19163.694267515923</v>
      </c>
      <c r="AE1146" s="29">
        <f>IFERROR(IF(V1146="",0,V1146/10000),0)</f>
        <v>43.33</v>
      </c>
      <c r="AF1146" s="29">
        <f>IFERROR(IF(O1146&gt;0,N1146/O1146/60,0),0)</f>
        <v>110.16231884057972</v>
      </c>
      <c r="AG1146" s="28">
        <f>IF(Z1146="是",COUNTIFS($Z$2:$Z$4721,"是",$AB$2:$AB$4721,"&lt;"&amp;AB1146)/COUNTIF($Z$2:$Z$4721,"是")*100,"")</f>
        <v>69.81450252951096</v>
      </c>
      <c r="AH1146" s="28">
        <f>IF(Z1146="是",COUNTIFS($Z$2:$Z$4721,"是",$AC$2:$AC$4721,"&lt;"&amp;AC1146)/COUNTIF($Z$2:$Z$4721,"是")*100,"")</f>
        <v>28.499156829679595</v>
      </c>
      <c r="AI1146" s="28">
        <f>IF(Z1146="是",COUNTIFS($Z$2:$Z$4721,"是",$AD$2:$AD$4721,"&lt;"&amp;AD1146)/COUNTIF($Z$2:$Z$4721,"是")*100,"")</f>
        <v>22.091062394603711</v>
      </c>
      <c r="AJ1146" s="28">
        <f>IF(Z1146="是",COUNTIFS($Z$2:$Z$4721,"是",$AE$2:$AE$4721,"&lt;"&amp;AE1146)/COUNTIF($Z$2:$Z$4721,"是")*100,"")</f>
        <v>1.6863406408094435</v>
      </c>
      <c r="AK1146" s="28">
        <f>IF(Z1146="是",COUNTIFS($Z$2:$Z$4721,"是",$AF$2:$AF$4721,"&lt;"&amp;AF1146)/COUNTIF($Z$2:$Z$4721,"是")*100,"")</f>
        <v>13.99662731871838</v>
      </c>
      <c r="AL1146" s="29">
        <f>IF(Z1146="是",ROUND(AG1146*0.1+AH1146*0.35+AI1146*0.15+AJ1146*0.15+AK1146*0.25,2),"")</f>
        <v>24.02</v>
      </c>
      <c r="AM1146" s="25">
        <f>IF(Z1146="是",COUNTIFS($Z$2:$Z$4721,"是",$AL$2:$AL$4721,"&gt;"&amp;AL1146)+1,"")</f>
        <v>499</v>
      </c>
      <c r="AN1146" s="24" t="str">
        <f>IF(Z1146&lt;&gt;"是","非参评",IF(AND(AM1146&lt;=COUNTIF($Z$2:$Z$4721,"是")*0.2,AC1146&gt;MEDIAN(IF($Z$2:$Z$4721="是",$AC$2:$AC$4721))),"S",IF(AM1146&lt;=COUNTIF($Z$2:$Z$4721,"是")*0.5,"A",IF(AM1146&lt;=COUNTIF($Z$2:$Z$4721,"是")*0.8,"B","C"))))</f>
        <v>C</v>
      </c>
      <c r="AO1146" s="24" t="str">
        <f>IF(G1146="","无数据",IF(G1146&lt;30,"MOB1-",IF(G1146&lt;90,"MOB1-3",IF(G1146&lt;180,"MOB3-6",IF(G1146&lt;365,"MOB6-12","MOB12+")))))</f>
        <v>MOB1-3</v>
      </c>
    </row>
    <row r="1147" spans="1:41" ht="13.5" hidden="1" customHeight="1">
      <c r="A1147" s="24" t="s">
        <v>1168</v>
      </c>
      <c r="B1147" s="34" t="s">
        <v>152</v>
      </c>
      <c r="C1147" s="25">
        <v>804045</v>
      </c>
      <c r="D1147" s="24" t="s">
        <v>1722</v>
      </c>
      <c r="E1147" s="26">
        <v>46093.502777777801</v>
      </c>
      <c r="F1147" s="26">
        <v>46093.502777777801</v>
      </c>
      <c r="G1147" s="25">
        <v>61</v>
      </c>
      <c r="H1147" s="25">
        <v>61</v>
      </c>
      <c r="I1147" s="26">
        <v>46154.786805555603</v>
      </c>
      <c r="J1147" s="27">
        <v>3183</v>
      </c>
      <c r="K1147" s="27">
        <v>4664</v>
      </c>
      <c r="L1147" s="27">
        <v>2035</v>
      </c>
      <c r="M1147" s="27">
        <v>215051</v>
      </c>
      <c r="N1147" s="27">
        <v>174419</v>
      </c>
      <c r="O1147" s="25">
        <v>24</v>
      </c>
      <c r="P1147" s="27">
        <v>0</v>
      </c>
      <c r="Q1147" s="24"/>
      <c r="R1147" s="24"/>
      <c r="S1147" s="27">
        <v>175</v>
      </c>
      <c r="T1147" s="27">
        <v>264</v>
      </c>
      <c r="U1147" s="27">
        <v>6792300</v>
      </c>
      <c r="V1147" s="27">
        <v>1875100</v>
      </c>
      <c r="W1147" s="27">
        <v>6792300</v>
      </c>
      <c r="X1147" s="24" t="str">
        <f>IF(OR(I1147="",说明首页!$C$3-INT(I1147)&gt;7),"是","否")</f>
        <v>否</v>
      </c>
      <c r="Y1147" s="24" t="str">
        <f>IF(OR(O1147="",O1147&lt;22),"是","否")</f>
        <v>否</v>
      </c>
      <c r="Z1147" s="24" t="str">
        <f>IF(AND(X1147="否",Y1147="否"),"是","否")</f>
        <v>是</v>
      </c>
      <c r="AA1147" s="24" t="str">
        <f>IF(OR(I1147="",说明首页!$C$3-INT(I1147)&gt;=3),"是","否")</f>
        <v>否</v>
      </c>
      <c r="AB1147" s="28">
        <f>IFERROR(IF(L1147&gt;0,N1147/L1147,0),0)</f>
        <v>85.709582309582316</v>
      </c>
      <c r="AC1147" s="29">
        <f>IFERROR(IF(U1147="",0,U1147/10000),0)</f>
        <v>679.23</v>
      </c>
      <c r="AD1147" s="27">
        <f>IFERROR(IF(AND(T1147&lt;&gt;"",T1147&gt;0),U1147/T1147,0),0)</f>
        <v>25728.409090909092</v>
      </c>
      <c r="AE1147" s="29">
        <f>IFERROR(IF(V1147="",0,V1147/10000),0)</f>
        <v>187.51</v>
      </c>
      <c r="AF1147" s="29">
        <f>IFERROR(IF(O1147&gt;0,N1147/O1147/60,0),0)</f>
        <v>121.12430555555555</v>
      </c>
      <c r="AG1147" s="28">
        <f>IF(Z1147="是",COUNTIFS($Z$2:$Z$4721,"是",$AB$2:$AB$4721,"&lt;"&amp;AB1147)/COUNTIF($Z$2:$Z$4721,"是")*100,"")</f>
        <v>37.436762225969645</v>
      </c>
      <c r="AH1147" s="28">
        <f>IF(Z1147="是",COUNTIFS($Z$2:$Z$4721,"是",$AC$2:$AC$4721,"&lt;"&amp;AC1147)/COUNTIF($Z$2:$Z$4721,"是")*100,"")</f>
        <v>35.413153456998316</v>
      </c>
      <c r="AI1147" s="28">
        <f>IF(Z1147="是",COUNTIFS($Z$2:$Z$4721,"是",$AD$2:$AD$4721,"&lt;"&amp;AD1147)/COUNTIF($Z$2:$Z$4721,"是")*100,"")</f>
        <v>60.876897133220908</v>
      </c>
      <c r="AJ1147" s="28">
        <f>IF(Z1147="是",COUNTIFS($Z$2:$Z$4721,"是",$AE$2:$AE$4721,"&lt;"&amp;AE1147)/COUNTIF($Z$2:$Z$4721,"是")*100,"")</f>
        <v>25.126475548060707</v>
      </c>
      <c r="AK1147" s="28">
        <f>IF(Z1147="是",COUNTIFS($Z$2:$Z$4721,"是",$AF$2:$AF$4721,"&lt;"&amp;AF1147)/COUNTIF($Z$2:$Z$4721,"是")*100,"")</f>
        <v>24.620573355817875</v>
      </c>
      <c r="AL1147" s="29">
        <f>IF(Z1147="是",ROUND(AG1147*0.1+AH1147*0.35+AI1147*0.15+AJ1147*0.15+AK1147*0.25,2),"")</f>
        <v>35.19</v>
      </c>
      <c r="AM1147" s="25">
        <f>IF(Z1147="是",COUNTIFS($Z$2:$Z$4721,"是",$AL$2:$AL$4721,"&gt;"&amp;AL1147)+1,"")</f>
        <v>407</v>
      </c>
      <c r="AN1147" s="24" t="str">
        <f>IF(Z1147&lt;&gt;"是","非参评",IF(AND(AM1147&lt;=COUNTIF($Z$2:$Z$4721,"是")*0.2,AC1147&gt;MEDIAN(IF($Z$2:$Z$4721="是",$AC$2:$AC$4721))),"S",IF(AM1147&lt;=COUNTIF($Z$2:$Z$4721,"是")*0.5,"A",IF(AM1147&lt;=COUNTIF($Z$2:$Z$4721,"是")*0.8,"B","C"))))</f>
        <v>B</v>
      </c>
      <c r="AO1147" s="24" t="str">
        <f>IF(G1147="","无数据",IF(G1147&lt;30,"MOB1-",IF(G1147&lt;90,"MOB1-3",IF(G1147&lt;180,"MOB3-6",IF(G1147&lt;365,"MOB6-12","MOB12+")))))</f>
        <v>MOB1-3</v>
      </c>
    </row>
    <row r="1148" spans="1:41" ht="13.5" hidden="1" customHeight="1">
      <c r="A1148" s="24" t="s">
        <v>1168</v>
      </c>
      <c r="B1148" s="34" t="s">
        <v>152</v>
      </c>
      <c r="C1148" s="25">
        <v>804051</v>
      </c>
      <c r="D1148" s="24" t="s">
        <v>1723</v>
      </c>
      <c r="E1148" s="26">
        <v>46093.570833333302</v>
      </c>
      <c r="F1148" s="26">
        <v>46093.570833333302</v>
      </c>
      <c r="G1148" s="25">
        <v>61</v>
      </c>
      <c r="H1148" s="25">
        <v>61</v>
      </c>
      <c r="I1148" s="26">
        <v>46129.737500000003</v>
      </c>
      <c r="J1148" s="27">
        <v>626</v>
      </c>
      <c r="K1148" s="27">
        <v>763</v>
      </c>
      <c r="L1148" s="27">
        <v>361</v>
      </c>
      <c r="M1148" s="27">
        <v>41103</v>
      </c>
      <c r="N1148" s="27">
        <v>34880</v>
      </c>
      <c r="O1148" s="24">
        <v>5</v>
      </c>
      <c r="P1148" s="24">
        <v>0</v>
      </c>
      <c r="Q1148" s="24"/>
      <c r="R1148" s="24"/>
      <c r="S1148" s="24">
        <v>23</v>
      </c>
      <c r="T1148" s="24">
        <v>34</v>
      </c>
      <c r="U1148" s="24">
        <v>205300</v>
      </c>
      <c r="V1148" s="24">
        <v>24500</v>
      </c>
      <c r="W1148" s="24">
        <v>205300</v>
      </c>
      <c r="X1148" s="24" t="str">
        <f>IF(OR(I1148="",说明首页!$C$3-INT(I1148)&gt;7),"是","否")</f>
        <v>否</v>
      </c>
      <c r="Y1148" s="24" t="str">
        <f>IF(OR(O1148="",O1148&lt;22),"是","否")</f>
        <v>是</v>
      </c>
      <c r="Z1148" s="24" t="str">
        <f>IF(AND(X1148="否",Y1148="否"),"是","否")</f>
        <v>否</v>
      </c>
      <c r="AA1148" s="24" t="str">
        <f>IF(OR(I1148="",说明首页!$C$3-INT(I1148)&gt;=3),"是","否")</f>
        <v>否</v>
      </c>
      <c r="AB1148" s="28">
        <f>IFERROR(IF(L1148&gt;0,N1148/L1148,0),0)</f>
        <v>96.62049861495845</v>
      </c>
      <c r="AC1148" s="29">
        <f>IFERROR(IF(U1148="",0,U1148/10000),0)</f>
        <v>20.53</v>
      </c>
      <c r="AD1148" s="27">
        <f>IFERROR(IF(AND(T1148&lt;&gt;"",T1148&gt;0),U1148/T1148,0),0)</f>
        <v>6038.2352941176468</v>
      </c>
      <c r="AE1148" s="29">
        <f>IFERROR(IF(V1148="",0,V1148/10000),0)</f>
        <v>2.4500000000000002</v>
      </c>
      <c r="AF1148" s="29">
        <f>IFERROR(IF(O1148&gt;0,N1148/O1148/60,0),0)</f>
        <v>116.26666666666667</v>
      </c>
      <c r="AG1148" s="28" t="str">
        <f>IF(Z1148="是",COUNTIFS($Z$2:$Z$4721,"是",$AB$2:$AB$4721,"&lt;"&amp;AB1148)/COUNTIF($Z$2:$Z$4721,"是")*100,"")</f>
        <v/>
      </c>
      <c r="AH1148" s="28" t="str">
        <f>IF(Z1148="是",COUNTIFS($Z$2:$Z$4721,"是",$AC$2:$AC$4721,"&lt;"&amp;AC1148)/COUNTIF($Z$2:$Z$4721,"是")*100,"")</f>
        <v/>
      </c>
      <c r="AI1148" s="28" t="str">
        <f>IF(Z1148="是",COUNTIFS($Z$2:$Z$4721,"是",$AD$2:$AD$4721,"&lt;"&amp;AD1148)/COUNTIF($Z$2:$Z$4721,"是")*100,"")</f>
        <v/>
      </c>
      <c r="AJ1148" s="28" t="str">
        <f>IF(Z1148="是",COUNTIFS($Z$2:$Z$4721,"是",$AE$2:$AE$4721,"&lt;"&amp;AE1148)/COUNTIF($Z$2:$Z$4721,"是")*100,"")</f>
        <v/>
      </c>
      <c r="AK1148" s="28" t="str">
        <f>IF(Z1148="是",COUNTIFS($Z$2:$Z$4721,"是",$AF$2:$AF$4721,"&lt;"&amp;AF1148)/COUNTIF($Z$2:$Z$4721,"是")*100,"")</f>
        <v/>
      </c>
      <c r="AL1148" s="29" t="str">
        <f>IF(Z1148="是",ROUND(AG1148*0.1+AH1148*0.35+AI1148*0.15+AJ1148*0.15+AK1148*0.25,2),"")</f>
        <v/>
      </c>
      <c r="AM1148" s="25" t="str">
        <f>IF(Z1148="是",COUNTIFS($Z$2:$Z$4721,"是",$AL$2:$AL$4721,"&gt;"&amp;AL1148)+1,"")</f>
        <v/>
      </c>
      <c r="AN1148" s="24" t="str">
        <f>IF(Z1148&lt;&gt;"是","非参评",IF(AND(AM1148&lt;=COUNTIF($Z$2:$Z$4721,"是")*0.2,AC1148&gt;MEDIAN(IF($Z$2:$Z$4721="是",$AC$2:$AC$4721))),"S",IF(AM1148&lt;=COUNTIF($Z$2:$Z$4721,"是")*0.5,"A",IF(AM1148&lt;=COUNTIF($Z$2:$Z$4721,"是")*0.8,"B","C"))))</f>
        <v>非参评</v>
      </c>
      <c r="AO1148" s="24" t="str">
        <f>IF(G1148="","无数据",IF(G1148&lt;30,"MOB1-",IF(G1148&lt;90,"MOB1-3",IF(G1148&lt;180,"MOB3-6",IF(G1148&lt;365,"MOB6-12","MOB12+")))))</f>
        <v>MOB1-3</v>
      </c>
    </row>
    <row r="1149" spans="1:41" ht="13.5" hidden="1" customHeight="1">
      <c r="A1149" s="24" t="s">
        <v>1168</v>
      </c>
      <c r="B1149" s="34" t="s">
        <v>152</v>
      </c>
      <c r="C1149" s="25">
        <v>804052</v>
      </c>
      <c r="D1149" s="24" t="s">
        <v>1736</v>
      </c>
      <c r="E1149" s="26">
        <v>46094.3972222222</v>
      </c>
      <c r="F1149" s="26">
        <v>46094.3972222222</v>
      </c>
      <c r="G1149" s="25">
        <v>60</v>
      </c>
      <c r="H1149" s="25">
        <v>60</v>
      </c>
      <c r="I1149" s="26">
        <v>46154.797222222202</v>
      </c>
      <c r="J1149" s="27">
        <v>3617</v>
      </c>
      <c r="K1149" s="27">
        <v>4599</v>
      </c>
      <c r="L1149" s="27">
        <v>2018</v>
      </c>
      <c r="M1149" s="27">
        <v>242487</v>
      </c>
      <c r="N1149" s="27">
        <v>201023</v>
      </c>
      <c r="O1149" s="25">
        <v>25</v>
      </c>
      <c r="P1149" s="27">
        <v>0</v>
      </c>
      <c r="Q1149" s="24"/>
      <c r="R1149" s="24"/>
      <c r="S1149" s="27">
        <v>189</v>
      </c>
      <c r="T1149" s="27">
        <v>283</v>
      </c>
      <c r="U1149" s="27">
        <v>5855000</v>
      </c>
      <c r="V1149" s="27">
        <v>2461400</v>
      </c>
      <c r="W1149" s="27">
        <v>5855000</v>
      </c>
      <c r="X1149" s="24" t="str">
        <f>IF(OR(I1149="",说明首页!$C$3-INT(I1149)&gt;7),"是","否")</f>
        <v>否</v>
      </c>
      <c r="Y1149" s="24" t="str">
        <f>IF(OR(O1149="",O1149&lt;22),"是","否")</f>
        <v>否</v>
      </c>
      <c r="Z1149" s="24" t="str">
        <f>IF(AND(X1149="否",Y1149="否"),"是","否")</f>
        <v>是</v>
      </c>
      <c r="AA1149" s="24" t="str">
        <f>IF(OR(I1149="",说明首页!$C$3-INT(I1149)&gt;=3),"是","否")</f>
        <v>否</v>
      </c>
      <c r="AB1149" s="28">
        <f>IFERROR(IF(L1149&gt;0,N1149/L1149,0),0)</f>
        <v>99.614965312190293</v>
      </c>
      <c r="AC1149" s="29">
        <f>IFERROR(IF(U1149="",0,U1149/10000),0)</f>
        <v>585.5</v>
      </c>
      <c r="AD1149" s="27">
        <f>IFERROR(IF(AND(T1149&lt;&gt;"",T1149&gt;0),U1149/T1149,0),0)</f>
        <v>20689.04593639576</v>
      </c>
      <c r="AE1149" s="29">
        <f>IFERROR(IF(V1149="",0,V1149/10000),0)</f>
        <v>246.14</v>
      </c>
      <c r="AF1149" s="29">
        <f>IFERROR(IF(O1149&gt;0,N1149/O1149/60,0),0)</f>
        <v>134.01533333333333</v>
      </c>
      <c r="AG1149" s="28">
        <f>IF(Z1149="是",COUNTIFS($Z$2:$Z$4721,"是",$AB$2:$AB$4721,"&lt;"&amp;AB1149)/COUNTIF($Z$2:$Z$4721,"是")*100,"")</f>
        <v>67.284991568296789</v>
      </c>
      <c r="AH1149" s="28">
        <f>IF(Z1149="是",COUNTIFS($Z$2:$Z$4721,"是",$AC$2:$AC$4721,"&lt;"&amp;AC1149)/COUNTIF($Z$2:$Z$4721,"是")*100,"")</f>
        <v>25.969645868465431</v>
      </c>
      <c r="AI1149" s="28">
        <f>IF(Z1149="是",COUNTIFS($Z$2:$Z$4721,"是",$AD$2:$AD$4721,"&lt;"&amp;AD1149)/COUNTIF($Z$2:$Z$4721,"是")*100,"")</f>
        <v>30.185497470489036</v>
      </c>
      <c r="AJ1149" s="28">
        <f>IF(Z1149="是",COUNTIFS($Z$2:$Z$4721,"是",$AE$2:$AE$4721,"&lt;"&amp;AE1149)/COUNTIF($Z$2:$Z$4721,"是")*100,"")</f>
        <v>37.436762225969645</v>
      </c>
      <c r="AK1149" s="28">
        <f>IF(Z1149="是",COUNTIFS($Z$2:$Z$4721,"是",$AF$2:$AF$4721,"&lt;"&amp;AF1149)/COUNTIF($Z$2:$Z$4721,"是")*100,"")</f>
        <v>48.903878583473862</v>
      </c>
      <c r="AL1149" s="29">
        <f>IF(Z1149="是",ROUND(AG1149*0.1+AH1149*0.35+AI1149*0.15+AJ1149*0.15+AK1149*0.25,2),"")</f>
        <v>38.19</v>
      </c>
      <c r="AM1149" s="25">
        <f>IF(Z1149="是",COUNTIFS($Z$2:$Z$4721,"是",$AL$2:$AL$4721,"&gt;"&amp;AL1149)+1,"")</f>
        <v>385</v>
      </c>
      <c r="AN1149" s="24" t="str">
        <f>IF(Z1149&lt;&gt;"是","非参评",IF(AND(AM1149&lt;=COUNTIF($Z$2:$Z$4721,"是")*0.2,AC1149&gt;MEDIAN(IF($Z$2:$Z$4721="是",$AC$2:$AC$4721))),"S",IF(AM1149&lt;=COUNTIF($Z$2:$Z$4721,"是")*0.5,"A",IF(AM1149&lt;=COUNTIF($Z$2:$Z$4721,"是")*0.8,"B","C"))))</f>
        <v>B</v>
      </c>
      <c r="AO1149" s="24" t="str">
        <f>IF(G1149="","无数据",IF(G1149&lt;30,"MOB1-",IF(G1149&lt;90,"MOB1-3",IF(G1149&lt;180,"MOB3-6",IF(G1149&lt;365,"MOB6-12","MOB12+")))))</f>
        <v>MOB1-3</v>
      </c>
    </row>
    <row r="1150" spans="1:41" ht="13.5" hidden="1" customHeight="1">
      <c r="A1150" s="24" t="s">
        <v>1168</v>
      </c>
      <c r="B1150" s="34" t="s">
        <v>152</v>
      </c>
      <c r="C1150" s="25">
        <v>804053</v>
      </c>
      <c r="D1150" s="24" t="s">
        <v>1725</v>
      </c>
      <c r="E1150" s="26">
        <v>46093.706250000003</v>
      </c>
      <c r="F1150" s="26">
        <v>46093.706250000003</v>
      </c>
      <c r="G1150" s="25">
        <v>61</v>
      </c>
      <c r="H1150" s="25">
        <v>61</v>
      </c>
      <c r="I1150" s="26">
        <v>46154.78125</v>
      </c>
      <c r="J1150" s="27">
        <v>3721</v>
      </c>
      <c r="K1150" s="27">
        <v>4272</v>
      </c>
      <c r="L1150" s="27">
        <v>2132</v>
      </c>
      <c r="M1150" s="27">
        <v>258320</v>
      </c>
      <c r="N1150" s="27">
        <v>225496</v>
      </c>
      <c r="O1150" s="25">
        <v>26</v>
      </c>
      <c r="P1150" s="27">
        <v>0</v>
      </c>
      <c r="Q1150" s="24"/>
      <c r="R1150" s="24"/>
      <c r="S1150" s="27">
        <v>157</v>
      </c>
      <c r="T1150" s="27">
        <v>237</v>
      </c>
      <c r="U1150" s="27">
        <v>5279500</v>
      </c>
      <c r="V1150" s="27">
        <v>2425500</v>
      </c>
      <c r="W1150" s="27">
        <v>5279500</v>
      </c>
      <c r="X1150" s="24" t="str">
        <f>IF(OR(I1150="",说明首页!$C$3-INT(I1150)&gt;7),"是","否")</f>
        <v>否</v>
      </c>
      <c r="Y1150" s="24" t="str">
        <f>IF(OR(O1150="",O1150&lt;22),"是","否")</f>
        <v>否</v>
      </c>
      <c r="Z1150" s="24" t="str">
        <f>IF(AND(X1150="否",Y1150="否"),"是","否")</f>
        <v>是</v>
      </c>
      <c r="AA1150" s="24" t="str">
        <f>IF(OR(I1150="",说明首页!$C$3-INT(I1150)&gt;=3),"是","否")</f>
        <v>否</v>
      </c>
      <c r="AB1150" s="28">
        <f>IFERROR(IF(L1150&gt;0,N1150/L1150,0),0)</f>
        <v>105.76735459662289</v>
      </c>
      <c r="AC1150" s="29">
        <f>IFERROR(IF(U1150="",0,U1150/10000),0)</f>
        <v>527.95000000000005</v>
      </c>
      <c r="AD1150" s="27">
        <f>IFERROR(IF(AND(T1150&lt;&gt;"",T1150&gt;0),U1150/T1150,0),0)</f>
        <v>22276.371308016878</v>
      </c>
      <c r="AE1150" s="29">
        <f>IFERROR(IF(V1150="",0,V1150/10000),0)</f>
        <v>242.55</v>
      </c>
      <c r="AF1150" s="29">
        <f>IFERROR(IF(O1150&gt;0,N1150/O1150/60,0),0)</f>
        <v>144.54871794871795</v>
      </c>
      <c r="AG1150" s="28">
        <f>IF(Z1150="是",COUNTIFS($Z$2:$Z$4721,"是",$AB$2:$AB$4721,"&lt;"&amp;AB1150)/COUNTIF($Z$2:$Z$4721,"是")*100,"")</f>
        <v>75.716694772344013</v>
      </c>
      <c r="AH1150" s="28">
        <f>IF(Z1150="是",COUNTIFS($Z$2:$Z$4721,"是",$AC$2:$AC$4721,"&lt;"&amp;AC1150)/COUNTIF($Z$2:$Z$4721,"是")*100,"")</f>
        <v>19.73018549747049</v>
      </c>
      <c r="AI1150" s="28">
        <f>IF(Z1150="是",COUNTIFS($Z$2:$Z$4721,"是",$AD$2:$AD$4721,"&lt;"&amp;AD1150)/COUNTIF($Z$2:$Z$4721,"是")*100,"")</f>
        <v>38.617200674536257</v>
      </c>
      <c r="AJ1150" s="28">
        <f>IF(Z1150="是",COUNTIFS($Z$2:$Z$4721,"是",$AE$2:$AE$4721,"&lt;"&amp;AE1150)/COUNTIF($Z$2:$Z$4721,"是")*100,"")</f>
        <v>36.42495784148398</v>
      </c>
      <c r="AK1150" s="28">
        <f>IF(Z1150="是",COUNTIFS($Z$2:$Z$4721,"是",$AF$2:$AF$4721,"&lt;"&amp;AF1150)/COUNTIF($Z$2:$Z$4721,"是")*100,"")</f>
        <v>66.779089376053975</v>
      </c>
      <c r="AL1150" s="29">
        <f>IF(Z1150="是",ROUND(AG1150*0.1+AH1150*0.35+AI1150*0.15+AJ1150*0.15+AK1150*0.25,2),"")</f>
        <v>42.43</v>
      </c>
      <c r="AM1150" s="25">
        <f>IF(Z1150="是",COUNTIFS($Z$2:$Z$4721,"是",$AL$2:$AL$4721,"&gt;"&amp;AL1150)+1,"")</f>
        <v>350</v>
      </c>
      <c r="AN1150" s="24" t="str">
        <f>IF(Z1150&lt;&gt;"是","非参评",IF(AND(AM1150&lt;=COUNTIF($Z$2:$Z$4721,"是")*0.2,AC1150&gt;MEDIAN(IF($Z$2:$Z$4721="是",$AC$2:$AC$4721))),"S",IF(AM1150&lt;=COUNTIF($Z$2:$Z$4721,"是")*0.5,"A",IF(AM1150&lt;=COUNTIF($Z$2:$Z$4721,"是")*0.8,"B","C"))))</f>
        <v>B</v>
      </c>
      <c r="AO1150" s="24" t="str">
        <f>IF(G1150="","无数据",IF(G1150&lt;30,"MOB1-",IF(G1150&lt;90,"MOB1-3",IF(G1150&lt;180,"MOB3-6",IF(G1150&lt;365,"MOB6-12","MOB12+")))))</f>
        <v>MOB1-3</v>
      </c>
    </row>
    <row r="1151" spans="1:41" ht="13.5" hidden="1" customHeight="1">
      <c r="A1151" s="24" t="s">
        <v>1168</v>
      </c>
      <c r="B1151" s="34" t="s">
        <v>152</v>
      </c>
      <c r="C1151" s="25">
        <v>804059</v>
      </c>
      <c r="D1151" s="24" t="s">
        <v>1724</v>
      </c>
      <c r="E1151" s="26">
        <v>46093.626388888901</v>
      </c>
      <c r="F1151" s="26">
        <v>46093.626388888901</v>
      </c>
      <c r="G1151" s="25">
        <v>61</v>
      </c>
      <c r="H1151" s="25">
        <v>61</v>
      </c>
      <c r="I1151" s="26">
        <v>46154.780555555597</v>
      </c>
      <c r="J1151" s="27">
        <v>2901</v>
      </c>
      <c r="K1151" s="27">
        <v>4015</v>
      </c>
      <c r="L1151" s="27">
        <v>1889</v>
      </c>
      <c r="M1151" s="27">
        <v>199198</v>
      </c>
      <c r="N1151" s="27">
        <v>167479</v>
      </c>
      <c r="O1151" s="25">
        <v>24</v>
      </c>
      <c r="P1151" s="27">
        <v>0</v>
      </c>
      <c r="Q1151" s="24"/>
      <c r="R1151" s="24"/>
      <c r="S1151" s="27">
        <v>158</v>
      </c>
      <c r="T1151" s="27">
        <v>257</v>
      </c>
      <c r="U1151" s="27">
        <v>3505200</v>
      </c>
      <c r="V1151" s="27">
        <v>1378300</v>
      </c>
      <c r="W1151" s="27">
        <v>3505200</v>
      </c>
      <c r="X1151" s="24" t="str">
        <f>IF(OR(I1151="",说明首页!$C$3-INT(I1151)&gt;7),"是","否")</f>
        <v>否</v>
      </c>
      <c r="Y1151" s="24" t="str">
        <f>IF(OR(O1151="",O1151&lt;22),"是","否")</f>
        <v>否</v>
      </c>
      <c r="Z1151" s="24" t="str">
        <f>IF(AND(X1151="否",Y1151="否"),"是","否")</f>
        <v>是</v>
      </c>
      <c r="AA1151" s="24" t="str">
        <f>IF(OR(I1151="",说明首页!$C$3-INT(I1151)&gt;=3),"是","否")</f>
        <v>否</v>
      </c>
      <c r="AB1151" s="28">
        <f>IFERROR(IF(L1151&gt;0,N1151/L1151,0),0)</f>
        <v>88.660137638962411</v>
      </c>
      <c r="AC1151" s="29">
        <f>IFERROR(IF(U1151="",0,U1151/10000),0)</f>
        <v>350.52</v>
      </c>
      <c r="AD1151" s="27">
        <f>IFERROR(IF(AND(T1151&lt;&gt;"",T1151&gt;0),U1151/T1151,0),0)</f>
        <v>13638.910505836577</v>
      </c>
      <c r="AE1151" s="29">
        <f>IFERROR(IF(V1151="",0,V1151/10000),0)</f>
        <v>137.83000000000001</v>
      </c>
      <c r="AF1151" s="29">
        <f>IFERROR(IF(O1151&gt;0,N1151/O1151/60,0),0)</f>
        <v>116.30486111111112</v>
      </c>
      <c r="AG1151" s="28">
        <f>IF(Z1151="是",COUNTIFS($Z$2:$Z$4721,"是",$AB$2:$AB$4721,"&lt;"&amp;AB1151)/COUNTIF($Z$2:$Z$4721,"是")*100,"")</f>
        <v>44.856661045531197</v>
      </c>
      <c r="AH1151" s="28">
        <f>IF(Z1151="是",COUNTIFS($Z$2:$Z$4721,"是",$AC$2:$AC$4721,"&lt;"&amp;AC1151)/COUNTIF($Z$2:$Z$4721,"是")*100,"")</f>
        <v>5.5649241146711637</v>
      </c>
      <c r="AI1151" s="28">
        <f>IF(Z1151="是",COUNTIFS($Z$2:$Z$4721,"是",$AD$2:$AD$4721,"&lt;"&amp;AD1151)/COUNTIF($Z$2:$Z$4721,"是")*100,"")</f>
        <v>3.5413153456998319</v>
      </c>
      <c r="AJ1151" s="28">
        <f>IF(Z1151="是",COUNTIFS($Z$2:$Z$4721,"是",$AE$2:$AE$4721,"&lt;"&amp;AE1151)/COUNTIF($Z$2:$Z$4721,"是")*100,"")</f>
        <v>15.345699831365936</v>
      </c>
      <c r="AK1151" s="28">
        <f>IF(Z1151="是",COUNTIFS($Z$2:$Z$4721,"是",$AF$2:$AF$4721,"&lt;"&amp;AF1151)/COUNTIF($Z$2:$Z$4721,"是")*100,"")</f>
        <v>19.561551433389546</v>
      </c>
      <c r="AL1151" s="29">
        <f>IF(Z1151="是",ROUND(AG1151*0.1+AH1151*0.35+AI1151*0.15+AJ1151*0.15+AK1151*0.25,2),"")</f>
        <v>14.16</v>
      </c>
      <c r="AM1151" s="25">
        <f>IF(Z1151="是",COUNTIFS($Z$2:$Z$4721,"是",$AL$2:$AL$4721,"&gt;"&amp;AL1151)+1,"")</f>
        <v>563</v>
      </c>
      <c r="AN1151" s="24" t="str">
        <f>IF(Z1151&lt;&gt;"是","非参评",IF(AND(AM1151&lt;=COUNTIF($Z$2:$Z$4721,"是")*0.2,AC1151&gt;MEDIAN(IF($Z$2:$Z$4721="是",$AC$2:$AC$4721))),"S",IF(AM1151&lt;=COUNTIF($Z$2:$Z$4721,"是")*0.5,"A",IF(AM1151&lt;=COUNTIF($Z$2:$Z$4721,"是")*0.8,"B","C"))))</f>
        <v>C</v>
      </c>
      <c r="AO1151" s="24" t="str">
        <f>IF(G1151="","无数据",IF(G1151&lt;30,"MOB1-",IF(G1151&lt;90,"MOB1-3",IF(G1151&lt;180,"MOB3-6",IF(G1151&lt;365,"MOB6-12","MOB12+")))))</f>
        <v>MOB1-3</v>
      </c>
    </row>
    <row r="1152" spans="1:41" ht="13.5" hidden="1" customHeight="1">
      <c r="A1152" s="24" t="s">
        <v>1168</v>
      </c>
      <c r="B1152" s="34" t="s">
        <v>152</v>
      </c>
      <c r="C1152" s="25">
        <v>804061</v>
      </c>
      <c r="D1152" s="24" t="s">
        <v>1727</v>
      </c>
      <c r="E1152" s="26">
        <v>46093.716666666704</v>
      </c>
      <c r="F1152" s="26">
        <v>46093.716666666704</v>
      </c>
      <c r="G1152" s="25">
        <v>61</v>
      </c>
      <c r="H1152" s="25">
        <v>61</v>
      </c>
      <c r="I1152" s="26">
        <v>46154.780555555597</v>
      </c>
      <c r="J1152" s="27">
        <v>3914</v>
      </c>
      <c r="K1152" s="27">
        <v>5368</v>
      </c>
      <c r="L1152" s="27">
        <v>2431</v>
      </c>
      <c r="M1152" s="27">
        <v>285820</v>
      </c>
      <c r="N1152" s="27">
        <v>241589</v>
      </c>
      <c r="O1152" s="25">
        <v>28</v>
      </c>
      <c r="P1152" s="27">
        <v>0</v>
      </c>
      <c r="Q1152" s="24"/>
      <c r="R1152" s="24"/>
      <c r="S1152" s="27">
        <v>187</v>
      </c>
      <c r="T1152" s="27">
        <v>303</v>
      </c>
      <c r="U1152" s="27">
        <v>5889500</v>
      </c>
      <c r="V1152" s="27">
        <v>1574900</v>
      </c>
      <c r="W1152" s="27">
        <v>5889500</v>
      </c>
      <c r="X1152" s="24" t="str">
        <f>IF(OR(I1152="",说明首页!$C$3-INT(I1152)&gt;7),"是","否")</f>
        <v>否</v>
      </c>
      <c r="Y1152" s="24" t="str">
        <f>IF(OR(O1152="",O1152&lt;22),"是","否")</f>
        <v>否</v>
      </c>
      <c r="Z1152" s="24" t="str">
        <f>IF(AND(X1152="否",Y1152="否"),"是","否")</f>
        <v>是</v>
      </c>
      <c r="AA1152" s="24" t="str">
        <f>IF(OR(I1152="",说明首页!$C$3-INT(I1152)&gt;=3),"是","否")</f>
        <v>否</v>
      </c>
      <c r="AB1152" s="28">
        <f>IFERROR(IF(L1152&gt;0,N1152/L1152,0),0)</f>
        <v>99.378445084327439</v>
      </c>
      <c r="AC1152" s="29">
        <f>IFERROR(IF(U1152="",0,U1152/10000),0)</f>
        <v>588.95000000000005</v>
      </c>
      <c r="AD1152" s="27">
        <f>IFERROR(IF(AND(T1152&lt;&gt;"",T1152&gt;0),U1152/T1152,0),0)</f>
        <v>19437.293729372937</v>
      </c>
      <c r="AE1152" s="29">
        <f>IFERROR(IF(V1152="",0,V1152/10000),0)</f>
        <v>157.49</v>
      </c>
      <c r="AF1152" s="29">
        <f>IFERROR(IF(O1152&gt;0,N1152/O1152/60,0),0)</f>
        <v>143.80297619047619</v>
      </c>
      <c r="AG1152" s="28">
        <f>IF(Z1152="是",COUNTIFS($Z$2:$Z$4721,"是",$AB$2:$AB$4721,"&lt;"&amp;AB1152)/COUNTIF($Z$2:$Z$4721,"是")*100,"")</f>
        <v>67.116357504215856</v>
      </c>
      <c r="AH1152" s="28">
        <f>IF(Z1152="是",COUNTIFS($Z$2:$Z$4721,"是",$AC$2:$AC$4721,"&lt;"&amp;AC1152)/COUNTIF($Z$2:$Z$4721,"是")*100,"")</f>
        <v>26.475548060708263</v>
      </c>
      <c r="AI1152" s="28">
        <f>IF(Z1152="是",COUNTIFS($Z$2:$Z$4721,"是",$AD$2:$AD$4721,"&lt;"&amp;AD1152)/COUNTIF($Z$2:$Z$4721,"是")*100,"")</f>
        <v>23.777403035413151</v>
      </c>
      <c r="AJ1152" s="28">
        <f>IF(Z1152="是",COUNTIFS($Z$2:$Z$4721,"是",$AE$2:$AE$4721,"&lt;"&amp;AE1152)/COUNTIF($Z$2:$Z$4721,"是")*100,"")</f>
        <v>18.549747048903878</v>
      </c>
      <c r="AK1152" s="28">
        <f>IF(Z1152="是",COUNTIFS($Z$2:$Z$4721,"是",$AF$2:$AF$4721,"&lt;"&amp;AF1152)/COUNTIF($Z$2:$Z$4721,"是")*100,"")</f>
        <v>65.26138279932546</v>
      </c>
      <c r="AL1152" s="29">
        <f>IF(Z1152="是",ROUND(AG1152*0.1+AH1152*0.35+AI1152*0.15+AJ1152*0.15+AK1152*0.25,2),"")</f>
        <v>38.64</v>
      </c>
      <c r="AM1152" s="25">
        <f>IF(Z1152="是",COUNTIFS($Z$2:$Z$4721,"是",$AL$2:$AL$4721,"&gt;"&amp;AL1152)+1,"")</f>
        <v>383</v>
      </c>
      <c r="AN1152" s="24" t="str">
        <f>IF(Z1152&lt;&gt;"是","非参评",IF(AND(AM1152&lt;=COUNTIF($Z$2:$Z$4721,"是")*0.2,AC1152&gt;MEDIAN(IF($Z$2:$Z$4721="是",$AC$2:$AC$4721))),"S",IF(AM1152&lt;=COUNTIF($Z$2:$Z$4721,"是")*0.5,"A",IF(AM1152&lt;=COUNTIF($Z$2:$Z$4721,"是")*0.8,"B","C"))))</f>
        <v>B</v>
      </c>
      <c r="AO1152" s="24" t="str">
        <f>IF(G1152="","无数据",IF(G1152&lt;30,"MOB1-",IF(G1152&lt;90,"MOB1-3",IF(G1152&lt;180,"MOB3-6",IF(G1152&lt;365,"MOB6-12","MOB12+")))))</f>
        <v>MOB1-3</v>
      </c>
    </row>
    <row r="1153" spans="1:41" ht="13.5" customHeight="1">
      <c r="A1153" s="24" t="s">
        <v>1168</v>
      </c>
      <c r="B1153" s="34" t="s">
        <v>150</v>
      </c>
      <c r="C1153" s="25">
        <v>803055</v>
      </c>
      <c r="D1153" s="24" t="s">
        <v>959</v>
      </c>
      <c r="E1153" s="26">
        <v>46084.465972222199</v>
      </c>
      <c r="F1153" s="26">
        <v>46084.465972222199</v>
      </c>
      <c r="G1153" s="25">
        <v>70</v>
      </c>
      <c r="H1153" s="25">
        <v>70</v>
      </c>
      <c r="I1153" s="26">
        <v>46129.664583333302</v>
      </c>
      <c r="J1153" s="27">
        <v>45</v>
      </c>
      <c r="K1153" s="27">
        <v>45</v>
      </c>
      <c r="L1153" s="27">
        <v>18</v>
      </c>
      <c r="M1153" s="27">
        <v>2316</v>
      </c>
      <c r="N1153" s="27">
        <v>1923</v>
      </c>
      <c r="O1153" s="25"/>
      <c r="P1153" s="27">
        <v>0</v>
      </c>
      <c r="Q1153" s="24"/>
      <c r="R1153" s="24"/>
      <c r="S1153" s="27">
        <v>1</v>
      </c>
      <c r="T1153" s="27">
        <v>2</v>
      </c>
      <c r="U1153" s="27">
        <v>15000</v>
      </c>
      <c r="V1153" s="27"/>
      <c r="W1153" s="27">
        <v>15000</v>
      </c>
      <c r="X1153" s="24" t="str">
        <f>IF(OR(I1153="",说明首页!$C$3-INT(I1153)&gt;7),"是","否")</f>
        <v>否</v>
      </c>
      <c r="Y1153" s="24" t="str">
        <f>IF(OR(O1153="",O1153&lt;22),"是","否")</f>
        <v>是</v>
      </c>
      <c r="Z1153" s="24" t="str">
        <f>IF(AND(X1153="否",Y1153="否"),"是","否")</f>
        <v>否</v>
      </c>
      <c r="AA1153" s="24" t="str">
        <f>IF(OR(I1153="",说明首页!$C$3-INT(I1153)&gt;=3),"是","否")</f>
        <v>否</v>
      </c>
      <c r="AB1153" s="28">
        <f>IFERROR(IF(L1153&gt;0,N1153/L1153,0),0)</f>
        <v>106.83333333333333</v>
      </c>
      <c r="AC1153" s="29">
        <f>IFERROR(IF(U1153="",0,U1153/10000),0)</f>
        <v>1.5</v>
      </c>
      <c r="AD1153" s="27">
        <f>IFERROR(IF(AND(T1153&lt;&gt;"",T1153&gt;0),U1153/T1153,0),0)</f>
        <v>7500</v>
      </c>
      <c r="AE1153" s="29">
        <f>IFERROR(IF(V1153="",0,V1153/10000),0)</f>
        <v>0</v>
      </c>
      <c r="AF1153" s="29">
        <f>IFERROR(IF(O1153&gt;0,N1153/O1153/60,0),0)</f>
        <v>0</v>
      </c>
      <c r="AG1153" s="28" t="str">
        <f>IF(Z1153="是",COUNTIFS($Z$2:$Z$4721,"是",$AB$2:$AB$4721,"&lt;"&amp;AB1153)/COUNTIF($Z$2:$Z$4721,"是")*100,"")</f>
        <v/>
      </c>
      <c r="AH1153" s="28" t="str">
        <f>IF(Z1153="是",COUNTIFS($Z$2:$Z$4721,"是",$AC$2:$AC$4721,"&lt;"&amp;AC1153)/COUNTIF($Z$2:$Z$4721,"是")*100,"")</f>
        <v/>
      </c>
      <c r="AI1153" s="28" t="str">
        <f>IF(Z1153="是",COUNTIFS($Z$2:$Z$4721,"是",$AD$2:$AD$4721,"&lt;"&amp;AD1153)/COUNTIF($Z$2:$Z$4721,"是")*100,"")</f>
        <v/>
      </c>
      <c r="AJ1153" s="28" t="str">
        <f>IF(Z1153="是",COUNTIFS($Z$2:$Z$4721,"是",$AE$2:$AE$4721,"&lt;"&amp;AE1153)/COUNTIF($Z$2:$Z$4721,"是")*100,"")</f>
        <v/>
      </c>
      <c r="AK1153" s="28" t="str">
        <f>IF(Z1153="是",COUNTIFS($Z$2:$Z$4721,"是",$AF$2:$AF$4721,"&lt;"&amp;AF1153)/COUNTIF($Z$2:$Z$4721,"是")*100,"")</f>
        <v/>
      </c>
      <c r="AL1153" s="29" t="str">
        <f>IF(Z1153="是",ROUND(AG1153*0.1+AH1153*0.35+AI1153*0.15+AJ1153*0.15+AK1153*0.25,2),"")</f>
        <v/>
      </c>
      <c r="AM1153" s="25" t="str">
        <f>IF(Z1153="是",COUNTIFS($Z$2:$Z$4721,"是",$AL$2:$AL$4721,"&gt;"&amp;AL1153)+1,"")</f>
        <v/>
      </c>
      <c r="AN1153" s="24" t="str">
        <f>IF(Z1153&lt;&gt;"是","非参评",IF(AND(AM1153&lt;=COUNTIF($Z$2:$Z$4721,"是")*0.2,AC1153&gt;MEDIAN(IF($Z$2:$Z$4721="是",$AC$2:$AC$4721))),"S",IF(AM1153&lt;=COUNTIF($Z$2:$Z$4721,"是")*0.5,"A",IF(AM1153&lt;=COUNTIF($Z$2:$Z$4721,"是")*0.8,"B","C"))))</f>
        <v>非参评</v>
      </c>
      <c r="AO1153" s="24" t="str">
        <f>IF(G1153="","无数据",IF(G1153&lt;30,"MOB1-",IF(G1153&lt;90,"MOB1-3",IF(G1153&lt;180,"MOB3-6",IF(G1153&lt;365,"MOB6-12","MOB12+")))))</f>
        <v>MOB1-3</v>
      </c>
    </row>
    <row r="1154" spans="1:41" ht="13.5" customHeight="1">
      <c r="A1154" s="24" t="s">
        <v>1168</v>
      </c>
      <c r="B1154" s="34" t="s">
        <v>150</v>
      </c>
      <c r="C1154" s="25">
        <v>803056</v>
      </c>
      <c r="D1154" s="24" t="s">
        <v>510</v>
      </c>
      <c r="E1154" s="26">
        <v>46084.469444444403</v>
      </c>
      <c r="F1154" s="26">
        <v>46084.469444444403</v>
      </c>
      <c r="G1154" s="25">
        <v>70</v>
      </c>
      <c r="H1154" s="25">
        <v>70</v>
      </c>
      <c r="I1154" s="26">
        <v>46154.712500000001</v>
      </c>
      <c r="J1154" s="27">
        <v>494</v>
      </c>
      <c r="K1154" s="27">
        <v>519</v>
      </c>
      <c r="L1154" s="27">
        <v>195</v>
      </c>
      <c r="M1154" s="27">
        <v>20111</v>
      </c>
      <c r="N1154" s="27">
        <v>15834</v>
      </c>
      <c r="O1154" s="24">
        <v>1</v>
      </c>
      <c r="P1154" s="27">
        <v>0</v>
      </c>
      <c r="Q1154" s="24"/>
      <c r="R1154" s="24"/>
      <c r="S1154" s="27">
        <v>1</v>
      </c>
      <c r="T1154" s="27">
        <v>2</v>
      </c>
      <c r="U1154" s="27">
        <v>1000</v>
      </c>
      <c r="V1154" s="27"/>
      <c r="W1154" s="27">
        <v>1000</v>
      </c>
      <c r="X1154" s="24" t="str">
        <f>IF(OR(I1154="",说明首页!$C$3-INT(I1154)&gt;7),"是","否")</f>
        <v>否</v>
      </c>
      <c r="Y1154" s="24" t="str">
        <f>IF(OR(O1154="",O1154&lt;22),"是","否")</f>
        <v>是</v>
      </c>
      <c r="Z1154" s="24" t="str">
        <f>IF(AND(X1154="否",Y1154="否"),"是","否")</f>
        <v>否</v>
      </c>
      <c r="AA1154" s="24" t="str">
        <f>IF(OR(I1154="",说明首页!$C$3-INT(I1154)&gt;=3),"是","否")</f>
        <v>否</v>
      </c>
      <c r="AB1154" s="28">
        <f>IFERROR(IF(L1154&gt;0,N1154/L1154,0),0)</f>
        <v>81.2</v>
      </c>
      <c r="AC1154" s="29">
        <f>IFERROR(IF(U1154="",0,U1154/10000),0)</f>
        <v>0.1</v>
      </c>
      <c r="AD1154" s="27">
        <f>IFERROR(IF(AND(T1154&lt;&gt;"",T1154&gt;0),U1154/T1154,0),0)</f>
        <v>500</v>
      </c>
      <c r="AE1154" s="29">
        <f>IFERROR(IF(V1154="",0,V1154/10000),0)</f>
        <v>0</v>
      </c>
      <c r="AF1154" s="29">
        <f>IFERROR(IF(O1154&gt;0,N1154/O1154/60,0),0)</f>
        <v>263.89999999999998</v>
      </c>
      <c r="AG1154" s="28" t="str">
        <f>IF(Z1154="是",COUNTIFS($Z$2:$Z$4721,"是",$AB$2:$AB$4721,"&lt;"&amp;AB1154)/COUNTIF($Z$2:$Z$4721,"是")*100,"")</f>
        <v/>
      </c>
      <c r="AH1154" s="28" t="str">
        <f>IF(Z1154="是",COUNTIFS($Z$2:$Z$4721,"是",$AC$2:$AC$4721,"&lt;"&amp;AC1154)/COUNTIF($Z$2:$Z$4721,"是")*100,"")</f>
        <v/>
      </c>
      <c r="AI1154" s="28" t="str">
        <f>IF(Z1154="是",COUNTIFS($Z$2:$Z$4721,"是",$AD$2:$AD$4721,"&lt;"&amp;AD1154)/COUNTIF($Z$2:$Z$4721,"是")*100,"")</f>
        <v/>
      </c>
      <c r="AJ1154" s="28" t="str">
        <f>IF(Z1154="是",COUNTIFS($Z$2:$Z$4721,"是",$AE$2:$AE$4721,"&lt;"&amp;AE1154)/COUNTIF($Z$2:$Z$4721,"是")*100,"")</f>
        <v/>
      </c>
      <c r="AK1154" s="28" t="str">
        <f>IF(Z1154="是",COUNTIFS($Z$2:$Z$4721,"是",$AF$2:$AF$4721,"&lt;"&amp;AF1154)/COUNTIF($Z$2:$Z$4721,"是")*100,"")</f>
        <v/>
      </c>
      <c r="AL1154" s="29" t="str">
        <f>IF(Z1154="是",ROUND(AG1154*0.1+AH1154*0.35+AI1154*0.15+AJ1154*0.15+AK1154*0.25,2),"")</f>
        <v/>
      </c>
      <c r="AM1154" s="25" t="str">
        <f>IF(Z1154="是",COUNTIFS($Z$2:$Z$4721,"是",$AL$2:$AL$4721,"&gt;"&amp;AL1154)+1,"")</f>
        <v/>
      </c>
      <c r="AN1154" s="24" t="str">
        <f>IF(Z1154&lt;&gt;"是","非参评",IF(AND(AM1154&lt;=COUNTIF($Z$2:$Z$4721,"是")*0.2,AC1154&gt;MEDIAN(IF($Z$2:$Z$4721="是",$AC$2:$AC$4721))),"S",IF(AM1154&lt;=COUNTIF($Z$2:$Z$4721,"是")*0.5,"A",IF(AM1154&lt;=COUNTIF($Z$2:$Z$4721,"是")*0.8,"B","C"))))</f>
        <v>非参评</v>
      </c>
      <c r="AO1154" s="24" t="str">
        <f>IF(G1154="","无数据",IF(G1154&lt;30,"MOB1-",IF(G1154&lt;90,"MOB1-3",IF(G1154&lt;180,"MOB3-6",IF(G1154&lt;365,"MOB6-12","MOB12+")))))</f>
        <v>MOB1-3</v>
      </c>
    </row>
    <row r="1155" spans="1:41" ht="13.5" customHeight="1">
      <c r="A1155" s="24" t="s">
        <v>1168</v>
      </c>
      <c r="B1155" s="34" t="s">
        <v>150</v>
      </c>
      <c r="C1155" s="25">
        <v>803063</v>
      </c>
      <c r="D1155" s="24" t="s">
        <v>892</v>
      </c>
      <c r="E1155" s="26">
        <v>46084.572916666701</v>
      </c>
      <c r="F1155" s="26">
        <v>46084.572916666701</v>
      </c>
      <c r="G1155" s="25">
        <v>70</v>
      </c>
      <c r="H1155" s="25">
        <v>70</v>
      </c>
      <c r="I1155" s="26">
        <v>46154.659722222197</v>
      </c>
      <c r="J1155" s="27">
        <v>436</v>
      </c>
      <c r="K1155" s="27">
        <v>455</v>
      </c>
      <c r="L1155" s="27">
        <v>140</v>
      </c>
      <c r="M1155" s="27">
        <v>16371</v>
      </c>
      <c r="N1155" s="27">
        <v>11368</v>
      </c>
      <c r="O1155" s="25"/>
      <c r="P1155" s="27">
        <v>0</v>
      </c>
      <c r="Q1155" s="24"/>
      <c r="R1155" s="24"/>
      <c r="S1155" s="27">
        <v>2</v>
      </c>
      <c r="T1155" s="27">
        <v>4</v>
      </c>
      <c r="U1155" s="27">
        <v>57000</v>
      </c>
      <c r="V1155" s="27">
        <v>56000</v>
      </c>
      <c r="W1155" s="27">
        <v>57000</v>
      </c>
      <c r="X1155" s="24" t="str">
        <f>IF(OR(I1155="",说明首页!$C$3-INT(I1155)&gt;7),"是","否")</f>
        <v>否</v>
      </c>
      <c r="Y1155" s="24" t="str">
        <f>IF(OR(O1155="",O1155&lt;22),"是","否")</f>
        <v>是</v>
      </c>
      <c r="Z1155" s="24" t="str">
        <f>IF(AND(X1155="否",Y1155="否"),"是","否")</f>
        <v>否</v>
      </c>
      <c r="AA1155" s="24" t="str">
        <f>IF(OR(I1155="",说明首页!$C$3-INT(I1155)&gt;=3),"是","否")</f>
        <v>否</v>
      </c>
      <c r="AB1155" s="28">
        <f>IFERROR(IF(L1155&gt;0,N1155/L1155,0),0)</f>
        <v>81.2</v>
      </c>
      <c r="AC1155" s="29">
        <f>IFERROR(IF(U1155="",0,U1155/10000),0)</f>
        <v>5.7</v>
      </c>
      <c r="AD1155" s="27">
        <f>IFERROR(IF(AND(T1155&lt;&gt;"",T1155&gt;0),U1155/T1155,0),0)</f>
        <v>14250</v>
      </c>
      <c r="AE1155" s="29">
        <f>IFERROR(IF(V1155="",0,V1155/10000),0)</f>
        <v>5.6</v>
      </c>
      <c r="AF1155" s="29">
        <f>IFERROR(IF(O1155&gt;0,N1155/O1155/60,0),0)</f>
        <v>0</v>
      </c>
      <c r="AG1155" s="28" t="str">
        <f>IF(Z1155="是",COUNTIFS($Z$2:$Z$4721,"是",$AB$2:$AB$4721,"&lt;"&amp;AB1155)/COUNTIF($Z$2:$Z$4721,"是")*100,"")</f>
        <v/>
      </c>
      <c r="AH1155" s="28" t="str">
        <f>IF(Z1155="是",COUNTIFS($Z$2:$Z$4721,"是",$AC$2:$AC$4721,"&lt;"&amp;AC1155)/COUNTIF($Z$2:$Z$4721,"是")*100,"")</f>
        <v/>
      </c>
      <c r="AI1155" s="28" t="str">
        <f>IF(Z1155="是",COUNTIFS($Z$2:$Z$4721,"是",$AD$2:$AD$4721,"&lt;"&amp;AD1155)/COUNTIF($Z$2:$Z$4721,"是")*100,"")</f>
        <v/>
      </c>
      <c r="AJ1155" s="28" t="str">
        <f>IF(Z1155="是",COUNTIFS($Z$2:$Z$4721,"是",$AE$2:$AE$4721,"&lt;"&amp;AE1155)/COUNTIF($Z$2:$Z$4721,"是")*100,"")</f>
        <v/>
      </c>
      <c r="AK1155" s="28" t="str">
        <f>IF(Z1155="是",COUNTIFS($Z$2:$Z$4721,"是",$AF$2:$AF$4721,"&lt;"&amp;AF1155)/COUNTIF($Z$2:$Z$4721,"是")*100,"")</f>
        <v/>
      </c>
      <c r="AL1155" s="29" t="str">
        <f>IF(Z1155="是",ROUND(AG1155*0.1+AH1155*0.35+AI1155*0.15+AJ1155*0.15+AK1155*0.25,2),"")</f>
        <v/>
      </c>
      <c r="AM1155" s="25" t="str">
        <f>IF(Z1155="是",COUNTIFS($Z$2:$Z$4721,"是",$AL$2:$AL$4721,"&gt;"&amp;AL1155)+1,"")</f>
        <v/>
      </c>
      <c r="AN1155" s="24" t="str">
        <f>IF(Z1155&lt;&gt;"是","非参评",IF(AND(AM1155&lt;=COUNTIF($Z$2:$Z$4721,"是")*0.2,AC1155&gt;MEDIAN(IF($Z$2:$Z$4721="是",$AC$2:$AC$4721))),"S",IF(AM1155&lt;=COUNTIF($Z$2:$Z$4721,"是")*0.5,"A",IF(AM1155&lt;=COUNTIF($Z$2:$Z$4721,"是")*0.8,"B","C"))))</f>
        <v>非参评</v>
      </c>
      <c r="AO1155" s="24" t="str">
        <f>IF(G1155="","无数据",IF(G1155&lt;30,"MOB1-",IF(G1155&lt;90,"MOB1-3",IF(G1155&lt;180,"MOB3-6",IF(G1155&lt;365,"MOB6-12","MOB12+")))))</f>
        <v>MOB1-3</v>
      </c>
    </row>
    <row r="1156" spans="1:41" ht="13.5" customHeight="1">
      <c r="A1156" s="24" t="s">
        <v>1168</v>
      </c>
      <c r="B1156" s="34" t="s">
        <v>150</v>
      </c>
      <c r="C1156" s="25">
        <v>803070</v>
      </c>
      <c r="D1156" s="24" t="s">
        <v>1605</v>
      </c>
      <c r="E1156" s="26">
        <v>46092.431944444397</v>
      </c>
      <c r="F1156" s="26">
        <v>46084.440972222197</v>
      </c>
      <c r="G1156" s="25">
        <v>62</v>
      </c>
      <c r="H1156" s="25">
        <v>70</v>
      </c>
      <c r="I1156" s="26">
        <v>46154.827083333301</v>
      </c>
      <c r="J1156" s="27">
        <v>1690</v>
      </c>
      <c r="K1156" s="27">
        <v>1826</v>
      </c>
      <c r="L1156" s="27">
        <v>909</v>
      </c>
      <c r="M1156" s="27">
        <v>101109</v>
      </c>
      <c r="N1156" s="27">
        <v>86428</v>
      </c>
      <c r="O1156" s="24">
        <v>8</v>
      </c>
      <c r="P1156" s="27">
        <v>0</v>
      </c>
      <c r="Q1156" s="24"/>
      <c r="R1156" s="24"/>
      <c r="S1156" s="27">
        <v>47</v>
      </c>
      <c r="T1156" s="27">
        <v>62</v>
      </c>
      <c r="U1156" s="27">
        <v>1178400</v>
      </c>
      <c r="V1156" s="27">
        <v>425400</v>
      </c>
      <c r="W1156" s="27">
        <v>1178400</v>
      </c>
      <c r="X1156" s="24" t="str">
        <f>IF(OR(I1156="",说明首页!$C$3-INT(I1156)&gt;7),"是","否")</f>
        <v>否</v>
      </c>
      <c r="Y1156" s="24" t="str">
        <f>IF(OR(O1156="",O1156&lt;22),"是","否")</f>
        <v>是</v>
      </c>
      <c r="Z1156" s="24" t="str">
        <f>IF(AND(X1156="否",Y1156="否"),"是","否")</f>
        <v>否</v>
      </c>
      <c r="AA1156" s="24" t="str">
        <f>IF(OR(I1156="",说明首页!$C$3-INT(I1156)&gt;=3),"是","否")</f>
        <v>否</v>
      </c>
      <c r="AB1156" s="28">
        <f>IFERROR(IF(L1156&gt;0,N1156/L1156,0),0)</f>
        <v>95.080308030803081</v>
      </c>
      <c r="AC1156" s="29">
        <f>IFERROR(IF(U1156="",0,U1156/10000),0)</f>
        <v>117.84</v>
      </c>
      <c r="AD1156" s="27">
        <f>IFERROR(IF(AND(T1156&lt;&gt;"",T1156&gt;0),U1156/T1156,0),0)</f>
        <v>19006.451612903227</v>
      </c>
      <c r="AE1156" s="29">
        <f>IFERROR(IF(V1156="",0,V1156/10000),0)</f>
        <v>42.54</v>
      </c>
      <c r="AF1156" s="29">
        <f>IFERROR(IF(O1156&gt;0,N1156/O1156/60,0),0)</f>
        <v>180.05833333333334</v>
      </c>
      <c r="AG1156" s="28" t="str">
        <f>IF(Z1156="是",COUNTIFS($Z$2:$Z$4721,"是",$AB$2:$AB$4721,"&lt;"&amp;AB1156)/COUNTIF($Z$2:$Z$4721,"是")*100,"")</f>
        <v/>
      </c>
      <c r="AH1156" s="28" t="str">
        <f>IF(Z1156="是",COUNTIFS($Z$2:$Z$4721,"是",$AC$2:$AC$4721,"&lt;"&amp;AC1156)/COUNTIF($Z$2:$Z$4721,"是")*100,"")</f>
        <v/>
      </c>
      <c r="AI1156" s="28" t="str">
        <f>IF(Z1156="是",COUNTIFS($Z$2:$Z$4721,"是",$AD$2:$AD$4721,"&lt;"&amp;AD1156)/COUNTIF($Z$2:$Z$4721,"是")*100,"")</f>
        <v/>
      </c>
      <c r="AJ1156" s="28" t="str">
        <f>IF(Z1156="是",COUNTIFS($Z$2:$Z$4721,"是",$AE$2:$AE$4721,"&lt;"&amp;AE1156)/COUNTIF($Z$2:$Z$4721,"是")*100,"")</f>
        <v/>
      </c>
      <c r="AK1156" s="28" t="str">
        <f>IF(Z1156="是",COUNTIFS($Z$2:$Z$4721,"是",$AF$2:$AF$4721,"&lt;"&amp;AF1156)/COUNTIF($Z$2:$Z$4721,"是")*100,"")</f>
        <v/>
      </c>
      <c r="AL1156" s="29" t="str">
        <f>IF(Z1156="是",ROUND(AG1156*0.1+AH1156*0.35+AI1156*0.15+AJ1156*0.15+AK1156*0.25,2),"")</f>
        <v/>
      </c>
      <c r="AM1156" s="25" t="str">
        <f>IF(Z1156="是",COUNTIFS($Z$2:$Z$4721,"是",$AL$2:$AL$4721,"&gt;"&amp;AL1156)+1,"")</f>
        <v/>
      </c>
      <c r="AN1156" s="24" t="str">
        <f>IF(Z1156&lt;&gt;"是","非参评",IF(AND(AM1156&lt;=COUNTIF($Z$2:$Z$4721,"是")*0.2,AC1156&gt;MEDIAN(IF($Z$2:$Z$4721="是",$AC$2:$AC$4721))),"S",IF(AM1156&lt;=COUNTIF($Z$2:$Z$4721,"是")*0.5,"A",IF(AM1156&lt;=COUNTIF($Z$2:$Z$4721,"是")*0.8,"B","C"))))</f>
        <v>非参评</v>
      </c>
      <c r="AO1156" s="24" t="str">
        <f>IF(G1156="","无数据",IF(G1156&lt;30,"MOB1-",IF(G1156&lt;90,"MOB1-3",IF(G1156&lt;180,"MOB3-6",IF(G1156&lt;365,"MOB6-12","MOB12+")))))</f>
        <v>MOB1-3</v>
      </c>
    </row>
    <row r="1157" spans="1:41" ht="13.5" customHeight="1">
      <c r="A1157" s="24" t="s">
        <v>1168</v>
      </c>
      <c r="B1157" s="34" t="s">
        <v>150</v>
      </c>
      <c r="C1157" s="25">
        <v>803073</v>
      </c>
      <c r="D1157" s="24" t="s">
        <v>1908</v>
      </c>
      <c r="E1157" s="26">
        <v>46084.447222222203</v>
      </c>
      <c r="F1157" s="26">
        <v>46084.447222222203</v>
      </c>
      <c r="G1157" s="25">
        <v>70</v>
      </c>
      <c r="H1157" s="25">
        <v>70</v>
      </c>
      <c r="I1157" s="26">
        <v>46141.822222222203</v>
      </c>
      <c r="J1157" s="27">
        <v>3618</v>
      </c>
      <c r="K1157" s="27">
        <v>3797</v>
      </c>
      <c r="L1157" s="27">
        <v>1668</v>
      </c>
      <c r="M1157" s="27">
        <v>196001</v>
      </c>
      <c r="N1157" s="27">
        <v>162279</v>
      </c>
      <c r="O1157" s="25">
        <v>17</v>
      </c>
      <c r="P1157" s="27">
        <v>0</v>
      </c>
      <c r="Q1157" s="24"/>
      <c r="R1157" s="24"/>
      <c r="S1157" s="27">
        <v>192</v>
      </c>
      <c r="T1157" s="27">
        <v>290</v>
      </c>
      <c r="U1157" s="27">
        <v>5751200</v>
      </c>
      <c r="V1157" s="24">
        <v>573400</v>
      </c>
      <c r="W1157" s="27">
        <v>5751200</v>
      </c>
      <c r="X1157" s="24" t="str">
        <f>IF(OR(I1157="",说明首页!$C$3-INT(I1157)&gt;7),"是","否")</f>
        <v>否</v>
      </c>
      <c r="Y1157" s="24" t="str">
        <f>IF(OR(O1157="",O1157&lt;22),"是","否")</f>
        <v>是</v>
      </c>
      <c r="Z1157" s="24" t="str">
        <f>IF(AND(X1157="否",Y1157="否"),"是","否")</f>
        <v>否</v>
      </c>
      <c r="AA1157" s="24" t="str">
        <f>IF(OR(I1157="",说明首页!$C$3-INT(I1157)&gt;=3),"是","否")</f>
        <v>否</v>
      </c>
      <c r="AB1157" s="28">
        <f>IFERROR(IF(L1157&gt;0,N1157/L1157,0),0)</f>
        <v>97.289568345323744</v>
      </c>
      <c r="AC1157" s="29">
        <f>IFERROR(IF(U1157="",0,U1157/10000),0)</f>
        <v>575.12</v>
      </c>
      <c r="AD1157" s="27">
        <f>IFERROR(IF(AND(T1157&lt;&gt;"",T1157&gt;0),U1157/T1157,0),0)</f>
        <v>19831.724137931036</v>
      </c>
      <c r="AE1157" s="29">
        <f>IFERROR(IF(V1157="",0,V1157/10000),0)</f>
        <v>57.34</v>
      </c>
      <c r="AF1157" s="29">
        <f>IFERROR(IF(O1157&gt;0,N1157/O1157/60,0),0)</f>
        <v>159.09705882352941</v>
      </c>
      <c r="AG1157" s="28" t="str">
        <f>IF(Z1157="是",COUNTIFS($Z$2:$Z$4721,"是",$AB$2:$AB$4721,"&lt;"&amp;AB1157)/COUNTIF($Z$2:$Z$4721,"是")*100,"")</f>
        <v/>
      </c>
      <c r="AH1157" s="28" t="str">
        <f>IF(Z1157="是",COUNTIFS($Z$2:$Z$4721,"是",$AC$2:$AC$4721,"&lt;"&amp;AC1157)/COUNTIF($Z$2:$Z$4721,"是")*100,"")</f>
        <v/>
      </c>
      <c r="AI1157" s="28" t="str">
        <f>IF(Z1157="是",COUNTIFS($Z$2:$Z$4721,"是",$AD$2:$AD$4721,"&lt;"&amp;AD1157)/COUNTIF($Z$2:$Z$4721,"是")*100,"")</f>
        <v/>
      </c>
      <c r="AJ1157" s="28" t="str">
        <f>IF(Z1157="是",COUNTIFS($Z$2:$Z$4721,"是",$AE$2:$AE$4721,"&lt;"&amp;AE1157)/COUNTIF($Z$2:$Z$4721,"是")*100,"")</f>
        <v/>
      </c>
      <c r="AK1157" s="28" t="str">
        <f>IF(Z1157="是",COUNTIFS($Z$2:$Z$4721,"是",$AF$2:$AF$4721,"&lt;"&amp;AF1157)/COUNTIF($Z$2:$Z$4721,"是")*100,"")</f>
        <v/>
      </c>
      <c r="AL1157" s="29" t="str">
        <f>IF(Z1157="是",ROUND(AG1157*0.1+AH1157*0.35+AI1157*0.15+AJ1157*0.15+AK1157*0.25,2),"")</f>
        <v/>
      </c>
      <c r="AM1157" s="25" t="str">
        <f>IF(Z1157="是",COUNTIFS($Z$2:$Z$4721,"是",$AL$2:$AL$4721,"&gt;"&amp;AL1157)+1,"")</f>
        <v/>
      </c>
      <c r="AN1157" s="24" t="str">
        <f>IF(Z1157&lt;&gt;"是","非参评",IF(AND(AM1157&lt;=COUNTIF($Z$2:$Z$4721,"是")*0.2,AC1157&gt;MEDIAN(IF($Z$2:$Z$4721="是",$AC$2:$AC$4721))),"S",IF(AM1157&lt;=COUNTIF($Z$2:$Z$4721,"是")*0.5,"A",IF(AM1157&lt;=COUNTIF($Z$2:$Z$4721,"是")*0.8,"B","C"))))</f>
        <v>非参评</v>
      </c>
      <c r="AO1157" s="24" t="str">
        <f>IF(G1157="","无数据",IF(G1157&lt;30,"MOB1-",IF(G1157&lt;90,"MOB1-3",IF(G1157&lt;180,"MOB3-6",IF(G1157&lt;365,"MOB6-12","MOB12+")))))</f>
        <v>MOB1-3</v>
      </c>
    </row>
    <row r="1158" spans="1:41" ht="13.5" customHeight="1">
      <c r="A1158" s="24" t="s">
        <v>1168</v>
      </c>
      <c r="B1158" s="34" t="s">
        <v>150</v>
      </c>
      <c r="C1158" s="25">
        <v>803074</v>
      </c>
      <c r="D1158" s="24" t="s">
        <v>414</v>
      </c>
      <c r="E1158" s="26">
        <v>46084.579861111102</v>
      </c>
      <c r="F1158" s="26">
        <v>46084.579861111102</v>
      </c>
      <c r="G1158" s="25">
        <v>70</v>
      </c>
      <c r="H1158" s="25">
        <v>70</v>
      </c>
      <c r="I1158" s="26">
        <v>46142.685416666704</v>
      </c>
      <c r="J1158" s="27">
        <v>325</v>
      </c>
      <c r="K1158" s="27">
        <v>344</v>
      </c>
      <c r="L1158" s="27">
        <v>135</v>
      </c>
      <c r="M1158" s="27">
        <v>14092</v>
      </c>
      <c r="N1158" s="27">
        <v>11385</v>
      </c>
      <c r="O1158" s="25"/>
      <c r="P1158" s="27">
        <v>0</v>
      </c>
      <c r="Q1158" s="24"/>
      <c r="R1158" s="24"/>
      <c r="S1158" s="27">
        <v>1</v>
      </c>
      <c r="T1158" s="27">
        <v>2</v>
      </c>
      <c r="U1158" s="27">
        <v>149500</v>
      </c>
      <c r="V1158" s="27">
        <v>149500</v>
      </c>
      <c r="W1158" s="27">
        <v>149500</v>
      </c>
      <c r="X1158" s="24" t="str">
        <f>IF(OR(I1158="",说明首页!$C$3-INT(I1158)&gt;7),"是","否")</f>
        <v>否</v>
      </c>
      <c r="Y1158" s="24" t="str">
        <f>IF(OR(O1158="",O1158&lt;22),"是","否")</f>
        <v>是</v>
      </c>
      <c r="Z1158" s="24" t="str">
        <f>IF(AND(X1158="否",Y1158="否"),"是","否")</f>
        <v>否</v>
      </c>
      <c r="AA1158" s="24" t="str">
        <f>IF(OR(I1158="",说明首页!$C$3-INT(I1158)&gt;=3),"是","否")</f>
        <v>否</v>
      </c>
      <c r="AB1158" s="28">
        <f>IFERROR(IF(L1158&gt;0,N1158/L1158,0),0)</f>
        <v>84.333333333333329</v>
      </c>
      <c r="AC1158" s="29">
        <f>IFERROR(IF(U1158="",0,U1158/10000),0)</f>
        <v>14.95</v>
      </c>
      <c r="AD1158" s="27">
        <f>IFERROR(IF(AND(T1158&lt;&gt;"",T1158&gt;0),U1158/T1158,0),0)</f>
        <v>74750</v>
      </c>
      <c r="AE1158" s="29">
        <f>IFERROR(IF(V1158="",0,V1158/10000),0)</f>
        <v>14.95</v>
      </c>
      <c r="AF1158" s="29">
        <f>IFERROR(IF(O1158&gt;0,N1158/O1158/60,0),0)</f>
        <v>0</v>
      </c>
      <c r="AG1158" s="28" t="str">
        <f>IF(Z1158="是",COUNTIFS($Z$2:$Z$4721,"是",$AB$2:$AB$4721,"&lt;"&amp;AB1158)/COUNTIF($Z$2:$Z$4721,"是")*100,"")</f>
        <v/>
      </c>
      <c r="AH1158" s="28" t="str">
        <f>IF(Z1158="是",COUNTIFS($Z$2:$Z$4721,"是",$AC$2:$AC$4721,"&lt;"&amp;AC1158)/COUNTIF($Z$2:$Z$4721,"是")*100,"")</f>
        <v/>
      </c>
      <c r="AI1158" s="28" t="str">
        <f>IF(Z1158="是",COUNTIFS($Z$2:$Z$4721,"是",$AD$2:$AD$4721,"&lt;"&amp;AD1158)/COUNTIF($Z$2:$Z$4721,"是")*100,"")</f>
        <v/>
      </c>
      <c r="AJ1158" s="28" t="str">
        <f>IF(Z1158="是",COUNTIFS($Z$2:$Z$4721,"是",$AE$2:$AE$4721,"&lt;"&amp;AE1158)/COUNTIF($Z$2:$Z$4721,"是")*100,"")</f>
        <v/>
      </c>
      <c r="AK1158" s="28" t="str">
        <f>IF(Z1158="是",COUNTIFS($Z$2:$Z$4721,"是",$AF$2:$AF$4721,"&lt;"&amp;AF1158)/COUNTIF($Z$2:$Z$4721,"是")*100,"")</f>
        <v/>
      </c>
      <c r="AL1158" s="29" t="str">
        <f>IF(Z1158="是",ROUND(AG1158*0.1+AH1158*0.35+AI1158*0.15+AJ1158*0.15+AK1158*0.25,2),"")</f>
        <v/>
      </c>
      <c r="AM1158" s="25" t="str">
        <f>IF(Z1158="是",COUNTIFS($Z$2:$Z$4721,"是",$AL$2:$AL$4721,"&gt;"&amp;AL1158)+1,"")</f>
        <v/>
      </c>
      <c r="AN1158" s="24" t="str">
        <f>IF(Z1158&lt;&gt;"是","非参评",IF(AND(AM1158&lt;=COUNTIF($Z$2:$Z$4721,"是")*0.2,AC1158&gt;MEDIAN(IF($Z$2:$Z$4721="是",$AC$2:$AC$4721))),"S",IF(AM1158&lt;=COUNTIF($Z$2:$Z$4721,"是")*0.5,"A",IF(AM1158&lt;=COUNTIF($Z$2:$Z$4721,"是")*0.8,"B","C"))))</f>
        <v>非参评</v>
      </c>
      <c r="AO1158" s="24" t="str">
        <f>IF(G1158="","无数据",IF(G1158&lt;30,"MOB1-",IF(G1158&lt;90,"MOB1-3",IF(G1158&lt;180,"MOB3-6",IF(G1158&lt;365,"MOB6-12","MOB12+")))))</f>
        <v>MOB1-3</v>
      </c>
    </row>
    <row r="1159" spans="1:41" ht="13.5" customHeight="1">
      <c r="A1159" s="24" t="s">
        <v>1168</v>
      </c>
      <c r="B1159" s="34" t="s">
        <v>150</v>
      </c>
      <c r="C1159" s="25">
        <v>803081</v>
      </c>
      <c r="D1159" s="24" t="s">
        <v>918</v>
      </c>
      <c r="E1159" s="26">
        <v>46085.463888888902</v>
      </c>
      <c r="F1159" s="26">
        <v>46085.463888888902</v>
      </c>
      <c r="G1159" s="25">
        <v>69</v>
      </c>
      <c r="H1159" s="25">
        <v>69</v>
      </c>
      <c r="I1159" s="26">
        <v>46154.71875</v>
      </c>
      <c r="J1159" s="27">
        <v>519</v>
      </c>
      <c r="K1159" s="27">
        <v>559</v>
      </c>
      <c r="L1159" s="27">
        <v>239</v>
      </c>
      <c r="M1159" s="27">
        <v>18142</v>
      </c>
      <c r="N1159" s="27">
        <v>13037</v>
      </c>
      <c r="O1159" s="25"/>
      <c r="P1159" s="27">
        <v>0</v>
      </c>
      <c r="Q1159" s="24"/>
      <c r="R1159" s="24"/>
      <c r="S1159" s="27">
        <v>2</v>
      </c>
      <c r="T1159" s="27">
        <v>5</v>
      </c>
      <c r="U1159" s="27">
        <v>4000</v>
      </c>
      <c r="V1159" s="27"/>
      <c r="W1159" s="27">
        <v>4000</v>
      </c>
      <c r="X1159" s="24" t="str">
        <f>IF(OR(I1159="",说明首页!$C$3-INT(I1159)&gt;7),"是","否")</f>
        <v>否</v>
      </c>
      <c r="Y1159" s="24" t="str">
        <f>IF(OR(O1159="",O1159&lt;22),"是","否")</f>
        <v>是</v>
      </c>
      <c r="Z1159" s="24" t="str">
        <f>IF(AND(X1159="否",Y1159="否"),"是","否")</f>
        <v>否</v>
      </c>
      <c r="AA1159" s="24" t="str">
        <f>IF(OR(I1159="",说明首页!$C$3-INT(I1159)&gt;=3),"是","否")</f>
        <v>否</v>
      </c>
      <c r="AB1159" s="28">
        <f>IFERROR(IF(L1159&gt;0,N1159/L1159,0),0)</f>
        <v>54.548117154811713</v>
      </c>
      <c r="AC1159" s="29">
        <f>IFERROR(IF(U1159="",0,U1159/10000),0)</f>
        <v>0.4</v>
      </c>
      <c r="AD1159" s="27">
        <f>IFERROR(IF(AND(T1159&lt;&gt;"",T1159&gt;0),U1159/T1159,0),0)</f>
        <v>800</v>
      </c>
      <c r="AE1159" s="29">
        <f>IFERROR(IF(V1159="",0,V1159/10000),0)</f>
        <v>0</v>
      </c>
      <c r="AF1159" s="29">
        <f>IFERROR(IF(O1159&gt;0,N1159/O1159/60,0),0)</f>
        <v>0</v>
      </c>
      <c r="AG1159" s="28" t="str">
        <f>IF(Z1159="是",COUNTIFS($Z$2:$Z$4721,"是",$AB$2:$AB$4721,"&lt;"&amp;AB1159)/COUNTIF($Z$2:$Z$4721,"是")*100,"")</f>
        <v/>
      </c>
      <c r="AH1159" s="28" t="str">
        <f>IF(Z1159="是",COUNTIFS($Z$2:$Z$4721,"是",$AC$2:$AC$4721,"&lt;"&amp;AC1159)/COUNTIF($Z$2:$Z$4721,"是")*100,"")</f>
        <v/>
      </c>
      <c r="AI1159" s="28" t="str">
        <f>IF(Z1159="是",COUNTIFS($Z$2:$Z$4721,"是",$AD$2:$AD$4721,"&lt;"&amp;AD1159)/COUNTIF($Z$2:$Z$4721,"是")*100,"")</f>
        <v/>
      </c>
      <c r="AJ1159" s="28" t="str">
        <f>IF(Z1159="是",COUNTIFS($Z$2:$Z$4721,"是",$AE$2:$AE$4721,"&lt;"&amp;AE1159)/COUNTIF($Z$2:$Z$4721,"是")*100,"")</f>
        <v/>
      </c>
      <c r="AK1159" s="28" t="str">
        <f>IF(Z1159="是",COUNTIFS($Z$2:$Z$4721,"是",$AF$2:$AF$4721,"&lt;"&amp;AF1159)/COUNTIF($Z$2:$Z$4721,"是")*100,"")</f>
        <v/>
      </c>
      <c r="AL1159" s="29" t="str">
        <f>IF(Z1159="是",ROUND(AG1159*0.1+AH1159*0.35+AI1159*0.15+AJ1159*0.15+AK1159*0.25,2),"")</f>
        <v/>
      </c>
      <c r="AM1159" s="25" t="str">
        <f>IF(Z1159="是",COUNTIFS($Z$2:$Z$4721,"是",$AL$2:$AL$4721,"&gt;"&amp;AL1159)+1,"")</f>
        <v/>
      </c>
      <c r="AN1159" s="24" t="str">
        <f>IF(Z1159&lt;&gt;"是","非参评",IF(AND(AM1159&lt;=COUNTIF($Z$2:$Z$4721,"是")*0.2,AC1159&gt;MEDIAN(IF($Z$2:$Z$4721="是",$AC$2:$AC$4721))),"S",IF(AM1159&lt;=COUNTIF($Z$2:$Z$4721,"是")*0.5,"A",IF(AM1159&lt;=COUNTIF($Z$2:$Z$4721,"是")*0.8,"B","C"))))</f>
        <v>非参评</v>
      </c>
      <c r="AO1159" s="24" t="str">
        <f>IF(G1159="","无数据",IF(G1159&lt;30,"MOB1-",IF(G1159&lt;90,"MOB1-3",IF(G1159&lt;180,"MOB3-6",IF(G1159&lt;365,"MOB6-12","MOB12+")))))</f>
        <v>MOB1-3</v>
      </c>
    </row>
    <row r="1160" spans="1:41" ht="13.5" customHeight="1">
      <c r="A1160" s="24" t="s">
        <v>1168</v>
      </c>
      <c r="B1160" s="34" t="s">
        <v>150</v>
      </c>
      <c r="C1160" s="25">
        <v>803600</v>
      </c>
      <c r="D1160" s="24" t="s">
        <v>327</v>
      </c>
      <c r="E1160" s="26">
        <v>46090.472222222197</v>
      </c>
      <c r="F1160" s="26">
        <v>46090.472222222197</v>
      </c>
      <c r="G1160" s="25">
        <v>64</v>
      </c>
      <c r="H1160" s="25">
        <v>64</v>
      </c>
      <c r="I1160" s="26">
        <v>46154.660416666702</v>
      </c>
      <c r="J1160" s="27">
        <v>412</v>
      </c>
      <c r="K1160" s="27">
        <v>438</v>
      </c>
      <c r="L1160" s="27">
        <v>194</v>
      </c>
      <c r="M1160" s="27">
        <v>22935</v>
      </c>
      <c r="N1160" s="27">
        <v>19325</v>
      </c>
      <c r="O1160" s="25">
        <v>2</v>
      </c>
      <c r="P1160" s="27">
        <v>0</v>
      </c>
      <c r="Q1160" s="24"/>
      <c r="R1160" s="24"/>
      <c r="S1160" s="27">
        <v>1</v>
      </c>
      <c r="T1160" s="27">
        <v>2</v>
      </c>
      <c r="U1160" s="27">
        <v>70000</v>
      </c>
      <c r="V1160" s="27">
        <v>70000</v>
      </c>
      <c r="W1160" s="27">
        <v>70000</v>
      </c>
      <c r="X1160" s="24" t="str">
        <f>IF(OR(I1160="",说明首页!$C$3-INT(I1160)&gt;7),"是","否")</f>
        <v>否</v>
      </c>
      <c r="Y1160" s="24" t="str">
        <f>IF(OR(O1160="",O1160&lt;22),"是","否")</f>
        <v>是</v>
      </c>
      <c r="Z1160" s="24" t="str">
        <f>IF(AND(X1160="否",Y1160="否"),"是","否")</f>
        <v>否</v>
      </c>
      <c r="AA1160" s="24" t="str">
        <f>IF(OR(I1160="",说明首页!$C$3-INT(I1160)&gt;=3),"是","否")</f>
        <v>否</v>
      </c>
      <c r="AB1160" s="28">
        <f>IFERROR(IF(L1160&gt;0,N1160/L1160,0),0)</f>
        <v>99.613402061855666</v>
      </c>
      <c r="AC1160" s="29">
        <f>IFERROR(IF(U1160="",0,U1160/10000),0)</f>
        <v>7</v>
      </c>
      <c r="AD1160" s="27">
        <f>IFERROR(IF(AND(T1160&lt;&gt;"",T1160&gt;0),U1160/T1160,0),0)</f>
        <v>35000</v>
      </c>
      <c r="AE1160" s="29">
        <f>IFERROR(IF(V1160="",0,V1160/10000),0)</f>
        <v>7</v>
      </c>
      <c r="AF1160" s="29">
        <f>IFERROR(IF(O1160&gt;0,N1160/O1160/60,0),0)</f>
        <v>161.04166666666666</v>
      </c>
      <c r="AG1160" s="28" t="str">
        <f>IF(Z1160="是",COUNTIFS($Z$2:$Z$4721,"是",$AB$2:$AB$4721,"&lt;"&amp;AB1160)/COUNTIF($Z$2:$Z$4721,"是")*100,"")</f>
        <v/>
      </c>
      <c r="AH1160" s="28" t="str">
        <f>IF(Z1160="是",COUNTIFS($Z$2:$Z$4721,"是",$AC$2:$AC$4721,"&lt;"&amp;AC1160)/COUNTIF($Z$2:$Z$4721,"是")*100,"")</f>
        <v/>
      </c>
      <c r="AI1160" s="28" t="str">
        <f>IF(Z1160="是",COUNTIFS($Z$2:$Z$4721,"是",$AD$2:$AD$4721,"&lt;"&amp;AD1160)/COUNTIF($Z$2:$Z$4721,"是")*100,"")</f>
        <v/>
      </c>
      <c r="AJ1160" s="28" t="str">
        <f>IF(Z1160="是",COUNTIFS($Z$2:$Z$4721,"是",$AE$2:$AE$4721,"&lt;"&amp;AE1160)/COUNTIF($Z$2:$Z$4721,"是")*100,"")</f>
        <v/>
      </c>
      <c r="AK1160" s="28" t="str">
        <f>IF(Z1160="是",COUNTIFS($Z$2:$Z$4721,"是",$AF$2:$AF$4721,"&lt;"&amp;AF1160)/COUNTIF($Z$2:$Z$4721,"是")*100,"")</f>
        <v/>
      </c>
      <c r="AL1160" s="29" t="str">
        <f>IF(Z1160="是",ROUND(AG1160*0.1+AH1160*0.35+AI1160*0.15+AJ1160*0.15+AK1160*0.25,2),"")</f>
        <v/>
      </c>
      <c r="AM1160" s="25" t="str">
        <f>IF(Z1160="是",COUNTIFS($Z$2:$Z$4721,"是",$AL$2:$AL$4721,"&gt;"&amp;AL1160)+1,"")</f>
        <v/>
      </c>
      <c r="AN1160" s="24" t="str">
        <f>IF(Z1160&lt;&gt;"是","非参评",IF(AND(AM1160&lt;=COUNTIF($Z$2:$Z$4721,"是")*0.2,AC1160&gt;MEDIAN(IF($Z$2:$Z$4721="是",$AC$2:$AC$4721))),"S",IF(AM1160&lt;=COUNTIF($Z$2:$Z$4721,"是")*0.5,"A",IF(AM1160&lt;=COUNTIF($Z$2:$Z$4721,"是")*0.8,"B","C"))))</f>
        <v>非参评</v>
      </c>
      <c r="AO1160" s="24" t="str">
        <f>IF(G1160="","无数据",IF(G1160&lt;30,"MOB1-",IF(G1160&lt;90,"MOB1-3",IF(G1160&lt;180,"MOB3-6",IF(G1160&lt;365,"MOB6-12","MOB12+")))))</f>
        <v>MOB1-3</v>
      </c>
    </row>
    <row r="1161" spans="1:41" ht="13.5" customHeight="1">
      <c r="A1161" s="24" t="s">
        <v>1168</v>
      </c>
      <c r="B1161" s="34" t="s">
        <v>150</v>
      </c>
      <c r="C1161" s="25">
        <v>803611</v>
      </c>
      <c r="D1161" s="24" t="s">
        <v>635</v>
      </c>
      <c r="E1161" s="26">
        <v>46090.579861111102</v>
      </c>
      <c r="F1161" s="26">
        <v>46090.579861111102</v>
      </c>
      <c r="G1161" s="25">
        <v>64</v>
      </c>
      <c r="H1161" s="25">
        <v>64</v>
      </c>
      <c r="I1161" s="26">
        <v>46154.815972222197</v>
      </c>
      <c r="J1161" s="27">
        <v>365</v>
      </c>
      <c r="K1161" s="27">
        <v>387</v>
      </c>
      <c r="L1161" s="27">
        <v>176</v>
      </c>
      <c r="M1161" s="27">
        <v>19464</v>
      </c>
      <c r="N1161" s="27">
        <v>16114</v>
      </c>
      <c r="O1161" s="25">
        <v>1</v>
      </c>
      <c r="P1161" s="27">
        <v>0</v>
      </c>
      <c r="Q1161" s="24"/>
      <c r="R1161" s="24"/>
      <c r="S1161" s="27">
        <v>6</v>
      </c>
      <c r="T1161" s="27">
        <v>12</v>
      </c>
      <c r="U1161" s="27">
        <v>714600</v>
      </c>
      <c r="V1161" s="27">
        <v>680400</v>
      </c>
      <c r="W1161" s="27">
        <v>714600</v>
      </c>
      <c r="X1161" s="24" t="str">
        <f>IF(OR(I1161="",说明首页!$C$3-INT(I1161)&gt;7),"是","否")</f>
        <v>否</v>
      </c>
      <c r="Y1161" s="24" t="str">
        <f>IF(OR(O1161="",O1161&lt;22),"是","否")</f>
        <v>是</v>
      </c>
      <c r="Z1161" s="24" t="str">
        <f>IF(AND(X1161="否",Y1161="否"),"是","否")</f>
        <v>否</v>
      </c>
      <c r="AA1161" s="24" t="str">
        <f>IF(OR(I1161="",说明首页!$C$3-INT(I1161)&gt;=3),"是","否")</f>
        <v>否</v>
      </c>
      <c r="AB1161" s="28">
        <f>IFERROR(IF(L1161&gt;0,N1161/L1161,0),0)</f>
        <v>91.556818181818187</v>
      </c>
      <c r="AC1161" s="29">
        <f>IFERROR(IF(U1161="",0,U1161/10000),0)</f>
        <v>71.459999999999994</v>
      </c>
      <c r="AD1161" s="27">
        <f>IFERROR(IF(AND(T1161&lt;&gt;"",T1161&gt;0),U1161/T1161,0),0)</f>
        <v>59550</v>
      </c>
      <c r="AE1161" s="29">
        <f>IFERROR(IF(V1161="",0,V1161/10000),0)</f>
        <v>68.040000000000006</v>
      </c>
      <c r="AF1161" s="29">
        <f>IFERROR(IF(O1161&gt;0,N1161/O1161/60,0),0)</f>
        <v>268.56666666666666</v>
      </c>
      <c r="AG1161" s="28" t="str">
        <f>IF(Z1161="是",COUNTIFS($Z$2:$Z$4721,"是",$AB$2:$AB$4721,"&lt;"&amp;AB1161)/COUNTIF($Z$2:$Z$4721,"是")*100,"")</f>
        <v/>
      </c>
      <c r="AH1161" s="28" t="str">
        <f>IF(Z1161="是",COUNTIFS($Z$2:$Z$4721,"是",$AC$2:$AC$4721,"&lt;"&amp;AC1161)/COUNTIF($Z$2:$Z$4721,"是")*100,"")</f>
        <v/>
      </c>
      <c r="AI1161" s="28" t="str">
        <f>IF(Z1161="是",COUNTIFS($Z$2:$Z$4721,"是",$AD$2:$AD$4721,"&lt;"&amp;AD1161)/COUNTIF($Z$2:$Z$4721,"是")*100,"")</f>
        <v/>
      </c>
      <c r="AJ1161" s="28" t="str">
        <f>IF(Z1161="是",COUNTIFS($Z$2:$Z$4721,"是",$AE$2:$AE$4721,"&lt;"&amp;AE1161)/COUNTIF($Z$2:$Z$4721,"是")*100,"")</f>
        <v/>
      </c>
      <c r="AK1161" s="28" t="str">
        <f>IF(Z1161="是",COUNTIFS($Z$2:$Z$4721,"是",$AF$2:$AF$4721,"&lt;"&amp;AF1161)/COUNTIF($Z$2:$Z$4721,"是")*100,"")</f>
        <v/>
      </c>
      <c r="AL1161" s="29" t="str">
        <f>IF(Z1161="是",ROUND(AG1161*0.1+AH1161*0.35+AI1161*0.15+AJ1161*0.15+AK1161*0.25,2),"")</f>
        <v/>
      </c>
      <c r="AM1161" s="25" t="str">
        <f>IF(Z1161="是",COUNTIFS($Z$2:$Z$4721,"是",$AL$2:$AL$4721,"&gt;"&amp;AL1161)+1,"")</f>
        <v/>
      </c>
      <c r="AN1161" s="24" t="str">
        <f>IF(Z1161&lt;&gt;"是","非参评",IF(AND(AM1161&lt;=COUNTIF($Z$2:$Z$4721,"是")*0.2,AC1161&gt;MEDIAN(IF($Z$2:$Z$4721="是",$AC$2:$AC$4721))),"S",IF(AM1161&lt;=COUNTIF($Z$2:$Z$4721,"是")*0.5,"A",IF(AM1161&lt;=COUNTIF($Z$2:$Z$4721,"是")*0.8,"B","C"))))</f>
        <v>非参评</v>
      </c>
      <c r="AO1161" s="24" t="str">
        <f>IF(G1161="","无数据",IF(G1161&lt;30,"MOB1-",IF(G1161&lt;90,"MOB1-3",IF(G1161&lt;180,"MOB3-6",IF(G1161&lt;365,"MOB6-12","MOB12+")))))</f>
        <v>MOB1-3</v>
      </c>
    </row>
    <row r="1162" spans="1:41" ht="13.5" customHeight="1">
      <c r="A1162" s="24" t="s">
        <v>1168</v>
      </c>
      <c r="B1162" s="34" t="s">
        <v>150</v>
      </c>
      <c r="C1162" s="25">
        <v>803612</v>
      </c>
      <c r="D1162" s="24" t="s">
        <v>445</v>
      </c>
      <c r="E1162" s="26">
        <v>46090.5805555556</v>
      </c>
      <c r="F1162" s="26">
        <v>46090.5805555556</v>
      </c>
      <c r="G1162" s="25">
        <v>64</v>
      </c>
      <c r="H1162" s="25">
        <v>64</v>
      </c>
      <c r="I1162" s="26">
        <v>46154.653472222199</v>
      </c>
      <c r="J1162" s="27">
        <v>350</v>
      </c>
      <c r="K1162" s="27">
        <v>376</v>
      </c>
      <c r="L1162" s="27">
        <v>157</v>
      </c>
      <c r="M1162" s="27">
        <v>15485</v>
      </c>
      <c r="N1162" s="27">
        <v>11935</v>
      </c>
      <c r="O1162" s="25"/>
      <c r="P1162" s="27">
        <v>0</v>
      </c>
      <c r="Q1162" s="24"/>
      <c r="R1162" s="24"/>
      <c r="S1162" s="27">
        <v>1</v>
      </c>
      <c r="T1162" s="27">
        <v>4</v>
      </c>
      <c r="U1162" s="27">
        <v>76000</v>
      </c>
      <c r="V1162" s="27"/>
      <c r="W1162" s="27">
        <v>76000</v>
      </c>
      <c r="X1162" s="24" t="str">
        <f>IF(OR(I1162="",说明首页!$C$3-INT(I1162)&gt;7),"是","否")</f>
        <v>否</v>
      </c>
      <c r="Y1162" s="24" t="str">
        <f>IF(OR(O1162="",O1162&lt;22),"是","否")</f>
        <v>是</v>
      </c>
      <c r="Z1162" s="24" t="str">
        <f>IF(AND(X1162="否",Y1162="否"),"是","否")</f>
        <v>否</v>
      </c>
      <c r="AA1162" s="24" t="str">
        <f>IF(OR(I1162="",说明首页!$C$3-INT(I1162)&gt;=3),"是","否")</f>
        <v>否</v>
      </c>
      <c r="AB1162" s="28">
        <f>IFERROR(IF(L1162&gt;0,N1162/L1162,0),0)</f>
        <v>76.019108280254784</v>
      </c>
      <c r="AC1162" s="29">
        <f>IFERROR(IF(U1162="",0,U1162/10000),0)</f>
        <v>7.6</v>
      </c>
      <c r="AD1162" s="27">
        <f>IFERROR(IF(AND(T1162&lt;&gt;"",T1162&gt;0),U1162/T1162,0),0)</f>
        <v>19000</v>
      </c>
      <c r="AE1162" s="29">
        <f>IFERROR(IF(V1162="",0,V1162/10000),0)</f>
        <v>0</v>
      </c>
      <c r="AF1162" s="29">
        <f>IFERROR(IF(O1162&gt;0,N1162/O1162/60,0),0)</f>
        <v>0</v>
      </c>
      <c r="AG1162" s="28" t="str">
        <f>IF(Z1162="是",COUNTIFS($Z$2:$Z$4721,"是",$AB$2:$AB$4721,"&lt;"&amp;AB1162)/COUNTIF($Z$2:$Z$4721,"是")*100,"")</f>
        <v/>
      </c>
      <c r="AH1162" s="28" t="str">
        <f>IF(Z1162="是",COUNTIFS($Z$2:$Z$4721,"是",$AC$2:$AC$4721,"&lt;"&amp;AC1162)/COUNTIF($Z$2:$Z$4721,"是")*100,"")</f>
        <v/>
      </c>
      <c r="AI1162" s="28" t="str">
        <f>IF(Z1162="是",COUNTIFS($Z$2:$Z$4721,"是",$AD$2:$AD$4721,"&lt;"&amp;AD1162)/COUNTIF($Z$2:$Z$4721,"是")*100,"")</f>
        <v/>
      </c>
      <c r="AJ1162" s="28" t="str">
        <f>IF(Z1162="是",COUNTIFS($Z$2:$Z$4721,"是",$AE$2:$AE$4721,"&lt;"&amp;AE1162)/COUNTIF($Z$2:$Z$4721,"是")*100,"")</f>
        <v/>
      </c>
      <c r="AK1162" s="28" t="str">
        <f>IF(Z1162="是",COUNTIFS($Z$2:$Z$4721,"是",$AF$2:$AF$4721,"&lt;"&amp;AF1162)/COUNTIF($Z$2:$Z$4721,"是")*100,"")</f>
        <v/>
      </c>
      <c r="AL1162" s="29" t="str">
        <f>IF(Z1162="是",ROUND(AG1162*0.1+AH1162*0.35+AI1162*0.15+AJ1162*0.15+AK1162*0.25,2),"")</f>
        <v/>
      </c>
      <c r="AM1162" s="25" t="str">
        <f>IF(Z1162="是",COUNTIFS($Z$2:$Z$4721,"是",$AL$2:$AL$4721,"&gt;"&amp;AL1162)+1,"")</f>
        <v/>
      </c>
      <c r="AN1162" s="24" t="str">
        <f>IF(Z1162&lt;&gt;"是","非参评",IF(AND(AM1162&lt;=COUNTIF($Z$2:$Z$4721,"是")*0.2,AC1162&gt;MEDIAN(IF($Z$2:$Z$4721="是",$AC$2:$AC$4721))),"S",IF(AM1162&lt;=COUNTIF($Z$2:$Z$4721,"是")*0.5,"A",IF(AM1162&lt;=COUNTIF($Z$2:$Z$4721,"是")*0.8,"B","C"))))</f>
        <v>非参评</v>
      </c>
      <c r="AO1162" s="24" t="str">
        <f>IF(G1162="","无数据",IF(G1162&lt;30,"MOB1-",IF(G1162&lt;90,"MOB1-3",IF(G1162&lt;180,"MOB3-6",IF(G1162&lt;365,"MOB6-12","MOB12+")))))</f>
        <v>MOB1-3</v>
      </c>
    </row>
    <row r="1163" spans="1:41" ht="13.5" customHeight="1">
      <c r="A1163" s="24" t="s">
        <v>1168</v>
      </c>
      <c r="B1163" s="34" t="s">
        <v>150</v>
      </c>
      <c r="C1163" s="25">
        <v>803613</v>
      </c>
      <c r="D1163" s="24" t="s">
        <v>568</v>
      </c>
      <c r="E1163" s="26">
        <v>46090.579861111102</v>
      </c>
      <c r="F1163" s="26">
        <v>46090.579861111102</v>
      </c>
      <c r="G1163" s="25">
        <v>64</v>
      </c>
      <c r="H1163" s="25">
        <v>64</v>
      </c>
      <c r="I1163" s="26">
        <v>46154.713888888902</v>
      </c>
      <c r="J1163" s="27">
        <v>533</v>
      </c>
      <c r="K1163" s="27">
        <v>566</v>
      </c>
      <c r="L1163" s="27">
        <v>264</v>
      </c>
      <c r="M1163" s="27">
        <v>21987</v>
      </c>
      <c r="N1163" s="27">
        <v>17819</v>
      </c>
      <c r="O1163" s="25">
        <v>1</v>
      </c>
      <c r="P1163" s="27">
        <v>0</v>
      </c>
      <c r="Q1163" s="24"/>
      <c r="R1163" s="24"/>
      <c r="S1163" s="27">
        <v>2</v>
      </c>
      <c r="T1163" s="27">
        <v>4</v>
      </c>
      <c r="U1163" s="27">
        <v>122000</v>
      </c>
      <c r="V1163" s="27">
        <v>120000</v>
      </c>
      <c r="W1163" s="27">
        <v>122000</v>
      </c>
      <c r="X1163" s="24" t="str">
        <f>IF(OR(I1163="",说明首页!$C$3-INT(I1163)&gt;7),"是","否")</f>
        <v>否</v>
      </c>
      <c r="Y1163" s="24" t="str">
        <f>IF(OR(O1163="",O1163&lt;22),"是","否")</f>
        <v>是</v>
      </c>
      <c r="Z1163" s="24" t="str">
        <f>IF(AND(X1163="否",Y1163="否"),"是","否")</f>
        <v>否</v>
      </c>
      <c r="AA1163" s="24" t="str">
        <f>IF(OR(I1163="",说明首页!$C$3-INT(I1163)&gt;=3),"是","否")</f>
        <v>否</v>
      </c>
      <c r="AB1163" s="28">
        <f>IFERROR(IF(L1163&gt;0,N1163/L1163,0),0)</f>
        <v>67.496212121212125</v>
      </c>
      <c r="AC1163" s="29">
        <f>IFERROR(IF(U1163="",0,U1163/10000),0)</f>
        <v>12.2</v>
      </c>
      <c r="AD1163" s="27">
        <f>IFERROR(IF(AND(T1163&lt;&gt;"",T1163&gt;0),U1163/T1163,0),0)</f>
        <v>30500</v>
      </c>
      <c r="AE1163" s="29">
        <f>IFERROR(IF(V1163="",0,V1163/10000),0)</f>
        <v>12</v>
      </c>
      <c r="AF1163" s="29">
        <f>IFERROR(IF(O1163&gt;0,N1163/O1163/60,0),0)</f>
        <v>296.98333333333335</v>
      </c>
      <c r="AG1163" s="28" t="str">
        <f>IF(Z1163="是",COUNTIFS($Z$2:$Z$4721,"是",$AB$2:$AB$4721,"&lt;"&amp;AB1163)/COUNTIF($Z$2:$Z$4721,"是")*100,"")</f>
        <v/>
      </c>
      <c r="AH1163" s="28" t="str">
        <f>IF(Z1163="是",COUNTIFS($Z$2:$Z$4721,"是",$AC$2:$AC$4721,"&lt;"&amp;AC1163)/COUNTIF($Z$2:$Z$4721,"是")*100,"")</f>
        <v/>
      </c>
      <c r="AI1163" s="28" t="str">
        <f>IF(Z1163="是",COUNTIFS($Z$2:$Z$4721,"是",$AD$2:$AD$4721,"&lt;"&amp;AD1163)/COUNTIF($Z$2:$Z$4721,"是")*100,"")</f>
        <v/>
      </c>
      <c r="AJ1163" s="28" t="str">
        <f>IF(Z1163="是",COUNTIFS($Z$2:$Z$4721,"是",$AE$2:$AE$4721,"&lt;"&amp;AE1163)/COUNTIF($Z$2:$Z$4721,"是")*100,"")</f>
        <v/>
      </c>
      <c r="AK1163" s="28" t="str">
        <f>IF(Z1163="是",COUNTIFS($Z$2:$Z$4721,"是",$AF$2:$AF$4721,"&lt;"&amp;AF1163)/COUNTIF($Z$2:$Z$4721,"是")*100,"")</f>
        <v/>
      </c>
      <c r="AL1163" s="29" t="str">
        <f>IF(Z1163="是",ROUND(AG1163*0.1+AH1163*0.35+AI1163*0.15+AJ1163*0.15+AK1163*0.25,2),"")</f>
        <v/>
      </c>
      <c r="AM1163" s="25" t="str">
        <f>IF(Z1163="是",COUNTIFS($Z$2:$Z$4721,"是",$AL$2:$AL$4721,"&gt;"&amp;AL1163)+1,"")</f>
        <v/>
      </c>
      <c r="AN1163" s="24" t="str">
        <f>IF(Z1163&lt;&gt;"是","非参评",IF(AND(AM1163&lt;=COUNTIF($Z$2:$Z$4721,"是")*0.2,AC1163&gt;MEDIAN(IF($Z$2:$Z$4721="是",$AC$2:$AC$4721))),"S",IF(AM1163&lt;=COUNTIF($Z$2:$Z$4721,"是")*0.5,"A",IF(AM1163&lt;=COUNTIF($Z$2:$Z$4721,"是")*0.8,"B","C"))))</f>
        <v>非参评</v>
      </c>
      <c r="AO1163" s="24" t="str">
        <f>IF(G1163="","无数据",IF(G1163&lt;30,"MOB1-",IF(G1163&lt;90,"MOB1-3",IF(G1163&lt;180,"MOB3-6",IF(G1163&lt;365,"MOB6-12","MOB12+")))))</f>
        <v>MOB1-3</v>
      </c>
    </row>
    <row r="1164" spans="1:41" ht="13.5" customHeight="1">
      <c r="A1164" s="24" t="s">
        <v>1168</v>
      </c>
      <c r="B1164" s="34" t="s">
        <v>150</v>
      </c>
      <c r="C1164" s="25">
        <v>803614</v>
      </c>
      <c r="D1164" s="24" t="s">
        <v>253</v>
      </c>
      <c r="E1164" s="26">
        <v>46090.595138888901</v>
      </c>
      <c r="F1164" s="26">
        <v>46090.595138888901</v>
      </c>
      <c r="G1164" s="25">
        <v>64</v>
      </c>
      <c r="H1164" s="25">
        <v>64</v>
      </c>
      <c r="I1164" s="26">
        <v>46154.652777777803</v>
      </c>
      <c r="J1164" s="27">
        <v>760</v>
      </c>
      <c r="K1164" s="27">
        <v>809</v>
      </c>
      <c r="L1164" s="27">
        <v>187</v>
      </c>
      <c r="M1164" s="27">
        <v>25861</v>
      </c>
      <c r="N1164" s="27">
        <v>15945</v>
      </c>
      <c r="O1164" s="25">
        <v>2</v>
      </c>
      <c r="P1164" s="27">
        <v>0</v>
      </c>
      <c r="Q1164" s="24"/>
      <c r="R1164" s="24"/>
      <c r="S1164" s="27">
        <v>7</v>
      </c>
      <c r="T1164" s="27">
        <v>14</v>
      </c>
      <c r="U1164" s="27">
        <v>402400</v>
      </c>
      <c r="V1164" s="27">
        <v>275400</v>
      </c>
      <c r="W1164" s="27">
        <v>402400</v>
      </c>
      <c r="X1164" s="24" t="str">
        <f>IF(OR(I1164="",说明首页!$C$3-INT(I1164)&gt;7),"是","否")</f>
        <v>否</v>
      </c>
      <c r="Y1164" s="24" t="str">
        <f>IF(OR(O1164="",O1164&lt;22),"是","否")</f>
        <v>是</v>
      </c>
      <c r="Z1164" s="24" t="str">
        <f>IF(AND(X1164="否",Y1164="否"),"是","否")</f>
        <v>否</v>
      </c>
      <c r="AA1164" s="24" t="str">
        <f>IF(OR(I1164="",说明首页!$C$3-INT(I1164)&gt;=3),"是","否")</f>
        <v>否</v>
      </c>
      <c r="AB1164" s="28">
        <f>IFERROR(IF(L1164&gt;0,N1164/L1164,0),0)</f>
        <v>85.267379679144383</v>
      </c>
      <c r="AC1164" s="29">
        <f>IFERROR(IF(U1164="",0,U1164/10000),0)</f>
        <v>40.24</v>
      </c>
      <c r="AD1164" s="27">
        <f>IFERROR(IF(AND(T1164&lt;&gt;"",T1164&gt;0),U1164/T1164,0),0)</f>
        <v>28742.857142857141</v>
      </c>
      <c r="AE1164" s="29">
        <f>IFERROR(IF(V1164="",0,V1164/10000),0)</f>
        <v>27.54</v>
      </c>
      <c r="AF1164" s="29">
        <f>IFERROR(IF(O1164&gt;0,N1164/O1164/60,0),0)</f>
        <v>132.875</v>
      </c>
      <c r="AG1164" s="28" t="str">
        <f>IF(Z1164="是",COUNTIFS($Z$2:$Z$4721,"是",$AB$2:$AB$4721,"&lt;"&amp;AB1164)/COUNTIF($Z$2:$Z$4721,"是")*100,"")</f>
        <v/>
      </c>
      <c r="AH1164" s="28" t="str">
        <f>IF(Z1164="是",COUNTIFS($Z$2:$Z$4721,"是",$AC$2:$AC$4721,"&lt;"&amp;AC1164)/COUNTIF($Z$2:$Z$4721,"是")*100,"")</f>
        <v/>
      </c>
      <c r="AI1164" s="28" t="str">
        <f>IF(Z1164="是",COUNTIFS($Z$2:$Z$4721,"是",$AD$2:$AD$4721,"&lt;"&amp;AD1164)/COUNTIF($Z$2:$Z$4721,"是")*100,"")</f>
        <v/>
      </c>
      <c r="AJ1164" s="28" t="str">
        <f>IF(Z1164="是",COUNTIFS($Z$2:$Z$4721,"是",$AE$2:$AE$4721,"&lt;"&amp;AE1164)/COUNTIF($Z$2:$Z$4721,"是")*100,"")</f>
        <v/>
      </c>
      <c r="AK1164" s="28" t="str">
        <f>IF(Z1164="是",COUNTIFS($Z$2:$Z$4721,"是",$AF$2:$AF$4721,"&lt;"&amp;AF1164)/COUNTIF($Z$2:$Z$4721,"是")*100,"")</f>
        <v/>
      </c>
      <c r="AL1164" s="29" t="str">
        <f>IF(Z1164="是",ROUND(AG1164*0.1+AH1164*0.35+AI1164*0.15+AJ1164*0.15+AK1164*0.25,2),"")</f>
        <v/>
      </c>
      <c r="AM1164" s="25" t="str">
        <f>IF(Z1164="是",COUNTIFS($Z$2:$Z$4721,"是",$AL$2:$AL$4721,"&gt;"&amp;AL1164)+1,"")</f>
        <v/>
      </c>
      <c r="AN1164" s="24" t="str">
        <f>IF(Z1164&lt;&gt;"是","非参评",IF(AND(AM1164&lt;=COUNTIF($Z$2:$Z$4721,"是")*0.2,AC1164&gt;MEDIAN(IF($Z$2:$Z$4721="是",$AC$2:$AC$4721))),"S",IF(AM1164&lt;=COUNTIF($Z$2:$Z$4721,"是")*0.5,"A",IF(AM1164&lt;=COUNTIF($Z$2:$Z$4721,"是")*0.8,"B","C"))))</f>
        <v>非参评</v>
      </c>
      <c r="AO1164" s="24" t="str">
        <f>IF(G1164="","无数据",IF(G1164&lt;30,"MOB1-",IF(G1164&lt;90,"MOB1-3",IF(G1164&lt;180,"MOB3-6",IF(G1164&lt;365,"MOB6-12","MOB12+")))))</f>
        <v>MOB1-3</v>
      </c>
    </row>
    <row r="1165" spans="1:41" ht="13.5" customHeight="1">
      <c r="A1165" s="24" t="s">
        <v>1168</v>
      </c>
      <c r="B1165" s="34" t="s">
        <v>150</v>
      </c>
      <c r="C1165" s="25">
        <v>803616</v>
      </c>
      <c r="D1165" s="24" t="s">
        <v>1126</v>
      </c>
      <c r="E1165" s="26">
        <v>46090.577083333301</v>
      </c>
      <c r="F1165" s="26">
        <v>46090.577083333301</v>
      </c>
      <c r="G1165" s="25">
        <v>64</v>
      </c>
      <c r="H1165" s="25">
        <v>64</v>
      </c>
      <c r="I1165" s="26">
        <v>46153.748611111099</v>
      </c>
      <c r="J1165" s="27">
        <v>464</v>
      </c>
      <c r="K1165" s="27">
        <v>527</v>
      </c>
      <c r="L1165" s="27">
        <v>130</v>
      </c>
      <c r="M1165" s="27">
        <v>17747</v>
      </c>
      <c r="N1165" s="27">
        <v>11661</v>
      </c>
      <c r="O1165" s="25"/>
      <c r="P1165" s="27">
        <v>0</v>
      </c>
      <c r="Q1165" s="24"/>
      <c r="R1165" s="24"/>
      <c r="S1165" s="27">
        <v>5</v>
      </c>
      <c r="T1165" s="27">
        <v>10</v>
      </c>
      <c r="U1165" s="27">
        <v>352000</v>
      </c>
      <c r="V1165" s="27">
        <v>280000</v>
      </c>
      <c r="W1165" s="27">
        <v>352000</v>
      </c>
      <c r="X1165" s="24" t="str">
        <f>IF(OR(I1165="",说明首页!$C$3-INT(I1165)&gt;7),"是","否")</f>
        <v>否</v>
      </c>
      <c r="Y1165" s="24" t="str">
        <f>IF(OR(O1165="",O1165&lt;22),"是","否")</f>
        <v>是</v>
      </c>
      <c r="Z1165" s="24" t="str">
        <f>IF(AND(X1165="否",Y1165="否"),"是","否")</f>
        <v>否</v>
      </c>
      <c r="AA1165" s="24" t="str">
        <f>IF(OR(I1165="",说明首页!$C$3-INT(I1165)&gt;=3),"是","否")</f>
        <v>否</v>
      </c>
      <c r="AB1165" s="28">
        <f>IFERROR(IF(L1165&gt;0,N1165/L1165,0),0)</f>
        <v>89.7</v>
      </c>
      <c r="AC1165" s="29">
        <f>IFERROR(IF(U1165="",0,U1165/10000),0)</f>
        <v>35.200000000000003</v>
      </c>
      <c r="AD1165" s="27">
        <f>IFERROR(IF(AND(T1165&lt;&gt;"",T1165&gt;0),U1165/T1165,0),0)</f>
        <v>35200</v>
      </c>
      <c r="AE1165" s="29">
        <f>IFERROR(IF(V1165="",0,V1165/10000),0)</f>
        <v>28</v>
      </c>
      <c r="AF1165" s="29">
        <f>IFERROR(IF(O1165&gt;0,N1165/O1165/60,0),0)</f>
        <v>0</v>
      </c>
      <c r="AG1165" s="28" t="str">
        <f>IF(Z1165="是",COUNTIFS($Z$2:$Z$4721,"是",$AB$2:$AB$4721,"&lt;"&amp;AB1165)/COUNTIF($Z$2:$Z$4721,"是")*100,"")</f>
        <v/>
      </c>
      <c r="AH1165" s="28" t="str">
        <f>IF(Z1165="是",COUNTIFS($Z$2:$Z$4721,"是",$AC$2:$AC$4721,"&lt;"&amp;AC1165)/COUNTIF($Z$2:$Z$4721,"是")*100,"")</f>
        <v/>
      </c>
      <c r="AI1165" s="28" t="str">
        <f>IF(Z1165="是",COUNTIFS($Z$2:$Z$4721,"是",$AD$2:$AD$4721,"&lt;"&amp;AD1165)/COUNTIF($Z$2:$Z$4721,"是")*100,"")</f>
        <v/>
      </c>
      <c r="AJ1165" s="28" t="str">
        <f>IF(Z1165="是",COUNTIFS($Z$2:$Z$4721,"是",$AE$2:$AE$4721,"&lt;"&amp;AE1165)/COUNTIF($Z$2:$Z$4721,"是")*100,"")</f>
        <v/>
      </c>
      <c r="AK1165" s="28" t="str">
        <f>IF(Z1165="是",COUNTIFS($Z$2:$Z$4721,"是",$AF$2:$AF$4721,"&lt;"&amp;AF1165)/COUNTIF($Z$2:$Z$4721,"是")*100,"")</f>
        <v/>
      </c>
      <c r="AL1165" s="29" t="str">
        <f>IF(Z1165="是",ROUND(AG1165*0.1+AH1165*0.35+AI1165*0.15+AJ1165*0.15+AK1165*0.25,2),"")</f>
        <v/>
      </c>
      <c r="AM1165" s="25" t="str">
        <f>IF(Z1165="是",COUNTIFS($Z$2:$Z$4721,"是",$AL$2:$AL$4721,"&gt;"&amp;AL1165)+1,"")</f>
        <v/>
      </c>
      <c r="AN1165" s="24" t="str">
        <f>IF(Z1165&lt;&gt;"是","非参评",IF(AND(AM1165&lt;=COUNTIF($Z$2:$Z$4721,"是")*0.2,AC1165&gt;MEDIAN(IF($Z$2:$Z$4721="是",$AC$2:$AC$4721))),"S",IF(AM1165&lt;=COUNTIF($Z$2:$Z$4721,"是")*0.5,"A",IF(AM1165&lt;=COUNTIF($Z$2:$Z$4721,"是")*0.8,"B","C"))))</f>
        <v>非参评</v>
      </c>
      <c r="AO1165" s="24" t="str">
        <f>IF(G1165="","无数据",IF(G1165&lt;30,"MOB1-",IF(G1165&lt;90,"MOB1-3",IF(G1165&lt;180,"MOB3-6",IF(G1165&lt;365,"MOB6-12","MOB12+")))))</f>
        <v>MOB1-3</v>
      </c>
    </row>
    <row r="1166" spans="1:41" ht="13.5" customHeight="1">
      <c r="A1166" s="24" t="s">
        <v>1168</v>
      </c>
      <c r="B1166" s="34" t="s">
        <v>150</v>
      </c>
      <c r="C1166" s="25">
        <v>803617</v>
      </c>
      <c r="D1166" s="24" t="s">
        <v>660</v>
      </c>
      <c r="E1166" s="26">
        <v>46090.570833333302</v>
      </c>
      <c r="F1166" s="26">
        <v>46090.570833333302</v>
      </c>
      <c r="G1166" s="25">
        <v>64</v>
      </c>
      <c r="H1166" s="25">
        <v>64</v>
      </c>
      <c r="I1166" s="26">
        <v>46154.693055555603</v>
      </c>
      <c r="J1166" s="27">
        <v>563</v>
      </c>
      <c r="K1166" s="27">
        <v>635</v>
      </c>
      <c r="L1166" s="27">
        <v>171</v>
      </c>
      <c r="M1166" s="27">
        <v>22580</v>
      </c>
      <c r="N1166" s="27">
        <v>15919</v>
      </c>
      <c r="O1166" s="25">
        <v>1</v>
      </c>
      <c r="P1166" s="27">
        <v>0</v>
      </c>
      <c r="Q1166" s="24"/>
      <c r="R1166" s="24"/>
      <c r="S1166" s="27">
        <v>3</v>
      </c>
      <c r="T1166" s="27">
        <v>5</v>
      </c>
      <c r="U1166" s="27">
        <v>30000</v>
      </c>
      <c r="V1166" s="27"/>
      <c r="W1166" s="27">
        <v>30000</v>
      </c>
      <c r="X1166" s="24" t="str">
        <f>IF(OR(I1166="",说明首页!$C$3-INT(I1166)&gt;7),"是","否")</f>
        <v>否</v>
      </c>
      <c r="Y1166" s="24" t="str">
        <f>IF(OR(O1166="",O1166&lt;22),"是","否")</f>
        <v>是</v>
      </c>
      <c r="Z1166" s="24" t="str">
        <f>IF(AND(X1166="否",Y1166="否"),"是","否")</f>
        <v>否</v>
      </c>
      <c r="AA1166" s="24" t="str">
        <f>IF(OR(I1166="",说明首页!$C$3-INT(I1166)&gt;=3),"是","否")</f>
        <v>否</v>
      </c>
      <c r="AB1166" s="28">
        <f>IFERROR(IF(L1166&gt;0,N1166/L1166,0),0)</f>
        <v>93.093567251461991</v>
      </c>
      <c r="AC1166" s="29">
        <f>IFERROR(IF(U1166="",0,U1166/10000),0)</f>
        <v>3</v>
      </c>
      <c r="AD1166" s="27">
        <f>IFERROR(IF(AND(T1166&lt;&gt;"",T1166&gt;0),U1166/T1166,0),0)</f>
        <v>6000</v>
      </c>
      <c r="AE1166" s="29">
        <f>IFERROR(IF(V1166="",0,V1166/10000),0)</f>
        <v>0</v>
      </c>
      <c r="AF1166" s="29">
        <f>IFERROR(IF(O1166&gt;0,N1166/O1166/60,0),0)</f>
        <v>265.31666666666666</v>
      </c>
      <c r="AG1166" s="28" t="str">
        <f>IF(Z1166="是",COUNTIFS($Z$2:$Z$4721,"是",$AB$2:$AB$4721,"&lt;"&amp;AB1166)/COUNTIF($Z$2:$Z$4721,"是")*100,"")</f>
        <v/>
      </c>
      <c r="AH1166" s="28" t="str">
        <f>IF(Z1166="是",COUNTIFS($Z$2:$Z$4721,"是",$AC$2:$AC$4721,"&lt;"&amp;AC1166)/COUNTIF($Z$2:$Z$4721,"是")*100,"")</f>
        <v/>
      </c>
      <c r="AI1166" s="28" t="str">
        <f>IF(Z1166="是",COUNTIFS($Z$2:$Z$4721,"是",$AD$2:$AD$4721,"&lt;"&amp;AD1166)/COUNTIF($Z$2:$Z$4721,"是")*100,"")</f>
        <v/>
      </c>
      <c r="AJ1166" s="28" t="str">
        <f>IF(Z1166="是",COUNTIFS($Z$2:$Z$4721,"是",$AE$2:$AE$4721,"&lt;"&amp;AE1166)/COUNTIF($Z$2:$Z$4721,"是")*100,"")</f>
        <v/>
      </c>
      <c r="AK1166" s="28" t="str">
        <f>IF(Z1166="是",COUNTIFS($Z$2:$Z$4721,"是",$AF$2:$AF$4721,"&lt;"&amp;AF1166)/COUNTIF($Z$2:$Z$4721,"是")*100,"")</f>
        <v/>
      </c>
      <c r="AL1166" s="29" t="str">
        <f>IF(Z1166="是",ROUND(AG1166*0.1+AH1166*0.35+AI1166*0.15+AJ1166*0.15+AK1166*0.25,2),"")</f>
        <v/>
      </c>
      <c r="AM1166" s="25" t="str">
        <f>IF(Z1166="是",COUNTIFS($Z$2:$Z$4721,"是",$AL$2:$AL$4721,"&gt;"&amp;AL1166)+1,"")</f>
        <v/>
      </c>
      <c r="AN1166" s="24" t="str">
        <f>IF(Z1166&lt;&gt;"是","非参评",IF(AND(AM1166&lt;=COUNTIF($Z$2:$Z$4721,"是")*0.2,AC1166&gt;MEDIAN(IF($Z$2:$Z$4721="是",$AC$2:$AC$4721))),"S",IF(AM1166&lt;=COUNTIF($Z$2:$Z$4721,"是")*0.5,"A",IF(AM1166&lt;=COUNTIF($Z$2:$Z$4721,"是")*0.8,"B","C"))))</f>
        <v>非参评</v>
      </c>
      <c r="AO1166" s="24" t="str">
        <f>IF(G1166="","无数据",IF(G1166&lt;30,"MOB1-",IF(G1166&lt;90,"MOB1-3",IF(G1166&lt;180,"MOB3-6",IF(G1166&lt;365,"MOB6-12","MOB12+")))))</f>
        <v>MOB1-3</v>
      </c>
    </row>
    <row r="1167" spans="1:41" ht="13.5" customHeight="1">
      <c r="A1167" s="24" t="s">
        <v>1168</v>
      </c>
      <c r="B1167" s="34" t="s">
        <v>150</v>
      </c>
      <c r="C1167" s="25">
        <v>803620</v>
      </c>
      <c r="D1167" s="24" t="s">
        <v>605</v>
      </c>
      <c r="E1167" s="26">
        <v>46090.586111111101</v>
      </c>
      <c r="F1167" s="26">
        <v>46090.586111111101</v>
      </c>
      <c r="G1167" s="25">
        <v>64</v>
      </c>
      <c r="H1167" s="25">
        <v>64</v>
      </c>
      <c r="I1167" s="26">
        <v>46140.622222222199</v>
      </c>
      <c r="J1167" s="27">
        <v>192</v>
      </c>
      <c r="K1167" s="27">
        <v>199</v>
      </c>
      <c r="L1167" s="27">
        <v>88</v>
      </c>
      <c r="M1167" s="27">
        <v>9127</v>
      </c>
      <c r="N1167" s="27">
        <v>7516</v>
      </c>
      <c r="O1167" s="25"/>
      <c r="P1167" s="27">
        <v>0</v>
      </c>
      <c r="Q1167" s="24"/>
      <c r="R1167" s="24"/>
      <c r="S1167" s="27">
        <v>2</v>
      </c>
      <c r="T1167" s="27">
        <v>4</v>
      </c>
      <c r="U1167" s="27">
        <v>70000</v>
      </c>
      <c r="V1167" s="27">
        <v>70000</v>
      </c>
      <c r="W1167" s="27">
        <v>70000</v>
      </c>
      <c r="X1167" s="24" t="str">
        <f>IF(OR(I1167="",说明首页!$C$3-INT(I1167)&gt;7),"是","否")</f>
        <v>否</v>
      </c>
      <c r="Y1167" s="24" t="str">
        <f>IF(OR(O1167="",O1167&lt;22),"是","否")</f>
        <v>是</v>
      </c>
      <c r="Z1167" s="24" t="str">
        <f>IF(AND(X1167="否",Y1167="否"),"是","否")</f>
        <v>否</v>
      </c>
      <c r="AA1167" s="24" t="str">
        <f>IF(OR(I1167="",说明首页!$C$3-INT(I1167)&gt;=3),"是","否")</f>
        <v>否</v>
      </c>
      <c r="AB1167" s="28">
        <f>IFERROR(IF(L1167&gt;0,N1167/L1167,0),0)</f>
        <v>85.409090909090907</v>
      </c>
      <c r="AC1167" s="29">
        <f>IFERROR(IF(U1167="",0,U1167/10000),0)</f>
        <v>7</v>
      </c>
      <c r="AD1167" s="27">
        <f>IFERROR(IF(AND(T1167&lt;&gt;"",T1167&gt;0),U1167/T1167,0),0)</f>
        <v>17500</v>
      </c>
      <c r="AE1167" s="29">
        <f>IFERROR(IF(V1167="",0,V1167/10000),0)</f>
        <v>7</v>
      </c>
      <c r="AF1167" s="29">
        <f>IFERROR(IF(O1167&gt;0,N1167/O1167/60,0),0)</f>
        <v>0</v>
      </c>
      <c r="AG1167" s="28" t="str">
        <f>IF(Z1167="是",COUNTIFS($Z$2:$Z$4721,"是",$AB$2:$AB$4721,"&lt;"&amp;AB1167)/COUNTIF($Z$2:$Z$4721,"是")*100,"")</f>
        <v/>
      </c>
      <c r="AH1167" s="28" t="str">
        <f>IF(Z1167="是",COUNTIFS($Z$2:$Z$4721,"是",$AC$2:$AC$4721,"&lt;"&amp;AC1167)/COUNTIF($Z$2:$Z$4721,"是")*100,"")</f>
        <v/>
      </c>
      <c r="AI1167" s="28" t="str">
        <f>IF(Z1167="是",COUNTIFS($Z$2:$Z$4721,"是",$AD$2:$AD$4721,"&lt;"&amp;AD1167)/COUNTIF($Z$2:$Z$4721,"是")*100,"")</f>
        <v/>
      </c>
      <c r="AJ1167" s="28" t="str">
        <f>IF(Z1167="是",COUNTIFS($Z$2:$Z$4721,"是",$AE$2:$AE$4721,"&lt;"&amp;AE1167)/COUNTIF($Z$2:$Z$4721,"是")*100,"")</f>
        <v/>
      </c>
      <c r="AK1167" s="28" t="str">
        <f>IF(Z1167="是",COUNTIFS($Z$2:$Z$4721,"是",$AF$2:$AF$4721,"&lt;"&amp;AF1167)/COUNTIF($Z$2:$Z$4721,"是")*100,"")</f>
        <v/>
      </c>
      <c r="AL1167" s="29" t="str">
        <f>IF(Z1167="是",ROUND(AG1167*0.1+AH1167*0.35+AI1167*0.15+AJ1167*0.15+AK1167*0.25,2),"")</f>
        <v/>
      </c>
      <c r="AM1167" s="25" t="str">
        <f>IF(Z1167="是",COUNTIFS($Z$2:$Z$4721,"是",$AL$2:$AL$4721,"&gt;"&amp;AL1167)+1,"")</f>
        <v/>
      </c>
      <c r="AN1167" s="24" t="str">
        <f>IF(Z1167&lt;&gt;"是","非参评",IF(AND(AM1167&lt;=COUNTIF($Z$2:$Z$4721,"是")*0.2,AC1167&gt;MEDIAN(IF($Z$2:$Z$4721="是",$AC$2:$AC$4721))),"S",IF(AM1167&lt;=COUNTIF($Z$2:$Z$4721,"是")*0.5,"A",IF(AM1167&lt;=COUNTIF($Z$2:$Z$4721,"是")*0.8,"B","C"))))</f>
        <v>非参评</v>
      </c>
      <c r="AO1167" s="24" t="str">
        <f>IF(G1167="","无数据",IF(G1167&lt;30,"MOB1-",IF(G1167&lt;90,"MOB1-3",IF(G1167&lt;180,"MOB3-6",IF(G1167&lt;365,"MOB6-12","MOB12+")))))</f>
        <v>MOB1-3</v>
      </c>
    </row>
    <row r="1168" spans="1:41" ht="13.5" hidden="1" customHeight="1">
      <c r="A1168" s="24" t="s">
        <v>1168</v>
      </c>
      <c r="B1168" s="34" t="s">
        <v>181</v>
      </c>
      <c r="C1168" s="25">
        <v>804124</v>
      </c>
      <c r="D1168" s="24" t="s">
        <v>698</v>
      </c>
      <c r="E1168" s="26">
        <v>46093.418055555601</v>
      </c>
      <c r="F1168" s="26">
        <v>46093.418055555601</v>
      </c>
      <c r="G1168" s="25">
        <v>61</v>
      </c>
      <c r="H1168" s="25">
        <v>61</v>
      </c>
      <c r="I1168" s="26">
        <v>46154.802777777797</v>
      </c>
      <c r="J1168" s="27">
        <v>2277</v>
      </c>
      <c r="K1168" s="27">
        <v>2821</v>
      </c>
      <c r="L1168" s="27">
        <v>968</v>
      </c>
      <c r="M1168" s="27">
        <v>213178</v>
      </c>
      <c r="N1168" s="27">
        <v>185796</v>
      </c>
      <c r="O1168" s="25">
        <v>23</v>
      </c>
      <c r="P1168" s="24">
        <v>0</v>
      </c>
      <c r="Q1168" s="24"/>
      <c r="R1168" s="24"/>
      <c r="S1168" s="24">
        <v>155</v>
      </c>
      <c r="T1168" s="24">
        <v>237</v>
      </c>
      <c r="U1168" s="24">
        <v>4544800</v>
      </c>
      <c r="V1168" s="24">
        <v>2058100</v>
      </c>
      <c r="W1168" s="24">
        <v>4544800</v>
      </c>
      <c r="X1168" s="24" t="str">
        <f>IF(OR(I1168="",说明首页!$C$3-INT(I1168)&gt;7),"是","否")</f>
        <v>否</v>
      </c>
      <c r="Y1168" s="24" t="str">
        <f>IF(OR(O1168="",O1168&lt;22),"是","否")</f>
        <v>否</v>
      </c>
      <c r="Z1168" s="24" t="str">
        <f>IF(AND(X1168="否",Y1168="否"),"是","否")</f>
        <v>是</v>
      </c>
      <c r="AA1168" s="24" t="str">
        <f>IF(OR(I1168="",说明首页!$C$3-INT(I1168)&gt;=3),"是","否")</f>
        <v>否</v>
      </c>
      <c r="AB1168" s="28">
        <f>IFERROR(IF(L1168&gt;0,N1168/L1168,0),0)</f>
        <v>191.93801652892563</v>
      </c>
      <c r="AC1168" s="29">
        <f>IFERROR(IF(U1168="",0,U1168/10000),0)</f>
        <v>454.48</v>
      </c>
      <c r="AD1168" s="27">
        <f>IFERROR(IF(AND(T1168&lt;&gt;"",T1168&gt;0),U1168/T1168,0),0)</f>
        <v>19176.371308016878</v>
      </c>
      <c r="AE1168" s="29">
        <f>IFERROR(IF(V1168="",0,V1168/10000),0)</f>
        <v>205.81</v>
      </c>
      <c r="AF1168" s="29">
        <f>IFERROR(IF(O1168&gt;0,N1168/O1168/60,0),0)</f>
        <v>134.63478260869564</v>
      </c>
      <c r="AG1168" s="28">
        <f>IF(Z1168="是",COUNTIFS($Z$2:$Z$4721,"是",$AB$2:$AB$4721,"&lt;"&amp;AB1168)/COUNTIF($Z$2:$Z$4721,"是")*100,"")</f>
        <v>99.156829679595276</v>
      </c>
      <c r="AH1168" s="28">
        <f>IF(Z1168="是",COUNTIFS($Z$2:$Z$4721,"是",$AC$2:$AC$4721,"&lt;"&amp;AC1168)/COUNTIF($Z$2:$Z$4721,"是")*100,"")</f>
        <v>12.984822934232715</v>
      </c>
      <c r="AI1168" s="28">
        <f>IF(Z1168="是",COUNTIFS($Z$2:$Z$4721,"是",$AD$2:$AD$4721,"&lt;"&amp;AD1168)/COUNTIF($Z$2:$Z$4721,"是")*100,"")</f>
        <v>22.259696458684655</v>
      </c>
      <c r="AJ1168" s="28">
        <f>IF(Z1168="是",COUNTIFS($Z$2:$Z$4721,"是",$AE$2:$AE$4721,"&lt;"&amp;AE1168)/COUNTIF($Z$2:$Z$4721,"是")*100,"")</f>
        <v>28.499156829679595</v>
      </c>
      <c r="AK1168" s="28">
        <f>IF(Z1168="是",COUNTIFS($Z$2:$Z$4721,"是",$AF$2:$AF$4721,"&lt;"&amp;AF1168)/COUNTIF($Z$2:$Z$4721,"是")*100,"")</f>
        <v>50.084317032040474</v>
      </c>
      <c r="AL1168" s="29">
        <f>IF(Z1168="是",ROUND(AG1168*0.1+AH1168*0.35+AI1168*0.15+AJ1168*0.15+AK1168*0.25,2),"")</f>
        <v>34.6</v>
      </c>
      <c r="AM1168" s="25">
        <f>IF(Z1168="是",COUNTIFS($Z$2:$Z$4721,"是",$AL$2:$AL$4721,"&gt;"&amp;AL1168)+1,"")</f>
        <v>410</v>
      </c>
      <c r="AN1168" s="24" t="str">
        <f>IF(Z1168&lt;&gt;"是","非参评",IF(AND(AM1168&lt;=COUNTIF($Z$2:$Z$4721,"是")*0.2,AC1168&gt;MEDIAN(IF($Z$2:$Z$4721="是",$AC$2:$AC$4721))),"S",IF(AM1168&lt;=COUNTIF($Z$2:$Z$4721,"是")*0.5,"A",IF(AM1168&lt;=COUNTIF($Z$2:$Z$4721,"是")*0.8,"B","C"))))</f>
        <v>B</v>
      </c>
      <c r="AO1168" s="24" t="str">
        <f>IF(G1168="","无数据",IF(G1168&lt;30,"MOB1-",IF(G1168&lt;90,"MOB1-3",IF(G1168&lt;180,"MOB3-6",IF(G1168&lt;365,"MOB6-12","MOB12+")))))</f>
        <v>MOB1-3</v>
      </c>
    </row>
    <row r="1169" spans="1:41" ht="13.5" hidden="1" customHeight="1">
      <c r="A1169" s="24" t="s">
        <v>1168</v>
      </c>
      <c r="B1169" s="34" t="s">
        <v>176</v>
      </c>
      <c r="C1169" s="25">
        <v>804136</v>
      </c>
      <c r="D1169" s="24" t="s">
        <v>924</v>
      </c>
      <c r="E1169" s="26">
        <v>46094.380555555603</v>
      </c>
      <c r="F1169" s="26">
        <v>46094.380555555603</v>
      </c>
      <c r="G1169" s="25">
        <v>60</v>
      </c>
      <c r="H1169" s="25">
        <v>60</v>
      </c>
      <c r="I1169" s="26">
        <v>46154.737500000003</v>
      </c>
      <c r="J1169" s="27">
        <v>234</v>
      </c>
      <c r="K1169" s="27">
        <v>406</v>
      </c>
      <c r="L1169" s="27">
        <v>192</v>
      </c>
      <c r="M1169" s="27">
        <v>19445</v>
      </c>
      <c r="N1169" s="27">
        <v>16001</v>
      </c>
      <c r="O1169" s="24">
        <v>2</v>
      </c>
      <c r="P1169" s="27">
        <v>0</v>
      </c>
      <c r="Q1169" s="24"/>
      <c r="R1169" s="24"/>
      <c r="S1169" s="27">
        <v>3</v>
      </c>
      <c r="T1169" s="27">
        <v>5</v>
      </c>
      <c r="U1169" s="27">
        <v>56500</v>
      </c>
      <c r="V1169" s="27">
        <v>26500</v>
      </c>
      <c r="W1169" s="27">
        <v>56500</v>
      </c>
      <c r="X1169" s="24" t="str">
        <f>IF(OR(I1169="",说明首页!$C$3-INT(I1169)&gt;7),"是","否")</f>
        <v>否</v>
      </c>
      <c r="Y1169" s="24" t="str">
        <f>IF(OR(O1169="",O1169&lt;22),"是","否")</f>
        <v>是</v>
      </c>
      <c r="Z1169" s="24" t="str">
        <f>IF(AND(X1169="否",Y1169="否"),"是","否")</f>
        <v>否</v>
      </c>
      <c r="AA1169" s="24" t="str">
        <f>IF(OR(I1169="",说明首页!$C$3-INT(I1169)&gt;=3),"是","否")</f>
        <v>否</v>
      </c>
      <c r="AB1169" s="28">
        <f>IFERROR(IF(L1169&gt;0,N1169/L1169,0),0)</f>
        <v>83.338541666666671</v>
      </c>
      <c r="AC1169" s="29">
        <f>IFERROR(IF(U1169="",0,U1169/10000),0)</f>
        <v>5.65</v>
      </c>
      <c r="AD1169" s="27">
        <f>IFERROR(IF(AND(T1169&lt;&gt;"",T1169&gt;0),U1169/T1169,0),0)</f>
        <v>11300</v>
      </c>
      <c r="AE1169" s="29">
        <f>IFERROR(IF(V1169="",0,V1169/10000),0)</f>
        <v>2.65</v>
      </c>
      <c r="AF1169" s="29">
        <f>IFERROR(IF(O1169&gt;0,N1169/O1169/60,0),0)</f>
        <v>133.34166666666667</v>
      </c>
      <c r="AG1169" s="28" t="str">
        <f>IF(Z1169="是",COUNTIFS($Z$2:$Z$4721,"是",$AB$2:$AB$4721,"&lt;"&amp;AB1169)/COUNTIF($Z$2:$Z$4721,"是")*100,"")</f>
        <v/>
      </c>
      <c r="AH1169" s="28" t="str">
        <f>IF(Z1169="是",COUNTIFS($Z$2:$Z$4721,"是",$AC$2:$AC$4721,"&lt;"&amp;AC1169)/COUNTIF($Z$2:$Z$4721,"是")*100,"")</f>
        <v/>
      </c>
      <c r="AI1169" s="28" t="str">
        <f>IF(Z1169="是",COUNTIFS($Z$2:$Z$4721,"是",$AD$2:$AD$4721,"&lt;"&amp;AD1169)/COUNTIF($Z$2:$Z$4721,"是")*100,"")</f>
        <v/>
      </c>
      <c r="AJ1169" s="28" t="str">
        <f>IF(Z1169="是",COUNTIFS($Z$2:$Z$4721,"是",$AE$2:$AE$4721,"&lt;"&amp;AE1169)/COUNTIF($Z$2:$Z$4721,"是")*100,"")</f>
        <v/>
      </c>
      <c r="AK1169" s="28" t="str">
        <f>IF(Z1169="是",COUNTIFS($Z$2:$Z$4721,"是",$AF$2:$AF$4721,"&lt;"&amp;AF1169)/COUNTIF($Z$2:$Z$4721,"是")*100,"")</f>
        <v/>
      </c>
      <c r="AL1169" s="29" t="str">
        <f>IF(Z1169="是",ROUND(AG1169*0.1+AH1169*0.35+AI1169*0.15+AJ1169*0.15+AK1169*0.25,2),"")</f>
        <v/>
      </c>
      <c r="AM1169" s="25" t="str">
        <f>IF(Z1169="是",COUNTIFS($Z$2:$Z$4721,"是",$AL$2:$AL$4721,"&gt;"&amp;AL1169)+1,"")</f>
        <v/>
      </c>
      <c r="AN1169" s="24" t="str">
        <f>IF(Z1169&lt;&gt;"是","非参评",IF(AND(AM1169&lt;=COUNTIF($Z$2:$Z$4721,"是")*0.2,AC1169&gt;MEDIAN(IF($Z$2:$Z$4721="是",$AC$2:$AC$4721))),"S",IF(AM1169&lt;=COUNTIF($Z$2:$Z$4721,"是")*0.5,"A",IF(AM1169&lt;=COUNTIF($Z$2:$Z$4721,"是")*0.8,"B","C"))))</f>
        <v>非参评</v>
      </c>
      <c r="AO1169" s="24" t="str">
        <f>IF(G1169="","无数据",IF(G1169&lt;30,"MOB1-",IF(G1169&lt;90,"MOB1-3",IF(G1169&lt;180,"MOB3-6",IF(G1169&lt;365,"MOB6-12","MOB12+")))))</f>
        <v>MOB1-3</v>
      </c>
    </row>
    <row r="1170" spans="1:41" ht="13.5" hidden="1" customHeight="1">
      <c r="A1170" s="24" t="s">
        <v>1168</v>
      </c>
      <c r="B1170" s="34" t="s">
        <v>147</v>
      </c>
      <c r="C1170" s="25">
        <v>804162</v>
      </c>
      <c r="D1170" s="24" t="s">
        <v>557</v>
      </c>
      <c r="E1170" s="26">
        <v>46094.675694444399</v>
      </c>
      <c r="F1170" s="26">
        <v>46094.675694444399</v>
      </c>
      <c r="G1170" s="25">
        <v>60</v>
      </c>
      <c r="H1170" s="25">
        <v>60</v>
      </c>
      <c r="I1170" s="26">
        <v>46154.801388888904</v>
      </c>
      <c r="J1170" s="27">
        <v>3596</v>
      </c>
      <c r="K1170" s="27">
        <v>3912</v>
      </c>
      <c r="L1170" s="27">
        <v>1584</v>
      </c>
      <c r="M1170" s="27">
        <v>166093</v>
      </c>
      <c r="N1170" s="27">
        <v>132798</v>
      </c>
      <c r="O1170" s="25">
        <v>24</v>
      </c>
      <c r="P1170" s="27">
        <v>0</v>
      </c>
      <c r="Q1170" s="24"/>
      <c r="R1170" s="24"/>
      <c r="S1170" s="27">
        <v>118</v>
      </c>
      <c r="T1170" s="27">
        <v>188</v>
      </c>
      <c r="U1170" s="27">
        <v>3989000</v>
      </c>
      <c r="V1170" s="27">
        <v>1691200</v>
      </c>
      <c r="W1170" s="27">
        <v>3989000</v>
      </c>
      <c r="X1170" s="24" t="str">
        <f>IF(OR(I1170="",说明首页!$C$3-INT(I1170)&gt;7),"是","否")</f>
        <v>否</v>
      </c>
      <c r="Y1170" s="24" t="str">
        <f>IF(OR(O1170="",O1170&lt;22),"是","否")</f>
        <v>否</v>
      </c>
      <c r="Z1170" s="24" t="str">
        <f>IF(AND(X1170="否",Y1170="否"),"是","否")</f>
        <v>是</v>
      </c>
      <c r="AA1170" s="24" t="str">
        <f>IF(OR(I1170="",说明首页!$C$3-INT(I1170)&gt;=3),"是","否")</f>
        <v>否</v>
      </c>
      <c r="AB1170" s="28">
        <f>IFERROR(IF(L1170&gt;0,N1170/L1170,0),0)</f>
        <v>83.837121212121218</v>
      </c>
      <c r="AC1170" s="29">
        <f>IFERROR(IF(U1170="",0,U1170/10000),0)</f>
        <v>398.9</v>
      </c>
      <c r="AD1170" s="27">
        <f>IFERROR(IF(AND(T1170&lt;&gt;"",T1170&gt;0),U1170/T1170,0),0)</f>
        <v>21218.08510638298</v>
      </c>
      <c r="AE1170" s="29">
        <f>IFERROR(IF(V1170="",0,V1170/10000),0)</f>
        <v>169.12</v>
      </c>
      <c r="AF1170" s="29">
        <f>IFERROR(IF(O1170&gt;0,N1170/O1170/60,0),0)</f>
        <v>92.220833333333331</v>
      </c>
      <c r="AG1170" s="28">
        <f>IF(Z1170="是",COUNTIFS($Z$2:$Z$4721,"是",$AB$2:$AB$4721,"&lt;"&amp;AB1170)/COUNTIF($Z$2:$Z$4721,"是")*100,"")</f>
        <v>32.546374367622263</v>
      </c>
      <c r="AH1170" s="28">
        <f>IF(Z1170="是",COUNTIFS($Z$2:$Z$4721,"是",$AC$2:$AC$4721,"&lt;"&amp;AC1170)/COUNTIF($Z$2:$Z$4721,"是")*100,"")</f>
        <v>8.768971332209107</v>
      </c>
      <c r="AI1170" s="28">
        <f>IF(Z1170="是",COUNTIFS($Z$2:$Z$4721,"是",$AD$2:$AD$4721,"&lt;"&amp;AD1170)/COUNTIF($Z$2:$Z$4721,"是")*100,"")</f>
        <v>33.726812816188875</v>
      </c>
      <c r="AJ1170" s="28">
        <f>IF(Z1170="是",COUNTIFS($Z$2:$Z$4721,"是",$AE$2:$AE$4721,"&lt;"&amp;AE1170)/COUNTIF($Z$2:$Z$4721,"是")*100,"")</f>
        <v>21.753794266441819</v>
      </c>
      <c r="AK1170" s="28">
        <f>IF(Z1170="是",COUNTIFS($Z$2:$Z$4721,"是",$AF$2:$AF$4721,"&lt;"&amp;AF1170)/COUNTIF($Z$2:$Z$4721,"是")*100,"")</f>
        <v>3.87858347386172</v>
      </c>
      <c r="AL1170" s="29">
        <f>IF(Z1170="是",ROUND(AG1170*0.1+AH1170*0.35+AI1170*0.15+AJ1170*0.15+AK1170*0.25,2),"")</f>
        <v>15.62</v>
      </c>
      <c r="AM1170" s="25">
        <f>IF(Z1170="是",COUNTIFS($Z$2:$Z$4721,"是",$AL$2:$AL$4721,"&gt;"&amp;AL1170)+1,"")</f>
        <v>555</v>
      </c>
      <c r="AN1170" s="24" t="str">
        <f>IF(Z1170&lt;&gt;"是","非参评",IF(AND(AM1170&lt;=COUNTIF($Z$2:$Z$4721,"是")*0.2,AC1170&gt;MEDIAN(IF($Z$2:$Z$4721="是",$AC$2:$AC$4721))),"S",IF(AM1170&lt;=COUNTIF($Z$2:$Z$4721,"是")*0.5,"A",IF(AM1170&lt;=COUNTIF($Z$2:$Z$4721,"是")*0.8,"B","C"))))</f>
        <v>C</v>
      </c>
      <c r="AO1170" s="24" t="str">
        <f>IF(G1170="","无数据",IF(G1170&lt;30,"MOB1-",IF(G1170&lt;90,"MOB1-3",IF(G1170&lt;180,"MOB3-6",IF(G1170&lt;365,"MOB6-12","MOB12+")))))</f>
        <v>MOB1-3</v>
      </c>
    </row>
    <row r="1171" spans="1:41" ht="13.5" hidden="1" customHeight="1">
      <c r="A1171" s="24" t="s">
        <v>1168</v>
      </c>
      <c r="B1171" s="34" t="s">
        <v>162</v>
      </c>
      <c r="C1171" s="25">
        <v>804164</v>
      </c>
      <c r="D1171" s="24" t="s">
        <v>1977</v>
      </c>
      <c r="E1171" s="26">
        <v>46094.4868055556</v>
      </c>
      <c r="F1171" s="26">
        <v>46094.4868055556</v>
      </c>
      <c r="G1171" s="25">
        <v>60</v>
      </c>
      <c r="H1171" s="25">
        <v>60</v>
      </c>
      <c r="I1171" s="26">
        <v>46154.493055555598</v>
      </c>
      <c r="J1171" s="27">
        <v>2347</v>
      </c>
      <c r="K1171" s="27">
        <v>2559</v>
      </c>
      <c r="L1171" s="27">
        <v>1234</v>
      </c>
      <c r="M1171" s="27">
        <v>152354</v>
      </c>
      <c r="N1171" s="27">
        <v>132553</v>
      </c>
      <c r="O1171" s="25">
        <v>21</v>
      </c>
      <c r="P1171" s="27">
        <v>0</v>
      </c>
      <c r="Q1171" s="24"/>
      <c r="R1171" s="24"/>
      <c r="S1171" s="27">
        <v>134</v>
      </c>
      <c r="T1171" s="27">
        <v>201</v>
      </c>
      <c r="U1171" s="27">
        <v>5964200</v>
      </c>
      <c r="V1171" s="27">
        <v>2677700</v>
      </c>
      <c r="W1171" s="27">
        <v>5964200</v>
      </c>
      <c r="X1171" s="24" t="str">
        <f>IF(OR(I1171="",说明首页!$C$3-INT(I1171)&gt;7),"是","否")</f>
        <v>否</v>
      </c>
      <c r="Y1171" s="24" t="str">
        <f>IF(OR(O1171="",O1171&lt;22),"是","否")</f>
        <v>是</v>
      </c>
      <c r="Z1171" s="24" t="str">
        <f>IF(AND(X1171="否",Y1171="否"),"是","否")</f>
        <v>否</v>
      </c>
      <c r="AA1171" s="24" t="str">
        <f>IF(OR(I1171="",说明首页!$C$3-INT(I1171)&gt;=3),"是","否")</f>
        <v>否</v>
      </c>
      <c r="AB1171" s="28">
        <f>IFERROR(IF(L1171&gt;0,N1171/L1171,0),0)</f>
        <v>107.41734197730956</v>
      </c>
      <c r="AC1171" s="29">
        <f>IFERROR(IF(U1171="",0,U1171/10000),0)</f>
        <v>596.41999999999996</v>
      </c>
      <c r="AD1171" s="27">
        <f>IFERROR(IF(AND(T1171&lt;&gt;"",T1171&gt;0),U1171/T1171,0),0)</f>
        <v>29672.636815920399</v>
      </c>
      <c r="AE1171" s="29">
        <f>IFERROR(IF(V1171="",0,V1171/10000),0)</f>
        <v>267.77</v>
      </c>
      <c r="AF1171" s="29">
        <f>IFERROR(IF(O1171&gt;0,N1171/O1171/60,0),0)</f>
        <v>105.20079365079366</v>
      </c>
      <c r="AG1171" s="28" t="str">
        <f>IF(Z1171="是",COUNTIFS($Z$2:$Z$4721,"是",$AB$2:$AB$4721,"&lt;"&amp;AB1171)/COUNTIF($Z$2:$Z$4721,"是")*100,"")</f>
        <v/>
      </c>
      <c r="AH1171" s="28" t="str">
        <f>IF(Z1171="是",COUNTIFS($Z$2:$Z$4721,"是",$AC$2:$AC$4721,"&lt;"&amp;AC1171)/COUNTIF($Z$2:$Z$4721,"是")*100,"")</f>
        <v/>
      </c>
      <c r="AI1171" s="28" t="str">
        <f>IF(Z1171="是",COUNTIFS($Z$2:$Z$4721,"是",$AD$2:$AD$4721,"&lt;"&amp;AD1171)/COUNTIF($Z$2:$Z$4721,"是")*100,"")</f>
        <v/>
      </c>
      <c r="AJ1171" s="28" t="str">
        <f>IF(Z1171="是",COUNTIFS($Z$2:$Z$4721,"是",$AE$2:$AE$4721,"&lt;"&amp;AE1171)/COUNTIF($Z$2:$Z$4721,"是")*100,"")</f>
        <v/>
      </c>
      <c r="AK1171" s="28" t="str">
        <f>IF(Z1171="是",COUNTIFS($Z$2:$Z$4721,"是",$AF$2:$AF$4721,"&lt;"&amp;AF1171)/COUNTIF($Z$2:$Z$4721,"是")*100,"")</f>
        <v/>
      </c>
      <c r="AL1171" s="29" t="str">
        <f>IF(Z1171="是",ROUND(AG1171*0.1+AH1171*0.35+AI1171*0.15+AJ1171*0.15+AK1171*0.25,2),"")</f>
        <v/>
      </c>
      <c r="AM1171" s="25" t="str">
        <f>IF(Z1171="是",COUNTIFS($Z$2:$Z$4721,"是",$AL$2:$AL$4721,"&gt;"&amp;AL1171)+1,"")</f>
        <v/>
      </c>
      <c r="AN1171" s="24" t="str">
        <f>IF(Z1171&lt;&gt;"是","非参评",IF(AND(AM1171&lt;=COUNTIF($Z$2:$Z$4721,"是")*0.2,AC1171&gt;MEDIAN(IF($Z$2:$Z$4721="是",$AC$2:$AC$4721))),"S",IF(AM1171&lt;=COUNTIF($Z$2:$Z$4721,"是")*0.5,"A",IF(AM1171&lt;=COUNTIF($Z$2:$Z$4721,"是")*0.8,"B","C"))))</f>
        <v>非参评</v>
      </c>
      <c r="AO1171" s="24" t="str">
        <f>IF(G1171="","无数据",IF(G1171&lt;30,"MOB1-",IF(G1171&lt;90,"MOB1-3",IF(G1171&lt;180,"MOB3-6",IF(G1171&lt;365,"MOB6-12","MOB12+")))))</f>
        <v>MOB1-3</v>
      </c>
    </row>
    <row r="1172" spans="1:41" ht="13.5" hidden="1" customHeight="1">
      <c r="A1172" s="24" t="s">
        <v>1168</v>
      </c>
      <c r="B1172" s="34" t="s">
        <v>162</v>
      </c>
      <c r="C1172" s="25">
        <v>804165</v>
      </c>
      <c r="D1172" s="24" t="s">
        <v>429</v>
      </c>
      <c r="E1172" s="26">
        <v>46094.4555555556</v>
      </c>
      <c r="F1172" s="26">
        <v>46094.4555555556</v>
      </c>
      <c r="G1172" s="25">
        <v>60</v>
      </c>
      <c r="H1172" s="25">
        <v>60</v>
      </c>
      <c r="I1172" s="26">
        <v>46154.578472222202</v>
      </c>
      <c r="J1172" s="27">
        <v>38</v>
      </c>
      <c r="K1172" s="27">
        <v>47</v>
      </c>
      <c r="L1172" s="27">
        <v>19</v>
      </c>
      <c r="M1172" s="27">
        <v>1538</v>
      </c>
      <c r="N1172" s="27">
        <v>1114</v>
      </c>
      <c r="O1172" s="24"/>
      <c r="P1172" s="24"/>
      <c r="Q1172" s="24"/>
      <c r="R1172" s="24"/>
      <c r="S1172" s="24"/>
      <c r="T1172" s="24"/>
      <c r="U1172" s="24"/>
      <c r="V1172" s="24"/>
      <c r="W1172" s="24"/>
      <c r="X1172" s="24" t="str">
        <f>IF(OR(I1172="",说明首页!$C$3-INT(I1172)&gt;7),"是","否")</f>
        <v>否</v>
      </c>
      <c r="Y1172" s="24" t="str">
        <f>IF(OR(O1172="",O1172&lt;22),"是","否")</f>
        <v>是</v>
      </c>
      <c r="Z1172" s="24" t="str">
        <f>IF(AND(X1172="否",Y1172="否"),"是","否")</f>
        <v>否</v>
      </c>
      <c r="AA1172" s="24" t="str">
        <f>IF(OR(I1172="",说明首页!$C$3-INT(I1172)&gt;=3),"是","否")</f>
        <v>否</v>
      </c>
      <c r="AB1172" s="28">
        <f>IFERROR(IF(L1172&gt;0,N1172/L1172,0),0)</f>
        <v>58.631578947368418</v>
      </c>
      <c r="AC1172" s="29">
        <f>IFERROR(IF(U1172="",0,U1172/10000),0)</f>
        <v>0</v>
      </c>
      <c r="AD1172" s="27">
        <f>IFERROR(IF(AND(T1172&lt;&gt;"",T1172&gt;0),U1172/T1172,0),0)</f>
        <v>0</v>
      </c>
      <c r="AE1172" s="29">
        <f>IFERROR(IF(V1172="",0,V1172/10000),0)</f>
        <v>0</v>
      </c>
      <c r="AF1172" s="29">
        <f>IFERROR(IF(O1172&gt;0,N1172/O1172/60,0),0)</f>
        <v>0</v>
      </c>
      <c r="AG1172" s="28" t="str">
        <f>IF(Z1172="是",COUNTIFS($Z$2:$Z$4721,"是",$AB$2:$AB$4721,"&lt;"&amp;AB1172)/COUNTIF($Z$2:$Z$4721,"是")*100,"")</f>
        <v/>
      </c>
      <c r="AH1172" s="28" t="str">
        <f>IF(Z1172="是",COUNTIFS($Z$2:$Z$4721,"是",$AC$2:$AC$4721,"&lt;"&amp;AC1172)/COUNTIF($Z$2:$Z$4721,"是")*100,"")</f>
        <v/>
      </c>
      <c r="AI1172" s="28" t="str">
        <f>IF(Z1172="是",COUNTIFS($Z$2:$Z$4721,"是",$AD$2:$AD$4721,"&lt;"&amp;AD1172)/COUNTIF($Z$2:$Z$4721,"是")*100,"")</f>
        <v/>
      </c>
      <c r="AJ1172" s="28" t="str">
        <f>IF(Z1172="是",COUNTIFS($Z$2:$Z$4721,"是",$AE$2:$AE$4721,"&lt;"&amp;AE1172)/COUNTIF($Z$2:$Z$4721,"是")*100,"")</f>
        <v/>
      </c>
      <c r="AK1172" s="28" t="str">
        <f>IF(Z1172="是",COUNTIFS($Z$2:$Z$4721,"是",$AF$2:$AF$4721,"&lt;"&amp;AF1172)/COUNTIF($Z$2:$Z$4721,"是")*100,"")</f>
        <v/>
      </c>
      <c r="AL1172" s="29" t="str">
        <f>IF(Z1172="是",ROUND(AG1172*0.1+AH1172*0.35+AI1172*0.15+AJ1172*0.15+AK1172*0.25,2),"")</f>
        <v/>
      </c>
      <c r="AM1172" s="25" t="str">
        <f>IF(Z1172="是",COUNTIFS($Z$2:$Z$4721,"是",$AL$2:$AL$4721,"&gt;"&amp;AL1172)+1,"")</f>
        <v/>
      </c>
      <c r="AN1172" s="24" t="str">
        <f>IF(Z1172&lt;&gt;"是","非参评",IF(AND(AM1172&lt;=COUNTIF($Z$2:$Z$4721,"是")*0.2,AC1172&gt;MEDIAN(IF($Z$2:$Z$4721="是",$AC$2:$AC$4721))),"S",IF(AM1172&lt;=COUNTIF($Z$2:$Z$4721,"是")*0.5,"A",IF(AM1172&lt;=COUNTIF($Z$2:$Z$4721,"是")*0.8,"B","C"))))</f>
        <v>非参评</v>
      </c>
      <c r="AO1172" s="24" t="str">
        <f>IF(G1172="","无数据",IF(G1172&lt;30,"MOB1-",IF(G1172&lt;90,"MOB1-3",IF(G1172&lt;180,"MOB3-6",IF(G1172&lt;365,"MOB6-12","MOB12+")))))</f>
        <v>MOB1-3</v>
      </c>
    </row>
    <row r="1173" spans="1:41" ht="13.5" hidden="1" customHeight="1">
      <c r="A1173" s="24" t="s">
        <v>1168</v>
      </c>
      <c r="B1173" s="34" t="s">
        <v>145</v>
      </c>
      <c r="C1173" s="25">
        <v>804168</v>
      </c>
      <c r="D1173" s="24" t="s">
        <v>156</v>
      </c>
      <c r="E1173" s="26">
        <v>46093.768750000003</v>
      </c>
      <c r="F1173" s="26">
        <v>46093.768750000003</v>
      </c>
      <c r="G1173" s="25">
        <v>61</v>
      </c>
      <c r="H1173" s="25">
        <v>61</v>
      </c>
      <c r="I1173" s="26">
        <v>46154.763888888898</v>
      </c>
      <c r="J1173" s="27">
        <v>389</v>
      </c>
      <c r="K1173" s="27">
        <v>544</v>
      </c>
      <c r="L1173" s="27">
        <v>214</v>
      </c>
      <c r="M1173" s="27">
        <v>20545</v>
      </c>
      <c r="N1173" s="27">
        <v>16146</v>
      </c>
      <c r="O1173" s="25">
        <v>1</v>
      </c>
      <c r="P1173" s="27">
        <v>0</v>
      </c>
      <c r="Q1173" s="24"/>
      <c r="R1173" s="24"/>
      <c r="S1173" s="27">
        <v>3</v>
      </c>
      <c r="T1173" s="27">
        <v>6</v>
      </c>
      <c r="U1173" s="27">
        <v>245600</v>
      </c>
      <c r="V1173" s="27">
        <v>244600</v>
      </c>
      <c r="W1173" s="27">
        <v>245600</v>
      </c>
      <c r="X1173" s="24" t="str">
        <f>IF(OR(I1173="",说明首页!$C$3-INT(I1173)&gt;7),"是","否")</f>
        <v>否</v>
      </c>
      <c r="Y1173" s="24" t="str">
        <f>IF(OR(O1173="",O1173&lt;22),"是","否")</f>
        <v>是</v>
      </c>
      <c r="Z1173" s="24" t="str">
        <f>IF(AND(X1173="否",Y1173="否"),"是","否")</f>
        <v>否</v>
      </c>
      <c r="AA1173" s="24" t="str">
        <f>IF(OR(I1173="",说明首页!$C$3-INT(I1173)&gt;=3),"是","否")</f>
        <v>否</v>
      </c>
      <c r="AB1173" s="28">
        <f>IFERROR(IF(L1173&gt;0,N1173/L1173,0),0)</f>
        <v>75.44859813084112</v>
      </c>
      <c r="AC1173" s="29">
        <f>IFERROR(IF(U1173="",0,U1173/10000),0)</f>
        <v>24.56</v>
      </c>
      <c r="AD1173" s="27">
        <f>IFERROR(IF(AND(T1173&lt;&gt;"",T1173&gt;0),U1173/T1173,0),0)</f>
        <v>40933.333333333336</v>
      </c>
      <c r="AE1173" s="29">
        <f>IFERROR(IF(V1173="",0,V1173/10000),0)</f>
        <v>24.46</v>
      </c>
      <c r="AF1173" s="29">
        <f>IFERROR(IF(O1173&gt;0,N1173/O1173/60,0),0)</f>
        <v>269.10000000000002</v>
      </c>
      <c r="AG1173" s="28" t="str">
        <f>IF(Z1173="是",COUNTIFS($Z$2:$Z$4721,"是",$AB$2:$AB$4721,"&lt;"&amp;AB1173)/COUNTIF($Z$2:$Z$4721,"是")*100,"")</f>
        <v/>
      </c>
      <c r="AH1173" s="28" t="str">
        <f>IF(Z1173="是",COUNTIFS($Z$2:$Z$4721,"是",$AC$2:$AC$4721,"&lt;"&amp;AC1173)/COUNTIF($Z$2:$Z$4721,"是")*100,"")</f>
        <v/>
      </c>
      <c r="AI1173" s="28" t="str">
        <f>IF(Z1173="是",COUNTIFS($Z$2:$Z$4721,"是",$AD$2:$AD$4721,"&lt;"&amp;AD1173)/COUNTIF($Z$2:$Z$4721,"是")*100,"")</f>
        <v/>
      </c>
      <c r="AJ1173" s="28" t="str">
        <f>IF(Z1173="是",COUNTIFS($Z$2:$Z$4721,"是",$AE$2:$AE$4721,"&lt;"&amp;AE1173)/COUNTIF($Z$2:$Z$4721,"是")*100,"")</f>
        <v/>
      </c>
      <c r="AK1173" s="28" t="str">
        <f>IF(Z1173="是",COUNTIFS($Z$2:$Z$4721,"是",$AF$2:$AF$4721,"&lt;"&amp;AF1173)/COUNTIF($Z$2:$Z$4721,"是")*100,"")</f>
        <v/>
      </c>
      <c r="AL1173" s="29" t="str">
        <f>IF(Z1173="是",ROUND(AG1173*0.1+AH1173*0.35+AI1173*0.15+AJ1173*0.15+AK1173*0.25,2),"")</f>
        <v/>
      </c>
      <c r="AM1173" s="25" t="str">
        <f>IF(Z1173="是",COUNTIFS($Z$2:$Z$4721,"是",$AL$2:$AL$4721,"&gt;"&amp;AL1173)+1,"")</f>
        <v/>
      </c>
      <c r="AN1173" s="24" t="str">
        <f>IF(Z1173&lt;&gt;"是","非参评",IF(AND(AM1173&lt;=COUNTIF($Z$2:$Z$4721,"是")*0.2,AC1173&gt;MEDIAN(IF($Z$2:$Z$4721="是",$AC$2:$AC$4721))),"S",IF(AM1173&lt;=COUNTIF($Z$2:$Z$4721,"是")*0.5,"A",IF(AM1173&lt;=COUNTIF($Z$2:$Z$4721,"是")*0.8,"B","C"))))</f>
        <v>非参评</v>
      </c>
      <c r="AO1173" s="24" t="str">
        <f>IF(G1173="","无数据",IF(G1173&lt;30,"MOB1-",IF(G1173&lt;90,"MOB1-3",IF(G1173&lt;180,"MOB3-6",IF(G1173&lt;365,"MOB6-12","MOB12+")))))</f>
        <v>MOB1-3</v>
      </c>
    </row>
    <row r="1174" spans="1:41" ht="13.5" hidden="1" customHeight="1">
      <c r="A1174" s="24" t="s">
        <v>1168</v>
      </c>
      <c r="B1174" s="34" t="s">
        <v>145</v>
      </c>
      <c r="C1174" s="25">
        <v>804169</v>
      </c>
      <c r="D1174" s="24" t="s">
        <v>346</v>
      </c>
      <c r="E1174" s="26">
        <v>46093.706250000003</v>
      </c>
      <c r="F1174" s="26">
        <v>46093.706250000003</v>
      </c>
      <c r="G1174" s="25">
        <v>61</v>
      </c>
      <c r="H1174" s="25">
        <v>61</v>
      </c>
      <c r="I1174" s="26">
        <v>46154.6</v>
      </c>
      <c r="J1174" s="27">
        <v>250</v>
      </c>
      <c r="K1174" s="27">
        <v>280</v>
      </c>
      <c r="L1174" s="27">
        <v>106</v>
      </c>
      <c r="M1174" s="27">
        <v>10845</v>
      </c>
      <c r="N1174" s="27">
        <v>8388</v>
      </c>
      <c r="O1174" s="25"/>
      <c r="P1174" s="27">
        <v>0</v>
      </c>
      <c r="Q1174" s="24"/>
      <c r="R1174" s="24"/>
      <c r="S1174" s="27">
        <v>1</v>
      </c>
      <c r="T1174" s="27">
        <v>2</v>
      </c>
      <c r="U1174" s="27">
        <v>90000</v>
      </c>
      <c r="V1174" s="27">
        <v>90000</v>
      </c>
      <c r="W1174" s="27">
        <v>90000</v>
      </c>
      <c r="X1174" s="24" t="str">
        <f>IF(OR(I1174="",说明首页!$C$3-INT(I1174)&gt;7),"是","否")</f>
        <v>否</v>
      </c>
      <c r="Y1174" s="24" t="str">
        <f>IF(OR(O1174="",O1174&lt;22),"是","否")</f>
        <v>是</v>
      </c>
      <c r="Z1174" s="24" t="str">
        <f>IF(AND(X1174="否",Y1174="否"),"是","否")</f>
        <v>否</v>
      </c>
      <c r="AA1174" s="24" t="str">
        <f>IF(OR(I1174="",说明首页!$C$3-INT(I1174)&gt;=3),"是","否")</f>
        <v>否</v>
      </c>
      <c r="AB1174" s="28">
        <f>IFERROR(IF(L1174&gt;0,N1174/L1174,0),0)</f>
        <v>79.132075471698116</v>
      </c>
      <c r="AC1174" s="29">
        <f>IFERROR(IF(U1174="",0,U1174/10000),0)</f>
        <v>9</v>
      </c>
      <c r="AD1174" s="27">
        <f>IFERROR(IF(AND(T1174&lt;&gt;"",T1174&gt;0),U1174/T1174,0),0)</f>
        <v>45000</v>
      </c>
      <c r="AE1174" s="29">
        <f>IFERROR(IF(V1174="",0,V1174/10000),0)</f>
        <v>9</v>
      </c>
      <c r="AF1174" s="29">
        <f>IFERROR(IF(O1174&gt;0,N1174/O1174/60,0),0)</f>
        <v>0</v>
      </c>
      <c r="AG1174" s="28" t="str">
        <f>IF(Z1174="是",COUNTIFS($Z$2:$Z$4721,"是",$AB$2:$AB$4721,"&lt;"&amp;AB1174)/COUNTIF($Z$2:$Z$4721,"是")*100,"")</f>
        <v/>
      </c>
      <c r="AH1174" s="28" t="str">
        <f>IF(Z1174="是",COUNTIFS($Z$2:$Z$4721,"是",$AC$2:$AC$4721,"&lt;"&amp;AC1174)/COUNTIF($Z$2:$Z$4721,"是")*100,"")</f>
        <v/>
      </c>
      <c r="AI1174" s="28" t="str">
        <f>IF(Z1174="是",COUNTIFS($Z$2:$Z$4721,"是",$AD$2:$AD$4721,"&lt;"&amp;AD1174)/COUNTIF($Z$2:$Z$4721,"是")*100,"")</f>
        <v/>
      </c>
      <c r="AJ1174" s="28" t="str">
        <f>IF(Z1174="是",COUNTIFS($Z$2:$Z$4721,"是",$AE$2:$AE$4721,"&lt;"&amp;AE1174)/COUNTIF($Z$2:$Z$4721,"是")*100,"")</f>
        <v/>
      </c>
      <c r="AK1174" s="28" t="str">
        <f>IF(Z1174="是",COUNTIFS($Z$2:$Z$4721,"是",$AF$2:$AF$4721,"&lt;"&amp;AF1174)/COUNTIF($Z$2:$Z$4721,"是")*100,"")</f>
        <v/>
      </c>
      <c r="AL1174" s="29" t="str">
        <f>IF(Z1174="是",ROUND(AG1174*0.1+AH1174*0.35+AI1174*0.15+AJ1174*0.15+AK1174*0.25,2),"")</f>
        <v/>
      </c>
      <c r="AM1174" s="25" t="str">
        <f>IF(Z1174="是",COUNTIFS($Z$2:$Z$4721,"是",$AL$2:$AL$4721,"&gt;"&amp;AL1174)+1,"")</f>
        <v/>
      </c>
      <c r="AN1174" s="24" t="str">
        <f>IF(Z1174&lt;&gt;"是","非参评",IF(AND(AM1174&lt;=COUNTIF($Z$2:$Z$4721,"是")*0.2,AC1174&gt;MEDIAN(IF($Z$2:$Z$4721="是",$AC$2:$AC$4721))),"S",IF(AM1174&lt;=COUNTIF($Z$2:$Z$4721,"是")*0.5,"A",IF(AM1174&lt;=COUNTIF($Z$2:$Z$4721,"是")*0.8,"B","C"))))</f>
        <v>非参评</v>
      </c>
      <c r="AO1174" s="24" t="str">
        <f>IF(G1174="","无数据",IF(G1174&lt;30,"MOB1-",IF(G1174&lt;90,"MOB1-3",IF(G1174&lt;180,"MOB3-6",IF(G1174&lt;365,"MOB6-12","MOB12+")))))</f>
        <v>MOB1-3</v>
      </c>
    </row>
    <row r="1175" spans="1:41" ht="13.5" hidden="1" customHeight="1">
      <c r="A1175" s="24" t="s">
        <v>1168</v>
      </c>
      <c r="B1175" s="34" t="s">
        <v>145</v>
      </c>
      <c r="C1175" s="25">
        <v>804170</v>
      </c>
      <c r="D1175" s="24" t="s">
        <v>1084</v>
      </c>
      <c r="E1175" s="26">
        <v>46093.708333333299</v>
      </c>
      <c r="F1175" s="26">
        <v>46093.708333333299</v>
      </c>
      <c r="G1175" s="25">
        <v>61</v>
      </c>
      <c r="H1175" s="25">
        <v>61</v>
      </c>
      <c r="I1175" s="26">
        <v>46154.609722222202</v>
      </c>
      <c r="J1175" s="27">
        <v>302</v>
      </c>
      <c r="K1175" s="27">
        <v>317</v>
      </c>
      <c r="L1175" s="27">
        <v>133</v>
      </c>
      <c r="M1175" s="27">
        <v>13387</v>
      </c>
      <c r="N1175" s="27">
        <v>10836</v>
      </c>
      <c r="O1175" s="25"/>
      <c r="P1175" s="27">
        <v>0</v>
      </c>
      <c r="Q1175" s="24"/>
      <c r="R1175" s="24"/>
      <c r="S1175" s="27">
        <v>1</v>
      </c>
      <c r="T1175" s="27">
        <v>2</v>
      </c>
      <c r="U1175" s="27">
        <v>5000</v>
      </c>
      <c r="V1175" s="27"/>
      <c r="W1175" s="27">
        <v>5000</v>
      </c>
      <c r="X1175" s="24" t="str">
        <f>IF(OR(I1175="",说明首页!$C$3-INT(I1175)&gt;7),"是","否")</f>
        <v>否</v>
      </c>
      <c r="Y1175" s="24" t="str">
        <f>IF(OR(O1175="",O1175&lt;22),"是","否")</f>
        <v>是</v>
      </c>
      <c r="Z1175" s="24" t="str">
        <f>IF(AND(X1175="否",Y1175="否"),"是","否")</f>
        <v>否</v>
      </c>
      <c r="AA1175" s="24" t="str">
        <f>IF(OR(I1175="",说明首页!$C$3-INT(I1175)&gt;=3),"是","否")</f>
        <v>否</v>
      </c>
      <c r="AB1175" s="28">
        <f>IFERROR(IF(L1175&gt;0,N1175/L1175,0),0)</f>
        <v>81.473684210526315</v>
      </c>
      <c r="AC1175" s="29">
        <f>IFERROR(IF(U1175="",0,U1175/10000),0)</f>
        <v>0.5</v>
      </c>
      <c r="AD1175" s="27">
        <f>IFERROR(IF(AND(T1175&lt;&gt;"",T1175&gt;0),U1175/T1175,0),0)</f>
        <v>2500</v>
      </c>
      <c r="AE1175" s="29">
        <f>IFERROR(IF(V1175="",0,V1175/10000),0)</f>
        <v>0</v>
      </c>
      <c r="AF1175" s="29">
        <f>IFERROR(IF(O1175&gt;0,N1175/O1175/60,0),0)</f>
        <v>0</v>
      </c>
      <c r="AG1175" s="28" t="str">
        <f>IF(Z1175="是",COUNTIFS($Z$2:$Z$4721,"是",$AB$2:$AB$4721,"&lt;"&amp;AB1175)/COUNTIF($Z$2:$Z$4721,"是")*100,"")</f>
        <v/>
      </c>
      <c r="AH1175" s="28" t="str">
        <f>IF(Z1175="是",COUNTIFS($Z$2:$Z$4721,"是",$AC$2:$AC$4721,"&lt;"&amp;AC1175)/COUNTIF($Z$2:$Z$4721,"是")*100,"")</f>
        <v/>
      </c>
      <c r="AI1175" s="28" t="str">
        <f>IF(Z1175="是",COUNTIFS($Z$2:$Z$4721,"是",$AD$2:$AD$4721,"&lt;"&amp;AD1175)/COUNTIF($Z$2:$Z$4721,"是")*100,"")</f>
        <v/>
      </c>
      <c r="AJ1175" s="28" t="str">
        <f>IF(Z1175="是",COUNTIFS($Z$2:$Z$4721,"是",$AE$2:$AE$4721,"&lt;"&amp;AE1175)/COUNTIF($Z$2:$Z$4721,"是")*100,"")</f>
        <v/>
      </c>
      <c r="AK1175" s="28" t="str">
        <f>IF(Z1175="是",COUNTIFS($Z$2:$Z$4721,"是",$AF$2:$AF$4721,"&lt;"&amp;AF1175)/COUNTIF($Z$2:$Z$4721,"是")*100,"")</f>
        <v/>
      </c>
      <c r="AL1175" s="29" t="str">
        <f>IF(Z1175="是",ROUND(AG1175*0.1+AH1175*0.35+AI1175*0.15+AJ1175*0.15+AK1175*0.25,2),"")</f>
        <v/>
      </c>
      <c r="AM1175" s="25" t="str">
        <f>IF(Z1175="是",COUNTIFS($Z$2:$Z$4721,"是",$AL$2:$AL$4721,"&gt;"&amp;AL1175)+1,"")</f>
        <v/>
      </c>
      <c r="AN1175" s="24" t="str">
        <f>IF(Z1175&lt;&gt;"是","非参评",IF(AND(AM1175&lt;=COUNTIF($Z$2:$Z$4721,"是")*0.2,AC1175&gt;MEDIAN(IF($Z$2:$Z$4721="是",$AC$2:$AC$4721))),"S",IF(AM1175&lt;=COUNTIF($Z$2:$Z$4721,"是")*0.5,"A",IF(AM1175&lt;=COUNTIF($Z$2:$Z$4721,"是")*0.8,"B","C"))))</f>
        <v>非参评</v>
      </c>
      <c r="AO1175" s="24" t="str">
        <f>IF(G1175="","无数据",IF(G1175&lt;30,"MOB1-",IF(G1175&lt;90,"MOB1-3",IF(G1175&lt;180,"MOB3-6",IF(G1175&lt;365,"MOB6-12","MOB12+")))))</f>
        <v>MOB1-3</v>
      </c>
    </row>
    <row r="1176" spans="1:41" ht="13.5" hidden="1" customHeight="1">
      <c r="A1176" s="24" t="s">
        <v>1168</v>
      </c>
      <c r="B1176" s="34" t="s">
        <v>176</v>
      </c>
      <c r="C1176" s="25">
        <v>804173</v>
      </c>
      <c r="D1176" s="24" t="s">
        <v>200</v>
      </c>
      <c r="E1176" s="26">
        <v>46094.381249999999</v>
      </c>
      <c r="F1176" s="26">
        <v>46094.381249999999</v>
      </c>
      <c r="G1176" s="25">
        <v>60</v>
      </c>
      <c r="H1176" s="25">
        <v>60</v>
      </c>
      <c r="I1176" s="26">
        <v>46154.749305555597</v>
      </c>
      <c r="J1176" s="27">
        <v>2303</v>
      </c>
      <c r="K1176" s="27">
        <v>4639</v>
      </c>
      <c r="L1176" s="27">
        <v>2230</v>
      </c>
      <c r="M1176" s="27">
        <v>258576</v>
      </c>
      <c r="N1176" s="27">
        <v>224027</v>
      </c>
      <c r="O1176" s="25">
        <v>29</v>
      </c>
      <c r="P1176" s="27">
        <v>0</v>
      </c>
      <c r="Q1176" s="24"/>
      <c r="R1176" s="24"/>
      <c r="S1176" s="27">
        <v>196</v>
      </c>
      <c r="T1176" s="27">
        <v>314</v>
      </c>
      <c r="U1176" s="27">
        <v>7726300</v>
      </c>
      <c r="V1176" s="27">
        <v>2927300</v>
      </c>
      <c r="W1176" s="27">
        <v>7726300</v>
      </c>
      <c r="X1176" s="24" t="str">
        <f>IF(OR(I1176="",说明首页!$C$3-INT(I1176)&gt;7),"是","否")</f>
        <v>否</v>
      </c>
      <c r="Y1176" s="24" t="str">
        <f>IF(OR(O1176="",O1176&lt;22),"是","否")</f>
        <v>否</v>
      </c>
      <c r="Z1176" s="24" t="str">
        <f>IF(AND(X1176="否",Y1176="否"),"是","否")</f>
        <v>是</v>
      </c>
      <c r="AA1176" s="24" t="str">
        <f>IF(OR(I1176="",说明首页!$C$3-INT(I1176)&gt;=3),"是","否")</f>
        <v>否</v>
      </c>
      <c r="AB1176" s="28">
        <f>IFERROR(IF(L1176&gt;0,N1176/L1176,0),0)</f>
        <v>100.46053811659193</v>
      </c>
      <c r="AC1176" s="29">
        <f>IFERROR(IF(U1176="",0,U1176/10000),0)</f>
        <v>772.63</v>
      </c>
      <c r="AD1176" s="27">
        <f>IFERROR(IF(AND(T1176&lt;&gt;"",T1176&gt;0),U1176/T1176,0),0)</f>
        <v>24606.050955414012</v>
      </c>
      <c r="AE1176" s="29">
        <f>IFERROR(IF(V1176="",0,V1176/10000),0)</f>
        <v>292.73</v>
      </c>
      <c r="AF1176" s="29">
        <f>IFERROR(IF(O1176&gt;0,N1176/O1176/60,0),0)</f>
        <v>128.75114942528734</v>
      </c>
      <c r="AG1176" s="28">
        <f>IF(Z1176="是",COUNTIFS($Z$2:$Z$4721,"是",$AB$2:$AB$4721,"&lt;"&amp;AB1176)/COUNTIF($Z$2:$Z$4721,"是")*100,"")</f>
        <v>69.139966273187184</v>
      </c>
      <c r="AH1176" s="28">
        <f>IF(Z1176="是",COUNTIFS($Z$2:$Z$4721,"是",$AC$2:$AC$4721,"&lt;"&amp;AC1176)/COUNTIF($Z$2:$Z$4721,"是")*100,"")</f>
        <v>46.037099494097802</v>
      </c>
      <c r="AI1176" s="28">
        <f>IF(Z1176="是",COUNTIFS($Z$2:$Z$4721,"是",$AD$2:$AD$4721,"&lt;"&amp;AD1176)/COUNTIF($Z$2:$Z$4721,"是")*100,"")</f>
        <v>53.62563237774031</v>
      </c>
      <c r="AJ1176" s="28">
        <f>IF(Z1176="是",COUNTIFS($Z$2:$Z$4721,"是",$AE$2:$AE$4721,"&lt;"&amp;AE1176)/COUNTIF($Z$2:$Z$4721,"是")*100,"")</f>
        <v>47.217537942664414</v>
      </c>
      <c r="AK1176" s="28">
        <f>IF(Z1176="是",COUNTIFS($Z$2:$Z$4721,"是",$AF$2:$AF$4721,"&lt;"&amp;AF1176)/COUNTIF($Z$2:$Z$4721,"是")*100,"")</f>
        <v>38.617200674536257</v>
      </c>
      <c r="AL1176" s="29">
        <f>IF(Z1176="是",ROUND(AG1176*0.1+AH1176*0.35+AI1176*0.15+AJ1176*0.15+AK1176*0.25,2),"")</f>
        <v>47.81</v>
      </c>
      <c r="AM1176" s="25">
        <f>IF(Z1176="是",COUNTIFS($Z$2:$Z$4721,"是",$AL$2:$AL$4721,"&gt;"&amp;AL1176)+1,"")</f>
        <v>301</v>
      </c>
      <c r="AN1176" s="24" t="str">
        <f>IF(Z1176&lt;&gt;"是","非参评",IF(AND(AM1176&lt;=COUNTIF($Z$2:$Z$4721,"是")*0.2,AC1176&gt;MEDIAN(IF($Z$2:$Z$4721="是",$AC$2:$AC$4721))),"S",IF(AM1176&lt;=COUNTIF($Z$2:$Z$4721,"是")*0.5,"A",IF(AM1176&lt;=COUNTIF($Z$2:$Z$4721,"是")*0.8,"B","C"))))</f>
        <v>B</v>
      </c>
      <c r="AO1176" s="24" t="str">
        <f>IF(G1176="","无数据",IF(G1176&lt;30,"MOB1-",IF(G1176&lt;90,"MOB1-3",IF(G1176&lt;180,"MOB3-6",IF(G1176&lt;365,"MOB6-12","MOB12+")))))</f>
        <v>MOB1-3</v>
      </c>
    </row>
    <row r="1177" spans="1:41" ht="13.5" hidden="1" customHeight="1">
      <c r="A1177" s="24" t="s">
        <v>1168</v>
      </c>
      <c r="B1177" s="34" t="s">
        <v>145</v>
      </c>
      <c r="C1177" s="25">
        <v>804177</v>
      </c>
      <c r="D1177" s="24" t="s">
        <v>1095</v>
      </c>
      <c r="E1177" s="26">
        <v>46097.594444444403</v>
      </c>
      <c r="F1177" s="26">
        <v>46097.594444444403</v>
      </c>
      <c r="G1177" s="25">
        <v>57</v>
      </c>
      <c r="H1177" s="25">
        <v>57</v>
      </c>
      <c r="I1177" s="26">
        <v>46146.7590277778</v>
      </c>
      <c r="J1177" s="27">
        <v>3192</v>
      </c>
      <c r="K1177" s="27">
        <v>3518</v>
      </c>
      <c r="L1177" s="27">
        <v>1898</v>
      </c>
      <c r="M1177" s="27">
        <v>181323</v>
      </c>
      <c r="N1177" s="27">
        <v>157912</v>
      </c>
      <c r="O1177" s="25">
        <v>18</v>
      </c>
      <c r="P1177" s="27">
        <v>0</v>
      </c>
      <c r="Q1177" s="24"/>
      <c r="R1177" s="24"/>
      <c r="S1177" s="27">
        <v>194</v>
      </c>
      <c r="T1177" s="27">
        <v>317</v>
      </c>
      <c r="U1177" s="27">
        <v>9934800</v>
      </c>
      <c r="V1177" s="27">
        <v>5587700</v>
      </c>
      <c r="W1177" s="27">
        <v>9934800</v>
      </c>
      <c r="X1177" s="24" t="str">
        <f>IF(OR(I1177="",说明首页!$C$3-INT(I1177)&gt;7),"是","否")</f>
        <v>否</v>
      </c>
      <c r="Y1177" s="24" t="str">
        <f>IF(OR(O1177="",O1177&lt;22),"是","否")</f>
        <v>是</v>
      </c>
      <c r="Z1177" s="24" t="str">
        <f>IF(AND(X1177="否",Y1177="否"),"是","否")</f>
        <v>否</v>
      </c>
      <c r="AA1177" s="24" t="str">
        <f>IF(OR(I1177="",说明首页!$C$3-INT(I1177)&gt;=3),"是","否")</f>
        <v>否</v>
      </c>
      <c r="AB1177" s="28">
        <f>IFERROR(IF(L1177&gt;0,N1177/L1177,0),0)</f>
        <v>83.199157007376186</v>
      </c>
      <c r="AC1177" s="29">
        <f>IFERROR(IF(U1177="",0,U1177/10000),0)</f>
        <v>993.48</v>
      </c>
      <c r="AD1177" s="27">
        <f>IFERROR(IF(AND(T1177&lt;&gt;"",T1177&gt;0),U1177/T1177,0),0)</f>
        <v>31340.063091482651</v>
      </c>
      <c r="AE1177" s="29">
        <f>IFERROR(IF(V1177="",0,V1177/10000),0)</f>
        <v>558.77</v>
      </c>
      <c r="AF1177" s="29">
        <f>IFERROR(IF(O1177&gt;0,N1177/O1177/60,0),0)</f>
        <v>146.21481481481482</v>
      </c>
      <c r="AG1177" s="28" t="str">
        <f>IF(Z1177="是",COUNTIFS($Z$2:$Z$4721,"是",$AB$2:$AB$4721,"&lt;"&amp;AB1177)/COUNTIF($Z$2:$Z$4721,"是")*100,"")</f>
        <v/>
      </c>
      <c r="AH1177" s="28" t="str">
        <f>IF(Z1177="是",COUNTIFS($Z$2:$Z$4721,"是",$AC$2:$AC$4721,"&lt;"&amp;AC1177)/COUNTIF($Z$2:$Z$4721,"是")*100,"")</f>
        <v/>
      </c>
      <c r="AI1177" s="28" t="str">
        <f>IF(Z1177="是",COUNTIFS($Z$2:$Z$4721,"是",$AD$2:$AD$4721,"&lt;"&amp;AD1177)/COUNTIF($Z$2:$Z$4721,"是")*100,"")</f>
        <v/>
      </c>
      <c r="AJ1177" s="28" t="str">
        <f>IF(Z1177="是",COUNTIFS($Z$2:$Z$4721,"是",$AE$2:$AE$4721,"&lt;"&amp;AE1177)/COUNTIF($Z$2:$Z$4721,"是")*100,"")</f>
        <v/>
      </c>
      <c r="AK1177" s="28" t="str">
        <f>IF(Z1177="是",COUNTIFS($Z$2:$Z$4721,"是",$AF$2:$AF$4721,"&lt;"&amp;AF1177)/COUNTIF($Z$2:$Z$4721,"是")*100,"")</f>
        <v/>
      </c>
      <c r="AL1177" s="29" t="str">
        <f>IF(Z1177="是",ROUND(AG1177*0.1+AH1177*0.35+AI1177*0.15+AJ1177*0.15+AK1177*0.25,2),"")</f>
        <v/>
      </c>
      <c r="AM1177" s="25" t="str">
        <f>IF(Z1177="是",COUNTIFS($Z$2:$Z$4721,"是",$AL$2:$AL$4721,"&gt;"&amp;AL1177)+1,"")</f>
        <v/>
      </c>
      <c r="AN1177" s="24" t="str">
        <f>IF(Z1177&lt;&gt;"是","非参评",IF(AND(AM1177&lt;=COUNTIF($Z$2:$Z$4721,"是")*0.2,AC1177&gt;MEDIAN(IF($Z$2:$Z$4721="是",$AC$2:$AC$4721))),"S",IF(AM1177&lt;=COUNTIF($Z$2:$Z$4721,"是")*0.5,"A",IF(AM1177&lt;=COUNTIF($Z$2:$Z$4721,"是")*0.8,"B","C"))))</f>
        <v>非参评</v>
      </c>
      <c r="AO1177" s="24" t="str">
        <f>IF(G1177="","无数据",IF(G1177&lt;30,"MOB1-",IF(G1177&lt;90,"MOB1-3",IF(G1177&lt;180,"MOB3-6",IF(G1177&lt;365,"MOB6-12","MOB12+")))))</f>
        <v>MOB1-3</v>
      </c>
    </row>
    <row r="1178" spans="1:41" ht="13.5" hidden="1" customHeight="1">
      <c r="A1178" s="24" t="s">
        <v>1168</v>
      </c>
      <c r="B1178" s="34" t="s">
        <v>162</v>
      </c>
      <c r="C1178" s="25">
        <v>804179</v>
      </c>
      <c r="D1178" s="24" t="s">
        <v>785</v>
      </c>
      <c r="E1178" s="26">
        <v>46094.511111111096</v>
      </c>
      <c r="F1178" s="26">
        <v>46094.511111111096</v>
      </c>
      <c r="G1178" s="25">
        <v>60</v>
      </c>
      <c r="H1178" s="25">
        <v>60</v>
      </c>
      <c r="I1178" s="26">
        <v>46154.572916666701</v>
      </c>
      <c r="J1178" s="27">
        <v>65</v>
      </c>
      <c r="K1178" s="27">
        <v>65</v>
      </c>
      <c r="L1178" s="27">
        <v>22</v>
      </c>
      <c r="M1178" s="27">
        <v>2757</v>
      </c>
      <c r="N1178" s="27">
        <v>2130</v>
      </c>
      <c r="O1178" s="25"/>
      <c r="P1178" s="27"/>
      <c r="Q1178" s="24"/>
      <c r="R1178" s="24"/>
      <c r="S1178" s="27"/>
      <c r="T1178" s="27"/>
      <c r="U1178" s="27"/>
      <c r="V1178" s="27"/>
      <c r="W1178" s="27"/>
      <c r="X1178" s="24" t="str">
        <f>IF(OR(I1178="",说明首页!$C$3-INT(I1178)&gt;7),"是","否")</f>
        <v>否</v>
      </c>
      <c r="Y1178" s="24" t="str">
        <f>IF(OR(O1178="",O1178&lt;22),"是","否")</f>
        <v>是</v>
      </c>
      <c r="Z1178" s="24" t="str">
        <f>IF(AND(X1178="否",Y1178="否"),"是","否")</f>
        <v>否</v>
      </c>
      <c r="AA1178" s="24" t="str">
        <f>IF(OR(I1178="",说明首页!$C$3-INT(I1178)&gt;=3),"是","否")</f>
        <v>否</v>
      </c>
      <c r="AB1178" s="28">
        <f>IFERROR(IF(L1178&gt;0,N1178/L1178,0),0)</f>
        <v>96.818181818181813</v>
      </c>
      <c r="AC1178" s="29">
        <f>IFERROR(IF(U1178="",0,U1178/10000),0)</f>
        <v>0</v>
      </c>
      <c r="AD1178" s="27">
        <f>IFERROR(IF(AND(T1178&lt;&gt;"",T1178&gt;0),U1178/T1178,0),0)</f>
        <v>0</v>
      </c>
      <c r="AE1178" s="29">
        <f>IFERROR(IF(V1178="",0,V1178/10000),0)</f>
        <v>0</v>
      </c>
      <c r="AF1178" s="29">
        <f>IFERROR(IF(O1178&gt;0,N1178/O1178/60,0),0)</f>
        <v>0</v>
      </c>
      <c r="AG1178" s="28" t="str">
        <f>IF(Z1178="是",COUNTIFS($Z$2:$Z$4721,"是",$AB$2:$AB$4721,"&lt;"&amp;AB1178)/COUNTIF($Z$2:$Z$4721,"是")*100,"")</f>
        <v/>
      </c>
      <c r="AH1178" s="28" t="str">
        <f>IF(Z1178="是",COUNTIFS($Z$2:$Z$4721,"是",$AC$2:$AC$4721,"&lt;"&amp;AC1178)/COUNTIF($Z$2:$Z$4721,"是")*100,"")</f>
        <v/>
      </c>
      <c r="AI1178" s="28" t="str">
        <f>IF(Z1178="是",COUNTIFS($Z$2:$Z$4721,"是",$AD$2:$AD$4721,"&lt;"&amp;AD1178)/COUNTIF($Z$2:$Z$4721,"是")*100,"")</f>
        <v/>
      </c>
      <c r="AJ1178" s="28" t="str">
        <f>IF(Z1178="是",COUNTIFS($Z$2:$Z$4721,"是",$AE$2:$AE$4721,"&lt;"&amp;AE1178)/COUNTIF($Z$2:$Z$4721,"是")*100,"")</f>
        <v/>
      </c>
      <c r="AK1178" s="28" t="str">
        <f>IF(Z1178="是",COUNTIFS($Z$2:$Z$4721,"是",$AF$2:$AF$4721,"&lt;"&amp;AF1178)/COUNTIF($Z$2:$Z$4721,"是")*100,"")</f>
        <v/>
      </c>
      <c r="AL1178" s="29" t="str">
        <f>IF(Z1178="是",ROUND(AG1178*0.1+AH1178*0.35+AI1178*0.15+AJ1178*0.15+AK1178*0.25,2),"")</f>
        <v/>
      </c>
      <c r="AM1178" s="25" t="str">
        <f>IF(Z1178="是",COUNTIFS($Z$2:$Z$4721,"是",$AL$2:$AL$4721,"&gt;"&amp;AL1178)+1,"")</f>
        <v/>
      </c>
      <c r="AN1178" s="24" t="str">
        <f>IF(Z1178&lt;&gt;"是","非参评",IF(AND(AM1178&lt;=COUNTIF($Z$2:$Z$4721,"是")*0.2,AC1178&gt;MEDIAN(IF($Z$2:$Z$4721="是",$AC$2:$AC$4721))),"S",IF(AM1178&lt;=COUNTIF($Z$2:$Z$4721,"是")*0.5,"A",IF(AM1178&lt;=COUNTIF($Z$2:$Z$4721,"是")*0.8,"B","C"))))</f>
        <v>非参评</v>
      </c>
      <c r="AO1178" s="24" t="str">
        <f>IF(G1178="","无数据",IF(G1178&lt;30,"MOB1-",IF(G1178&lt;90,"MOB1-3",IF(G1178&lt;180,"MOB3-6",IF(G1178&lt;365,"MOB6-12","MOB12+")))))</f>
        <v>MOB1-3</v>
      </c>
    </row>
    <row r="1179" spans="1:41" ht="13.5" hidden="1" customHeight="1">
      <c r="A1179" s="24" t="s">
        <v>1168</v>
      </c>
      <c r="B1179" s="34" t="s">
        <v>160</v>
      </c>
      <c r="C1179" s="25">
        <v>804182</v>
      </c>
      <c r="D1179" s="24" t="s">
        <v>1939</v>
      </c>
      <c r="E1179" s="26">
        <v>46095.393750000003</v>
      </c>
      <c r="F1179" s="26">
        <v>46095.393750000003</v>
      </c>
      <c r="G1179" s="25">
        <v>59</v>
      </c>
      <c r="H1179" s="25">
        <v>59</v>
      </c>
      <c r="I1179" s="26">
        <v>46153.769444444399</v>
      </c>
      <c r="J1179" s="27">
        <v>3918</v>
      </c>
      <c r="K1179" s="27">
        <v>5110</v>
      </c>
      <c r="L1179" s="27">
        <v>2547</v>
      </c>
      <c r="M1179" s="27">
        <v>216671</v>
      </c>
      <c r="N1179" s="27">
        <v>180591</v>
      </c>
      <c r="O1179" s="24">
        <v>25</v>
      </c>
      <c r="P1179" s="24">
        <v>0</v>
      </c>
      <c r="Q1179" s="24"/>
      <c r="R1179" s="24"/>
      <c r="S1179" s="24">
        <v>187</v>
      </c>
      <c r="T1179" s="24">
        <v>286</v>
      </c>
      <c r="U1179" s="24">
        <v>5562400</v>
      </c>
      <c r="V1179" s="24">
        <v>2439000</v>
      </c>
      <c r="W1179" s="24">
        <v>5562400</v>
      </c>
      <c r="X1179" s="24" t="str">
        <f>IF(OR(I1179="",说明首页!$C$3-INT(I1179)&gt;7),"是","否")</f>
        <v>否</v>
      </c>
      <c r="Y1179" s="24" t="str">
        <f>IF(OR(O1179="",O1179&lt;22),"是","否")</f>
        <v>否</v>
      </c>
      <c r="Z1179" s="24" t="str">
        <f>IF(AND(X1179="否",Y1179="否"),"是","否")</f>
        <v>是</v>
      </c>
      <c r="AA1179" s="24" t="str">
        <f>IF(OR(I1179="",说明首页!$C$3-INT(I1179)&gt;=3),"是","否")</f>
        <v>否</v>
      </c>
      <c r="AB1179" s="28">
        <f>IFERROR(IF(L1179&gt;0,N1179/L1179,0),0)</f>
        <v>70.90341578327444</v>
      </c>
      <c r="AC1179" s="29">
        <f>IFERROR(IF(U1179="",0,U1179/10000),0)</f>
        <v>556.24</v>
      </c>
      <c r="AD1179" s="27">
        <f>IFERROR(IF(AND(T1179&lt;&gt;"",T1179&gt;0),U1179/T1179,0),0)</f>
        <v>19448.95104895105</v>
      </c>
      <c r="AE1179" s="29">
        <f>IFERROR(IF(V1179="",0,V1179/10000),0)</f>
        <v>243.9</v>
      </c>
      <c r="AF1179" s="29">
        <f>IFERROR(IF(O1179&gt;0,N1179/O1179/60,0),0)</f>
        <v>120.39400000000001</v>
      </c>
      <c r="AG1179" s="28">
        <f>IF(Z1179="是",COUNTIFS($Z$2:$Z$4721,"是",$AB$2:$AB$4721,"&lt;"&amp;AB1179)/COUNTIF($Z$2:$Z$4721,"是")*100,"")</f>
        <v>7.5885328836424959</v>
      </c>
      <c r="AH1179" s="28">
        <f>IF(Z1179="是",COUNTIFS($Z$2:$Z$4721,"是",$AC$2:$AC$4721,"&lt;"&amp;AC1179)/COUNTIF($Z$2:$Z$4721,"是")*100,"")</f>
        <v>23.271500843170319</v>
      </c>
      <c r="AI1179" s="28">
        <f>IF(Z1179="是",COUNTIFS($Z$2:$Z$4721,"是",$AD$2:$AD$4721,"&lt;"&amp;AD1179)/COUNTIF($Z$2:$Z$4721,"是")*100,"")</f>
        <v>24.114671163575039</v>
      </c>
      <c r="AJ1179" s="28">
        <f>IF(Z1179="是",COUNTIFS($Z$2:$Z$4721,"是",$AE$2:$AE$4721,"&lt;"&amp;AE1179)/COUNTIF($Z$2:$Z$4721,"是")*100,"")</f>
        <v>36.930860033726816</v>
      </c>
      <c r="AK1179" s="28">
        <f>IF(Z1179="是",COUNTIFS($Z$2:$Z$4721,"是",$AF$2:$AF$4721,"&lt;"&amp;AF1179)/COUNTIF($Z$2:$Z$4721,"是")*100,"")</f>
        <v>23.440134907251263</v>
      </c>
      <c r="AL1179" s="29">
        <f>IF(Z1179="是",ROUND(AG1179*0.1+AH1179*0.35+AI1179*0.15+AJ1179*0.15+AK1179*0.25,2),"")</f>
        <v>23.92</v>
      </c>
      <c r="AM1179" s="25">
        <f>IF(Z1179="是",COUNTIFS($Z$2:$Z$4721,"是",$AL$2:$AL$4721,"&gt;"&amp;AL1179)+1,"")</f>
        <v>500</v>
      </c>
      <c r="AN1179" s="24" t="str">
        <f>IF(Z1179&lt;&gt;"是","非参评",IF(AND(AM1179&lt;=COUNTIF($Z$2:$Z$4721,"是")*0.2,AC1179&gt;MEDIAN(IF($Z$2:$Z$4721="是",$AC$2:$AC$4721))),"S",IF(AM1179&lt;=COUNTIF($Z$2:$Z$4721,"是")*0.5,"A",IF(AM1179&lt;=COUNTIF($Z$2:$Z$4721,"是")*0.8,"B","C"))))</f>
        <v>C</v>
      </c>
      <c r="AO1179" s="24" t="str">
        <f>IF(G1179="","无数据",IF(G1179&lt;30,"MOB1-",IF(G1179&lt;90,"MOB1-3",IF(G1179&lt;180,"MOB3-6",IF(G1179&lt;365,"MOB6-12","MOB12+")))))</f>
        <v>MOB1-3</v>
      </c>
    </row>
    <row r="1180" spans="1:41" ht="13.5" hidden="1" customHeight="1">
      <c r="A1180" s="24" t="s">
        <v>1168</v>
      </c>
      <c r="B1180" s="34" t="s">
        <v>160</v>
      </c>
      <c r="C1180" s="25">
        <v>804184</v>
      </c>
      <c r="D1180" s="24" t="s">
        <v>1771</v>
      </c>
      <c r="E1180" s="26">
        <v>46095.389583333301</v>
      </c>
      <c r="F1180" s="26">
        <v>46095.389583333301</v>
      </c>
      <c r="G1180" s="25">
        <v>59</v>
      </c>
      <c r="H1180" s="25">
        <v>59</v>
      </c>
      <c r="I1180" s="26">
        <v>46153.770138888904</v>
      </c>
      <c r="J1180" s="27">
        <v>2833</v>
      </c>
      <c r="K1180" s="27">
        <v>3580</v>
      </c>
      <c r="L1180" s="27">
        <v>1780</v>
      </c>
      <c r="M1180" s="27">
        <v>224157</v>
      </c>
      <c r="N1180" s="27">
        <v>198918</v>
      </c>
      <c r="O1180" s="24">
        <v>23</v>
      </c>
      <c r="P1180" s="24">
        <v>0</v>
      </c>
      <c r="Q1180" s="24"/>
      <c r="R1180" s="24"/>
      <c r="S1180" s="24">
        <v>166</v>
      </c>
      <c r="T1180" s="24">
        <v>272</v>
      </c>
      <c r="U1180" s="24">
        <v>8257400</v>
      </c>
      <c r="V1180" s="24">
        <v>4111500</v>
      </c>
      <c r="W1180" s="24">
        <v>8257400</v>
      </c>
      <c r="X1180" s="24" t="str">
        <f>IF(OR(I1180="",说明首页!$C$3-INT(I1180)&gt;7),"是","否")</f>
        <v>否</v>
      </c>
      <c r="Y1180" s="24" t="str">
        <f>IF(OR(O1180="",O1180&lt;22),"是","否")</f>
        <v>否</v>
      </c>
      <c r="Z1180" s="24" t="str">
        <f>IF(AND(X1180="否",Y1180="否"),"是","否")</f>
        <v>是</v>
      </c>
      <c r="AA1180" s="24" t="str">
        <f>IF(OR(I1180="",说明首页!$C$3-INT(I1180)&gt;=3),"是","否")</f>
        <v>否</v>
      </c>
      <c r="AB1180" s="28">
        <f>IFERROR(IF(L1180&gt;0,N1180/L1180,0),0)</f>
        <v>111.75168539325843</v>
      </c>
      <c r="AC1180" s="29">
        <f>IFERROR(IF(U1180="",0,U1180/10000),0)</f>
        <v>825.74</v>
      </c>
      <c r="AD1180" s="27">
        <f>IFERROR(IF(AND(T1180&lt;&gt;"",T1180&gt;0),U1180/T1180,0),0)</f>
        <v>30358.088235294119</v>
      </c>
      <c r="AE1180" s="29">
        <f>IFERROR(IF(V1180="",0,V1180/10000),0)</f>
        <v>411.15</v>
      </c>
      <c r="AF1180" s="29">
        <f>IFERROR(IF(O1180&gt;0,N1180/O1180/60,0),0)</f>
        <v>144.14347826086956</v>
      </c>
      <c r="AG1180" s="28">
        <f>IF(Z1180="是",COUNTIFS($Z$2:$Z$4721,"是",$AB$2:$AB$4721,"&lt;"&amp;AB1180)/COUNTIF($Z$2:$Z$4721,"是")*100,"")</f>
        <v>81.956155143338947</v>
      </c>
      <c r="AH1180" s="28">
        <f>IF(Z1180="是",COUNTIFS($Z$2:$Z$4721,"是",$AC$2:$AC$4721,"&lt;"&amp;AC1180)/COUNTIF($Z$2:$Z$4721,"是")*100,"")</f>
        <v>52.445193929173698</v>
      </c>
      <c r="AI1180" s="28">
        <f>IF(Z1180="是",COUNTIFS($Z$2:$Z$4721,"是",$AD$2:$AD$4721,"&lt;"&amp;AD1180)/COUNTIF($Z$2:$Z$4721,"是")*100,"")</f>
        <v>81.956155143338947</v>
      </c>
      <c r="AJ1180" s="28">
        <f>IF(Z1180="是",COUNTIFS($Z$2:$Z$4721,"是",$AE$2:$AE$4721,"&lt;"&amp;AE1180)/COUNTIF($Z$2:$Z$4721,"是")*100,"")</f>
        <v>66.610455311973013</v>
      </c>
      <c r="AK1180" s="28">
        <f>IF(Z1180="是",COUNTIFS($Z$2:$Z$4721,"是",$AF$2:$AF$4721,"&lt;"&amp;AF1180)/COUNTIF($Z$2:$Z$4721,"是")*100,"")</f>
        <v>66.104553119730184</v>
      </c>
      <c r="AL1180" s="29">
        <f>IF(Z1180="是",ROUND(AG1180*0.1+AH1180*0.35+AI1180*0.15+AJ1180*0.15+AK1180*0.25,2),"")</f>
        <v>65.36</v>
      </c>
      <c r="AM1180" s="25">
        <f>IF(Z1180="是",COUNTIFS($Z$2:$Z$4721,"是",$AL$2:$AL$4721,"&gt;"&amp;AL1180)+1,"")</f>
        <v>169</v>
      </c>
      <c r="AN1180" s="24" t="str">
        <f>IF(Z1180&lt;&gt;"是","非参评",IF(AND(AM1180&lt;=COUNTIF($Z$2:$Z$4721,"是")*0.2,AC1180&gt;MEDIAN(IF($Z$2:$Z$4721="是",$AC$2:$AC$4721))),"S",IF(AM1180&lt;=COUNTIF($Z$2:$Z$4721,"是")*0.5,"A",IF(AM1180&lt;=COUNTIF($Z$2:$Z$4721,"是")*0.8,"B","C"))))</f>
        <v>A</v>
      </c>
      <c r="AO1180" s="24" t="str">
        <f>IF(G1180="","无数据",IF(G1180&lt;30,"MOB1-",IF(G1180&lt;90,"MOB1-3",IF(G1180&lt;180,"MOB3-6",IF(G1180&lt;365,"MOB6-12","MOB12+")))))</f>
        <v>MOB1-3</v>
      </c>
    </row>
    <row r="1181" spans="1:41" ht="13.5" hidden="1" customHeight="1">
      <c r="A1181" s="24" t="s">
        <v>1168</v>
      </c>
      <c r="B1181" s="34" t="s">
        <v>160</v>
      </c>
      <c r="C1181" s="25">
        <v>804185</v>
      </c>
      <c r="D1181" s="24" t="s">
        <v>582</v>
      </c>
      <c r="E1181" s="26">
        <v>46094.4868055556</v>
      </c>
      <c r="F1181" s="26">
        <v>46094.4868055556</v>
      </c>
      <c r="G1181" s="25">
        <v>60</v>
      </c>
      <c r="H1181" s="25">
        <v>60</v>
      </c>
      <c r="I1181" s="26">
        <v>46147.771527777797</v>
      </c>
      <c r="J1181" s="27">
        <v>202</v>
      </c>
      <c r="K1181" s="27">
        <v>249</v>
      </c>
      <c r="L1181" s="27">
        <v>110</v>
      </c>
      <c r="M1181" s="27">
        <v>11058</v>
      </c>
      <c r="N1181" s="27">
        <v>8898</v>
      </c>
      <c r="O1181" s="25"/>
      <c r="P1181" s="27">
        <v>0</v>
      </c>
      <c r="Q1181" s="24"/>
      <c r="R1181" s="24"/>
      <c r="S1181" s="27">
        <v>5</v>
      </c>
      <c r="T1181" s="27">
        <v>9</v>
      </c>
      <c r="U1181" s="27">
        <v>184500</v>
      </c>
      <c r="V1181" s="27">
        <v>113000</v>
      </c>
      <c r="W1181" s="27">
        <v>184500</v>
      </c>
      <c r="X1181" s="24" t="str">
        <f>IF(OR(I1181="",说明首页!$C$3-INT(I1181)&gt;7),"是","否")</f>
        <v>否</v>
      </c>
      <c r="Y1181" s="24" t="str">
        <f>IF(OR(O1181="",O1181&lt;22),"是","否")</f>
        <v>是</v>
      </c>
      <c r="Z1181" s="24" t="str">
        <f>IF(AND(X1181="否",Y1181="否"),"是","否")</f>
        <v>否</v>
      </c>
      <c r="AA1181" s="24" t="str">
        <f>IF(OR(I1181="",说明首页!$C$3-INT(I1181)&gt;=3),"是","否")</f>
        <v>否</v>
      </c>
      <c r="AB1181" s="28">
        <f>IFERROR(IF(L1181&gt;0,N1181/L1181,0),0)</f>
        <v>80.890909090909091</v>
      </c>
      <c r="AC1181" s="29">
        <f>IFERROR(IF(U1181="",0,U1181/10000),0)</f>
        <v>18.45</v>
      </c>
      <c r="AD1181" s="27">
        <f>IFERROR(IF(AND(T1181&lt;&gt;"",T1181&gt;0),U1181/T1181,0),0)</f>
        <v>20500</v>
      </c>
      <c r="AE1181" s="29">
        <f>IFERROR(IF(V1181="",0,V1181/10000),0)</f>
        <v>11.3</v>
      </c>
      <c r="AF1181" s="29">
        <f>IFERROR(IF(O1181&gt;0,N1181/O1181/60,0),0)</f>
        <v>0</v>
      </c>
      <c r="AG1181" s="28" t="str">
        <f>IF(Z1181="是",COUNTIFS($Z$2:$Z$4721,"是",$AB$2:$AB$4721,"&lt;"&amp;AB1181)/COUNTIF($Z$2:$Z$4721,"是")*100,"")</f>
        <v/>
      </c>
      <c r="AH1181" s="28" t="str">
        <f>IF(Z1181="是",COUNTIFS($Z$2:$Z$4721,"是",$AC$2:$AC$4721,"&lt;"&amp;AC1181)/COUNTIF($Z$2:$Z$4721,"是")*100,"")</f>
        <v/>
      </c>
      <c r="AI1181" s="28" t="str">
        <f>IF(Z1181="是",COUNTIFS($Z$2:$Z$4721,"是",$AD$2:$AD$4721,"&lt;"&amp;AD1181)/COUNTIF($Z$2:$Z$4721,"是")*100,"")</f>
        <v/>
      </c>
      <c r="AJ1181" s="28" t="str">
        <f>IF(Z1181="是",COUNTIFS($Z$2:$Z$4721,"是",$AE$2:$AE$4721,"&lt;"&amp;AE1181)/COUNTIF($Z$2:$Z$4721,"是")*100,"")</f>
        <v/>
      </c>
      <c r="AK1181" s="28" t="str">
        <f>IF(Z1181="是",COUNTIFS($Z$2:$Z$4721,"是",$AF$2:$AF$4721,"&lt;"&amp;AF1181)/COUNTIF($Z$2:$Z$4721,"是")*100,"")</f>
        <v/>
      </c>
      <c r="AL1181" s="29" t="str">
        <f>IF(Z1181="是",ROUND(AG1181*0.1+AH1181*0.35+AI1181*0.15+AJ1181*0.15+AK1181*0.25,2),"")</f>
        <v/>
      </c>
      <c r="AM1181" s="25" t="str">
        <f>IF(Z1181="是",COUNTIFS($Z$2:$Z$4721,"是",$AL$2:$AL$4721,"&gt;"&amp;AL1181)+1,"")</f>
        <v/>
      </c>
      <c r="AN1181" s="24" t="str">
        <f>IF(Z1181&lt;&gt;"是","非参评",IF(AND(AM1181&lt;=COUNTIF($Z$2:$Z$4721,"是")*0.2,AC1181&gt;MEDIAN(IF($Z$2:$Z$4721="是",$AC$2:$AC$4721))),"S",IF(AM1181&lt;=COUNTIF($Z$2:$Z$4721,"是")*0.5,"A",IF(AM1181&lt;=COUNTIF($Z$2:$Z$4721,"是")*0.8,"B","C"))))</f>
        <v>非参评</v>
      </c>
      <c r="AO1181" s="24" t="str">
        <f>IF(G1181="","无数据",IF(G1181&lt;30,"MOB1-",IF(G1181&lt;90,"MOB1-3",IF(G1181&lt;180,"MOB3-6",IF(G1181&lt;365,"MOB6-12","MOB12+")))))</f>
        <v>MOB1-3</v>
      </c>
    </row>
    <row r="1182" spans="1:41" ht="13.5" hidden="1" customHeight="1">
      <c r="A1182" s="24" t="s">
        <v>1168</v>
      </c>
      <c r="B1182" s="34" t="s">
        <v>147</v>
      </c>
      <c r="C1182" s="25">
        <v>804187</v>
      </c>
      <c r="D1182" s="24" t="s">
        <v>735</v>
      </c>
      <c r="E1182" s="26">
        <v>46094.469444444403</v>
      </c>
      <c r="F1182" s="26">
        <v>46094.469444444403</v>
      </c>
      <c r="G1182" s="25">
        <v>60</v>
      </c>
      <c r="H1182" s="25">
        <v>60</v>
      </c>
      <c r="I1182" s="26">
        <v>46154.786111111098</v>
      </c>
      <c r="J1182" s="27">
        <v>897</v>
      </c>
      <c r="K1182" s="27">
        <v>1279</v>
      </c>
      <c r="L1182" s="27">
        <v>599</v>
      </c>
      <c r="M1182" s="27">
        <v>53435</v>
      </c>
      <c r="N1182" s="27">
        <v>43811</v>
      </c>
      <c r="O1182" s="25">
        <v>13</v>
      </c>
      <c r="P1182" s="27">
        <v>0</v>
      </c>
      <c r="Q1182" s="24"/>
      <c r="R1182" s="24"/>
      <c r="S1182" s="27">
        <v>6</v>
      </c>
      <c r="T1182" s="27">
        <v>12</v>
      </c>
      <c r="U1182" s="27">
        <v>753500</v>
      </c>
      <c r="V1182" s="27">
        <v>751500</v>
      </c>
      <c r="W1182" s="27">
        <v>753500</v>
      </c>
      <c r="X1182" s="24" t="str">
        <f>IF(OR(I1182="",说明首页!$C$3-INT(I1182)&gt;7),"是","否")</f>
        <v>否</v>
      </c>
      <c r="Y1182" s="24" t="str">
        <f>IF(OR(O1182="",O1182&lt;22),"是","否")</f>
        <v>是</v>
      </c>
      <c r="Z1182" s="24" t="str">
        <f>IF(AND(X1182="否",Y1182="否"),"是","否")</f>
        <v>否</v>
      </c>
      <c r="AA1182" s="24" t="str">
        <f>IF(OR(I1182="",说明首页!$C$3-INT(I1182)&gt;=3),"是","否")</f>
        <v>否</v>
      </c>
      <c r="AB1182" s="28">
        <f>IFERROR(IF(L1182&gt;0,N1182/L1182,0),0)</f>
        <v>73.140233722871457</v>
      </c>
      <c r="AC1182" s="29">
        <f>IFERROR(IF(U1182="",0,U1182/10000),0)</f>
        <v>75.349999999999994</v>
      </c>
      <c r="AD1182" s="27">
        <f>IFERROR(IF(AND(T1182&lt;&gt;"",T1182&gt;0),U1182/T1182,0),0)</f>
        <v>62791.666666666664</v>
      </c>
      <c r="AE1182" s="29">
        <f>IFERROR(IF(V1182="",0,V1182/10000),0)</f>
        <v>75.150000000000006</v>
      </c>
      <c r="AF1182" s="29">
        <f>IFERROR(IF(O1182&gt;0,N1182/O1182/60,0),0)</f>
        <v>56.167948717948711</v>
      </c>
      <c r="AG1182" s="28" t="str">
        <f>IF(Z1182="是",COUNTIFS($Z$2:$Z$4721,"是",$AB$2:$AB$4721,"&lt;"&amp;AB1182)/COUNTIF($Z$2:$Z$4721,"是")*100,"")</f>
        <v/>
      </c>
      <c r="AH1182" s="28" t="str">
        <f>IF(Z1182="是",COUNTIFS($Z$2:$Z$4721,"是",$AC$2:$AC$4721,"&lt;"&amp;AC1182)/COUNTIF($Z$2:$Z$4721,"是")*100,"")</f>
        <v/>
      </c>
      <c r="AI1182" s="28" t="str">
        <f>IF(Z1182="是",COUNTIFS($Z$2:$Z$4721,"是",$AD$2:$AD$4721,"&lt;"&amp;AD1182)/COUNTIF($Z$2:$Z$4721,"是")*100,"")</f>
        <v/>
      </c>
      <c r="AJ1182" s="28" t="str">
        <f>IF(Z1182="是",COUNTIFS($Z$2:$Z$4721,"是",$AE$2:$AE$4721,"&lt;"&amp;AE1182)/COUNTIF($Z$2:$Z$4721,"是")*100,"")</f>
        <v/>
      </c>
      <c r="AK1182" s="28" t="str">
        <f>IF(Z1182="是",COUNTIFS($Z$2:$Z$4721,"是",$AF$2:$AF$4721,"&lt;"&amp;AF1182)/COUNTIF($Z$2:$Z$4721,"是")*100,"")</f>
        <v/>
      </c>
      <c r="AL1182" s="29" t="str">
        <f>IF(Z1182="是",ROUND(AG1182*0.1+AH1182*0.35+AI1182*0.15+AJ1182*0.15+AK1182*0.25,2),"")</f>
        <v/>
      </c>
      <c r="AM1182" s="25" t="str">
        <f>IF(Z1182="是",COUNTIFS($Z$2:$Z$4721,"是",$AL$2:$AL$4721,"&gt;"&amp;AL1182)+1,"")</f>
        <v/>
      </c>
      <c r="AN1182" s="24" t="str">
        <f>IF(Z1182&lt;&gt;"是","非参评",IF(AND(AM1182&lt;=COUNTIF($Z$2:$Z$4721,"是")*0.2,AC1182&gt;MEDIAN(IF($Z$2:$Z$4721="是",$AC$2:$AC$4721))),"S",IF(AM1182&lt;=COUNTIF($Z$2:$Z$4721,"是")*0.5,"A",IF(AM1182&lt;=COUNTIF($Z$2:$Z$4721,"是")*0.8,"B","C"))))</f>
        <v>非参评</v>
      </c>
      <c r="AO1182" s="24" t="str">
        <f>IF(G1182="","无数据",IF(G1182&lt;30,"MOB1-",IF(G1182&lt;90,"MOB1-3",IF(G1182&lt;180,"MOB3-6",IF(G1182&lt;365,"MOB6-12","MOB12+")))))</f>
        <v>MOB1-3</v>
      </c>
    </row>
    <row r="1183" spans="1:41" ht="13.5" customHeight="1">
      <c r="A1183" s="24" t="s">
        <v>1168</v>
      </c>
      <c r="B1183" s="34" t="s">
        <v>150</v>
      </c>
      <c r="C1183" s="25">
        <v>803621</v>
      </c>
      <c r="D1183" s="24" t="s">
        <v>651</v>
      </c>
      <c r="E1183" s="26">
        <v>46090.579861111102</v>
      </c>
      <c r="F1183" s="26">
        <v>46090.579861111102</v>
      </c>
      <c r="G1183" s="25">
        <v>64</v>
      </c>
      <c r="H1183" s="25">
        <v>64</v>
      </c>
      <c r="I1183" s="26">
        <v>46154.655555555597</v>
      </c>
      <c r="J1183" s="27">
        <v>414</v>
      </c>
      <c r="K1183" s="27">
        <v>442</v>
      </c>
      <c r="L1183" s="27">
        <v>171</v>
      </c>
      <c r="M1183" s="27">
        <v>20425</v>
      </c>
      <c r="N1183" s="27">
        <v>15915</v>
      </c>
      <c r="O1183" s="24">
        <v>2</v>
      </c>
      <c r="P1183" s="24">
        <v>0</v>
      </c>
      <c r="Q1183" s="24"/>
      <c r="R1183" s="24"/>
      <c r="S1183" s="24">
        <v>2</v>
      </c>
      <c r="T1183" s="24">
        <v>5</v>
      </c>
      <c r="U1183" s="24">
        <v>164000</v>
      </c>
      <c r="V1183" s="24">
        <v>164000</v>
      </c>
      <c r="W1183" s="24">
        <v>164000</v>
      </c>
      <c r="X1183" s="24" t="str">
        <f>IF(OR(I1183="",说明首页!$C$3-INT(I1183)&gt;7),"是","否")</f>
        <v>否</v>
      </c>
      <c r="Y1183" s="24" t="str">
        <f>IF(OR(O1183="",O1183&lt;22),"是","否")</f>
        <v>是</v>
      </c>
      <c r="Z1183" s="24" t="str">
        <f>IF(AND(X1183="否",Y1183="否"),"是","否")</f>
        <v>否</v>
      </c>
      <c r="AA1183" s="24" t="str">
        <f>IF(OR(I1183="",说明首页!$C$3-INT(I1183)&gt;=3),"是","否")</f>
        <v>否</v>
      </c>
      <c r="AB1183" s="28">
        <f>IFERROR(IF(L1183&gt;0,N1183/L1183,0),0)</f>
        <v>93.070175438596493</v>
      </c>
      <c r="AC1183" s="29">
        <f>IFERROR(IF(U1183="",0,U1183/10000),0)</f>
        <v>16.399999999999999</v>
      </c>
      <c r="AD1183" s="27">
        <f>IFERROR(IF(AND(T1183&lt;&gt;"",T1183&gt;0),U1183/T1183,0),0)</f>
        <v>32800</v>
      </c>
      <c r="AE1183" s="29">
        <f>IFERROR(IF(V1183="",0,V1183/10000),0)</f>
        <v>16.399999999999999</v>
      </c>
      <c r="AF1183" s="29">
        <f>IFERROR(IF(O1183&gt;0,N1183/O1183/60,0),0)</f>
        <v>132.625</v>
      </c>
      <c r="AG1183" s="28" t="str">
        <f>IF(Z1183="是",COUNTIFS($Z$2:$Z$4721,"是",$AB$2:$AB$4721,"&lt;"&amp;AB1183)/COUNTIF($Z$2:$Z$4721,"是")*100,"")</f>
        <v/>
      </c>
      <c r="AH1183" s="28" t="str">
        <f>IF(Z1183="是",COUNTIFS($Z$2:$Z$4721,"是",$AC$2:$AC$4721,"&lt;"&amp;AC1183)/COUNTIF($Z$2:$Z$4721,"是")*100,"")</f>
        <v/>
      </c>
      <c r="AI1183" s="28" t="str">
        <f>IF(Z1183="是",COUNTIFS($Z$2:$Z$4721,"是",$AD$2:$AD$4721,"&lt;"&amp;AD1183)/COUNTIF($Z$2:$Z$4721,"是")*100,"")</f>
        <v/>
      </c>
      <c r="AJ1183" s="28" t="str">
        <f>IF(Z1183="是",COUNTIFS($Z$2:$Z$4721,"是",$AE$2:$AE$4721,"&lt;"&amp;AE1183)/COUNTIF($Z$2:$Z$4721,"是")*100,"")</f>
        <v/>
      </c>
      <c r="AK1183" s="28" t="str">
        <f>IF(Z1183="是",COUNTIFS($Z$2:$Z$4721,"是",$AF$2:$AF$4721,"&lt;"&amp;AF1183)/COUNTIF($Z$2:$Z$4721,"是")*100,"")</f>
        <v/>
      </c>
      <c r="AL1183" s="29" t="str">
        <f>IF(Z1183="是",ROUND(AG1183*0.1+AH1183*0.35+AI1183*0.15+AJ1183*0.15+AK1183*0.25,2),"")</f>
        <v/>
      </c>
      <c r="AM1183" s="25" t="str">
        <f>IF(Z1183="是",COUNTIFS($Z$2:$Z$4721,"是",$AL$2:$AL$4721,"&gt;"&amp;AL1183)+1,"")</f>
        <v/>
      </c>
      <c r="AN1183" s="24" t="str">
        <f>IF(Z1183&lt;&gt;"是","非参评",IF(AND(AM1183&lt;=COUNTIF($Z$2:$Z$4721,"是")*0.2,AC1183&gt;MEDIAN(IF($Z$2:$Z$4721="是",$AC$2:$AC$4721))),"S",IF(AM1183&lt;=COUNTIF($Z$2:$Z$4721,"是")*0.5,"A",IF(AM1183&lt;=COUNTIF($Z$2:$Z$4721,"是")*0.8,"B","C"))))</f>
        <v>非参评</v>
      </c>
      <c r="AO1183" s="24" t="str">
        <f>IF(G1183="","无数据",IF(G1183&lt;30,"MOB1-",IF(G1183&lt;90,"MOB1-3",IF(G1183&lt;180,"MOB3-6",IF(G1183&lt;365,"MOB6-12","MOB12+")))))</f>
        <v>MOB1-3</v>
      </c>
    </row>
    <row r="1184" spans="1:41" ht="13.5" customHeight="1">
      <c r="A1184" s="24" t="s">
        <v>1168</v>
      </c>
      <c r="B1184" s="34" t="s">
        <v>150</v>
      </c>
      <c r="C1184" s="25">
        <v>803624</v>
      </c>
      <c r="D1184" s="24" t="s">
        <v>1818</v>
      </c>
      <c r="E1184" s="26">
        <v>46088.682638888902</v>
      </c>
      <c r="F1184" s="26">
        <v>46088.682638888902</v>
      </c>
      <c r="G1184" s="25">
        <v>66</v>
      </c>
      <c r="H1184" s="25">
        <v>66</v>
      </c>
      <c r="I1184" s="26">
        <v>46141.762499999997</v>
      </c>
      <c r="J1184" s="27">
        <v>3239</v>
      </c>
      <c r="K1184" s="27">
        <v>3366</v>
      </c>
      <c r="L1184" s="27">
        <v>1514</v>
      </c>
      <c r="M1184" s="27">
        <v>166471</v>
      </c>
      <c r="N1184" s="27">
        <v>139736</v>
      </c>
      <c r="O1184" s="25">
        <v>16</v>
      </c>
      <c r="P1184" s="27">
        <v>0</v>
      </c>
      <c r="Q1184" s="24"/>
      <c r="R1184" s="24"/>
      <c r="S1184" s="27">
        <v>147</v>
      </c>
      <c r="T1184" s="27">
        <v>227</v>
      </c>
      <c r="U1184" s="27">
        <v>5213200</v>
      </c>
      <c r="V1184" s="27">
        <v>1790800</v>
      </c>
      <c r="W1184" s="27">
        <v>5213200</v>
      </c>
      <c r="X1184" s="24" t="str">
        <f>IF(OR(I1184="",说明首页!$C$3-INT(I1184)&gt;7),"是","否")</f>
        <v>否</v>
      </c>
      <c r="Y1184" s="24" t="str">
        <f>IF(OR(O1184="",O1184&lt;22),"是","否")</f>
        <v>是</v>
      </c>
      <c r="Z1184" s="24" t="str">
        <f>IF(AND(X1184="否",Y1184="否"),"是","否")</f>
        <v>否</v>
      </c>
      <c r="AA1184" s="24" t="str">
        <f>IF(OR(I1184="",说明首页!$C$3-INT(I1184)&gt;=3),"是","否")</f>
        <v>否</v>
      </c>
      <c r="AB1184" s="28">
        <f>IFERROR(IF(L1184&gt;0,N1184/L1184,0),0)</f>
        <v>92.29590488771467</v>
      </c>
      <c r="AC1184" s="29">
        <f>IFERROR(IF(U1184="",0,U1184/10000),0)</f>
        <v>521.32000000000005</v>
      </c>
      <c r="AD1184" s="27">
        <f>IFERROR(IF(AND(T1184&lt;&gt;"",T1184&gt;0),U1184/T1184,0),0)</f>
        <v>22965.638766519824</v>
      </c>
      <c r="AE1184" s="29">
        <f>IFERROR(IF(V1184="",0,V1184/10000),0)</f>
        <v>179.08</v>
      </c>
      <c r="AF1184" s="29">
        <f>IFERROR(IF(O1184&gt;0,N1184/O1184/60,0),0)</f>
        <v>145.55833333333334</v>
      </c>
      <c r="AG1184" s="28" t="str">
        <f>IF(Z1184="是",COUNTIFS($Z$2:$Z$4721,"是",$AB$2:$AB$4721,"&lt;"&amp;AB1184)/COUNTIF($Z$2:$Z$4721,"是")*100,"")</f>
        <v/>
      </c>
      <c r="AH1184" s="28" t="str">
        <f>IF(Z1184="是",COUNTIFS($Z$2:$Z$4721,"是",$AC$2:$AC$4721,"&lt;"&amp;AC1184)/COUNTIF($Z$2:$Z$4721,"是")*100,"")</f>
        <v/>
      </c>
      <c r="AI1184" s="28" t="str">
        <f>IF(Z1184="是",COUNTIFS($Z$2:$Z$4721,"是",$AD$2:$AD$4721,"&lt;"&amp;AD1184)/COUNTIF($Z$2:$Z$4721,"是")*100,"")</f>
        <v/>
      </c>
      <c r="AJ1184" s="28" t="str">
        <f>IF(Z1184="是",COUNTIFS($Z$2:$Z$4721,"是",$AE$2:$AE$4721,"&lt;"&amp;AE1184)/COUNTIF($Z$2:$Z$4721,"是")*100,"")</f>
        <v/>
      </c>
      <c r="AK1184" s="28" t="str">
        <f>IF(Z1184="是",COUNTIFS($Z$2:$Z$4721,"是",$AF$2:$AF$4721,"&lt;"&amp;AF1184)/COUNTIF($Z$2:$Z$4721,"是")*100,"")</f>
        <v/>
      </c>
      <c r="AL1184" s="29" t="str">
        <f>IF(Z1184="是",ROUND(AG1184*0.1+AH1184*0.35+AI1184*0.15+AJ1184*0.15+AK1184*0.25,2),"")</f>
        <v/>
      </c>
      <c r="AM1184" s="25" t="str">
        <f>IF(Z1184="是",COUNTIFS($Z$2:$Z$4721,"是",$AL$2:$AL$4721,"&gt;"&amp;AL1184)+1,"")</f>
        <v/>
      </c>
      <c r="AN1184" s="24" t="str">
        <f>IF(Z1184&lt;&gt;"是","非参评",IF(AND(AM1184&lt;=COUNTIF($Z$2:$Z$4721,"是")*0.2,AC1184&gt;MEDIAN(IF($Z$2:$Z$4721="是",$AC$2:$AC$4721))),"S",IF(AM1184&lt;=COUNTIF($Z$2:$Z$4721,"是")*0.5,"A",IF(AM1184&lt;=COUNTIF($Z$2:$Z$4721,"是")*0.8,"B","C"))))</f>
        <v>非参评</v>
      </c>
      <c r="AO1184" s="24" t="str">
        <f>IF(G1184="","无数据",IF(G1184&lt;30,"MOB1-",IF(G1184&lt;90,"MOB1-3",IF(G1184&lt;180,"MOB3-6",IF(G1184&lt;365,"MOB6-12","MOB12+")))))</f>
        <v>MOB1-3</v>
      </c>
    </row>
    <row r="1185" spans="1:41" ht="13.5" customHeight="1">
      <c r="A1185" s="24" t="s">
        <v>1168</v>
      </c>
      <c r="B1185" s="34" t="s">
        <v>150</v>
      </c>
      <c r="C1185" s="25">
        <v>804064</v>
      </c>
      <c r="D1185" s="24" t="s">
        <v>657</v>
      </c>
      <c r="E1185" s="26">
        <v>46092.651388888902</v>
      </c>
      <c r="F1185" s="26">
        <v>46092.651388888902</v>
      </c>
      <c r="G1185" s="25">
        <v>62</v>
      </c>
      <c r="H1185" s="25">
        <v>62</v>
      </c>
      <c r="I1185" s="26">
        <v>46142.754861111098</v>
      </c>
      <c r="J1185" s="27">
        <v>937</v>
      </c>
      <c r="K1185" s="27">
        <v>1087</v>
      </c>
      <c r="L1185" s="27">
        <v>545</v>
      </c>
      <c r="M1185" s="27">
        <v>59314</v>
      </c>
      <c r="N1185" s="27">
        <v>51056</v>
      </c>
      <c r="O1185" s="25">
        <v>8</v>
      </c>
      <c r="P1185" s="27">
        <v>0</v>
      </c>
      <c r="Q1185" s="24"/>
      <c r="R1185" s="24"/>
      <c r="S1185" s="27">
        <v>36</v>
      </c>
      <c r="T1185" s="27">
        <v>62</v>
      </c>
      <c r="U1185" s="27">
        <v>1334500</v>
      </c>
      <c r="V1185" s="27">
        <v>67500</v>
      </c>
      <c r="W1185" s="27">
        <v>1334500</v>
      </c>
      <c r="X1185" s="24" t="str">
        <f>IF(OR(I1185="",说明首页!$C$3-INT(I1185)&gt;7),"是","否")</f>
        <v>否</v>
      </c>
      <c r="Y1185" s="24" t="str">
        <f>IF(OR(O1185="",O1185&lt;22),"是","否")</f>
        <v>是</v>
      </c>
      <c r="Z1185" s="24" t="str">
        <f>IF(AND(X1185="否",Y1185="否"),"是","否")</f>
        <v>否</v>
      </c>
      <c r="AA1185" s="24" t="str">
        <f>IF(OR(I1185="",说明首页!$C$3-INT(I1185)&gt;=3),"是","否")</f>
        <v>否</v>
      </c>
      <c r="AB1185" s="28">
        <f>IFERROR(IF(L1185&gt;0,N1185/L1185,0),0)</f>
        <v>93.680733944954127</v>
      </c>
      <c r="AC1185" s="29">
        <f>IFERROR(IF(U1185="",0,U1185/10000),0)</f>
        <v>133.44999999999999</v>
      </c>
      <c r="AD1185" s="27">
        <f>IFERROR(IF(AND(T1185&lt;&gt;"",T1185&gt;0),U1185/T1185,0),0)</f>
        <v>21524.193548387098</v>
      </c>
      <c r="AE1185" s="29">
        <f>IFERROR(IF(V1185="",0,V1185/10000),0)</f>
        <v>6.75</v>
      </c>
      <c r="AF1185" s="29">
        <f>IFERROR(IF(O1185&gt;0,N1185/O1185/60,0),0)</f>
        <v>106.36666666666666</v>
      </c>
      <c r="AG1185" s="28" t="str">
        <f>IF(Z1185="是",COUNTIFS($Z$2:$Z$4721,"是",$AB$2:$AB$4721,"&lt;"&amp;AB1185)/COUNTIF($Z$2:$Z$4721,"是")*100,"")</f>
        <v/>
      </c>
      <c r="AH1185" s="28" t="str">
        <f>IF(Z1185="是",COUNTIFS($Z$2:$Z$4721,"是",$AC$2:$AC$4721,"&lt;"&amp;AC1185)/COUNTIF($Z$2:$Z$4721,"是")*100,"")</f>
        <v/>
      </c>
      <c r="AI1185" s="28" t="str">
        <f>IF(Z1185="是",COUNTIFS($Z$2:$Z$4721,"是",$AD$2:$AD$4721,"&lt;"&amp;AD1185)/COUNTIF($Z$2:$Z$4721,"是")*100,"")</f>
        <v/>
      </c>
      <c r="AJ1185" s="28" t="str">
        <f>IF(Z1185="是",COUNTIFS($Z$2:$Z$4721,"是",$AE$2:$AE$4721,"&lt;"&amp;AE1185)/COUNTIF($Z$2:$Z$4721,"是")*100,"")</f>
        <v/>
      </c>
      <c r="AK1185" s="28" t="str">
        <f>IF(Z1185="是",COUNTIFS($Z$2:$Z$4721,"是",$AF$2:$AF$4721,"&lt;"&amp;AF1185)/COUNTIF($Z$2:$Z$4721,"是")*100,"")</f>
        <v/>
      </c>
      <c r="AL1185" s="29" t="str">
        <f>IF(Z1185="是",ROUND(AG1185*0.1+AH1185*0.35+AI1185*0.15+AJ1185*0.15+AK1185*0.25,2),"")</f>
        <v/>
      </c>
      <c r="AM1185" s="25" t="str">
        <f>IF(Z1185="是",COUNTIFS($Z$2:$Z$4721,"是",$AL$2:$AL$4721,"&gt;"&amp;AL1185)+1,"")</f>
        <v/>
      </c>
      <c r="AN1185" s="24" t="str">
        <f>IF(Z1185&lt;&gt;"是","非参评",IF(AND(AM1185&lt;=COUNTIF($Z$2:$Z$4721,"是")*0.2,AC1185&gt;MEDIAN(IF($Z$2:$Z$4721="是",$AC$2:$AC$4721))),"S",IF(AM1185&lt;=COUNTIF($Z$2:$Z$4721,"是")*0.5,"A",IF(AM1185&lt;=COUNTIF($Z$2:$Z$4721,"是")*0.8,"B","C"))))</f>
        <v>非参评</v>
      </c>
      <c r="AO1185" s="24" t="str">
        <f>IF(G1185="","无数据",IF(G1185&lt;30,"MOB1-",IF(G1185&lt;90,"MOB1-3",IF(G1185&lt;180,"MOB3-6",IF(G1185&lt;365,"MOB6-12","MOB12+")))))</f>
        <v>MOB1-3</v>
      </c>
    </row>
    <row r="1186" spans="1:41" ht="13.5" customHeight="1">
      <c r="A1186" s="24" t="s">
        <v>1168</v>
      </c>
      <c r="B1186" s="34" t="s">
        <v>150</v>
      </c>
      <c r="C1186" s="25">
        <v>804067</v>
      </c>
      <c r="D1186" s="24" t="s">
        <v>260</v>
      </c>
      <c r="E1186" s="26">
        <v>46092.658333333296</v>
      </c>
      <c r="F1186" s="26">
        <v>46092.658333333296</v>
      </c>
      <c r="G1186" s="25">
        <v>62</v>
      </c>
      <c r="H1186" s="25">
        <v>62</v>
      </c>
      <c r="I1186" s="26">
        <v>46154.652083333298</v>
      </c>
      <c r="J1186" s="27">
        <v>376</v>
      </c>
      <c r="K1186" s="27">
        <v>399</v>
      </c>
      <c r="L1186" s="27">
        <v>138</v>
      </c>
      <c r="M1186" s="27">
        <v>18504</v>
      </c>
      <c r="N1186" s="27">
        <v>14511</v>
      </c>
      <c r="O1186" s="25"/>
      <c r="P1186" s="27">
        <v>0</v>
      </c>
      <c r="Q1186" s="24"/>
      <c r="R1186" s="24"/>
      <c r="S1186" s="27">
        <v>4</v>
      </c>
      <c r="T1186" s="27">
        <v>9</v>
      </c>
      <c r="U1186" s="27">
        <v>171000</v>
      </c>
      <c r="V1186" s="27">
        <v>50000</v>
      </c>
      <c r="W1186" s="27">
        <v>171000</v>
      </c>
      <c r="X1186" s="24" t="str">
        <f>IF(OR(I1186="",说明首页!$C$3-INT(I1186)&gt;7),"是","否")</f>
        <v>否</v>
      </c>
      <c r="Y1186" s="24" t="str">
        <f>IF(OR(O1186="",O1186&lt;22),"是","否")</f>
        <v>是</v>
      </c>
      <c r="Z1186" s="24" t="str">
        <f>IF(AND(X1186="否",Y1186="否"),"是","否")</f>
        <v>否</v>
      </c>
      <c r="AA1186" s="24" t="str">
        <f>IF(OR(I1186="",说明首页!$C$3-INT(I1186)&gt;=3),"是","否")</f>
        <v>否</v>
      </c>
      <c r="AB1186" s="28">
        <f>IFERROR(IF(L1186&gt;0,N1186/L1186,0),0)</f>
        <v>105.15217391304348</v>
      </c>
      <c r="AC1186" s="29">
        <f>IFERROR(IF(U1186="",0,U1186/10000),0)</f>
        <v>17.100000000000001</v>
      </c>
      <c r="AD1186" s="27">
        <f>IFERROR(IF(AND(T1186&lt;&gt;"",T1186&gt;0),U1186/T1186,0),0)</f>
        <v>19000</v>
      </c>
      <c r="AE1186" s="29">
        <f>IFERROR(IF(V1186="",0,V1186/10000),0)</f>
        <v>5</v>
      </c>
      <c r="AF1186" s="29">
        <f>IFERROR(IF(O1186&gt;0,N1186/O1186/60,0),0)</f>
        <v>0</v>
      </c>
      <c r="AG1186" s="28" t="str">
        <f>IF(Z1186="是",COUNTIFS($Z$2:$Z$4721,"是",$AB$2:$AB$4721,"&lt;"&amp;AB1186)/COUNTIF($Z$2:$Z$4721,"是")*100,"")</f>
        <v/>
      </c>
      <c r="AH1186" s="28" t="str">
        <f>IF(Z1186="是",COUNTIFS($Z$2:$Z$4721,"是",$AC$2:$AC$4721,"&lt;"&amp;AC1186)/COUNTIF($Z$2:$Z$4721,"是")*100,"")</f>
        <v/>
      </c>
      <c r="AI1186" s="28" t="str">
        <f>IF(Z1186="是",COUNTIFS($Z$2:$Z$4721,"是",$AD$2:$AD$4721,"&lt;"&amp;AD1186)/COUNTIF($Z$2:$Z$4721,"是")*100,"")</f>
        <v/>
      </c>
      <c r="AJ1186" s="28" t="str">
        <f>IF(Z1186="是",COUNTIFS($Z$2:$Z$4721,"是",$AE$2:$AE$4721,"&lt;"&amp;AE1186)/COUNTIF($Z$2:$Z$4721,"是")*100,"")</f>
        <v/>
      </c>
      <c r="AK1186" s="28" t="str">
        <f>IF(Z1186="是",COUNTIFS($Z$2:$Z$4721,"是",$AF$2:$AF$4721,"&lt;"&amp;AF1186)/COUNTIF($Z$2:$Z$4721,"是")*100,"")</f>
        <v/>
      </c>
      <c r="AL1186" s="29" t="str">
        <f>IF(Z1186="是",ROUND(AG1186*0.1+AH1186*0.35+AI1186*0.15+AJ1186*0.15+AK1186*0.25,2),"")</f>
        <v/>
      </c>
      <c r="AM1186" s="25" t="str">
        <f>IF(Z1186="是",COUNTIFS($Z$2:$Z$4721,"是",$AL$2:$AL$4721,"&gt;"&amp;AL1186)+1,"")</f>
        <v/>
      </c>
      <c r="AN1186" s="24" t="str">
        <f>IF(Z1186&lt;&gt;"是","非参评",IF(AND(AM1186&lt;=COUNTIF($Z$2:$Z$4721,"是")*0.2,AC1186&gt;MEDIAN(IF($Z$2:$Z$4721="是",$AC$2:$AC$4721))),"S",IF(AM1186&lt;=COUNTIF($Z$2:$Z$4721,"是")*0.5,"A",IF(AM1186&lt;=COUNTIF($Z$2:$Z$4721,"是")*0.8,"B","C"))))</f>
        <v>非参评</v>
      </c>
      <c r="AO1186" s="24" t="str">
        <f>IF(G1186="","无数据",IF(G1186&lt;30,"MOB1-",IF(G1186&lt;90,"MOB1-3",IF(G1186&lt;180,"MOB3-6",IF(G1186&lt;365,"MOB6-12","MOB12+")))))</f>
        <v>MOB1-3</v>
      </c>
    </row>
    <row r="1187" spans="1:41" ht="13.5" customHeight="1">
      <c r="A1187" s="24" t="s">
        <v>1168</v>
      </c>
      <c r="B1187" s="34" t="s">
        <v>150</v>
      </c>
      <c r="C1187" s="25">
        <v>804069</v>
      </c>
      <c r="D1187" s="24" t="s">
        <v>427</v>
      </c>
      <c r="E1187" s="26">
        <v>46092.655555555597</v>
      </c>
      <c r="F1187" s="26">
        <v>46092.655555555597</v>
      </c>
      <c r="G1187" s="25">
        <v>62</v>
      </c>
      <c r="H1187" s="25">
        <v>62</v>
      </c>
      <c r="I1187" s="26">
        <v>46154.658333333296</v>
      </c>
      <c r="J1187" s="27">
        <v>606</v>
      </c>
      <c r="K1187" s="27">
        <v>642</v>
      </c>
      <c r="L1187" s="27">
        <v>200</v>
      </c>
      <c r="M1187" s="27">
        <v>23582</v>
      </c>
      <c r="N1187" s="27">
        <v>17309</v>
      </c>
      <c r="O1187" s="25">
        <v>2</v>
      </c>
      <c r="P1187" s="27">
        <v>0</v>
      </c>
      <c r="Q1187" s="24"/>
      <c r="R1187" s="24"/>
      <c r="S1187" s="27">
        <v>5</v>
      </c>
      <c r="T1187" s="27">
        <v>9</v>
      </c>
      <c r="U1187" s="27">
        <v>253500</v>
      </c>
      <c r="V1187" s="27">
        <v>251500</v>
      </c>
      <c r="W1187" s="27">
        <v>253500</v>
      </c>
      <c r="X1187" s="24" t="str">
        <f>IF(OR(I1187="",说明首页!$C$3-INT(I1187)&gt;7),"是","否")</f>
        <v>否</v>
      </c>
      <c r="Y1187" s="24" t="str">
        <f>IF(OR(O1187="",O1187&lt;22),"是","否")</f>
        <v>是</v>
      </c>
      <c r="Z1187" s="24" t="str">
        <f>IF(AND(X1187="否",Y1187="否"),"是","否")</f>
        <v>否</v>
      </c>
      <c r="AA1187" s="24" t="str">
        <f>IF(OR(I1187="",说明首页!$C$3-INT(I1187)&gt;=3),"是","否")</f>
        <v>否</v>
      </c>
      <c r="AB1187" s="28">
        <f>IFERROR(IF(L1187&gt;0,N1187/L1187,0),0)</f>
        <v>86.545000000000002</v>
      </c>
      <c r="AC1187" s="29">
        <f>IFERROR(IF(U1187="",0,U1187/10000),0)</f>
        <v>25.35</v>
      </c>
      <c r="AD1187" s="27">
        <f>IFERROR(IF(AND(T1187&lt;&gt;"",T1187&gt;0),U1187/T1187,0),0)</f>
        <v>28166.666666666668</v>
      </c>
      <c r="AE1187" s="29">
        <f>IFERROR(IF(V1187="",0,V1187/10000),0)</f>
        <v>25.15</v>
      </c>
      <c r="AF1187" s="29">
        <f>IFERROR(IF(O1187&gt;0,N1187/O1187/60,0),0)</f>
        <v>144.24166666666667</v>
      </c>
      <c r="AG1187" s="28" t="str">
        <f>IF(Z1187="是",COUNTIFS($Z$2:$Z$4721,"是",$AB$2:$AB$4721,"&lt;"&amp;AB1187)/COUNTIF($Z$2:$Z$4721,"是")*100,"")</f>
        <v/>
      </c>
      <c r="AH1187" s="28" t="str">
        <f>IF(Z1187="是",COUNTIFS($Z$2:$Z$4721,"是",$AC$2:$AC$4721,"&lt;"&amp;AC1187)/COUNTIF($Z$2:$Z$4721,"是")*100,"")</f>
        <v/>
      </c>
      <c r="AI1187" s="28" t="str">
        <f>IF(Z1187="是",COUNTIFS($Z$2:$Z$4721,"是",$AD$2:$AD$4721,"&lt;"&amp;AD1187)/COUNTIF($Z$2:$Z$4721,"是")*100,"")</f>
        <v/>
      </c>
      <c r="AJ1187" s="28" t="str">
        <f>IF(Z1187="是",COUNTIFS($Z$2:$Z$4721,"是",$AE$2:$AE$4721,"&lt;"&amp;AE1187)/COUNTIF($Z$2:$Z$4721,"是")*100,"")</f>
        <v/>
      </c>
      <c r="AK1187" s="28" t="str">
        <f>IF(Z1187="是",COUNTIFS($Z$2:$Z$4721,"是",$AF$2:$AF$4721,"&lt;"&amp;AF1187)/COUNTIF($Z$2:$Z$4721,"是")*100,"")</f>
        <v/>
      </c>
      <c r="AL1187" s="29" t="str">
        <f>IF(Z1187="是",ROUND(AG1187*0.1+AH1187*0.35+AI1187*0.15+AJ1187*0.15+AK1187*0.25,2),"")</f>
        <v/>
      </c>
      <c r="AM1187" s="25" t="str">
        <f>IF(Z1187="是",COUNTIFS($Z$2:$Z$4721,"是",$AL$2:$AL$4721,"&gt;"&amp;AL1187)+1,"")</f>
        <v/>
      </c>
      <c r="AN1187" s="24" t="str">
        <f>IF(Z1187&lt;&gt;"是","非参评",IF(AND(AM1187&lt;=COUNTIF($Z$2:$Z$4721,"是")*0.2,AC1187&gt;MEDIAN(IF($Z$2:$Z$4721="是",$AC$2:$AC$4721))),"S",IF(AM1187&lt;=COUNTIF($Z$2:$Z$4721,"是")*0.5,"A",IF(AM1187&lt;=COUNTIF($Z$2:$Z$4721,"是")*0.8,"B","C"))))</f>
        <v>非参评</v>
      </c>
      <c r="AO1187" s="24" t="str">
        <f>IF(G1187="","无数据",IF(G1187&lt;30,"MOB1-",IF(G1187&lt;90,"MOB1-3",IF(G1187&lt;180,"MOB3-6",IF(G1187&lt;365,"MOB6-12","MOB12+")))))</f>
        <v>MOB1-3</v>
      </c>
    </row>
    <row r="1188" spans="1:41" ht="13.5" customHeight="1">
      <c r="A1188" s="24" t="s">
        <v>1168</v>
      </c>
      <c r="B1188" s="34" t="s">
        <v>150</v>
      </c>
      <c r="C1188" s="25">
        <v>804070</v>
      </c>
      <c r="D1188" s="24" t="s">
        <v>1104</v>
      </c>
      <c r="E1188" s="26">
        <v>46092.655555555597</v>
      </c>
      <c r="F1188" s="26">
        <v>46092.655555555597</v>
      </c>
      <c r="G1188" s="25">
        <v>62</v>
      </c>
      <c r="H1188" s="25">
        <v>62</v>
      </c>
      <c r="I1188" s="26">
        <v>46154.668749999997</v>
      </c>
      <c r="J1188" s="27">
        <v>560</v>
      </c>
      <c r="K1188" s="27">
        <v>659</v>
      </c>
      <c r="L1188" s="27">
        <v>165</v>
      </c>
      <c r="M1188" s="27">
        <v>20676</v>
      </c>
      <c r="N1188" s="27">
        <v>14545</v>
      </c>
      <c r="O1188" s="25">
        <v>1</v>
      </c>
      <c r="P1188" s="27">
        <v>0</v>
      </c>
      <c r="Q1188" s="24"/>
      <c r="R1188" s="24"/>
      <c r="S1188" s="27">
        <v>4</v>
      </c>
      <c r="T1188" s="27">
        <v>8</v>
      </c>
      <c r="U1188" s="27">
        <v>327000</v>
      </c>
      <c r="V1188" s="27">
        <v>327000</v>
      </c>
      <c r="W1188" s="27">
        <v>327000</v>
      </c>
      <c r="X1188" s="24" t="str">
        <f>IF(OR(I1188="",说明首页!$C$3-INT(I1188)&gt;7),"是","否")</f>
        <v>否</v>
      </c>
      <c r="Y1188" s="24" t="str">
        <f>IF(OR(O1188="",O1188&lt;22),"是","否")</f>
        <v>是</v>
      </c>
      <c r="Z1188" s="24" t="str">
        <f>IF(AND(X1188="否",Y1188="否"),"是","否")</f>
        <v>否</v>
      </c>
      <c r="AA1188" s="24" t="str">
        <f>IF(OR(I1188="",说明首页!$C$3-INT(I1188)&gt;=3),"是","否")</f>
        <v>否</v>
      </c>
      <c r="AB1188" s="28">
        <f>IFERROR(IF(L1188&gt;0,N1188/L1188,0),0)</f>
        <v>88.151515151515156</v>
      </c>
      <c r="AC1188" s="29">
        <f>IFERROR(IF(U1188="",0,U1188/10000),0)</f>
        <v>32.700000000000003</v>
      </c>
      <c r="AD1188" s="27">
        <f>IFERROR(IF(AND(T1188&lt;&gt;"",T1188&gt;0),U1188/T1188,0),0)</f>
        <v>40875</v>
      </c>
      <c r="AE1188" s="29">
        <f>IFERROR(IF(V1188="",0,V1188/10000),0)</f>
        <v>32.700000000000003</v>
      </c>
      <c r="AF1188" s="29">
        <f>IFERROR(IF(O1188&gt;0,N1188/O1188/60,0),0)</f>
        <v>242.41666666666666</v>
      </c>
      <c r="AG1188" s="28" t="str">
        <f>IF(Z1188="是",COUNTIFS($Z$2:$Z$4721,"是",$AB$2:$AB$4721,"&lt;"&amp;AB1188)/COUNTIF($Z$2:$Z$4721,"是")*100,"")</f>
        <v/>
      </c>
      <c r="AH1188" s="28" t="str">
        <f>IF(Z1188="是",COUNTIFS($Z$2:$Z$4721,"是",$AC$2:$AC$4721,"&lt;"&amp;AC1188)/COUNTIF($Z$2:$Z$4721,"是")*100,"")</f>
        <v/>
      </c>
      <c r="AI1188" s="28" t="str">
        <f>IF(Z1188="是",COUNTIFS($Z$2:$Z$4721,"是",$AD$2:$AD$4721,"&lt;"&amp;AD1188)/COUNTIF($Z$2:$Z$4721,"是")*100,"")</f>
        <v/>
      </c>
      <c r="AJ1188" s="28" t="str">
        <f>IF(Z1188="是",COUNTIFS($Z$2:$Z$4721,"是",$AE$2:$AE$4721,"&lt;"&amp;AE1188)/COUNTIF($Z$2:$Z$4721,"是")*100,"")</f>
        <v/>
      </c>
      <c r="AK1188" s="28" t="str">
        <f>IF(Z1188="是",COUNTIFS($Z$2:$Z$4721,"是",$AF$2:$AF$4721,"&lt;"&amp;AF1188)/COUNTIF($Z$2:$Z$4721,"是")*100,"")</f>
        <v/>
      </c>
      <c r="AL1188" s="29" t="str">
        <f>IF(Z1188="是",ROUND(AG1188*0.1+AH1188*0.35+AI1188*0.15+AJ1188*0.15+AK1188*0.25,2),"")</f>
        <v/>
      </c>
      <c r="AM1188" s="25" t="str">
        <f>IF(Z1188="是",COUNTIFS($Z$2:$Z$4721,"是",$AL$2:$AL$4721,"&gt;"&amp;AL1188)+1,"")</f>
        <v/>
      </c>
      <c r="AN1188" s="24" t="str">
        <f>IF(Z1188&lt;&gt;"是","非参评",IF(AND(AM1188&lt;=COUNTIF($Z$2:$Z$4721,"是")*0.2,AC1188&gt;MEDIAN(IF($Z$2:$Z$4721="是",$AC$2:$AC$4721))),"S",IF(AM1188&lt;=COUNTIF($Z$2:$Z$4721,"是")*0.5,"A",IF(AM1188&lt;=COUNTIF($Z$2:$Z$4721,"是")*0.8,"B","C"))))</f>
        <v>非参评</v>
      </c>
      <c r="AO1188" s="24" t="str">
        <f>IF(G1188="","无数据",IF(G1188&lt;30,"MOB1-",IF(G1188&lt;90,"MOB1-3",IF(G1188&lt;180,"MOB3-6",IF(G1188&lt;365,"MOB6-12","MOB12+")))))</f>
        <v>MOB1-3</v>
      </c>
    </row>
    <row r="1189" spans="1:41" ht="13.5" hidden="1" customHeight="1">
      <c r="A1189" s="24" t="s">
        <v>1168</v>
      </c>
      <c r="B1189" s="34" t="s">
        <v>169</v>
      </c>
      <c r="C1189" s="25">
        <v>804299</v>
      </c>
      <c r="D1189" s="24" t="s">
        <v>1945</v>
      </c>
      <c r="E1189" s="26">
        <v>46097.492361111101</v>
      </c>
      <c r="F1189" s="26">
        <v>46097.492361111101</v>
      </c>
      <c r="G1189" s="25">
        <v>57</v>
      </c>
      <c r="H1189" s="25">
        <v>57</v>
      </c>
      <c r="I1189" s="26">
        <v>46154.752083333296</v>
      </c>
      <c r="J1189" s="27">
        <v>4561</v>
      </c>
      <c r="K1189" s="27">
        <v>5555</v>
      </c>
      <c r="L1189" s="27">
        <v>2324</v>
      </c>
      <c r="M1189" s="27">
        <v>231617</v>
      </c>
      <c r="N1189" s="27">
        <v>186298</v>
      </c>
      <c r="O1189" s="25">
        <v>24</v>
      </c>
      <c r="P1189" s="27">
        <v>0</v>
      </c>
      <c r="Q1189" s="24"/>
      <c r="R1189" s="24"/>
      <c r="S1189" s="27">
        <v>216</v>
      </c>
      <c r="T1189" s="27">
        <v>335</v>
      </c>
      <c r="U1189" s="27">
        <v>6762900</v>
      </c>
      <c r="V1189" s="27">
        <v>1540500</v>
      </c>
      <c r="W1189" s="27">
        <v>6762900</v>
      </c>
      <c r="X1189" s="24" t="str">
        <f>IF(OR(I1189="",说明首页!$C$3-INT(I1189)&gt;7),"是","否")</f>
        <v>否</v>
      </c>
      <c r="Y1189" s="24" t="str">
        <f>IF(OR(O1189="",O1189&lt;22),"是","否")</f>
        <v>否</v>
      </c>
      <c r="Z1189" s="24" t="str">
        <f>IF(AND(X1189="否",Y1189="否"),"是","否")</f>
        <v>是</v>
      </c>
      <c r="AA1189" s="24" t="str">
        <f>IF(OR(I1189="",说明首页!$C$3-INT(I1189)&gt;=3),"是","否")</f>
        <v>否</v>
      </c>
      <c r="AB1189" s="28">
        <f>IFERROR(IF(L1189&gt;0,N1189/L1189,0),0)</f>
        <v>80.162650602409641</v>
      </c>
      <c r="AC1189" s="29">
        <f>IFERROR(IF(U1189="",0,U1189/10000),0)</f>
        <v>676.29</v>
      </c>
      <c r="AD1189" s="27">
        <f>IFERROR(IF(AND(T1189&lt;&gt;"",T1189&gt;0),U1189/T1189,0),0)</f>
        <v>20187.761194029852</v>
      </c>
      <c r="AE1189" s="29">
        <f>IFERROR(IF(V1189="",0,V1189/10000),0)</f>
        <v>154.05000000000001</v>
      </c>
      <c r="AF1189" s="29">
        <f>IFERROR(IF(O1189&gt;0,N1189/O1189/60,0),0)</f>
        <v>129.3736111111111</v>
      </c>
      <c r="AG1189" s="28">
        <f>IF(Z1189="是",COUNTIFS($Z$2:$Z$4721,"是",$AB$2:$AB$4721,"&lt;"&amp;AB1189)/COUNTIF($Z$2:$Z$4721,"是")*100,"")</f>
        <v>24.283305227655987</v>
      </c>
      <c r="AH1189" s="28">
        <f>IF(Z1189="是",COUNTIFS($Z$2:$Z$4721,"是",$AC$2:$AC$4721,"&lt;"&amp;AC1189)/COUNTIF($Z$2:$Z$4721,"是")*100,"")</f>
        <v>34.90725126475548</v>
      </c>
      <c r="AI1189" s="28">
        <f>IF(Z1189="是",COUNTIFS($Z$2:$Z$4721,"是",$AD$2:$AD$4721,"&lt;"&amp;AD1189)/COUNTIF($Z$2:$Z$4721,"是")*100,"")</f>
        <v>27.318718381112983</v>
      </c>
      <c r="AJ1189" s="28">
        <f>IF(Z1189="是",COUNTIFS($Z$2:$Z$4721,"是",$AE$2:$AE$4721,"&lt;"&amp;AE1189)/COUNTIF($Z$2:$Z$4721,"是")*100,"")</f>
        <v>18.21247892074199</v>
      </c>
      <c r="AK1189" s="28">
        <f>IF(Z1189="是",COUNTIFS($Z$2:$Z$4721,"是",$AF$2:$AF$4721,"&lt;"&amp;AF1189)/COUNTIF($Z$2:$Z$4721,"是")*100,"")</f>
        <v>40.303541315345697</v>
      </c>
      <c r="AL1189" s="29">
        <f>IF(Z1189="是",ROUND(AG1189*0.1+AH1189*0.35+AI1189*0.15+AJ1189*0.15+AK1189*0.25,2),"")</f>
        <v>31.55</v>
      </c>
      <c r="AM1189" s="25">
        <f>IF(Z1189="是",COUNTIFS($Z$2:$Z$4721,"是",$AL$2:$AL$4721,"&gt;"&amp;AL1189)+1,"")</f>
        <v>435</v>
      </c>
      <c r="AN1189" s="24" t="str">
        <f>IF(Z1189&lt;&gt;"是","非参评",IF(AND(AM1189&lt;=COUNTIF($Z$2:$Z$4721,"是")*0.2,AC1189&gt;MEDIAN(IF($Z$2:$Z$4721="是",$AC$2:$AC$4721))),"S",IF(AM1189&lt;=COUNTIF($Z$2:$Z$4721,"是")*0.5,"A",IF(AM1189&lt;=COUNTIF($Z$2:$Z$4721,"是")*0.8,"B","C"))))</f>
        <v>B</v>
      </c>
      <c r="AO1189" s="24" t="str">
        <f>IF(G1189="","无数据",IF(G1189&lt;30,"MOB1-",IF(G1189&lt;90,"MOB1-3",IF(G1189&lt;180,"MOB3-6",IF(G1189&lt;365,"MOB6-12","MOB12+")))))</f>
        <v>MOB1-3</v>
      </c>
    </row>
    <row r="1190" spans="1:41" ht="13.5" hidden="1" customHeight="1">
      <c r="A1190" s="24" t="s">
        <v>1168</v>
      </c>
      <c r="B1190" s="34" t="s">
        <v>147</v>
      </c>
      <c r="C1190" s="25">
        <v>804306</v>
      </c>
      <c r="D1190" s="24" t="s">
        <v>1516</v>
      </c>
      <c r="E1190" s="26">
        <v>46098.429166666698</v>
      </c>
      <c r="F1190" s="26">
        <v>46098.429166666698</v>
      </c>
      <c r="G1190" s="25">
        <v>56</v>
      </c>
      <c r="H1190" s="25">
        <v>56</v>
      </c>
      <c r="I1190" s="26">
        <v>46154.518750000003</v>
      </c>
      <c r="J1190" s="27">
        <v>5041</v>
      </c>
      <c r="K1190" s="27">
        <v>6732</v>
      </c>
      <c r="L1190" s="27">
        <v>3179</v>
      </c>
      <c r="M1190" s="27">
        <v>245504</v>
      </c>
      <c r="N1190" s="27">
        <v>193281</v>
      </c>
      <c r="O1190" s="25">
        <v>26</v>
      </c>
      <c r="P1190" s="27">
        <v>0</v>
      </c>
      <c r="Q1190" s="24"/>
      <c r="R1190" s="24"/>
      <c r="S1190" s="27">
        <v>212</v>
      </c>
      <c r="T1190" s="27">
        <v>301</v>
      </c>
      <c r="U1190" s="27">
        <v>3873500</v>
      </c>
      <c r="V1190" s="27">
        <v>361000</v>
      </c>
      <c r="W1190" s="27">
        <v>3873500</v>
      </c>
      <c r="X1190" s="24" t="str">
        <f>IF(OR(I1190="",说明首页!$C$3-INT(I1190)&gt;7),"是","否")</f>
        <v>否</v>
      </c>
      <c r="Y1190" s="24" t="str">
        <f>IF(OR(O1190="",O1190&lt;22),"是","否")</f>
        <v>否</v>
      </c>
      <c r="Z1190" s="24" t="str">
        <f>IF(AND(X1190="否",Y1190="否"),"是","否")</f>
        <v>是</v>
      </c>
      <c r="AA1190" s="24" t="str">
        <f>IF(OR(I1190="",说明首页!$C$3-INT(I1190)&gt;=3),"是","否")</f>
        <v>否</v>
      </c>
      <c r="AB1190" s="28">
        <f>IFERROR(IF(L1190&gt;0,N1190/L1190,0),0)</f>
        <v>60.799307958477506</v>
      </c>
      <c r="AC1190" s="29">
        <f>IFERROR(IF(U1190="",0,U1190/10000),0)</f>
        <v>387.35</v>
      </c>
      <c r="AD1190" s="27">
        <f>IFERROR(IF(AND(T1190&lt;&gt;"",T1190&gt;0),U1190/T1190,0),0)</f>
        <v>12868.770764119601</v>
      </c>
      <c r="AE1190" s="29">
        <f>IFERROR(IF(V1190="",0,V1190/10000),0)</f>
        <v>36.1</v>
      </c>
      <c r="AF1190" s="29">
        <f>IFERROR(IF(O1190&gt;0,N1190/O1190/60,0),0)</f>
        <v>123.89807692307691</v>
      </c>
      <c r="AG1190" s="28">
        <f>IF(Z1190="是",COUNTIFS($Z$2:$Z$4721,"是",$AB$2:$AB$4721,"&lt;"&amp;AB1190)/COUNTIF($Z$2:$Z$4721,"是")*100,"")</f>
        <v>0.33726812816188867</v>
      </c>
      <c r="AH1190" s="28">
        <f>IF(Z1190="是",COUNTIFS($Z$2:$Z$4721,"是",$AC$2:$AC$4721,"&lt;"&amp;AC1190)/COUNTIF($Z$2:$Z$4721,"是")*100,"")</f>
        <v>8.094435075885329</v>
      </c>
      <c r="AI1190" s="28">
        <f>IF(Z1190="是",COUNTIFS($Z$2:$Z$4721,"是",$AD$2:$AD$4721,"&lt;"&amp;AD1190)/COUNTIF($Z$2:$Z$4721,"是")*100,"")</f>
        <v>2.3608768971332208</v>
      </c>
      <c r="AJ1190" s="28">
        <f>IF(Z1190="是",COUNTIFS($Z$2:$Z$4721,"是",$AE$2:$AE$4721,"&lt;"&amp;AE1190)/COUNTIF($Z$2:$Z$4721,"是")*100,"")</f>
        <v>0.84317032040472173</v>
      </c>
      <c r="AK1190" s="28">
        <f>IF(Z1190="是",COUNTIFS($Z$2:$Z$4721,"是",$AF$2:$AF$4721,"&lt;"&amp;AF1190)/COUNTIF($Z$2:$Z$4721,"是")*100,"")</f>
        <v>30.691399662731872</v>
      </c>
      <c r="AL1190" s="29">
        <f>IF(Z1190="是",ROUND(AG1190*0.1+AH1190*0.35+AI1190*0.15+AJ1190*0.15+AK1190*0.25,2),"")</f>
        <v>11.02</v>
      </c>
      <c r="AM1190" s="25">
        <f>IF(Z1190="是",COUNTIFS($Z$2:$Z$4721,"是",$AL$2:$AL$4721,"&gt;"&amp;AL1190)+1,"")</f>
        <v>576</v>
      </c>
      <c r="AN1190" s="24" t="str">
        <f>IF(Z1190&lt;&gt;"是","非参评",IF(AND(AM1190&lt;=COUNTIF($Z$2:$Z$4721,"是")*0.2,AC1190&gt;MEDIAN(IF($Z$2:$Z$4721="是",$AC$2:$AC$4721))),"S",IF(AM1190&lt;=COUNTIF($Z$2:$Z$4721,"是")*0.5,"A",IF(AM1190&lt;=COUNTIF($Z$2:$Z$4721,"是")*0.8,"B","C"))))</f>
        <v>C</v>
      </c>
      <c r="AO1190" s="24" t="str">
        <f>IF(G1190="","无数据",IF(G1190&lt;30,"MOB1-",IF(G1190&lt;90,"MOB1-3",IF(G1190&lt;180,"MOB3-6",IF(G1190&lt;365,"MOB6-12","MOB12+")))))</f>
        <v>MOB1-3</v>
      </c>
    </row>
    <row r="1191" spans="1:41" ht="13.5" hidden="1" customHeight="1">
      <c r="A1191" s="24" t="s">
        <v>1168</v>
      </c>
      <c r="B1191" s="34" t="s">
        <v>167</v>
      </c>
      <c r="C1191" s="25">
        <v>804316</v>
      </c>
      <c r="D1191" s="24" t="s">
        <v>1202</v>
      </c>
      <c r="E1191" s="26">
        <v>46098.432638888902</v>
      </c>
      <c r="F1191" s="26">
        <v>46098.432638888902</v>
      </c>
      <c r="G1191" s="25">
        <v>56</v>
      </c>
      <c r="H1191" s="25">
        <v>56</v>
      </c>
      <c r="I1191" s="26">
        <v>46130.770138888904</v>
      </c>
      <c r="J1191" s="27">
        <v>805</v>
      </c>
      <c r="K1191" s="27">
        <v>951</v>
      </c>
      <c r="L1191" s="27">
        <v>395</v>
      </c>
      <c r="M1191" s="27">
        <v>53269</v>
      </c>
      <c r="N1191" s="27">
        <v>46334</v>
      </c>
      <c r="O1191" s="24">
        <v>5</v>
      </c>
      <c r="P1191" s="27">
        <v>0</v>
      </c>
      <c r="Q1191" s="24"/>
      <c r="R1191" s="24"/>
      <c r="S1191" s="27">
        <v>74</v>
      </c>
      <c r="T1191" s="27">
        <v>120</v>
      </c>
      <c r="U1191" s="27">
        <v>1551000</v>
      </c>
      <c r="V1191" s="27">
        <v>258100</v>
      </c>
      <c r="W1191" s="27">
        <v>1551000</v>
      </c>
      <c r="X1191" s="24" t="str">
        <f>IF(OR(I1191="",说明首页!$C$3-INT(I1191)&gt;7),"是","否")</f>
        <v>否</v>
      </c>
      <c r="Y1191" s="24" t="str">
        <f>IF(OR(O1191="",O1191&lt;22),"是","否")</f>
        <v>是</v>
      </c>
      <c r="Z1191" s="24" t="str">
        <f>IF(AND(X1191="否",Y1191="否"),"是","否")</f>
        <v>否</v>
      </c>
      <c r="AA1191" s="24" t="str">
        <f>IF(OR(I1191="",说明首页!$C$3-INT(I1191)&gt;=3),"是","否")</f>
        <v>否</v>
      </c>
      <c r="AB1191" s="28">
        <f>IFERROR(IF(L1191&gt;0,N1191/L1191,0),0)</f>
        <v>117.30126582278481</v>
      </c>
      <c r="AC1191" s="29">
        <f>IFERROR(IF(U1191="",0,U1191/10000),0)</f>
        <v>155.1</v>
      </c>
      <c r="AD1191" s="27">
        <f>IFERROR(IF(AND(T1191&lt;&gt;"",T1191&gt;0),U1191/T1191,0),0)</f>
        <v>12925</v>
      </c>
      <c r="AE1191" s="29">
        <f>IFERROR(IF(V1191="",0,V1191/10000),0)</f>
        <v>25.81</v>
      </c>
      <c r="AF1191" s="29">
        <f>IFERROR(IF(O1191&gt;0,N1191/O1191/60,0),0)</f>
        <v>154.44666666666666</v>
      </c>
      <c r="AG1191" s="28" t="str">
        <f>IF(Z1191="是",COUNTIFS($Z$2:$Z$4721,"是",$AB$2:$AB$4721,"&lt;"&amp;AB1191)/COUNTIF($Z$2:$Z$4721,"是")*100,"")</f>
        <v/>
      </c>
      <c r="AH1191" s="28" t="str">
        <f>IF(Z1191="是",COUNTIFS($Z$2:$Z$4721,"是",$AC$2:$AC$4721,"&lt;"&amp;AC1191)/COUNTIF($Z$2:$Z$4721,"是")*100,"")</f>
        <v/>
      </c>
      <c r="AI1191" s="28" t="str">
        <f>IF(Z1191="是",COUNTIFS($Z$2:$Z$4721,"是",$AD$2:$AD$4721,"&lt;"&amp;AD1191)/COUNTIF($Z$2:$Z$4721,"是")*100,"")</f>
        <v/>
      </c>
      <c r="AJ1191" s="28" t="str">
        <f>IF(Z1191="是",COUNTIFS($Z$2:$Z$4721,"是",$AE$2:$AE$4721,"&lt;"&amp;AE1191)/COUNTIF($Z$2:$Z$4721,"是")*100,"")</f>
        <v/>
      </c>
      <c r="AK1191" s="28" t="str">
        <f>IF(Z1191="是",COUNTIFS($Z$2:$Z$4721,"是",$AF$2:$AF$4721,"&lt;"&amp;AF1191)/COUNTIF($Z$2:$Z$4721,"是")*100,"")</f>
        <v/>
      </c>
      <c r="AL1191" s="29" t="str">
        <f>IF(Z1191="是",ROUND(AG1191*0.1+AH1191*0.35+AI1191*0.15+AJ1191*0.15+AK1191*0.25,2),"")</f>
        <v/>
      </c>
      <c r="AM1191" s="25" t="str">
        <f>IF(Z1191="是",COUNTIFS($Z$2:$Z$4721,"是",$AL$2:$AL$4721,"&gt;"&amp;AL1191)+1,"")</f>
        <v/>
      </c>
      <c r="AN1191" s="24" t="str">
        <f>IF(Z1191&lt;&gt;"是","非参评",IF(AND(AM1191&lt;=COUNTIF($Z$2:$Z$4721,"是")*0.2,AC1191&gt;MEDIAN(IF($Z$2:$Z$4721="是",$AC$2:$AC$4721))),"S",IF(AM1191&lt;=COUNTIF($Z$2:$Z$4721,"是")*0.5,"A",IF(AM1191&lt;=COUNTIF($Z$2:$Z$4721,"是")*0.8,"B","C"))))</f>
        <v>非参评</v>
      </c>
      <c r="AO1191" s="24" t="str">
        <f>IF(G1191="","无数据",IF(G1191&lt;30,"MOB1-",IF(G1191&lt;90,"MOB1-3",IF(G1191&lt;180,"MOB3-6",IF(G1191&lt;365,"MOB6-12","MOB12+")))))</f>
        <v>MOB1-3</v>
      </c>
    </row>
    <row r="1192" spans="1:41" ht="13.5" hidden="1" customHeight="1">
      <c r="A1192" s="24" t="s">
        <v>1168</v>
      </c>
      <c r="B1192" s="34" t="s">
        <v>167</v>
      </c>
      <c r="C1192" s="25">
        <v>804317</v>
      </c>
      <c r="D1192" s="24" t="s">
        <v>1578</v>
      </c>
      <c r="E1192" s="26">
        <v>46098.4243055556</v>
      </c>
      <c r="F1192" s="26">
        <v>46098.4243055556</v>
      </c>
      <c r="G1192" s="25">
        <v>56</v>
      </c>
      <c r="H1192" s="25">
        <v>56</v>
      </c>
      <c r="I1192" s="26">
        <v>46154.740277777797</v>
      </c>
      <c r="J1192" s="27">
        <v>3358</v>
      </c>
      <c r="K1192" s="27">
        <v>4952</v>
      </c>
      <c r="L1192" s="27">
        <v>2345</v>
      </c>
      <c r="M1192" s="27">
        <v>223464</v>
      </c>
      <c r="N1192" s="27">
        <v>185516</v>
      </c>
      <c r="O1192" s="25">
        <v>24</v>
      </c>
      <c r="P1192" s="27">
        <v>0</v>
      </c>
      <c r="Q1192" s="24"/>
      <c r="R1192" s="24"/>
      <c r="S1192" s="27">
        <v>205</v>
      </c>
      <c r="T1192" s="27">
        <v>306</v>
      </c>
      <c r="U1192" s="27">
        <v>6237700</v>
      </c>
      <c r="V1192" s="27">
        <v>2170400</v>
      </c>
      <c r="W1192" s="27">
        <v>6237700</v>
      </c>
      <c r="X1192" s="24" t="str">
        <f>IF(OR(I1192="",说明首页!$C$3-INT(I1192)&gt;7),"是","否")</f>
        <v>否</v>
      </c>
      <c r="Y1192" s="24" t="str">
        <f>IF(OR(O1192="",O1192&lt;22),"是","否")</f>
        <v>否</v>
      </c>
      <c r="Z1192" s="24" t="str">
        <f>IF(AND(X1192="否",Y1192="否"),"是","否")</f>
        <v>是</v>
      </c>
      <c r="AA1192" s="24" t="str">
        <f>IF(OR(I1192="",说明首页!$C$3-INT(I1192)&gt;=3),"是","否")</f>
        <v>否</v>
      </c>
      <c r="AB1192" s="28">
        <f>IFERROR(IF(L1192&gt;0,N1192/L1192,0),0)</f>
        <v>79.11130063965885</v>
      </c>
      <c r="AC1192" s="29">
        <f>IFERROR(IF(U1192="",0,U1192/10000),0)</f>
        <v>623.77</v>
      </c>
      <c r="AD1192" s="27">
        <f>IFERROR(IF(AND(T1192&lt;&gt;"",T1192&gt;0),U1192/T1192,0),0)</f>
        <v>20384.640522875816</v>
      </c>
      <c r="AE1192" s="29">
        <f>IFERROR(IF(V1192="",0,V1192/10000),0)</f>
        <v>217.04</v>
      </c>
      <c r="AF1192" s="29">
        <f>IFERROR(IF(O1192&gt;0,N1192/O1192/60,0),0)</f>
        <v>128.83055555555555</v>
      </c>
      <c r="AG1192" s="28">
        <f>IF(Z1192="是",COUNTIFS($Z$2:$Z$4721,"是",$AB$2:$AB$4721,"&lt;"&amp;AB1192)/COUNTIF($Z$2:$Z$4721,"是")*100,"")</f>
        <v>22.765598650927487</v>
      </c>
      <c r="AH1192" s="28">
        <f>IF(Z1192="是",COUNTIFS($Z$2:$Z$4721,"是",$AC$2:$AC$4721,"&lt;"&amp;AC1192)/COUNTIF($Z$2:$Z$4721,"是")*100,"")</f>
        <v>30.691399662731872</v>
      </c>
      <c r="AI1192" s="28">
        <f>IF(Z1192="是",COUNTIFS($Z$2:$Z$4721,"是",$AD$2:$AD$4721,"&lt;"&amp;AD1192)/COUNTIF($Z$2:$Z$4721,"是")*100,"")</f>
        <v>28.499156829679595</v>
      </c>
      <c r="AJ1192" s="28">
        <f>IF(Z1192="是",COUNTIFS($Z$2:$Z$4721,"是",$AE$2:$AE$4721,"&lt;"&amp;AE1192)/COUNTIF($Z$2:$Z$4721,"是")*100,"")</f>
        <v>30.691399662731872</v>
      </c>
      <c r="AK1192" s="28">
        <f>IF(Z1192="是",COUNTIFS($Z$2:$Z$4721,"是",$AF$2:$AF$4721,"&lt;"&amp;AF1192)/COUNTIF($Z$2:$Z$4721,"是")*100,"")</f>
        <v>38.785834738617204</v>
      </c>
      <c r="AL1192" s="29">
        <f>IF(Z1192="是",ROUND(AG1192*0.1+AH1192*0.35+AI1192*0.15+AJ1192*0.15+AK1192*0.25,2),"")</f>
        <v>31.59</v>
      </c>
      <c r="AM1192" s="25">
        <f>IF(Z1192="是",COUNTIFS($Z$2:$Z$4721,"是",$AL$2:$AL$4721,"&gt;"&amp;AL1192)+1,"")</f>
        <v>433</v>
      </c>
      <c r="AN1192" s="24" t="str">
        <f>IF(Z1192&lt;&gt;"是","非参评",IF(AND(AM1192&lt;=COUNTIF($Z$2:$Z$4721,"是")*0.2,AC1192&gt;MEDIAN(IF($Z$2:$Z$4721="是",$AC$2:$AC$4721))),"S",IF(AM1192&lt;=COUNTIF($Z$2:$Z$4721,"是")*0.5,"A",IF(AM1192&lt;=COUNTIF($Z$2:$Z$4721,"是")*0.8,"B","C"))))</f>
        <v>B</v>
      </c>
      <c r="AO1192" s="24" t="str">
        <f>IF(G1192="","无数据",IF(G1192&lt;30,"MOB1-",IF(G1192&lt;90,"MOB1-3",IF(G1192&lt;180,"MOB3-6",IF(G1192&lt;365,"MOB6-12","MOB12+")))))</f>
        <v>MOB1-3</v>
      </c>
    </row>
    <row r="1193" spans="1:41" ht="13.5" hidden="1" customHeight="1">
      <c r="A1193" s="24" t="s">
        <v>1168</v>
      </c>
      <c r="B1193" s="34" t="s">
        <v>167</v>
      </c>
      <c r="C1193" s="25">
        <v>804318</v>
      </c>
      <c r="D1193" s="24" t="s">
        <v>1615</v>
      </c>
      <c r="E1193" s="26">
        <v>46098.438888888901</v>
      </c>
      <c r="F1193" s="26">
        <v>46098.438888888901</v>
      </c>
      <c r="G1193" s="25">
        <v>56</v>
      </c>
      <c r="H1193" s="25">
        <v>56</v>
      </c>
      <c r="I1193" s="26">
        <v>46154.7409722222</v>
      </c>
      <c r="J1193" s="27">
        <v>2646</v>
      </c>
      <c r="K1193" s="27">
        <v>3515</v>
      </c>
      <c r="L1193" s="27">
        <v>1773</v>
      </c>
      <c r="M1193" s="27">
        <v>192058</v>
      </c>
      <c r="N1193" s="27">
        <v>167300</v>
      </c>
      <c r="O1193" s="24">
        <v>21</v>
      </c>
      <c r="P1193" s="24">
        <v>0</v>
      </c>
      <c r="Q1193" s="24"/>
      <c r="R1193" s="24"/>
      <c r="S1193" s="24">
        <v>191</v>
      </c>
      <c r="T1193" s="24">
        <v>290</v>
      </c>
      <c r="U1193" s="24">
        <v>6415500</v>
      </c>
      <c r="V1193" s="24">
        <v>2036200</v>
      </c>
      <c r="W1193" s="24">
        <v>6415500</v>
      </c>
      <c r="X1193" s="24" t="str">
        <f>IF(OR(I1193="",说明首页!$C$3-INT(I1193)&gt;7),"是","否")</f>
        <v>否</v>
      </c>
      <c r="Y1193" s="24" t="str">
        <f>IF(OR(O1193="",O1193&lt;22),"是","否")</f>
        <v>是</v>
      </c>
      <c r="Z1193" s="24" t="str">
        <f>IF(AND(X1193="否",Y1193="否"),"是","否")</f>
        <v>否</v>
      </c>
      <c r="AA1193" s="24" t="str">
        <f>IF(OR(I1193="",说明首页!$C$3-INT(I1193)&gt;=3),"是","否")</f>
        <v>否</v>
      </c>
      <c r="AB1193" s="28">
        <f>IFERROR(IF(L1193&gt;0,N1193/L1193,0),0)</f>
        <v>94.359842075578115</v>
      </c>
      <c r="AC1193" s="29">
        <f>IFERROR(IF(U1193="",0,U1193/10000),0)</f>
        <v>641.54999999999995</v>
      </c>
      <c r="AD1193" s="27">
        <f>IFERROR(IF(AND(T1193&lt;&gt;"",T1193&gt;0),U1193/T1193,0),0)</f>
        <v>22122.413793103449</v>
      </c>
      <c r="AE1193" s="29">
        <f>IFERROR(IF(V1193="",0,V1193/10000),0)</f>
        <v>203.62</v>
      </c>
      <c r="AF1193" s="29">
        <f>IFERROR(IF(O1193&gt;0,N1193/O1193/60,0),0)</f>
        <v>132.77777777777777</v>
      </c>
      <c r="AG1193" s="28" t="str">
        <f>IF(Z1193="是",COUNTIFS($Z$2:$Z$4721,"是",$AB$2:$AB$4721,"&lt;"&amp;AB1193)/COUNTIF($Z$2:$Z$4721,"是")*100,"")</f>
        <v/>
      </c>
      <c r="AH1193" s="28" t="str">
        <f>IF(Z1193="是",COUNTIFS($Z$2:$Z$4721,"是",$AC$2:$AC$4721,"&lt;"&amp;AC1193)/COUNTIF($Z$2:$Z$4721,"是")*100,"")</f>
        <v/>
      </c>
      <c r="AI1193" s="28" t="str">
        <f>IF(Z1193="是",COUNTIFS($Z$2:$Z$4721,"是",$AD$2:$AD$4721,"&lt;"&amp;AD1193)/COUNTIF($Z$2:$Z$4721,"是")*100,"")</f>
        <v/>
      </c>
      <c r="AJ1193" s="28" t="str">
        <f>IF(Z1193="是",COUNTIFS($Z$2:$Z$4721,"是",$AE$2:$AE$4721,"&lt;"&amp;AE1193)/COUNTIF($Z$2:$Z$4721,"是")*100,"")</f>
        <v/>
      </c>
      <c r="AK1193" s="28" t="str">
        <f>IF(Z1193="是",COUNTIFS($Z$2:$Z$4721,"是",$AF$2:$AF$4721,"&lt;"&amp;AF1193)/COUNTIF($Z$2:$Z$4721,"是")*100,"")</f>
        <v/>
      </c>
      <c r="AL1193" s="29" t="str">
        <f>IF(Z1193="是",ROUND(AG1193*0.1+AH1193*0.35+AI1193*0.15+AJ1193*0.15+AK1193*0.25,2),"")</f>
        <v/>
      </c>
      <c r="AM1193" s="25" t="str">
        <f>IF(Z1193="是",COUNTIFS($Z$2:$Z$4721,"是",$AL$2:$AL$4721,"&gt;"&amp;AL1193)+1,"")</f>
        <v/>
      </c>
      <c r="AN1193" s="24" t="str">
        <f>IF(Z1193&lt;&gt;"是","非参评",IF(AND(AM1193&lt;=COUNTIF($Z$2:$Z$4721,"是")*0.2,AC1193&gt;MEDIAN(IF($Z$2:$Z$4721="是",$AC$2:$AC$4721))),"S",IF(AM1193&lt;=COUNTIF($Z$2:$Z$4721,"是")*0.5,"A",IF(AM1193&lt;=COUNTIF($Z$2:$Z$4721,"是")*0.8,"B","C"))))</f>
        <v>非参评</v>
      </c>
      <c r="AO1193" s="24" t="str">
        <f>IF(G1193="","无数据",IF(G1193&lt;30,"MOB1-",IF(G1193&lt;90,"MOB1-3",IF(G1193&lt;180,"MOB3-6",IF(G1193&lt;365,"MOB6-12","MOB12+")))))</f>
        <v>MOB1-3</v>
      </c>
    </row>
    <row r="1194" spans="1:41" ht="13.5" hidden="1" customHeight="1">
      <c r="A1194" s="24" t="s">
        <v>1168</v>
      </c>
      <c r="B1194" s="34" t="s">
        <v>167</v>
      </c>
      <c r="C1194" s="25">
        <v>804320</v>
      </c>
      <c r="D1194" s="24" t="s">
        <v>1745</v>
      </c>
      <c r="E1194" s="26">
        <v>46098.4243055556</v>
      </c>
      <c r="F1194" s="26">
        <v>46098.4243055556</v>
      </c>
      <c r="G1194" s="25">
        <v>56</v>
      </c>
      <c r="H1194" s="25">
        <v>56</v>
      </c>
      <c r="I1194" s="26">
        <v>46154.806944444397</v>
      </c>
      <c r="J1194" s="27">
        <v>3063</v>
      </c>
      <c r="K1194" s="27">
        <v>3950</v>
      </c>
      <c r="L1194" s="27">
        <v>1847</v>
      </c>
      <c r="M1194" s="27">
        <v>193708</v>
      </c>
      <c r="N1194" s="27">
        <v>160984</v>
      </c>
      <c r="O1194" s="25">
        <v>22</v>
      </c>
      <c r="P1194" s="27">
        <v>0</v>
      </c>
      <c r="Q1194" s="24"/>
      <c r="R1194" s="24"/>
      <c r="S1194" s="27">
        <v>190</v>
      </c>
      <c r="T1194" s="27">
        <v>296</v>
      </c>
      <c r="U1194" s="27">
        <v>5618900</v>
      </c>
      <c r="V1194" s="27">
        <v>2051300</v>
      </c>
      <c r="W1194" s="27">
        <v>5618900</v>
      </c>
      <c r="X1194" s="24" t="str">
        <f>IF(OR(I1194="",说明首页!$C$3-INT(I1194)&gt;7),"是","否")</f>
        <v>否</v>
      </c>
      <c r="Y1194" s="24" t="str">
        <f>IF(OR(O1194="",O1194&lt;22),"是","否")</f>
        <v>否</v>
      </c>
      <c r="Z1194" s="24" t="str">
        <f>IF(AND(X1194="否",Y1194="否"),"是","否")</f>
        <v>是</v>
      </c>
      <c r="AA1194" s="24" t="str">
        <f>IF(OR(I1194="",说明首页!$C$3-INT(I1194)&gt;=3),"是","否")</f>
        <v>否</v>
      </c>
      <c r="AB1194" s="28">
        <f>IFERROR(IF(L1194&gt;0,N1194/L1194,0),0)</f>
        <v>87.159718462371416</v>
      </c>
      <c r="AC1194" s="29">
        <f>IFERROR(IF(U1194="",0,U1194/10000),0)</f>
        <v>561.89</v>
      </c>
      <c r="AD1194" s="27">
        <f>IFERROR(IF(AND(T1194&lt;&gt;"",T1194&gt;0),U1194/T1194,0),0)</f>
        <v>18982.77027027027</v>
      </c>
      <c r="AE1194" s="29">
        <f>IFERROR(IF(V1194="",0,V1194/10000),0)</f>
        <v>205.13</v>
      </c>
      <c r="AF1194" s="29">
        <f>IFERROR(IF(O1194&gt;0,N1194/O1194/60,0),0)</f>
        <v>121.95757575757575</v>
      </c>
      <c r="AG1194" s="28">
        <f>IF(Z1194="是",COUNTIFS($Z$2:$Z$4721,"是",$AB$2:$AB$4721,"&lt;"&amp;AB1194)/COUNTIF($Z$2:$Z$4721,"是")*100,"")</f>
        <v>40.472175379426645</v>
      </c>
      <c r="AH1194" s="28">
        <f>IF(Z1194="是",COUNTIFS($Z$2:$Z$4721,"是",$AC$2:$AC$4721,"&lt;"&amp;AC1194)/COUNTIF($Z$2:$Z$4721,"是")*100,"")</f>
        <v>24.451939291736931</v>
      </c>
      <c r="AI1194" s="28">
        <f>IF(Z1194="是",COUNTIFS($Z$2:$Z$4721,"是",$AD$2:$AD$4721,"&lt;"&amp;AD1194)/COUNTIF($Z$2:$Z$4721,"是")*100,"")</f>
        <v>20.741989881956155</v>
      </c>
      <c r="AJ1194" s="28">
        <f>IF(Z1194="是",COUNTIFS($Z$2:$Z$4721,"是",$AE$2:$AE$4721,"&lt;"&amp;AE1194)/COUNTIF($Z$2:$Z$4721,"是")*100,"")</f>
        <v>28.161888701517707</v>
      </c>
      <c r="AK1194" s="28">
        <f>IF(Z1194="是",COUNTIFS($Z$2:$Z$4721,"是",$AF$2:$AF$4721,"&lt;"&amp;AF1194)/COUNTIF($Z$2:$Z$4721,"是")*100,"")</f>
        <v>25.969645868465431</v>
      </c>
      <c r="AL1194" s="29">
        <f>IF(Z1194="是",ROUND(AG1194*0.1+AH1194*0.35+AI1194*0.15+AJ1194*0.15+AK1194*0.25,2),"")</f>
        <v>26.43</v>
      </c>
      <c r="AM1194" s="25">
        <f>IF(Z1194="是",COUNTIFS($Z$2:$Z$4721,"是",$AL$2:$AL$4721,"&gt;"&amp;AL1194)+1,"")</f>
        <v>481</v>
      </c>
      <c r="AN1194" s="24" t="str">
        <f>IF(Z1194&lt;&gt;"是","非参评",IF(AND(AM1194&lt;=COUNTIF($Z$2:$Z$4721,"是")*0.2,AC1194&gt;MEDIAN(IF($Z$2:$Z$4721="是",$AC$2:$AC$4721))),"S",IF(AM1194&lt;=COUNTIF($Z$2:$Z$4721,"是")*0.5,"A",IF(AM1194&lt;=COUNTIF($Z$2:$Z$4721,"是")*0.8,"B","C"))))</f>
        <v>C</v>
      </c>
      <c r="AO1194" s="24" t="str">
        <f>IF(G1194="","无数据",IF(G1194&lt;30,"MOB1-",IF(G1194&lt;90,"MOB1-3",IF(G1194&lt;180,"MOB3-6",IF(G1194&lt;365,"MOB6-12","MOB12+")))))</f>
        <v>MOB1-3</v>
      </c>
    </row>
    <row r="1195" spans="1:41" ht="13.5" hidden="1" customHeight="1">
      <c r="A1195" s="24" t="s">
        <v>1168</v>
      </c>
      <c r="B1195" s="34" t="s">
        <v>167</v>
      </c>
      <c r="C1195" s="25">
        <v>804322</v>
      </c>
      <c r="D1195" s="24" t="s">
        <v>360</v>
      </c>
      <c r="E1195" s="26">
        <v>46098.420833333301</v>
      </c>
      <c r="F1195" s="26">
        <v>46098.420833333301</v>
      </c>
      <c r="G1195" s="25">
        <v>56</v>
      </c>
      <c r="H1195" s="25">
        <v>56</v>
      </c>
      <c r="I1195" s="26">
        <v>46154.828472222202</v>
      </c>
      <c r="J1195" s="27">
        <v>2978</v>
      </c>
      <c r="K1195" s="27">
        <v>4394</v>
      </c>
      <c r="L1195" s="27">
        <v>2183</v>
      </c>
      <c r="M1195" s="27">
        <v>228653</v>
      </c>
      <c r="N1195" s="27">
        <v>195700</v>
      </c>
      <c r="O1195" s="25">
        <v>23</v>
      </c>
      <c r="P1195" s="27">
        <v>0</v>
      </c>
      <c r="Q1195" s="24"/>
      <c r="R1195" s="24"/>
      <c r="S1195" s="27">
        <v>211</v>
      </c>
      <c r="T1195" s="27">
        <v>334</v>
      </c>
      <c r="U1195" s="27">
        <v>8557900</v>
      </c>
      <c r="V1195" s="27">
        <v>2766500</v>
      </c>
      <c r="W1195" s="27">
        <v>8557900</v>
      </c>
      <c r="X1195" s="24" t="str">
        <f>IF(OR(I1195="",说明首页!$C$3-INT(I1195)&gt;7),"是","否")</f>
        <v>否</v>
      </c>
      <c r="Y1195" s="24" t="str">
        <f>IF(OR(O1195="",O1195&lt;22),"是","否")</f>
        <v>否</v>
      </c>
      <c r="Z1195" s="24" t="str">
        <f>IF(AND(X1195="否",Y1195="否"),"是","否")</f>
        <v>是</v>
      </c>
      <c r="AA1195" s="24" t="str">
        <f>IF(OR(I1195="",说明首页!$C$3-INT(I1195)&gt;=3),"是","否")</f>
        <v>否</v>
      </c>
      <c r="AB1195" s="28">
        <f>IFERROR(IF(L1195&gt;0,N1195/L1195,0),0)</f>
        <v>89.647274393037108</v>
      </c>
      <c r="AC1195" s="29">
        <f>IFERROR(IF(U1195="",0,U1195/10000),0)</f>
        <v>855.79</v>
      </c>
      <c r="AD1195" s="27">
        <f>IFERROR(IF(AND(T1195&lt;&gt;"",T1195&gt;0),U1195/T1195,0),0)</f>
        <v>25622.45508982036</v>
      </c>
      <c r="AE1195" s="29">
        <f>IFERROR(IF(V1195="",0,V1195/10000),0)</f>
        <v>276.64999999999998</v>
      </c>
      <c r="AF1195" s="29">
        <f>IFERROR(IF(O1195&gt;0,N1195/O1195/60,0),0)</f>
        <v>141.81159420289856</v>
      </c>
      <c r="AG1195" s="28">
        <f>IF(Z1195="是",COUNTIFS($Z$2:$Z$4721,"是",$AB$2:$AB$4721,"&lt;"&amp;AB1195)/COUNTIF($Z$2:$Z$4721,"是")*100,"")</f>
        <v>46.711635750421586</v>
      </c>
      <c r="AH1195" s="28">
        <f>IF(Z1195="是",COUNTIFS($Z$2:$Z$4721,"是",$AC$2:$AC$4721,"&lt;"&amp;AC1195)/COUNTIF($Z$2:$Z$4721,"是")*100,"")</f>
        <v>55.986509274873519</v>
      </c>
      <c r="AI1195" s="28">
        <f>IF(Z1195="是",COUNTIFS($Z$2:$Z$4721,"是",$AD$2:$AD$4721,"&lt;"&amp;AD1195)/COUNTIF($Z$2:$Z$4721,"是")*100,"")</f>
        <v>60.539629005059027</v>
      </c>
      <c r="AJ1195" s="28">
        <f>IF(Z1195="是",COUNTIFS($Z$2:$Z$4721,"是",$AE$2:$AE$4721,"&lt;"&amp;AE1195)/COUNTIF($Z$2:$Z$4721,"是")*100,"")</f>
        <v>42.495784148397973</v>
      </c>
      <c r="AK1195" s="28">
        <f>IF(Z1195="是",COUNTIFS($Z$2:$Z$4721,"是",$AF$2:$AF$4721,"&lt;"&amp;AF1195)/COUNTIF($Z$2:$Z$4721,"是")*100,"")</f>
        <v>62.394603709949415</v>
      </c>
      <c r="AL1195" s="29">
        <f>IF(Z1195="是",ROUND(AG1195*0.1+AH1195*0.35+AI1195*0.15+AJ1195*0.15+AK1195*0.25,2),"")</f>
        <v>55.32</v>
      </c>
      <c r="AM1195" s="25">
        <f>IF(Z1195="是",COUNTIFS($Z$2:$Z$4721,"是",$AL$2:$AL$4721,"&gt;"&amp;AL1195)+1,"")</f>
        <v>246</v>
      </c>
      <c r="AN1195" s="24" t="str">
        <f>IF(Z1195&lt;&gt;"是","非参评",IF(AND(AM1195&lt;=COUNTIF($Z$2:$Z$4721,"是")*0.2,AC1195&gt;MEDIAN(IF($Z$2:$Z$4721="是",$AC$2:$AC$4721))),"S",IF(AM1195&lt;=COUNTIF($Z$2:$Z$4721,"是")*0.5,"A",IF(AM1195&lt;=COUNTIF($Z$2:$Z$4721,"是")*0.8,"B","C"))))</f>
        <v>A</v>
      </c>
      <c r="AO1195" s="24" t="str">
        <f>IF(G1195="","无数据",IF(G1195&lt;30,"MOB1-",IF(G1195&lt;90,"MOB1-3",IF(G1195&lt;180,"MOB3-6",IF(G1195&lt;365,"MOB6-12","MOB12+")))))</f>
        <v>MOB1-3</v>
      </c>
    </row>
    <row r="1196" spans="1:41" ht="13.5" hidden="1" customHeight="1">
      <c r="A1196" s="24" t="s">
        <v>1168</v>
      </c>
      <c r="B1196" s="34" t="s">
        <v>167</v>
      </c>
      <c r="C1196" s="25">
        <v>804323</v>
      </c>
      <c r="D1196" s="24" t="s">
        <v>221</v>
      </c>
      <c r="E1196" s="26">
        <v>46098.420833333301</v>
      </c>
      <c r="F1196" s="26">
        <v>46098.420833333301</v>
      </c>
      <c r="G1196" s="25">
        <v>56</v>
      </c>
      <c r="H1196" s="25">
        <v>56</v>
      </c>
      <c r="I1196" s="26">
        <v>46153.760416666701</v>
      </c>
      <c r="J1196" s="27">
        <v>2111</v>
      </c>
      <c r="K1196" s="27">
        <v>2967</v>
      </c>
      <c r="L1196" s="27">
        <v>996</v>
      </c>
      <c r="M1196" s="27">
        <v>152074</v>
      </c>
      <c r="N1196" s="27">
        <v>126490</v>
      </c>
      <c r="O1196" s="24">
        <v>17</v>
      </c>
      <c r="P1196" s="27">
        <v>0</v>
      </c>
      <c r="Q1196" s="24"/>
      <c r="R1196" s="24"/>
      <c r="S1196" s="27">
        <v>174</v>
      </c>
      <c r="T1196" s="27">
        <v>279</v>
      </c>
      <c r="U1196" s="27">
        <v>8234600</v>
      </c>
      <c r="V1196" s="27">
        <v>3849600</v>
      </c>
      <c r="W1196" s="27">
        <v>8234600</v>
      </c>
      <c r="X1196" s="24" t="str">
        <f>IF(OR(I1196="",说明首页!$C$3-INT(I1196)&gt;7),"是","否")</f>
        <v>否</v>
      </c>
      <c r="Y1196" s="24" t="str">
        <f>IF(OR(O1196="",O1196&lt;22),"是","否")</f>
        <v>是</v>
      </c>
      <c r="Z1196" s="24" t="str">
        <f>IF(AND(X1196="否",Y1196="否"),"是","否")</f>
        <v>否</v>
      </c>
      <c r="AA1196" s="24" t="str">
        <f>IF(OR(I1196="",说明首页!$C$3-INT(I1196)&gt;=3),"是","否")</f>
        <v>否</v>
      </c>
      <c r="AB1196" s="28">
        <f>IFERROR(IF(L1196&gt;0,N1196/L1196,0),0)</f>
        <v>126.99799196787149</v>
      </c>
      <c r="AC1196" s="29">
        <f>IFERROR(IF(U1196="",0,U1196/10000),0)</f>
        <v>823.46</v>
      </c>
      <c r="AD1196" s="27">
        <f>IFERROR(IF(AND(T1196&lt;&gt;"",T1196&gt;0),U1196/T1196,0),0)</f>
        <v>29514.695340501792</v>
      </c>
      <c r="AE1196" s="29">
        <f>IFERROR(IF(V1196="",0,V1196/10000),0)</f>
        <v>384.96</v>
      </c>
      <c r="AF1196" s="29">
        <f>IFERROR(IF(O1196&gt;0,N1196/O1196/60,0),0)</f>
        <v>124.00980392156863</v>
      </c>
      <c r="AG1196" s="28" t="str">
        <f>IF(Z1196="是",COUNTIFS($Z$2:$Z$4721,"是",$AB$2:$AB$4721,"&lt;"&amp;AB1196)/COUNTIF($Z$2:$Z$4721,"是")*100,"")</f>
        <v/>
      </c>
      <c r="AH1196" s="28" t="str">
        <f>IF(Z1196="是",COUNTIFS($Z$2:$Z$4721,"是",$AC$2:$AC$4721,"&lt;"&amp;AC1196)/COUNTIF($Z$2:$Z$4721,"是")*100,"")</f>
        <v/>
      </c>
      <c r="AI1196" s="28" t="str">
        <f>IF(Z1196="是",COUNTIFS($Z$2:$Z$4721,"是",$AD$2:$AD$4721,"&lt;"&amp;AD1196)/COUNTIF($Z$2:$Z$4721,"是")*100,"")</f>
        <v/>
      </c>
      <c r="AJ1196" s="28" t="str">
        <f>IF(Z1196="是",COUNTIFS($Z$2:$Z$4721,"是",$AE$2:$AE$4721,"&lt;"&amp;AE1196)/COUNTIF($Z$2:$Z$4721,"是")*100,"")</f>
        <v/>
      </c>
      <c r="AK1196" s="28" t="str">
        <f>IF(Z1196="是",COUNTIFS($Z$2:$Z$4721,"是",$AF$2:$AF$4721,"&lt;"&amp;AF1196)/COUNTIF($Z$2:$Z$4721,"是")*100,"")</f>
        <v/>
      </c>
      <c r="AL1196" s="29" t="str">
        <f>IF(Z1196="是",ROUND(AG1196*0.1+AH1196*0.35+AI1196*0.15+AJ1196*0.15+AK1196*0.25,2),"")</f>
        <v/>
      </c>
      <c r="AM1196" s="25" t="str">
        <f>IF(Z1196="是",COUNTIFS($Z$2:$Z$4721,"是",$AL$2:$AL$4721,"&gt;"&amp;AL1196)+1,"")</f>
        <v/>
      </c>
      <c r="AN1196" s="24" t="str">
        <f>IF(Z1196&lt;&gt;"是","非参评",IF(AND(AM1196&lt;=COUNTIF($Z$2:$Z$4721,"是")*0.2,AC1196&gt;MEDIAN(IF($Z$2:$Z$4721="是",$AC$2:$AC$4721))),"S",IF(AM1196&lt;=COUNTIF($Z$2:$Z$4721,"是")*0.5,"A",IF(AM1196&lt;=COUNTIF($Z$2:$Z$4721,"是")*0.8,"B","C"))))</f>
        <v>非参评</v>
      </c>
      <c r="AO1196" s="24" t="str">
        <f>IF(G1196="","无数据",IF(G1196&lt;30,"MOB1-",IF(G1196&lt;90,"MOB1-3",IF(G1196&lt;180,"MOB3-6",IF(G1196&lt;365,"MOB6-12","MOB12+")))))</f>
        <v>MOB1-3</v>
      </c>
    </row>
    <row r="1197" spans="1:41" ht="13.5" hidden="1" customHeight="1">
      <c r="A1197" s="24" t="s">
        <v>1168</v>
      </c>
      <c r="B1197" s="34" t="s">
        <v>335</v>
      </c>
      <c r="C1197" s="25">
        <v>804420</v>
      </c>
      <c r="D1197" s="24" t="s">
        <v>1737</v>
      </c>
      <c r="E1197" s="26">
        <v>46099.452083333301</v>
      </c>
      <c r="F1197" s="26">
        <v>46099.452083333301</v>
      </c>
      <c r="G1197" s="25">
        <v>55</v>
      </c>
      <c r="H1197" s="25">
        <v>55</v>
      </c>
      <c r="I1197" s="26">
        <v>46154.758333333302</v>
      </c>
      <c r="J1197" s="27">
        <v>4564</v>
      </c>
      <c r="K1197" s="27">
        <v>5631</v>
      </c>
      <c r="L1197" s="27">
        <v>2562</v>
      </c>
      <c r="M1197" s="27">
        <v>263578</v>
      </c>
      <c r="N1197" s="27">
        <v>222371</v>
      </c>
      <c r="O1197" s="25">
        <v>24</v>
      </c>
      <c r="P1197" s="27">
        <v>0</v>
      </c>
      <c r="Q1197" s="24"/>
      <c r="R1197" s="24"/>
      <c r="S1197" s="27">
        <v>217</v>
      </c>
      <c r="T1197" s="27">
        <v>336</v>
      </c>
      <c r="U1197" s="27">
        <v>7063700</v>
      </c>
      <c r="V1197" s="27">
        <v>1986400</v>
      </c>
      <c r="W1197" s="27">
        <v>7063700</v>
      </c>
      <c r="X1197" s="24" t="str">
        <f>IF(OR(I1197="",说明首页!$C$3-INT(I1197)&gt;7),"是","否")</f>
        <v>否</v>
      </c>
      <c r="Y1197" s="24" t="str">
        <f>IF(OR(O1197="",O1197&lt;22),"是","否")</f>
        <v>否</v>
      </c>
      <c r="Z1197" s="24" t="str">
        <f>IF(AND(X1197="否",Y1197="否"),"是","否")</f>
        <v>是</v>
      </c>
      <c r="AA1197" s="24" t="str">
        <f>IF(OR(I1197="",说明首页!$C$3-INT(I1197)&gt;=3),"是","否")</f>
        <v>否</v>
      </c>
      <c r="AB1197" s="28">
        <f>IFERROR(IF(L1197&gt;0,N1197/L1197,0),0)</f>
        <v>86.795862607338023</v>
      </c>
      <c r="AC1197" s="29">
        <f>IFERROR(IF(U1197="",0,U1197/10000),0)</f>
        <v>706.37</v>
      </c>
      <c r="AD1197" s="27">
        <f>IFERROR(IF(AND(T1197&lt;&gt;"",T1197&gt;0),U1197/T1197,0),0)</f>
        <v>21022.916666666668</v>
      </c>
      <c r="AE1197" s="29">
        <f>IFERROR(IF(V1197="",0,V1197/10000),0)</f>
        <v>198.64</v>
      </c>
      <c r="AF1197" s="29">
        <f>IFERROR(IF(O1197&gt;0,N1197/O1197/60,0),0)</f>
        <v>154.42430555555558</v>
      </c>
      <c r="AG1197" s="28">
        <f>IF(Z1197="是",COUNTIFS($Z$2:$Z$4721,"是",$AB$2:$AB$4721,"&lt;"&amp;AB1197)/COUNTIF($Z$2:$Z$4721,"是")*100,"")</f>
        <v>39.291736930860033</v>
      </c>
      <c r="AH1197" s="28">
        <f>IF(Z1197="是",COUNTIFS($Z$2:$Z$4721,"是",$AC$2:$AC$4721,"&lt;"&amp;AC1197)/COUNTIF($Z$2:$Z$4721,"是")*100,"")</f>
        <v>38.617200674536257</v>
      </c>
      <c r="AI1197" s="28">
        <f>IF(Z1197="是",COUNTIFS($Z$2:$Z$4721,"是",$AD$2:$AD$4721,"&lt;"&amp;AD1197)/COUNTIF($Z$2:$Z$4721,"是")*100,"")</f>
        <v>32.040472175379428</v>
      </c>
      <c r="AJ1197" s="28">
        <f>IF(Z1197="是",COUNTIFS($Z$2:$Z$4721,"是",$AE$2:$AE$4721,"&lt;"&amp;AE1197)/COUNTIF($Z$2:$Z$4721,"是")*100,"")</f>
        <v>27.318718381112983</v>
      </c>
      <c r="AK1197" s="28">
        <f>IF(Z1197="是",COUNTIFS($Z$2:$Z$4721,"是",$AF$2:$AF$4721,"&lt;"&amp;AF1197)/COUNTIF($Z$2:$Z$4721,"是")*100,"")</f>
        <v>78.752107925801013</v>
      </c>
      <c r="AL1197" s="29">
        <f>IF(Z1197="是",ROUND(AG1197*0.1+AH1197*0.35+AI1197*0.15+AJ1197*0.15+AK1197*0.25,2),"")</f>
        <v>46.04</v>
      </c>
      <c r="AM1197" s="25">
        <f>IF(Z1197="是",COUNTIFS($Z$2:$Z$4721,"是",$AL$2:$AL$4721,"&gt;"&amp;AL1197)+1,"")</f>
        <v>317</v>
      </c>
      <c r="AN1197" s="24" t="str">
        <f>IF(Z1197&lt;&gt;"是","非参评",IF(AND(AM1197&lt;=COUNTIF($Z$2:$Z$4721,"是")*0.2,AC1197&gt;MEDIAN(IF($Z$2:$Z$4721="是",$AC$2:$AC$4721))),"S",IF(AM1197&lt;=COUNTIF($Z$2:$Z$4721,"是")*0.5,"A",IF(AM1197&lt;=COUNTIF($Z$2:$Z$4721,"是")*0.8,"B","C"))))</f>
        <v>B</v>
      </c>
      <c r="AO1197" s="24" t="str">
        <f>IF(G1197="","无数据",IF(G1197&lt;30,"MOB1-",IF(G1197&lt;90,"MOB1-3",IF(G1197&lt;180,"MOB3-6",IF(G1197&lt;365,"MOB6-12","MOB12+")))))</f>
        <v>MOB1-3</v>
      </c>
    </row>
    <row r="1198" spans="1:41" ht="13.5" hidden="1" customHeight="1">
      <c r="A1198" s="24" t="s">
        <v>1168</v>
      </c>
      <c r="B1198" s="34" t="s">
        <v>160</v>
      </c>
      <c r="C1198" s="25">
        <v>804425</v>
      </c>
      <c r="D1198" s="24" t="s">
        <v>1487</v>
      </c>
      <c r="E1198" s="26">
        <v>46101.392361111102</v>
      </c>
      <c r="F1198" s="26">
        <v>46101.392361111102</v>
      </c>
      <c r="G1198" s="25">
        <v>53</v>
      </c>
      <c r="H1198" s="25">
        <v>53</v>
      </c>
      <c r="I1198" s="26">
        <v>46124.517361111102</v>
      </c>
      <c r="J1198" s="27">
        <v>90</v>
      </c>
      <c r="K1198" s="27">
        <v>90</v>
      </c>
      <c r="L1198" s="27">
        <v>37</v>
      </c>
      <c r="M1198" s="27">
        <v>3109</v>
      </c>
      <c r="N1198" s="27">
        <v>2234</v>
      </c>
      <c r="O1198" s="25">
        <v>1</v>
      </c>
      <c r="P1198" s="27">
        <v>0</v>
      </c>
      <c r="Q1198" s="24"/>
      <c r="R1198" s="24"/>
      <c r="S1198" s="27">
        <v>11</v>
      </c>
      <c r="T1198" s="27">
        <v>14</v>
      </c>
      <c r="U1198" s="27">
        <v>173900</v>
      </c>
      <c r="V1198" s="27"/>
      <c r="W1198" s="27">
        <v>173900</v>
      </c>
      <c r="X1198" s="24" t="str">
        <f>IF(OR(I1198="",说明首页!$C$3-INT(I1198)&gt;7),"是","否")</f>
        <v>否</v>
      </c>
      <c r="Y1198" s="24" t="str">
        <f>IF(OR(O1198="",O1198&lt;22),"是","否")</f>
        <v>是</v>
      </c>
      <c r="Z1198" s="24" t="str">
        <f>IF(AND(X1198="否",Y1198="否"),"是","否")</f>
        <v>否</v>
      </c>
      <c r="AA1198" s="24" t="str">
        <f>IF(OR(I1198="",说明首页!$C$3-INT(I1198)&gt;=3),"是","否")</f>
        <v>是</v>
      </c>
      <c r="AB1198" s="28">
        <f>IFERROR(IF(L1198&gt;0,N1198/L1198,0),0)</f>
        <v>60.378378378378379</v>
      </c>
      <c r="AC1198" s="29">
        <f>IFERROR(IF(U1198="",0,U1198/10000),0)</f>
        <v>17.39</v>
      </c>
      <c r="AD1198" s="27">
        <f>IFERROR(IF(AND(T1198&lt;&gt;"",T1198&gt;0),U1198/T1198,0),0)</f>
        <v>12421.428571428571</v>
      </c>
      <c r="AE1198" s="29">
        <f>IFERROR(IF(V1198="",0,V1198/10000),0)</f>
        <v>0</v>
      </c>
      <c r="AF1198" s="29">
        <f>IFERROR(IF(O1198&gt;0,N1198/O1198/60,0),0)</f>
        <v>37.233333333333334</v>
      </c>
      <c r="AG1198" s="28" t="str">
        <f>IF(Z1198="是",COUNTIFS($Z$2:$Z$4721,"是",$AB$2:$AB$4721,"&lt;"&amp;AB1198)/COUNTIF($Z$2:$Z$4721,"是")*100,"")</f>
        <v/>
      </c>
      <c r="AH1198" s="28" t="str">
        <f>IF(Z1198="是",COUNTIFS($Z$2:$Z$4721,"是",$AC$2:$AC$4721,"&lt;"&amp;AC1198)/COUNTIF($Z$2:$Z$4721,"是")*100,"")</f>
        <v/>
      </c>
      <c r="AI1198" s="28" t="str">
        <f>IF(Z1198="是",COUNTIFS($Z$2:$Z$4721,"是",$AD$2:$AD$4721,"&lt;"&amp;AD1198)/COUNTIF($Z$2:$Z$4721,"是")*100,"")</f>
        <v/>
      </c>
      <c r="AJ1198" s="28" t="str">
        <f>IF(Z1198="是",COUNTIFS($Z$2:$Z$4721,"是",$AE$2:$AE$4721,"&lt;"&amp;AE1198)/COUNTIF($Z$2:$Z$4721,"是")*100,"")</f>
        <v/>
      </c>
      <c r="AK1198" s="28" t="str">
        <f>IF(Z1198="是",COUNTIFS($Z$2:$Z$4721,"是",$AF$2:$AF$4721,"&lt;"&amp;AF1198)/COUNTIF($Z$2:$Z$4721,"是")*100,"")</f>
        <v/>
      </c>
      <c r="AL1198" s="29" t="str">
        <f>IF(Z1198="是",ROUND(AG1198*0.1+AH1198*0.35+AI1198*0.15+AJ1198*0.15+AK1198*0.25,2),"")</f>
        <v/>
      </c>
      <c r="AM1198" s="25" t="str">
        <f>IF(Z1198="是",COUNTIFS($Z$2:$Z$4721,"是",$AL$2:$AL$4721,"&gt;"&amp;AL1198)+1,"")</f>
        <v/>
      </c>
      <c r="AN1198" s="24" t="str">
        <f>IF(Z1198&lt;&gt;"是","非参评",IF(AND(AM1198&lt;=COUNTIF($Z$2:$Z$4721,"是")*0.2,AC1198&gt;MEDIAN(IF($Z$2:$Z$4721="是",$AC$2:$AC$4721))),"S",IF(AM1198&lt;=COUNTIF($Z$2:$Z$4721,"是")*0.5,"A",IF(AM1198&lt;=COUNTIF($Z$2:$Z$4721,"是")*0.8,"B","C"))))</f>
        <v>非参评</v>
      </c>
      <c r="AO1198" s="24" t="str">
        <f>IF(G1198="","无数据",IF(G1198&lt;30,"MOB1-",IF(G1198&lt;90,"MOB1-3",IF(G1198&lt;180,"MOB3-6",IF(G1198&lt;365,"MOB6-12","MOB12+")))))</f>
        <v>MOB1-3</v>
      </c>
    </row>
    <row r="1199" spans="1:41" ht="13.5" hidden="1" customHeight="1">
      <c r="A1199" s="24" t="s">
        <v>1168</v>
      </c>
      <c r="B1199" s="34" t="s">
        <v>181</v>
      </c>
      <c r="C1199" s="25">
        <v>804450</v>
      </c>
      <c r="D1199" s="24" t="s">
        <v>543</v>
      </c>
      <c r="E1199" s="26">
        <v>46099.420138888898</v>
      </c>
      <c r="F1199" s="26">
        <v>46099.420138888898</v>
      </c>
      <c r="G1199" s="25">
        <v>55</v>
      </c>
      <c r="H1199" s="25">
        <v>55</v>
      </c>
      <c r="I1199" s="26">
        <v>46154.7944444444</v>
      </c>
      <c r="J1199" s="27">
        <v>3101</v>
      </c>
      <c r="K1199" s="27">
        <v>3614</v>
      </c>
      <c r="L1199" s="27">
        <v>1515</v>
      </c>
      <c r="M1199" s="27">
        <v>264917</v>
      </c>
      <c r="N1199" s="27">
        <v>234438</v>
      </c>
      <c r="O1199" s="24">
        <v>25</v>
      </c>
      <c r="P1199" s="27">
        <v>0</v>
      </c>
      <c r="Q1199" s="24"/>
      <c r="R1199" s="24"/>
      <c r="S1199" s="27">
        <v>172</v>
      </c>
      <c r="T1199" s="27">
        <v>260</v>
      </c>
      <c r="U1199" s="27">
        <v>5996900</v>
      </c>
      <c r="V1199" s="27">
        <v>3484300</v>
      </c>
      <c r="W1199" s="27">
        <v>5996900</v>
      </c>
      <c r="X1199" s="24" t="str">
        <f>IF(OR(I1199="",说明首页!$C$3-INT(I1199)&gt;7),"是","否")</f>
        <v>否</v>
      </c>
      <c r="Y1199" s="24" t="str">
        <f>IF(OR(O1199="",O1199&lt;22),"是","否")</f>
        <v>否</v>
      </c>
      <c r="Z1199" s="24" t="str">
        <f>IF(AND(X1199="否",Y1199="否"),"是","否")</f>
        <v>是</v>
      </c>
      <c r="AA1199" s="24" t="str">
        <f>IF(OR(I1199="",说明首页!$C$3-INT(I1199)&gt;=3),"是","否")</f>
        <v>否</v>
      </c>
      <c r="AB1199" s="28">
        <f>IFERROR(IF(L1199&gt;0,N1199/L1199,0),0)</f>
        <v>154.74455445544555</v>
      </c>
      <c r="AC1199" s="29">
        <f>IFERROR(IF(U1199="",0,U1199/10000),0)</f>
        <v>599.69000000000005</v>
      </c>
      <c r="AD1199" s="27">
        <f>IFERROR(IF(AND(T1199&lt;&gt;"",T1199&gt;0),U1199/T1199,0),0)</f>
        <v>23065</v>
      </c>
      <c r="AE1199" s="29">
        <f>IFERROR(IF(V1199="",0,V1199/10000),0)</f>
        <v>348.43</v>
      </c>
      <c r="AF1199" s="29">
        <f>IFERROR(IF(O1199&gt;0,N1199/O1199/60,0),0)</f>
        <v>156.292</v>
      </c>
      <c r="AG1199" s="28">
        <f>IF(Z1199="是",COUNTIFS($Z$2:$Z$4721,"是",$AB$2:$AB$4721,"&lt;"&amp;AB1199)/COUNTIF($Z$2:$Z$4721,"是")*100,"")</f>
        <v>96.795952782462052</v>
      </c>
      <c r="AH1199" s="28">
        <f>IF(Z1199="是",COUNTIFS($Z$2:$Z$4721,"是",$AC$2:$AC$4721,"&lt;"&amp;AC1199)/COUNTIF($Z$2:$Z$4721,"是")*100,"")</f>
        <v>28.161888701517707</v>
      </c>
      <c r="AI1199" s="28">
        <f>IF(Z1199="是",COUNTIFS($Z$2:$Z$4721,"是",$AD$2:$AD$4721,"&lt;"&amp;AD1199)/COUNTIF($Z$2:$Z$4721,"是")*100,"")</f>
        <v>43.676222596964585</v>
      </c>
      <c r="AJ1199" s="28">
        <f>IF(Z1199="是",COUNTIFS($Z$2:$Z$4721,"是",$AE$2:$AE$4721,"&lt;"&amp;AE1199)/COUNTIF($Z$2:$Z$4721,"是")*100,"")</f>
        <v>56.492411467116355</v>
      </c>
      <c r="AK1199" s="28">
        <f>IF(Z1199="是",COUNTIFS($Z$2:$Z$4721,"是",$AF$2:$AF$4721,"&lt;"&amp;AF1199)/COUNTIF($Z$2:$Z$4721,"是")*100,"")</f>
        <v>80.269814502529513</v>
      </c>
      <c r="AL1199" s="29">
        <f>IF(Z1199="是",ROUND(AG1199*0.1+AH1199*0.35+AI1199*0.15+AJ1199*0.15+AK1199*0.25,2),"")</f>
        <v>54.63</v>
      </c>
      <c r="AM1199" s="25">
        <f>IF(Z1199="是",COUNTIFS($Z$2:$Z$4721,"是",$AL$2:$AL$4721,"&gt;"&amp;AL1199)+1,"")</f>
        <v>250</v>
      </c>
      <c r="AN1199" s="24" t="str">
        <f>IF(Z1199&lt;&gt;"是","非参评",IF(AND(AM1199&lt;=COUNTIF($Z$2:$Z$4721,"是")*0.2,AC1199&gt;MEDIAN(IF($Z$2:$Z$4721="是",$AC$2:$AC$4721))),"S",IF(AM1199&lt;=COUNTIF($Z$2:$Z$4721,"是")*0.5,"A",IF(AM1199&lt;=COUNTIF($Z$2:$Z$4721,"是")*0.8,"B","C"))))</f>
        <v>A</v>
      </c>
      <c r="AO1199" s="24" t="str">
        <f>IF(G1199="","无数据",IF(G1199&lt;30,"MOB1-",IF(G1199&lt;90,"MOB1-3",IF(G1199&lt;180,"MOB3-6",IF(G1199&lt;365,"MOB6-12","MOB12+")))))</f>
        <v>MOB1-3</v>
      </c>
    </row>
    <row r="1200" spans="1:41" ht="13.5" hidden="1" customHeight="1">
      <c r="A1200" s="24" t="s">
        <v>1168</v>
      </c>
      <c r="B1200" s="34" t="s">
        <v>147</v>
      </c>
      <c r="C1200" s="25">
        <v>804456</v>
      </c>
      <c r="D1200" s="24" t="s">
        <v>358</v>
      </c>
      <c r="E1200" s="26">
        <v>46099.704166666699</v>
      </c>
      <c r="F1200" s="26">
        <v>46099.704166666699</v>
      </c>
      <c r="G1200" s="25">
        <v>55</v>
      </c>
      <c r="H1200" s="25">
        <v>55</v>
      </c>
      <c r="I1200" s="26">
        <v>46154.779861111099</v>
      </c>
      <c r="J1200" s="27">
        <v>3581</v>
      </c>
      <c r="K1200" s="27">
        <v>3807</v>
      </c>
      <c r="L1200" s="27">
        <v>1565</v>
      </c>
      <c r="M1200" s="27">
        <v>184125</v>
      </c>
      <c r="N1200" s="27">
        <v>150572</v>
      </c>
      <c r="O1200" s="24">
        <v>24</v>
      </c>
      <c r="P1200" s="24">
        <v>0</v>
      </c>
      <c r="Q1200" s="24"/>
      <c r="R1200" s="24"/>
      <c r="S1200" s="24">
        <v>107</v>
      </c>
      <c r="T1200" s="24">
        <v>168</v>
      </c>
      <c r="U1200" s="24">
        <v>3849800</v>
      </c>
      <c r="V1200" s="24">
        <v>2212500</v>
      </c>
      <c r="W1200" s="24">
        <v>3849800</v>
      </c>
      <c r="X1200" s="24" t="str">
        <f>IF(OR(I1200="",说明首页!$C$3-INT(I1200)&gt;7),"是","否")</f>
        <v>否</v>
      </c>
      <c r="Y1200" s="24" t="str">
        <f>IF(OR(O1200="",O1200&lt;22),"是","否")</f>
        <v>否</v>
      </c>
      <c r="Z1200" s="24" t="str">
        <f>IF(AND(X1200="否",Y1200="否"),"是","否")</f>
        <v>是</v>
      </c>
      <c r="AA1200" s="24" t="str">
        <f>IF(OR(I1200="",说明首页!$C$3-INT(I1200)&gt;=3),"是","否")</f>
        <v>否</v>
      </c>
      <c r="AB1200" s="28">
        <f>IFERROR(IF(L1200&gt;0,N1200/L1200,0),0)</f>
        <v>96.212140575079871</v>
      </c>
      <c r="AC1200" s="29">
        <f>IFERROR(IF(U1200="",0,U1200/10000),0)</f>
        <v>384.98</v>
      </c>
      <c r="AD1200" s="27">
        <f>IFERROR(IF(AND(T1200&lt;&gt;"",T1200&gt;0),U1200/T1200,0),0)</f>
        <v>22915.476190476191</v>
      </c>
      <c r="AE1200" s="29">
        <f>IFERROR(IF(V1200="",0,V1200/10000),0)</f>
        <v>221.25</v>
      </c>
      <c r="AF1200" s="29">
        <f>IFERROR(IF(O1200&gt;0,N1200/O1200/60,0),0)</f>
        <v>104.56388888888888</v>
      </c>
      <c r="AG1200" s="28">
        <f>IF(Z1200="是",COUNTIFS($Z$2:$Z$4721,"是",$AB$2:$AB$4721,"&lt;"&amp;AB1200)/COUNTIF($Z$2:$Z$4721,"是")*100,"")</f>
        <v>59.190556492411474</v>
      </c>
      <c r="AH1200" s="28">
        <f>IF(Z1200="是",COUNTIFS($Z$2:$Z$4721,"是",$AC$2:$AC$4721,"&lt;"&amp;AC1200)/COUNTIF($Z$2:$Z$4721,"是")*100,"")</f>
        <v>7.2512647554806078</v>
      </c>
      <c r="AI1200" s="28">
        <f>IF(Z1200="是",COUNTIFS($Z$2:$Z$4721,"是",$AD$2:$AD$4721,"&lt;"&amp;AD1200)/COUNTIF($Z$2:$Z$4721,"是")*100,"")</f>
        <v>42.833052276559862</v>
      </c>
      <c r="AJ1200" s="28">
        <f>IF(Z1200="是",COUNTIFS($Z$2:$Z$4721,"是",$AE$2:$AE$4721,"&lt;"&amp;AE1200)/COUNTIF($Z$2:$Z$4721,"是")*100,"")</f>
        <v>31.365935919055648</v>
      </c>
      <c r="AK1200" s="28">
        <f>IF(Z1200="是",COUNTIFS($Z$2:$Z$4721,"是",$AF$2:$AF$4721,"&lt;"&amp;AF1200)/COUNTIF($Z$2:$Z$4721,"是")*100,"")</f>
        <v>8.6003372681281629</v>
      </c>
      <c r="AL1200" s="29">
        <f>IF(Z1200="是",ROUND(AG1200*0.1+AH1200*0.35+AI1200*0.15+AJ1200*0.15+AK1200*0.25,2),"")</f>
        <v>21.74</v>
      </c>
      <c r="AM1200" s="25">
        <f>IF(Z1200="是",COUNTIFS($Z$2:$Z$4721,"是",$AL$2:$AL$4721,"&gt;"&amp;AL1200)+1,"")</f>
        <v>518</v>
      </c>
      <c r="AN1200" s="24" t="str">
        <f>IF(Z1200&lt;&gt;"是","非参评",IF(AND(AM1200&lt;=COUNTIF($Z$2:$Z$4721,"是")*0.2,AC1200&gt;MEDIAN(IF($Z$2:$Z$4721="是",$AC$2:$AC$4721))),"S",IF(AM1200&lt;=COUNTIF($Z$2:$Z$4721,"是")*0.5,"A",IF(AM1200&lt;=COUNTIF($Z$2:$Z$4721,"是")*0.8,"B","C"))))</f>
        <v>C</v>
      </c>
      <c r="AO1200" s="24" t="str">
        <f>IF(G1200="","无数据",IF(G1200&lt;30,"MOB1-",IF(G1200&lt;90,"MOB1-3",IF(G1200&lt;180,"MOB3-6",IF(G1200&lt;365,"MOB6-12","MOB12+")))))</f>
        <v>MOB1-3</v>
      </c>
    </row>
    <row r="1201" spans="1:41" ht="13.5" hidden="1" customHeight="1">
      <c r="A1201" s="24" t="s">
        <v>1168</v>
      </c>
      <c r="B1201" s="34" t="s">
        <v>147</v>
      </c>
      <c r="C1201" s="25">
        <v>804458</v>
      </c>
      <c r="D1201" s="24" t="s">
        <v>519</v>
      </c>
      <c r="E1201" s="26">
        <v>46099.704166666699</v>
      </c>
      <c r="F1201" s="26">
        <v>46099.704166666699</v>
      </c>
      <c r="G1201" s="25">
        <v>55</v>
      </c>
      <c r="H1201" s="25">
        <v>55</v>
      </c>
      <c r="I1201" s="26">
        <v>46135.5180555556</v>
      </c>
      <c r="J1201" s="27">
        <v>1045</v>
      </c>
      <c r="K1201" s="27">
        <v>1156</v>
      </c>
      <c r="L1201" s="27">
        <v>477</v>
      </c>
      <c r="M1201" s="27">
        <v>37833</v>
      </c>
      <c r="N1201" s="27">
        <v>27978</v>
      </c>
      <c r="O1201" s="25">
        <v>9</v>
      </c>
      <c r="P1201" s="27">
        <v>0</v>
      </c>
      <c r="Q1201" s="24"/>
      <c r="R1201" s="24"/>
      <c r="S1201" s="27">
        <v>44</v>
      </c>
      <c r="T1201" s="27">
        <v>73</v>
      </c>
      <c r="U1201" s="27">
        <v>763400</v>
      </c>
      <c r="V1201" s="27">
        <v>92000</v>
      </c>
      <c r="W1201" s="27">
        <v>763400</v>
      </c>
      <c r="X1201" s="24" t="str">
        <f>IF(OR(I1201="",说明首页!$C$3-INT(I1201)&gt;7),"是","否")</f>
        <v>否</v>
      </c>
      <c r="Y1201" s="24" t="str">
        <f>IF(OR(O1201="",O1201&lt;22),"是","否")</f>
        <v>是</v>
      </c>
      <c r="Z1201" s="24" t="str">
        <f>IF(AND(X1201="否",Y1201="否"),"是","否")</f>
        <v>否</v>
      </c>
      <c r="AA1201" s="24" t="str">
        <f>IF(OR(I1201="",说明首页!$C$3-INT(I1201)&gt;=3),"是","否")</f>
        <v>否</v>
      </c>
      <c r="AB1201" s="28">
        <f>IFERROR(IF(L1201&gt;0,N1201/L1201,0),0)</f>
        <v>58.654088050314463</v>
      </c>
      <c r="AC1201" s="29">
        <f>IFERROR(IF(U1201="",0,U1201/10000),0)</f>
        <v>76.34</v>
      </c>
      <c r="AD1201" s="27">
        <f>IFERROR(IF(AND(T1201&lt;&gt;"",T1201&gt;0),U1201/T1201,0),0)</f>
        <v>10457.534246575342</v>
      </c>
      <c r="AE1201" s="29">
        <f>IFERROR(IF(V1201="",0,V1201/10000),0)</f>
        <v>9.1999999999999993</v>
      </c>
      <c r="AF1201" s="29">
        <f>IFERROR(IF(O1201&gt;0,N1201/O1201/60,0),0)</f>
        <v>51.81111111111111</v>
      </c>
      <c r="AG1201" s="28" t="str">
        <f>IF(Z1201="是",COUNTIFS($Z$2:$Z$4721,"是",$AB$2:$AB$4721,"&lt;"&amp;AB1201)/COUNTIF($Z$2:$Z$4721,"是")*100,"")</f>
        <v/>
      </c>
      <c r="AH1201" s="28" t="str">
        <f>IF(Z1201="是",COUNTIFS($Z$2:$Z$4721,"是",$AC$2:$AC$4721,"&lt;"&amp;AC1201)/COUNTIF($Z$2:$Z$4721,"是")*100,"")</f>
        <v/>
      </c>
      <c r="AI1201" s="28" t="str">
        <f>IF(Z1201="是",COUNTIFS($Z$2:$Z$4721,"是",$AD$2:$AD$4721,"&lt;"&amp;AD1201)/COUNTIF($Z$2:$Z$4721,"是")*100,"")</f>
        <v/>
      </c>
      <c r="AJ1201" s="28" t="str">
        <f>IF(Z1201="是",COUNTIFS($Z$2:$Z$4721,"是",$AE$2:$AE$4721,"&lt;"&amp;AE1201)/COUNTIF($Z$2:$Z$4721,"是")*100,"")</f>
        <v/>
      </c>
      <c r="AK1201" s="28" t="str">
        <f>IF(Z1201="是",COUNTIFS($Z$2:$Z$4721,"是",$AF$2:$AF$4721,"&lt;"&amp;AF1201)/COUNTIF($Z$2:$Z$4721,"是")*100,"")</f>
        <v/>
      </c>
      <c r="AL1201" s="29" t="str">
        <f>IF(Z1201="是",ROUND(AG1201*0.1+AH1201*0.35+AI1201*0.15+AJ1201*0.15+AK1201*0.25,2),"")</f>
        <v/>
      </c>
      <c r="AM1201" s="25" t="str">
        <f>IF(Z1201="是",COUNTIFS($Z$2:$Z$4721,"是",$AL$2:$AL$4721,"&gt;"&amp;AL1201)+1,"")</f>
        <v/>
      </c>
      <c r="AN1201" s="24" t="str">
        <f>IF(Z1201&lt;&gt;"是","非参评",IF(AND(AM1201&lt;=COUNTIF($Z$2:$Z$4721,"是")*0.2,AC1201&gt;MEDIAN(IF($Z$2:$Z$4721="是",$AC$2:$AC$4721))),"S",IF(AM1201&lt;=COUNTIF($Z$2:$Z$4721,"是")*0.5,"A",IF(AM1201&lt;=COUNTIF($Z$2:$Z$4721,"是")*0.8,"B","C"))))</f>
        <v>非参评</v>
      </c>
      <c r="AO1201" s="24" t="str">
        <f>IF(G1201="","无数据",IF(G1201&lt;30,"MOB1-",IF(G1201&lt;90,"MOB1-3",IF(G1201&lt;180,"MOB3-6",IF(G1201&lt;365,"MOB6-12","MOB12+")))))</f>
        <v>MOB1-3</v>
      </c>
    </row>
    <row r="1202" spans="1:41" ht="13.5" hidden="1" customHeight="1">
      <c r="A1202" s="24" t="s">
        <v>1168</v>
      </c>
      <c r="B1202" s="34" t="s">
        <v>147</v>
      </c>
      <c r="C1202" s="25">
        <v>804460</v>
      </c>
      <c r="D1202" s="24" t="s">
        <v>1145</v>
      </c>
      <c r="E1202" s="26">
        <v>46100.4152777778</v>
      </c>
      <c r="F1202" s="26">
        <v>46100.4152777778</v>
      </c>
      <c r="G1202" s="25">
        <v>54</v>
      </c>
      <c r="H1202" s="25">
        <v>54</v>
      </c>
      <c r="I1202" s="26">
        <v>46154.804166666698</v>
      </c>
      <c r="J1202" s="27">
        <v>4017</v>
      </c>
      <c r="K1202" s="27">
        <v>4196</v>
      </c>
      <c r="L1202" s="27">
        <v>1642</v>
      </c>
      <c r="M1202" s="27">
        <v>163101</v>
      </c>
      <c r="N1202" s="27">
        <v>126394</v>
      </c>
      <c r="O1202" s="25">
        <v>24</v>
      </c>
      <c r="P1202" s="27">
        <v>0</v>
      </c>
      <c r="Q1202" s="24"/>
      <c r="R1202" s="24"/>
      <c r="S1202" s="27">
        <v>91</v>
      </c>
      <c r="T1202" s="27">
        <v>127</v>
      </c>
      <c r="U1202" s="27">
        <v>3095900</v>
      </c>
      <c r="V1202" s="27">
        <v>949000</v>
      </c>
      <c r="W1202" s="27">
        <v>3095900</v>
      </c>
      <c r="X1202" s="24" t="str">
        <f>IF(OR(I1202="",说明首页!$C$3-INT(I1202)&gt;7),"是","否")</f>
        <v>否</v>
      </c>
      <c r="Y1202" s="24" t="str">
        <f>IF(OR(O1202="",O1202&lt;22),"是","否")</f>
        <v>否</v>
      </c>
      <c r="Z1202" s="24" t="str">
        <f>IF(AND(X1202="否",Y1202="否"),"是","否")</f>
        <v>是</v>
      </c>
      <c r="AA1202" s="24" t="str">
        <f>IF(OR(I1202="",说明首页!$C$3-INT(I1202)&gt;=3),"是","否")</f>
        <v>否</v>
      </c>
      <c r="AB1202" s="28">
        <f>IFERROR(IF(L1202&gt;0,N1202/L1202,0),0)</f>
        <v>76.975639464068209</v>
      </c>
      <c r="AC1202" s="29">
        <f>IFERROR(IF(U1202="",0,U1202/10000),0)</f>
        <v>309.58999999999997</v>
      </c>
      <c r="AD1202" s="27">
        <f>IFERROR(IF(AND(T1202&lt;&gt;"",T1202&gt;0),U1202/T1202,0),0)</f>
        <v>24377.165354330707</v>
      </c>
      <c r="AE1202" s="29">
        <f>IFERROR(IF(V1202="",0,V1202/10000),0)</f>
        <v>94.9</v>
      </c>
      <c r="AF1202" s="29">
        <f>IFERROR(IF(O1202&gt;0,N1202/O1202/60,0),0)</f>
        <v>87.773611111111123</v>
      </c>
      <c r="AG1202" s="28">
        <f>IF(Z1202="是",COUNTIFS($Z$2:$Z$4721,"是",$AB$2:$AB$4721,"&lt;"&amp;AB1202)/COUNTIF($Z$2:$Z$4721,"是")*100,"")</f>
        <v>18.043844856661046</v>
      </c>
      <c r="AH1202" s="28">
        <f>IF(Z1202="是",COUNTIFS($Z$2:$Z$4721,"是",$AC$2:$AC$4721,"&lt;"&amp;AC1202)/COUNTIF($Z$2:$Z$4721,"是")*100,"")</f>
        <v>3.2040472175379429</v>
      </c>
      <c r="AI1202" s="28">
        <f>IF(Z1202="是",COUNTIFS($Z$2:$Z$4721,"是",$AD$2:$AD$4721,"&lt;"&amp;AD1202)/COUNTIF($Z$2:$Z$4721,"是")*100,"")</f>
        <v>52.27655986509275</v>
      </c>
      <c r="AJ1202" s="28">
        <f>IF(Z1202="是",COUNTIFS($Z$2:$Z$4721,"是",$AE$2:$AE$4721,"&lt;"&amp;AE1202)/COUNTIF($Z$2:$Z$4721,"是")*100,"")</f>
        <v>7.4198988195615518</v>
      </c>
      <c r="AK1202" s="28">
        <f>IF(Z1202="是",COUNTIFS($Z$2:$Z$4721,"是",$AF$2:$AF$4721,"&lt;"&amp;AF1202)/COUNTIF($Z$2:$Z$4721,"是")*100,"")</f>
        <v>2.8667790893760539</v>
      </c>
      <c r="AL1202" s="29">
        <f>IF(Z1202="是",ROUND(AG1202*0.1+AH1202*0.35+AI1202*0.15+AJ1202*0.15+AK1202*0.25,2),"")</f>
        <v>12.6</v>
      </c>
      <c r="AM1202" s="25">
        <f>IF(Z1202="是",COUNTIFS($Z$2:$Z$4721,"是",$AL$2:$AL$4721,"&gt;"&amp;AL1202)+1,"")</f>
        <v>568</v>
      </c>
      <c r="AN1202" s="24" t="str">
        <f>IF(Z1202&lt;&gt;"是","非参评",IF(AND(AM1202&lt;=COUNTIF($Z$2:$Z$4721,"是")*0.2,AC1202&gt;MEDIAN(IF($Z$2:$Z$4721="是",$AC$2:$AC$4721))),"S",IF(AM1202&lt;=COUNTIF($Z$2:$Z$4721,"是")*0.5,"A",IF(AM1202&lt;=COUNTIF($Z$2:$Z$4721,"是")*0.8,"B","C"))))</f>
        <v>C</v>
      </c>
      <c r="AO1202" s="24" t="str">
        <f>IF(G1202="","无数据",IF(G1202&lt;30,"MOB1-",IF(G1202&lt;90,"MOB1-3",IF(G1202&lt;180,"MOB3-6",IF(G1202&lt;365,"MOB6-12","MOB12+")))))</f>
        <v>MOB1-3</v>
      </c>
    </row>
    <row r="1203" spans="1:41" ht="13.5" hidden="1" customHeight="1">
      <c r="A1203" s="24" t="s">
        <v>1168</v>
      </c>
      <c r="B1203" s="34" t="s">
        <v>147</v>
      </c>
      <c r="C1203" s="25">
        <v>804464</v>
      </c>
      <c r="D1203" s="24" t="s">
        <v>723</v>
      </c>
      <c r="E1203" s="26">
        <v>46099.688888888901</v>
      </c>
      <c r="F1203" s="26">
        <v>46099.688888888901</v>
      </c>
      <c r="G1203" s="25">
        <v>55</v>
      </c>
      <c r="H1203" s="25">
        <v>55</v>
      </c>
      <c r="I1203" s="26">
        <v>46154.797222222202</v>
      </c>
      <c r="J1203" s="27">
        <v>3490</v>
      </c>
      <c r="K1203" s="27">
        <v>4261</v>
      </c>
      <c r="L1203" s="27">
        <v>1623</v>
      </c>
      <c r="M1203" s="27">
        <v>169353</v>
      </c>
      <c r="N1203" s="27">
        <v>134759</v>
      </c>
      <c r="O1203" s="25">
        <v>24</v>
      </c>
      <c r="P1203" s="27">
        <v>0</v>
      </c>
      <c r="Q1203" s="24"/>
      <c r="R1203" s="24"/>
      <c r="S1203" s="27">
        <v>101</v>
      </c>
      <c r="T1203" s="27">
        <v>148</v>
      </c>
      <c r="U1203" s="27">
        <v>3353700</v>
      </c>
      <c r="V1203" s="27">
        <v>1348100</v>
      </c>
      <c r="W1203" s="27">
        <v>3353700</v>
      </c>
      <c r="X1203" s="24" t="str">
        <f>IF(OR(I1203="",说明首页!$C$3-INT(I1203)&gt;7),"是","否")</f>
        <v>否</v>
      </c>
      <c r="Y1203" s="24" t="str">
        <f>IF(OR(O1203="",O1203&lt;22),"是","否")</f>
        <v>否</v>
      </c>
      <c r="Z1203" s="24" t="str">
        <f>IF(AND(X1203="否",Y1203="否"),"是","否")</f>
        <v>是</v>
      </c>
      <c r="AA1203" s="24" t="str">
        <f>IF(OR(I1203="",说明首页!$C$3-INT(I1203)&gt;=3),"是","否")</f>
        <v>否</v>
      </c>
      <c r="AB1203" s="28">
        <f>IFERROR(IF(L1203&gt;0,N1203/L1203,0),0)</f>
        <v>83.030807147258159</v>
      </c>
      <c r="AC1203" s="29">
        <f>IFERROR(IF(U1203="",0,U1203/10000),0)</f>
        <v>335.37</v>
      </c>
      <c r="AD1203" s="27">
        <f>IFERROR(IF(AND(T1203&lt;&gt;"",T1203&gt;0),U1203/T1203,0),0)</f>
        <v>22660.135135135137</v>
      </c>
      <c r="AE1203" s="29">
        <f>IFERROR(IF(V1203="",0,V1203/10000),0)</f>
        <v>134.81</v>
      </c>
      <c r="AF1203" s="29">
        <f>IFERROR(IF(O1203&gt;0,N1203/O1203/60,0),0)</f>
        <v>93.58263888888888</v>
      </c>
      <c r="AG1203" s="28">
        <f>IF(Z1203="是",COUNTIFS($Z$2:$Z$4721,"是",$AB$2:$AB$4721,"&lt;"&amp;AB1203)/COUNTIF($Z$2:$Z$4721,"是")*100,"")</f>
        <v>30.691399662731872</v>
      </c>
      <c r="AH1203" s="28">
        <f>IF(Z1203="是",COUNTIFS($Z$2:$Z$4721,"是",$AC$2:$AC$4721,"&lt;"&amp;AC1203)/COUNTIF($Z$2:$Z$4721,"是")*100,"")</f>
        <v>4.2158516020236094</v>
      </c>
      <c r="AI1203" s="28">
        <f>IF(Z1203="是",COUNTIFS($Z$2:$Z$4721,"是",$AD$2:$AD$4721,"&lt;"&amp;AD1203)/COUNTIF($Z$2:$Z$4721,"是")*100,"")</f>
        <v>41.315345699831369</v>
      </c>
      <c r="AJ1203" s="28">
        <f>IF(Z1203="是",COUNTIFS($Z$2:$Z$4721,"是",$AE$2:$AE$4721,"&lt;"&amp;AE1203)/COUNTIF($Z$2:$Z$4721,"是")*100,"")</f>
        <v>14.67116357504216</v>
      </c>
      <c r="AK1203" s="28">
        <f>IF(Z1203="是",COUNTIFS($Z$2:$Z$4721,"是",$AF$2:$AF$4721,"&lt;"&amp;AF1203)/COUNTIF($Z$2:$Z$4721,"是")*100,"")</f>
        <v>4.2158516020236094</v>
      </c>
      <c r="AL1203" s="29">
        <f>IF(Z1203="是",ROUND(AG1203*0.1+AH1203*0.35+AI1203*0.15+AJ1203*0.15+AK1203*0.25,2),"")</f>
        <v>14</v>
      </c>
      <c r="AM1203" s="25">
        <f>IF(Z1203="是",COUNTIFS($Z$2:$Z$4721,"是",$AL$2:$AL$4721,"&gt;"&amp;AL1203)+1,"")</f>
        <v>564</v>
      </c>
      <c r="AN1203" s="24" t="str">
        <f>IF(Z1203&lt;&gt;"是","非参评",IF(AND(AM1203&lt;=COUNTIF($Z$2:$Z$4721,"是")*0.2,AC1203&gt;MEDIAN(IF($Z$2:$Z$4721="是",$AC$2:$AC$4721))),"S",IF(AM1203&lt;=COUNTIF($Z$2:$Z$4721,"是")*0.5,"A",IF(AM1203&lt;=COUNTIF($Z$2:$Z$4721,"是")*0.8,"B","C"))))</f>
        <v>C</v>
      </c>
      <c r="AO1203" s="24" t="str">
        <f>IF(G1203="","无数据",IF(G1203&lt;30,"MOB1-",IF(G1203&lt;90,"MOB1-3",IF(G1203&lt;180,"MOB3-6",IF(G1203&lt;365,"MOB6-12","MOB12+")))))</f>
        <v>MOB1-3</v>
      </c>
    </row>
    <row r="1204" spans="1:41" ht="13.5" hidden="1" customHeight="1">
      <c r="A1204" s="24" t="s">
        <v>1168</v>
      </c>
      <c r="B1204" s="34" t="s">
        <v>147</v>
      </c>
      <c r="C1204" s="25">
        <v>804465</v>
      </c>
      <c r="D1204" s="24" t="s">
        <v>716</v>
      </c>
      <c r="E1204" s="26">
        <v>46099.6965277778</v>
      </c>
      <c r="F1204" s="26">
        <v>46099.6965277778</v>
      </c>
      <c r="G1204" s="25">
        <v>55</v>
      </c>
      <c r="H1204" s="25">
        <v>55</v>
      </c>
      <c r="I1204" s="26">
        <v>46149.516666666699</v>
      </c>
      <c r="J1204" s="27">
        <v>1904</v>
      </c>
      <c r="K1204" s="27">
        <v>1986</v>
      </c>
      <c r="L1204" s="27">
        <v>888</v>
      </c>
      <c r="M1204" s="27">
        <v>82399</v>
      </c>
      <c r="N1204" s="27">
        <v>65602</v>
      </c>
      <c r="O1204" s="24">
        <v>15</v>
      </c>
      <c r="P1204" s="24">
        <v>0</v>
      </c>
      <c r="Q1204" s="24"/>
      <c r="R1204" s="24"/>
      <c r="S1204" s="24">
        <v>58</v>
      </c>
      <c r="T1204" s="24">
        <v>85</v>
      </c>
      <c r="U1204" s="24">
        <v>1482700</v>
      </c>
      <c r="V1204" s="24">
        <v>620400</v>
      </c>
      <c r="W1204" s="24">
        <v>1482700</v>
      </c>
      <c r="X1204" s="24" t="str">
        <f>IF(OR(I1204="",说明首页!$C$3-INT(I1204)&gt;7),"是","否")</f>
        <v>否</v>
      </c>
      <c r="Y1204" s="24" t="str">
        <f>IF(OR(O1204="",O1204&lt;22),"是","否")</f>
        <v>是</v>
      </c>
      <c r="Z1204" s="24" t="str">
        <f>IF(AND(X1204="否",Y1204="否"),"是","否")</f>
        <v>否</v>
      </c>
      <c r="AA1204" s="24" t="str">
        <f>IF(OR(I1204="",说明首页!$C$3-INT(I1204)&gt;=3),"是","否")</f>
        <v>否</v>
      </c>
      <c r="AB1204" s="28">
        <f>IFERROR(IF(L1204&gt;0,N1204/L1204,0),0)</f>
        <v>73.876126126126124</v>
      </c>
      <c r="AC1204" s="29">
        <f>IFERROR(IF(U1204="",0,U1204/10000),0)</f>
        <v>148.27000000000001</v>
      </c>
      <c r="AD1204" s="27">
        <f>IFERROR(IF(AND(T1204&lt;&gt;"",T1204&gt;0),U1204/T1204,0),0)</f>
        <v>17443.529411764706</v>
      </c>
      <c r="AE1204" s="29">
        <f>IFERROR(IF(V1204="",0,V1204/10000),0)</f>
        <v>62.04</v>
      </c>
      <c r="AF1204" s="29">
        <f>IFERROR(IF(O1204&gt;0,N1204/O1204/60,0),0)</f>
        <v>72.891111111111101</v>
      </c>
      <c r="AG1204" s="28" t="str">
        <f>IF(Z1204="是",COUNTIFS($Z$2:$Z$4721,"是",$AB$2:$AB$4721,"&lt;"&amp;AB1204)/COUNTIF($Z$2:$Z$4721,"是")*100,"")</f>
        <v/>
      </c>
      <c r="AH1204" s="28" t="str">
        <f>IF(Z1204="是",COUNTIFS($Z$2:$Z$4721,"是",$AC$2:$AC$4721,"&lt;"&amp;AC1204)/COUNTIF($Z$2:$Z$4721,"是")*100,"")</f>
        <v/>
      </c>
      <c r="AI1204" s="28" t="str">
        <f>IF(Z1204="是",COUNTIFS($Z$2:$Z$4721,"是",$AD$2:$AD$4721,"&lt;"&amp;AD1204)/COUNTIF($Z$2:$Z$4721,"是")*100,"")</f>
        <v/>
      </c>
      <c r="AJ1204" s="28" t="str">
        <f>IF(Z1204="是",COUNTIFS($Z$2:$Z$4721,"是",$AE$2:$AE$4721,"&lt;"&amp;AE1204)/COUNTIF($Z$2:$Z$4721,"是")*100,"")</f>
        <v/>
      </c>
      <c r="AK1204" s="28" t="str">
        <f>IF(Z1204="是",COUNTIFS($Z$2:$Z$4721,"是",$AF$2:$AF$4721,"&lt;"&amp;AF1204)/COUNTIF($Z$2:$Z$4721,"是")*100,"")</f>
        <v/>
      </c>
      <c r="AL1204" s="29" t="str">
        <f>IF(Z1204="是",ROUND(AG1204*0.1+AH1204*0.35+AI1204*0.15+AJ1204*0.15+AK1204*0.25,2),"")</f>
        <v/>
      </c>
      <c r="AM1204" s="25" t="str">
        <f>IF(Z1204="是",COUNTIFS($Z$2:$Z$4721,"是",$AL$2:$AL$4721,"&gt;"&amp;AL1204)+1,"")</f>
        <v/>
      </c>
      <c r="AN1204" s="24" t="str">
        <f>IF(Z1204&lt;&gt;"是","非参评",IF(AND(AM1204&lt;=COUNTIF($Z$2:$Z$4721,"是")*0.2,AC1204&gt;MEDIAN(IF($Z$2:$Z$4721="是",$AC$2:$AC$4721))),"S",IF(AM1204&lt;=COUNTIF($Z$2:$Z$4721,"是")*0.5,"A",IF(AM1204&lt;=COUNTIF($Z$2:$Z$4721,"是")*0.8,"B","C"))))</f>
        <v>非参评</v>
      </c>
      <c r="AO1204" s="24" t="str">
        <f>IF(G1204="","无数据",IF(G1204&lt;30,"MOB1-",IF(G1204&lt;90,"MOB1-3",IF(G1204&lt;180,"MOB3-6",IF(G1204&lt;365,"MOB6-12","MOB12+")))))</f>
        <v>MOB1-3</v>
      </c>
    </row>
    <row r="1205" spans="1:41" ht="13.5" hidden="1" customHeight="1">
      <c r="A1205" s="24" t="s">
        <v>1168</v>
      </c>
      <c r="B1205" s="34" t="s">
        <v>162</v>
      </c>
      <c r="C1205" s="25">
        <v>804466</v>
      </c>
      <c r="D1205" s="24" t="s">
        <v>1668</v>
      </c>
      <c r="E1205" s="26">
        <v>46099.493055555598</v>
      </c>
      <c r="F1205" s="26">
        <v>46099.493055555598</v>
      </c>
      <c r="G1205" s="25">
        <v>55</v>
      </c>
      <c r="H1205" s="25">
        <v>55</v>
      </c>
      <c r="I1205" s="26">
        <v>46154.4465277778</v>
      </c>
      <c r="J1205" s="27">
        <v>2729</v>
      </c>
      <c r="K1205" s="27">
        <v>4023</v>
      </c>
      <c r="L1205" s="27">
        <v>1909</v>
      </c>
      <c r="M1205" s="27">
        <v>236026</v>
      </c>
      <c r="N1205" s="27">
        <v>204911</v>
      </c>
      <c r="O1205" s="24">
        <v>25</v>
      </c>
      <c r="P1205" s="24">
        <v>0</v>
      </c>
      <c r="Q1205" s="24"/>
      <c r="R1205" s="24"/>
      <c r="S1205" s="24">
        <v>152</v>
      </c>
      <c r="T1205" s="24">
        <v>259</v>
      </c>
      <c r="U1205" s="24">
        <v>3700300</v>
      </c>
      <c r="V1205" s="24">
        <v>1013000</v>
      </c>
      <c r="W1205" s="24">
        <v>3700300</v>
      </c>
      <c r="X1205" s="24" t="str">
        <f>IF(OR(I1205="",说明首页!$C$3-INT(I1205)&gt;7),"是","否")</f>
        <v>否</v>
      </c>
      <c r="Y1205" s="24" t="str">
        <f>IF(OR(O1205="",O1205&lt;22),"是","否")</f>
        <v>否</v>
      </c>
      <c r="Z1205" s="24" t="str">
        <f>IF(AND(X1205="否",Y1205="否"),"是","否")</f>
        <v>是</v>
      </c>
      <c r="AA1205" s="24" t="str">
        <f>IF(OR(I1205="",说明首页!$C$3-INT(I1205)&gt;=3),"是","否")</f>
        <v>否</v>
      </c>
      <c r="AB1205" s="28">
        <f>IFERROR(IF(L1205&gt;0,N1205/L1205,0),0)</f>
        <v>107.33944473546359</v>
      </c>
      <c r="AC1205" s="29">
        <f>IFERROR(IF(U1205="",0,U1205/10000),0)</f>
        <v>370.03</v>
      </c>
      <c r="AD1205" s="27">
        <f>IFERROR(IF(AND(T1205&lt;&gt;"",T1205&gt;0),U1205/T1205,0),0)</f>
        <v>14286.872586872587</v>
      </c>
      <c r="AE1205" s="29">
        <f>IFERROR(IF(V1205="",0,V1205/10000),0)</f>
        <v>101.3</v>
      </c>
      <c r="AF1205" s="29">
        <f>IFERROR(IF(O1205&gt;0,N1205/O1205/60,0),0)</f>
        <v>136.60733333333334</v>
      </c>
      <c r="AG1205" s="28">
        <f>IF(Z1205="是",COUNTIFS($Z$2:$Z$4721,"是",$AB$2:$AB$4721,"&lt;"&amp;AB1205)/COUNTIF($Z$2:$Z$4721,"是")*100,"")</f>
        <v>77.571669477234408</v>
      </c>
      <c r="AH1205" s="28">
        <f>IF(Z1205="是",COUNTIFS($Z$2:$Z$4721,"是",$AC$2:$AC$4721,"&lt;"&amp;AC1205)/COUNTIF($Z$2:$Z$4721,"是")*100,"")</f>
        <v>6.2394603709949408</v>
      </c>
      <c r="AI1205" s="28">
        <f>IF(Z1205="是",COUNTIFS($Z$2:$Z$4721,"是",$AD$2:$AD$4721,"&lt;"&amp;AD1205)/COUNTIF($Z$2:$Z$4721,"是")*100,"")</f>
        <v>4.5531197301854975</v>
      </c>
      <c r="AJ1205" s="28">
        <f>IF(Z1205="是",COUNTIFS($Z$2:$Z$4721,"是",$AE$2:$AE$4721,"&lt;"&amp;AE1205)/COUNTIF($Z$2:$Z$4721,"是")*100,"")</f>
        <v>8.4317032040472188</v>
      </c>
      <c r="AK1205" s="28">
        <f>IF(Z1205="是",COUNTIFS($Z$2:$Z$4721,"是",$AF$2:$AF$4721,"&lt;"&amp;AF1205)/COUNTIF($Z$2:$Z$4721,"是")*100,"")</f>
        <v>54.637436762225967</v>
      </c>
      <c r="AL1205" s="29">
        <f>IF(Z1205="是",ROUND(AG1205*0.1+AH1205*0.35+AI1205*0.15+AJ1205*0.15+AK1205*0.25,2),"")</f>
        <v>25.55</v>
      </c>
      <c r="AM1205" s="25">
        <f>IF(Z1205="是",COUNTIFS($Z$2:$Z$4721,"是",$AL$2:$AL$4721,"&gt;"&amp;AL1205)+1,"")</f>
        <v>486</v>
      </c>
      <c r="AN1205" s="24" t="str">
        <f>IF(Z1205&lt;&gt;"是","非参评",IF(AND(AM1205&lt;=COUNTIF($Z$2:$Z$4721,"是")*0.2,AC1205&gt;MEDIAN(IF($Z$2:$Z$4721="是",$AC$2:$AC$4721))),"S",IF(AM1205&lt;=COUNTIF($Z$2:$Z$4721,"是")*0.5,"A",IF(AM1205&lt;=COUNTIF($Z$2:$Z$4721,"是")*0.8,"B","C"))))</f>
        <v>C</v>
      </c>
      <c r="AO1205" s="24" t="str">
        <f>IF(G1205="","无数据",IF(G1205&lt;30,"MOB1-",IF(G1205&lt;90,"MOB1-3",IF(G1205&lt;180,"MOB3-6",IF(G1205&lt;365,"MOB6-12","MOB12+")))))</f>
        <v>MOB1-3</v>
      </c>
    </row>
    <row r="1206" spans="1:41" ht="13.5" hidden="1" customHeight="1">
      <c r="A1206" s="24" t="s">
        <v>1168</v>
      </c>
      <c r="B1206" s="34" t="s">
        <v>162</v>
      </c>
      <c r="C1206" s="25">
        <v>804468</v>
      </c>
      <c r="D1206" s="24" t="s">
        <v>1465</v>
      </c>
      <c r="E1206" s="26">
        <v>46099.506249999999</v>
      </c>
      <c r="F1206" s="26">
        <v>46099.506249999999</v>
      </c>
      <c r="G1206" s="25">
        <v>55</v>
      </c>
      <c r="H1206" s="25">
        <v>55</v>
      </c>
      <c r="I1206" s="26">
        <v>46128.586111111101</v>
      </c>
      <c r="J1206" s="27">
        <v>614</v>
      </c>
      <c r="K1206" s="27">
        <v>675</v>
      </c>
      <c r="L1206" s="27">
        <v>361</v>
      </c>
      <c r="M1206" s="27">
        <v>36056</v>
      </c>
      <c r="N1206" s="27">
        <v>31836</v>
      </c>
      <c r="O1206" s="25">
        <v>4</v>
      </c>
      <c r="P1206" s="27">
        <v>0</v>
      </c>
      <c r="Q1206" s="24"/>
      <c r="R1206" s="24"/>
      <c r="S1206" s="27">
        <v>45</v>
      </c>
      <c r="T1206" s="27">
        <v>74</v>
      </c>
      <c r="U1206" s="27">
        <v>981400</v>
      </c>
      <c r="V1206" s="27">
        <v>248500</v>
      </c>
      <c r="W1206" s="27">
        <v>981400</v>
      </c>
      <c r="X1206" s="24" t="str">
        <f>IF(OR(I1206="",说明首页!$C$3-INT(I1206)&gt;7),"是","否")</f>
        <v>否</v>
      </c>
      <c r="Y1206" s="24" t="str">
        <f>IF(OR(O1206="",O1206&lt;22),"是","否")</f>
        <v>是</v>
      </c>
      <c r="Z1206" s="24" t="str">
        <f>IF(AND(X1206="否",Y1206="否"),"是","否")</f>
        <v>否</v>
      </c>
      <c r="AA1206" s="24" t="str">
        <f>IF(OR(I1206="",说明首页!$C$3-INT(I1206)&gt;=3),"是","否")</f>
        <v>是</v>
      </c>
      <c r="AB1206" s="28">
        <f>IFERROR(IF(L1206&gt;0,N1206/L1206,0),0)</f>
        <v>88.18836565096953</v>
      </c>
      <c r="AC1206" s="29">
        <f>IFERROR(IF(U1206="",0,U1206/10000),0)</f>
        <v>98.14</v>
      </c>
      <c r="AD1206" s="27">
        <f>IFERROR(IF(AND(T1206&lt;&gt;"",T1206&gt;0),U1206/T1206,0),0)</f>
        <v>13262.162162162162</v>
      </c>
      <c r="AE1206" s="29">
        <f>IFERROR(IF(V1206="",0,V1206/10000),0)</f>
        <v>24.85</v>
      </c>
      <c r="AF1206" s="29">
        <f>IFERROR(IF(O1206&gt;0,N1206/O1206/60,0),0)</f>
        <v>132.65</v>
      </c>
      <c r="AG1206" s="28" t="str">
        <f>IF(Z1206="是",COUNTIFS($Z$2:$Z$4721,"是",$AB$2:$AB$4721,"&lt;"&amp;AB1206)/COUNTIF($Z$2:$Z$4721,"是")*100,"")</f>
        <v/>
      </c>
      <c r="AH1206" s="28" t="str">
        <f>IF(Z1206="是",COUNTIFS($Z$2:$Z$4721,"是",$AC$2:$AC$4721,"&lt;"&amp;AC1206)/COUNTIF($Z$2:$Z$4721,"是")*100,"")</f>
        <v/>
      </c>
      <c r="AI1206" s="28" t="str">
        <f>IF(Z1206="是",COUNTIFS($Z$2:$Z$4721,"是",$AD$2:$AD$4721,"&lt;"&amp;AD1206)/COUNTIF($Z$2:$Z$4721,"是")*100,"")</f>
        <v/>
      </c>
      <c r="AJ1206" s="28" t="str">
        <f>IF(Z1206="是",COUNTIFS($Z$2:$Z$4721,"是",$AE$2:$AE$4721,"&lt;"&amp;AE1206)/COUNTIF($Z$2:$Z$4721,"是")*100,"")</f>
        <v/>
      </c>
      <c r="AK1206" s="28" t="str">
        <f>IF(Z1206="是",COUNTIFS($Z$2:$Z$4721,"是",$AF$2:$AF$4721,"&lt;"&amp;AF1206)/COUNTIF($Z$2:$Z$4721,"是")*100,"")</f>
        <v/>
      </c>
      <c r="AL1206" s="29" t="str">
        <f>IF(Z1206="是",ROUND(AG1206*0.1+AH1206*0.35+AI1206*0.15+AJ1206*0.15+AK1206*0.25,2),"")</f>
        <v/>
      </c>
      <c r="AM1206" s="25" t="str">
        <f>IF(Z1206="是",COUNTIFS($Z$2:$Z$4721,"是",$AL$2:$AL$4721,"&gt;"&amp;AL1206)+1,"")</f>
        <v/>
      </c>
      <c r="AN1206" s="24" t="str">
        <f>IF(Z1206&lt;&gt;"是","非参评",IF(AND(AM1206&lt;=COUNTIF($Z$2:$Z$4721,"是")*0.2,AC1206&gt;MEDIAN(IF($Z$2:$Z$4721="是",$AC$2:$AC$4721))),"S",IF(AM1206&lt;=COUNTIF($Z$2:$Z$4721,"是")*0.5,"A",IF(AM1206&lt;=COUNTIF($Z$2:$Z$4721,"是")*0.8,"B","C"))))</f>
        <v>非参评</v>
      </c>
      <c r="AO1206" s="24" t="str">
        <f>IF(G1206="","无数据",IF(G1206&lt;30,"MOB1-",IF(G1206&lt;90,"MOB1-3",IF(G1206&lt;180,"MOB3-6",IF(G1206&lt;365,"MOB6-12","MOB12+")))))</f>
        <v>MOB1-3</v>
      </c>
    </row>
    <row r="1207" spans="1:41" ht="13.5" hidden="1" customHeight="1">
      <c r="A1207" s="24" t="s">
        <v>1168</v>
      </c>
      <c r="B1207" s="34" t="s">
        <v>162</v>
      </c>
      <c r="C1207" s="25">
        <v>804469</v>
      </c>
      <c r="D1207" s="24" t="s">
        <v>1405</v>
      </c>
      <c r="E1207" s="26">
        <v>46099.489583333299</v>
      </c>
      <c r="F1207" s="26">
        <v>46099.489583333299</v>
      </c>
      <c r="G1207" s="25">
        <v>55</v>
      </c>
      <c r="H1207" s="25">
        <v>55</v>
      </c>
      <c r="I1207" s="26">
        <v>46154.754861111098</v>
      </c>
      <c r="J1207" s="27">
        <v>2481</v>
      </c>
      <c r="K1207" s="27">
        <v>3444</v>
      </c>
      <c r="L1207" s="27">
        <v>1722</v>
      </c>
      <c r="M1207" s="27">
        <v>218910</v>
      </c>
      <c r="N1207" s="27">
        <v>194087</v>
      </c>
      <c r="O1207" s="24">
        <v>25</v>
      </c>
      <c r="P1207" s="24">
        <v>0</v>
      </c>
      <c r="Q1207" s="24"/>
      <c r="R1207" s="24"/>
      <c r="S1207" s="24">
        <v>162</v>
      </c>
      <c r="T1207" s="24">
        <v>244</v>
      </c>
      <c r="U1207" s="24">
        <v>3409000</v>
      </c>
      <c r="V1207" s="24">
        <v>788100</v>
      </c>
      <c r="W1207" s="24">
        <v>3409000</v>
      </c>
      <c r="X1207" s="24" t="str">
        <f>IF(OR(I1207="",说明首页!$C$3-INT(I1207)&gt;7),"是","否")</f>
        <v>否</v>
      </c>
      <c r="Y1207" s="24" t="str">
        <f>IF(OR(O1207="",O1207&lt;22),"是","否")</f>
        <v>否</v>
      </c>
      <c r="Z1207" s="24" t="str">
        <f>IF(AND(X1207="否",Y1207="否"),"是","否")</f>
        <v>是</v>
      </c>
      <c r="AA1207" s="24" t="str">
        <f>IF(OR(I1207="",说明首页!$C$3-INT(I1207)&gt;=3),"是","否")</f>
        <v>否</v>
      </c>
      <c r="AB1207" s="28">
        <f>IFERROR(IF(L1207&gt;0,N1207/L1207,0),0)</f>
        <v>112.71022067363531</v>
      </c>
      <c r="AC1207" s="29">
        <f>IFERROR(IF(U1207="",0,U1207/10000),0)</f>
        <v>340.9</v>
      </c>
      <c r="AD1207" s="27">
        <f>IFERROR(IF(AND(T1207&lt;&gt;"",T1207&gt;0),U1207/T1207,0),0)</f>
        <v>13971.311475409837</v>
      </c>
      <c r="AE1207" s="29">
        <f>IFERROR(IF(V1207="",0,V1207/10000),0)</f>
        <v>78.81</v>
      </c>
      <c r="AF1207" s="29">
        <f>IFERROR(IF(O1207&gt;0,N1207/O1207/60,0),0)</f>
        <v>129.39133333333334</v>
      </c>
      <c r="AG1207" s="28">
        <f>IF(Z1207="是",COUNTIFS($Z$2:$Z$4721,"是",$AB$2:$AB$4721,"&lt;"&amp;AB1207)/COUNTIF($Z$2:$Z$4721,"是")*100,"")</f>
        <v>82.46205733558179</v>
      </c>
      <c r="AH1207" s="28">
        <f>IF(Z1207="是",COUNTIFS($Z$2:$Z$4721,"是",$AC$2:$AC$4721,"&lt;"&amp;AC1207)/COUNTIF($Z$2:$Z$4721,"是")*100,"")</f>
        <v>4.7217537942664416</v>
      </c>
      <c r="AI1207" s="28">
        <f>IF(Z1207="是",COUNTIFS($Z$2:$Z$4721,"是",$AD$2:$AD$4721,"&lt;"&amp;AD1207)/COUNTIF($Z$2:$Z$4721,"是")*100,"")</f>
        <v>4.0472175379426645</v>
      </c>
      <c r="AJ1207" s="28">
        <f>IF(Z1207="是",COUNTIFS($Z$2:$Z$4721,"是",$AE$2:$AE$4721,"&lt;"&amp;AE1207)/COUNTIF($Z$2:$Z$4721,"是")*100,"")</f>
        <v>4.8903878583473865</v>
      </c>
      <c r="AK1207" s="28">
        <f>IF(Z1207="是",COUNTIFS($Z$2:$Z$4721,"是",$AF$2:$AF$4721,"&lt;"&amp;AF1207)/COUNTIF($Z$2:$Z$4721,"是")*100,"")</f>
        <v>40.472175379426645</v>
      </c>
      <c r="AL1207" s="29">
        <f>IF(Z1207="是",ROUND(AG1207*0.1+AH1207*0.35+AI1207*0.15+AJ1207*0.15+AK1207*0.25,2),"")</f>
        <v>21.36</v>
      </c>
      <c r="AM1207" s="25">
        <f>IF(Z1207="是",COUNTIFS($Z$2:$Z$4721,"是",$AL$2:$AL$4721,"&gt;"&amp;AL1207)+1,"")</f>
        <v>520</v>
      </c>
      <c r="AN1207" s="24" t="str">
        <f>IF(Z1207&lt;&gt;"是","非参评",IF(AND(AM1207&lt;=COUNTIF($Z$2:$Z$4721,"是")*0.2,AC1207&gt;MEDIAN(IF($Z$2:$Z$4721="是",$AC$2:$AC$4721))),"S",IF(AM1207&lt;=COUNTIF($Z$2:$Z$4721,"是")*0.5,"A",IF(AM1207&lt;=COUNTIF($Z$2:$Z$4721,"是")*0.8,"B","C"))))</f>
        <v>C</v>
      </c>
      <c r="AO1207" s="24" t="str">
        <f>IF(G1207="","无数据",IF(G1207&lt;30,"MOB1-",IF(G1207&lt;90,"MOB1-3",IF(G1207&lt;180,"MOB3-6",IF(G1207&lt;365,"MOB6-12","MOB12+")))))</f>
        <v>MOB1-3</v>
      </c>
    </row>
    <row r="1208" spans="1:41" ht="13.5" hidden="1" customHeight="1">
      <c r="A1208" s="24" t="s">
        <v>1168</v>
      </c>
      <c r="B1208" s="34" t="s">
        <v>152</v>
      </c>
      <c r="C1208" s="25">
        <v>804482</v>
      </c>
      <c r="D1208" s="24" t="s">
        <v>727</v>
      </c>
      <c r="E1208" s="26">
        <v>46099.577777777798</v>
      </c>
      <c r="F1208" s="26">
        <v>46099.577777777798</v>
      </c>
      <c r="G1208" s="25">
        <v>55</v>
      </c>
      <c r="H1208" s="25">
        <v>55</v>
      </c>
      <c r="I1208" s="26">
        <v>46154.749305555597</v>
      </c>
      <c r="J1208" s="27">
        <v>141</v>
      </c>
      <c r="K1208" s="27">
        <v>141</v>
      </c>
      <c r="L1208" s="27">
        <v>62</v>
      </c>
      <c r="M1208" s="27">
        <v>4872</v>
      </c>
      <c r="N1208" s="27">
        <v>3553</v>
      </c>
      <c r="O1208" s="25">
        <v>1</v>
      </c>
      <c r="P1208" s="27"/>
      <c r="Q1208" s="24"/>
      <c r="R1208" s="24"/>
      <c r="S1208" s="27"/>
      <c r="T1208" s="27"/>
      <c r="U1208" s="27"/>
      <c r="V1208" s="27"/>
      <c r="W1208" s="27"/>
      <c r="X1208" s="24" t="str">
        <f>IF(OR(I1208="",说明首页!$C$3-INT(I1208)&gt;7),"是","否")</f>
        <v>否</v>
      </c>
      <c r="Y1208" s="24" t="str">
        <f>IF(OR(O1208="",O1208&lt;22),"是","否")</f>
        <v>是</v>
      </c>
      <c r="Z1208" s="24" t="str">
        <f>IF(AND(X1208="否",Y1208="否"),"是","否")</f>
        <v>否</v>
      </c>
      <c r="AA1208" s="24" t="str">
        <f>IF(OR(I1208="",说明首页!$C$3-INT(I1208)&gt;=3),"是","否")</f>
        <v>否</v>
      </c>
      <c r="AB1208" s="28">
        <f>IFERROR(IF(L1208&gt;0,N1208/L1208,0),0)</f>
        <v>57.306451612903224</v>
      </c>
      <c r="AC1208" s="29">
        <f>IFERROR(IF(U1208="",0,U1208/10000),0)</f>
        <v>0</v>
      </c>
      <c r="AD1208" s="27">
        <f>IFERROR(IF(AND(T1208&lt;&gt;"",T1208&gt;0),U1208/T1208,0),0)</f>
        <v>0</v>
      </c>
      <c r="AE1208" s="29">
        <f>IFERROR(IF(V1208="",0,V1208/10000),0)</f>
        <v>0</v>
      </c>
      <c r="AF1208" s="29">
        <f>IFERROR(IF(O1208&gt;0,N1208/O1208/60,0),0)</f>
        <v>59.216666666666669</v>
      </c>
      <c r="AG1208" s="28" t="str">
        <f>IF(Z1208="是",COUNTIFS($Z$2:$Z$4721,"是",$AB$2:$AB$4721,"&lt;"&amp;AB1208)/COUNTIF($Z$2:$Z$4721,"是")*100,"")</f>
        <v/>
      </c>
      <c r="AH1208" s="28" t="str">
        <f>IF(Z1208="是",COUNTIFS($Z$2:$Z$4721,"是",$AC$2:$AC$4721,"&lt;"&amp;AC1208)/COUNTIF($Z$2:$Z$4721,"是")*100,"")</f>
        <v/>
      </c>
      <c r="AI1208" s="28" t="str">
        <f>IF(Z1208="是",COUNTIFS($Z$2:$Z$4721,"是",$AD$2:$AD$4721,"&lt;"&amp;AD1208)/COUNTIF($Z$2:$Z$4721,"是")*100,"")</f>
        <v/>
      </c>
      <c r="AJ1208" s="28" t="str">
        <f>IF(Z1208="是",COUNTIFS($Z$2:$Z$4721,"是",$AE$2:$AE$4721,"&lt;"&amp;AE1208)/COUNTIF($Z$2:$Z$4721,"是")*100,"")</f>
        <v/>
      </c>
      <c r="AK1208" s="28" t="str">
        <f>IF(Z1208="是",COUNTIFS($Z$2:$Z$4721,"是",$AF$2:$AF$4721,"&lt;"&amp;AF1208)/COUNTIF($Z$2:$Z$4721,"是")*100,"")</f>
        <v/>
      </c>
      <c r="AL1208" s="29" t="str">
        <f>IF(Z1208="是",ROUND(AG1208*0.1+AH1208*0.35+AI1208*0.15+AJ1208*0.15+AK1208*0.25,2),"")</f>
        <v/>
      </c>
      <c r="AM1208" s="25" t="str">
        <f>IF(Z1208="是",COUNTIFS($Z$2:$Z$4721,"是",$AL$2:$AL$4721,"&gt;"&amp;AL1208)+1,"")</f>
        <v/>
      </c>
      <c r="AN1208" s="24" t="str">
        <f>IF(Z1208&lt;&gt;"是","非参评",IF(AND(AM1208&lt;=COUNTIF($Z$2:$Z$4721,"是")*0.2,AC1208&gt;MEDIAN(IF($Z$2:$Z$4721="是",$AC$2:$AC$4721))),"S",IF(AM1208&lt;=COUNTIF($Z$2:$Z$4721,"是")*0.5,"A",IF(AM1208&lt;=COUNTIF($Z$2:$Z$4721,"是")*0.8,"B","C"))))</f>
        <v>非参评</v>
      </c>
      <c r="AO1208" s="24" t="str">
        <f>IF(G1208="","无数据",IF(G1208&lt;30,"MOB1-",IF(G1208&lt;90,"MOB1-3",IF(G1208&lt;180,"MOB3-6",IF(G1208&lt;365,"MOB6-12","MOB12+")))))</f>
        <v>MOB1-3</v>
      </c>
    </row>
    <row r="1209" spans="1:41" ht="13.5" hidden="1" customHeight="1">
      <c r="A1209" s="24" t="s">
        <v>1168</v>
      </c>
      <c r="B1209" s="34" t="s">
        <v>160</v>
      </c>
      <c r="C1209" s="25">
        <v>804485</v>
      </c>
      <c r="D1209" s="24" t="s">
        <v>942</v>
      </c>
      <c r="E1209" s="26">
        <v>46100.396527777797</v>
      </c>
      <c r="F1209" s="26">
        <v>46100.396527777797</v>
      </c>
      <c r="G1209" s="25">
        <v>54</v>
      </c>
      <c r="H1209" s="25">
        <v>54</v>
      </c>
      <c r="I1209" s="26">
        <v>46153.400694444397</v>
      </c>
      <c r="J1209" s="27">
        <v>274</v>
      </c>
      <c r="K1209" s="27">
        <v>371</v>
      </c>
      <c r="L1209" s="27">
        <v>156</v>
      </c>
      <c r="M1209" s="27">
        <v>12966</v>
      </c>
      <c r="N1209" s="27">
        <v>9609</v>
      </c>
      <c r="O1209" s="25">
        <v>1</v>
      </c>
      <c r="P1209" s="27">
        <v>0</v>
      </c>
      <c r="Q1209" s="24"/>
      <c r="R1209" s="24"/>
      <c r="S1209" s="27">
        <v>2</v>
      </c>
      <c r="T1209" s="27">
        <v>4</v>
      </c>
      <c r="U1209" s="27">
        <v>90500</v>
      </c>
      <c r="V1209" s="27">
        <v>50500</v>
      </c>
      <c r="W1209" s="27">
        <v>90500</v>
      </c>
      <c r="X1209" s="24" t="str">
        <f>IF(OR(I1209="",说明首页!$C$3-INT(I1209)&gt;7),"是","否")</f>
        <v>否</v>
      </c>
      <c r="Y1209" s="24" t="str">
        <f>IF(OR(O1209="",O1209&lt;22),"是","否")</f>
        <v>是</v>
      </c>
      <c r="Z1209" s="24" t="str">
        <f>IF(AND(X1209="否",Y1209="否"),"是","否")</f>
        <v>否</v>
      </c>
      <c r="AA1209" s="24" t="str">
        <f>IF(OR(I1209="",说明首页!$C$3-INT(I1209)&gt;=3),"是","否")</f>
        <v>否</v>
      </c>
      <c r="AB1209" s="28">
        <f>IFERROR(IF(L1209&gt;0,N1209/L1209,0),0)</f>
        <v>61.596153846153847</v>
      </c>
      <c r="AC1209" s="29">
        <f>IFERROR(IF(U1209="",0,U1209/10000),0)</f>
        <v>9.0500000000000007</v>
      </c>
      <c r="AD1209" s="27">
        <f>IFERROR(IF(AND(T1209&lt;&gt;"",T1209&gt;0),U1209/T1209,0),0)</f>
        <v>22625</v>
      </c>
      <c r="AE1209" s="29">
        <f>IFERROR(IF(V1209="",0,V1209/10000),0)</f>
        <v>5.05</v>
      </c>
      <c r="AF1209" s="29">
        <f>IFERROR(IF(O1209&gt;0,N1209/O1209/60,0),0)</f>
        <v>160.15</v>
      </c>
      <c r="AG1209" s="28" t="str">
        <f>IF(Z1209="是",COUNTIFS($Z$2:$Z$4721,"是",$AB$2:$AB$4721,"&lt;"&amp;AB1209)/COUNTIF($Z$2:$Z$4721,"是")*100,"")</f>
        <v/>
      </c>
      <c r="AH1209" s="28" t="str">
        <f>IF(Z1209="是",COUNTIFS($Z$2:$Z$4721,"是",$AC$2:$AC$4721,"&lt;"&amp;AC1209)/COUNTIF($Z$2:$Z$4721,"是")*100,"")</f>
        <v/>
      </c>
      <c r="AI1209" s="28" t="str">
        <f>IF(Z1209="是",COUNTIFS($Z$2:$Z$4721,"是",$AD$2:$AD$4721,"&lt;"&amp;AD1209)/COUNTIF($Z$2:$Z$4721,"是")*100,"")</f>
        <v/>
      </c>
      <c r="AJ1209" s="28" t="str">
        <f>IF(Z1209="是",COUNTIFS($Z$2:$Z$4721,"是",$AE$2:$AE$4721,"&lt;"&amp;AE1209)/COUNTIF($Z$2:$Z$4721,"是")*100,"")</f>
        <v/>
      </c>
      <c r="AK1209" s="28" t="str">
        <f>IF(Z1209="是",COUNTIFS($Z$2:$Z$4721,"是",$AF$2:$AF$4721,"&lt;"&amp;AF1209)/COUNTIF($Z$2:$Z$4721,"是")*100,"")</f>
        <v/>
      </c>
      <c r="AL1209" s="29" t="str">
        <f>IF(Z1209="是",ROUND(AG1209*0.1+AH1209*0.35+AI1209*0.15+AJ1209*0.15+AK1209*0.25,2),"")</f>
        <v/>
      </c>
      <c r="AM1209" s="25" t="str">
        <f>IF(Z1209="是",COUNTIFS($Z$2:$Z$4721,"是",$AL$2:$AL$4721,"&gt;"&amp;AL1209)+1,"")</f>
        <v/>
      </c>
      <c r="AN1209" s="24" t="str">
        <f>IF(Z1209&lt;&gt;"是","非参评",IF(AND(AM1209&lt;=COUNTIF($Z$2:$Z$4721,"是")*0.2,AC1209&gt;MEDIAN(IF($Z$2:$Z$4721="是",$AC$2:$AC$4721))),"S",IF(AM1209&lt;=COUNTIF($Z$2:$Z$4721,"是")*0.5,"A",IF(AM1209&lt;=COUNTIF($Z$2:$Z$4721,"是")*0.8,"B","C"))))</f>
        <v>非参评</v>
      </c>
      <c r="AO1209" s="24" t="str">
        <f>IF(G1209="","无数据",IF(G1209&lt;30,"MOB1-",IF(G1209&lt;90,"MOB1-3",IF(G1209&lt;180,"MOB3-6",IF(G1209&lt;365,"MOB6-12","MOB12+")))))</f>
        <v>MOB1-3</v>
      </c>
    </row>
    <row r="1210" spans="1:41" ht="13.5" hidden="1" customHeight="1">
      <c r="A1210" s="24" t="s">
        <v>1168</v>
      </c>
      <c r="B1210" s="34" t="s">
        <v>160</v>
      </c>
      <c r="C1210" s="25">
        <v>804486</v>
      </c>
      <c r="D1210" s="24" t="s">
        <v>276</v>
      </c>
      <c r="E1210" s="26">
        <v>46099.7409722222</v>
      </c>
      <c r="F1210" s="26">
        <v>46099.7409722222</v>
      </c>
      <c r="G1210" s="25">
        <v>55</v>
      </c>
      <c r="H1210" s="25">
        <v>55</v>
      </c>
      <c r="I1210" s="26">
        <v>46131.454166666699</v>
      </c>
      <c r="J1210" s="27">
        <v>140</v>
      </c>
      <c r="K1210" s="27">
        <v>148</v>
      </c>
      <c r="L1210" s="27">
        <v>75</v>
      </c>
      <c r="M1210" s="27">
        <v>5620</v>
      </c>
      <c r="N1210" s="27">
        <v>4470</v>
      </c>
      <c r="O1210" s="25">
        <v>1</v>
      </c>
      <c r="P1210" s="27">
        <v>0</v>
      </c>
      <c r="Q1210" s="24"/>
      <c r="R1210" s="24"/>
      <c r="S1210" s="27">
        <v>1</v>
      </c>
      <c r="T1210" s="27">
        <v>2</v>
      </c>
      <c r="U1210" s="27">
        <v>2000</v>
      </c>
      <c r="V1210" s="27"/>
      <c r="W1210" s="27">
        <v>2000</v>
      </c>
      <c r="X1210" s="24" t="str">
        <f>IF(OR(I1210="",说明首页!$C$3-INT(I1210)&gt;7),"是","否")</f>
        <v>否</v>
      </c>
      <c r="Y1210" s="24" t="str">
        <f>IF(OR(O1210="",O1210&lt;22),"是","否")</f>
        <v>是</v>
      </c>
      <c r="Z1210" s="24" t="str">
        <f>IF(AND(X1210="否",Y1210="否"),"是","否")</f>
        <v>否</v>
      </c>
      <c r="AA1210" s="24" t="str">
        <f>IF(OR(I1210="",说明首页!$C$3-INT(I1210)&gt;=3),"是","否")</f>
        <v>否</v>
      </c>
      <c r="AB1210" s="28">
        <f>IFERROR(IF(L1210&gt;0,N1210/L1210,0),0)</f>
        <v>59.6</v>
      </c>
      <c r="AC1210" s="29">
        <f>IFERROR(IF(U1210="",0,U1210/10000),0)</f>
        <v>0.2</v>
      </c>
      <c r="AD1210" s="27">
        <f>IFERROR(IF(AND(T1210&lt;&gt;"",T1210&gt;0),U1210/T1210,0),0)</f>
        <v>1000</v>
      </c>
      <c r="AE1210" s="29">
        <f>IFERROR(IF(V1210="",0,V1210/10000),0)</f>
        <v>0</v>
      </c>
      <c r="AF1210" s="29">
        <f>IFERROR(IF(O1210&gt;0,N1210/O1210/60,0),0)</f>
        <v>74.5</v>
      </c>
      <c r="AG1210" s="28" t="str">
        <f>IF(Z1210="是",COUNTIFS($Z$2:$Z$4721,"是",$AB$2:$AB$4721,"&lt;"&amp;AB1210)/COUNTIF($Z$2:$Z$4721,"是")*100,"")</f>
        <v/>
      </c>
      <c r="AH1210" s="28" t="str">
        <f>IF(Z1210="是",COUNTIFS($Z$2:$Z$4721,"是",$AC$2:$AC$4721,"&lt;"&amp;AC1210)/COUNTIF($Z$2:$Z$4721,"是")*100,"")</f>
        <v/>
      </c>
      <c r="AI1210" s="28" t="str">
        <f>IF(Z1210="是",COUNTIFS($Z$2:$Z$4721,"是",$AD$2:$AD$4721,"&lt;"&amp;AD1210)/COUNTIF($Z$2:$Z$4721,"是")*100,"")</f>
        <v/>
      </c>
      <c r="AJ1210" s="28" t="str">
        <f>IF(Z1210="是",COUNTIFS($Z$2:$Z$4721,"是",$AE$2:$AE$4721,"&lt;"&amp;AE1210)/COUNTIF($Z$2:$Z$4721,"是")*100,"")</f>
        <v/>
      </c>
      <c r="AK1210" s="28" t="str">
        <f>IF(Z1210="是",COUNTIFS($Z$2:$Z$4721,"是",$AF$2:$AF$4721,"&lt;"&amp;AF1210)/COUNTIF($Z$2:$Z$4721,"是")*100,"")</f>
        <v/>
      </c>
      <c r="AL1210" s="29" t="str">
        <f>IF(Z1210="是",ROUND(AG1210*0.1+AH1210*0.35+AI1210*0.15+AJ1210*0.15+AK1210*0.25,2),"")</f>
        <v/>
      </c>
      <c r="AM1210" s="25" t="str">
        <f>IF(Z1210="是",COUNTIFS($Z$2:$Z$4721,"是",$AL$2:$AL$4721,"&gt;"&amp;AL1210)+1,"")</f>
        <v/>
      </c>
      <c r="AN1210" s="24" t="str">
        <f>IF(Z1210&lt;&gt;"是","非参评",IF(AND(AM1210&lt;=COUNTIF($Z$2:$Z$4721,"是")*0.2,AC1210&gt;MEDIAN(IF($Z$2:$Z$4721="是",$AC$2:$AC$4721))),"S",IF(AM1210&lt;=COUNTIF($Z$2:$Z$4721,"是")*0.5,"A",IF(AM1210&lt;=COUNTIF($Z$2:$Z$4721,"是")*0.8,"B","C"))))</f>
        <v>非参评</v>
      </c>
      <c r="AO1210" s="24" t="str">
        <f>IF(G1210="","无数据",IF(G1210&lt;30,"MOB1-",IF(G1210&lt;90,"MOB1-3",IF(G1210&lt;180,"MOB3-6",IF(G1210&lt;365,"MOB6-12","MOB12+")))))</f>
        <v>MOB1-3</v>
      </c>
    </row>
    <row r="1211" spans="1:41" ht="13.5" hidden="1" customHeight="1">
      <c r="A1211" s="24" t="s">
        <v>1168</v>
      </c>
      <c r="B1211" s="34" t="s">
        <v>160</v>
      </c>
      <c r="C1211" s="25">
        <v>804488</v>
      </c>
      <c r="D1211" s="24" t="s">
        <v>1882</v>
      </c>
      <c r="E1211" s="26">
        <v>46099.650694444397</v>
      </c>
      <c r="F1211" s="26">
        <v>46099.650694444397</v>
      </c>
      <c r="G1211" s="25">
        <v>55</v>
      </c>
      <c r="H1211" s="25">
        <v>55</v>
      </c>
      <c r="I1211" s="26">
        <v>46154.788194444402</v>
      </c>
      <c r="J1211" s="27">
        <v>3919</v>
      </c>
      <c r="K1211" s="27">
        <v>4198</v>
      </c>
      <c r="L1211" s="27">
        <v>1971</v>
      </c>
      <c r="M1211" s="27">
        <v>190120</v>
      </c>
      <c r="N1211" s="27">
        <v>158156</v>
      </c>
      <c r="O1211" s="25">
        <v>24</v>
      </c>
      <c r="P1211" s="27">
        <v>0</v>
      </c>
      <c r="Q1211" s="24"/>
      <c r="R1211" s="24"/>
      <c r="S1211" s="27">
        <v>143</v>
      </c>
      <c r="T1211" s="27">
        <v>211</v>
      </c>
      <c r="U1211" s="27">
        <v>3577000</v>
      </c>
      <c r="V1211" s="27">
        <v>1105500</v>
      </c>
      <c r="W1211" s="27">
        <v>3577000</v>
      </c>
      <c r="X1211" s="24" t="str">
        <f>IF(OR(I1211="",说明首页!$C$3-INT(I1211)&gt;7),"是","否")</f>
        <v>否</v>
      </c>
      <c r="Y1211" s="24" t="str">
        <f>IF(OR(O1211="",O1211&lt;22),"是","否")</f>
        <v>否</v>
      </c>
      <c r="Z1211" s="24" t="str">
        <f>IF(AND(X1211="否",Y1211="否"),"是","否")</f>
        <v>是</v>
      </c>
      <c r="AA1211" s="24" t="str">
        <f>IF(OR(I1211="",说明首页!$C$3-INT(I1211)&gt;=3),"是","否")</f>
        <v>否</v>
      </c>
      <c r="AB1211" s="28">
        <f>IFERROR(IF(L1211&gt;0,N1211/L1211,0),0)</f>
        <v>80.241501775748347</v>
      </c>
      <c r="AC1211" s="29">
        <f>IFERROR(IF(U1211="",0,U1211/10000),0)</f>
        <v>357.7</v>
      </c>
      <c r="AD1211" s="27">
        <f>IFERROR(IF(AND(T1211&lt;&gt;"",T1211&gt;0),U1211/T1211,0),0)</f>
        <v>16952.60663507109</v>
      </c>
      <c r="AE1211" s="29">
        <f>IFERROR(IF(V1211="",0,V1211/10000),0)</f>
        <v>110.55</v>
      </c>
      <c r="AF1211" s="29">
        <f>IFERROR(IF(O1211&gt;0,N1211/O1211/60,0),0)</f>
        <v>109.83055555555555</v>
      </c>
      <c r="AG1211" s="28">
        <f>IF(Z1211="是",COUNTIFS($Z$2:$Z$4721,"是",$AB$2:$AB$4721,"&lt;"&amp;AB1211)/COUNTIF($Z$2:$Z$4721,"是")*100,"")</f>
        <v>24.620573355817875</v>
      </c>
      <c r="AH1211" s="28">
        <f>IF(Z1211="是",COUNTIFS($Z$2:$Z$4721,"是",$AC$2:$AC$4721,"&lt;"&amp;AC1211)/COUNTIF($Z$2:$Z$4721,"是")*100,"")</f>
        <v>5.7335581787521077</v>
      </c>
      <c r="AI1211" s="28">
        <f>IF(Z1211="是",COUNTIFS($Z$2:$Z$4721,"是",$AD$2:$AD$4721,"&lt;"&amp;AD1211)/COUNTIF($Z$2:$Z$4721,"是")*100,"")</f>
        <v>11.973018549747048</v>
      </c>
      <c r="AJ1211" s="28">
        <f>IF(Z1211="是",COUNTIFS($Z$2:$Z$4721,"是",$AE$2:$AE$4721,"&lt;"&amp;AE1211)/COUNTIF($Z$2:$Z$4721,"是")*100,"")</f>
        <v>10.286677908937605</v>
      </c>
      <c r="AK1211" s="28">
        <f>IF(Z1211="是",COUNTIFS($Z$2:$Z$4721,"是",$AF$2:$AF$4721,"&lt;"&amp;AF1211)/COUNTIF($Z$2:$Z$4721,"是")*100,"")</f>
        <v>13.15345699831366</v>
      </c>
      <c r="AL1211" s="29">
        <f>IF(Z1211="是",ROUND(AG1211*0.1+AH1211*0.35+AI1211*0.15+AJ1211*0.15+AK1211*0.25,2),"")</f>
        <v>11.1</v>
      </c>
      <c r="AM1211" s="25">
        <f>IF(Z1211="是",COUNTIFS($Z$2:$Z$4721,"是",$AL$2:$AL$4721,"&gt;"&amp;AL1211)+1,"")</f>
        <v>575</v>
      </c>
      <c r="AN1211" s="24" t="str">
        <f>IF(Z1211&lt;&gt;"是","非参评",IF(AND(AM1211&lt;=COUNTIF($Z$2:$Z$4721,"是")*0.2,AC1211&gt;MEDIAN(IF($Z$2:$Z$4721="是",$AC$2:$AC$4721))),"S",IF(AM1211&lt;=COUNTIF($Z$2:$Z$4721,"是")*0.5,"A",IF(AM1211&lt;=COUNTIF($Z$2:$Z$4721,"是")*0.8,"B","C"))))</f>
        <v>C</v>
      </c>
      <c r="AO1211" s="24" t="str">
        <f>IF(G1211="","无数据",IF(G1211&lt;30,"MOB1-",IF(G1211&lt;90,"MOB1-3",IF(G1211&lt;180,"MOB3-6",IF(G1211&lt;365,"MOB6-12","MOB12+")))))</f>
        <v>MOB1-3</v>
      </c>
    </row>
    <row r="1212" spans="1:41" ht="13.5" hidden="1" customHeight="1">
      <c r="A1212" s="24" t="s">
        <v>1168</v>
      </c>
      <c r="B1212" s="34" t="s">
        <v>167</v>
      </c>
      <c r="C1212" s="25">
        <v>804524</v>
      </c>
      <c r="D1212" s="24" t="s">
        <v>925</v>
      </c>
      <c r="E1212" s="26">
        <v>46100.716666666704</v>
      </c>
      <c r="F1212" s="26">
        <v>46100.716666666704</v>
      </c>
      <c r="G1212" s="25">
        <v>54</v>
      </c>
      <c r="H1212" s="25">
        <v>54</v>
      </c>
      <c r="I1212" s="26">
        <v>46154.824305555601</v>
      </c>
      <c r="J1212" s="27">
        <v>3571</v>
      </c>
      <c r="K1212" s="27">
        <v>5041</v>
      </c>
      <c r="L1212" s="27">
        <v>2374</v>
      </c>
      <c r="M1212" s="27">
        <v>192439</v>
      </c>
      <c r="N1212" s="27">
        <v>152412</v>
      </c>
      <c r="O1212" s="25">
        <v>24</v>
      </c>
      <c r="P1212" s="27">
        <v>0</v>
      </c>
      <c r="Q1212" s="24"/>
      <c r="R1212" s="24"/>
      <c r="S1212" s="27">
        <v>129</v>
      </c>
      <c r="T1212" s="27">
        <v>193</v>
      </c>
      <c r="U1212" s="27">
        <v>3354900</v>
      </c>
      <c r="V1212" s="27">
        <v>1101200</v>
      </c>
      <c r="W1212" s="27">
        <v>3354900</v>
      </c>
      <c r="X1212" s="24" t="str">
        <f>IF(OR(I1212="",说明首页!$C$3-INT(I1212)&gt;7),"是","否")</f>
        <v>否</v>
      </c>
      <c r="Y1212" s="24" t="str">
        <f>IF(OR(O1212="",O1212&lt;22),"是","否")</f>
        <v>否</v>
      </c>
      <c r="Z1212" s="24" t="str">
        <f>IF(AND(X1212="否",Y1212="否"),"是","否")</f>
        <v>是</v>
      </c>
      <c r="AA1212" s="24" t="str">
        <f>IF(OR(I1212="",说明首页!$C$3-INT(I1212)&gt;=3),"是","否")</f>
        <v>否</v>
      </c>
      <c r="AB1212" s="28">
        <f>IFERROR(IF(L1212&gt;0,N1212/L1212,0),0)</f>
        <v>64.200505475989885</v>
      </c>
      <c r="AC1212" s="29">
        <f>IFERROR(IF(U1212="",0,U1212/10000),0)</f>
        <v>335.49</v>
      </c>
      <c r="AD1212" s="27">
        <f>IFERROR(IF(AND(T1212&lt;&gt;"",T1212&gt;0),U1212/T1212,0),0)</f>
        <v>17382.901554404147</v>
      </c>
      <c r="AE1212" s="29">
        <f>IFERROR(IF(V1212="",0,V1212/10000),0)</f>
        <v>110.12</v>
      </c>
      <c r="AF1212" s="29">
        <f>IFERROR(IF(O1212&gt;0,N1212/O1212/60,0),0)</f>
        <v>105.84166666666667</v>
      </c>
      <c r="AG1212" s="28">
        <f>IF(Z1212="是",COUNTIFS($Z$2:$Z$4721,"是",$AB$2:$AB$4721,"&lt;"&amp;AB1212)/COUNTIF($Z$2:$Z$4721,"是")*100,"")</f>
        <v>1.6863406408094435</v>
      </c>
      <c r="AH1212" s="28">
        <f>IF(Z1212="是",COUNTIFS($Z$2:$Z$4721,"是",$AC$2:$AC$4721,"&lt;"&amp;AC1212)/COUNTIF($Z$2:$Z$4721,"是")*100,"")</f>
        <v>4.3844856661045535</v>
      </c>
      <c r="AI1212" s="28">
        <f>IF(Z1212="是",COUNTIFS($Z$2:$Z$4721,"是",$AD$2:$AD$4721,"&lt;"&amp;AD1212)/COUNTIF($Z$2:$Z$4721,"是")*100,"")</f>
        <v>12.647554806070826</v>
      </c>
      <c r="AJ1212" s="28">
        <f>IF(Z1212="是",COUNTIFS($Z$2:$Z$4721,"是",$AE$2:$AE$4721,"&lt;"&amp;AE1212)/COUNTIF($Z$2:$Z$4721,"是")*100,"")</f>
        <v>10.118043844856661</v>
      </c>
      <c r="AK1212" s="28">
        <f>IF(Z1212="是",COUNTIFS($Z$2:$Z$4721,"是",$AF$2:$AF$4721,"&lt;"&amp;AF1212)/COUNTIF($Z$2:$Z$4721,"是")*100,"")</f>
        <v>10.623946037099493</v>
      </c>
      <c r="AL1212" s="29">
        <f>IF(Z1212="是",ROUND(AG1212*0.1+AH1212*0.35+AI1212*0.15+AJ1212*0.15+AK1212*0.25,2),"")</f>
        <v>7.77</v>
      </c>
      <c r="AM1212" s="25">
        <f>IF(Z1212="是",COUNTIFS($Z$2:$Z$4721,"是",$AL$2:$AL$4721,"&gt;"&amp;AL1212)+1,"")</f>
        <v>587</v>
      </c>
      <c r="AN1212" s="24" t="str">
        <f>IF(Z1212&lt;&gt;"是","非参评",IF(AND(AM1212&lt;=COUNTIF($Z$2:$Z$4721,"是")*0.2,AC1212&gt;MEDIAN(IF($Z$2:$Z$4721="是",$AC$2:$AC$4721))),"S",IF(AM1212&lt;=COUNTIF($Z$2:$Z$4721,"是")*0.5,"A",IF(AM1212&lt;=COUNTIF($Z$2:$Z$4721,"是")*0.8,"B","C"))))</f>
        <v>C</v>
      </c>
      <c r="AO1212" s="24" t="str">
        <f>IF(G1212="","无数据",IF(G1212&lt;30,"MOB1-",IF(G1212&lt;90,"MOB1-3",IF(G1212&lt;180,"MOB3-6",IF(G1212&lt;365,"MOB6-12","MOB12+")))))</f>
        <v>MOB1-3</v>
      </c>
    </row>
    <row r="1213" spans="1:41" ht="13.5" hidden="1" customHeight="1">
      <c r="A1213" s="24" t="s">
        <v>1168</v>
      </c>
      <c r="B1213" s="34" t="s">
        <v>167</v>
      </c>
      <c r="C1213" s="25">
        <v>804525</v>
      </c>
      <c r="D1213" s="24" t="s">
        <v>1101</v>
      </c>
      <c r="E1213" s="26">
        <v>46100.719444444403</v>
      </c>
      <c r="F1213" s="26">
        <v>46100.719444444403</v>
      </c>
      <c r="G1213" s="25">
        <v>54</v>
      </c>
      <c r="H1213" s="25">
        <v>54</v>
      </c>
      <c r="I1213" s="26">
        <v>46154.806944444397</v>
      </c>
      <c r="J1213" s="27">
        <v>3327</v>
      </c>
      <c r="K1213" s="27">
        <v>4740</v>
      </c>
      <c r="L1213" s="27">
        <v>2430</v>
      </c>
      <c r="M1213" s="27">
        <v>230618</v>
      </c>
      <c r="N1213" s="27">
        <v>195793</v>
      </c>
      <c r="O1213" s="24">
        <v>23</v>
      </c>
      <c r="P1213" s="27">
        <v>0</v>
      </c>
      <c r="Q1213" s="24"/>
      <c r="R1213" s="24"/>
      <c r="S1213" s="27">
        <v>194</v>
      </c>
      <c r="T1213" s="27">
        <v>281</v>
      </c>
      <c r="U1213" s="27">
        <v>4219000</v>
      </c>
      <c r="V1213" s="24">
        <v>1020500</v>
      </c>
      <c r="W1213" s="27">
        <v>4219000</v>
      </c>
      <c r="X1213" s="24" t="str">
        <f>IF(OR(I1213="",说明首页!$C$3-INT(I1213)&gt;7),"是","否")</f>
        <v>否</v>
      </c>
      <c r="Y1213" s="24" t="str">
        <f>IF(OR(O1213="",O1213&lt;22),"是","否")</f>
        <v>否</v>
      </c>
      <c r="Z1213" s="24" t="str">
        <f>IF(AND(X1213="否",Y1213="否"),"是","否")</f>
        <v>是</v>
      </c>
      <c r="AA1213" s="24" t="str">
        <f>IF(OR(I1213="",说明首页!$C$3-INT(I1213)&gt;=3),"是","否")</f>
        <v>否</v>
      </c>
      <c r="AB1213" s="28">
        <f>IFERROR(IF(L1213&gt;0,N1213/L1213,0),0)</f>
        <v>80.573251028806581</v>
      </c>
      <c r="AC1213" s="29">
        <f>IFERROR(IF(U1213="",0,U1213/10000),0)</f>
        <v>421.9</v>
      </c>
      <c r="AD1213" s="27">
        <f>IFERROR(IF(AND(T1213&lt;&gt;"",T1213&gt;0),U1213/T1213,0),0)</f>
        <v>15014.234875444839</v>
      </c>
      <c r="AE1213" s="29">
        <f>IFERROR(IF(V1213="",0,V1213/10000),0)</f>
        <v>102.05</v>
      </c>
      <c r="AF1213" s="29">
        <f>IFERROR(IF(O1213&gt;0,N1213/O1213/60,0),0)</f>
        <v>141.87898550724637</v>
      </c>
      <c r="AG1213" s="28">
        <f>IF(Z1213="是",COUNTIFS($Z$2:$Z$4721,"是",$AB$2:$AB$4721,"&lt;"&amp;AB1213)/COUNTIF($Z$2:$Z$4721,"是")*100,"")</f>
        <v>25.295109612141651</v>
      </c>
      <c r="AH1213" s="28">
        <f>IF(Z1213="是",COUNTIFS($Z$2:$Z$4721,"是",$AC$2:$AC$4721,"&lt;"&amp;AC1213)/COUNTIF($Z$2:$Z$4721,"是")*100,"")</f>
        <v>10.961214165261383</v>
      </c>
      <c r="AI1213" s="28">
        <f>IF(Z1213="是",COUNTIFS($Z$2:$Z$4721,"是",$AD$2:$AD$4721,"&lt;"&amp;AD1213)/COUNTIF($Z$2:$Z$4721,"是")*100,"")</f>
        <v>5.9021922428330518</v>
      </c>
      <c r="AJ1213" s="28">
        <f>IF(Z1213="是",COUNTIFS($Z$2:$Z$4721,"是",$AE$2:$AE$4721,"&lt;"&amp;AE1213)/COUNTIF($Z$2:$Z$4721,"是")*100,"")</f>
        <v>8.6003372681281629</v>
      </c>
      <c r="AK1213" s="28">
        <f>IF(Z1213="是",COUNTIFS($Z$2:$Z$4721,"是",$AF$2:$AF$4721,"&lt;"&amp;AF1213)/COUNTIF($Z$2:$Z$4721,"是")*100,"")</f>
        <v>62.563237774030355</v>
      </c>
      <c r="AL1213" s="29">
        <f>IF(Z1213="是",ROUND(AG1213*0.1+AH1213*0.35+AI1213*0.15+AJ1213*0.15+AK1213*0.25,2),"")</f>
        <v>24.18</v>
      </c>
      <c r="AM1213" s="25">
        <f>IF(Z1213="是",COUNTIFS($Z$2:$Z$4721,"是",$AL$2:$AL$4721,"&gt;"&amp;AL1213)+1,"")</f>
        <v>496</v>
      </c>
      <c r="AN1213" s="24" t="str">
        <f>IF(Z1213&lt;&gt;"是","非参评",IF(AND(AM1213&lt;=COUNTIF($Z$2:$Z$4721,"是")*0.2,AC1213&gt;MEDIAN(IF($Z$2:$Z$4721="是",$AC$2:$AC$4721))),"S",IF(AM1213&lt;=COUNTIF($Z$2:$Z$4721,"是")*0.5,"A",IF(AM1213&lt;=COUNTIF($Z$2:$Z$4721,"是")*0.8,"B","C"))))</f>
        <v>C</v>
      </c>
      <c r="AO1213" s="24" t="str">
        <f>IF(G1213="","无数据",IF(G1213&lt;30,"MOB1-",IF(G1213&lt;90,"MOB1-3",IF(G1213&lt;180,"MOB3-6",IF(G1213&lt;365,"MOB6-12","MOB12+")))))</f>
        <v>MOB1-3</v>
      </c>
    </row>
    <row r="1214" spans="1:41" ht="13.5" hidden="1" customHeight="1">
      <c r="A1214" s="24" t="s">
        <v>1168</v>
      </c>
      <c r="B1214" s="34" t="s">
        <v>167</v>
      </c>
      <c r="C1214" s="25">
        <v>804526</v>
      </c>
      <c r="D1214" s="24" t="s">
        <v>1790</v>
      </c>
      <c r="E1214" s="26">
        <v>46101.420138888898</v>
      </c>
      <c r="F1214" s="26">
        <v>46101.420138888898</v>
      </c>
      <c r="G1214" s="25">
        <v>53</v>
      </c>
      <c r="H1214" s="25">
        <v>53</v>
      </c>
      <c r="I1214" s="26">
        <v>46154.811111111099</v>
      </c>
      <c r="J1214" s="27">
        <v>3487</v>
      </c>
      <c r="K1214" s="27">
        <v>5281</v>
      </c>
      <c r="L1214" s="27">
        <v>2577</v>
      </c>
      <c r="M1214" s="27">
        <v>290677</v>
      </c>
      <c r="N1214" s="27">
        <v>250807</v>
      </c>
      <c r="O1214" s="25">
        <v>25</v>
      </c>
      <c r="P1214" s="27">
        <v>0</v>
      </c>
      <c r="Q1214" s="24"/>
      <c r="R1214" s="24"/>
      <c r="S1214" s="27">
        <v>245</v>
      </c>
      <c r="T1214" s="27">
        <v>377</v>
      </c>
      <c r="U1214" s="27">
        <v>11100000</v>
      </c>
      <c r="V1214" s="27">
        <v>4949100</v>
      </c>
      <c r="W1214" s="27">
        <v>11100000</v>
      </c>
      <c r="X1214" s="24" t="str">
        <f>IF(OR(I1214="",说明首页!$C$3-INT(I1214)&gt;7),"是","否")</f>
        <v>否</v>
      </c>
      <c r="Y1214" s="24" t="str">
        <f>IF(OR(O1214="",O1214&lt;22),"是","否")</f>
        <v>否</v>
      </c>
      <c r="Z1214" s="24" t="str">
        <f>IF(AND(X1214="否",Y1214="否"),"是","否")</f>
        <v>是</v>
      </c>
      <c r="AA1214" s="24" t="str">
        <f>IF(OR(I1214="",说明首页!$C$3-INT(I1214)&gt;=3),"是","否")</f>
        <v>否</v>
      </c>
      <c r="AB1214" s="28">
        <f>IFERROR(IF(L1214&gt;0,N1214/L1214,0),0)</f>
        <v>97.325184322856032</v>
      </c>
      <c r="AC1214" s="29">
        <f>IFERROR(IF(U1214="",0,U1214/10000),0)</f>
        <v>1110</v>
      </c>
      <c r="AD1214" s="27">
        <f>IFERROR(IF(AND(T1214&lt;&gt;"",T1214&gt;0),U1214/T1214,0),0)</f>
        <v>29442.970822281168</v>
      </c>
      <c r="AE1214" s="29">
        <f>IFERROR(IF(V1214="",0,V1214/10000),0)</f>
        <v>494.91</v>
      </c>
      <c r="AF1214" s="29">
        <f>IFERROR(IF(O1214&gt;0,N1214/O1214/60,0),0)</f>
        <v>167.20466666666667</v>
      </c>
      <c r="AG1214" s="28">
        <f>IF(Z1214="是",COUNTIFS($Z$2:$Z$4721,"是",$AB$2:$AB$4721,"&lt;"&amp;AB1214)/COUNTIF($Z$2:$Z$4721,"是")*100,"")</f>
        <v>61.720067453625639</v>
      </c>
      <c r="AH1214" s="28">
        <f>IF(Z1214="是",COUNTIFS($Z$2:$Z$4721,"是",$AC$2:$AC$4721,"&lt;"&amp;AC1214)/COUNTIF($Z$2:$Z$4721,"是")*100,"")</f>
        <v>75.210792580101185</v>
      </c>
      <c r="AI1214" s="28">
        <f>IF(Z1214="是",COUNTIFS($Z$2:$Z$4721,"是",$AD$2:$AD$4721,"&lt;"&amp;AD1214)/COUNTIF($Z$2:$Z$4721,"是")*100,"")</f>
        <v>78.920741989881961</v>
      </c>
      <c r="AJ1214" s="28">
        <f>IF(Z1214="是",COUNTIFS($Z$2:$Z$4721,"是",$AE$2:$AE$4721,"&lt;"&amp;AE1214)/COUNTIF($Z$2:$Z$4721,"是")*100,"")</f>
        <v>75.885328836424961</v>
      </c>
      <c r="AK1214" s="28">
        <f>IF(Z1214="是",COUNTIFS($Z$2:$Z$4721,"是",$AF$2:$AF$4721,"&lt;"&amp;AF1214)/COUNTIF($Z$2:$Z$4721,"是")*100,"")</f>
        <v>88.364249578414842</v>
      </c>
      <c r="AL1214" s="29">
        <f>IF(Z1214="是",ROUND(AG1214*0.1+AH1214*0.35+AI1214*0.15+AJ1214*0.15+AK1214*0.25,2),"")</f>
        <v>77.81</v>
      </c>
      <c r="AM1214" s="25">
        <f>IF(Z1214="是",COUNTIFS($Z$2:$Z$4721,"是",$AL$2:$AL$4721,"&gt;"&amp;AL1214)+1,"")</f>
        <v>88</v>
      </c>
      <c r="AN1214" s="24" t="str">
        <f>IF(Z1214&lt;&gt;"是","非参评",IF(AND(AM1214&lt;=COUNTIF($Z$2:$Z$4721,"是")*0.2,AC1214&gt;MEDIAN(IF($Z$2:$Z$4721="是",$AC$2:$AC$4721))),"S",IF(AM1214&lt;=COUNTIF($Z$2:$Z$4721,"是")*0.5,"A",IF(AM1214&lt;=COUNTIF($Z$2:$Z$4721,"是")*0.8,"B","C"))))</f>
        <v>S</v>
      </c>
      <c r="AO1214" s="24" t="str">
        <f>IF(G1214="","无数据",IF(G1214&lt;30,"MOB1-",IF(G1214&lt;90,"MOB1-3",IF(G1214&lt;180,"MOB3-6",IF(G1214&lt;365,"MOB6-12","MOB12+")))))</f>
        <v>MOB1-3</v>
      </c>
    </row>
    <row r="1215" spans="1:41" ht="13.5" hidden="1" customHeight="1">
      <c r="A1215" s="24" t="s">
        <v>1168</v>
      </c>
      <c r="B1215" s="34" t="s">
        <v>167</v>
      </c>
      <c r="C1215" s="25">
        <v>804527</v>
      </c>
      <c r="D1215" s="24" t="s">
        <v>600</v>
      </c>
      <c r="E1215" s="26">
        <v>46100.716666666704</v>
      </c>
      <c r="F1215" s="26">
        <v>46100.716666666704</v>
      </c>
      <c r="G1215" s="25">
        <v>54</v>
      </c>
      <c r="H1215" s="25">
        <v>54</v>
      </c>
      <c r="I1215" s="26">
        <v>46154.8125</v>
      </c>
      <c r="J1215" s="27">
        <v>3499</v>
      </c>
      <c r="K1215" s="27">
        <v>4541</v>
      </c>
      <c r="L1215" s="27">
        <v>2536</v>
      </c>
      <c r="M1215" s="27">
        <v>194234</v>
      </c>
      <c r="N1215" s="27">
        <v>166506</v>
      </c>
      <c r="O1215" s="24">
        <v>23</v>
      </c>
      <c r="P1215" s="27">
        <v>0</v>
      </c>
      <c r="Q1215" s="24"/>
      <c r="R1215" s="24"/>
      <c r="S1215" s="27">
        <v>212</v>
      </c>
      <c r="T1215" s="27">
        <v>328</v>
      </c>
      <c r="U1215" s="27">
        <v>5945300</v>
      </c>
      <c r="V1215" s="27">
        <v>1303200</v>
      </c>
      <c r="W1215" s="27">
        <v>5945300</v>
      </c>
      <c r="X1215" s="24" t="str">
        <f>IF(OR(I1215="",说明首页!$C$3-INT(I1215)&gt;7),"是","否")</f>
        <v>否</v>
      </c>
      <c r="Y1215" s="24" t="str">
        <f>IF(OR(O1215="",O1215&lt;22),"是","否")</f>
        <v>否</v>
      </c>
      <c r="Z1215" s="24" t="str">
        <f>IF(AND(X1215="否",Y1215="否"),"是","否")</f>
        <v>是</v>
      </c>
      <c r="AA1215" s="24" t="str">
        <f>IF(OR(I1215="",说明首页!$C$3-INT(I1215)&gt;=3),"是","否")</f>
        <v>否</v>
      </c>
      <c r="AB1215" s="28">
        <f>IFERROR(IF(L1215&gt;0,N1215/L1215,0),0)</f>
        <v>65.656940063091483</v>
      </c>
      <c r="AC1215" s="29">
        <f>IFERROR(IF(U1215="",0,U1215/10000),0)</f>
        <v>594.53</v>
      </c>
      <c r="AD1215" s="27">
        <f>IFERROR(IF(AND(T1215&lt;&gt;"",T1215&gt;0),U1215/T1215,0),0)</f>
        <v>18125.914634146342</v>
      </c>
      <c r="AE1215" s="29">
        <f>IFERROR(IF(V1215="",0,V1215/10000),0)</f>
        <v>130.32</v>
      </c>
      <c r="AF1215" s="29">
        <f>IFERROR(IF(O1215&gt;0,N1215/O1215/60,0),0)</f>
        <v>120.65652173913044</v>
      </c>
      <c r="AG1215" s="28">
        <f>IF(Z1215="是",COUNTIFS($Z$2:$Z$4721,"是",$AB$2:$AB$4721,"&lt;"&amp;AB1215)/COUNTIF($Z$2:$Z$4721,"是")*100,"")</f>
        <v>2.1922428330522767</v>
      </c>
      <c r="AH1215" s="28">
        <f>IF(Z1215="是",COUNTIFS($Z$2:$Z$4721,"是",$AC$2:$AC$4721,"&lt;"&amp;AC1215)/COUNTIF($Z$2:$Z$4721,"是")*100,"")</f>
        <v>27.487352445193931</v>
      </c>
      <c r="AI1215" s="28">
        <f>IF(Z1215="是",COUNTIFS($Z$2:$Z$4721,"是",$AD$2:$AD$4721,"&lt;"&amp;AD1215)/COUNTIF($Z$2:$Z$4721,"是")*100,"")</f>
        <v>16.357504215851602</v>
      </c>
      <c r="AJ1215" s="28">
        <f>IF(Z1215="是",COUNTIFS($Z$2:$Z$4721,"是",$AE$2:$AE$4721,"&lt;"&amp;AE1215)/COUNTIF($Z$2:$Z$4721,"是")*100,"")</f>
        <v>13.827993254637436</v>
      </c>
      <c r="AK1215" s="28">
        <f>IF(Z1215="是",COUNTIFS($Z$2:$Z$4721,"是",$AF$2:$AF$4721,"&lt;"&amp;AF1215)/COUNTIF($Z$2:$Z$4721,"是")*100,"")</f>
        <v>23.777403035413151</v>
      </c>
      <c r="AL1215" s="29">
        <f>IF(Z1215="是",ROUND(AG1215*0.1+AH1215*0.35+AI1215*0.15+AJ1215*0.15+AK1215*0.25,2),"")</f>
        <v>20.309999999999999</v>
      </c>
      <c r="AM1215" s="25">
        <f>IF(Z1215="是",COUNTIFS($Z$2:$Z$4721,"是",$AL$2:$AL$4721,"&gt;"&amp;AL1215)+1,"")</f>
        <v>529</v>
      </c>
      <c r="AN1215" s="24" t="str">
        <f>IF(Z1215&lt;&gt;"是","非参评",IF(AND(AM1215&lt;=COUNTIF($Z$2:$Z$4721,"是")*0.2,AC1215&gt;MEDIAN(IF($Z$2:$Z$4721="是",$AC$2:$AC$4721))),"S",IF(AM1215&lt;=COUNTIF($Z$2:$Z$4721,"是")*0.5,"A",IF(AM1215&lt;=COUNTIF($Z$2:$Z$4721,"是")*0.8,"B","C"))))</f>
        <v>C</v>
      </c>
      <c r="AO1215" s="24" t="str">
        <f>IF(G1215="","无数据",IF(G1215&lt;30,"MOB1-",IF(G1215&lt;90,"MOB1-3",IF(G1215&lt;180,"MOB3-6",IF(G1215&lt;365,"MOB6-12","MOB12+")))))</f>
        <v>MOB1-3</v>
      </c>
    </row>
    <row r="1216" spans="1:41" ht="13.5" hidden="1" customHeight="1">
      <c r="A1216" s="24" t="s">
        <v>1168</v>
      </c>
      <c r="B1216" s="34" t="s">
        <v>167</v>
      </c>
      <c r="C1216" s="25">
        <v>804528</v>
      </c>
      <c r="D1216" s="24" t="s">
        <v>592</v>
      </c>
      <c r="E1216" s="26">
        <v>46100.723611111098</v>
      </c>
      <c r="F1216" s="26">
        <v>46100.723611111098</v>
      </c>
      <c r="G1216" s="25">
        <v>54</v>
      </c>
      <c r="H1216" s="25">
        <v>54</v>
      </c>
      <c r="I1216" s="26">
        <v>46154.824305555601</v>
      </c>
      <c r="J1216" s="27">
        <v>3241</v>
      </c>
      <c r="K1216" s="27">
        <v>4154</v>
      </c>
      <c r="L1216" s="27">
        <v>2133</v>
      </c>
      <c r="M1216" s="27">
        <v>180815</v>
      </c>
      <c r="N1216" s="27">
        <v>150167</v>
      </c>
      <c r="O1216" s="25">
        <v>23</v>
      </c>
      <c r="P1216" s="27">
        <v>0</v>
      </c>
      <c r="Q1216" s="24"/>
      <c r="R1216" s="24"/>
      <c r="S1216" s="27">
        <v>194</v>
      </c>
      <c r="T1216" s="27">
        <v>317</v>
      </c>
      <c r="U1216" s="27">
        <v>5489500</v>
      </c>
      <c r="V1216" s="27">
        <v>990300</v>
      </c>
      <c r="W1216" s="27">
        <v>5489500</v>
      </c>
      <c r="X1216" s="24" t="str">
        <f>IF(OR(I1216="",说明首页!$C$3-INT(I1216)&gt;7),"是","否")</f>
        <v>否</v>
      </c>
      <c r="Y1216" s="24" t="str">
        <f>IF(OR(O1216="",O1216&lt;22),"是","否")</f>
        <v>否</v>
      </c>
      <c r="Z1216" s="24" t="str">
        <f>IF(AND(X1216="否",Y1216="否"),"是","否")</f>
        <v>是</v>
      </c>
      <c r="AA1216" s="24" t="str">
        <f>IF(OR(I1216="",说明首页!$C$3-INT(I1216)&gt;=3),"是","否")</f>
        <v>否</v>
      </c>
      <c r="AB1216" s="28">
        <f>IFERROR(IF(L1216&gt;0,N1216/L1216,0),0)</f>
        <v>70.401781528363813</v>
      </c>
      <c r="AC1216" s="29">
        <f>IFERROR(IF(U1216="",0,U1216/10000),0)</f>
        <v>548.95000000000005</v>
      </c>
      <c r="AD1216" s="27">
        <f>IFERROR(IF(AND(T1216&lt;&gt;"",T1216&gt;0),U1216/T1216,0),0)</f>
        <v>17317.034700315457</v>
      </c>
      <c r="AE1216" s="29">
        <f>IFERROR(IF(V1216="",0,V1216/10000),0)</f>
        <v>99.03</v>
      </c>
      <c r="AF1216" s="29">
        <f>IFERROR(IF(O1216&gt;0,N1216/O1216/60,0),0)</f>
        <v>108.81666666666666</v>
      </c>
      <c r="AG1216" s="28">
        <f>IF(Z1216="是",COUNTIFS($Z$2:$Z$4721,"是",$AB$2:$AB$4721,"&lt;"&amp;AB1216)/COUNTIF($Z$2:$Z$4721,"是")*100,"")</f>
        <v>6.9139966273187179</v>
      </c>
      <c r="AH1216" s="28">
        <f>IF(Z1216="是",COUNTIFS($Z$2:$Z$4721,"是",$AC$2:$AC$4721,"&lt;"&amp;AC1216)/COUNTIF($Z$2:$Z$4721,"是")*100,"")</f>
        <v>22.091062394603711</v>
      </c>
      <c r="AI1216" s="28">
        <f>IF(Z1216="是",COUNTIFS($Z$2:$Z$4721,"是",$AD$2:$AD$4721,"&lt;"&amp;AD1216)/COUNTIF($Z$2:$Z$4721,"是")*100,"")</f>
        <v>12.310286677908937</v>
      </c>
      <c r="AJ1216" s="28">
        <f>IF(Z1216="是",COUNTIFS($Z$2:$Z$4721,"是",$AE$2:$AE$4721,"&lt;"&amp;AE1216)/COUNTIF($Z$2:$Z$4721,"是")*100,"")</f>
        <v>8.094435075885329</v>
      </c>
      <c r="AK1216" s="28">
        <f>IF(Z1216="是",COUNTIFS($Z$2:$Z$4721,"是",$AF$2:$AF$4721,"&lt;"&amp;AF1216)/COUNTIF($Z$2:$Z$4721,"是")*100,"")</f>
        <v>12.310286677908937</v>
      </c>
      <c r="AL1216" s="29">
        <f>IF(Z1216="是",ROUND(AG1216*0.1+AH1216*0.35+AI1216*0.15+AJ1216*0.15+AK1216*0.25,2),"")</f>
        <v>14.56</v>
      </c>
      <c r="AM1216" s="25">
        <f>IF(Z1216="是",COUNTIFS($Z$2:$Z$4721,"是",$AL$2:$AL$4721,"&gt;"&amp;AL1216)+1,"")</f>
        <v>561</v>
      </c>
      <c r="AN1216" s="24" t="str">
        <f>IF(Z1216&lt;&gt;"是","非参评",IF(AND(AM1216&lt;=COUNTIF($Z$2:$Z$4721,"是")*0.2,AC1216&gt;MEDIAN(IF($Z$2:$Z$4721="是",$AC$2:$AC$4721))),"S",IF(AM1216&lt;=COUNTIF($Z$2:$Z$4721,"是")*0.5,"A",IF(AM1216&lt;=COUNTIF($Z$2:$Z$4721,"是")*0.8,"B","C"))))</f>
        <v>C</v>
      </c>
      <c r="AO1216" s="24" t="str">
        <f>IF(G1216="","无数据",IF(G1216&lt;30,"MOB1-",IF(G1216&lt;90,"MOB1-3",IF(G1216&lt;180,"MOB3-6",IF(G1216&lt;365,"MOB6-12","MOB12+")))))</f>
        <v>MOB1-3</v>
      </c>
    </row>
    <row r="1217" spans="1:41" ht="13.5" hidden="1" customHeight="1">
      <c r="A1217" s="24" t="s">
        <v>1168</v>
      </c>
      <c r="B1217" s="34" t="s">
        <v>167</v>
      </c>
      <c r="C1217" s="25">
        <v>804530</v>
      </c>
      <c r="D1217" s="24" t="s">
        <v>273</v>
      </c>
      <c r="E1217" s="26">
        <v>46101.423611111102</v>
      </c>
      <c r="F1217" s="26">
        <v>46101.423611111102</v>
      </c>
      <c r="G1217" s="25">
        <v>53</v>
      </c>
      <c r="H1217" s="25">
        <v>53</v>
      </c>
      <c r="I1217" s="26">
        <v>46154.8</v>
      </c>
      <c r="J1217" s="27">
        <v>2838</v>
      </c>
      <c r="K1217" s="27">
        <v>3416</v>
      </c>
      <c r="L1217" s="27">
        <v>1855</v>
      </c>
      <c r="M1217" s="27">
        <v>162245</v>
      </c>
      <c r="N1217" s="27">
        <v>138424</v>
      </c>
      <c r="O1217" s="25">
        <v>21</v>
      </c>
      <c r="P1217" s="27">
        <v>0</v>
      </c>
      <c r="Q1217" s="24"/>
      <c r="R1217" s="24"/>
      <c r="S1217" s="27">
        <v>122</v>
      </c>
      <c r="T1217" s="27">
        <v>186</v>
      </c>
      <c r="U1217" s="27">
        <v>2314800</v>
      </c>
      <c r="V1217" s="27">
        <v>363600</v>
      </c>
      <c r="W1217" s="27">
        <v>2314800</v>
      </c>
      <c r="X1217" s="24" t="str">
        <f>IF(OR(I1217="",说明首页!$C$3-INT(I1217)&gt;7),"是","否")</f>
        <v>否</v>
      </c>
      <c r="Y1217" s="24" t="str">
        <f>IF(OR(O1217="",O1217&lt;22),"是","否")</f>
        <v>是</v>
      </c>
      <c r="Z1217" s="24" t="str">
        <f>IF(AND(X1217="否",Y1217="否"),"是","否")</f>
        <v>否</v>
      </c>
      <c r="AA1217" s="24" t="str">
        <f>IF(OR(I1217="",说明首页!$C$3-INT(I1217)&gt;=3),"是","否")</f>
        <v>否</v>
      </c>
      <c r="AB1217" s="28">
        <f>IFERROR(IF(L1217&gt;0,N1217/L1217,0),0)</f>
        <v>74.622102425876008</v>
      </c>
      <c r="AC1217" s="29">
        <f>IFERROR(IF(U1217="",0,U1217/10000),0)</f>
        <v>231.48</v>
      </c>
      <c r="AD1217" s="27">
        <f>IFERROR(IF(AND(T1217&lt;&gt;"",T1217&gt;0),U1217/T1217,0),0)</f>
        <v>12445.161290322581</v>
      </c>
      <c r="AE1217" s="29">
        <f>IFERROR(IF(V1217="",0,V1217/10000),0)</f>
        <v>36.36</v>
      </c>
      <c r="AF1217" s="29">
        <f>IFERROR(IF(O1217&gt;0,N1217/O1217/60,0),0)</f>
        <v>109.86031746031746</v>
      </c>
      <c r="AG1217" s="28" t="str">
        <f>IF(Z1217="是",COUNTIFS($Z$2:$Z$4721,"是",$AB$2:$AB$4721,"&lt;"&amp;AB1217)/COUNTIF($Z$2:$Z$4721,"是")*100,"")</f>
        <v/>
      </c>
      <c r="AH1217" s="28" t="str">
        <f>IF(Z1217="是",COUNTIFS($Z$2:$Z$4721,"是",$AC$2:$AC$4721,"&lt;"&amp;AC1217)/COUNTIF($Z$2:$Z$4721,"是")*100,"")</f>
        <v/>
      </c>
      <c r="AI1217" s="28" t="str">
        <f>IF(Z1217="是",COUNTIFS($Z$2:$Z$4721,"是",$AD$2:$AD$4721,"&lt;"&amp;AD1217)/COUNTIF($Z$2:$Z$4721,"是")*100,"")</f>
        <v/>
      </c>
      <c r="AJ1217" s="28" t="str">
        <f>IF(Z1217="是",COUNTIFS($Z$2:$Z$4721,"是",$AE$2:$AE$4721,"&lt;"&amp;AE1217)/COUNTIF($Z$2:$Z$4721,"是")*100,"")</f>
        <v/>
      </c>
      <c r="AK1217" s="28" t="str">
        <f>IF(Z1217="是",COUNTIFS($Z$2:$Z$4721,"是",$AF$2:$AF$4721,"&lt;"&amp;AF1217)/COUNTIF($Z$2:$Z$4721,"是")*100,"")</f>
        <v/>
      </c>
      <c r="AL1217" s="29" t="str">
        <f>IF(Z1217="是",ROUND(AG1217*0.1+AH1217*0.35+AI1217*0.15+AJ1217*0.15+AK1217*0.25,2),"")</f>
        <v/>
      </c>
      <c r="AM1217" s="25" t="str">
        <f>IF(Z1217="是",COUNTIFS($Z$2:$Z$4721,"是",$AL$2:$AL$4721,"&gt;"&amp;AL1217)+1,"")</f>
        <v/>
      </c>
      <c r="AN1217" s="24" t="str">
        <f>IF(Z1217&lt;&gt;"是","非参评",IF(AND(AM1217&lt;=COUNTIF($Z$2:$Z$4721,"是")*0.2,AC1217&gt;MEDIAN(IF($Z$2:$Z$4721="是",$AC$2:$AC$4721))),"S",IF(AM1217&lt;=COUNTIF($Z$2:$Z$4721,"是")*0.5,"A",IF(AM1217&lt;=COUNTIF($Z$2:$Z$4721,"是")*0.8,"B","C"))))</f>
        <v>非参评</v>
      </c>
      <c r="AO1217" s="24" t="str">
        <f>IF(G1217="","无数据",IF(G1217&lt;30,"MOB1-",IF(G1217&lt;90,"MOB1-3",IF(G1217&lt;180,"MOB3-6",IF(G1217&lt;365,"MOB6-12","MOB12+")))))</f>
        <v>MOB1-3</v>
      </c>
    </row>
    <row r="1218" spans="1:41" ht="13.5" hidden="1" customHeight="1">
      <c r="A1218" s="24" t="s">
        <v>1168</v>
      </c>
      <c r="B1218" s="34" t="s">
        <v>167</v>
      </c>
      <c r="C1218" s="25">
        <v>804532</v>
      </c>
      <c r="D1218" s="24" t="s">
        <v>791</v>
      </c>
      <c r="E1218" s="26">
        <v>46101.426388888904</v>
      </c>
      <c r="F1218" s="26">
        <v>46101.426388888904</v>
      </c>
      <c r="G1218" s="25">
        <v>53</v>
      </c>
      <c r="H1218" s="25">
        <v>53</v>
      </c>
      <c r="I1218" s="26">
        <v>46153.793749999997</v>
      </c>
      <c r="J1218" s="27">
        <v>2749</v>
      </c>
      <c r="K1218" s="27">
        <v>3368</v>
      </c>
      <c r="L1218" s="27">
        <v>1714</v>
      </c>
      <c r="M1218" s="27">
        <v>133282</v>
      </c>
      <c r="N1218" s="27">
        <v>107105</v>
      </c>
      <c r="O1218" s="24">
        <v>23</v>
      </c>
      <c r="P1218" s="27">
        <v>0</v>
      </c>
      <c r="Q1218" s="24"/>
      <c r="R1218" s="24"/>
      <c r="S1218" s="27">
        <v>135</v>
      </c>
      <c r="T1218" s="27">
        <v>218</v>
      </c>
      <c r="U1218" s="27">
        <v>3481100</v>
      </c>
      <c r="V1218" s="27">
        <v>431900</v>
      </c>
      <c r="W1218" s="27">
        <v>3481100</v>
      </c>
      <c r="X1218" s="24" t="str">
        <f>IF(OR(I1218="",说明首页!$C$3-INT(I1218)&gt;7),"是","否")</f>
        <v>否</v>
      </c>
      <c r="Y1218" s="24" t="str">
        <f>IF(OR(O1218="",O1218&lt;22),"是","否")</f>
        <v>否</v>
      </c>
      <c r="Z1218" s="24" t="str">
        <f>IF(AND(X1218="否",Y1218="否"),"是","否")</f>
        <v>是</v>
      </c>
      <c r="AA1218" s="24" t="str">
        <f>IF(OR(I1218="",说明首页!$C$3-INT(I1218)&gt;=3),"是","否")</f>
        <v>否</v>
      </c>
      <c r="AB1218" s="28">
        <f>IFERROR(IF(L1218&gt;0,N1218/L1218,0),0)</f>
        <v>62.48833138856476</v>
      </c>
      <c r="AC1218" s="29">
        <f>IFERROR(IF(U1218="",0,U1218/10000),0)</f>
        <v>348.11</v>
      </c>
      <c r="AD1218" s="27">
        <f>IFERROR(IF(AND(T1218&lt;&gt;"",T1218&gt;0),U1218/T1218,0),0)</f>
        <v>15968.348623853211</v>
      </c>
      <c r="AE1218" s="29">
        <f>IFERROR(IF(V1218="",0,V1218/10000),0)</f>
        <v>43.19</v>
      </c>
      <c r="AF1218" s="29">
        <f>IFERROR(IF(O1218&gt;0,N1218/O1218/60,0),0)</f>
        <v>77.612318840579718</v>
      </c>
      <c r="AG1218" s="28">
        <f>IF(Z1218="是",COUNTIFS($Z$2:$Z$4721,"是",$AB$2:$AB$4721,"&lt;"&amp;AB1218)/COUNTIF($Z$2:$Z$4721,"是")*100,"")</f>
        <v>1.1804384485666104</v>
      </c>
      <c r="AH1218" s="28">
        <f>IF(Z1218="是",COUNTIFS($Z$2:$Z$4721,"是",$AC$2:$AC$4721,"&lt;"&amp;AC1218)/COUNTIF($Z$2:$Z$4721,"是")*100,"")</f>
        <v>5.3962900505902187</v>
      </c>
      <c r="AI1218" s="28">
        <f>IF(Z1218="是",COUNTIFS($Z$2:$Z$4721,"是",$AD$2:$AD$4721,"&lt;"&amp;AD1218)/COUNTIF($Z$2:$Z$4721,"是")*100,"")</f>
        <v>8.6003372681281629</v>
      </c>
      <c r="AJ1218" s="28">
        <f>IF(Z1218="是",COUNTIFS($Z$2:$Z$4721,"是",$AE$2:$AE$4721,"&lt;"&amp;AE1218)/COUNTIF($Z$2:$Z$4721,"是")*100,"")</f>
        <v>1.5177065767284992</v>
      </c>
      <c r="AK1218" s="28">
        <f>IF(Z1218="是",COUNTIFS($Z$2:$Z$4721,"是",$AF$2:$AF$4721,"&lt;"&amp;AF1218)/COUNTIF($Z$2:$Z$4721,"是")*100,"")</f>
        <v>1.6863406408094435</v>
      </c>
      <c r="AL1218" s="29">
        <f>IF(Z1218="是",ROUND(AG1218*0.1+AH1218*0.35+AI1218*0.15+AJ1218*0.15+AK1218*0.25,2),"")</f>
        <v>3.95</v>
      </c>
      <c r="AM1218" s="25">
        <f>IF(Z1218="是",COUNTIFS($Z$2:$Z$4721,"是",$AL$2:$AL$4721,"&gt;"&amp;AL1218)+1,"")</f>
        <v>591</v>
      </c>
      <c r="AN1218" s="24" t="str">
        <f>IF(Z1218&lt;&gt;"是","非参评",IF(AND(AM1218&lt;=COUNTIF($Z$2:$Z$4721,"是")*0.2,AC1218&gt;MEDIAN(IF($Z$2:$Z$4721="是",$AC$2:$AC$4721))),"S",IF(AM1218&lt;=COUNTIF($Z$2:$Z$4721,"是")*0.5,"A",IF(AM1218&lt;=COUNTIF($Z$2:$Z$4721,"是")*0.8,"B","C"))))</f>
        <v>C</v>
      </c>
      <c r="AO1218" s="24" t="str">
        <f>IF(G1218="","无数据",IF(G1218&lt;30,"MOB1-",IF(G1218&lt;90,"MOB1-3",IF(G1218&lt;180,"MOB3-6",IF(G1218&lt;365,"MOB6-12","MOB12+")))))</f>
        <v>MOB1-3</v>
      </c>
    </row>
    <row r="1219" spans="1:41" ht="13.5" hidden="1" customHeight="1">
      <c r="A1219" s="24" t="s">
        <v>1168</v>
      </c>
      <c r="B1219" s="34" t="s">
        <v>167</v>
      </c>
      <c r="C1219" s="25">
        <v>804534</v>
      </c>
      <c r="D1219" s="24" t="s">
        <v>1138</v>
      </c>
      <c r="E1219" s="26">
        <v>46101.421527777798</v>
      </c>
      <c r="F1219" s="26">
        <v>46101.421527777798</v>
      </c>
      <c r="G1219" s="25">
        <v>53</v>
      </c>
      <c r="H1219" s="25">
        <v>53</v>
      </c>
      <c r="I1219" s="26">
        <v>46154.827083333301</v>
      </c>
      <c r="J1219" s="27">
        <v>3582</v>
      </c>
      <c r="K1219" s="27">
        <v>4472</v>
      </c>
      <c r="L1219" s="27">
        <v>2142</v>
      </c>
      <c r="M1219" s="27">
        <v>194117</v>
      </c>
      <c r="N1219" s="27">
        <v>159856</v>
      </c>
      <c r="O1219" s="25">
        <v>25</v>
      </c>
      <c r="P1219" s="27">
        <v>0</v>
      </c>
      <c r="Q1219" s="24"/>
      <c r="R1219" s="24"/>
      <c r="S1219" s="27">
        <v>116</v>
      </c>
      <c r="T1219" s="27">
        <v>178</v>
      </c>
      <c r="U1219" s="27">
        <v>4090000</v>
      </c>
      <c r="V1219" s="27">
        <v>1635900</v>
      </c>
      <c r="W1219" s="27">
        <v>4090000</v>
      </c>
      <c r="X1219" s="24" t="str">
        <f>IF(OR(I1219="",说明首页!$C$3-INT(I1219)&gt;7),"是","否")</f>
        <v>否</v>
      </c>
      <c r="Y1219" s="24" t="str">
        <f>IF(OR(O1219="",O1219&lt;22),"是","否")</f>
        <v>否</v>
      </c>
      <c r="Z1219" s="24" t="str">
        <f>IF(AND(X1219="否",Y1219="否"),"是","否")</f>
        <v>是</v>
      </c>
      <c r="AA1219" s="24" t="str">
        <f>IF(OR(I1219="",说明首页!$C$3-INT(I1219)&gt;=3),"是","否")</f>
        <v>否</v>
      </c>
      <c r="AB1219" s="28">
        <f>IFERROR(IF(L1219&gt;0,N1219/L1219,0),0)</f>
        <v>74.629318394024281</v>
      </c>
      <c r="AC1219" s="29">
        <f>IFERROR(IF(U1219="",0,U1219/10000),0)</f>
        <v>409</v>
      </c>
      <c r="AD1219" s="27">
        <f>IFERROR(IF(AND(T1219&lt;&gt;"",T1219&gt;0),U1219/T1219,0),0)</f>
        <v>22977.528089887641</v>
      </c>
      <c r="AE1219" s="29">
        <f>IFERROR(IF(V1219="",0,V1219/10000),0)</f>
        <v>163.59</v>
      </c>
      <c r="AF1219" s="29">
        <f>IFERROR(IF(O1219&gt;0,N1219/O1219/60,0),0)</f>
        <v>106.57066666666667</v>
      </c>
      <c r="AG1219" s="28">
        <f>IF(Z1219="是",COUNTIFS($Z$2:$Z$4721,"是",$AB$2:$AB$4721,"&lt;"&amp;AB1219)/COUNTIF($Z$2:$Z$4721,"是")*100,"")</f>
        <v>13.827993254637436</v>
      </c>
      <c r="AH1219" s="28">
        <f>IF(Z1219="是",COUNTIFS($Z$2:$Z$4721,"是",$AC$2:$AC$4721,"&lt;"&amp;AC1219)/COUNTIF($Z$2:$Z$4721,"是")*100,"")</f>
        <v>10.118043844856661</v>
      </c>
      <c r="AI1219" s="28">
        <f>IF(Z1219="是",COUNTIFS($Z$2:$Z$4721,"是",$AD$2:$AD$4721,"&lt;"&amp;AD1219)/COUNTIF($Z$2:$Z$4721,"是")*100,"")</f>
        <v>43.001686340640809</v>
      </c>
      <c r="AJ1219" s="28">
        <f>IF(Z1219="是",COUNTIFS($Z$2:$Z$4721,"是",$AE$2:$AE$4721,"&lt;"&amp;AE1219)/COUNTIF($Z$2:$Z$4721,"是")*100,"")</f>
        <v>20.573355817875211</v>
      </c>
      <c r="AK1219" s="28">
        <f>IF(Z1219="是",COUNTIFS($Z$2:$Z$4721,"是",$AF$2:$AF$4721,"&lt;"&amp;AF1219)/COUNTIF($Z$2:$Z$4721,"是")*100,"")</f>
        <v>11.298482293423271</v>
      </c>
      <c r="AL1219" s="29">
        <f>IF(Z1219="是",ROUND(AG1219*0.1+AH1219*0.35+AI1219*0.15+AJ1219*0.15+AK1219*0.25,2),"")</f>
        <v>17.28</v>
      </c>
      <c r="AM1219" s="25">
        <f>IF(Z1219="是",COUNTIFS($Z$2:$Z$4721,"是",$AL$2:$AL$4721,"&gt;"&amp;AL1219)+1,"")</f>
        <v>545</v>
      </c>
      <c r="AN1219" s="24" t="str">
        <f>IF(Z1219&lt;&gt;"是","非参评",IF(AND(AM1219&lt;=COUNTIF($Z$2:$Z$4721,"是")*0.2,AC1219&gt;MEDIAN(IF($Z$2:$Z$4721="是",$AC$2:$AC$4721))),"S",IF(AM1219&lt;=COUNTIF($Z$2:$Z$4721,"是")*0.5,"A",IF(AM1219&lt;=COUNTIF($Z$2:$Z$4721,"是")*0.8,"B","C"))))</f>
        <v>C</v>
      </c>
      <c r="AO1219" s="24" t="str">
        <f>IF(G1219="","无数据",IF(G1219&lt;30,"MOB1-",IF(G1219&lt;90,"MOB1-3",IF(G1219&lt;180,"MOB3-6",IF(G1219&lt;365,"MOB6-12","MOB12+")))))</f>
        <v>MOB1-3</v>
      </c>
    </row>
    <row r="1220" spans="1:41" ht="13.5" hidden="1" customHeight="1">
      <c r="A1220" s="24" t="s">
        <v>1168</v>
      </c>
      <c r="B1220" s="34" t="s">
        <v>147</v>
      </c>
      <c r="C1220" s="25">
        <v>804536</v>
      </c>
      <c r="D1220" s="24" t="s">
        <v>1592</v>
      </c>
      <c r="E1220" s="26">
        <v>46101.506249999999</v>
      </c>
      <c r="F1220" s="26">
        <v>46101.506249999999</v>
      </c>
      <c r="G1220" s="25">
        <v>53</v>
      </c>
      <c r="H1220" s="25">
        <v>53</v>
      </c>
      <c r="I1220" s="26">
        <v>46154.751388888901</v>
      </c>
      <c r="J1220" s="27">
        <v>3644</v>
      </c>
      <c r="K1220" s="27">
        <v>4473</v>
      </c>
      <c r="L1220" s="27">
        <v>2343</v>
      </c>
      <c r="M1220" s="27">
        <v>241100</v>
      </c>
      <c r="N1220" s="27">
        <v>209180</v>
      </c>
      <c r="O1220" s="25">
        <v>29</v>
      </c>
      <c r="P1220" s="27">
        <v>0</v>
      </c>
      <c r="Q1220" s="24"/>
      <c r="R1220" s="24"/>
      <c r="S1220" s="27">
        <v>188</v>
      </c>
      <c r="T1220" s="27">
        <v>282</v>
      </c>
      <c r="U1220" s="27">
        <v>8145200</v>
      </c>
      <c r="V1220" s="27">
        <v>3732400</v>
      </c>
      <c r="W1220" s="27">
        <v>8145200</v>
      </c>
      <c r="X1220" s="24" t="str">
        <f>IF(OR(I1220="",说明首页!$C$3-INT(I1220)&gt;7),"是","否")</f>
        <v>否</v>
      </c>
      <c r="Y1220" s="24" t="str">
        <f>IF(OR(O1220="",O1220&lt;22),"是","否")</f>
        <v>否</v>
      </c>
      <c r="Z1220" s="24" t="str">
        <f>IF(AND(X1220="否",Y1220="否"),"是","否")</f>
        <v>是</v>
      </c>
      <c r="AA1220" s="24" t="str">
        <f>IF(OR(I1220="",说明首页!$C$3-INT(I1220)&gt;=3),"是","否")</f>
        <v>否</v>
      </c>
      <c r="AB1220" s="28">
        <f>IFERROR(IF(L1220&gt;0,N1220/L1220,0),0)</f>
        <v>89.278702518139141</v>
      </c>
      <c r="AC1220" s="29">
        <f>IFERROR(IF(U1220="",0,U1220/10000),0)</f>
        <v>814.52</v>
      </c>
      <c r="AD1220" s="27">
        <f>IFERROR(IF(AND(T1220&lt;&gt;"",T1220&gt;0),U1220/T1220,0),0)</f>
        <v>28883.687943262412</v>
      </c>
      <c r="AE1220" s="29">
        <f>IFERROR(IF(V1220="",0,V1220/10000),0)</f>
        <v>373.24</v>
      </c>
      <c r="AF1220" s="29">
        <f>IFERROR(IF(O1220&gt;0,N1220/O1220/60,0),0)</f>
        <v>120.2183908045977</v>
      </c>
      <c r="AG1220" s="28">
        <f>IF(Z1220="是",COUNTIFS($Z$2:$Z$4721,"是",$AB$2:$AB$4721,"&lt;"&amp;AB1220)/COUNTIF($Z$2:$Z$4721,"是")*100,"")</f>
        <v>46.20573355817875</v>
      </c>
      <c r="AH1220" s="28">
        <f>IF(Z1220="是",COUNTIFS($Z$2:$Z$4721,"是",$AC$2:$AC$4721,"&lt;"&amp;AC1220)/COUNTIF($Z$2:$Z$4721,"是")*100,"")</f>
        <v>51.096121416526138</v>
      </c>
      <c r="AI1220" s="28">
        <f>IF(Z1220="是",COUNTIFS($Z$2:$Z$4721,"是",$AD$2:$AD$4721,"&lt;"&amp;AD1220)/COUNTIF($Z$2:$Z$4721,"是")*100,"")</f>
        <v>76.72849915682967</v>
      </c>
      <c r="AJ1220" s="28">
        <f>IF(Z1220="是",COUNTIFS($Z$2:$Z$4721,"是",$AE$2:$AE$4721,"&lt;"&amp;AE1220)/COUNTIF($Z$2:$Z$4721,"是")*100,"")</f>
        <v>60.202360876897131</v>
      </c>
      <c r="AK1220" s="28">
        <f>IF(Z1220="是",COUNTIFS($Z$2:$Z$4721,"是",$AF$2:$AF$4721,"&lt;"&amp;AF1220)/COUNTIF($Z$2:$Z$4721,"是")*100,"")</f>
        <v>22.934232715008431</v>
      </c>
      <c r="AL1220" s="29">
        <f>IF(Z1220="是",ROUND(AG1220*0.1+AH1220*0.35+AI1220*0.15+AJ1220*0.15+AK1220*0.25,2),"")</f>
        <v>48.78</v>
      </c>
      <c r="AM1220" s="25">
        <f>IF(Z1220="是",COUNTIFS($Z$2:$Z$4721,"是",$AL$2:$AL$4721,"&gt;"&amp;AL1220)+1,"")</f>
        <v>295</v>
      </c>
      <c r="AN1220" s="24" t="str">
        <f>IF(Z1220&lt;&gt;"是","非参评",IF(AND(AM1220&lt;=COUNTIF($Z$2:$Z$4721,"是")*0.2,AC1220&gt;MEDIAN(IF($Z$2:$Z$4721="是",$AC$2:$AC$4721))),"S",IF(AM1220&lt;=COUNTIF($Z$2:$Z$4721,"是")*0.5,"A",IF(AM1220&lt;=COUNTIF($Z$2:$Z$4721,"是")*0.8,"B","C"))))</f>
        <v>A</v>
      </c>
      <c r="AO1220" s="24" t="str">
        <f>IF(G1220="","无数据",IF(G1220&lt;30,"MOB1-",IF(G1220&lt;90,"MOB1-3",IF(G1220&lt;180,"MOB3-6",IF(G1220&lt;365,"MOB6-12","MOB12+")))))</f>
        <v>MOB1-3</v>
      </c>
    </row>
    <row r="1221" spans="1:41" ht="13.5" hidden="1" customHeight="1">
      <c r="A1221" s="24" t="s">
        <v>1168</v>
      </c>
      <c r="B1221" s="34" t="s">
        <v>147</v>
      </c>
      <c r="C1221" s="25">
        <v>804537</v>
      </c>
      <c r="D1221" s="24" t="s">
        <v>1577</v>
      </c>
      <c r="E1221" s="26">
        <v>46101.474305555603</v>
      </c>
      <c r="F1221" s="26">
        <v>46101.474305555603</v>
      </c>
      <c r="G1221" s="25">
        <v>53</v>
      </c>
      <c r="H1221" s="25">
        <v>53</v>
      </c>
      <c r="I1221" s="26">
        <v>46154.784722222197</v>
      </c>
      <c r="J1221" s="27">
        <v>4562</v>
      </c>
      <c r="K1221" s="27">
        <v>6653</v>
      </c>
      <c r="L1221" s="27">
        <v>3223</v>
      </c>
      <c r="M1221" s="27">
        <v>254950</v>
      </c>
      <c r="N1221" s="27">
        <v>204851</v>
      </c>
      <c r="O1221" s="25">
        <v>26</v>
      </c>
      <c r="P1221" s="27">
        <v>0</v>
      </c>
      <c r="Q1221" s="24"/>
      <c r="R1221" s="24"/>
      <c r="S1221" s="27">
        <v>294</v>
      </c>
      <c r="T1221" s="27">
        <v>435</v>
      </c>
      <c r="U1221" s="27">
        <v>6652700</v>
      </c>
      <c r="V1221" s="27">
        <v>2627000</v>
      </c>
      <c r="W1221" s="27">
        <v>6652700</v>
      </c>
      <c r="X1221" s="24" t="str">
        <f>IF(OR(I1221="",说明首页!$C$3-INT(I1221)&gt;7),"是","否")</f>
        <v>否</v>
      </c>
      <c r="Y1221" s="24" t="str">
        <f>IF(OR(O1221="",O1221&lt;22),"是","否")</f>
        <v>否</v>
      </c>
      <c r="Z1221" s="24" t="str">
        <f>IF(AND(X1221="否",Y1221="否"),"是","否")</f>
        <v>是</v>
      </c>
      <c r="AA1221" s="24" t="str">
        <f>IF(OR(I1221="",说明首页!$C$3-INT(I1221)&gt;=3),"是","否")</f>
        <v>否</v>
      </c>
      <c r="AB1221" s="28">
        <f>IFERROR(IF(L1221&gt;0,N1221/L1221,0),0)</f>
        <v>63.559106422587654</v>
      </c>
      <c r="AC1221" s="29">
        <f>IFERROR(IF(U1221="",0,U1221/10000),0)</f>
        <v>665.27</v>
      </c>
      <c r="AD1221" s="27">
        <f>IFERROR(IF(AND(T1221&lt;&gt;"",T1221&gt;0),U1221/T1221,0),0)</f>
        <v>15293.563218390804</v>
      </c>
      <c r="AE1221" s="29">
        <f>IFERROR(IF(V1221="",0,V1221/10000),0)</f>
        <v>262.7</v>
      </c>
      <c r="AF1221" s="29">
        <f>IFERROR(IF(O1221&gt;0,N1221/O1221/60,0),0)</f>
        <v>131.31474358974359</v>
      </c>
      <c r="AG1221" s="28">
        <f>IF(Z1221="是",COUNTIFS($Z$2:$Z$4721,"是",$AB$2:$AB$4721,"&lt;"&amp;AB1221)/COUNTIF($Z$2:$Z$4721,"是")*100,"")</f>
        <v>1.5177065767284992</v>
      </c>
      <c r="AH1221" s="28">
        <f>IF(Z1221="是",COUNTIFS($Z$2:$Z$4721,"是",$AC$2:$AC$4721,"&lt;"&amp;AC1221)/COUNTIF($Z$2:$Z$4721,"是")*100,"")</f>
        <v>33.726812816188875</v>
      </c>
      <c r="AI1221" s="28">
        <f>IF(Z1221="是",COUNTIFS($Z$2:$Z$4721,"是",$AD$2:$AD$4721,"&lt;"&amp;AD1221)/COUNTIF($Z$2:$Z$4721,"是")*100,"")</f>
        <v>6.5767284991568298</v>
      </c>
      <c r="AJ1221" s="28">
        <f>IF(Z1221="是",COUNTIFS($Z$2:$Z$4721,"是",$AE$2:$AE$4721,"&lt;"&amp;AE1221)/COUNTIF($Z$2:$Z$4721,"是")*100,"")</f>
        <v>40.472175379426645</v>
      </c>
      <c r="AK1221" s="28">
        <f>IF(Z1221="是",COUNTIFS($Z$2:$Z$4721,"是",$AF$2:$AF$4721,"&lt;"&amp;AF1221)/COUNTIF($Z$2:$Z$4721,"是")*100,"")</f>
        <v>44.856661045531197</v>
      </c>
      <c r="AL1221" s="29">
        <f>IF(Z1221="是",ROUND(AG1221*0.1+AH1221*0.35+AI1221*0.15+AJ1221*0.15+AK1221*0.25,2),"")</f>
        <v>30.23</v>
      </c>
      <c r="AM1221" s="25">
        <f>IF(Z1221="是",COUNTIFS($Z$2:$Z$4721,"是",$AL$2:$AL$4721,"&gt;"&amp;AL1221)+1,"")</f>
        <v>446</v>
      </c>
      <c r="AN1221" s="24" t="str">
        <f>IF(Z1221&lt;&gt;"是","非参评",IF(AND(AM1221&lt;=COUNTIF($Z$2:$Z$4721,"是")*0.2,AC1221&gt;MEDIAN(IF($Z$2:$Z$4721="是",$AC$2:$AC$4721))),"S",IF(AM1221&lt;=COUNTIF($Z$2:$Z$4721,"是")*0.5,"A",IF(AM1221&lt;=COUNTIF($Z$2:$Z$4721,"是")*0.8,"B","C"))))</f>
        <v>B</v>
      </c>
      <c r="AO1221" s="24" t="str">
        <f>IF(G1221="","无数据",IF(G1221&lt;30,"MOB1-",IF(G1221&lt;90,"MOB1-3",IF(G1221&lt;180,"MOB3-6",IF(G1221&lt;365,"MOB6-12","MOB12+")))))</f>
        <v>MOB1-3</v>
      </c>
    </row>
    <row r="1222" spans="1:41" ht="13.5" hidden="1" customHeight="1">
      <c r="A1222" s="24" t="s">
        <v>1168</v>
      </c>
      <c r="B1222" s="34" t="s">
        <v>147</v>
      </c>
      <c r="C1222" s="25">
        <v>804538</v>
      </c>
      <c r="D1222" s="24" t="s">
        <v>505</v>
      </c>
      <c r="E1222" s="26">
        <v>46100.402777777803</v>
      </c>
      <c r="F1222" s="26">
        <v>46100.402777777803</v>
      </c>
      <c r="G1222" s="25">
        <v>54</v>
      </c>
      <c r="H1222" s="25">
        <v>54</v>
      </c>
      <c r="I1222" s="26">
        <v>46154.795833333301</v>
      </c>
      <c r="J1222" s="27">
        <v>3285</v>
      </c>
      <c r="K1222" s="27">
        <v>4097</v>
      </c>
      <c r="L1222" s="27">
        <v>1331</v>
      </c>
      <c r="M1222" s="27">
        <v>142470</v>
      </c>
      <c r="N1222" s="27">
        <v>108491</v>
      </c>
      <c r="O1222" s="25">
        <v>24</v>
      </c>
      <c r="P1222" s="27">
        <v>0</v>
      </c>
      <c r="Q1222" s="24"/>
      <c r="R1222" s="24"/>
      <c r="S1222" s="27">
        <v>120</v>
      </c>
      <c r="T1222" s="27">
        <v>203</v>
      </c>
      <c r="U1222" s="27">
        <v>5329800</v>
      </c>
      <c r="V1222" s="27">
        <v>3559800</v>
      </c>
      <c r="W1222" s="27">
        <v>5329800</v>
      </c>
      <c r="X1222" s="24" t="str">
        <f>IF(OR(I1222="",说明首页!$C$3-INT(I1222)&gt;7),"是","否")</f>
        <v>否</v>
      </c>
      <c r="Y1222" s="24" t="str">
        <f>IF(OR(O1222="",O1222&lt;22),"是","否")</f>
        <v>否</v>
      </c>
      <c r="Z1222" s="24" t="str">
        <f>IF(AND(X1222="否",Y1222="否"),"是","否")</f>
        <v>是</v>
      </c>
      <c r="AA1222" s="24" t="str">
        <f>IF(OR(I1222="",说明首页!$C$3-INT(I1222)&gt;=3),"是","否")</f>
        <v>否</v>
      </c>
      <c r="AB1222" s="28">
        <f>IFERROR(IF(L1222&gt;0,N1222/L1222,0),0)</f>
        <v>81.510894064613069</v>
      </c>
      <c r="AC1222" s="29">
        <f>IFERROR(IF(U1222="",0,U1222/10000),0)</f>
        <v>532.98</v>
      </c>
      <c r="AD1222" s="27">
        <f>IFERROR(IF(AND(T1222&lt;&gt;"",T1222&gt;0),U1222/T1222,0),0)</f>
        <v>26255.172413793105</v>
      </c>
      <c r="AE1222" s="29">
        <f>IFERROR(IF(V1222="",0,V1222/10000),0)</f>
        <v>355.98</v>
      </c>
      <c r="AF1222" s="29">
        <f>IFERROR(IF(O1222&gt;0,N1222/O1222/60,0),0)</f>
        <v>75.34097222222222</v>
      </c>
      <c r="AG1222" s="28">
        <f>IF(Z1222="是",COUNTIFS($Z$2:$Z$4721,"是",$AB$2:$AB$4721,"&lt;"&amp;AB1222)/COUNTIF($Z$2:$Z$4721,"是")*100,"")</f>
        <v>27.150084317032043</v>
      </c>
      <c r="AH1222" s="28">
        <f>IF(Z1222="是",COUNTIFS($Z$2:$Z$4721,"是",$AC$2:$AC$4721,"&lt;"&amp;AC1222)/COUNTIF($Z$2:$Z$4721,"是")*100,"")</f>
        <v>20.067453625632378</v>
      </c>
      <c r="AI1222" s="28">
        <f>IF(Z1222="是",COUNTIFS($Z$2:$Z$4721,"是",$AD$2:$AD$4721,"&lt;"&amp;AD1222)/COUNTIF($Z$2:$Z$4721,"是")*100,"")</f>
        <v>64.924114671163579</v>
      </c>
      <c r="AJ1222" s="28">
        <f>IF(Z1222="是",COUNTIFS($Z$2:$Z$4721,"是",$AE$2:$AE$4721,"&lt;"&amp;AE1222)/COUNTIF($Z$2:$Z$4721,"是")*100,"")</f>
        <v>57.335581787521086</v>
      </c>
      <c r="AK1222" s="28">
        <f>IF(Z1222="是",COUNTIFS($Z$2:$Z$4721,"是",$AF$2:$AF$4721,"&lt;"&amp;AF1222)/COUNTIF($Z$2:$Z$4721,"是")*100,"")</f>
        <v>1.1804384485666104</v>
      </c>
      <c r="AL1222" s="29">
        <f>IF(Z1222="是",ROUND(AG1222*0.1+AH1222*0.35+AI1222*0.15+AJ1222*0.15+AK1222*0.25,2),"")</f>
        <v>28.37</v>
      </c>
      <c r="AM1222" s="25">
        <f>IF(Z1222="是",COUNTIFS($Z$2:$Z$4721,"是",$AL$2:$AL$4721,"&gt;"&amp;AL1222)+1,"")</f>
        <v>461</v>
      </c>
      <c r="AN1222" s="24" t="str">
        <f>IF(Z1222&lt;&gt;"是","非参评",IF(AND(AM1222&lt;=COUNTIF($Z$2:$Z$4721,"是")*0.2,AC1222&gt;MEDIAN(IF($Z$2:$Z$4721="是",$AC$2:$AC$4721))),"S",IF(AM1222&lt;=COUNTIF($Z$2:$Z$4721,"是")*0.5,"A",IF(AM1222&lt;=COUNTIF($Z$2:$Z$4721,"是")*0.8,"B","C"))))</f>
        <v>B</v>
      </c>
      <c r="AO1222" s="24" t="str">
        <f>IF(G1222="","无数据",IF(G1222&lt;30,"MOB1-",IF(G1222&lt;90,"MOB1-3",IF(G1222&lt;180,"MOB3-6",IF(G1222&lt;365,"MOB6-12","MOB12+")))))</f>
        <v>MOB1-3</v>
      </c>
    </row>
    <row r="1223" spans="1:41" ht="13.5" hidden="1" customHeight="1">
      <c r="A1223" s="24" t="s">
        <v>1168</v>
      </c>
      <c r="B1223" s="34" t="s">
        <v>152</v>
      </c>
      <c r="C1223" s="25">
        <v>804541</v>
      </c>
      <c r="D1223" s="24" t="s">
        <v>1763</v>
      </c>
      <c r="E1223" s="26">
        <v>46100.581944444399</v>
      </c>
      <c r="F1223" s="26">
        <v>46100.581944444399</v>
      </c>
      <c r="G1223" s="25">
        <v>54</v>
      </c>
      <c r="H1223" s="25">
        <v>54</v>
      </c>
      <c r="I1223" s="26">
        <v>46154.783333333296</v>
      </c>
      <c r="J1223" s="27">
        <v>2710</v>
      </c>
      <c r="K1223" s="27">
        <v>4036</v>
      </c>
      <c r="L1223" s="27">
        <v>2068</v>
      </c>
      <c r="M1223" s="27">
        <v>239175</v>
      </c>
      <c r="N1223" s="27">
        <v>209959</v>
      </c>
      <c r="O1223" s="25">
        <v>23</v>
      </c>
      <c r="P1223" s="27">
        <v>0</v>
      </c>
      <c r="Q1223" s="24"/>
      <c r="R1223" s="24"/>
      <c r="S1223" s="27">
        <v>162</v>
      </c>
      <c r="T1223" s="27">
        <v>262</v>
      </c>
      <c r="U1223" s="27">
        <v>5236500</v>
      </c>
      <c r="V1223" s="27">
        <v>1909900</v>
      </c>
      <c r="W1223" s="27">
        <v>5236500</v>
      </c>
      <c r="X1223" s="24" t="str">
        <f>IF(OR(I1223="",说明首页!$C$3-INT(I1223)&gt;7),"是","否")</f>
        <v>否</v>
      </c>
      <c r="Y1223" s="24" t="str">
        <f>IF(OR(O1223="",O1223&lt;22),"是","否")</f>
        <v>否</v>
      </c>
      <c r="Z1223" s="24" t="str">
        <f>IF(AND(X1223="否",Y1223="否"),"是","否")</f>
        <v>是</v>
      </c>
      <c r="AA1223" s="24" t="str">
        <f>IF(OR(I1223="",说明首页!$C$3-INT(I1223)&gt;=3),"是","否")</f>
        <v>否</v>
      </c>
      <c r="AB1223" s="28">
        <f>IFERROR(IF(L1223&gt;0,N1223/L1223,0),0)</f>
        <v>101.52756286266924</v>
      </c>
      <c r="AC1223" s="29">
        <f>IFERROR(IF(U1223="",0,U1223/10000),0)</f>
        <v>523.65</v>
      </c>
      <c r="AD1223" s="27">
        <f>IFERROR(IF(AND(T1223&lt;&gt;"",T1223&gt;0),U1223/T1223,0),0)</f>
        <v>19986.641221374044</v>
      </c>
      <c r="AE1223" s="29">
        <f>IFERROR(IF(V1223="",0,V1223/10000),0)</f>
        <v>190.99</v>
      </c>
      <c r="AF1223" s="29">
        <f>IFERROR(IF(O1223&gt;0,N1223/O1223/60,0),0)</f>
        <v>152.14420289855073</v>
      </c>
      <c r="AG1223" s="28">
        <f>IF(Z1223="是",COUNTIFS($Z$2:$Z$4721,"是",$AB$2:$AB$4721,"&lt;"&amp;AB1223)/COUNTIF($Z$2:$Z$4721,"是")*100,"")</f>
        <v>70.994940978077565</v>
      </c>
      <c r="AH1223" s="28">
        <f>IF(Z1223="是",COUNTIFS($Z$2:$Z$4721,"是",$AC$2:$AC$4721,"&lt;"&amp;AC1223)/COUNTIF($Z$2:$Z$4721,"是")*100,"")</f>
        <v>19.224283305227654</v>
      </c>
      <c r="AI1223" s="28">
        <f>IF(Z1223="是",COUNTIFS($Z$2:$Z$4721,"是",$AD$2:$AD$4721,"&lt;"&amp;AD1223)/COUNTIF($Z$2:$Z$4721,"是")*100,"")</f>
        <v>26.475548060708263</v>
      </c>
      <c r="AJ1223" s="28">
        <f>IF(Z1223="是",COUNTIFS($Z$2:$Z$4721,"是",$AE$2:$AE$4721,"&lt;"&amp;AE1223)/COUNTIF($Z$2:$Z$4721,"是")*100,"")</f>
        <v>25.632377740303543</v>
      </c>
      <c r="AK1223" s="28">
        <f>IF(Z1223="是",COUNTIFS($Z$2:$Z$4721,"是",$AF$2:$AF$4721,"&lt;"&amp;AF1223)/COUNTIF($Z$2:$Z$4721,"是")*100,"")</f>
        <v>76.559865092748737</v>
      </c>
      <c r="AL1223" s="29">
        <f>IF(Z1223="是",ROUND(AG1223*0.1+AH1223*0.35+AI1223*0.15+AJ1223*0.15+AK1223*0.25,2),"")</f>
        <v>40.78</v>
      </c>
      <c r="AM1223" s="25">
        <f>IF(Z1223="是",COUNTIFS($Z$2:$Z$4721,"是",$AL$2:$AL$4721,"&gt;"&amp;AL1223)+1,"")</f>
        <v>367</v>
      </c>
      <c r="AN1223" s="24" t="str">
        <f>IF(Z1223&lt;&gt;"是","非参评",IF(AND(AM1223&lt;=COUNTIF($Z$2:$Z$4721,"是")*0.2,AC1223&gt;MEDIAN(IF($Z$2:$Z$4721="是",$AC$2:$AC$4721))),"S",IF(AM1223&lt;=COUNTIF($Z$2:$Z$4721,"是")*0.5,"A",IF(AM1223&lt;=COUNTIF($Z$2:$Z$4721,"是")*0.8,"B","C"))))</f>
        <v>B</v>
      </c>
      <c r="AO1223" s="24" t="str">
        <f>IF(G1223="","无数据",IF(G1223&lt;30,"MOB1-",IF(G1223&lt;90,"MOB1-3",IF(G1223&lt;180,"MOB3-6",IF(G1223&lt;365,"MOB6-12","MOB12+")))))</f>
        <v>MOB1-3</v>
      </c>
    </row>
    <row r="1224" spans="1:41" ht="13.5" hidden="1" customHeight="1">
      <c r="A1224" s="24" t="s">
        <v>1168</v>
      </c>
      <c r="B1224" s="34" t="s">
        <v>152</v>
      </c>
      <c r="C1224" s="25">
        <v>804543</v>
      </c>
      <c r="D1224" s="24" t="s">
        <v>775</v>
      </c>
      <c r="E1224" s="26">
        <v>46100.394444444399</v>
      </c>
      <c r="F1224" s="26">
        <v>46100.394444444399</v>
      </c>
      <c r="G1224" s="25">
        <v>54</v>
      </c>
      <c r="H1224" s="25">
        <v>54</v>
      </c>
      <c r="I1224" s="26">
        <v>46154.750694444403</v>
      </c>
      <c r="J1224" s="27">
        <v>124</v>
      </c>
      <c r="K1224" s="27">
        <v>129</v>
      </c>
      <c r="L1224" s="27">
        <v>36</v>
      </c>
      <c r="M1224" s="27">
        <v>4087</v>
      </c>
      <c r="N1224" s="27">
        <v>2681</v>
      </c>
      <c r="O1224" s="25"/>
      <c r="P1224" s="27"/>
      <c r="Q1224" s="24"/>
      <c r="R1224" s="24"/>
      <c r="S1224" s="27"/>
      <c r="T1224" s="27"/>
      <c r="U1224" s="27"/>
      <c r="V1224" s="27"/>
      <c r="W1224" s="27"/>
      <c r="X1224" s="24" t="str">
        <f>IF(OR(I1224="",说明首页!$C$3-INT(I1224)&gt;7),"是","否")</f>
        <v>否</v>
      </c>
      <c r="Y1224" s="24" t="str">
        <f>IF(OR(O1224="",O1224&lt;22),"是","否")</f>
        <v>是</v>
      </c>
      <c r="Z1224" s="24" t="str">
        <f>IF(AND(X1224="否",Y1224="否"),"是","否")</f>
        <v>否</v>
      </c>
      <c r="AA1224" s="24" t="str">
        <f>IF(OR(I1224="",说明首页!$C$3-INT(I1224)&gt;=3),"是","否")</f>
        <v>否</v>
      </c>
      <c r="AB1224" s="28">
        <f>IFERROR(IF(L1224&gt;0,N1224/L1224,0),0)</f>
        <v>74.472222222222229</v>
      </c>
      <c r="AC1224" s="29">
        <f>IFERROR(IF(U1224="",0,U1224/10000),0)</f>
        <v>0</v>
      </c>
      <c r="AD1224" s="27">
        <f>IFERROR(IF(AND(T1224&lt;&gt;"",T1224&gt;0),U1224/T1224,0),0)</f>
        <v>0</v>
      </c>
      <c r="AE1224" s="29">
        <f>IFERROR(IF(V1224="",0,V1224/10000),0)</f>
        <v>0</v>
      </c>
      <c r="AF1224" s="29">
        <f>IFERROR(IF(O1224&gt;0,N1224/O1224/60,0),0)</f>
        <v>0</v>
      </c>
      <c r="AG1224" s="28" t="str">
        <f>IF(Z1224="是",COUNTIFS($Z$2:$Z$4721,"是",$AB$2:$AB$4721,"&lt;"&amp;AB1224)/COUNTIF($Z$2:$Z$4721,"是")*100,"")</f>
        <v/>
      </c>
      <c r="AH1224" s="28" t="str">
        <f>IF(Z1224="是",COUNTIFS($Z$2:$Z$4721,"是",$AC$2:$AC$4721,"&lt;"&amp;AC1224)/COUNTIF($Z$2:$Z$4721,"是")*100,"")</f>
        <v/>
      </c>
      <c r="AI1224" s="28" t="str">
        <f>IF(Z1224="是",COUNTIFS($Z$2:$Z$4721,"是",$AD$2:$AD$4721,"&lt;"&amp;AD1224)/COUNTIF($Z$2:$Z$4721,"是")*100,"")</f>
        <v/>
      </c>
      <c r="AJ1224" s="28" t="str">
        <f>IF(Z1224="是",COUNTIFS($Z$2:$Z$4721,"是",$AE$2:$AE$4721,"&lt;"&amp;AE1224)/COUNTIF($Z$2:$Z$4721,"是")*100,"")</f>
        <v/>
      </c>
      <c r="AK1224" s="28" t="str">
        <f>IF(Z1224="是",COUNTIFS($Z$2:$Z$4721,"是",$AF$2:$AF$4721,"&lt;"&amp;AF1224)/COUNTIF($Z$2:$Z$4721,"是")*100,"")</f>
        <v/>
      </c>
      <c r="AL1224" s="29" t="str">
        <f>IF(Z1224="是",ROUND(AG1224*0.1+AH1224*0.35+AI1224*0.15+AJ1224*0.15+AK1224*0.25,2),"")</f>
        <v/>
      </c>
      <c r="AM1224" s="25" t="str">
        <f>IF(Z1224="是",COUNTIFS($Z$2:$Z$4721,"是",$AL$2:$AL$4721,"&gt;"&amp;AL1224)+1,"")</f>
        <v/>
      </c>
      <c r="AN1224" s="24" t="str">
        <f>IF(Z1224&lt;&gt;"是","非参评",IF(AND(AM1224&lt;=COUNTIF($Z$2:$Z$4721,"是")*0.2,AC1224&gt;MEDIAN(IF($Z$2:$Z$4721="是",$AC$2:$AC$4721))),"S",IF(AM1224&lt;=COUNTIF($Z$2:$Z$4721,"是")*0.5,"A",IF(AM1224&lt;=COUNTIF($Z$2:$Z$4721,"是")*0.8,"B","C"))))</f>
        <v>非参评</v>
      </c>
      <c r="AO1224" s="24" t="str">
        <f>IF(G1224="","无数据",IF(G1224&lt;30,"MOB1-",IF(G1224&lt;90,"MOB1-3",IF(G1224&lt;180,"MOB3-6",IF(G1224&lt;365,"MOB6-12","MOB12+")))))</f>
        <v>MOB1-3</v>
      </c>
    </row>
    <row r="1225" spans="1:41" ht="13.5" hidden="1" customHeight="1">
      <c r="A1225" s="24" t="s">
        <v>1168</v>
      </c>
      <c r="B1225" s="34" t="s">
        <v>152</v>
      </c>
      <c r="C1225" s="25">
        <v>804544</v>
      </c>
      <c r="D1225" s="24" t="s">
        <v>760</v>
      </c>
      <c r="E1225" s="26">
        <v>46100.386805555601</v>
      </c>
      <c r="F1225" s="26">
        <v>46100.386805555601</v>
      </c>
      <c r="G1225" s="25">
        <v>54</v>
      </c>
      <c r="H1225" s="25">
        <v>54</v>
      </c>
      <c r="I1225" s="26">
        <v>46154.750694444403</v>
      </c>
      <c r="J1225" s="27">
        <v>96</v>
      </c>
      <c r="K1225" s="27">
        <v>102</v>
      </c>
      <c r="L1225" s="27">
        <v>39</v>
      </c>
      <c r="M1225" s="27">
        <v>4584</v>
      </c>
      <c r="N1225" s="27">
        <v>3769</v>
      </c>
      <c r="O1225" s="25">
        <v>1</v>
      </c>
      <c r="P1225" s="24"/>
      <c r="Q1225" s="24"/>
      <c r="R1225" s="24"/>
      <c r="S1225" s="24"/>
      <c r="T1225" s="24"/>
      <c r="U1225" s="24"/>
      <c r="V1225" s="24"/>
      <c r="W1225" s="24"/>
      <c r="X1225" s="24" t="str">
        <f>IF(OR(I1225="",说明首页!$C$3-INT(I1225)&gt;7),"是","否")</f>
        <v>否</v>
      </c>
      <c r="Y1225" s="24" t="str">
        <f>IF(OR(O1225="",O1225&lt;22),"是","否")</f>
        <v>是</v>
      </c>
      <c r="Z1225" s="24" t="str">
        <f>IF(AND(X1225="否",Y1225="否"),"是","否")</f>
        <v>否</v>
      </c>
      <c r="AA1225" s="24" t="str">
        <f>IF(OR(I1225="",说明首页!$C$3-INT(I1225)&gt;=3),"是","否")</f>
        <v>否</v>
      </c>
      <c r="AB1225" s="28">
        <f>IFERROR(IF(L1225&gt;0,N1225/L1225,0),0)</f>
        <v>96.641025641025635</v>
      </c>
      <c r="AC1225" s="29">
        <f>IFERROR(IF(U1225="",0,U1225/10000),0)</f>
        <v>0</v>
      </c>
      <c r="AD1225" s="27">
        <f>IFERROR(IF(AND(T1225&lt;&gt;"",T1225&gt;0),U1225/T1225,0),0)</f>
        <v>0</v>
      </c>
      <c r="AE1225" s="29">
        <f>IFERROR(IF(V1225="",0,V1225/10000),0)</f>
        <v>0</v>
      </c>
      <c r="AF1225" s="29">
        <f>IFERROR(IF(O1225&gt;0,N1225/O1225/60,0),0)</f>
        <v>62.81666666666667</v>
      </c>
      <c r="AG1225" s="28" t="str">
        <f>IF(Z1225="是",COUNTIFS($Z$2:$Z$4721,"是",$AB$2:$AB$4721,"&lt;"&amp;AB1225)/COUNTIF($Z$2:$Z$4721,"是")*100,"")</f>
        <v/>
      </c>
      <c r="AH1225" s="28" t="str">
        <f>IF(Z1225="是",COUNTIFS($Z$2:$Z$4721,"是",$AC$2:$AC$4721,"&lt;"&amp;AC1225)/COUNTIF($Z$2:$Z$4721,"是")*100,"")</f>
        <v/>
      </c>
      <c r="AI1225" s="28" t="str">
        <f>IF(Z1225="是",COUNTIFS($Z$2:$Z$4721,"是",$AD$2:$AD$4721,"&lt;"&amp;AD1225)/COUNTIF($Z$2:$Z$4721,"是")*100,"")</f>
        <v/>
      </c>
      <c r="AJ1225" s="28" t="str">
        <f>IF(Z1225="是",COUNTIFS($Z$2:$Z$4721,"是",$AE$2:$AE$4721,"&lt;"&amp;AE1225)/COUNTIF($Z$2:$Z$4721,"是")*100,"")</f>
        <v/>
      </c>
      <c r="AK1225" s="28" t="str">
        <f>IF(Z1225="是",COUNTIFS($Z$2:$Z$4721,"是",$AF$2:$AF$4721,"&lt;"&amp;AF1225)/COUNTIF($Z$2:$Z$4721,"是")*100,"")</f>
        <v/>
      </c>
      <c r="AL1225" s="29" t="str">
        <f>IF(Z1225="是",ROUND(AG1225*0.1+AH1225*0.35+AI1225*0.15+AJ1225*0.15+AK1225*0.25,2),"")</f>
        <v/>
      </c>
      <c r="AM1225" s="25" t="str">
        <f>IF(Z1225="是",COUNTIFS($Z$2:$Z$4721,"是",$AL$2:$AL$4721,"&gt;"&amp;AL1225)+1,"")</f>
        <v/>
      </c>
      <c r="AN1225" s="24" t="str">
        <f>IF(Z1225&lt;&gt;"是","非参评",IF(AND(AM1225&lt;=COUNTIF($Z$2:$Z$4721,"是")*0.2,AC1225&gt;MEDIAN(IF($Z$2:$Z$4721="是",$AC$2:$AC$4721))),"S",IF(AM1225&lt;=COUNTIF($Z$2:$Z$4721,"是")*0.5,"A",IF(AM1225&lt;=COUNTIF($Z$2:$Z$4721,"是")*0.8,"B","C"))))</f>
        <v>非参评</v>
      </c>
      <c r="AO1225" s="24" t="str">
        <f>IF(G1225="","无数据",IF(G1225&lt;30,"MOB1-",IF(G1225&lt;90,"MOB1-3",IF(G1225&lt;180,"MOB3-6",IF(G1225&lt;365,"MOB6-12","MOB12+")))))</f>
        <v>MOB1-3</v>
      </c>
    </row>
    <row r="1226" spans="1:41" ht="13.5" hidden="1" customHeight="1">
      <c r="A1226" s="24" t="s">
        <v>1168</v>
      </c>
      <c r="B1226" s="34" t="s">
        <v>152</v>
      </c>
      <c r="C1226" s="25">
        <v>804545</v>
      </c>
      <c r="D1226" s="24" t="s">
        <v>794</v>
      </c>
      <c r="E1226" s="26">
        <v>46100.434722222199</v>
      </c>
      <c r="F1226" s="26">
        <v>46100.434722222199</v>
      </c>
      <c r="G1226" s="25">
        <v>54</v>
      </c>
      <c r="H1226" s="25">
        <v>54</v>
      </c>
      <c r="I1226" s="26">
        <v>46134.774305555598</v>
      </c>
      <c r="J1226" s="27">
        <v>634</v>
      </c>
      <c r="K1226" s="27">
        <v>896</v>
      </c>
      <c r="L1226" s="27">
        <v>379</v>
      </c>
      <c r="M1226" s="27">
        <v>49317</v>
      </c>
      <c r="N1226" s="27">
        <v>43108</v>
      </c>
      <c r="O1226" s="25">
        <v>5</v>
      </c>
      <c r="P1226" s="27">
        <v>0</v>
      </c>
      <c r="Q1226" s="24"/>
      <c r="R1226" s="24"/>
      <c r="S1226" s="27">
        <v>34</v>
      </c>
      <c r="T1226" s="27">
        <v>52</v>
      </c>
      <c r="U1226" s="27">
        <v>787000</v>
      </c>
      <c r="V1226" s="27">
        <v>136200</v>
      </c>
      <c r="W1226" s="27">
        <v>787000</v>
      </c>
      <c r="X1226" s="24" t="str">
        <f>IF(OR(I1226="",说明首页!$C$3-INT(I1226)&gt;7),"是","否")</f>
        <v>否</v>
      </c>
      <c r="Y1226" s="24" t="str">
        <f>IF(OR(O1226="",O1226&lt;22),"是","否")</f>
        <v>是</v>
      </c>
      <c r="Z1226" s="24" t="str">
        <f>IF(AND(X1226="否",Y1226="否"),"是","否")</f>
        <v>否</v>
      </c>
      <c r="AA1226" s="24" t="str">
        <f>IF(OR(I1226="",说明首页!$C$3-INT(I1226)&gt;=3),"是","否")</f>
        <v>否</v>
      </c>
      <c r="AB1226" s="28">
        <f>IFERROR(IF(L1226&gt;0,N1226/L1226,0),0)</f>
        <v>113.74142480211081</v>
      </c>
      <c r="AC1226" s="29">
        <f>IFERROR(IF(U1226="",0,U1226/10000),0)</f>
        <v>78.7</v>
      </c>
      <c r="AD1226" s="27">
        <f>IFERROR(IF(AND(T1226&lt;&gt;"",T1226&gt;0),U1226/T1226,0),0)</f>
        <v>15134.615384615385</v>
      </c>
      <c r="AE1226" s="29">
        <f>IFERROR(IF(V1226="",0,V1226/10000),0)</f>
        <v>13.62</v>
      </c>
      <c r="AF1226" s="29">
        <f>IFERROR(IF(O1226&gt;0,N1226/O1226/60,0),0)</f>
        <v>143.69333333333333</v>
      </c>
      <c r="AG1226" s="28" t="str">
        <f>IF(Z1226="是",COUNTIFS($Z$2:$Z$4721,"是",$AB$2:$AB$4721,"&lt;"&amp;AB1226)/COUNTIF($Z$2:$Z$4721,"是")*100,"")</f>
        <v/>
      </c>
      <c r="AH1226" s="28" t="str">
        <f>IF(Z1226="是",COUNTIFS($Z$2:$Z$4721,"是",$AC$2:$AC$4721,"&lt;"&amp;AC1226)/COUNTIF($Z$2:$Z$4721,"是")*100,"")</f>
        <v/>
      </c>
      <c r="AI1226" s="28" t="str">
        <f>IF(Z1226="是",COUNTIFS($Z$2:$Z$4721,"是",$AD$2:$AD$4721,"&lt;"&amp;AD1226)/COUNTIF($Z$2:$Z$4721,"是")*100,"")</f>
        <v/>
      </c>
      <c r="AJ1226" s="28" t="str">
        <f>IF(Z1226="是",COUNTIFS($Z$2:$Z$4721,"是",$AE$2:$AE$4721,"&lt;"&amp;AE1226)/COUNTIF($Z$2:$Z$4721,"是")*100,"")</f>
        <v/>
      </c>
      <c r="AK1226" s="28" t="str">
        <f>IF(Z1226="是",COUNTIFS($Z$2:$Z$4721,"是",$AF$2:$AF$4721,"&lt;"&amp;AF1226)/COUNTIF($Z$2:$Z$4721,"是")*100,"")</f>
        <v/>
      </c>
      <c r="AL1226" s="29" t="str">
        <f>IF(Z1226="是",ROUND(AG1226*0.1+AH1226*0.35+AI1226*0.15+AJ1226*0.15+AK1226*0.25,2),"")</f>
        <v/>
      </c>
      <c r="AM1226" s="25" t="str">
        <f>IF(Z1226="是",COUNTIFS($Z$2:$Z$4721,"是",$AL$2:$AL$4721,"&gt;"&amp;AL1226)+1,"")</f>
        <v/>
      </c>
      <c r="AN1226" s="24" t="str">
        <f>IF(Z1226&lt;&gt;"是","非参评",IF(AND(AM1226&lt;=COUNTIF($Z$2:$Z$4721,"是")*0.2,AC1226&gt;MEDIAN(IF($Z$2:$Z$4721="是",$AC$2:$AC$4721))),"S",IF(AM1226&lt;=COUNTIF($Z$2:$Z$4721,"是")*0.5,"A",IF(AM1226&lt;=COUNTIF($Z$2:$Z$4721,"是")*0.8,"B","C"))))</f>
        <v>非参评</v>
      </c>
      <c r="AO1226" s="24" t="str">
        <f>IF(G1226="","无数据",IF(G1226&lt;30,"MOB1-",IF(G1226&lt;90,"MOB1-3",IF(G1226&lt;180,"MOB3-6",IF(G1226&lt;365,"MOB6-12","MOB12+")))))</f>
        <v>MOB1-3</v>
      </c>
    </row>
    <row r="1227" spans="1:41" ht="13.5" hidden="1" customHeight="1">
      <c r="A1227" s="24" t="s">
        <v>1168</v>
      </c>
      <c r="B1227" s="34" t="s">
        <v>152</v>
      </c>
      <c r="C1227" s="25">
        <v>804546</v>
      </c>
      <c r="D1227" s="24" t="s">
        <v>764</v>
      </c>
      <c r="E1227" s="26">
        <v>46100.388888888898</v>
      </c>
      <c r="F1227" s="26">
        <v>46100.388888888898</v>
      </c>
      <c r="G1227" s="25">
        <v>54</v>
      </c>
      <c r="H1227" s="25">
        <v>54</v>
      </c>
      <c r="I1227" s="26">
        <v>46154.752083333296</v>
      </c>
      <c r="J1227" s="27">
        <v>55</v>
      </c>
      <c r="K1227" s="27">
        <v>60</v>
      </c>
      <c r="L1227" s="27">
        <v>23</v>
      </c>
      <c r="M1227" s="27">
        <v>3560</v>
      </c>
      <c r="N1227" s="27">
        <v>3077</v>
      </c>
      <c r="O1227" s="24"/>
      <c r="P1227" s="27">
        <v>0</v>
      </c>
      <c r="Q1227" s="24"/>
      <c r="R1227" s="24"/>
      <c r="S1227" s="27">
        <v>1</v>
      </c>
      <c r="T1227" s="27">
        <v>2</v>
      </c>
      <c r="U1227" s="27">
        <v>25000</v>
      </c>
      <c r="V1227" s="27">
        <v>25000</v>
      </c>
      <c r="W1227" s="27">
        <v>25000</v>
      </c>
      <c r="X1227" s="24" t="str">
        <f>IF(OR(I1227="",说明首页!$C$3-INT(I1227)&gt;7),"是","否")</f>
        <v>否</v>
      </c>
      <c r="Y1227" s="24" t="str">
        <f>IF(OR(O1227="",O1227&lt;22),"是","否")</f>
        <v>是</v>
      </c>
      <c r="Z1227" s="24" t="str">
        <f>IF(AND(X1227="否",Y1227="否"),"是","否")</f>
        <v>否</v>
      </c>
      <c r="AA1227" s="24" t="str">
        <f>IF(OR(I1227="",说明首页!$C$3-INT(I1227)&gt;=3),"是","否")</f>
        <v>否</v>
      </c>
      <c r="AB1227" s="28">
        <f>IFERROR(IF(L1227&gt;0,N1227/L1227,0),0)</f>
        <v>133.78260869565219</v>
      </c>
      <c r="AC1227" s="29">
        <f>IFERROR(IF(U1227="",0,U1227/10000),0)</f>
        <v>2.5</v>
      </c>
      <c r="AD1227" s="27">
        <f>IFERROR(IF(AND(T1227&lt;&gt;"",T1227&gt;0),U1227/T1227,0),0)</f>
        <v>12500</v>
      </c>
      <c r="AE1227" s="29">
        <f>IFERROR(IF(V1227="",0,V1227/10000),0)</f>
        <v>2.5</v>
      </c>
      <c r="AF1227" s="29">
        <f>IFERROR(IF(O1227&gt;0,N1227/O1227/60,0),0)</f>
        <v>0</v>
      </c>
      <c r="AG1227" s="28" t="str">
        <f>IF(Z1227="是",COUNTIFS($Z$2:$Z$4721,"是",$AB$2:$AB$4721,"&lt;"&amp;AB1227)/COUNTIF($Z$2:$Z$4721,"是")*100,"")</f>
        <v/>
      </c>
      <c r="AH1227" s="28" t="str">
        <f>IF(Z1227="是",COUNTIFS($Z$2:$Z$4721,"是",$AC$2:$AC$4721,"&lt;"&amp;AC1227)/COUNTIF($Z$2:$Z$4721,"是")*100,"")</f>
        <v/>
      </c>
      <c r="AI1227" s="28" t="str">
        <f>IF(Z1227="是",COUNTIFS($Z$2:$Z$4721,"是",$AD$2:$AD$4721,"&lt;"&amp;AD1227)/COUNTIF($Z$2:$Z$4721,"是")*100,"")</f>
        <v/>
      </c>
      <c r="AJ1227" s="28" t="str">
        <f>IF(Z1227="是",COUNTIFS($Z$2:$Z$4721,"是",$AE$2:$AE$4721,"&lt;"&amp;AE1227)/COUNTIF($Z$2:$Z$4721,"是")*100,"")</f>
        <v/>
      </c>
      <c r="AK1227" s="28" t="str">
        <f>IF(Z1227="是",COUNTIFS($Z$2:$Z$4721,"是",$AF$2:$AF$4721,"&lt;"&amp;AF1227)/COUNTIF($Z$2:$Z$4721,"是")*100,"")</f>
        <v/>
      </c>
      <c r="AL1227" s="29" t="str">
        <f>IF(Z1227="是",ROUND(AG1227*0.1+AH1227*0.35+AI1227*0.15+AJ1227*0.15+AK1227*0.25,2),"")</f>
        <v/>
      </c>
      <c r="AM1227" s="25" t="str">
        <f>IF(Z1227="是",COUNTIFS($Z$2:$Z$4721,"是",$AL$2:$AL$4721,"&gt;"&amp;AL1227)+1,"")</f>
        <v/>
      </c>
      <c r="AN1227" s="24" t="str">
        <f>IF(Z1227&lt;&gt;"是","非参评",IF(AND(AM1227&lt;=COUNTIF($Z$2:$Z$4721,"是")*0.2,AC1227&gt;MEDIAN(IF($Z$2:$Z$4721="是",$AC$2:$AC$4721))),"S",IF(AM1227&lt;=COUNTIF($Z$2:$Z$4721,"是")*0.5,"A",IF(AM1227&lt;=COUNTIF($Z$2:$Z$4721,"是")*0.8,"B","C"))))</f>
        <v>非参评</v>
      </c>
      <c r="AO1227" s="24" t="str">
        <f>IF(G1227="","无数据",IF(G1227&lt;30,"MOB1-",IF(G1227&lt;90,"MOB1-3",IF(G1227&lt;180,"MOB3-6",IF(G1227&lt;365,"MOB6-12","MOB12+")))))</f>
        <v>MOB1-3</v>
      </c>
    </row>
    <row r="1228" spans="1:41" ht="13.5" hidden="1" customHeight="1">
      <c r="A1228" s="24" t="s">
        <v>1168</v>
      </c>
      <c r="B1228" s="34" t="s">
        <v>152</v>
      </c>
      <c r="C1228" s="25">
        <v>804547</v>
      </c>
      <c r="D1228" s="24" t="s">
        <v>792</v>
      </c>
      <c r="E1228" s="26">
        <v>46100.434027777803</v>
      </c>
      <c r="F1228" s="26">
        <v>46100.434027777803</v>
      </c>
      <c r="G1228" s="25">
        <v>54</v>
      </c>
      <c r="H1228" s="25">
        <v>54</v>
      </c>
      <c r="I1228" s="26">
        <v>46141.708333333299</v>
      </c>
      <c r="J1228" s="27">
        <v>34</v>
      </c>
      <c r="K1228" s="27">
        <v>36</v>
      </c>
      <c r="L1228" s="27">
        <v>18</v>
      </c>
      <c r="M1228" s="27">
        <v>1868</v>
      </c>
      <c r="N1228" s="27">
        <v>1567</v>
      </c>
      <c r="O1228" s="25"/>
      <c r="P1228" s="27"/>
      <c r="Q1228" s="24"/>
      <c r="R1228" s="24"/>
      <c r="S1228" s="27"/>
      <c r="T1228" s="27"/>
      <c r="U1228" s="27"/>
      <c r="V1228" s="27"/>
      <c r="W1228" s="27"/>
      <c r="X1228" s="24" t="str">
        <f>IF(OR(I1228="",说明首页!$C$3-INT(I1228)&gt;7),"是","否")</f>
        <v>否</v>
      </c>
      <c r="Y1228" s="24" t="str">
        <f>IF(OR(O1228="",O1228&lt;22),"是","否")</f>
        <v>是</v>
      </c>
      <c r="Z1228" s="24" t="str">
        <f>IF(AND(X1228="否",Y1228="否"),"是","否")</f>
        <v>否</v>
      </c>
      <c r="AA1228" s="24" t="str">
        <f>IF(OR(I1228="",说明首页!$C$3-INT(I1228)&gt;=3),"是","否")</f>
        <v>否</v>
      </c>
      <c r="AB1228" s="28">
        <f>IFERROR(IF(L1228&gt;0,N1228/L1228,0),0)</f>
        <v>87.055555555555557</v>
      </c>
      <c r="AC1228" s="29">
        <f>IFERROR(IF(U1228="",0,U1228/10000),0)</f>
        <v>0</v>
      </c>
      <c r="AD1228" s="27">
        <f>IFERROR(IF(AND(T1228&lt;&gt;"",T1228&gt;0),U1228/T1228,0),0)</f>
        <v>0</v>
      </c>
      <c r="AE1228" s="29">
        <f>IFERROR(IF(V1228="",0,V1228/10000),0)</f>
        <v>0</v>
      </c>
      <c r="AF1228" s="29">
        <f>IFERROR(IF(O1228&gt;0,N1228/O1228/60,0),0)</f>
        <v>0</v>
      </c>
      <c r="AG1228" s="28" t="str">
        <f>IF(Z1228="是",COUNTIFS($Z$2:$Z$4721,"是",$AB$2:$AB$4721,"&lt;"&amp;AB1228)/COUNTIF($Z$2:$Z$4721,"是")*100,"")</f>
        <v/>
      </c>
      <c r="AH1228" s="28" t="str">
        <f>IF(Z1228="是",COUNTIFS($Z$2:$Z$4721,"是",$AC$2:$AC$4721,"&lt;"&amp;AC1228)/COUNTIF($Z$2:$Z$4721,"是")*100,"")</f>
        <v/>
      </c>
      <c r="AI1228" s="28" t="str">
        <f>IF(Z1228="是",COUNTIFS($Z$2:$Z$4721,"是",$AD$2:$AD$4721,"&lt;"&amp;AD1228)/COUNTIF($Z$2:$Z$4721,"是")*100,"")</f>
        <v/>
      </c>
      <c r="AJ1228" s="28" t="str">
        <f>IF(Z1228="是",COUNTIFS($Z$2:$Z$4721,"是",$AE$2:$AE$4721,"&lt;"&amp;AE1228)/COUNTIF($Z$2:$Z$4721,"是")*100,"")</f>
        <v/>
      </c>
      <c r="AK1228" s="28" t="str">
        <f>IF(Z1228="是",COUNTIFS($Z$2:$Z$4721,"是",$AF$2:$AF$4721,"&lt;"&amp;AF1228)/COUNTIF($Z$2:$Z$4721,"是")*100,"")</f>
        <v/>
      </c>
      <c r="AL1228" s="29" t="str">
        <f>IF(Z1228="是",ROUND(AG1228*0.1+AH1228*0.35+AI1228*0.15+AJ1228*0.15+AK1228*0.25,2),"")</f>
        <v/>
      </c>
      <c r="AM1228" s="25" t="str">
        <f>IF(Z1228="是",COUNTIFS($Z$2:$Z$4721,"是",$AL$2:$AL$4721,"&gt;"&amp;AL1228)+1,"")</f>
        <v/>
      </c>
      <c r="AN1228" s="24" t="str">
        <f>IF(Z1228&lt;&gt;"是","非参评",IF(AND(AM1228&lt;=COUNTIF($Z$2:$Z$4721,"是")*0.2,AC1228&gt;MEDIAN(IF($Z$2:$Z$4721="是",$AC$2:$AC$4721))),"S",IF(AM1228&lt;=COUNTIF($Z$2:$Z$4721,"是")*0.5,"A",IF(AM1228&lt;=COUNTIF($Z$2:$Z$4721,"是")*0.8,"B","C"))))</f>
        <v>非参评</v>
      </c>
      <c r="AO1228" s="24" t="str">
        <f>IF(G1228="","无数据",IF(G1228&lt;30,"MOB1-",IF(G1228&lt;90,"MOB1-3",IF(G1228&lt;180,"MOB3-6",IF(G1228&lt;365,"MOB6-12","MOB12+")))))</f>
        <v>MOB1-3</v>
      </c>
    </row>
    <row r="1229" spans="1:41" ht="13.5" hidden="1" customHeight="1">
      <c r="A1229" s="24" t="s">
        <v>1168</v>
      </c>
      <c r="B1229" s="34" t="s">
        <v>152</v>
      </c>
      <c r="C1229" s="25">
        <v>804548</v>
      </c>
      <c r="D1229" s="24" t="s">
        <v>823</v>
      </c>
      <c r="E1229" s="26">
        <v>46101.394444444399</v>
      </c>
      <c r="F1229" s="26">
        <v>46101.394444444399</v>
      </c>
      <c r="G1229" s="25">
        <v>53</v>
      </c>
      <c r="H1229" s="25">
        <v>53</v>
      </c>
      <c r="I1229" s="26">
        <v>46147.620138888902</v>
      </c>
      <c r="J1229" s="27">
        <v>100</v>
      </c>
      <c r="K1229" s="27">
        <v>102</v>
      </c>
      <c r="L1229" s="27">
        <v>25</v>
      </c>
      <c r="M1229" s="27">
        <v>2863</v>
      </c>
      <c r="N1229" s="27">
        <v>1976</v>
      </c>
      <c r="O1229" s="25"/>
      <c r="P1229" s="27"/>
      <c r="Q1229" s="24"/>
      <c r="R1229" s="24"/>
      <c r="S1229" s="27"/>
      <c r="T1229" s="27"/>
      <c r="U1229" s="27"/>
      <c r="V1229" s="27"/>
      <c r="W1229" s="27"/>
      <c r="X1229" s="24" t="str">
        <f>IF(OR(I1229="",说明首页!$C$3-INT(I1229)&gt;7),"是","否")</f>
        <v>否</v>
      </c>
      <c r="Y1229" s="24" t="str">
        <f>IF(OR(O1229="",O1229&lt;22),"是","否")</f>
        <v>是</v>
      </c>
      <c r="Z1229" s="24" t="str">
        <f>IF(AND(X1229="否",Y1229="否"),"是","否")</f>
        <v>否</v>
      </c>
      <c r="AA1229" s="24" t="str">
        <f>IF(OR(I1229="",说明首页!$C$3-INT(I1229)&gt;=3),"是","否")</f>
        <v>否</v>
      </c>
      <c r="AB1229" s="28">
        <f>IFERROR(IF(L1229&gt;0,N1229/L1229,0),0)</f>
        <v>79.040000000000006</v>
      </c>
      <c r="AC1229" s="29">
        <f>IFERROR(IF(U1229="",0,U1229/10000),0)</f>
        <v>0</v>
      </c>
      <c r="AD1229" s="27">
        <f>IFERROR(IF(AND(T1229&lt;&gt;"",T1229&gt;0),U1229/T1229,0),0)</f>
        <v>0</v>
      </c>
      <c r="AE1229" s="29">
        <f>IFERROR(IF(V1229="",0,V1229/10000),0)</f>
        <v>0</v>
      </c>
      <c r="AF1229" s="29">
        <f>IFERROR(IF(O1229&gt;0,N1229/O1229/60,0),0)</f>
        <v>0</v>
      </c>
      <c r="AG1229" s="28" t="str">
        <f>IF(Z1229="是",COUNTIFS($Z$2:$Z$4721,"是",$AB$2:$AB$4721,"&lt;"&amp;AB1229)/COUNTIF($Z$2:$Z$4721,"是")*100,"")</f>
        <v/>
      </c>
      <c r="AH1229" s="28" t="str">
        <f>IF(Z1229="是",COUNTIFS($Z$2:$Z$4721,"是",$AC$2:$AC$4721,"&lt;"&amp;AC1229)/COUNTIF($Z$2:$Z$4721,"是")*100,"")</f>
        <v/>
      </c>
      <c r="AI1229" s="28" t="str">
        <f>IF(Z1229="是",COUNTIFS($Z$2:$Z$4721,"是",$AD$2:$AD$4721,"&lt;"&amp;AD1229)/COUNTIF($Z$2:$Z$4721,"是")*100,"")</f>
        <v/>
      </c>
      <c r="AJ1229" s="28" t="str">
        <f>IF(Z1229="是",COUNTIFS($Z$2:$Z$4721,"是",$AE$2:$AE$4721,"&lt;"&amp;AE1229)/COUNTIF($Z$2:$Z$4721,"是")*100,"")</f>
        <v/>
      </c>
      <c r="AK1229" s="28" t="str">
        <f>IF(Z1229="是",COUNTIFS($Z$2:$Z$4721,"是",$AF$2:$AF$4721,"&lt;"&amp;AF1229)/COUNTIF($Z$2:$Z$4721,"是")*100,"")</f>
        <v/>
      </c>
      <c r="AL1229" s="29" t="str">
        <f>IF(Z1229="是",ROUND(AG1229*0.1+AH1229*0.35+AI1229*0.15+AJ1229*0.15+AK1229*0.25,2),"")</f>
        <v/>
      </c>
      <c r="AM1229" s="25" t="str">
        <f>IF(Z1229="是",COUNTIFS($Z$2:$Z$4721,"是",$AL$2:$AL$4721,"&gt;"&amp;AL1229)+1,"")</f>
        <v/>
      </c>
      <c r="AN1229" s="24" t="str">
        <f>IF(Z1229&lt;&gt;"是","非参评",IF(AND(AM1229&lt;=COUNTIF($Z$2:$Z$4721,"是")*0.2,AC1229&gt;MEDIAN(IF($Z$2:$Z$4721="是",$AC$2:$AC$4721))),"S",IF(AM1229&lt;=COUNTIF($Z$2:$Z$4721,"是")*0.5,"A",IF(AM1229&lt;=COUNTIF($Z$2:$Z$4721,"是")*0.8,"B","C"))))</f>
        <v>非参评</v>
      </c>
      <c r="AO1229" s="24" t="str">
        <f>IF(G1229="","无数据",IF(G1229&lt;30,"MOB1-",IF(G1229&lt;90,"MOB1-3",IF(G1229&lt;180,"MOB3-6",IF(G1229&lt;365,"MOB6-12","MOB12+")))))</f>
        <v>MOB1-3</v>
      </c>
    </row>
    <row r="1230" spans="1:41" ht="13.5" hidden="1" customHeight="1">
      <c r="A1230" s="24" t="s">
        <v>1168</v>
      </c>
      <c r="B1230" s="34" t="s">
        <v>152</v>
      </c>
      <c r="C1230" s="25">
        <v>804550</v>
      </c>
      <c r="D1230" s="24" t="s">
        <v>1767</v>
      </c>
      <c r="E1230" s="26">
        <v>46101.386111111096</v>
      </c>
      <c r="F1230" s="26">
        <v>46101.386111111096</v>
      </c>
      <c r="G1230" s="25">
        <v>53</v>
      </c>
      <c r="H1230" s="25">
        <v>53</v>
      </c>
      <c r="I1230" s="26">
        <v>46154.804861111101</v>
      </c>
      <c r="J1230" s="27">
        <v>3444</v>
      </c>
      <c r="K1230" s="27">
        <v>4710</v>
      </c>
      <c r="L1230" s="27">
        <v>1810</v>
      </c>
      <c r="M1230" s="27">
        <v>219437</v>
      </c>
      <c r="N1230" s="27">
        <v>174449</v>
      </c>
      <c r="O1230" s="24">
        <v>26</v>
      </c>
      <c r="P1230" s="24">
        <v>0</v>
      </c>
      <c r="Q1230" s="24"/>
      <c r="R1230" s="24"/>
      <c r="S1230" s="24">
        <v>161</v>
      </c>
      <c r="T1230" s="24">
        <v>254</v>
      </c>
      <c r="U1230" s="24">
        <v>5574400</v>
      </c>
      <c r="V1230" s="24">
        <v>1177000</v>
      </c>
      <c r="W1230" s="24">
        <v>5574400</v>
      </c>
      <c r="X1230" s="24" t="str">
        <f>IF(OR(I1230="",说明首页!$C$3-INT(I1230)&gt;7),"是","否")</f>
        <v>否</v>
      </c>
      <c r="Y1230" s="24" t="str">
        <f>IF(OR(O1230="",O1230&lt;22),"是","否")</f>
        <v>否</v>
      </c>
      <c r="Z1230" s="24" t="str">
        <f>IF(AND(X1230="否",Y1230="否"),"是","否")</f>
        <v>是</v>
      </c>
      <c r="AA1230" s="24" t="str">
        <f>IF(OR(I1230="",说明首页!$C$3-INT(I1230)&gt;=3),"是","否")</f>
        <v>否</v>
      </c>
      <c r="AB1230" s="28">
        <f>IFERROR(IF(L1230&gt;0,N1230/L1230,0),0)</f>
        <v>96.38066298342541</v>
      </c>
      <c r="AC1230" s="29">
        <f>IFERROR(IF(U1230="",0,U1230/10000),0)</f>
        <v>557.44000000000005</v>
      </c>
      <c r="AD1230" s="27">
        <f>IFERROR(IF(AND(T1230&lt;&gt;"",T1230&gt;0),U1230/T1230,0),0)</f>
        <v>21946.456692913387</v>
      </c>
      <c r="AE1230" s="29">
        <f>IFERROR(IF(V1230="",0,V1230/10000),0)</f>
        <v>117.7</v>
      </c>
      <c r="AF1230" s="29">
        <f>IFERROR(IF(O1230&gt;0,N1230/O1230/60,0),0)</f>
        <v>111.82628205128205</v>
      </c>
      <c r="AG1230" s="28">
        <f>IF(Z1230="是",COUNTIFS($Z$2:$Z$4721,"是",$AB$2:$AB$4721,"&lt;"&amp;AB1230)/COUNTIF($Z$2:$Z$4721,"是")*100,"")</f>
        <v>59.527824620573355</v>
      </c>
      <c r="AH1230" s="28">
        <f>IF(Z1230="是",COUNTIFS($Z$2:$Z$4721,"是",$AC$2:$AC$4721,"&lt;"&amp;AC1230)/COUNTIF($Z$2:$Z$4721,"是")*100,"")</f>
        <v>23.608768971332207</v>
      </c>
      <c r="AI1230" s="28">
        <f>IF(Z1230="是",COUNTIFS($Z$2:$Z$4721,"是",$AD$2:$AD$4721,"&lt;"&amp;AD1230)/COUNTIF($Z$2:$Z$4721,"是")*100,"")</f>
        <v>36.593591905564928</v>
      </c>
      <c r="AJ1230" s="28">
        <f>IF(Z1230="是",COUNTIFS($Z$2:$Z$4721,"是",$AE$2:$AE$4721,"&lt;"&amp;AE1230)/COUNTIF($Z$2:$Z$4721,"是")*100,"")</f>
        <v>11.298482293423271</v>
      </c>
      <c r="AK1230" s="28">
        <f>IF(Z1230="是",COUNTIFS($Z$2:$Z$4721,"是",$AF$2:$AF$4721,"&lt;"&amp;AF1230)/COUNTIF($Z$2:$Z$4721,"是")*100,"")</f>
        <v>15.51433389544688</v>
      </c>
      <c r="AL1230" s="29">
        <f>IF(Z1230="是",ROUND(AG1230*0.1+AH1230*0.35+AI1230*0.15+AJ1230*0.15+AK1230*0.25,2),"")</f>
        <v>25.28</v>
      </c>
      <c r="AM1230" s="25">
        <f>IF(Z1230="是",COUNTIFS($Z$2:$Z$4721,"是",$AL$2:$AL$4721,"&gt;"&amp;AL1230)+1,"")</f>
        <v>489</v>
      </c>
      <c r="AN1230" s="24" t="str">
        <f>IF(Z1230&lt;&gt;"是","非参评",IF(AND(AM1230&lt;=COUNTIF($Z$2:$Z$4721,"是")*0.2,AC1230&gt;MEDIAN(IF($Z$2:$Z$4721="是",$AC$2:$AC$4721))),"S",IF(AM1230&lt;=COUNTIF($Z$2:$Z$4721,"是")*0.5,"A",IF(AM1230&lt;=COUNTIF($Z$2:$Z$4721,"是")*0.8,"B","C"))))</f>
        <v>C</v>
      </c>
      <c r="AO1230" s="24" t="str">
        <f>IF(G1230="","无数据",IF(G1230&lt;30,"MOB1-",IF(G1230&lt;90,"MOB1-3",IF(G1230&lt;180,"MOB3-6",IF(G1230&lt;365,"MOB6-12","MOB12+")))))</f>
        <v>MOB1-3</v>
      </c>
    </row>
    <row r="1231" spans="1:41" ht="13.5" hidden="1" customHeight="1">
      <c r="A1231" s="24" t="s">
        <v>1168</v>
      </c>
      <c r="B1231" s="34" t="s">
        <v>152</v>
      </c>
      <c r="C1231" s="25">
        <v>804551</v>
      </c>
      <c r="D1231" s="24" t="s">
        <v>1761</v>
      </c>
      <c r="E1231" s="26">
        <v>46100.439583333296</v>
      </c>
      <c r="F1231" s="26">
        <v>46100.439583333296</v>
      </c>
      <c r="G1231" s="25">
        <v>54</v>
      </c>
      <c r="H1231" s="25">
        <v>54</v>
      </c>
      <c r="I1231" s="26">
        <v>46142.775000000001</v>
      </c>
      <c r="J1231" s="27">
        <v>1716</v>
      </c>
      <c r="K1231" s="27">
        <v>2346</v>
      </c>
      <c r="L1231" s="27">
        <v>920</v>
      </c>
      <c r="M1231" s="27">
        <v>122031</v>
      </c>
      <c r="N1231" s="27">
        <v>101073</v>
      </c>
      <c r="O1231" s="25">
        <v>15</v>
      </c>
      <c r="P1231" s="27">
        <v>0</v>
      </c>
      <c r="Q1231" s="24"/>
      <c r="R1231" s="24"/>
      <c r="S1231" s="27">
        <v>124</v>
      </c>
      <c r="T1231" s="27">
        <v>207</v>
      </c>
      <c r="U1231" s="27">
        <v>2935300</v>
      </c>
      <c r="V1231" s="27">
        <v>542000</v>
      </c>
      <c r="W1231" s="27">
        <v>2935300</v>
      </c>
      <c r="X1231" s="24" t="str">
        <f>IF(OR(I1231="",说明首页!$C$3-INT(I1231)&gt;7),"是","否")</f>
        <v>否</v>
      </c>
      <c r="Y1231" s="24" t="str">
        <f>IF(OR(O1231="",O1231&lt;22),"是","否")</f>
        <v>是</v>
      </c>
      <c r="Z1231" s="24" t="str">
        <f>IF(AND(X1231="否",Y1231="否"),"是","否")</f>
        <v>否</v>
      </c>
      <c r="AA1231" s="24" t="str">
        <f>IF(OR(I1231="",说明首页!$C$3-INT(I1231)&gt;=3),"是","否")</f>
        <v>否</v>
      </c>
      <c r="AB1231" s="28">
        <f>IFERROR(IF(L1231&gt;0,N1231/L1231,0),0)</f>
        <v>109.86195652173913</v>
      </c>
      <c r="AC1231" s="29">
        <f>IFERROR(IF(U1231="",0,U1231/10000),0)</f>
        <v>293.52999999999997</v>
      </c>
      <c r="AD1231" s="27">
        <f>IFERROR(IF(AND(T1231&lt;&gt;"",T1231&gt;0),U1231/T1231,0),0)</f>
        <v>14180.193236714977</v>
      </c>
      <c r="AE1231" s="29">
        <f>IFERROR(IF(V1231="",0,V1231/10000),0)</f>
        <v>54.2</v>
      </c>
      <c r="AF1231" s="29">
        <f>IFERROR(IF(O1231&gt;0,N1231/O1231/60,0),0)</f>
        <v>112.30333333333333</v>
      </c>
      <c r="AG1231" s="28" t="str">
        <f>IF(Z1231="是",COUNTIFS($Z$2:$Z$4721,"是",$AB$2:$AB$4721,"&lt;"&amp;AB1231)/COUNTIF($Z$2:$Z$4721,"是")*100,"")</f>
        <v/>
      </c>
      <c r="AH1231" s="28" t="str">
        <f>IF(Z1231="是",COUNTIFS($Z$2:$Z$4721,"是",$AC$2:$AC$4721,"&lt;"&amp;AC1231)/COUNTIF($Z$2:$Z$4721,"是")*100,"")</f>
        <v/>
      </c>
      <c r="AI1231" s="28" t="str">
        <f>IF(Z1231="是",COUNTIFS($Z$2:$Z$4721,"是",$AD$2:$AD$4721,"&lt;"&amp;AD1231)/COUNTIF($Z$2:$Z$4721,"是")*100,"")</f>
        <v/>
      </c>
      <c r="AJ1231" s="28" t="str">
        <f>IF(Z1231="是",COUNTIFS($Z$2:$Z$4721,"是",$AE$2:$AE$4721,"&lt;"&amp;AE1231)/COUNTIF($Z$2:$Z$4721,"是")*100,"")</f>
        <v/>
      </c>
      <c r="AK1231" s="28" t="str">
        <f>IF(Z1231="是",COUNTIFS($Z$2:$Z$4721,"是",$AF$2:$AF$4721,"&lt;"&amp;AF1231)/COUNTIF($Z$2:$Z$4721,"是")*100,"")</f>
        <v/>
      </c>
      <c r="AL1231" s="29" t="str">
        <f>IF(Z1231="是",ROUND(AG1231*0.1+AH1231*0.35+AI1231*0.15+AJ1231*0.15+AK1231*0.25,2),"")</f>
        <v/>
      </c>
      <c r="AM1231" s="25" t="str">
        <f>IF(Z1231="是",COUNTIFS($Z$2:$Z$4721,"是",$AL$2:$AL$4721,"&gt;"&amp;AL1231)+1,"")</f>
        <v/>
      </c>
      <c r="AN1231" s="24" t="str">
        <f>IF(Z1231&lt;&gt;"是","非参评",IF(AND(AM1231&lt;=COUNTIF($Z$2:$Z$4721,"是")*0.2,AC1231&gt;MEDIAN(IF($Z$2:$Z$4721="是",$AC$2:$AC$4721))),"S",IF(AM1231&lt;=COUNTIF($Z$2:$Z$4721,"是")*0.5,"A",IF(AM1231&lt;=COUNTIF($Z$2:$Z$4721,"是")*0.8,"B","C"))))</f>
        <v>非参评</v>
      </c>
      <c r="AO1231" s="24" t="str">
        <f>IF(G1231="","无数据",IF(G1231&lt;30,"MOB1-",IF(G1231&lt;90,"MOB1-3",IF(G1231&lt;180,"MOB3-6",IF(G1231&lt;365,"MOB6-12","MOB12+")))))</f>
        <v>MOB1-3</v>
      </c>
    </row>
    <row r="1232" spans="1:41" ht="13.5" hidden="1" customHeight="1">
      <c r="A1232" s="24" t="s">
        <v>1168</v>
      </c>
      <c r="B1232" s="34" t="s">
        <v>152</v>
      </c>
      <c r="C1232" s="25">
        <v>804552</v>
      </c>
      <c r="D1232" s="24" t="s">
        <v>1762</v>
      </c>
      <c r="E1232" s="26">
        <v>46100.480555555601</v>
      </c>
      <c r="F1232" s="26">
        <v>46100.480555555601</v>
      </c>
      <c r="G1232" s="25">
        <v>54</v>
      </c>
      <c r="H1232" s="25">
        <v>54</v>
      </c>
      <c r="I1232" s="26">
        <v>46154.786111111098</v>
      </c>
      <c r="J1232" s="27">
        <v>3508</v>
      </c>
      <c r="K1232" s="27">
        <v>3818</v>
      </c>
      <c r="L1232" s="27">
        <v>1885</v>
      </c>
      <c r="M1232" s="27">
        <v>188823</v>
      </c>
      <c r="N1232" s="27">
        <v>158316</v>
      </c>
      <c r="O1232" s="25">
        <v>23</v>
      </c>
      <c r="P1232" s="27">
        <v>0</v>
      </c>
      <c r="Q1232" s="24"/>
      <c r="R1232" s="24"/>
      <c r="S1232" s="27">
        <v>130</v>
      </c>
      <c r="T1232" s="27">
        <v>188</v>
      </c>
      <c r="U1232" s="27">
        <v>1906800</v>
      </c>
      <c r="V1232" s="27">
        <v>425700</v>
      </c>
      <c r="W1232" s="27">
        <v>1906800</v>
      </c>
      <c r="X1232" s="24" t="str">
        <f>IF(OR(I1232="",说明首页!$C$3-INT(I1232)&gt;7),"是","否")</f>
        <v>否</v>
      </c>
      <c r="Y1232" s="24" t="str">
        <f>IF(OR(O1232="",O1232&lt;22),"是","否")</f>
        <v>否</v>
      </c>
      <c r="Z1232" s="24" t="str">
        <f>IF(AND(X1232="否",Y1232="否"),"是","否")</f>
        <v>是</v>
      </c>
      <c r="AA1232" s="24" t="str">
        <f>IF(OR(I1232="",说明首页!$C$3-INT(I1232)&gt;=3),"是","否")</f>
        <v>否</v>
      </c>
      <c r="AB1232" s="28">
        <f>IFERROR(IF(L1232&gt;0,N1232/L1232,0),0)</f>
        <v>83.987267904509281</v>
      </c>
      <c r="AC1232" s="29">
        <f>IFERROR(IF(U1232="",0,U1232/10000),0)</f>
        <v>190.68</v>
      </c>
      <c r="AD1232" s="27">
        <f>IFERROR(IF(AND(T1232&lt;&gt;"",T1232&gt;0),U1232/T1232,0),0)</f>
        <v>10142.553191489362</v>
      </c>
      <c r="AE1232" s="29">
        <f>IFERROR(IF(V1232="",0,V1232/10000),0)</f>
        <v>42.57</v>
      </c>
      <c r="AF1232" s="29">
        <f>IFERROR(IF(O1232&gt;0,N1232/O1232/60,0),0)</f>
        <v>114.72173913043478</v>
      </c>
      <c r="AG1232" s="28">
        <f>IF(Z1232="是",COUNTIFS($Z$2:$Z$4721,"是",$AB$2:$AB$4721,"&lt;"&amp;AB1232)/COUNTIF($Z$2:$Z$4721,"是")*100,"")</f>
        <v>32.883642495784152</v>
      </c>
      <c r="AH1232" s="28">
        <f>IF(Z1232="是",COUNTIFS($Z$2:$Z$4721,"是",$AC$2:$AC$4721,"&lt;"&amp;AC1232)/COUNTIF($Z$2:$Z$4721,"是")*100,"")</f>
        <v>0.84317032040472173</v>
      </c>
      <c r="AI1232" s="28">
        <f>IF(Z1232="是",COUNTIFS($Z$2:$Z$4721,"是",$AD$2:$AD$4721,"&lt;"&amp;AD1232)/COUNTIF($Z$2:$Z$4721,"是")*100,"")</f>
        <v>0.33726812816188867</v>
      </c>
      <c r="AJ1232" s="28">
        <f>IF(Z1232="是",COUNTIFS($Z$2:$Z$4721,"是",$AE$2:$AE$4721,"&lt;"&amp;AE1232)/COUNTIF($Z$2:$Z$4721,"是")*100,"")</f>
        <v>1.1804384485666104</v>
      </c>
      <c r="AK1232" s="28">
        <f>IF(Z1232="是",COUNTIFS($Z$2:$Z$4721,"是",$AF$2:$AF$4721,"&lt;"&amp;AF1232)/COUNTIF($Z$2:$Z$4721,"是")*100,"")</f>
        <v>17.706576728499158</v>
      </c>
      <c r="AL1232" s="29">
        <f>IF(Z1232="是",ROUND(AG1232*0.1+AH1232*0.35+AI1232*0.15+AJ1232*0.15+AK1232*0.25,2),"")</f>
        <v>8.24</v>
      </c>
      <c r="AM1232" s="25">
        <f>IF(Z1232="是",COUNTIFS($Z$2:$Z$4721,"是",$AL$2:$AL$4721,"&gt;"&amp;AL1232)+1,"")</f>
        <v>584</v>
      </c>
      <c r="AN1232" s="24" t="str">
        <f>IF(Z1232&lt;&gt;"是","非参评",IF(AND(AM1232&lt;=COUNTIF($Z$2:$Z$4721,"是")*0.2,AC1232&gt;MEDIAN(IF($Z$2:$Z$4721="是",$AC$2:$AC$4721))),"S",IF(AM1232&lt;=COUNTIF($Z$2:$Z$4721,"是")*0.5,"A",IF(AM1232&lt;=COUNTIF($Z$2:$Z$4721,"是")*0.8,"B","C"))))</f>
        <v>C</v>
      </c>
      <c r="AO1232" s="24" t="str">
        <f>IF(G1232="","无数据",IF(G1232&lt;30,"MOB1-",IF(G1232&lt;90,"MOB1-3",IF(G1232&lt;180,"MOB3-6",IF(G1232&lt;365,"MOB6-12","MOB12+")))))</f>
        <v>MOB1-3</v>
      </c>
    </row>
    <row r="1233" spans="1:41" ht="13.5" hidden="1" customHeight="1">
      <c r="A1233" s="24" t="s">
        <v>1168</v>
      </c>
      <c r="B1233" s="34" t="s">
        <v>152</v>
      </c>
      <c r="C1233" s="25">
        <v>804553</v>
      </c>
      <c r="D1233" s="24" t="s">
        <v>1785</v>
      </c>
      <c r="E1233" s="26">
        <v>46101.399305555598</v>
      </c>
      <c r="F1233" s="26">
        <v>46101.399305555598</v>
      </c>
      <c r="G1233" s="25">
        <v>53</v>
      </c>
      <c r="H1233" s="25">
        <v>53</v>
      </c>
      <c r="I1233" s="26">
        <v>46154.806250000001</v>
      </c>
      <c r="J1233" s="27">
        <v>3324</v>
      </c>
      <c r="K1233" s="27">
        <v>4499</v>
      </c>
      <c r="L1233" s="27">
        <v>1975</v>
      </c>
      <c r="M1233" s="27">
        <v>225930</v>
      </c>
      <c r="N1233" s="27">
        <v>190358</v>
      </c>
      <c r="O1233" s="24">
        <v>26</v>
      </c>
      <c r="P1233" s="27">
        <v>0</v>
      </c>
      <c r="Q1233" s="24"/>
      <c r="R1233" s="24"/>
      <c r="S1233" s="27">
        <v>163</v>
      </c>
      <c r="T1233" s="27">
        <v>255</v>
      </c>
      <c r="U1233" s="27">
        <v>4088700</v>
      </c>
      <c r="V1233" s="27">
        <v>800900</v>
      </c>
      <c r="W1233" s="27">
        <v>4088700</v>
      </c>
      <c r="X1233" s="24" t="str">
        <f>IF(OR(I1233="",说明首页!$C$3-INT(I1233)&gt;7),"是","否")</f>
        <v>否</v>
      </c>
      <c r="Y1233" s="24" t="str">
        <f>IF(OR(O1233="",O1233&lt;22),"是","否")</f>
        <v>否</v>
      </c>
      <c r="Z1233" s="24" t="str">
        <f>IF(AND(X1233="否",Y1233="否"),"是","否")</f>
        <v>是</v>
      </c>
      <c r="AA1233" s="24" t="str">
        <f>IF(OR(I1233="",说明首页!$C$3-INT(I1233)&gt;=3),"是","否")</f>
        <v>否</v>
      </c>
      <c r="AB1233" s="28">
        <f>IFERROR(IF(L1233&gt;0,N1233/L1233,0),0)</f>
        <v>96.38379746835443</v>
      </c>
      <c r="AC1233" s="29">
        <f>IFERROR(IF(U1233="",0,U1233/10000),0)</f>
        <v>408.87</v>
      </c>
      <c r="AD1233" s="27">
        <f>IFERROR(IF(AND(T1233&lt;&gt;"",T1233&gt;0),U1233/T1233,0),0)</f>
        <v>16034.117647058823</v>
      </c>
      <c r="AE1233" s="29">
        <f>IFERROR(IF(V1233="",0,V1233/10000),0)</f>
        <v>80.09</v>
      </c>
      <c r="AF1233" s="29">
        <f>IFERROR(IF(O1233&gt;0,N1233/O1233/60,0),0)</f>
        <v>122.02435897435898</v>
      </c>
      <c r="AG1233" s="28">
        <f>IF(Z1233="是",COUNTIFS($Z$2:$Z$4721,"是",$AB$2:$AB$4721,"&lt;"&amp;AB1233)/COUNTIF($Z$2:$Z$4721,"是")*100,"")</f>
        <v>59.696458684654296</v>
      </c>
      <c r="AH1233" s="28">
        <f>IF(Z1233="是",COUNTIFS($Z$2:$Z$4721,"是",$AC$2:$AC$4721,"&lt;"&amp;AC1233)/COUNTIF($Z$2:$Z$4721,"是")*100,"")</f>
        <v>9.9494097807757171</v>
      </c>
      <c r="AI1233" s="28">
        <f>IF(Z1233="是",COUNTIFS($Z$2:$Z$4721,"是",$AD$2:$AD$4721,"&lt;"&amp;AD1233)/COUNTIF($Z$2:$Z$4721,"是")*100,"")</f>
        <v>8.937605396290051</v>
      </c>
      <c r="AJ1233" s="28">
        <f>IF(Z1233="是",COUNTIFS($Z$2:$Z$4721,"是",$AE$2:$AE$4721,"&lt;"&amp;AE1233)/COUNTIF($Z$2:$Z$4721,"是")*100,"")</f>
        <v>5.0590219224283306</v>
      </c>
      <c r="AK1233" s="28">
        <f>IF(Z1233="是",COUNTIFS($Z$2:$Z$4721,"是",$AF$2:$AF$4721,"&lt;"&amp;AF1233)/COUNTIF($Z$2:$Z$4721,"是")*100,"")</f>
        <v>26.475548060708263</v>
      </c>
      <c r="AL1233" s="29">
        <f>IF(Z1233="是",ROUND(AG1233*0.1+AH1233*0.35+AI1233*0.15+AJ1233*0.15+AK1233*0.25,2),"")</f>
        <v>18.170000000000002</v>
      </c>
      <c r="AM1233" s="25">
        <f>IF(Z1233="是",COUNTIFS($Z$2:$Z$4721,"是",$AL$2:$AL$4721,"&gt;"&amp;AL1233)+1,"")</f>
        <v>541</v>
      </c>
      <c r="AN1233" s="24" t="str">
        <f>IF(Z1233&lt;&gt;"是","非参评",IF(AND(AM1233&lt;=COUNTIF($Z$2:$Z$4721,"是")*0.2,AC1233&gt;MEDIAN(IF($Z$2:$Z$4721="是",$AC$2:$AC$4721))),"S",IF(AM1233&lt;=COUNTIF($Z$2:$Z$4721,"是")*0.5,"A",IF(AM1233&lt;=COUNTIF($Z$2:$Z$4721,"是")*0.8,"B","C"))))</f>
        <v>C</v>
      </c>
      <c r="AO1233" s="24" t="str">
        <f>IF(G1233="","无数据",IF(G1233&lt;30,"MOB1-",IF(G1233&lt;90,"MOB1-3",IF(G1233&lt;180,"MOB3-6",IF(G1233&lt;365,"MOB6-12","MOB12+")))))</f>
        <v>MOB1-3</v>
      </c>
    </row>
    <row r="1234" spans="1:41" ht="13.5" hidden="1" customHeight="1">
      <c r="A1234" s="24" t="s">
        <v>1168</v>
      </c>
      <c r="B1234" s="34" t="s">
        <v>152</v>
      </c>
      <c r="C1234" s="25">
        <v>804554</v>
      </c>
      <c r="D1234" s="24" t="s">
        <v>800</v>
      </c>
      <c r="E1234" s="26">
        <v>46101.381944444402</v>
      </c>
      <c r="F1234" s="26">
        <v>46101.381944444402</v>
      </c>
      <c r="G1234" s="25">
        <v>53</v>
      </c>
      <c r="H1234" s="25">
        <v>53</v>
      </c>
      <c r="I1234" s="26">
        <v>46154.786111111098</v>
      </c>
      <c r="J1234" s="27">
        <v>3853</v>
      </c>
      <c r="K1234" s="27">
        <v>5002</v>
      </c>
      <c r="L1234" s="27">
        <v>2369</v>
      </c>
      <c r="M1234" s="27">
        <v>257672</v>
      </c>
      <c r="N1234" s="27">
        <v>216555</v>
      </c>
      <c r="O1234" s="25">
        <v>25</v>
      </c>
      <c r="P1234" s="27">
        <v>0</v>
      </c>
      <c r="Q1234" s="24"/>
      <c r="R1234" s="24"/>
      <c r="S1234" s="27">
        <v>172</v>
      </c>
      <c r="T1234" s="27">
        <v>287</v>
      </c>
      <c r="U1234" s="27">
        <v>4490900</v>
      </c>
      <c r="V1234" s="27">
        <v>1182300</v>
      </c>
      <c r="W1234" s="27">
        <v>4490900</v>
      </c>
      <c r="X1234" s="24" t="str">
        <f>IF(OR(I1234="",说明首页!$C$3-INT(I1234)&gt;7),"是","否")</f>
        <v>否</v>
      </c>
      <c r="Y1234" s="24" t="str">
        <f>IF(OR(O1234="",O1234&lt;22),"是","否")</f>
        <v>否</v>
      </c>
      <c r="Z1234" s="24" t="str">
        <f>IF(AND(X1234="否",Y1234="否"),"是","否")</f>
        <v>是</v>
      </c>
      <c r="AA1234" s="24" t="str">
        <f>IF(OR(I1234="",说明首页!$C$3-INT(I1234)&gt;=3),"是","否")</f>
        <v>否</v>
      </c>
      <c r="AB1234" s="28">
        <f>IFERROR(IF(L1234&gt;0,N1234/L1234,0),0)</f>
        <v>91.411988180666953</v>
      </c>
      <c r="AC1234" s="29">
        <f>IFERROR(IF(U1234="",0,U1234/10000),0)</f>
        <v>449.09</v>
      </c>
      <c r="AD1234" s="27">
        <f>IFERROR(IF(AND(T1234&lt;&gt;"",T1234&gt;0),U1234/T1234,0),0)</f>
        <v>15647.73519163763</v>
      </c>
      <c r="AE1234" s="29">
        <f>IFERROR(IF(V1234="",0,V1234/10000),0)</f>
        <v>118.23</v>
      </c>
      <c r="AF1234" s="29">
        <f>IFERROR(IF(O1234&gt;0,N1234/O1234/60,0),0)</f>
        <v>144.37</v>
      </c>
      <c r="AG1234" s="28">
        <f>IF(Z1234="是",COUNTIFS($Z$2:$Z$4721,"是",$AB$2:$AB$4721,"&lt;"&amp;AB1234)/COUNTIF($Z$2:$Z$4721,"是")*100,"")</f>
        <v>50.590219224283302</v>
      </c>
      <c r="AH1234" s="28">
        <f>IF(Z1234="是",COUNTIFS($Z$2:$Z$4721,"是",$AC$2:$AC$4721,"&lt;"&amp;AC1234)/COUNTIF($Z$2:$Z$4721,"是")*100,"")</f>
        <v>12.647554806070826</v>
      </c>
      <c r="AI1234" s="28">
        <f>IF(Z1234="是",COUNTIFS($Z$2:$Z$4721,"是",$AD$2:$AD$4721,"&lt;"&amp;AD1234)/COUNTIF($Z$2:$Z$4721,"是")*100,"")</f>
        <v>7.75716694772344</v>
      </c>
      <c r="AJ1234" s="28">
        <f>IF(Z1234="是",COUNTIFS($Z$2:$Z$4721,"是",$AE$2:$AE$4721,"&lt;"&amp;AE1234)/COUNTIF($Z$2:$Z$4721,"是")*100,"")</f>
        <v>11.467116357504215</v>
      </c>
      <c r="AK1234" s="28">
        <f>IF(Z1234="是",COUNTIFS($Z$2:$Z$4721,"是",$AF$2:$AF$4721,"&lt;"&amp;AF1234)/COUNTIF($Z$2:$Z$4721,"是")*100,"")</f>
        <v>66.610455311973013</v>
      </c>
      <c r="AL1234" s="29">
        <f>IF(Z1234="是",ROUND(AG1234*0.1+AH1234*0.35+AI1234*0.15+AJ1234*0.15+AK1234*0.25,2),"")</f>
        <v>29.02</v>
      </c>
      <c r="AM1234" s="25">
        <f>IF(Z1234="是",COUNTIFS($Z$2:$Z$4721,"是",$AL$2:$AL$4721,"&gt;"&amp;AL1234)+1,"")</f>
        <v>454</v>
      </c>
      <c r="AN1234" s="24" t="str">
        <f>IF(Z1234&lt;&gt;"是","非参评",IF(AND(AM1234&lt;=COUNTIF($Z$2:$Z$4721,"是")*0.2,AC1234&gt;MEDIAN(IF($Z$2:$Z$4721="是",$AC$2:$AC$4721))),"S",IF(AM1234&lt;=COUNTIF($Z$2:$Z$4721,"是")*0.5,"A",IF(AM1234&lt;=COUNTIF($Z$2:$Z$4721,"是")*0.8,"B","C"))))</f>
        <v>B</v>
      </c>
      <c r="AO1234" s="24" t="str">
        <f>IF(G1234="","无数据",IF(G1234&lt;30,"MOB1-",IF(G1234&lt;90,"MOB1-3",IF(G1234&lt;180,"MOB3-6",IF(G1234&lt;365,"MOB6-12","MOB12+")))))</f>
        <v>MOB1-3</v>
      </c>
    </row>
    <row r="1235" spans="1:41" ht="13.5" hidden="1" customHeight="1">
      <c r="A1235" s="24" t="s">
        <v>1168</v>
      </c>
      <c r="B1235" s="34" t="s">
        <v>152</v>
      </c>
      <c r="C1235" s="25">
        <v>804555</v>
      </c>
      <c r="D1235" s="24" t="s">
        <v>809</v>
      </c>
      <c r="E1235" s="26">
        <v>46101.393750000003</v>
      </c>
      <c r="F1235" s="26">
        <v>46101.393750000003</v>
      </c>
      <c r="G1235" s="25">
        <v>53</v>
      </c>
      <c r="H1235" s="25">
        <v>53</v>
      </c>
      <c r="I1235" s="26">
        <v>46154.769444444399</v>
      </c>
      <c r="J1235" s="27">
        <v>143</v>
      </c>
      <c r="K1235" s="27">
        <v>175</v>
      </c>
      <c r="L1235" s="27">
        <v>59</v>
      </c>
      <c r="M1235" s="27">
        <v>7032</v>
      </c>
      <c r="N1235" s="27">
        <v>5309</v>
      </c>
      <c r="O1235" s="25">
        <v>1</v>
      </c>
      <c r="P1235" s="27"/>
      <c r="Q1235" s="24"/>
      <c r="R1235" s="24"/>
      <c r="S1235" s="27"/>
      <c r="T1235" s="27"/>
      <c r="U1235" s="27"/>
      <c r="V1235" s="27"/>
      <c r="W1235" s="27"/>
      <c r="X1235" s="24" t="str">
        <f>IF(OR(I1235="",说明首页!$C$3-INT(I1235)&gt;7),"是","否")</f>
        <v>否</v>
      </c>
      <c r="Y1235" s="24" t="str">
        <f>IF(OR(O1235="",O1235&lt;22),"是","否")</f>
        <v>是</v>
      </c>
      <c r="Z1235" s="24" t="str">
        <f>IF(AND(X1235="否",Y1235="否"),"是","否")</f>
        <v>否</v>
      </c>
      <c r="AA1235" s="24" t="str">
        <f>IF(OR(I1235="",说明首页!$C$3-INT(I1235)&gt;=3),"是","否")</f>
        <v>否</v>
      </c>
      <c r="AB1235" s="28">
        <f>IFERROR(IF(L1235&gt;0,N1235/L1235,0),0)</f>
        <v>89.983050847457633</v>
      </c>
      <c r="AC1235" s="29">
        <f>IFERROR(IF(U1235="",0,U1235/10000),0)</f>
        <v>0</v>
      </c>
      <c r="AD1235" s="27">
        <f>IFERROR(IF(AND(T1235&lt;&gt;"",T1235&gt;0),U1235/T1235,0),0)</f>
        <v>0</v>
      </c>
      <c r="AE1235" s="29">
        <f>IFERROR(IF(V1235="",0,V1235/10000),0)</f>
        <v>0</v>
      </c>
      <c r="AF1235" s="29">
        <f>IFERROR(IF(O1235&gt;0,N1235/O1235/60,0),0)</f>
        <v>88.483333333333334</v>
      </c>
      <c r="AG1235" s="28" t="str">
        <f>IF(Z1235="是",COUNTIFS($Z$2:$Z$4721,"是",$AB$2:$AB$4721,"&lt;"&amp;AB1235)/COUNTIF($Z$2:$Z$4721,"是")*100,"")</f>
        <v/>
      </c>
      <c r="AH1235" s="28" t="str">
        <f>IF(Z1235="是",COUNTIFS($Z$2:$Z$4721,"是",$AC$2:$AC$4721,"&lt;"&amp;AC1235)/COUNTIF($Z$2:$Z$4721,"是")*100,"")</f>
        <v/>
      </c>
      <c r="AI1235" s="28" t="str">
        <f>IF(Z1235="是",COUNTIFS($Z$2:$Z$4721,"是",$AD$2:$AD$4721,"&lt;"&amp;AD1235)/COUNTIF($Z$2:$Z$4721,"是")*100,"")</f>
        <v/>
      </c>
      <c r="AJ1235" s="28" t="str">
        <f>IF(Z1235="是",COUNTIFS($Z$2:$Z$4721,"是",$AE$2:$AE$4721,"&lt;"&amp;AE1235)/COUNTIF($Z$2:$Z$4721,"是")*100,"")</f>
        <v/>
      </c>
      <c r="AK1235" s="28" t="str">
        <f>IF(Z1235="是",COUNTIFS($Z$2:$Z$4721,"是",$AF$2:$AF$4721,"&lt;"&amp;AF1235)/COUNTIF($Z$2:$Z$4721,"是")*100,"")</f>
        <v/>
      </c>
      <c r="AL1235" s="29" t="str">
        <f>IF(Z1235="是",ROUND(AG1235*0.1+AH1235*0.35+AI1235*0.15+AJ1235*0.15+AK1235*0.25,2),"")</f>
        <v/>
      </c>
      <c r="AM1235" s="25" t="str">
        <f>IF(Z1235="是",COUNTIFS($Z$2:$Z$4721,"是",$AL$2:$AL$4721,"&gt;"&amp;AL1235)+1,"")</f>
        <v/>
      </c>
      <c r="AN1235" s="24" t="str">
        <f>IF(Z1235&lt;&gt;"是","非参评",IF(AND(AM1235&lt;=COUNTIF($Z$2:$Z$4721,"是")*0.2,AC1235&gt;MEDIAN(IF($Z$2:$Z$4721="是",$AC$2:$AC$4721))),"S",IF(AM1235&lt;=COUNTIF($Z$2:$Z$4721,"是")*0.5,"A",IF(AM1235&lt;=COUNTIF($Z$2:$Z$4721,"是")*0.8,"B","C"))))</f>
        <v>非参评</v>
      </c>
      <c r="AO1235" s="24" t="str">
        <f>IF(G1235="","无数据",IF(G1235&lt;30,"MOB1-",IF(G1235&lt;90,"MOB1-3",IF(G1235&lt;180,"MOB3-6",IF(G1235&lt;365,"MOB6-12","MOB12+")))))</f>
        <v>MOB1-3</v>
      </c>
    </row>
    <row r="1236" spans="1:41" ht="13.5" hidden="1" customHeight="1">
      <c r="A1236" s="24" t="s">
        <v>1168</v>
      </c>
      <c r="B1236" s="34" t="s">
        <v>147</v>
      </c>
      <c r="C1236" s="25">
        <v>804561</v>
      </c>
      <c r="D1236" s="24" t="s">
        <v>187</v>
      </c>
      <c r="E1236" s="26">
        <v>46100.458333333299</v>
      </c>
      <c r="F1236" s="26">
        <v>46100.458333333299</v>
      </c>
      <c r="G1236" s="25">
        <v>54</v>
      </c>
      <c r="H1236" s="25">
        <v>54</v>
      </c>
      <c r="I1236" s="26">
        <v>46154.720138888901</v>
      </c>
      <c r="J1236" s="27">
        <v>907</v>
      </c>
      <c r="K1236" s="27">
        <v>1392</v>
      </c>
      <c r="L1236" s="27">
        <v>558</v>
      </c>
      <c r="M1236" s="27">
        <v>50590</v>
      </c>
      <c r="N1236" s="27">
        <v>38380</v>
      </c>
      <c r="O1236" s="25">
        <v>14</v>
      </c>
      <c r="P1236" s="27">
        <v>0</v>
      </c>
      <c r="Q1236" s="24"/>
      <c r="R1236" s="24"/>
      <c r="S1236" s="27">
        <v>4</v>
      </c>
      <c r="T1236" s="27">
        <v>6</v>
      </c>
      <c r="U1236" s="27">
        <v>228500</v>
      </c>
      <c r="V1236" s="27">
        <v>98000</v>
      </c>
      <c r="W1236" s="27">
        <v>228500</v>
      </c>
      <c r="X1236" s="24" t="str">
        <f>IF(OR(I1236="",说明首页!$C$3-INT(I1236)&gt;7),"是","否")</f>
        <v>否</v>
      </c>
      <c r="Y1236" s="24" t="str">
        <f>IF(OR(O1236="",O1236&lt;22),"是","否")</f>
        <v>是</v>
      </c>
      <c r="Z1236" s="24" t="str">
        <f>IF(AND(X1236="否",Y1236="否"),"是","否")</f>
        <v>否</v>
      </c>
      <c r="AA1236" s="24" t="str">
        <f>IF(OR(I1236="",说明首页!$C$3-INT(I1236)&gt;=3),"是","否")</f>
        <v>否</v>
      </c>
      <c r="AB1236" s="28">
        <f>IFERROR(IF(L1236&gt;0,N1236/L1236,0),0)</f>
        <v>68.781362007168454</v>
      </c>
      <c r="AC1236" s="29">
        <f>IFERROR(IF(U1236="",0,U1236/10000),0)</f>
        <v>22.85</v>
      </c>
      <c r="AD1236" s="27">
        <f>IFERROR(IF(AND(T1236&lt;&gt;"",T1236&gt;0),U1236/T1236,0),0)</f>
        <v>38083.333333333336</v>
      </c>
      <c r="AE1236" s="29">
        <f>IFERROR(IF(V1236="",0,V1236/10000),0)</f>
        <v>9.8000000000000007</v>
      </c>
      <c r="AF1236" s="29">
        <f>IFERROR(IF(O1236&gt;0,N1236/O1236/60,0),0)</f>
        <v>45.69047619047619</v>
      </c>
      <c r="AG1236" s="28" t="str">
        <f>IF(Z1236="是",COUNTIFS($Z$2:$Z$4721,"是",$AB$2:$AB$4721,"&lt;"&amp;AB1236)/COUNTIF($Z$2:$Z$4721,"是")*100,"")</f>
        <v/>
      </c>
      <c r="AH1236" s="28" t="str">
        <f>IF(Z1236="是",COUNTIFS($Z$2:$Z$4721,"是",$AC$2:$AC$4721,"&lt;"&amp;AC1236)/COUNTIF($Z$2:$Z$4721,"是")*100,"")</f>
        <v/>
      </c>
      <c r="AI1236" s="28" t="str">
        <f>IF(Z1236="是",COUNTIFS($Z$2:$Z$4721,"是",$AD$2:$AD$4721,"&lt;"&amp;AD1236)/COUNTIF($Z$2:$Z$4721,"是")*100,"")</f>
        <v/>
      </c>
      <c r="AJ1236" s="28" t="str">
        <f>IF(Z1236="是",COUNTIFS($Z$2:$Z$4721,"是",$AE$2:$AE$4721,"&lt;"&amp;AE1236)/COUNTIF($Z$2:$Z$4721,"是")*100,"")</f>
        <v/>
      </c>
      <c r="AK1236" s="28" t="str">
        <f>IF(Z1236="是",COUNTIFS($Z$2:$Z$4721,"是",$AF$2:$AF$4721,"&lt;"&amp;AF1236)/COUNTIF($Z$2:$Z$4721,"是")*100,"")</f>
        <v/>
      </c>
      <c r="AL1236" s="29" t="str">
        <f>IF(Z1236="是",ROUND(AG1236*0.1+AH1236*0.35+AI1236*0.15+AJ1236*0.15+AK1236*0.25,2),"")</f>
        <v/>
      </c>
      <c r="AM1236" s="25" t="str">
        <f>IF(Z1236="是",COUNTIFS($Z$2:$Z$4721,"是",$AL$2:$AL$4721,"&gt;"&amp;AL1236)+1,"")</f>
        <v/>
      </c>
      <c r="AN1236" s="24" t="str">
        <f>IF(Z1236&lt;&gt;"是","非参评",IF(AND(AM1236&lt;=COUNTIF($Z$2:$Z$4721,"是")*0.2,AC1236&gt;MEDIAN(IF($Z$2:$Z$4721="是",$AC$2:$AC$4721))),"S",IF(AM1236&lt;=COUNTIF($Z$2:$Z$4721,"是")*0.5,"A",IF(AM1236&lt;=COUNTIF($Z$2:$Z$4721,"是")*0.8,"B","C"))))</f>
        <v>非参评</v>
      </c>
      <c r="AO1236" s="24" t="str">
        <f>IF(G1236="","无数据",IF(G1236&lt;30,"MOB1-",IF(G1236&lt;90,"MOB1-3",IF(G1236&lt;180,"MOB3-6",IF(G1236&lt;365,"MOB6-12","MOB12+")))))</f>
        <v>MOB1-3</v>
      </c>
    </row>
    <row r="1237" spans="1:41" ht="13.5" hidden="1" customHeight="1">
      <c r="A1237" s="24" t="s">
        <v>1168</v>
      </c>
      <c r="B1237" s="34" t="s">
        <v>176</v>
      </c>
      <c r="C1237" s="25">
        <v>804589</v>
      </c>
      <c r="D1237" s="24" t="s">
        <v>1448</v>
      </c>
      <c r="E1237" s="26">
        <v>46100.717361111099</v>
      </c>
      <c r="F1237" s="26">
        <v>46100.717361111099</v>
      </c>
      <c r="G1237" s="25">
        <v>54</v>
      </c>
      <c r="H1237" s="25">
        <v>54</v>
      </c>
      <c r="I1237" s="26">
        <v>46154.78125</v>
      </c>
      <c r="J1237" s="27">
        <v>2704</v>
      </c>
      <c r="K1237" s="27">
        <v>4138</v>
      </c>
      <c r="L1237" s="27">
        <v>2051</v>
      </c>
      <c r="M1237" s="27">
        <v>233624</v>
      </c>
      <c r="N1237" s="27">
        <v>201374</v>
      </c>
      <c r="O1237" s="25">
        <v>26</v>
      </c>
      <c r="P1237" s="27">
        <v>0</v>
      </c>
      <c r="Q1237" s="24"/>
      <c r="R1237" s="24"/>
      <c r="S1237" s="27">
        <v>159</v>
      </c>
      <c r="T1237" s="27">
        <v>247</v>
      </c>
      <c r="U1237" s="27">
        <v>6662400</v>
      </c>
      <c r="V1237" s="27">
        <v>2911100</v>
      </c>
      <c r="W1237" s="27">
        <v>6662400</v>
      </c>
      <c r="X1237" s="24" t="str">
        <f>IF(OR(I1237="",说明首页!$C$3-INT(I1237)&gt;7),"是","否")</f>
        <v>否</v>
      </c>
      <c r="Y1237" s="24" t="str">
        <f>IF(OR(O1237="",O1237&lt;22),"是","否")</f>
        <v>否</v>
      </c>
      <c r="Z1237" s="24" t="str">
        <f>IF(AND(X1237="否",Y1237="否"),"是","否")</f>
        <v>是</v>
      </c>
      <c r="AA1237" s="24" t="str">
        <f>IF(OR(I1237="",说明首页!$C$3-INT(I1237)&gt;=3),"是","否")</f>
        <v>否</v>
      </c>
      <c r="AB1237" s="28">
        <f>IFERROR(IF(L1237&gt;0,N1237/L1237,0),0)</f>
        <v>98.183325207215987</v>
      </c>
      <c r="AC1237" s="29">
        <f>IFERROR(IF(U1237="",0,U1237/10000),0)</f>
        <v>666.24</v>
      </c>
      <c r="AD1237" s="27">
        <f>IFERROR(IF(AND(T1237&lt;&gt;"",T1237&gt;0),U1237/T1237,0),0)</f>
        <v>26973.27935222672</v>
      </c>
      <c r="AE1237" s="29">
        <f>IFERROR(IF(V1237="",0,V1237/10000),0)</f>
        <v>291.11</v>
      </c>
      <c r="AF1237" s="29">
        <f>IFERROR(IF(O1237&gt;0,N1237/O1237/60,0),0)</f>
        <v>129.08589743589744</v>
      </c>
      <c r="AG1237" s="28">
        <f>IF(Z1237="是",COUNTIFS($Z$2:$Z$4721,"是",$AB$2:$AB$4721,"&lt;"&amp;AB1237)/COUNTIF($Z$2:$Z$4721,"是")*100,"")</f>
        <v>64.080944350758855</v>
      </c>
      <c r="AH1237" s="28">
        <f>IF(Z1237="是",COUNTIFS($Z$2:$Z$4721,"是",$AC$2:$AC$4721,"&lt;"&amp;AC1237)/COUNTIF($Z$2:$Z$4721,"是")*100,"")</f>
        <v>34.232715008431704</v>
      </c>
      <c r="AI1237" s="28">
        <f>IF(Z1237="是",COUNTIFS($Z$2:$Z$4721,"是",$AD$2:$AD$4721,"&lt;"&amp;AD1237)/COUNTIF($Z$2:$Z$4721,"是")*100,"")</f>
        <v>67.116357504215856</v>
      </c>
      <c r="AJ1237" s="28">
        <f>IF(Z1237="是",COUNTIFS($Z$2:$Z$4721,"是",$AE$2:$AE$4721,"&lt;"&amp;AE1237)/COUNTIF($Z$2:$Z$4721,"是")*100,"")</f>
        <v>46.374367622259697</v>
      </c>
      <c r="AK1237" s="28">
        <f>IF(Z1237="是",COUNTIFS($Z$2:$Z$4721,"是",$AF$2:$AF$4721,"&lt;"&amp;AF1237)/COUNTIF($Z$2:$Z$4721,"是")*100,"")</f>
        <v>39.291736930860033</v>
      </c>
      <c r="AL1237" s="29">
        <f>IF(Z1237="是",ROUND(AG1237*0.1+AH1237*0.35+AI1237*0.15+AJ1237*0.15+AK1237*0.25,2),"")</f>
        <v>45.24</v>
      </c>
      <c r="AM1237" s="25">
        <f>IF(Z1237="是",COUNTIFS($Z$2:$Z$4721,"是",$AL$2:$AL$4721,"&gt;"&amp;AL1237)+1,"")</f>
        <v>326</v>
      </c>
      <c r="AN1237" s="24" t="str">
        <f>IF(Z1237&lt;&gt;"是","非参评",IF(AND(AM1237&lt;=COUNTIF($Z$2:$Z$4721,"是")*0.2,AC1237&gt;MEDIAN(IF($Z$2:$Z$4721="是",$AC$2:$AC$4721))),"S",IF(AM1237&lt;=COUNTIF($Z$2:$Z$4721,"是")*0.5,"A",IF(AM1237&lt;=COUNTIF($Z$2:$Z$4721,"是")*0.8,"B","C"))))</f>
        <v>B</v>
      </c>
      <c r="AO1237" s="24" t="str">
        <f>IF(G1237="","无数据",IF(G1237&lt;30,"MOB1-",IF(G1237&lt;90,"MOB1-3",IF(G1237&lt;180,"MOB3-6",IF(G1237&lt;365,"MOB6-12","MOB12+")))))</f>
        <v>MOB1-3</v>
      </c>
    </row>
    <row r="1238" spans="1:41" ht="13.5" hidden="1" customHeight="1">
      <c r="A1238" s="24" t="s">
        <v>1168</v>
      </c>
      <c r="B1238" s="34" t="s">
        <v>145</v>
      </c>
      <c r="C1238" s="25">
        <v>804597</v>
      </c>
      <c r="D1238" s="24" t="s">
        <v>275</v>
      </c>
      <c r="E1238" s="26">
        <v>46104.4506944444</v>
      </c>
      <c r="F1238" s="26">
        <v>46104.4506944444</v>
      </c>
      <c r="G1238" s="25">
        <v>50</v>
      </c>
      <c r="H1238" s="25">
        <v>50</v>
      </c>
      <c r="I1238" s="26">
        <v>46154.759722222203</v>
      </c>
      <c r="J1238" s="27">
        <v>270</v>
      </c>
      <c r="K1238" s="27">
        <v>311</v>
      </c>
      <c r="L1238" s="27">
        <v>127</v>
      </c>
      <c r="M1238" s="27">
        <v>16211</v>
      </c>
      <c r="N1238" s="27">
        <v>13626</v>
      </c>
      <c r="O1238" s="25">
        <v>2</v>
      </c>
      <c r="P1238" s="27">
        <v>0</v>
      </c>
      <c r="Q1238" s="24"/>
      <c r="R1238" s="24"/>
      <c r="S1238" s="27">
        <v>4</v>
      </c>
      <c r="T1238" s="27">
        <v>7</v>
      </c>
      <c r="U1238" s="27">
        <v>137200</v>
      </c>
      <c r="V1238" s="27">
        <v>136200</v>
      </c>
      <c r="W1238" s="27">
        <v>137200</v>
      </c>
      <c r="X1238" s="24" t="str">
        <f>IF(OR(I1238="",说明首页!$C$3-INT(I1238)&gt;7),"是","否")</f>
        <v>否</v>
      </c>
      <c r="Y1238" s="24" t="str">
        <f>IF(OR(O1238="",O1238&lt;22),"是","否")</f>
        <v>是</v>
      </c>
      <c r="Z1238" s="24" t="str">
        <f>IF(AND(X1238="否",Y1238="否"),"是","否")</f>
        <v>否</v>
      </c>
      <c r="AA1238" s="24" t="str">
        <f>IF(OR(I1238="",说明首页!$C$3-INT(I1238)&gt;=3),"是","否")</f>
        <v>否</v>
      </c>
      <c r="AB1238" s="28">
        <f>IFERROR(IF(L1238&gt;0,N1238/L1238,0),0)</f>
        <v>107.29133858267717</v>
      </c>
      <c r="AC1238" s="29">
        <f>IFERROR(IF(U1238="",0,U1238/10000),0)</f>
        <v>13.72</v>
      </c>
      <c r="AD1238" s="27">
        <f>IFERROR(IF(AND(T1238&lt;&gt;"",T1238&gt;0),U1238/T1238,0),0)</f>
        <v>19600</v>
      </c>
      <c r="AE1238" s="29">
        <f>IFERROR(IF(V1238="",0,V1238/10000),0)</f>
        <v>13.62</v>
      </c>
      <c r="AF1238" s="29">
        <f>IFERROR(IF(O1238&gt;0,N1238/O1238/60,0),0)</f>
        <v>113.55</v>
      </c>
      <c r="AG1238" s="28" t="str">
        <f>IF(Z1238="是",COUNTIFS($Z$2:$Z$4721,"是",$AB$2:$AB$4721,"&lt;"&amp;AB1238)/COUNTIF($Z$2:$Z$4721,"是")*100,"")</f>
        <v/>
      </c>
      <c r="AH1238" s="28" t="str">
        <f>IF(Z1238="是",COUNTIFS($Z$2:$Z$4721,"是",$AC$2:$AC$4721,"&lt;"&amp;AC1238)/COUNTIF($Z$2:$Z$4721,"是")*100,"")</f>
        <v/>
      </c>
      <c r="AI1238" s="28" t="str">
        <f>IF(Z1238="是",COUNTIFS($Z$2:$Z$4721,"是",$AD$2:$AD$4721,"&lt;"&amp;AD1238)/COUNTIF($Z$2:$Z$4721,"是")*100,"")</f>
        <v/>
      </c>
      <c r="AJ1238" s="28" t="str">
        <f>IF(Z1238="是",COUNTIFS($Z$2:$Z$4721,"是",$AE$2:$AE$4721,"&lt;"&amp;AE1238)/COUNTIF($Z$2:$Z$4721,"是")*100,"")</f>
        <v/>
      </c>
      <c r="AK1238" s="28" t="str">
        <f>IF(Z1238="是",COUNTIFS($Z$2:$Z$4721,"是",$AF$2:$AF$4721,"&lt;"&amp;AF1238)/COUNTIF($Z$2:$Z$4721,"是")*100,"")</f>
        <v/>
      </c>
      <c r="AL1238" s="29" t="str">
        <f>IF(Z1238="是",ROUND(AG1238*0.1+AH1238*0.35+AI1238*0.15+AJ1238*0.15+AK1238*0.25,2),"")</f>
        <v/>
      </c>
      <c r="AM1238" s="25" t="str">
        <f>IF(Z1238="是",COUNTIFS($Z$2:$Z$4721,"是",$AL$2:$AL$4721,"&gt;"&amp;AL1238)+1,"")</f>
        <v/>
      </c>
      <c r="AN1238" s="24" t="str">
        <f>IF(Z1238&lt;&gt;"是","非参评",IF(AND(AM1238&lt;=COUNTIF($Z$2:$Z$4721,"是")*0.2,AC1238&gt;MEDIAN(IF($Z$2:$Z$4721="是",$AC$2:$AC$4721))),"S",IF(AM1238&lt;=COUNTIF($Z$2:$Z$4721,"是")*0.5,"A",IF(AM1238&lt;=COUNTIF($Z$2:$Z$4721,"是")*0.8,"B","C"))))</f>
        <v>非参评</v>
      </c>
      <c r="AO1238" s="24" t="str">
        <f>IF(G1238="","无数据",IF(G1238&lt;30,"MOB1-",IF(G1238&lt;90,"MOB1-3",IF(G1238&lt;180,"MOB3-6",IF(G1238&lt;365,"MOB6-12","MOB12+")))))</f>
        <v>MOB1-3</v>
      </c>
    </row>
    <row r="1239" spans="1:41" ht="13.5" hidden="1" customHeight="1">
      <c r="A1239" s="24" t="s">
        <v>1168</v>
      </c>
      <c r="B1239" s="34" t="s">
        <v>145</v>
      </c>
      <c r="C1239" s="25">
        <v>804598</v>
      </c>
      <c r="D1239" s="24" t="s">
        <v>558</v>
      </c>
      <c r="E1239" s="26">
        <v>46101.411111111098</v>
      </c>
      <c r="F1239" s="26">
        <v>46101.411111111098</v>
      </c>
      <c r="G1239" s="25">
        <v>53</v>
      </c>
      <c r="H1239" s="25">
        <v>53</v>
      </c>
      <c r="I1239" s="26">
        <v>46141.699305555601</v>
      </c>
      <c r="J1239" s="27">
        <v>83</v>
      </c>
      <c r="K1239" s="27">
        <v>96</v>
      </c>
      <c r="L1239" s="27">
        <v>42</v>
      </c>
      <c r="M1239" s="27">
        <v>4512</v>
      </c>
      <c r="N1239" s="27">
        <v>3763</v>
      </c>
      <c r="O1239" s="25"/>
      <c r="P1239" s="27"/>
      <c r="Q1239" s="24"/>
      <c r="R1239" s="24"/>
      <c r="S1239" s="27"/>
      <c r="T1239" s="27"/>
      <c r="U1239" s="27"/>
      <c r="V1239" s="24"/>
      <c r="W1239" s="27"/>
      <c r="X1239" s="24" t="str">
        <f>IF(OR(I1239="",说明首页!$C$3-INT(I1239)&gt;7),"是","否")</f>
        <v>否</v>
      </c>
      <c r="Y1239" s="24" t="str">
        <f>IF(OR(O1239="",O1239&lt;22),"是","否")</f>
        <v>是</v>
      </c>
      <c r="Z1239" s="24" t="str">
        <f>IF(AND(X1239="否",Y1239="否"),"是","否")</f>
        <v>否</v>
      </c>
      <c r="AA1239" s="24" t="str">
        <f>IF(OR(I1239="",说明首页!$C$3-INT(I1239)&gt;=3),"是","否")</f>
        <v>否</v>
      </c>
      <c r="AB1239" s="28">
        <f>IFERROR(IF(L1239&gt;0,N1239/L1239,0),0)</f>
        <v>89.595238095238102</v>
      </c>
      <c r="AC1239" s="29">
        <f>IFERROR(IF(U1239="",0,U1239/10000),0)</f>
        <v>0</v>
      </c>
      <c r="AD1239" s="27">
        <f>IFERROR(IF(AND(T1239&lt;&gt;"",T1239&gt;0),U1239/T1239,0),0)</f>
        <v>0</v>
      </c>
      <c r="AE1239" s="29">
        <f>IFERROR(IF(V1239="",0,V1239/10000),0)</f>
        <v>0</v>
      </c>
      <c r="AF1239" s="29">
        <f>IFERROR(IF(O1239&gt;0,N1239/O1239/60,0),0)</f>
        <v>0</v>
      </c>
      <c r="AG1239" s="28" t="str">
        <f>IF(Z1239="是",COUNTIFS($Z$2:$Z$4721,"是",$AB$2:$AB$4721,"&lt;"&amp;AB1239)/COUNTIF($Z$2:$Z$4721,"是")*100,"")</f>
        <v/>
      </c>
      <c r="AH1239" s="28" t="str">
        <f>IF(Z1239="是",COUNTIFS($Z$2:$Z$4721,"是",$AC$2:$AC$4721,"&lt;"&amp;AC1239)/COUNTIF($Z$2:$Z$4721,"是")*100,"")</f>
        <v/>
      </c>
      <c r="AI1239" s="28" t="str">
        <f>IF(Z1239="是",COUNTIFS($Z$2:$Z$4721,"是",$AD$2:$AD$4721,"&lt;"&amp;AD1239)/COUNTIF($Z$2:$Z$4721,"是")*100,"")</f>
        <v/>
      </c>
      <c r="AJ1239" s="28" t="str">
        <f>IF(Z1239="是",COUNTIFS($Z$2:$Z$4721,"是",$AE$2:$AE$4721,"&lt;"&amp;AE1239)/COUNTIF($Z$2:$Z$4721,"是")*100,"")</f>
        <v/>
      </c>
      <c r="AK1239" s="28" t="str">
        <f>IF(Z1239="是",COUNTIFS($Z$2:$Z$4721,"是",$AF$2:$AF$4721,"&lt;"&amp;AF1239)/COUNTIF($Z$2:$Z$4721,"是")*100,"")</f>
        <v/>
      </c>
      <c r="AL1239" s="29" t="str">
        <f>IF(Z1239="是",ROUND(AG1239*0.1+AH1239*0.35+AI1239*0.15+AJ1239*0.15+AK1239*0.25,2),"")</f>
        <v/>
      </c>
      <c r="AM1239" s="25" t="str">
        <f>IF(Z1239="是",COUNTIFS($Z$2:$Z$4721,"是",$AL$2:$AL$4721,"&gt;"&amp;AL1239)+1,"")</f>
        <v/>
      </c>
      <c r="AN1239" s="24" t="str">
        <f>IF(Z1239&lt;&gt;"是","非参评",IF(AND(AM1239&lt;=COUNTIF($Z$2:$Z$4721,"是")*0.2,AC1239&gt;MEDIAN(IF($Z$2:$Z$4721="是",$AC$2:$AC$4721))),"S",IF(AM1239&lt;=COUNTIF($Z$2:$Z$4721,"是")*0.5,"A",IF(AM1239&lt;=COUNTIF($Z$2:$Z$4721,"是")*0.8,"B","C"))))</f>
        <v>非参评</v>
      </c>
      <c r="AO1239" s="24" t="str">
        <f>IF(G1239="","无数据",IF(G1239&lt;30,"MOB1-",IF(G1239&lt;90,"MOB1-3",IF(G1239&lt;180,"MOB3-6",IF(G1239&lt;365,"MOB6-12","MOB12+")))))</f>
        <v>MOB1-3</v>
      </c>
    </row>
    <row r="1240" spans="1:41" ht="13.5" hidden="1" customHeight="1">
      <c r="A1240" s="24" t="s">
        <v>1168</v>
      </c>
      <c r="B1240" s="34" t="s">
        <v>145</v>
      </c>
      <c r="C1240" s="25">
        <v>804599</v>
      </c>
      <c r="D1240" s="24" t="s">
        <v>371</v>
      </c>
      <c r="E1240" s="26">
        <v>46101.4194444444</v>
      </c>
      <c r="F1240" s="26">
        <v>46101.4194444444</v>
      </c>
      <c r="G1240" s="25">
        <v>53</v>
      </c>
      <c r="H1240" s="25">
        <v>53</v>
      </c>
      <c r="I1240" s="26">
        <v>46154.663888888899</v>
      </c>
      <c r="J1240" s="27">
        <v>346</v>
      </c>
      <c r="K1240" s="27">
        <v>362</v>
      </c>
      <c r="L1240" s="27">
        <v>163</v>
      </c>
      <c r="M1240" s="27">
        <v>16815</v>
      </c>
      <c r="N1240" s="27">
        <v>13733</v>
      </c>
      <c r="O1240" s="25"/>
      <c r="P1240" s="27">
        <v>0</v>
      </c>
      <c r="Q1240" s="24"/>
      <c r="R1240" s="24"/>
      <c r="S1240" s="27">
        <v>4</v>
      </c>
      <c r="T1240" s="27">
        <v>8</v>
      </c>
      <c r="U1240" s="27">
        <v>110400</v>
      </c>
      <c r="V1240" s="27">
        <v>80400</v>
      </c>
      <c r="W1240" s="27">
        <v>110400</v>
      </c>
      <c r="X1240" s="24" t="str">
        <f>IF(OR(I1240="",说明首页!$C$3-INT(I1240)&gt;7),"是","否")</f>
        <v>否</v>
      </c>
      <c r="Y1240" s="24" t="str">
        <f>IF(OR(O1240="",O1240&lt;22),"是","否")</f>
        <v>是</v>
      </c>
      <c r="Z1240" s="24" t="str">
        <f>IF(AND(X1240="否",Y1240="否"),"是","否")</f>
        <v>否</v>
      </c>
      <c r="AA1240" s="24" t="str">
        <f>IF(OR(I1240="",说明首页!$C$3-INT(I1240)&gt;=3),"是","否")</f>
        <v>否</v>
      </c>
      <c r="AB1240" s="28">
        <f>IFERROR(IF(L1240&gt;0,N1240/L1240,0),0)</f>
        <v>84.25153374233129</v>
      </c>
      <c r="AC1240" s="29">
        <f>IFERROR(IF(U1240="",0,U1240/10000),0)</f>
        <v>11.04</v>
      </c>
      <c r="AD1240" s="27">
        <f>IFERROR(IF(AND(T1240&lt;&gt;"",T1240&gt;0),U1240/T1240,0),0)</f>
        <v>13800</v>
      </c>
      <c r="AE1240" s="29">
        <f>IFERROR(IF(V1240="",0,V1240/10000),0)</f>
        <v>8.0399999999999991</v>
      </c>
      <c r="AF1240" s="29">
        <f>IFERROR(IF(O1240&gt;0,N1240/O1240/60,0),0)</f>
        <v>0</v>
      </c>
      <c r="AG1240" s="28" t="str">
        <f>IF(Z1240="是",COUNTIFS($Z$2:$Z$4721,"是",$AB$2:$AB$4721,"&lt;"&amp;AB1240)/COUNTIF($Z$2:$Z$4721,"是")*100,"")</f>
        <v/>
      </c>
      <c r="AH1240" s="28" t="str">
        <f>IF(Z1240="是",COUNTIFS($Z$2:$Z$4721,"是",$AC$2:$AC$4721,"&lt;"&amp;AC1240)/COUNTIF($Z$2:$Z$4721,"是")*100,"")</f>
        <v/>
      </c>
      <c r="AI1240" s="28" t="str">
        <f>IF(Z1240="是",COUNTIFS($Z$2:$Z$4721,"是",$AD$2:$AD$4721,"&lt;"&amp;AD1240)/COUNTIF($Z$2:$Z$4721,"是")*100,"")</f>
        <v/>
      </c>
      <c r="AJ1240" s="28" t="str">
        <f>IF(Z1240="是",COUNTIFS($Z$2:$Z$4721,"是",$AE$2:$AE$4721,"&lt;"&amp;AE1240)/COUNTIF($Z$2:$Z$4721,"是")*100,"")</f>
        <v/>
      </c>
      <c r="AK1240" s="28" t="str">
        <f>IF(Z1240="是",COUNTIFS($Z$2:$Z$4721,"是",$AF$2:$AF$4721,"&lt;"&amp;AF1240)/COUNTIF($Z$2:$Z$4721,"是")*100,"")</f>
        <v/>
      </c>
      <c r="AL1240" s="29" t="str">
        <f>IF(Z1240="是",ROUND(AG1240*0.1+AH1240*0.35+AI1240*0.15+AJ1240*0.15+AK1240*0.25,2),"")</f>
        <v/>
      </c>
      <c r="AM1240" s="25" t="str">
        <f>IF(Z1240="是",COUNTIFS($Z$2:$Z$4721,"是",$AL$2:$AL$4721,"&gt;"&amp;AL1240)+1,"")</f>
        <v/>
      </c>
      <c r="AN1240" s="24" t="str">
        <f>IF(Z1240&lt;&gt;"是","非参评",IF(AND(AM1240&lt;=COUNTIF($Z$2:$Z$4721,"是")*0.2,AC1240&gt;MEDIAN(IF($Z$2:$Z$4721="是",$AC$2:$AC$4721))),"S",IF(AM1240&lt;=COUNTIF($Z$2:$Z$4721,"是")*0.5,"A",IF(AM1240&lt;=COUNTIF($Z$2:$Z$4721,"是")*0.8,"B","C"))))</f>
        <v>非参评</v>
      </c>
      <c r="AO1240" s="24" t="str">
        <f>IF(G1240="","无数据",IF(G1240&lt;30,"MOB1-",IF(G1240&lt;90,"MOB1-3",IF(G1240&lt;180,"MOB3-6",IF(G1240&lt;365,"MOB6-12","MOB12+")))))</f>
        <v>MOB1-3</v>
      </c>
    </row>
    <row r="1241" spans="1:41" ht="13.5" hidden="1" customHeight="1">
      <c r="A1241" s="24" t="s">
        <v>1168</v>
      </c>
      <c r="B1241" s="34" t="s">
        <v>145</v>
      </c>
      <c r="C1241" s="25">
        <v>804600</v>
      </c>
      <c r="D1241" s="24" t="s">
        <v>400</v>
      </c>
      <c r="E1241" s="26">
        <v>46101.425694444399</v>
      </c>
      <c r="F1241" s="26">
        <v>46101.425694444399</v>
      </c>
      <c r="G1241" s="25">
        <v>53</v>
      </c>
      <c r="H1241" s="25">
        <v>53</v>
      </c>
      <c r="I1241" s="26">
        <v>46154.602083333302</v>
      </c>
      <c r="J1241" s="27">
        <v>204</v>
      </c>
      <c r="K1241" s="27">
        <v>213</v>
      </c>
      <c r="L1241" s="27">
        <v>95</v>
      </c>
      <c r="M1241" s="27">
        <v>8681</v>
      </c>
      <c r="N1241" s="27">
        <v>6691</v>
      </c>
      <c r="O1241" s="25"/>
      <c r="P1241" s="27"/>
      <c r="Q1241" s="24"/>
      <c r="R1241" s="24"/>
      <c r="S1241" s="27"/>
      <c r="T1241" s="27"/>
      <c r="U1241" s="27"/>
      <c r="V1241" s="27"/>
      <c r="W1241" s="27"/>
      <c r="X1241" s="24" t="str">
        <f>IF(OR(I1241="",说明首页!$C$3-INT(I1241)&gt;7),"是","否")</f>
        <v>否</v>
      </c>
      <c r="Y1241" s="24" t="str">
        <f>IF(OR(O1241="",O1241&lt;22),"是","否")</f>
        <v>是</v>
      </c>
      <c r="Z1241" s="24" t="str">
        <f>IF(AND(X1241="否",Y1241="否"),"是","否")</f>
        <v>否</v>
      </c>
      <c r="AA1241" s="24" t="str">
        <f>IF(OR(I1241="",说明首页!$C$3-INT(I1241)&gt;=3),"是","否")</f>
        <v>否</v>
      </c>
      <c r="AB1241" s="28">
        <f>IFERROR(IF(L1241&gt;0,N1241/L1241,0),0)</f>
        <v>70.431578947368422</v>
      </c>
      <c r="AC1241" s="29">
        <f>IFERROR(IF(U1241="",0,U1241/10000),0)</f>
        <v>0</v>
      </c>
      <c r="AD1241" s="27">
        <f>IFERROR(IF(AND(T1241&lt;&gt;"",T1241&gt;0),U1241/T1241,0),0)</f>
        <v>0</v>
      </c>
      <c r="AE1241" s="29">
        <f>IFERROR(IF(V1241="",0,V1241/10000),0)</f>
        <v>0</v>
      </c>
      <c r="AF1241" s="29">
        <f>IFERROR(IF(O1241&gt;0,N1241/O1241/60,0),0)</f>
        <v>0</v>
      </c>
      <c r="AG1241" s="28" t="str">
        <f>IF(Z1241="是",COUNTIFS($Z$2:$Z$4721,"是",$AB$2:$AB$4721,"&lt;"&amp;AB1241)/COUNTIF($Z$2:$Z$4721,"是")*100,"")</f>
        <v/>
      </c>
      <c r="AH1241" s="28" t="str">
        <f>IF(Z1241="是",COUNTIFS($Z$2:$Z$4721,"是",$AC$2:$AC$4721,"&lt;"&amp;AC1241)/COUNTIF($Z$2:$Z$4721,"是")*100,"")</f>
        <v/>
      </c>
      <c r="AI1241" s="28" t="str">
        <f>IF(Z1241="是",COUNTIFS($Z$2:$Z$4721,"是",$AD$2:$AD$4721,"&lt;"&amp;AD1241)/COUNTIF($Z$2:$Z$4721,"是")*100,"")</f>
        <v/>
      </c>
      <c r="AJ1241" s="28" t="str">
        <f>IF(Z1241="是",COUNTIFS($Z$2:$Z$4721,"是",$AE$2:$AE$4721,"&lt;"&amp;AE1241)/COUNTIF($Z$2:$Z$4721,"是")*100,"")</f>
        <v/>
      </c>
      <c r="AK1241" s="28" t="str">
        <f>IF(Z1241="是",COUNTIFS($Z$2:$Z$4721,"是",$AF$2:$AF$4721,"&lt;"&amp;AF1241)/COUNTIF($Z$2:$Z$4721,"是")*100,"")</f>
        <v/>
      </c>
      <c r="AL1241" s="29" t="str">
        <f>IF(Z1241="是",ROUND(AG1241*0.1+AH1241*0.35+AI1241*0.15+AJ1241*0.15+AK1241*0.25,2),"")</f>
        <v/>
      </c>
      <c r="AM1241" s="25" t="str">
        <f>IF(Z1241="是",COUNTIFS($Z$2:$Z$4721,"是",$AL$2:$AL$4721,"&gt;"&amp;AL1241)+1,"")</f>
        <v/>
      </c>
      <c r="AN1241" s="24" t="str">
        <f>IF(Z1241&lt;&gt;"是","非参评",IF(AND(AM1241&lt;=COUNTIF($Z$2:$Z$4721,"是")*0.2,AC1241&gt;MEDIAN(IF($Z$2:$Z$4721="是",$AC$2:$AC$4721))),"S",IF(AM1241&lt;=COUNTIF($Z$2:$Z$4721,"是")*0.5,"A",IF(AM1241&lt;=COUNTIF($Z$2:$Z$4721,"是")*0.8,"B","C"))))</f>
        <v>非参评</v>
      </c>
      <c r="AO1241" s="24" t="str">
        <f>IF(G1241="","无数据",IF(G1241&lt;30,"MOB1-",IF(G1241&lt;90,"MOB1-3",IF(G1241&lt;180,"MOB3-6",IF(G1241&lt;365,"MOB6-12","MOB12+")))))</f>
        <v>MOB1-3</v>
      </c>
    </row>
    <row r="1242" spans="1:41" ht="13.5" hidden="1" customHeight="1">
      <c r="A1242" s="24" t="s">
        <v>1168</v>
      </c>
      <c r="B1242" s="34" t="s">
        <v>145</v>
      </c>
      <c r="C1242" s="25">
        <v>804601</v>
      </c>
      <c r="D1242" s="24" t="s">
        <v>889</v>
      </c>
      <c r="E1242" s="26">
        <v>46101.429166666698</v>
      </c>
      <c r="F1242" s="26">
        <v>46101.429166666698</v>
      </c>
      <c r="G1242" s="25">
        <v>53</v>
      </c>
      <c r="H1242" s="25">
        <v>53</v>
      </c>
      <c r="I1242" s="24">
        <v>46128.703472222202</v>
      </c>
      <c r="J1242" s="27">
        <v>40</v>
      </c>
      <c r="K1242" s="27">
        <v>41</v>
      </c>
      <c r="L1242" s="27">
        <v>16</v>
      </c>
      <c r="M1242" s="27">
        <v>1410</v>
      </c>
      <c r="N1242" s="24">
        <v>1061</v>
      </c>
      <c r="O1242" s="24"/>
      <c r="P1242" s="24"/>
      <c r="Q1242" s="24"/>
      <c r="R1242" s="24"/>
      <c r="S1242" s="24"/>
      <c r="T1242" s="24"/>
      <c r="U1242" s="24"/>
      <c r="V1242" s="24"/>
      <c r="W1242" s="24"/>
      <c r="X1242" s="24" t="str">
        <f>IF(OR(I1242="",说明首页!$C$3-INT(I1242)&gt;7),"是","否")</f>
        <v>否</v>
      </c>
      <c r="Y1242" s="24" t="str">
        <f>IF(OR(O1242="",O1242&lt;22),"是","否")</f>
        <v>是</v>
      </c>
      <c r="Z1242" s="24" t="str">
        <f>IF(AND(X1242="否",Y1242="否"),"是","否")</f>
        <v>否</v>
      </c>
      <c r="AA1242" s="24" t="str">
        <f>IF(OR(I1242="",说明首页!$C$3-INT(I1242)&gt;=3),"是","否")</f>
        <v>是</v>
      </c>
      <c r="AB1242" s="28">
        <f>IFERROR(IF(L1242&gt;0,N1242/L1242,0),0)</f>
        <v>66.3125</v>
      </c>
      <c r="AC1242" s="29">
        <f>IFERROR(IF(U1242="",0,U1242/10000),0)</f>
        <v>0</v>
      </c>
      <c r="AD1242" s="27">
        <f>IFERROR(IF(AND(T1242&lt;&gt;"",T1242&gt;0),U1242/T1242,0),0)</f>
        <v>0</v>
      </c>
      <c r="AE1242" s="29">
        <f>IFERROR(IF(V1242="",0,V1242/10000),0)</f>
        <v>0</v>
      </c>
      <c r="AF1242" s="29">
        <f>IFERROR(IF(O1242&gt;0,N1242/O1242/60,0),0)</f>
        <v>0</v>
      </c>
      <c r="AG1242" s="28" t="str">
        <f>IF(Z1242="是",COUNTIFS($Z$2:$Z$4721,"是",$AB$2:$AB$4721,"&lt;"&amp;AB1242)/COUNTIF($Z$2:$Z$4721,"是")*100,"")</f>
        <v/>
      </c>
      <c r="AH1242" s="28" t="str">
        <f>IF(Z1242="是",COUNTIFS($Z$2:$Z$4721,"是",$AC$2:$AC$4721,"&lt;"&amp;AC1242)/COUNTIF($Z$2:$Z$4721,"是")*100,"")</f>
        <v/>
      </c>
      <c r="AI1242" s="28" t="str">
        <f>IF(Z1242="是",COUNTIFS($Z$2:$Z$4721,"是",$AD$2:$AD$4721,"&lt;"&amp;AD1242)/COUNTIF($Z$2:$Z$4721,"是")*100,"")</f>
        <v/>
      </c>
      <c r="AJ1242" s="28" t="str">
        <f>IF(Z1242="是",COUNTIFS($Z$2:$Z$4721,"是",$AE$2:$AE$4721,"&lt;"&amp;AE1242)/COUNTIF($Z$2:$Z$4721,"是")*100,"")</f>
        <v/>
      </c>
      <c r="AK1242" s="28" t="str">
        <f>IF(Z1242="是",COUNTIFS($Z$2:$Z$4721,"是",$AF$2:$AF$4721,"&lt;"&amp;AF1242)/COUNTIF($Z$2:$Z$4721,"是")*100,"")</f>
        <v/>
      </c>
      <c r="AL1242" s="29" t="str">
        <f>IF(Z1242="是",ROUND(AG1242*0.1+AH1242*0.35+AI1242*0.15+AJ1242*0.15+AK1242*0.25,2),"")</f>
        <v/>
      </c>
      <c r="AM1242" s="25" t="str">
        <f>IF(Z1242="是",COUNTIFS($Z$2:$Z$4721,"是",$AL$2:$AL$4721,"&gt;"&amp;AL1242)+1,"")</f>
        <v/>
      </c>
      <c r="AN1242" s="24" t="str">
        <f>IF(Z1242&lt;&gt;"是","非参评",IF(AND(AM1242&lt;=COUNTIF($Z$2:$Z$4721,"是")*0.2,AC1242&gt;MEDIAN(IF($Z$2:$Z$4721="是",$AC$2:$AC$4721))),"S",IF(AM1242&lt;=COUNTIF($Z$2:$Z$4721,"是")*0.5,"A",IF(AM1242&lt;=COUNTIF($Z$2:$Z$4721,"是")*0.8,"B","C"))))</f>
        <v>非参评</v>
      </c>
      <c r="AO1242" s="24" t="str">
        <f>IF(G1242="","无数据",IF(G1242&lt;30,"MOB1-",IF(G1242&lt;90,"MOB1-3",IF(G1242&lt;180,"MOB3-6",IF(G1242&lt;365,"MOB6-12","MOB12+")))))</f>
        <v>MOB1-3</v>
      </c>
    </row>
    <row r="1243" spans="1:41" ht="13.5" hidden="1" customHeight="1">
      <c r="A1243" s="24" t="s">
        <v>1168</v>
      </c>
      <c r="B1243" s="34" t="s">
        <v>145</v>
      </c>
      <c r="C1243" s="25">
        <v>804604</v>
      </c>
      <c r="D1243" s="24" t="s">
        <v>1037</v>
      </c>
      <c r="E1243" s="26">
        <v>46101.425000000003</v>
      </c>
      <c r="F1243" s="26">
        <v>46101.425000000003</v>
      </c>
      <c r="G1243" s="25">
        <v>53</v>
      </c>
      <c r="H1243" s="25">
        <v>53</v>
      </c>
      <c r="I1243" s="26">
        <v>46154.746527777803</v>
      </c>
      <c r="J1243" s="27">
        <v>129</v>
      </c>
      <c r="K1243" s="27">
        <v>153</v>
      </c>
      <c r="L1243" s="27">
        <v>44</v>
      </c>
      <c r="M1243" s="27">
        <v>6386</v>
      </c>
      <c r="N1243" s="27">
        <v>4952</v>
      </c>
      <c r="O1243" s="24"/>
      <c r="P1243" s="27">
        <v>0</v>
      </c>
      <c r="Q1243" s="24"/>
      <c r="R1243" s="24"/>
      <c r="S1243" s="27">
        <v>1</v>
      </c>
      <c r="T1243" s="27">
        <v>2</v>
      </c>
      <c r="U1243" s="27">
        <v>127200</v>
      </c>
      <c r="V1243" s="27">
        <v>127200</v>
      </c>
      <c r="W1243" s="27">
        <v>127200</v>
      </c>
      <c r="X1243" s="24" t="str">
        <f>IF(OR(I1243="",说明首页!$C$3-INT(I1243)&gt;7),"是","否")</f>
        <v>否</v>
      </c>
      <c r="Y1243" s="24" t="str">
        <f>IF(OR(O1243="",O1243&lt;22),"是","否")</f>
        <v>是</v>
      </c>
      <c r="Z1243" s="24" t="str">
        <f>IF(AND(X1243="否",Y1243="否"),"是","否")</f>
        <v>否</v>
      </c>
      <c r="AA1243" s="24" t="str">
        <f>IF(OR(I1243="",说明首页!$C$3-INT(I1243)&gt;=3),"是","否")</f>
        <v>否</v>
      </c>
      <c r="AB1243" s="28">
        <f>IFERROR(IF(L1243&gt;0,N1243/L1243,0),0)</f>
        <v>112.54545454545455</v>
      </c>
      <c r="AC1243" s="29">
        <f>IFERROR(IF(U1243="",0,U1243/10000),0)</f>
        <v>12.72</v>
      </c>
      <c r="AD1243" s="27">
        <f>IFERROR(IF(AND(T1243&lt;&gt;"",T1243&gt;0),U1243/T1243,0),0)</f>
        <v>63600</v>
      </c>
      <c r="AE1243" s="29">
        <f>IFERROR(IF(V1243="",0,V1243/10000),0)</f>
        <v>12.72</v>
      </c>
      <c r="AF1243" s="29">
        <f>IFERROR(IF(O1243&gt;0,N1243/O1243/60,0),0)</f>
        <v>0</v>
      </c>
      <c r="AG1243" s="28" t="str">
        <f>IF(Z1243="是",COUNTIFS($Z$2:$Z$4721,"是",$AB$2:$AB$4721,"&lt;"&amp;AB1243)/COUNTIF($Z$2:$Z$4721,"是")*100,"")</f>
        <v/>
      </c>
      <c r="AH1243" s="28" t="str">
        <f>IF(Z1243="是",COUNTIFS($Z$2:$Z$4721,"是",$AC$2:$AC$4721,"&lt;"&amp;AC1243)/COUNTIF($Z$2:$Z$4721,"是")*100,"")</f>
        <v/>
      </c>
      <c r="AI1243" s="28" t="str">
        <f>IF(Z1243="是",COUNTIFS($Z$2:$Z$4721,"是",$AD$2:$AD$4721,"&lt;"&amp;AD1243)/COUNTIF($Z$2:$Z$4721,"是")*100,"")</f>
        <v/>
      </c>
      <c r="AJ1243" s="28" t="str">
        <f>IF(Z1243="是",COUNTIFS($Z$2:$Z$4721,"是",$AE$2:$AE$4721,"&lt;"&amp;AE1243)/COUNTIF($Z$2:$Z$4721,"是")*100,"")</f>
        <v/>
      </c>
      <c r="AK1243" s="28" t="str">
        <f>IF(Z1243="是",COUNTIFS($Z$2:$Z$4721,"是",$AF$2:$AF$4721,"&lt;"&amp;AF1243)/COUNTIF($Z$2:$Z$4721,"是")*100,"")</f>
        <v/>
      </c>
      <c r="AL1243" s="29" t="str">
        <f>IF(Z1243="是",ROUND(AG1243*0.1+AH1243*0.35+AI1243*0.15+AJ1243*0.15+AK1243*0.25,2),"")</f>
        <v/>
      </c>
      <c r="AM1243" s="25" t="str">
        <f>IF(Z1243="是",COUNTIFS($Z$2:$Z$4721,"是",$AL$2:$AL$4721,"&gt;"&amp;AL1243)+1,"")</f>
        <v/>
      </c>
      <c r="AN1243" s="24" t="str">
        <f>IF(Z1243&lt;&gt;"是","非参评",IF(AND(AM1243&lt;=COUNTIF($Z$2:$Z$4721,"是")*0.2,AC1243&gt;MEDIAN(IF($Z$2:$Z$4721="是",$AC$2:$AC$4721))),"S",IF(AM1243&lt;=COUNTIF($Z$2:$Z$4721,"是")*0.5,"A",IF(AM1243&lt;=COUNTIF($Z$2:$Z$4721,"是")*0.8,"B","C"))))</f>
        <v>非参评</v>
      </c>
      <c r="AO1243" s="24" t="str">
        <f>IF(G1243="","无数据",IF(G1243&lt;30,"MOB1-",IF(G1243&lt;90,"MOB1-3",IF(G1243&lt;180,"MOB3-6",IF(G1243&lt;365,"MOB6-12","MOB12+")))))</f>
        <v>MOB1-3</v>
      </c>
    </row>
    <row r="1244" spans="1:41" ht="13.5" hidden="1" customHeight="1">
      <c r="A1244" s="24" t="s">
        <v>1168</v>
      </c>
      <c r="B1244" s="34" t="s">
        <v>145</v>
      </c>
      <c r="C1244" s="25">
        <v>804605</v>
      </c>
      <c r="D1244" s="24" t="s">
        <v>1038</v>
      </c>
      <c r="E1244" s="26">
        <v>46100.599305555603</v>
      </c>
      <c r="F1244" s="26">
        <v>46100.599305555603</v>
      </c>
      <c r="G1244" s="25">
        <v>54</v>
      </c>
      <c r="H1244" s="25">
        <v>54</v>
      </c>
      <c r="I1244" s="26">
        <v>46142.744444444397</v>
      </c>
      <c r="J1244" s="27">
        <v>230</v>
      </c>
      <c r="K1244" s="27">
        <v>294</v>
      </c>
      <c r="L1244" s="27">
        <v>120</v>
      </c>
      <c r="M1244" s="27">
        <v>14472</v>
      </c>
      <c r="N1244" s="27">
        <v>12144</v>
      </c>
      <c r="O1244" s="25">
        <v>2</v>
      </c>
      <c r="P1244" s="27">
        <v>0</v>
      </c>
      <c r="Q1244" s="24"/>
      <c r="R1244" s="24"/>
      <c r="S1244" s="27">
        <v>5</v>
      </c>
      <c r="T1244" s="27">
        <v>10</v>
      </c>
      <c r="U1244" s="27">
        <v>587700</v>
      </c>
      <c r="V1244" s="27">
        <v>587700</v>
      </c>
      <c r="W1244" s="27">
        <v>587700</v>
      </c>
      <c r="X1244" s="24" t="str">
        <f>IF(OR(I1244="",说明首页!$C$3-INT(I1244)&gt;7),"是","否")</f>
        <v>否</v>
      </c>
      <c r="Y1244" s="24" t="str">
        <f>IF(OR(O1244="",O1244&lt;22),"是","否")</f>
        <v>是</v>
      </c>
      <c r="Z1244" s="24" t="str">
        <f>IF(AND(X1244="否",Y1244="否"),"是","否")</f>
        <v>否</v>
      </c>
      <c r="AA1244" s="24" t="str">
        <f>IF(OR(I1244="",说明首页!$C$3-INT(I1244)&gt;=3),"是","否")</f>
        <v>否</v>
      </c>
      <c r="AB1244" s="28">
        <f>IFERROR(IF(L1244&gt;0,N1244/L1244,0),0)</f>
        <v>101.2</v>
      </c>
      <c r="AC1244" s="29">
        <f>IFERROR(IF(U1244="",0,U1244/10000),0)</f>
        <v>58.77</v>
      </c>
      <c r="AD1244" s="27">
        <f>IFERROR(IF(AND(T1244&lt;&gt;"",T1244&gt;0),U1244/T1244,0),0)</f>
        <v>58770</v>
      </c>
      <c r="AE1244" s="29">
        <f>IFERROR(IF(V1244="",0,V1244/10000),0)</f>
        <v>58.77</v>
      </c>
      <c r="AF1244" s="29">
        <f>IFERROR(IF(O1244&gt;0,N1244/O1244/60,0),0)</f>
        <v>101.2</v>
      </c>
      <c r="AG1244" s="28" t="str">
        <f>IF(Z1244="是",COUNTIFS($Z$2:$Z$4721,"是",$AB$2:$AB$4721,"&lt;"&amp;AB1244)/COUNTIF($Z$2:$Z$4721,"是")*100,"")</f>
        <v/>
      </c>
      <c r="AH1244" s="28" t="str">
        <f>IF(Z1244="是",COUNTIFS($Z$2:$Z$4721,"是",$AC$2:$AC$4721,"&lt;"&amp;AC1244)/COUNTIF($Z$2:$Z$4721,"是")*100,"")</f>
        <v/>
      </c>
      <c r="AI1244" s="28" t="str">
        <f>IF(Z1244="是",COUNTIFS($Z$2:$Z$4721,"是",$AD$2:$AD$4721,"&lt;"&amp;AD1244)/COUNTIF($Z$2:$Z$4721,"是")*100,"")</f>
        <v/>
      </c>
      <c r="AJ1244" s="28" t="str">
        <f>IF(Z1244="是",COUNTIFS($Z$2:$Z$4721,"是",$AE$2:$AE$4721,"&lt;"&amp;AE1244)/COUNTIF($Z$2:$Z$4721,"是")*100,"")</f>
        <v/>
      </c>
      <c r="AK1244" s="28" t="str">
        <f>IF(Z1244="是",COUNTIFS($Z$2:$Z$4721,"是",$AF$2:$AF$4721,"&lt;"&amp;AF1244)/COUNTIF($Z$2:$Z$4721,"是")*100,"")</f>
        <v/>
      </c>
      <c r="AL1244" s="29" t="str">
        <f>IF(Z1244="是",ROUND(AG1244*0.1+AH1244*0.35+AI1244*0.15+AJ1244*0.15+AK1244*0.25,2),"")</f>
        <v/>
      </c>
      <c r="AM1244" s="25" t="str">
        <f>IF(Z1244="是",COUNTIFS($Z$2:$Z$4721,"是",$AL$2:$AL$4721,"&gt;"&amp;AL1244)+1,"")</f>
        <v/>
      </c>
      <c r="AN1244" s="24" t="str">
        <f>IF(Z1244&lt;&gt;"是","非参评",IF(AND(AM1244&lt;=COUNTIF($Z$2:$Z$4721,"是")*0.2,AC1244&gt;MEDIAN(IF($Z$2:$Z$4721="是",$AC$2:$AC$4721))),"S",IF(AM1244&lt;=COUNTIF($Z$2:$Z$4721,"是")*0.5,"A",IF(AM1244&lt;=COUNTIF($Z$2:$Z$4721,"是")*0.8,"B","C"))))</f>
        <v>非参评</v>
      </c>
      <c r="AO1244" s="24" t="str">
        <f>IF(G1244="","无数据",IF(G1244&lt;30,"MOB1-",IF(G1244&lt;90,"MOB1-3",IF(G1244&lt;180,"MOB3-6",IF(G1244&lt;365,"MOB6-12","MOB12+")))))</f>
        <v>MOB1-3</v>
      </c>
    </row>
    <row r="1245" spans="1:41" ht="13.5" hidden="1" customHeight="1">
      <c r="A1245" s="24" t="s">
        <v>1168</v>
      </c>
      <c r="B1245" s="34" t="s">
        <v>145</v>
      </c>
      <c r="C1245" s="25">
        <v>804606</v>
      </c>
      <c r="D1245" s="24" t="s">
        <v>319</v>
      </c>
      <c r="E1245" s="26">
        <v>46100.596527777801</v>
      </c>
      <c r="F1245" s="26">
        <v>46100.596527777801</v>
      </c>
      <c r="G1245" s="25">
        <v>54</v>
      </c>
      <c r="H1245" s="25">
        <v>54</v>
      </c>
      <c r="I1245" s="26">
        <v>46142.754166666702</v>
      </c>
      <c r="J1245" s="27">
        <v>142</v>
      </c>
      <c r="K1245" s="27">
        <v>168</v>
      </c>
      <c r="L1245" s="27">
        <v>57</v>
      </c>
      <c r="M1245" s="27">
        <v>5129</v>
      </c>
      <c r="N1245" s="27">
        <v>3378</v>
      </c>
      <c r="O1245" s="25"/>
      <c r="P1245" s="27"/>
      <c r="Q1245" s="24"/>
      <c r="R1245" s="24"/>
      <c r="S1245" s="27"/>
      <c r="T1245" s="27"/>
      <c r="U1245" s="27"/>
      <c r="V1245" s="27"/>
      <c r="W1245" s="27"/>
      <c r="X1245" s="24" t="str">
        <f>IF(OR(I1245="",说明首页!$C$3-INT(I1245)&gt;7),"是","否")</f>
        <v>否</v>
      </c>
      <c r="Y1245" s="24" t="str">
        <f>IF(OR(O1245="",O1245&lt;22),"是","否")</f>
        <v>是</v>
      </c>
      <c r="Z1245" s="24" t="str">
        <f>IF(AND(X1245="否",Y1245="否"),"是","否")</f>
        <v>否</v>
      </c>
      <c r="AA1245" s="24" t="str">
        <f>IF(OR(I1245="",说明首页!$C$3-INT(I1245)&gt;=3),"是","否")</f>
        <v>否</v>
      </c>
      <c r="AB1245" s="28">
        <f>IFERROR(IF(L1245&gt;0,N1245/L1245,0),0)</f>
        <v>59.263157894736842</v>
      </c>
      <c r="AC1245" s="29">
        <f>IFERROR(IF(U1245="",0,U1245/10000),0)</f>
        <v>0</v>
      </c>
      <c r="AD1245" s="27">
        <f>IFERROR(IF(AND(T1245&lt;&gt;"",T1245&gt;0),U1245/T1245,0),0)</f>
        <v>0</v>
      </c>
      <c r="AE1245" s="29">
        <f>IFERROR(IF(V1245="",0,V1245/10000),0)</f>
        <v>0</v>
      </c>
      <c r="AF1245" s="29">
        <f>IFERROR(IF(O1245&gt;0,N1245/O1245/60,0),0)</f>
        <v>0</v>
      </c>
      <c r="AG1245" s="28" t="str">
        <f>IF(Z1245="是",COUNTIFS($Z$2:$Z$4721,"是",$AB$2:$AB$4721,"&lt;"&amp;AB1245)/COUNTIF($Z$2:$Z$4721,"是")*100,"")</f>
        <v/>
      </c>
      <c r="AH1245" s="28" t="str">
        <f>IF(Z1245="是",COUNTIFS($Z$2:$Z$4721,"是",$AC$2:$AC$4721,"&lt;"&amp;AC1245)/COUNTIF($Z$2:$Z$4721,"是")*100,"")</f>
        <v/>
      </c>
      <c r="AI1245" s="28" t="str">
        <f>IF(Z1245="是",COUNTIFS($Z$2:$Z$4721,"是",$AD$2:$AD$4721,"&lt;"&amp;AD1245)/COUNTIF($Z$2:$Z$4721,"是")*100,"")</f>
        <v/>
      </c>
      <c r="AJ1245" s="28" t="str">
        <f>IF(Z1245="是",COUNTIFS($Z$2:$Z$4721,"是",$AE$2:$AE$4721,"&lt;"&amp;AE1245)/COUNTIF($Z$2:$Z$4721,"是")*100,"")</f>
        <v/>
      </c>
      <c r="AK1245" s="28" t="str">
        <f>IF(Z1245="是",COUNTIFS($Z$2:$Z$4721,"是",$AF$2:$AF$4721,"&lt;"&amp;AF1245)/COUNTIF($Z$2:$Z$4721,"是")*100,"")</f>
        <v/>
      </c>
      <c r="AL1245" s="29" t="str">
        <f>IF(Z1245="是",ROUND(AG1245*0.1+AH1245*0.35+AI1245*0.15+AJ1245*0.15+AK1245*0.25,2),"")</f>
        <v/>
      </c>
      <c r="AM1245" s="25" t="str">
        <f>IF(Z1245="是",COUNTIFS($Z$2:$Z$4721,"是",$AL$2:$AL$4721,"&gt;"&amp;AL1245)+1,"")</f>
        <v/>
      </c>
      <c r="AN1245" s="24" t="str">
        <f>IF(Z1245&lt;&gt;"是","非参评",IF(AND(AM1245&lt;=COUNTIF($Z$2:$Z$4721,"是")*0.2,AC1245&gt;MEDIAN(IF($Z$2:$Z$4721="是",$AC$2:$AC$4721))),"S",IF(AM1245&lt;=COUNTIF($Z$2:$Z$4721,"是")*0.5,"A",IF(AM1245&lt;=COUNTIF($Z$2:$Z$4721,"是")*0.8,"B","C"))))</f>
        <v>非参评</v>
      </c>
      <c r="AO1245" s="24" t="str">
        <f>IF(G1245="","无数据",IF(G1245&lt;30,"MOB1-",IF(G1245&lt;90,"MOB1-3",IF(G1245&lt;180,"MOB3-6",IF(G1245&lt;365,"MOB6-12","MOB12+")))))</f>
        <v>MOB1-3</v>
      </c>
    </row>
    <row r="1246" spans="1:41" ht="13.5" hidden="1" customHeight="1">
      <c r="A1246" s="24" t="s">
        <v>1168</v>
      </c>
      <c r="B1246" s="34" t="s">
        <v>162</v>
      </c>
      <c r="C1246" s="25">
        <v>804632</v>
      </c>
      <c r="D1246" s="24" t="s">
        <v>484</v>
      </c>
      <c r="E1246" s="26">
        <v>46101.422916666699</v>
      </c>
      <c r="F1246" s="26">
        <v>46101.422916666699</v>
      </c>
      <c r="G1246" s="25">
        <v>53</v>
      </c>
      <c r="H1246" s="25">
        <v>53</v>
      </c>
      <c r="I1246" s="26">
        <v>46154.400000000001</v>
      </c>
      <c r="J1246" s="27">
        <v>97</v>
      </c>
      <c r="K1246" s="27">
        <v>100</v>
      </c>
      <c r="L1246" s="27">
        <v>45</v>
      </c>
      <c r="M1246" s="27">
        <v>4339</v>
      </c>
      <c r="N1246" s="27">
        <v>3497</v>
      </c>
      <c r="O1246" s="25">
        <v>2</v>
      </c>
      <c r="P1246" s="27">
        <v>0</v>
      </c>
      <c r="Q1246" s="24"/>
      <c r="R1246" s="24"/>
      <c r="S1246" s="27">
        <v>1</v>
      </c>
      <c r="T1246" s="27">
        <v>2</v>
      </c>
      <c r="U1246" s="27">
        <v>10000</v>
      </c>
      <c r="V1246" s="27">
        <v>10000</v>
      </c>
      <c r="W1246" s="27">
        <v>10000</v>
      </c>
      <c r="X1246" s="24" t="str">
        <f>IF(OR(I1246="",说明首页!$C$3-INT(I1246)&gt;7),"是","否")</f>
        <v>否</v>
      </c>
      <c r="Y1246" s="24" t="str">
        <f>IF(OR(O1246="",O1246&lt;22),"是","否")</f>
        <v>是</v>
      </c>
      <c r="Z1246" s="24" t="str">
        <f>IF(AND(X1246="否",Y1246="否"),"是","否")</f>
        <v>否</v>
      </c>
      <c r="AA1246" s="24" t="str">
        <f>IF(OR(I1246="",说明首页!$C$3-INT(I1246)&gt;=3),"是","否")</f>
        <v>否</v>
      </c>
      <c r="AB1246" s="28">
        <f>IFERROR(IF(L1246&gt;0,N1246/L1246,0),0)</f>
        <v>77.711111111111109</v>
      </c>
      <c r="AC1246" s="29">
        <f>IFERROR(IF(U1246="",0,U1246/10000),0)</f>
        <v>1</v>
      </c>
      <c r="AD1246" s="27">
        <f>IFERROR(IF(AND(T1246&lt;&gt;"",T1246&gt;0),U1246/T1246,0),0)</f>
        <v>5000</v>
      </c>
      <c r="AE1246" s="29">
        <f>IFERROR(IF(V1246="",0,V1246/10000),0)</f>
        <v>1</v>
      </c>
      <c r="AF1246" s="29">
        <f>IFERROR(IF(O1246&gt;0,N1246/O1246/60,0),0)</f>
        <v>29.141666666666666</v>
      </c>
      <c r="AG1246" s="28" t="str">
        <f>IF(Z1246="是",COUNTIFS($Z$2:$Z$4721,"是",$AB$2:$AB$4721,"&lt;"&amp;AB1246)/COUNTIF($Z$2:$Z$4721,"是")*100,"")</f>
        <v/>
      </c>
      <c r="AH1246" s="28" t="str">
        <f>IF(Z1246="是",COUNTIFS($Z$2:$Z$4721,"是",$AC$2:$AC$4721,"&lt;"&amp;AC1246)/COUNTIF($Z$2:$Z$4721,"是")*100,"")</f>
        <v/>
      </c>
      <c r="AI1246" s="28" t="str">
        <f>IF(Z1246="是",COUNTIFS($Z$2:$Z$4721,"是",$AD$2:$AD$4721,"&lt;"&amp;AD1246)/COUNTIF($Z$2:$Z$4721,"是")*100,"")</f>
        <v/>
      </c>
      <c r="AJ1246" s="28" t="str">
        <f>IF(Z1246="是",COUNTIFS($Z$2:$Z$4721,"是",$AE$2:$AE$4721,"&lt;"&amp;AE1246)/COUNTIF($Z$2:$Z$4721,"是")*100,"")</f>
        <v/>
      </c>
      <c r="AK1246" s="28" t="str">
        <f>IF(Z1246="是",COUNTIFS($Z$2:$Z$4721,"是",$AF$2:$AF$4721,"&lt;"&amp;AF1246)/COUNTIF($Z$2:$Z$4721,"是")*100,"")</f>
        <v/>
      </c>
      <c r="AL1246" s="29" t="str">
        <f>IF(Z1246="是",ROUND(AG1246*0.1+AH1246*0.35+AI1246*0.15+AJ1246*0.15+AK1246*0.25,2),"")</f>
        <v/>
      </c>
      <c r="AM1246" s="25" t="str">
        <f>IF(Z1246="是",COUNTIFS($Z$2:$Z$4721,"是",$AL$2:$AL$4721,"&gt;"&amp;AL1246)+1,"")</f>
        <v/>
      </c>
      <c r="AN1246" s="24" t="str">
        <f>IF(Z1246&lt;&gt;"是","非参评",IF(AND(AM1246&lt;=COUNTIF($Z$2:$Z$4721,"是")*0.2,AC1246&gt;MEDIAN(IF($Z$2:$Z$4721="是",$AC$2:$AC$4721))),"S",IF(AM1246&lt;=COUNTIF($Z$2:$Z$4721,"是")*0.5,"A",IF(AM1246&lt;=COUNTIF($Z$2:$Z$4721,"是")*0.8,"B","C"))))</f>
        <v>非参评</v>
      </c>
      <c r="AO1246" s="24" t="str">
        <f>IF(G1246="","无数据",IF(G1246&lt;30,"MOB1-",IF(G1246&lt;90,"MOB1-3",IF(G1246&lt;180,"MOB3-6",IF(G1246&lt;365,"MOB6-12","MOB12+")))))</f>
        <v>MOB1-3</v>
      </c>
    </row>
    <row r="1247" spans="1:41" ht="13.5" hidden="1" customHeight="1">
      <c r="A1247" s="24" t="s">
        <v>1168</v>
      </c>
      <c r="B1247" s="34" t="s">
        <v>147</v>
      </c>
      <c r="C1247" s="25">
        <v>804633</v>
      </c>
      <c r="D1247" s="24" t="s">
        <v>303</v>
      </c>
      <c r="E1247" s="26">
        <v>46102.645833333299</v>
      </c>
      <c r="F1247" s="26">
        <v>46102.645833333299</v>
      </c>
      <c r="G1247" s="25">
        <v>52</v>
      </c>
      <c r="H1247" s="25">
        <v>52</v>
      </c>
      <c r="I1247" s="26">
        <v>46154.709027777797</v>
      </c>
      <c r="J1247" s="27">
        <v>3738</v>
      </c>
      <c r="K1247" s="27">
        <v>3990</v>
      </c>
      <c r="L1247" s="27">
        <v>2058</v>
      </c>
      <c r="M1247" s="27">
        <v>220274</v>
      </c>
      <c r="N1247" s="27">
        <v>193972</v>
      </c>
      <c r="O1247" s="25">
        <v>24</v>
      </c>
      <c r="P1247" s="27">
        <v>0</v>
      </c>
      <c r="Q1247" s="24"/>
      <c r="R1247" s="24"/>
      <c r="S1247" s="27">
        <v>171</v>
      </c>
      <c r="T1247" s="27">
        <v>269</v>
      </c>
      <c r="U1247" s="27">
        <v>4908900</v>
      </c>
      <c r="V1247" s="27">
        <v>1146900</v>
      </c>
      <c r="W1247" s="27">
        <v>4908900</v>
      </c>
      <c r="X1247" s="24" t="str">
        <f>IF(OR(I1247="",说明首页!$C$3-INT(I1247)&gt;7),"是","否")</f>
        <v>否</v>
      </c>
      <c r="Y1247" s="24" t="str">
        <f>IF(OR(O1247="",O1247&lt;22),"是","否")</f>
        <v>否</v>
      </c>
      <c r="Z1247" s="24" t="str">
        <f>IF(AND(X1247="否",Y1247="否"),"是","否")</f>
        <v>是</v>
      </c>
      <c r="AA1247" s="24" t="str">
        <f>IF(OR(I1247="",说明首页!$C$3-INT(I1247)&gt;=3),"是","否")</f>
        <v>否</v>
      </c>
      <c r="AB1247" s="28">
        <f>IFERROR(IF(L1247&gt;0,N1247/L1247,0),0)</f>
        <v>94.252672497570458</v>
      </c>
      <c r="AC1247" s="29">
        <f>IFERROR(IF(U1247="",0,U1247/10000),0)</f>
        <v>490.89</v>
      </c>
      <c r="AD1247" s="27">
        <f>IFERROR(IF(AND(T1247&lt;&gt;"",T1247&gt;0),U1247/T1247,0),0)</f>
        <v>18248.698884758363</v>
      </c>
      <c r="AE1247" s="29">
        <f>IFERROR(IF(V1247="",0,V1247/10000),0)</f>
        <v>114.69</v>
      </c>
      <c r="AF1247" s="29">
        <f>IFERROR(IF(O1247&gt;0,N1247/O1247/60,0),0)</f>
        <v>134.70277777777778</v>
      </c>
      <c r="AG1247" s="28">
        <f>IF(Z1247="是",COUNTIFS($Z$2:$Z$4721,"是",$AB$2:$AB$4721,"&lt;"&amp;AB1247)/COUNTIF($Z$2:$Z$4721,"是")*100,"")</f>
        <v>56.155143338954474</v>
      </c>
      <c r="AH1247" s="28">
        <f>IF(Z1247="是",COUNTIFS($Z$2:$Z$4721,"是",$AC$2:$AC$4721,"&lt;"&amp;AC1247)/COUNTIF($Z$2:$Z$4721,"是")*100,"")</f>
        <v>16.357504215851602</v>
      </c>
      <c r="AI1247" s="28">
        <f>IF(Z1247="是",COUNTIFS($Z$2:$Z$4721,"是",$AD$2:$AD$4721,"&lt;"&amp;AD1247)/COUNTIF($Z$2:$Z$4721,"是")*100,"")</f>
        <v>17.200674536256326</v>
      </c>
      <c r="AJ1247" s="28">
        <f>IF(Z1247="是",COUNTIFS($Z$2:$Z$4721,"是",$AE$2:$AE$4721,"&lt;"&amp;AE1247)/COUNTIF($Z$2:$Z$4721,"是")*100,"")</f>
        <v>11.129848229342327</v>
      </c>
      <c r="AK1247" s="28">
        <f>IF(Z1247="是",COUNTIFS($Z$2:$Z$4721,"是",$AF$2:$AF$4721,"&lt;"&amp;AF1247)/COUNTIF($Z$2:$Z$4721,"是")*100,"")</f>
        <v>50.421585160202362</v>
      </c>
      <c r="AL1247" s="29">
        <f>IF(Z1247="是",ROUND(AG1247*0.1+AH1247*0.35+AI1247*0.15+AJ1247*0.15+AK1247*0.25,2),"")</f>
        <v>28.2</v>
      </c>
      <c r="AM1247" s="25">
        <f>IF(Z1247="是",COUNTIFS($Z$2:$Z$4721,"是",$AL$2:$AL$4721,"&gt;"&amp;AL1247)+1,"")</f>
        <v>463</v>
      </c>
      <c r="AN1247" s="24" t="str">
        <f>IF(Z1247&lt;&gt;"是","非参评",IF(AND(AM1247&lt;=COUNTIF($Z$2:$Z$4721,"是")*0.2,AC1247&gt;MEDIAN(IF($Z$2:$Z$4721="是",$AC$2:$AC$4721))),"S",IF(AM1247&lt;=COUNTIF($Z$2:$Z$4721,"是")*0.5,"A",IF(AM1247&lt;=COUNTIF($Z$2:$Z$4721,"是")*0.8,"B","C"))))</f>
        <v>B</v>
      </c>
      <c r="AO1247" s="24" t="str">
        <f>IF(G1247="","无数据",IF(G1247&lt;30,"MOB1-",IF(G1247&lt;90,"MOB1-3",IF(G1247&lt;180,"MOB3-6",IF(G1247&lt;365,"MOB6-12","MOB12+")))))</f>
        <v>MOB1-3</v>
      </c>
    </row>
    <row r="1248" spans="1:41" ht="13.5" hidden="1" customHeight="1">
      <c r="A1248" s="24" t="s">
        <v>1168</v>
      </c>
      <c r="B1248" s="34" t="s">
        <v>147</v>
      </c>
      <c r="C1248" s="25">
        <v>804634</v>
      </c>
      <c r="D1248" s="24" t="s">
        <v>1214</v>
      </c>
      <c r="E1248" s="26">
        <v>46102.645138888904</v>
      </c>
      <c r="F1248" s="26">
        <v>46102.645138888904</v>
      </c>
      <c r="G1248" s="25">
        <v>52</v>
      </c>
      <c r="H1248" s="25">
        <v>52</v>
      </c>
      <c r="I1248" s="26">
        <v>46125.436805555597</v>
      </c>
      <c r="J1248" s="27">
        <v>22</v>
      </c>
      <c r="K1248" s="27">
        <v>22</v>
      </c>
      <c r="L1248" s="27">
        <v>7</v>
      </c>
      <c r="M1248" s="27">
        <v>590</v>
      </c>
      <c r="N1248" s="27">
        <v>344</v>
      </c>
      <c r="O1248" s="25"/>
      <c r="P1248" s="27">
        <v>0</v>
      </c>
      <c r="Q1248" s="24"/>
      <c r="R1248" s="24"/>
      <c r="S1248" s="27">
        <v>26</v>
      </c>
      <c r="T1248" s="27">
        <v>35</v>
      </c>
      <c r="U1248" s="27">
        <v>253200</v>
      </c>
      <c r="V1248" s="27"/>
      <c r="W1248" s="27">
        <v>253200</v>
      </c>
      <c r="X1248" s="24" t="str">
        <f>IF(OR(I1248="",说明首页!$C$3-INT(I1248)&gt;7),"是","否")</f>
        <v>否</v>
      </c>
      <c r="Y1248" s="24" t="str">
        <f>IF(OR(O1248="",O1248&lt;22),"是","否")</f>
        <v>是</v>
      </c>
      <c r="Z1248" s="24" t="str">
        <f>IF(AND(X1248="否",Y1248="否"),"是","否")</f>
        <v>否</v>
      </c>
      <c r="AA1248" s="24" t="str">
        <f>IF(OR(I1248="",说明首页!$C$3-INT(I1248)&gt;=3),"是","否")</f>
        <v>是</v>
      </c>
      <c r="AB1248" s="28">
        <f>IFERROR(IF(L1248&gt;0,N1248/L1248,0),0)</f>
        <v>49.142857142857146</v>
      </c>
      <c r="AC1248" s="29">
        <f>IFERROR(IF(U1248="",0,U1248/10000),0)</f>
        <v>25.32</v>
      </c>
      <c r="AD1248" s="27">
        <f>IFERROR(IF(AND(T1248&lt;&gt;"",T1248&gt;0),U1248/T1248,0),0)</f>
        <v>7234.2857142857147</v>
      </c>
      <c r="AE1248" s="29">
        <f>IFERROR(IF(V1248="",0,V1248/10000),0)</f>
        <v>0</v>
      </c>
      <c r="AF1248" s="29">
        <f>IFERROR(IF(O1248&gt;0,N1248/O1248/60,0),0)</f>
        <v>0</v>
      </c>
      <c r="AG1248" s="28" t="str">
        <f>IF(Z1248="是",COUNTIFS($Z$2:$Z$4721,"是",$AB$2:$AB$4721,"&lt;"&amp;AB1248)/COUNTIF($Z$2:$Z$4721,"是")*100,"")</f>
        <v/>
      </c>
      <c r="AH1248" s="28" t="str">
        <f>IF(Z1248="是",COUNTIFS($Z$2:$Z$4721,"是",$AC$2:$AC$4721,"&lt;"&amp;AC1248)/COUNTIF($Z$2:$Z$4721,"是")*100,"")</f>
        <v/>
      </c>
      <c r="AI1248" s="28" t="str">
        <f>IF(Z1248="是",COUNTIFS($Z$2:$Z$4721,"是",$AD$2:$AD$4721,"&lt;"&amp;AD1248)/COUNTIF($Z$2:$Z$4721,"是")*100,"")</f>
        <v/>
      </c>
      <c r="AJ1248" s="28" t="str">
        <f>IF(Z1248="是",COUNTIFS($Z$2:$Z$4721,"是",$AE$2:$AE$4721,"&lt;"&amp;AE1248)/COUNTIF($Z$2:$Z$4721,"是")*100,"")</f>
        <v/>
      </c>
      <c r="AK1248" s="28" t="str">
        <f>IF(Z1248="是",COUNTIFS($Z$2:$Z$4721,"是",$AF$2:$AF$4721,"&lt;"&amp;AF1248)/COUNTIF($Z$2:$Z$4721,"是")*100,"")</f>
        <v/>
      </c>
      <c r="AL1248" s="29" t="str">
        <f>IF(Z1248="是",ROUND(AG1248*0.1+AH1248*0.35+AI1248*0.15+AJ1248*0.15+AK1248*0.25,2),"")</f>
        <v/>
      </c>
      <c r="AM1248" s="25" t="str">
        <f>IF(Z1248="是",COUNTIFS($Z$2:$Z$4721,"是",$AL$2:$AL$4721,"&gt;"&amp;AL1248)+1,"")</f>
        <v/>
      </c>
      <c r="AN1248" s="24" t="str">
        <f>IF(Z1248&lt;&gt;"是","非参评",IF(AND(AM1248&lt;=COUNTIF($Z$2:$Z$4721,"是")*0.2,AC1248&gt;MEDIAN(IF($Z$2:$Z$4721="是",$AC$2:$AC$4721))),"S",IF(AM1248&lt;=COUNTIF($Z$2:$Z$4721,"是")*0.5,"A",IF(AM1248&lt;=COUNTIF($Z$2:$Z$4721,"是")*0.8,"B","C"))))</f>
        <v>非参评</v>
      </c>
      <c r="AO1248" s="24" t="str">
        <f>IF(G1248="","无数据",IF(G1248&lt;30,"MOB1-",IF(G1248&lt;90,"MOB1-3",IF(G1248&lt;180,"MOB3-6",IF(G1248&lt;365,"MOB6-12","MOB12+")))))</f>
        <v>MOB1-3</v>
      </c>
    </row>
    <row r="1249" spans="1:41" ht="13.5" hidden="1" customHeight="1">
      <c r="A1249" s="24" t="s">
        <v>1168</v>
      </c>
      <c r="B1249" s="34" t="s">
        <v>147</v>
      </c>
      <c r="C1249" s="25">
        <v>804638</v>
      </c>
      <c r="D1249" s="24" t="s">
        <v>903</v>
      </c>
      <c r="E1249" s="26">
        <v>46102.645833333299</v>
      </c>
      <c r="F1249" s="26">
        <v>46102.645833333299</v>
      </c>
      <c r="G1249" s="25">
        <v>52</v>
      </c>
      <c r="H1249" s="25">
        <v>52</v>
      </c>
      <c r="I1249" s="26">
        <v>46154.722916666702</v>
      </c>
      <c r="J1249" s="27">
        <v>3731</v>
      </c>
      <c r="K1249" s="27">
        <v>4109</v>
      </c>
      <c r="L1249" s="27">
        <v>1888</v>
      </c>
      <c r="M1249" s="27">
        <v>217407</v>
      </c>
      <c r="N1249" s="24">
        <v>185780</v>
      </c>
      <c r="O1249" s="24">
        <v>21</v>
      </c>
      <c r="P1249" s="27">
        <v>0</v>
      </c>
      <c r="Q1249" s="24"/>
      <c r="R1249" s="24"/>
      <c r="S1249" s="27">
        <v>165</v>
      </c>
      <c r="T1249" s="27">
        <v>258</v>
      </c>
      <c r="U1249" s="27">
        <v>4334600</v>
      </c>
      <c r="V1249" s="24">
        <v>1428400</v>
      </c>
      <c r="W1249" s="27">
        <v>4334600</v>
      </c>
      <c r="X1249" s="24" t="str">
        <f>IF(OR(I1249="",说明首页!$C$3-INT(I1249)&gt;7),"是","否")</f>
        <v>否</v>
      </c>
      <c r="Y1249" s="24" t="str">
        <f>IF(OR(O1249="",O1249&lt;22),"是","否")</f>
        <v>是</v>
      </c>
      <c r="Z1249" s="24" t="str">
        <f>IF(AND(X1249="否",Y1249="否"),"是","否")</f>
        <v>否</v>
      </c>
      <c r="AA1249" s="24" t="str">
        <f>IF(OR(I1249="",说明首页!$C$3-INT(I1249)&gt;=3),"是","否")</f>
        <v>否</v>
      </c>
      <c r="AB1249" s="28">
        <f>IFERROR(IF(L1249&gt;0,N1249/L1249,0),0)</f>
        <v>98.400423728813564</v>
      </c>
      <c r="AC1249" s="29">
        <f>IFERROR(IF(U1249="",0,U1249/10000),0)</f>
        <v>433.46</v>
      </c>
      <c r="AD1249" s="27">
        <f>IFERROR(IF(AND(T1249&lt;&gt;"",T1249&gt;0),U1249/T1249,0),0)</f>
        <v>16800.77519379845</v>
      </c>
      <c r="AE1249" s="29">
        <f>IFERROR(IF(V1249="",0,V1249/10000),0)</f>
        <v>142.84</v>
      </c>
      <c r="AF1249" s="29">
        <f>IFERROR(IF(O1249&gt;0,N1249/O1249/60,0),0)</f>
        <v>147.44444444444443</v>
      </c>
      <c r="AG1249" s="28" t="str">
        <f>IF(Z1249="是",COUNTIFS($Z$2:$Z$4721,"是",$AB$2:$AB$4721,"&lt;"&amp;AB1249)/COUNTIF($Z$2:$Z$4721,"是")*100,"")</f>
        <v/>
      </c>
      <c r="AH1249" s="28" t="str">
        <f>IF(Z1249="是",COUNTIFS($Z$2:$Z$4721,"是",$AC$2:$AC$4721,"&lt;"&amp;AC1249)/COUNTIF($Z$2:$Z$4721,"是")*100,"")</f>
        <v/>
      </c>
      <c r="AI1249" s="28" t="str">
        <f>IF(Z1249="是",COUNTIFS($Z$2:$Z$4721,"是",$AD$2:$AD$4721,"&lt;"&amp;AD1249)/COUNTIF($Z$2:$Z$4721,"是")*100,"")</f>
        <v/>
      </c>
      <c r="AJ1249" s="28" t="str">
        <f>IF(Z1249="是",COUNTIFS($Z$2:$Z$4721,"是",$AE$2:$AE$4721,"&lt;"&amp;AE1249)/COUNTIF($Z$2:$Z$4721,"是")*100,"")</f>
        <v/>
      </c>
      <c r="AK1249" s="28" t="str">
        <f>IF(Z1249="是",COUNTIFS($Z$2:$Z$4721,"是",$AF$2:$AF$4721,"&lt;"&amp;AF1249)/COUNTIF($Z$2:$Z$4721,"是")*100,"")</f>
        <v/>
      </c>
      <c r="AL1249" s="29" t="str">
        <f>IF(Z1249="是",ROUND(AG1249*0.1+AH1249*0.35+AI1249*0.15+AJ1249*0.15+AK1249*0.25,2),"")</f>
        <v/>
      </c>
      <c r="AM1249" s="25" t="str">
        <f>IF(Z1249="是",COUNTIFS($Z$2:$Z$4721,"是",$AL$2:$AL$4721,"&gt;"&amp;AL1249)+1,"")</f>
        <v/>
      </c>
      <c r="AN1249" s="24" t="str">
        <f>IF(Z1249&lt;&gt;"是","非参评",IF(AND(AM1249&lt;=COUNTIF($Z$2:$Z$4721,"是")*0.2,AC1249&gt;MEDIAN(IF($Z$2:$Z$4721="是",$AC$2:$AC$4721))),"S",IF(AM1249&lt;=COUNTIF($Z$2:$Z$4721,"是")*0.5,"A",IF(AM1249&lt;=COUNTIF($Z$2:$Z$4721,"是")*0.8,"B","C"))))</f>
        <v>非参评</v>
      </c>
      <c r="AO1249" s="24" t="str">
        <f>IF(G1249="","无数据",IF(G1249&lt;30,"MOB1-",IF(G1249&lt;90,"MOB1-3",IF(G1249&lt;180,"MOB3-6",IF(G1249&lt;365,"MOB6-12","MOB12+")))))</f>
        <v>MOB1-3</v>
      </c>
    </row>
    <row r="1250" spans="1:41" ht="13.5" hidden="1" customHeight="1">
      <c r="A1250" s="24" t="s">
        <v>1168</v>
      </c>
      <c r="B1250" s="34" t="s">
        <v>160</v>
      </c>
      <c r="C1250" s="25">
        <v>804639</v>
      </c>
      <c r="D1250" s="24" t="s">
        <v>1427</v>
      </c>
      <c r="E1250" s="26">
        <v>46101.6784722222</v>
      </c>
      <c r="F1250" s="26">
        <v>46101.6784722222</v>
      </c>
      <c r="G1250" s="25">
        <v>53</v>
      </c>
      <c r="H1250" s="25">
        <v>53</v>
      </c>
      <c r="I1250" s="26">
        <v>46154.770138888904</v>
      </c>
      <c r="J1250" s="27">
        <v>4660</v>
      </c>
      <c r="K1250" s="27">
        <v>5102</v>
      </c>
      <c r="L1250" s="27">
        <v>2272</v>
      </c>
      <c r="M1250" s="27">
        <v>213282</v>
      </c>
      <c r="N1250" s="27">
        <v>175468</v>
      </c>
      <c r="O1250" s="24">
        <v>24</v>
      </c>
      <c r="P1250" s="27">
        <v>0</v>
      </c>
      <c r="Q1250" s="24"/>
      <c r="R1250" s="24"/>
      <c r="S1250" s="27">
        <v>212</v>
      </c>
      <c r="T1250" s="27">
        <v>335</v>
      </c>
      <c r="U1250" s="27">
        <v>8236600</v>
      </c>
      <c r="V1250" s="24">
        <v>3331300</v>
      </c>
      <c r="W1250" s="27">
        <v>8236600</v>
      </c>
      <c r="X1250" s="24" t="str">
        <f>IF(OR(I1250="",说明首页!$C$3-INT(I1250)&gt;7),"是","否")</f>
        <v>否</v>
      </c>
      <c r="Y1250" s="24" t="str">
        <f>IF(OR(O1250="",O1250&lt;22),"是","否")</f>
        <v>否</v>
      </c>
      <c r="Z1250" s="24" t="str">
        <f>IF(AND(X1250="否",Y1250="否"),"是","否")</f>
        <v>是</v>
      </c>
      <c r="AA1250" s="24" t="str">
        <f>IF(OR(I1250="",说明首页!$C$3-INT(I1250)&gt;=3),"是","否")</f>
        <v>否</v>
      </c>
      <c r="AB1250" s="28">
        <f>IFERROR(IF(L1250&gt;0,N1250/L1250,0),0)</f>
        <v>77.230633802816897</v>
      </c>
      <c r="AC1250" s="29">
        <f>IFERROR(IF(U1250="",0,U1250/10000),0)</f>
        <v>823.66</v>
      </c>
      <c r="AD1250" s="27">
        <f>IFERROR(IF(AND(T1250&lt;&gt;"",T1250&gt;0),U1250/T1250,0),0)</f>
        <v>24586.86567164179</v>
      </c>
      <c r="AE1250" s="29">
        <f>IFERROR(IF(V1250="",0,V1250/10000),0)</f>
        <v>333.13</v>
      </c>
      <c r="AF1250" s="29">
        <f>IFERROR(IF(O1250&gt;0,N1250/O1250/60,0),0)</f>
        <v>121.85277777777779</v>
      </c>
      <c r="AG1250" s="28">
        <f>IF(Z1250="是",COUNTIFS($Z$2:$Z$4721,"是",$AB$2:$AB$4721,"&lt;"&amp;AB1250)/COUNTIF($Z$2:$Z$4721,"是")*100,"")</f>
        <v>18.887015177065766</v>
      </c>
      <c r="AH1250" s="28">
        <f>IF(Z1250="是",COUNTIFS($Z$2:$Z$4721,"是",$AC$2:$AC$4721,"&lt;"&amp;AC1250)/COUNTIF($Z$2:$Z$4721,"是")*100,"")</f>
        <v>52.107925801011802</v>
      </c>
      <c r="AI1250" s="28">
        <f>IF(Z1250="是",COUNTIFS($Z$2:$Z$4721,"是",$AD$2:$AD$4721,"&lt;"&amp;AD1250)/COUNTIF($Z$2:$Z$4721,"是")*100,"")</f>
        <v>53.288364249578414</v>
      </c>
      <c r="AJ1250" s="28">
        <f>IF(Z1250="是",COUNTIFS($Z$2:$Z$4721,"是",$AE$2:$AE$4721,"&lt;"&amp;AE1250)/COUNTIF($Z$2:$Z$4721,"是")*100,"")</f>
        <v>53.79426644182125</v>
      </c>
      <c r="AK1250" s="28">
        <f>IF(Z1250="是",COUNTIFS($Z$2:$Z$4721,"是",$AF$2:$AF$4721,"&lt;"&amp;AF1250)/COUNTIF($Z$2:$Z$4721,"是")*100,"")</f>
        <v>25.463743676222595</v>
      </c>
      <c r="AL1250" s="29">
        <f>IF(Z1250="是",ROUND(AG1250*0.1+AH1250*0.35+AI1250*0.15+AJ1250*0.15+AK1250*0.25,2),"")</f>
        <v>42.55</v>
      </c>
      <c r="AM1250" s="25">
        <f>IF(Z1250="是",COUNTIFS($Z$2:$Z$4721,"是",$AL$2:$AL$4721,"&gt;"&amp;AL1250)+1,"")</f>
        <v>348</v>
      </c>
      <c r="AN1250" s="24" t="str">
        <f>IF(Z1250&lt;&gt;"是","非参评",IF(AND(AM1250&lt;=COUNTIF($Z$2:$Z$4721,"是")*0.2,AC1250&gt;MEDIAN(IF($Z$2:$Z$4721="是",$AC$2:$AC$4721))),"S",IF(AM1250&lt;=COUNTIF($Z$2:$Z$4721,"是")*0.5,"A",IF(AM1250&lt;=COUNTIF($Z$2:$Z$4721,"是")*0.8,"B","C"))))</f>
        <v>B</v>
      </c>
      <c r="AO1250" s="24" t="str">
        <f>IF(G1250="","无数据",IF(G1250&lt;30,"MOB1-",IF(G1250&lt;90,"MOB1-3",IF(G1250&lt;180,"MOB3-6",IF(G1250&lt;365,"MOB6-12","MOB12+")))))</f>
        <v>MOB1-3</v>
      </c>
    </row>
    <row r="1251" spans="1:41" ht="13.5" hidden="1" customHeight="1">
      <c r="A1251" s="24" t="s">
        <v>1168</v>
      </c>
      <c r="B1251" s="34" t="s">
        <v>160</v>
      </c>
      <c r="C1251" s="25">
        <v>804640</v>
      </c>
      <c r="D1251" s="24" t="s">
        <v>1070</v>
      </c>
      <c r="E1251" s="26">
        <v>46101.447916666701</v>
      </c>
      <c r="F1251" s="26">
        <v>46101.447916666701</v>
      </c>
      <c r="G1251" s="25">
        <v>53</v>
      </c>
      <c r="H1251" s="25">
        <v>53</v>
      </c>
      <c r="I1251" s="26">
        <v>46154.798611111102</v>
      </c>
      <c r="J1251" s="27">
        <v>463</v>
      </c>
      <c r="K1251" s="27">
        <v>530</v>
      </c>
      <c r="L1251" s="27">
        <v>241</v>
      </c>
      <c r="M1251" s="27">
        <v>18218</v>
      </c>
      <c r="N1251" s="27">
        <v>13881</v>
      </c>
      <c r="O1251" s="24">
        <v>1</v>
      </c>
      <c r="P1251" s="27">
        <v>0</v>
      </c>
      <c r="Q1251" s="24"/>
      <c r="R1251" s="24"/>
      <c r="S1251" s="27">
        <v>7</v>
      </c>
      <c r="T1251" s="27">
        <v>11</v>
      </c>
      <c r="U1251" s="27">
        <v>32600</v>
      </c>
      <c r="V1251" s="24"/>
      <c r="W1251" s="27">
        <v>32600</v>
      </c>
      <c r="X1251" s="24" t="str">
        <f>IF(OR(I1251="",说明首页!$C$3-INT(I1251)&gt;7),"是","否")</f>
        <v>否</v>
      </c>
      <c r="Y1251" s="24" t="str">
        <f>IF(OR(O1251="",O1251&lt;22),"是","否")</f>
        <v>是</v>
      </c>
      <c r="Z1251" s="24" t="str">
        <f>IF(AND(X1251="否",Y1251="否"),"是","否")</f>
        <v>否</v>
      </c>
      <c r="AA1251" s="24" t="str">
        <f>IF(OR(I1251="",说明首页!$C$3-INT(I1251)&gt;=3),"是","否")</f>
        <v>否</v>
      </c>
      <c r="AB1251" s="28">
        <f>IFERROR(IF(L1251&gt;0,N1251/L1251,0),0)</f>
        <v>57.597510373443981</v>
      </c>
      <c r="AC1251" s="29">
        <f>IFERROR(IF(U1251="",0,U1251/10000),0)</f>
        <v>3.26</v>
      </c>
      <c r="AD1251" s="27">
        <f>IFERROR(IF(AND(T1251&lt;&gt;"",T1251&gt;0),U1251/T1251,0),0)</f>
        <v>2963.6363636363635</v>
      </c>
      <c r="AE1251" s="29">
        <f>IFERROR(IF(V1251="",0,V1251/10000),0)</f>
        <v>0</v>
      </c>
      <c r="AF1251" s="29">
        <f>IFERROR(IF(O1251&gt;0,N1251/O1251/60,0),0)</f>
        <v>231.35</v>
      </c>
      <c r="AG1251" s="28" t="str">
        <f>IF(Z1251="是",COUNTIFS($Z$2:$Z$4721,"是",$AB$2:$AB$4721,"&lt;"&amp;AB1251)/COUNTIF($Z$2:$Z$4721,"是")*100,"")</f>
        <v/>
      </c>
      <c r="AH1251" s="28" t="str">
        <f>IF(Z1251="是",COUNTIFS($Z$2:$Z$4721,"是",$AC$2:$AC$4721,"&lt;"&amp;AC1251)/COUNTIF($Z$2:$Z$4721,"是")*100,"")</f>
        <v/>
      </c>
      <c r="AI1251" s="28" t="str">
        <f>IF(Z1251="是",COUNTIFS($Z$2:$Z$4721,"是",$AD$2:$AD$4721,"&lt;"&amp;AD1251)/COUNTIF($Z$2:$Z$4721,"是")*100,"")</f>
        <v/>
      </c>
      <c r="AJ1251" s="28" t="str">
        <f>IF(Z1251="是",COUNTIFS($Z$2:$Z$4721,"是",$AE$2:$AE$4721,"&lt;"&amp;AE1251)/COUNTIF($Z$2:$Z$4721,"是")*100,"")</f>
        <v/>
      </c>
      <c r="AK1251" s="28" t="str">
        <f>IF(Z1251="是",COUNTIFS($Z$2:$Z$4721,"是",$AF$2:$AF$4721,"&lt;"&amp;AF1251)/COUNTIF($Z$2:$Z$4721,"是")*100,"")</f>
        <v/>
      </c>
      <c r="AL1251" s="29" t="str">
        <f>IF(Z1251="是",ROUND(AG1251*0.1+AH1251*0.35+AI1251*0.15+AJ1251*0.15+AK1251*0.25,2),"")</f>
        <v/>
      </c>
      <c r="AM1251" s="25" t="str">
        <f>IF(Z1251="是",COUNTIFS($Z$2:$Z$4721,"是",$AL$2:$AL$4721,"&gt;"&amp;AL1251)+1,"")</f>
        <v/>
      </c>
      <c r="AN1251" s="24" t="str">
        <f>IF(Z1251&lt;&gt;"是","非参评",IF(AND(AM1251&lt;=COUNTIF($Z$2:$Z$4721,"是")*0.2,AC1251&gt;MEDIAN(IF($Z$2:$Z$4721="是",$AC$2:$AC$4721))),"S",IF(AM1251&lt;=COUNTIF($Z$2:$Z$4721,"是")*0.5,"A",IF(AM1251&lt;=COUNTIF($Z$2:$Z$4721,"是")*0.8,"B","C"))))</f>
        <v>非参评</v>
      </c>
      <c r="AO1251" s="24" t="str">
        <f>IF(G1251="","无数据",IF(G1251&lt;30,"MOB1-",IF(G1251&lt;90,"MOB1-3",IF(G1251&lt;180,"MOB3-6",IF(G1251&lt;365,"MOB6-12","MOB12+")))))</f>
        <v>MOB1-3</v>
      </c>
    </row>
    <row r="1252" spans="1:41" ht="13.5" hidden="1" customHeight="1">
      <c r="A1252" s="24" t="s">
        <v>1168</v>
      </c>
      <c r="B1252" s="34" t="s">
        <v>145</v>
      </c>
      <c r="C1252" s="25">
        <v>804675</v>
      </c>
      <c r="D1252" s="24" t="s">
        <v>229</v>
      </c>
      <c r="E1252" s="26">
        <v>46104.4555555556</v>
      </c>
      <c r="F1252" s="26">
        <v>46104.4555555556</v>
      </c>
      <c r="G1252" s="25">
        <v>50</v>
      </c>
      <c r="H1252" s="25">
        <v>50</v>
      </c>
      <c r="I1252" s="26">
        <v>46154.754166666702</v>
      </c>
      <c r="J1252" s="27">
        <v>240</v>
      </c>
      <c r="K1252" s="27">
        <v>267</v>
      </c>
      <c r="L1252" s="27">
        <v>130</v>
      </c>
      <c r="M1252" s="27">
        <v>11945</v>
      </c>
      <c r="N1252" s="27">
        <v>9661</v>
      </c>
      <c r="O1252" s="25"/>
      <c r="P1252" s="27">
        <v>0</v>
      </c>
      <c r="Q1252" s="24"/>
      <c r="R1252" s="24"/>
      <c r="S1252" s="27">
        <v>3</v>
      </c>
      <c r="T1252" s="27">
        <v>7</v>
      </c>
      <c r="U1252" s="27">
        <v>33000</v>
      </c>
      <c r="V1252" s="24"/>
      <c r="W1252" s="27">
        <v>33000</v>
      </c>
      <c r="X1252" s="24" t="str">
        <f>IF(OR(I1252="",说明首页!$C$3-INT(I1252)&gt;7),"是","否")</f>
        <v>否</v>
      </c>
      <c r="Y1252" s="24" t="str">
        <f>IF(OR(O1252="",O1252&lt;22),"是","否")</f>
        <v>是</v>
      </c>
      <c r="Z1252" s="24" t="str">
        <f>IF(AND(X1252="否",Y1252="否"),"是","否")</f>
        <v>否</v>
      </c>
      <c r="AA1252" s="24" t="str">
        <f>IF(OR(I1252="",说明首页!$C$3-INT(I1252)&gt;=3),"是","否")</f>
        <v>否</v>
      </c>
      <c r="AB1252" s="28">
        <f>IFERROR(IF(L1252&gt;0,N1252/L1252,0),0)</f>
        <v>74.315384615384616</v>
      </c>
      <c r="AC1252" s="29">
        <f>IFERROR(IF(U1252="",0,U1252/10000),0)</f>
        <v>3.3</v>
      </c>
      <c r="AD1252" s="27">
        <f>IFERROR(IF(AND(T1252&lt;&gt;"",T1252&gt;0),U1252/T1252,0),0)</f>
        <v>4714.2857142857147</v>
      </c>
      <c r="AE1252" s="29">
        <f>IFERROR(IF(V1252="",0,V1252/10000),0)</f>
        <v>0</v>
      </c>
      <c r="AF1252" s="29">
        <f>IFERROR(IF(O1252&gt;0,N1252/O1252/60,0),0)</f>
        <v>0</v>
      </c>
      <c r="AG1252" s="28" t="str">
        <f>IF(Z1252="是",COUNTIFS($Z$2:$Z$4721,"是",$AB$2:$AB$4721,"&lt;"&amp;AB1252)/COUNTIF($Z$2:$Z$4721,"是")*100,"")</f>
        <v/>
      </c>
      <c r="AH1252" s="28" t="str">
        <f>IF(Z1252="是",COUNTIFS($Z$2:$Z$4721,"是",$AC$2:$AC$4721,"&lt;"&amp;AC1252)/COUNTIF($Z$2:$Z$4721,"是")*100,"")</f>
        <v/>
      </c>
      <c r="AI1252" s="28" t="str">
        <f>IF(Z1252="是",COUNTIFS($Z$2:$Z$4721,"是",$AD$2:$AD$4721,"&lt;"&amp;AD1252)/COUNTIF($Z$2:$Z$4721,"是")*100,"")</f>
        <v/>
      </c>
      <c r="AJ1252" s="28" t="str">
        <f>IF(Z1252="是",COUNTIFS($Z$2:$Z$4721,"是",$AE$2:$AE$4721,"&lt;"&amp;AE1252)/COUNTIF($Z$2:$Z$4721,"是")*100,"")</f>
        <v/>
      </c>
      <c r="AK1252" s="28" t="str">
        <f>IF(Z1252="是",COUNTIFS($Z$2:$Z$4721,"是",$AF$2:$AF$4721,"&lt;"&amp;AF1252)/COUNTIF($Z$2:$Z$4721,"是")*100,"")</f>
        <v/>
      </c>
      <c r="AL1252" s="29" t="str">
        <f>IF(Z1252="是",ROUND(AG1252*0.1+AH1252*0.35+AI1252*0.15+AJ1252*0.15+AK1252*0.25,2),"")</f>
        <v/>
      </c>
      <c r="AM1252" s="25" t="str">
        <f>IF(Z1252="是",COUNTIFS($Z$2:$Z$4721,"是",$AL$2:$AL$4721,"&gt;"&amp;AL1252)+1,"")</f>
        <v/>
      </c>
      <c r="AN1252" s="24" t="str">
        <f>IF(Z1252&lt;&gt;"是","非参评",IF(AND(AM1252&lt;=COUNTIF($Z$2:$Z$4721,"是")*0.2,AC1252&gt;MEDIAN(IF($Z$2:$Z$4721="是",$AC$2:$AC$4721))),"S",IF(AM1252&lt;=COUNTIF($Z$2:$Z$4721,"是")*0.5,"A",IF(AM1252&lt;=COUNTIF($Z$2:$Z$4721,"是")*0.8,"B","C"))))</f>
        <v>非参评</v>
      </c>
      <c r="AO1252" s="24" t="str">
        <f>IF(G1252="","无数据",IF(G1252&lt;30,"MOB1-",IF(G1252&lt;90,"MOB1-3",IF(G1252&lt;180,"MOB3-6",IF(G1252&lt;365,"MOB6-12","MOB12+")))))</f>
        <v>MOB1-3</v>
      </c>
    </row>
    <row r="1253" spans="1:41" ht="13.5" customHeight="1">
      <c r="A1253" s="24" t="s">
        <v>1168</v>
      </c>
      <c r="B1253" s="34" t="s">
        <v>150</v>
      </c>
      <c r="C1253" s="25">
        <v>804078</v>
      </c>
      <c r="D1253" s="24" t="s">
        <v>151</v>
      </c>
      <c r="E1253" s="26">
        <v>46093.742361111101</v>
      </c>
      <c r="F1253" s="26">
        <v>46093.742361111101</v>
      </c>
      <c r="G1253" s="25">
        <v>61</v>
      </c>
      <c r="H1253" s="25">
        <v>61</v>
      </c>
      <c r="I1253" s="26">
        <v>46154.660416666702</v>
      </c>
      <c r="J1253" s="27">
        <v>524</v>
      </c>
      <c r="K1253" s="27">
        <v>558</v>
      </c>
      <c r="L1253" s="27">
        <v>225</v>
      </c>
      <c r="M1253" s="27">
        <v>20067</v>
      </c>
      <c r="N1253" s="27">
        <v>14872</v>
      </c>
      <c r="O1253" s="24"/>
      <c r="P1253" s="27">
        <v>0</v>
      </c>
      <c r="Q1253" s="24"/>
      <c r="R1253" s="24"/>
      <c r="S1253" s="27">
        <v>2</v>
      </c>
      <c r="T1253" s="27">
        <v>4</v>
      </c>
      <c r="U1253" s="27">
        <v>40000</v>
      </c>
      <c r="V1253" s="24"/>
      <c r="W1253" s="27">
        <v>40000</v>
      </c>
      <c r="X1253" s="24" t="str">
        <f>IF(OR(I1253="",说明首页!$C$3-INT(I1253)&gt;7),"是","否")</f>
        <v>否</v>
      </c>
      <c r="Y1253" s="24" t="str">
        <f>IF(OR(O1253="",O1253&lt;22),"是","否")</f>
        <v>是</v>
      </c>
      <c r="Z1253" s="24" t="str">
        <f>IF(AND(X1253="否",Y1253="否"),"是","否")</f>
        <v>否</v>
      </c>
      <c r="AA1253" s="24" t="str">
        <f>IF(OR(I1253="",说明首页!$C$3-INT(I1253)&gt;=3),"是","否")</f>
        <v>否</v>
      </c>
      <c r="AB1253" s="28">
        <f>IFERROR(IF(L1253&gt;0,N1253/L1253,0),0)</f>
        <v>66.097777777777779</v>
      </c>
      <c r="AC1253" s="29">
        <f>IFERROR(IF(U1253="",0,U1253/10000),0)</f>
        <v>4</v>
      </c>
      <c r="AD1253" s="27">
        <f>IFERROR(IF(AND(T1253&lt;&gt;"",T1253&gt;0),U1253/T1253,0),0)</f>
        <v>10000</v>
      </c>
      <c r="AE1253" s="29">
        <f>IFERROR(IF(V1253="",0,V1253/10000),0)</f>
        <v>0</v>
      </c>
      <c r="AF1253" s="29">
        <f>IFERROR(IF(O1253&gt;0,N1253/O1253/60,0),0)</f>
        <v>0</v>
      </c>
      <c r="AG1253" s="28" t="str">
        <f>IF(Z1253="是",COUNTIFS($Z$2:$Z$4721,"是",$AB$2:$AB$4721,"&lt;"&amp;AB1253)/COUNTIF($Z$2:$Z$4721,"是")*100,"")</f>
        <v/>
      </c>
      <c r="AH1253" s="28" t="str">
        <f>IF(Z1253="是",COUNTIFS($Z$2:$Z$4721,"是",$AC$2:$AC$4721,"&lt;"&amp;AC1253)/COUNTIF($Z$2:$Z$4721,"是")*100,"")</f>
        <v/>
      </c>
      <c r="AI1253" s="28" t="str">
        <f>IF(Z1253="是",COUNTIFS($Z$2:$Z$4721,"是",$AD$2:$AD$4721,"&lt;"&amp;AD1253)/COUNTIF($Z$2:$Z$4721,"是")*100,"")</f>
        <v/>
      </c>
      <c r="AJ1253" s="28" t="str">
        <f>IF(Z1253="是",COUNTIFS($Z$2:$Z$4721,"是",$AE$2:$AE$4721,"&lt;"&amp;AE1253)/COUNTIF($Z$2:$Z$4721,"是")*100,"")</f>
        <v/>
      </c>
      <c r="AK1253" s="28" t="str">
        <f>IF(Z1253="是",COUNTIFS($Z$2:$Z$4721,"是",$AF$2:$AF$4721,"&lt;"&amp;AF1253)/COUNTIF($Z$2:$Z$4721,"是")*100,"")</f>
        <v/>
      </c>
      <c r="AL1253" s="29" t="str">
        <f>IF(Z1253="是",ROUND(AG1253*0.1+AH1253*0.35+AI1253*0.15+AJ1253*0.15+AK1253*0.25,2),"")</f>
        <v/>
      </c>
      <c r="AM1253" s="25" t="str">
        <f>IF(Z1253="是",COUNTIFS($Z$2:$Z$4721,"是",$AL$2:$AL$4721,"&gt;"&amp;AL1253)+1,"")</f>
        <v/>
      </c>
      <c r="AN1253" s="24" t="str">
        <f>IF(Z1253&lt;&gt;"是","非参评",IF(AND(AM1253&lt;=COUNTIF($Z$2:$Z$4721,"是")*0.2,AC1253&gt;MEDIAN(IF($Z$2:$Z$4721="是",$AC$2:$AC$4721))),"S",IF(AM1253&lt;=COUNTIF($Z$2:$Z$4721,"是")*0.5,"A",IF(AM1253&lt;=COUNTIF($Z$2:$Z$4721,"是")*0.8,"B","C"))))</f>
        <v>非参评</v>
      </c>
      <c r="AO1253" s="24" t="str">
        <f>IF(G1253="","无数据",IF(G1253&lt;30,"MOB1-",IF(G1253&lt;90,"MOB1-3",IF(G1253&lt;180,"MOB3-6",IF(G1253&lt;365,"MOB6-12","MOB12+")))))</f>
        <v>MOB1-3</v>
      </c>
    </row>
    <row r="1254" spans="1:41" ht="13.5" customHeight="1">
      <c r="A1254" s="24" t="s">
        <v>1168</v>
      </c>
      <c r="B1254" s="34" t="s">
        <v>150</v>
      </c>
      <c r="C1254" s="25">
        <v>804079</v>
      </c>
      <c r="D1254" s="24" t="s">
        <v>780</v>
      </c>
      <c r="E1254" s="26">
        <v>46092.660416666702</v>
      </c>
      <c r="F1254" s="26">
        <v>46092.660416666702</v>
      </c>
      <c r="G1254" s="25">
        <v>62</v>
      </c>
      <c r="H1254" s="25">
        <v>62</v>
      </c>
      <c r="I1254" s="26">
        <v>46154.661805555603</v>
      </c>
      <c r="J1254" s="27">
        <v>548</v>
      </c>
      <c r="K1254" s="27">
        <v>565</v>
      </c>
      <c r="L1254" s="27">
        <v>228</v>
      </c>
      <c r="M1254" s="27">
        <v>22790</v>
      </c>
      <c r="N1254" s="27">
        <v>18080</v>
      </c>
      <c r="O1254" s="25"/>
      <c r="P1254" s="27">
        <v>0</v>
      </c>
      <c r="Q1254" s="24"/>
      <c r="R1254" s="24"/>
      <c r="S1254" s="27">
        <v>3</v>
      </c>
      <c r="T1254" s="27">
        <v>5</v>
      </c>
      <c r="U1254" s="27">
        <v>159000</v>
      </c>
      <c r="V1254" s="27">
        <v>35000</v>
      </c>
      <c r="W1254" s="27">
        <v>159000</v>
      </c>
      <c r="X1254" s="24" t="str">
        <f>IF(OR(I1254="",说明首页!$C$3-INT(I1254)&gt;7),"是","否")</f>
        <v>否</v>
      </c>
      <c r="Y1254" s="24" t="str">
        <f>IF(OR(O1254="",O1254&lt;22),"是","否")</f>
        <v>是</v>
      </c>
      <c r="Z1254" s="24" t="str">
        <f>IF(AND(X1254="否",Y1254="否"),"是","否")</f>
        <v>否</v>
      </c>
      <c r="AA1254" s="24" t="str">
        <f>IF(OR(I1254="",说明首页!$C$3-INT(I1254)&gt;=3),"是","否")</f>
        <v>否</v>
      </c>
      <c r="AB1254" s="28">
        <f>IFERROR(IF(L1254&gt;0,N1254/L1254,0),0)</f>
        <v>79.298245614035082</v>
      </c>
      <c r="AC1254" s="29">
        <f>IFERROR(IF(U1254="",0,U1254/10000),0)</f>
        <v>15.9</v>
      </c>
      <c r="AD1254" s="27">
        <f>IFERROR(IF(AND(T1254&lt;&gt;"",T1254&gt;0),U1254/T1254,0),0)</f>
        <v>31800</v>
      </c>
      <c r="AE1254" s="29">
        <f>IFERROR(IF(V1254="",0,V1254/10000),0)</f>
        <v>3.5</v>
      </c>
      <c r="AF1254" s="29">
        <f>IFERROR(IF(O1254&gt;0,N1254/O1254/60,0),0)</f>
        <v>0</v>
      </c>
      <c r="AG1254" s="28" t="str">
        <f>IF(Z1254="是",COUNTIFS($Z$2:$Z$4721,"是",$AB$2:$AB$4721,"&lt;"&amp;AB1254)/COUNTIF($Z$2:$Z$4721,"是")*100,"")</f>
        <v/>
      </c>
      <c r="AH1254" s="28" t="str">
        <f>IF(Z1254="是",COUNTIFS($Z$2:$Z$4721,"是",$AC$2:$AC$4721,"&lt;"&amp;AC1254)/COUNTIF($Z$2:$Z$4721,"是")*100,"")</f>
        <v/>
      </c>
      <c r="AI1254" s="28" t="str">
        <f>IF(Z1254="是",COUNTIFS($Z$2:$Z$4721,"是",$AD$2:$AD$4721,"&lt;"&amp;AD1254)/COUNTIF($Z$2:$Z$4721,"是")*100,"")</f>
        <v/>
      </c>
      <c r="AJ1254" s="28" t="str">
        <f>IF(Z1254="是",COUNTIFS($Z$2:$Z$4721,"是",$AE$2:$AE$4721,"&lt;"&amp;AE1254)/COUNTIF($Z$2:$Z$4721,"是")*100,"")</f>
        <v/>
      </c>
      <c r="AK1254" s="28" t="str">
        <f>IF(Z1254="是",COUNTIFS($Z$2:$Z$4721,"是",$AF$2:$AF$4721,"&lt;"&amp;AF1254)/COUNTIF($Z$2:$Z$4721,"是")*100,"")</f>
        <v/>
      </c>
      <c r="AL1254" s="29" t="str">
        <f>IF(Z1254="是",ROUND(AG1254*0.1+AH1254*0.35+AI1254*0.15+AJ1254*0.15+AK1254*0.25,2),"")</f>
        <v/>
      </c>
      <c r="AM1254" s="25" t="str">
        <f>IF(Z1254="是",COUNTIFS($Z$2:$Z$4721,"是",$AL$2:$AL$4721,"&gt;"&amp;AL1254)+1,"")</f>
        <v/>
      </c>
      <c r="AN1254" s="24" t="str">
        <f>IF(Z1254&lt;&gt;"是","非参评",IF(AND(AM1254&lt;=COUNTIF($Z$2:$Z$4721,"是")*0.2,AC1254&gt;MEDIAN(IF($Z$2:$Z$4721="是",$AC$2:$AC$4721))),"S",IF(AM1254&lt;=COUNTIF($Z$2:$Z$4721,"是")*0.5,"A",IF(AM1254&lt;=COUNTIF($Z$2:$Z$4721,"是")*0.8,"B","C"))))</f>
        <v>非参评</v>
      </c>
      <c r="AO1254" s="24" t="str">
        <f>IF(G1254="","无数据",IF(G1254&lt;30,"MOB1-",IF(G1254&lt;90,"MOB1-3",IF(G1254&lt;180,"MOB3-6",IF(G1254&lt;365,"MOB6-12","MOB12+")))))</f>
        <v>MOB1-3</v>
      </c>
    </row>
    <row r="1255" spans="1:41" ht="13.5" customHeight="1">
      <c r="A1255" s="24" t="s">
        <v>1168</v>
      </c>
      <c r="B1255" s="34" t="s">
        <v>150</v>
      </c>
      <c r="C1255" s="25">
        <v>804083</v>
      </c>
      <c r="D1255" s="24" t="s">
        <v>740</v>
      </c>
      <c r="E1255" s="26">
        <v>46092.657638888901</v>
      </c>
      <c r="F1255" s="26">
        <v>46092.657638888901</v>
      </c>
      <c r="G1255" s="25">
        <v>62</v>
      </c>
      <c r="H1255" s="25">
        <v>62</v>
      </c>
      <c r="I1255" s="26">
        <v>46154.823611111096</v>
      </c>
      <c r="J1255" s="27">
        <v>484</v>
      </c>
      <c r="K1255" s="27">
        <v>547</v>
      </c>
      <c r="L1255" s="27">
        <v>217</v>
      </c>
      <c r="M1255" s="27">
        <v>23724</v>
      </c>
      <c r="N1255" s="27">
        <v>18274</v>
      </c>
      <c r="O1255" s="25">
        <v>1</v>
      </c>
      <c r="P1255" s="27">
        <v>0</v>
      </c>
      <c r="Q1255" s="24"/>
      <c r="R1255" s="24"/>
      <c r="S1255" s="27">
        <v>2</v>
      </c>
      <c r="T1255" s="27">
        <v>4</v>
      </c>
      <c r="U1255" s="27">
        <v>157800</v>
      </c>
      <c r="V1255" s="27"/>
      <c r="W1255" s="27">
        <v>157800</v>
      </c>
      <c r="X1255" s="24" t="str">
        <f>IF(OR(I1255="",说明首页!$C$3-INT(I1255)&gt;7),"是","否")</f>
        <v>否</v>
      </c>
      <c r="Y1255" s="24" t="str">
        <f>IF(OR(O1255="",O1255&lt;22),"是","否")</f>
        <v>是</v>
      </c>
      <c r="Z1255" s="24" t="str">
        <f>IF(AND(X1255="否",Y1255="否"),"是","否")</f>
        <v>否</v>
      </c>
      <c r="AA1255" s="24" t="str">
        <f>IF(OR(I1255="",说明首页!$C$3-INT(I1255)&gt;=3),"是","否")</f>
        <v>否</v>
      </c>
      <c r="AB1255" s="28">
        <f>IFERROR(IF(L1255&gt;0,N1255/L1255,0),0)</f>
        <v>84.21198156682027</v>
      </c>
      <c r="AC1255" s="29">
        <f>IFERROR(IF(U1255="",0,U1255/10000),0)</f>
        <v>15.78</v>
      </c>
      <c r="AD1255" s="27">
        <f>IFERROR(IF(AND(T1255&lt;&gt;"",T1255&gt;0),U1255/T1255,0),0)</f>
        <v>39450</v>
      </c>
      <c r="AE1255" s="29">
        <f>IFERROR(IF(V1255="",0,V1255/10000),0)</f>
        <v>0</v>
      </c>
      <c r="AF1255" s="29">
        <f>IFERROR(IF(O1255&gt;0,N1255/O1255/60,0),0)</f>
        <v>304.56666666666666</v>
      </c>
      <c r="AG1255" s="28" t="str">
        <f>IF(Z1255="是",COUNTIFS($Z$2:$Z$4721,"是",$AB$2:$AB$4721,"&lt;"&amp;AB1255)/COUNTIF($Z$2:$Z$4721,"是")*100,"")</f>
        <v/>
      </c>
      <c r="AH1255" s="28" t="str">
        <f>IF(Z1255="是",COUNTIFS($Z$2:$Z$4721,"是",$AC$2:$AC$4721,"&lt;"&amp;AC1255)/COUNTIF($Z$2:$Z$4721,"是")*100,"")</f>
        <v/>
      </c>
      <c r="AI1255" s="28" t="str">
        <f>IF(Z1255="是",COUNTIFS($Z$2:$Z$4721,"是",$AD$2:$AD$4721,"&lt;"&amp;AD1255)/COUNTIF($Z$2:$Z$4721,"是")*100,"")</f>
        <v/>
      </c>
      <c r="AJ1255" s="28" t="str">
        <f>IF(Z1255="是",COUNTIFS($Z$2:$Z$4721,"是",$AE$2:$AE$4721,"&lt;"&amp;AE1255)/COUNTIF($Z$2:$Z$4721,"是")*100,"")</f>
        <v/>
      </c>
      <c r="AK1255" s="28" t="str">
        <f>IF(Z1255="是",COUNTIFS($Z$2:$Z$4721,"是",$AF$2:$AF$4721,"&lt;"&amp;AF1255)/COUNTIF($Z$2:$Z$4721,"是")*100,"")</f>
        <v/>
      </c>
      <c r="AL1255" s="29" t="str">
        <f>IF(Z1255="是",ROUND(AG1255*0.1+AH1255*0.35+AI1255*0.15+AJ1255*0.15+AK1255*0.25,2),"")</f>
        <v/>
      </c>
      <c r="AM1255" s="25" t="str">
        <f>IF(Z1255="是",COUNTIFS($Z$2:$Z$4721,"是",$AL$2:$AL$4721,"&gt;"&amp;AL1255)+1,"")</f>
        <v/>
      </c>
      <c r="AN1255" s="24" t="str">
        <f>IF(Z1255&lt;&gt;"是","非参评",IF(AND(AM1255&lt;=COUNTIF($Z$2:$Z$4721,"是")*0.2,AC1255&gt;MEDIAN(IF($Z$2:$Z$4721="是",$AC$2:$AC$4721))),"S",IF(AM1255&lt;=COUNTIF($Z$2:$Z$4721,"是")*0.5,"A",IF(AM1255&lt;=COUNTIF($Z$2:$Z$4721,"是")*0.8,"B","C"))))</f>
        <v>非参评</v>
      </c>
      <c r="AO1255" s="24" t="str">
        <f>IF(G1255="","无数据",IF(G1255&lt;30,"MOB1-",IF(G1255&lt;90,"MOB1-3",IF(G1255&lt;180,"MOB3-6",IF(G1255&lt;365,"MOB6-12","MOB12+")))))</f>
        <v>MOB1-3</v>
      </c>
    </row>
    <row r="1256" spans="1:41" ht="13.5" customHeight="1">
      <c r="A1256" s="24" t="s">
        <v>1168</v>
      </c>
      <c r="B1256" s="34" t="s">
        <v>150</v>
      </c>
      <c r="C1256" s="25">
        <v>804088</v>
      </c>
      <c r="D1256" s="24" t="s">
        <v>287</v>
      </c>
      <c r="E1256" s="26">
        <v>46092.654861111099</v>
      </c>
      <c r="F1256" s="26">
        <v>46092.654861111099</v>
      </c>
      <c r="G1256" s="25">
        <v>62</v>
      </c>
      <c r="H1256" s="25">
        <v>62</v>
      </c>
      <c r="I1256" s="26">
        <v>46154.661111111098</v>
      </c>
      <c r="J1256" s="27">
        <v>488</v>
      </c>
      <c r="K1256" s="27">
        <v>526</v>
      </c>
      <c r="L1256" s="27">
        <v>205</v>
      </c>
      <c r="M1256" s="27">
        <v>19699</v>
      </c>
      <c r="N1256" s="27">
        <v>14862</v>
      </c>
      <c r="O1256" s="25"/>
      <c r="P1256" s="27">
        <v>0</v>
      </c>
      <c r="Q1256" s="24"/>
      <c r="R1256" s="24"/>
      <c r="S1256" s="27">
        <v>1</v>
      </c>
      <c r="T1256" s="27">
        <v>2</v>
      </c>
      <c r="U1256" s="27">
        <v>105000</v>
      </c>
      <c r="V1256" s="27">
        <v>105000</v>
      </c>
      <c r="W1256" s="27">
        <v>105000</v>
      </c>
      <c r="X1256" s="24" t="str">
        <f>IF(OR(I1256="",说明首页!$C$3-INT(I1256)&gt;7),"是","否")</f>
        <v>否</v>
      </c>
      <c r="Y1256" s="24" t="str">
        <f>IF(OR(O1256="",O1256&lt;22),"是","否")</f>
        <v>是</v>
      </c>
      <c r="Z1256" s="24" t="str">
        <f>IF(AND(X1256="否",Y1256="否"),"是","否")</f>
        <v>否</v>
      </c>
      <c r="AA1256" s="24" t="str">
        <f>IF(OR(I1256="",说明首页!$C$3-INT(I1256)&gt;=3),"是","否")</f>
        <v>否</v>
      </c>
      <c r="AB1256" s="28">
        <f>IFERROR(IF(L1256&gt;0,N1256/L1256,0),0)</f>
        <v>72.497560975609758</v>
      </c>
      <c r="AC1256" s="29">
        <f>IFERROR(IF(U1256="",0,U1256/10000),0)</f>
        <v>10.5</v>
      </c>
      <c r="AD1256" s="27">
        <f>IFERROR(IF(AND(T1256&lt;&gt;"",T1256&gt;0),U1256/T1256,0),0)</f>
        <v>52500</v>
      </c>
      <c r="AE1256" s="29">
        <f>IFERROR(IF(V1256="",0,V1256/10000),0)</f>
        <v>10.5</v>
      </c>
      <c r="AF1256" s="29">
        <f>IFERROR(IF(O1256&gt;0,N1256/O1256/60,0),0)</f>
        <v>0</v>
      </c>
      <c r="AG1256" s="28" t="str">
        <f>IF(Z1256="是",COUNTIFS($Z$2:$Z$4721,"是",$AB$2:$AB$4721,"&lt;"&amp;AB1256)/COUNTIF($Z$2:$Z$4721,"是")*100,"")</f>
        <v/>
      </c>
      <c r="AH1256" s="28" t="str">
        <f>IF(Z1256="是",COUNTIFS($Z$2:$Z$4721,"是",$AC$2:$AC$4721,"&lt;"&amp;AC1256)/COUNTIF($Z$2:$Z$4721,"是")*100,"")</f>
        <v/>
      </c>
      <c r="AI1256" s="28" t="str">
        <f>IF(Z1256="是",COUNTIFS($Z$2:$Z$4721,"是",$AD$2:$AD$4721,"&lt;"&amp;AD1256)/COUNTIF($Z$2:$Z$4721,"是")*100,"")</f>
        <v/>
      </c>
      <c r="AJ1256" s="28" t="str">
        <f>IF(Z1256="是",COUNTIFS($Z$2:$Z$4721,"是",$AE$2:$AE$4721,"&lt;"&amp;AE1256)/COUNTIF($Z$2:$Z$4721,"是")*100,"")</f>
        <v/>
      </c>
      <c r="AK1256" s="28" t="str">
        <f>IF(Z1256="是",COUNTIFS($Z$2:$Z$4721,"是",$AF$2:$AF$4721,"&lt;"&amp;AF1256)/COUNTIF($Z$2:$Z$4721,"是")*100,"")</f>
        <v/>
      </c>
      <c r="AL1256" s="29" t="str">
        <f>IF(Z1256="是",ROUND(AG1256*0.1+AH1256*0.35+AI1256*0.15+AJ1256*0.15+AK1256*0.25,2),"")</f>
        <v/>
      </c>
      <c r="AM1256" s="25" t="str">
        <f>IF(Z1256="是",COUNTIFS($Z$2:$Z$4721,"是",$AL$2:$AL$4721,"&gt;"&amp;AL1256)+1,"")</f>
        <v/>
      </c>
      <c r="AN1256" s="24" t="str">
        <f>IF(Z1256&lt;&gt;"是","非参评",IF(AND(AM1256&lt;=COUNTIF($Z$2:$Z$4721,"是")*0.2,AC1256&gt;MEDIAN(IF($Z$2:$Z$4721="是",$AC$2:$AC$4721))),"S",IF(AM1256&lt;=COUNTIF($Z$2:$Z$4721,"是")*0.5,"A",IF(AM1256&lt;=COUNTIF($Z$2:$Z$4721,"是")*0.8,"B","C"))))</f>
        <v>非参评</v>
      </c>
      <c r="AO1256" s="24" t="str">
        <f>IF(G1256="","无数据",IF(G1256&lt;30,"MOB1-",IF(G1256&lt;90,"MOB1-3",IF(G1256&lt;180,"MOB3-6",IF(G1256&lt;365,"MOB6-12","MOB12+")))))</f>
        <v>MOB1-3</v>
      </c>
    </row>
    <row r="1257" spans="1:41" ht="13.5" customHeight="1">
      <c r="A1257" s="24" t="s">
        <v>1168</v>
      </c>
      <c r="B1257" s="34" t="s">
        <v>150</v>
      </c>
      <c r="C1257" s="25">
        <v>804255</v>
      </c>
      <c r="D1257" s="24" t="s">
        <v>902</v>
      </c>
      <c r="E1257" s="26">
        <v>46098.448611111096</v>
      </c>
      <c r="F1257" s="26">
        <v>46098.448611111096</v>
      </c>
      <c r="G1257" s="25">
        <v>56</v>
      </c>
      <c r="H1257" s="25">
        <v>56</v>
      </c>
      <c r="I1257" s="26">
        <v>46133.683333333298</v>
      </c>
      <c r="J1257" s="27">
        <v>106</v>
      </c>
      <c r="K1257" s="27">
        <v>118</v>
      </c>
      <c r="L1257" s="27">
        <v>40</v>
      </c>
      <c r="M1257" s="27">
        <v>3820</v>
      </c>
      <c r="N1257" s="27">
        <v>2715</v>
      </c>
      <c r="O1257" s="25"/>
      <c r="P1257" s="27">
        <v>0</v>
      </c>
      <c r="Q1257" s="24"/>
      <c r="R1257" s="24"/>
      <c r="S1257" s="27">
        <v>2</v>
      </c>
      <c r="T1257" s="27">
        <v>3</v>
      </c>
      <c r="U1257" s="27">
        <v>2000</v>
      </c>
      <c r="V1257" s="27"/>
      <c r="W1257" s="27">
        <v>2000</v>
      </c>
      <c r="X1257" s="24" t="str">
        <f>IF(OR(I1257="",说明首页!$C$3-INT(I1257)&gt;7),"是","否")</f>
        <v>否</v>
      </c>
      <c r="Y1257" s="24" t="str">
        <f>IF(OR(O1257="",O1257&lt;22),"是","否")</f>
        <v>是</v>
      </c>
      <c r="Z1257" s="24" t="str">
        <f>IF(AND(X1257="否",Y1257="否"),"是","否")</f>
        <v>否</v>
      </c>
      <c r="AA1257" s="24" t="str">
        <f>IF(OR(I1257="",说明首页!$C$3-INT(I1257)&gt;=3),"是","否")</f>
        <v>否</v>
      </c>
      <c r="AB1257" s="28">
        <f>IFERROR(IF(L1257&gt;0,N1257/L1257,0),0)</f>
        <v>67.875</v>
      </c>
      <c r="AC1257" s="29">
        <f>IFERROR(IF(U1257="",0,U1257/10000),0)</f>
        <v>0.2</v>
      </c>
      <c r="AD1257" s="27">
        <f>IFERROR(IF(AND(T1257&lt;&gt;"",T1257&gt;0),U1257/T1257,0),0)</f>
        <v>666.66666666666663</v>
      </c>
      <c r="AE1257" s="29">
        <f>IFERROR(IF(V1257="",0,V1257/10000),0)</f>
        <v>0</v>
      </c>
      <c r="AF1257" s="29">
        <f>IFERROR(IF(O1257&gt;0,N1257/O1257/60,0),0)</f>
        <v>0</v>
      </c>
      <c r="AG1257" s="28" t="str">
        <f>IF(Z1257="是",COUNTIFS($Z$2:$Z$4721,"是",$AB$2:$AB$4721,"&lt;"&amp;AB1257)/COUNTIF($Z$2:$Z$4721,"是")*100,"")</f>
        <v/>
      </c>
      <c r="AH1257" s="28" t="str">
        <f>IF(Z1257="是",COUNTIFS($Z$2:$Z$4721,"是",$AC$2:$AC$4721,"&lt;"&amp;AC1257)/COUNTIF($Z$2:$Z$4721,"是")*100,"")</f>
        <v/>
      </c>
      <c r="AI1257" s="28" t="str">
        <f>IF(Z1257="是",COUNTIFS($Z$2:$Z$4721,"是",$AD$2:$AD$4721,"&lt;"&amp;AD1257)/COUNTIF($Z$2:$Z$4721,"是")*100,"")</f>
        <v/>
      </c>
      <c r="AJ1257" s="28" t="str">
        <f>IF(Z1257="是",COUNTIFS($Z$2:$Z$4721,"是",$AE$2:$AE$4721,"&lt;"&amp;AE1257)/COUNTIF($Z$2:$Z$4721,"是")*100,"")</f>
        <v/>
      </c>
      <c r="AK1257" s="28" t="str">
        <f>IF(Z1257="是",COUNTIFS($Z$2:$Z$4721,"是",$AF$2:$AF$4721,"&lt;"&amp;AF1257)/COUNTIF($Z$2:$Z$4721,"是")*100,"")</f>
        <v/>
      </c>
      <c r="AL1257" s="29" t="str">
        <f>IF(Z1257="是",ROUND(AG1257*0.1+AH1257*0.35+AI1257*0.15+AJ1257*0.15+AK1257*0.25,2),"")</f>
        <v/>
      </c>
      <c r="AM1257" s="25" t="str">
        <f>IF(Z1257="是",COUNTIFS($Z$2:$Z$4721,"是",$AL$2:$AL$4721,"&gt;"&amp;AL1257)+1,"")</f>
        <v/>
      </c>
      <c r="AN1257" s="24" t="str">
        <f>IF(Z1257&lt;&gt;"是","非参评",IF(AND(AM1257&lt;=COUNTIF($Z$2:$Z$4721,"是")*0.2,AC1257&gt;MEDIAN(IF($Z$2:$Z$4721="是",$AC$2:$AC$4721))),"S",IF(AM1257&lt;=COUNTIF($Z$2:$Z$4721,"是")*0.5,"A",IF(AM1257&lt;=COUNTIF($Z$2:$Z$4721,"是")*0.8,"B","C"))))</f>
        <v>非参评</v>
      </c>
      <c r="AO1257" s="24" t="str">
        <f>IF(G1257="","无数据",IF(G1257&lt;30,"MOB1-",IF(G1257&lt;90,"MOB1-3",IF(G1257&lt;180,"MOB3-6",IF(G1257&lt;365,"MOB6-12","MOB12+")))))</f>
        <v>MOB1-3</v>
      </c>
    </row>
    <row r="1258" spans="1:41" ht="13.5" customHeight="1">
      <c r="A1258" s="24" t="s">
        <v>1168</v>
      </c>
      <c r="B1258" s="34" t="s">
        <v>150</v>
      </c>
      <c r="C1258" s="25">
        <v>804259</v>
      </c>
      <c r="D1258" s="24" t="s">
        <v>180</v>
      </c>
      <c r="E1258" s="26">
        <v>46098.448611111096</v>
      </c>
      <c r="F1258" s="26">
        <v>46098.448611111096</v>
      </c>
      <c r="G1258" s="25">
        <v>56</v>
      </c>
      <c r="H1258" s="25">
        <v>56</v>
      </c>
      <c r="I1258" s="26">
        <v>46154.657638888901</v>
      </c>
      <c r="J1258" s="27">
        <v>389</v>
      </c>
      <c r="K1258" s="27">
        <v>435</v>
      </c>
      <c r="L1258" s="27">
        <v>183</v>
      </c>
      <c r="M1258" s="27">
        <v>20204</v>
      </c>
      <c r="N1258" s="27">
        <v>16719</v>
      </c>
      <c r="O1258" s="25"/>
      <c r="P1258" s="27">
        <v>0</v>
      </c>
      <c r="Q1258" s="24"/>
      <c r="R1258" s="24"/>
      <c r="S1258" s="27">
        <v>4</v>
      </c>
      <c r="T1258" s="27">
        <v>8</v>
      </c>
      <c r="U1258" s="27">
        <v>311100</v>
      </c>
      <c r="V1258" s="27">
        <v>138100</v>
      </c>
      <c r="W1258" s="27">
        <v>311100</v>
      </c>
      <c r="X1258" s="24" t="str">
        <f>IF(OR(I1258="",说明首页!$C$3-INT(I1258)&gt;7),"是","否")</f>
        <v>否</v>
      </c>
      <c r="Y1258" s="24" t="str">
        <f>IF(OR(O1258="",O1258&lt;22),"是","否")</f>
        <v>是</v>
      </c>
      <c r="Z1258" s="24" t="str">
        <f>IF(AND(X1258="否",Y1258="否"),"是","否")</f>
        <v>否</v>
      </c>
      <c r="AA1258" s="24" t="str">
        <f>IF(OR(I1258="",说明首页!$C$3-INT(I1258)&gt;=3),"是","否")</f>
        <v>否</v>
      </c>
      <c r="AB1258" s="28">
        <f>IFERROR(IF(L1258&gt;0,N1258/L1258,0),0)</f>
        <v>91.360655737704917</v>
      </c>
      <c r="AC1258" s="29">
        <f>IFERROR(IF(U1258="",0,U1258/10000),0)</f>
        <v>31.11</v>
      </c>
      <c r="AD1258" s="27">
        <f>IFERROR(IF(AND(T1258&lt;&gt;"",T1258&gt;0),U1258/T1258,0),0)</f>
        <v>38887.5</v>
      </c>
      <c r="AE1258" s="29">
        <f>IFERROR(IF(V1258="",0,V1258/10000),0)</f>
        <v>13.81</v>
      </c>
      <c r="AF1258" s="29">
        <f>IFERROR(IF(O1258&gt;0,N1258/O1258/60,0),0)</f>
        <v>0</v>
      </c>
      <c r="AG1258" s="28" t="str">
        <f>IF(Z1258="是",COUNTIFS($Z$2:$Z$4721,"是",$AB$2:$AB$4721,"&lt;"&amp;AB1258)/COUNTIF($Z$2:$Z$4721,"是")*100,"")</f>
        <v/>
      </c>
      <c r="AH1258" s="28" t="str">
        <f>IF(Z1258="是",COUNTIFS($Z$2:$Z$4721,"是",$AC$2:$AC$4721,"&lt;"&amp;AC1258)/COUNTIF($Z$2:$Z$4721,"是")*100,"")</f>
        <v/>
      </c>
      <c r="AI1258" s="28" t="str">
        <f>IF(Z1258="是",COUNTIFS($Z$2:$Z$4721,"是",$AD$2:$AD$4721,"&lt;"&amp;AD1258)/COUNTIF($Z$2:$Z$4721,"是")*100,"")</f>
        <v/>
      </c>
      <c r="AJ1258" s="28" t="str">
        <f>IF(Z1258="是",COUNTIFS($Z$2:$Z$4721,"是",$AE$2:$AE$4721,"&lt;"&amp;AE1258)/COUNTIF($Z$2:$Z$4721,"是")*100,"")</f>
        <v/>
      </c>
      <c r="AK1258" s="28" t="str">
        <f>IF(Z1258="是",COUNTIFS($Z$2:$Z$4721,"是",$AF$2:$AF$4721,"&lt;"&amp;AF1258)/COUNTIF($Z$2:$Z$4721,"是")*100,"")</f>
        <v/>
      </c>
      <c r="AL1258" s="29" t="str">
        <f>IF(Z1258="是",ROUND(AG1258*0.1+AH1258*0.35+AI1258*0.15+AJ1258*0.15+AK1258*0.25,2),"")</f>
        <v/>
      </c>
      <c r="AM1258" s="25" t="str">
        <f>IF(Z1258="是",COUNTIFS($Z$2:$Z$4721,"是",$AL$2:$AL$4721,"&gt;"&amp;AL1258)+1,"")</f>
        <v/>
      </c>
      <c r="AN1258" s="24" t="str">
        <f>IF(Z1258&lt;&gt;"是","非参评",IF(AND(AM1258&lt;=COUNTIF($Z$2:$Z$4721,"是")*0.2,AC1258&gt;MEDIAN(IF($Z$2:$Z$4721="是",$AC$2:$AC$4721))),"S",IF(AM1258&lt;=COUNTIF($Z$2:$Z$4721,"是")*0.5,"A",IF(AM1258&lt;=COUNTIF($Z$2:$Z$4721,"是")*0.8,"B","C"))))</f>
        <v>非参评</v>
      </c>
      <c r="AO1258" s="24" t="str">
        <f>IF(G1258="","无数据",IF(G1258&lt;30,"MOB1-",IF(G1258&lt;90,"MOB1-3",IF(G1258&lt;180,"MOB3-6",IF(G1258&lt;365,"MOB6-12","MOB12+")))))</f>
        <v>MOB1-3</v>
      </c>
    </row>
    <row r="1259" spans="1:41" ht="13.5" customHeight="1">
      <c r="A1259" s="24" t="s">
        <v>1168</v>
      </c>
      <c r="B1259" s="34" t="s">
        <v>150</v>
      </c>
      <c r="C1259" s="25">
        <v>804260</v>
      </c>
      <c r="D1259" s="24" t="s">
        <v>1053</v>
      </c>
      <c r="E1259" s="26">
        <v>46098.440277777801</v>
      </c>
      <c r="F1259" s="26">
        <v>46098.440277777801</v>
      </c>
      <c r="G1259" s="25">
        <v>56</v>
      </c>
      <c r="H1259" s="25">
        <v>56</v>
      </c>
      <c r="I1259" s="26">
        <v>46154.658333333296</v>
      </c>
      <c r="J1259" s="27">
        <v>366</v>
      </c>
      <c r="K1259" s="27">
        <v>445</v>
      </c>
      <c r="L1259" s="27">
        <v>165</v>
      </c>
      <c r="M1259" s="27">
        <v>15259</v>
      </c>
      <c r="N1259" s="27">
        <v>11189</v>
      </c>
      <c r="O1259" s="25"/>
      <c r="P1259" s="27">
        <v>0</v>
      </c>
      <c r="Q1259" s="24"/>
      <c r="R1259" s="24"/>
      <c r="S1259" s="27">
        <v>3</v>
      </c>
      <c r="T1259" s="27">
        <v>6</v>
      </c>
      <c r="U1259" s="27">
        <v>215000</v>
      </c>
      <c r="V1259" s="27">
        <v>215000</v>
      </c>
      <c r="W1259" s="27">
        <v>215000</v>
      </c>
      <c r="X1259" s="24" t="str">
        <f>IF(OR(I1259="",说明首页!$C$3-INT(I1259)&gt;7),"是","否")</f>
        <v>否</v>
      </c>
      <c r="Y1259" s="24" t="str">
        <f>IF(OR(O1259="",O1259&lt;22),"是","否")</f>
        <v>是</v>
      </c>
      <c r="Z1259" s="24" t="str">
        <f>IF(AND(X1259="否",Y1259="否"),"是","否")</f>
        <v>否</v>
      </c>
      <c r="AA1259" s="24" t="str">
        <f>IF(OR(I1259="",说明首页!$C$3-INT(I1259)&gt;=3),"是","否")</f>
        <v>否</v>
      </c>
      <c r="AB1259" s="28">
        <f>IFERROR(IF(L1259&gt;0,N1259/L1259,0),0)</f>
        <v>67.812121212121212</v>
      </c>
      <c r="AC1259" s="29">
        <f>IFERROR(IF(U1259="",0,U1259/10000),0)</f>
        <v>21.5</v>
      </c>
      <c r="AD1259" s="27">
        <f>IFERROR(IF(AND(T1259&lt;&gt;"",T1259&gt;0),U1259/T1259,0),0)</f>
        <v>35833.333333333336</v>
      </c>
      <c r="AE1259" s="29">
        <f>IFERROR(IF(V1259="",0,V1259/10000),0)</f>
        <v>21.5</v>
      </c>
      <c r="AF1259" s="29">
        <f>IFERROR(IF(O1259&gt;0,N1259/O1259/60,0),0)</f>
        <v>0</v>
      </c>
      <c r="AG1259" s="28" t="str">
        <f>IF(Z1259="是",COUNTIFS($Z$2:$Z$4721,"是",$AB$2:$AB$4721,"&lt;"&amp;AB1259)/COUNTIF($Z$2:$Z$4721,"是")*100,"")</f>
        <v/>
      </c>
      <c r="AH1259" s="28" t="str">
        <f>IF(Z1259="是",COUNTIFS($Z$2:$Z$4721,"是",$AC$2:$AC$4721,"&lt;"&amp;AC1259)/COUNTIF($Z$2:$Z$4721,"是")*100,"")</f>
        <v/>
      </c>
      <c r="AI1259" s="28" t="str">
        <f>IF(Z1259="是",COUNTIFS($Z$2:$Z$4721,"是",$AD$2:$AD$4721,"&lt;"&amp;AD1259)/COUNTIF($Z$2:$Z$4721,"是")*100,"")</f>
        <v/>
      </c>
      <c r="AJ1259" s="28" t="str">
        <f>IF(Z1259="是",COUNTIFS($Z$2:$Z$4721,"是",$AE$2:$AE$4721,"&lt;"&amp;AE1259)/COUNTIF($Z$2:$Z$4721,"是")*100,"")</f>
        <v/>
      </c>
      <c r="AK1259" s="28" t="str">
        <f>IF(Z1259="是",COUNTIFS($Z$2:$Z$4721,"是",$AF$2:$AF$4721,"&lt;"&amp;AF1259)/COUNTIF($Z$2:$Z$4721,"是")*100,"")</f>
        <v/>
      </c>
      <c r="AL1259" s="29" t="str">
        <f>IF(Z1259="是",ROUND(AG1259*0.1+AH1259*0.35+AI1259*0.15+AJ1259*0.15+AK1259*0.25,2),"")</f>
        <v/>
      </c>
      <c r="AM1259" s="25" t="str">
        <f>IF(Z1259="是",COUNTIFS($Z$2:$Z$4721,"是",$AL$2:$AL$4721,"&gt;"&amp;AL1259)+1,"")</f>
        <v/>
      </c>
      <c r="AN1259" s="24" t="str">
        <f>IF(Z1259&lt;&gt;"是","非参评",IF(AND(AM1259&lt;=COUNTIF($Z$2:$Z$4721,"是")*0.2,AC1259&gt;MEDIAN(IF($Z$2:$Z$4721="是",$AC$2:$AC$4721))),"S",IF(AM1259&lt;=COUNTIF($Z$2:$Z$4721,"是")*0.5,"A",IF(AM1259&lt;=COUNTIF($Z$2:$Z$4721,"是")*0.8,"B","C"))))</f>
        <v>非参评</v>
      </c>
      <c r="AO1259" s="24" t="str">
        <f>IF(G1259="","无数据",IF(G1259&lt;30,"MOB1-",IF(G1259&lt;90,"MOB1-3",IF(G1259&lt;180,"MOB3-6",IF(G1259&lt;365,"MOB6-12","MOB12+")))))</f>
        <v>MOB1-3</v>
      </c>
    </row>
    <row r="1260" spans="1:41" ht="13.5" customHeight="1">
      <c r="A1260" s="24" t="s">
        <v>1168</v>
      </c>
      <c r="B1260" s="34" t="s">
        <v>150</v>
      </c>
      <c r="C1260" s="25">
        <v>804263</v>
      </c>
      <c r="D1260" s="24" t="s">
        <v>291</v>
      </c>
      <c r="E1260" s="26">
        <v>46098.439583333296</v>
      </c>
      <c r="F1260" s="26">
        <v>46098.439583333296</v>
      </c>
      <c r="G1260" s="25">
        <v>56</v>
      </c>
      <c r="H1260" s="25">
        <v>56</v>
      </c>
      <c r="I1260" s="26">
        <v>46154.654166666704</v>
      </c>
      <c r="J1260" s="27">
        <v>346</v>
      </c>
      <c r="K1260" s="27">
        <v>388</v>
      </c>
      <c r="L1260" s="27">
        <v>155</v>
      </c>
      <c r="M1260" s="27">
        <v>18080</v>
      </c>
      <c r="N1260" s="27">
        <v>14921</v>
      </c>
      <c r="O1260" s="25">
        <v>2</v>
      </c>
      <c r="P1260" s="27"/>
      <c r="Q1260" s="24"/>
      <c r="R1260" s="24"/>
      <c r="S1260" s="27"/>
      <c r="T1260" s="27"/>
      <c r="U1260" s="27"/>
      <c r="V1260" s="27"/>
      <c r="W1260" s="27"/>
      <c r="X1260" s="24" t="str">
        <f>IF(OR(I1260="",说明首页!$C$3-INT(I1260)&gt;7),"是","否")</f>
        <v>否</v>
      </c>
      <c r="Y1260" s="24" t="str">
        <f>IF(OR(O1260="",O1260&lt;22),"是","否")</f>
        <v>是</v>
      </c>
      <c r="Z1260" s="24" t="str">
        <f>IF(AND(X1260="否",Y1260="否"),"是","否")</f>
        <v>否</v>
      </c>
      <c r="AA1260" s="24" t="str">
        <f>IF(OR(I1260="",说明首页!$C$3-INT(I1260)&gt;=3),"是","否")</f>
        <v>否</v>
      </c>
      <c r="AB1260" s="28">
        <f>IFERROR(IF(L1260&gt;0,N1260/L1260,0),0)</f>
        <v>96.264516129032259</v>
      </c>
      <c r="AC1260" s="29">
        <f>IFERROR(IF(U1260="",0,U1260/10000),0)</f>
        <v>0</v>
      </c>
      <c r="AD1260" s="27">
        <f>IFERROR(IF(AND(T1260&lt;&gt;"",T1260&gt;0),U1260/T1260,0),0)</f>
        <v>0</v>
      </c>
      <c r="AE1260" s="29">
        <f>IFERROR(IF(V1260="",0,V1260/10000),0)</f>
        <v>0</v>
      </c>
      <c r="AF1260" s="29">
        <f>IFERROR(IF(O1260&gt;0,N1260/O1260/60,0),0)</f>
        <v>124.34166666666667</v>
      </c>
      <c r="AG1260" s="28" t="str">
        <f>IF(Z1260="是",COUNTIFS($Z$2:$Z$4721,"是",$AB$2:$AB$4721,"&lt;"&amp;AB1260)/COUNTIF($Z$2:$Z$4721,"是")*100,"")</f>
        <v/>
      </c>
      <c r="AH1260" s="28" t="str">
        <f>IF(Z1260="是",COUNTIFS($Z$2:$Z$4721,"是",$AC$2:$AC$4721,"&lt;"&amp;AC1260)/COUNTIF($Z$2:$Z$4721,"是")*100,"")</f>
        <v/>
      </c>
      <c r="AI1260" s="28" t="str">
        <f>IF(Z1260="是",COUNTIFS($Z$2:$Z$4721,"是",$AD$2:$AD$4721,"&lt;"&amp;AD1260)/COUNTIF($Z$2:$Z$4721,"是")*100,"")</f>
        <v/>
      </c>
      <c r="AJ1260" s="28" t="str">
        <f>IF(Z1260="是",COUNTIFS($Z$2:$Z$4721,"是",$AE$2:$AE$4721,"&lt;"&amp;AE1260)/COUNTIF($Z$2:$Z$4721,"是")*100,"")</f>
        <v/>
      </c>
      <c r="AK1260" s="28" t="str">
        <f>IF(Z1260="是",COUNTIFS($Z$2:$Z$4721,"是",$AF$2:$AF$4721,"&lt;"&amp;AF1260)/COUNTIF($Z$2:$Z$4721,"是")*100,"")</f>
        <v/>
      </c>
      <c r="AL1260" s="29" t="str">
        <f>IF(Z1260="是",ROUND(AG1260*0.1+AH1260*0.35+AI1260*0.15+AJ1260*0.15+AK1260*0.25,2),"")</f>
        <v/>
      </c>
      <c r="AM1260" s="25" t="str">
        <f>IF(Z1260="是",COUNTIFS($Z$2:$Z$4721,"是",$AL$2:$AL$4721,"&gt;"&amp;AL1260)+1,"")</f>
        <v/>
      </c>
      <c r="AN1260" s="24" t="str">
        <f>IF(Z1260&lt;&gt;"是","非参评",IF(AND(AM1260&lt;=COUNTIF($Z$2:$Z$4721,"是")*0.2,AC1260&gt;MEDIAN(IF($Z$2:$Z$4721="是",$AC$2:$AC$4721))),"S",IF(AM1260&lt;=COUNTIF($Z$2:$Z$4721,"是")*0.5,"A",IF(AM1260&lt;=COUNTIF($Z$2:$Z$4721,"是")*0.8,"B","C"))))</f>
        <v>非参评</v>
      </c>
      <c r="AO1260" s="24" t="str">
        <f>IF(G1260="","无数据",IF(G1260&lt;30,"MOB1-",IF(G1260&lt;90,"MOB1-3",IF(G1260&lt;180,"MOB3-6",IF(G1260&lt;365,"MOB6-12","MOB12+")))))</f>
        <v>MOB1-3</v>
      </c>
    </row>
    <row r="1261" spans="1:41" ht="13.5" customHeight="1">
      <c r="A1261" s="24" t="s">
        <v>1168</v>
      </c>
      <c r="B1261" s="34" t="s">
        <v>150</v>
      </c>
      <c r="C1261" s="25">
        <v>804264</v>
      </c>
      <c r="D1261" s="24" t="s">
        <v>438</v>
      </c>
      <c r="E1261" s="26">
        <v>46098.443749999999</v>
      </c>
      <c r="F1261" s="26">
        <v>46098.443749999999</v>
      </c>
      <c r="G1261" s="25">
        <v>56</v>
      </c>
      <c r="H1261" s="25">
        <v>56</v>
      </c>
      <c r="I1261" s="26">
        <v>46154.720138888901</v>
      </c>
      <c r="J1261" s="27">
        <v>472</v>
      </c>
      <c r="K1261" s="27">
        <v>501</v>
      </c>
      <c r="L1261" s="27">
        <v>183</v>
      </c>
      <c r="M1261" s="27">
        <v>18418</v>
      </c>
      <c r="N1261" s="27">
        <v>13493</v>
      </c>
      <c r="O1261" s="25"/>
      <c r="P1261" s="27">
        <v>0</v>
      </c>
      <c r="Q1261" s="24"/>
      <c r="R1261" s="24"/>
      <c r="S1261" s="27">
        <v>6</v>
      </c>
      <c r="T1261" s="27">
        <v>12</v>
      </c>
      <c r="U1261" s="27">
        <v>543200</v>
      </c>
      <c r="V1261" s="27">
        <v>446600</v>
      </c>
      <c r="W1261" s="27">
        <v>543200</v>
      </c>
      <c r="X1261" s="24" t="str">
        <f>IF(OR(I1261="",说明首页!$C$3-INT(I1261)&gt;7),"是","否")</f>
        <v>否</v>
      </c>
      <c r="Y1261" s="24" t="str">
        <f>IF(OR(O1261="",O1261&lt;22),"是","否")</f>
        <v>是</v>
      </c>
      <c r="Z1261" s="24" t="str">
        <f>IF(AND(X1261="否",Y1261="否"),"是","否")</f>
        <v>否</v>
      </c>
      <c r="AA1261" s="24" t="str">
        <f>IF(OR(I1261="",说明首页!$C$3-INT(I1261)&gt;=3),"是","否")</f>
        <v>否</v>
      </c>
      <c r="AB1261" s="28">
        <f>IFERROR(IF(L1261&gt;0,N1261/L1261,0),0)</f>
        <v>73.732240437158467</v>
      </c>
      <c r="AC1261" s="29">
        <f>IFERROR(IF(U1261="",0,U1261/10000),0)</f>
        <v>54.32</v>
      </c>
      <c r="AD1261" s="27">
        <f>IFERROR(IF(AND(T1261&lt;&gt;"",T1261&gt;0),U1261/T1261,0),0)</f>
        <v>45266.666666666664</v>
      </c>
      <c r="AE1261" s="29">
        <f>IFERROR(IF(V1261="",0,V1261/10000),0)</f>
        <v>44.66</v>
      </c>
      <c r="AF1261" s="29">
        <f>IFERROR(IF(O1261&gt;0,N1261/O1261/60,0),0)</f>
        <v>0</v>
      </c>
      <c r="AG1261" s="28" t="str">
        <f>IF(Z1261="是",COUNTIFS($Z$2:$Z$4721,"是",$AB$2:$AB$4721,"&lt;"&amp;AB1261)/COUNTIF($Z$2:$Z$4721,"是")*100,"")</f>
        <v/>
      </c>
      <c r="AH1261" s="28" t="str">
        <f>IF(Z1261="是",COUNTIFS($Z$2:$Z$4721,"是",$AC$2:$AC$4721,"&lt;"&amp;AC1261)/COUNTIF($Z$2:$Z$4721,"是")*100,"")</f>
        <v/>
      </c>
      <c r="AI1261" s="28" t="str">
        <f>IF(Z1261="是",COUNTIFS($Z$2:$Z$4721,"是",$AD$2:$AD$4721,"&lt;"&amp;AD1261)/COUNTIF($Z$2:$Z$4721,"是")*100,"")</f>
        <v/>
      </c>
      <c r="AJ1261" s="28" t="str">
        <f>IF(Z1261="是",COUNTIFS($Z$2:$Z$4721,"是",$AE$2:$AE$4721,"&lt;"&amp;AE1261)/COUNTIF($Z$2:$Z$4721,"是")*100,"")</f>
        <v/>
      </c>
      <c r="AK1261" s="28" t="str">
        <f>IF(Z1261="是",COUNTIFS($Z$2:$Z$4721,"是",$AF$2:$AF$4721,"&lt;"&amp;AF1261)/COUNTIF($Z$2:$Z$4721,"是")*100,"")</f>
        <v/>
      </c>
      <c r="AL1261" s="29" t="str">
        <f>IF(Z1261="是",ROUND(AG1261*0.1+AH1261*0.35+AI1261*0.15+AJ1261*0.15+AK1261*0.25,2),"")</f>
        <v/>
      </c>
      <c r="AM1261" s="25" t="str">
        <f>IF(Z1261="是",COUNTIFS($Z$2:$Z$4721,"是",$AL$2:$AL$4721,"&gt;"&amp;AL1261)+1,"")</f>
        <v/>
      </c>
      <c r="AN1261" s="24" t="str">
        <f>IF(Z1261&lt;&gt;"是","非参评",IF(AND(AM1261&lt;=COUNTIF($Z$2:$Z$4721,"是")*0.2,AC1261&gt;MEDIAN(IF($Z$2:$Z$4721="是",$AC$2:$AC$4721))),"S",IF(AM1261&lt;=COUNTIF($Z$2:$Z$4721,"是")*0.5,"A",IF(AM1261&lt;=COUNTIF($Z$2:$Z$4721,"是")*0.8,"B","C"))))</f>
        <v>非参评</v>
      </c>
      <c r="AO1261" s="24" t="str">
        <f>IF(G1261="","无数据",IF(G1261&lt;30,"MOB1-",IF(G1261&lt;90,"MOB1-3",IF(G1261&lt;180,"MOB3-6",IF(G1261&lt;365,"MOB6-12","MOB12+")))))</f>
        <v>MOB1-3</v>
      </c>
    </row>
    <row r="1262" spans="1:41" ht="13.5" customHeight="1">
      <c r="A1262" s="24" t="s">
        <v>1168</v>
      </c>
      <c r="B1262" s="34" t="s">
        <v>150</v>
      </c>
      <c r="C1262" s="25">
        <v>804266</v>
      </c>
      <c r="D1262" s="24" t="s">
        <v>797</v>
      </c>
      <c r="E1262" s="26">
        <v>46098.439583333296</v>
      </c>
      <c r="F1262" s="26">
        <v>46098.439583333296</v>
      </c>
      <c r="G1262" s="25">
        <v>56</v>
      </c>
      <c r="H1262" s="25">
        <v>56</v>
      </c>
      <c r="I1262" s="26">
        <v>46154.659027777801</v>
      </c>
      <c r="J1262" s="27">
        <v>448</v>
      </c>
      <c r="K1262" s="27">
        <v>519</v>
      </c>
      <c r="L1262" s="27">
        <v>238</v>
      </c>
      <c r="M1262" s="27">
        <v>21063</v>
      </c>
      <c r="N1262" s="27">
        <v>16631</v>
      </c>
      <c r="O1262" s="25">
        <v>2</v>
      </c>
      <c r="P1262" s="27">
        <v>0</v>
      </c>
      <c r="Q1262" s="24"/>
      <c r="R1262" s="24"/>
      <c r="S1262" s="27">
        <v>1</v>
      </c>
      <c r="T1262" s="27">
        <v>2</v>
      </c>
      <c r="U1262" s="27">
        <v>1000</v>
      </c>
      <c r="V1262" s="27"/>
      <c r="W1262" s="27">
        <v>1000</v>
      </c>
      <c r="X1262" s="24" t="str">
        <f>IF(OR(I1262="",说明首页!$C$3-INT(I1262)&gt;7),"是","否")</f>
        <v>否</v>
      </c>
      <c r="Y1262" s="24" t="str">
        <f>IF(OR(O1262="",O1262&lt;22),"是","否")</f>
        <v>是</v>
      </c>
      <c r="Z1262" s="24" t="str">
        <f>IF(AND(X1262="否",Y1262="否"),"是","否")</f>
        <v>否</v>
      </c>
      <c r="AA1262" s="24" t="str">
        <f>IF(OR(I1262="",说明首页!$C$3-INT(I1262)&gt;=3),"是","否")</f>
        <v>否</v>
      </c>
      <c r="AB1262" s="28">
        <f>IFERROR(IF(L1262&gt;0,N1262/L1262,0),0)</f>
        <v>69.878151260504197</v>
      </c>
      <c r="AC1262" s="29">
        <f>IFERROR(IF(U1262="",0,U1262/10000),0)</f>
        <v>0.1</v>
      </c>
      <c r="AD1262" s="27">
        <f>IFERROR(IF(AND(T1262&lt;&gt;"",T1262&gt;0),U1262/T1262,0),0)</f>
        <v>500</v>
      </c>
      <c r="AE1262" s="29">
        <f>IFERROR(IF(V1262="",0,V1262/10000),0)</f>
        <v>0</v>
      </c>
      <c r="AF1262" s="29">
        <f>IFERROR(IF(O1262&gt;0,N1262/O1262/60,0),0)</f>
        <v>138.59166666666667</v>
      </c>
      <c r="AG1262" s="28" t="str">
        <f>IF(Z1262="是",COUNTIFS($Z$2:$Z$4721,"是",$AB$2:$AB$4721,"&lt;"&amp;AB1262)/COUNTIF($Z$2:$Z$4721,"是")*100,"")</f>
        <v/>
      </c>
      <c r="AH1262" s="28" t="str">
        <f>IF(Z1262="是",COUNTIFS($Z$2:$Z$4721,"是",$AC$2:$AC$4721,"&lt;"&amp;AC1262)/COUNTIF($Z$2:$Z$4721,"是")*100,"")</f>
        <v/>
      </c>
      <c r="AI1262" s="28" t="str">
        <f>IF(Z1262="是",COUNTIFS($Z$2:$Z$4721,"是",$AD$2:$AD$4721,"&lt;"&amp;AD1262)/COUNTIF($Z$2:$Z$4721,"是")*100,"")</f>
        <v/>
      </c>
      <c r="AJ1262" s="28" t="str">
        <f>IF(Z1262="是",COUNTIFS($Z$2:$Z$4721,"是",$AE$2:$AE$4721,"&lt;"&amp;AE1262)/COUNTIF($Z$2:$Z$4721,"是")*100,"")</f>
        <v/>
      </c>
      <c r="AK1262" s="28" t="str">
        <f>IF(Z1262="是",COUNTIFS($Z$2:$Z$4721,"是",$AF$2:$AF$4721,"&lt;"&amp;AF1262)/COUNTIF($Z$2:$Z$4721,"是")*100,"")</f>
        <v/>
      </c>
      <c r="AL1262" s="29" t="str">
        <f>IF(Z1262="是",ROUND(AG1262*0.1+AH1262*0.35+AI1262*0.15+AJ1262*0.15+AK1262*0.25,2),"")</f>
        <v/>
      </c>
      <c r="AM1262" s="25" t="str">
        <f>IF(Z1262="是",COUNTIFS($Z$2:$Z$4721,"是",$AL$2:$AL$4721,"&gt;"&amp;AL1262)+1,"")</f>
        <v/>
      </c>
      <c r="AN1262" s="24" t="str">
        <f>IF(Z1262&lt;&gt;"是","非参评",IF(AND(AM1262&lt;=COUNTIF($Z$2:$Z$4721,"是")*0.2,AC1262&gt;MEDIAN(IF($Z$2:$Z$4721="是",$AC$2:$AC$4721))),"S",IF(AM1262&lt;=COUNTIF($Z$2:$Z$4721,"是")*0.5,"A",IF(AM1262&lt;=COUNTIF($Z$2:$Z$4721,"是")*0.8,"B","C"))))</f>
        <v>非参评</v>
      </c>
      <c r="AO1262" s="24" t="str">
        <f>IF(G1262="","无数据",IF(G1262&lt;30,"MOB1-",IF(G1262&lt;90,"MOB1-3",IF(G1262&lt;180,"MOB3-6",IF(G1262&lt;365,"MOB6-12","MOB12+")))))</f>
        <v>MOB1-3</v>
      </c>
    </row>
    <row r="1263" spans="1:41" ht="13.5" customHeight="1">
      <c r="A1263" s="24" t="s">
        <v>1168</v>
      </c>
      <c r="B1263" s="34" t="s">
        <v>150</v>
      </c>
      <c r="C1263" s="25">
        <v>804677</v>
      </c>
      <c r="D1263" s="24" t="s">
        <v>562</v>
      </c>
      <c r="E1263" s="26">
        <v>46102.598611111098</v>
      </c>
      <c r="F1263" s="26">
        <v>46102.598611111098</v>
      </c>
      <c r="G1263" s="25">
        <v>52</v>
      </c>
      <c r="H1263" s="25">
        <v>52</v>
      </c>
      <c r="I1263" s="26">
        <v>46154.813888888901</v>
      </c>
      <c r="J1263" s="27">
        <v>550</v>
      </c>
      <c r="K1263" s="27">
        <v>601</v>
      </c>
      <c r="L1263" s="27">
        <v>190</v>
      </c>
      <c r="M1263" s="27">
        <v>20360</v>
      </c>
      <c r="N1263" s="27">
        <v>13984</v>
      </c>
      <c r="O1263" s="25"/>
      <c r="P1263" s="27">
        <v>0</v>
      </c>
      <c r="Q1263" s="24"/>
      <c r="R1263" s="24"/>
      <c r="S1263" s="27">
        <v>4</v>
      </c>
      <c r="T1263" s="27">
        <v>8</v>
      </c>
      <c r="U1263" s="27">
        <v>51100</v>
      </c>
      <c r="V1263" s="27">
        <v>35100</v>
      </c>
      <c r="W1263" s="27">
        <v>51100</v>
      </c>
      <c r="X1263" s="24" t="str">
        <f>IF(OR(I1263="",说明首页!$C$3-INT(I1263)&gt;7),"是","否")</f>
        <v>否</v>
      </c>
      <c r="Y1263" s="24" t="str">
        <f>IF(OR(O1263="",O1263&lt;22),"是","否")</f>
        <v>是</v>
      </c>
      <c r="Z1263" s="24" t="str">
        <f>IF(AND(X1263="否",Y1263="否"),"是","否")</f>
        <v>否</v>
      </c>
      <c r="AA1263" s="24" t="str">
        <f>IF(OR(I1263="",说明首页!$C$3-INT(I1263)&gt;=3),"是","否")</f>
        <v>否</v>
      </c>
      <c r="AB1263" s="28">
        <f>IFERROR(IF(L1263&gt;0,N1263/L1263,0),0)</f>
        <v>73.599999999999994</v>
      </c>
      <c r="AC1263" s="29">
        <f>IFERROR(IF(U1263="",0,U1263/10000),0)</f>
        <v>5.1100000000000003</v>
      </c>
      <c r="AD1263" s="27">
        <f>IFERROR(IF(AND(T1263&lt;&gt;"",T1263&gt;0),U1263/T1263,0),0)</f>
        <v>6387.5</v>
      </c>
      <c r="AE1263" s="29">
        <f>IFERROR(IF(V1263="",0,V1263/10000),0)</f>
        <v>3.51</v>
      </c>
      <c r="AF1263" s="29">
        <f>IFERROR(IF(O1263&gt;0,N1263/O1263/60,0),0)</f>
        <v>0</v>
      </c>
      <c r="AG1263" s="28" t="str">
        <f>IF(Z1263="是",COUNTIFS($Z$2:$Z$4721,"是",$AB$2:$AB$4721,"&lt;"&amp;AB1263)/COUNTIF($Z$2:$Z$4721,"是")*100,"")</f>
        <v/>
      </c>
      <c r="AH1263" s="28" t="str">
        <f>IF(Z1263="是",COUNTIFS($Z$2:$Z$4721,"是",$AC$2:$AC$4721,"&lt;"&amp;AC1263)/COUNTIF($Z$2:$Z$4721,"是")*100,"")</f>
        <v/>
      </c>
      <c r="AI1263" s="28" t="str">
        <f>IF(Z1263="是",COUNTIFS($Z$2:$Z$4721,"是",$AD$2:$AD$4721,"&lt;"&amp;AD1263)/COUNTIF($Z$2:$Z$4721,"是")*100,"")</f>
        <v/>
      </c>
      <c r="AJ1263" s="28" t="str">
        <f>IF(Z1263="是",COUNTIFS($Z$2:$Z$4721,"是",$AE$2:$AE$4721,"&lt;"&amp;AE1263)/COUNTIF($Z$2:$Z$4721,"是")*100,"")</f>
        <v/>
      </c>
      <c r="AK1263" s="28" t="str">
        <f>IF(Z1263="是",COUNTIFS($Z$2:$Z$4721,"是",$AF$2:$AF$4721,"&lt;"&amp;AF1263)/COUNTIF($Z$2:$Z$4721,"是")*100,"")</f>
        <v/>
      </c>
      <c r="AL1263" s="29" t="str">
        <f>IF(Z1263="是",ROUND(AG1263*0.1+AH1263*0.35+AI1263*0.15+AJ1263*0.15+AK1263*0.25,2),"")</f>
        <v/>
      </c>
      <c r="AM1263" s="25" t="str">
        <f>IF(Z1263="是",COUNTIFS($Z$2:$Z$4721,"是",$AL$2:$AL$4721,"&gt;"&amp;AL1263)+1,"")</f>
        <v/>
      </c>
      <c r="AN1263" s="24" t="str">
        <f>IF(Z1263&lt;&gt;"是","非参评",IF(AND(AM1263&lt;=COUNTIF($Z$2:$Z$4721,"是")*0.2,AC1263&gt;MEDIAN(IF($Z$2:$Z$4721="是",$AC$2:$AC$4721))),"S",IF(AM1263&lt;=COUNTIF($Z$2:$Z$4721,"是")*0.5,"A",IF(AM1263&lt;=COUNTIF($Z$2:$Z$4721,"是")*0.8,"B","C"))))</f>
        <v>非参评</v>
      </c>
      <c r="AO1263" s="24" t="str">
        <f>IF(G1263="","无数据",IF(G1263&lt;30,"MOB1-",IF(G1263&lt;90,"MOB1-3",IF(G1263&lt;180,"MOB3-6",IF(G1263&lt;365,"MOB6-12","MOB12+")))))</f>
        <v>MOB1-3</v>
      </c>
    </row>
    <row r="1264" spans="1:41" ht="13.5" customHeight="1">
      <c r="A1264" s="24" t="s">
        <v>1168</v>
      </c>
      <c r="B1264" s="34" t="s">
        <v>150</v>
      </c>
      <c r="C1264" s="25">
        <v>804678</v>
      </c>
      <c r="D1264" s="24" t="s">
        <v>225</v>
      </c>
      <c r="E1264" s="26">
        <v>46102.597222222197</v>
      </c>
      <c r="F1264" s="26">
        <v>46102.597222222197</v>
      </c>
      <c r="G1264" s="25">
        <v>52</v>
      </c>
      <c r="H1264" s="25">
        <v>52</v>
      </c>
      <c r="I1264" s="26">
        <v>46153.597916666702</v>
      </c>
      <c r="J1264" s="27">
        <v>399</v>
      </c>
      <c r="K1264" s="27">
        <v>425</v>
      </c>
      <c r="L1264" s="27">
        <v>164</v>
      </c>
      <c r="M1264" s="27">
        <v>20054</v>
      </c>
      <c r="N1264" s="27">
        <v>16066</v>
      </c>
      <c r="O1264" s="25">
        <v>2</v>
      </c>
      <c r="P1264" s="27">
        <v>0</v>
      </c>
      <c r="Q1264" s="24"/>
      <c r="R1264" s="24"/>
      <c r="S1264" s="27">
        <v>1</v>
      </c>
      <c r="T1264" s="27">
        <v>2</v>
      </c>
      <c r="U1264" s="27">
        <v>1000</v>
      </c>
      <c r="V1264" s="27"/>
      <c r="W1264" s="27">
        <v>1000</v>
      </c>
      <c r="X1264" s="24" t="str">
        <f>IF(OR(I1264="",说明首页!$C$3-INT(I1264)&gt;7),"是","否")</f>
        <v>否</v>
      </c>
      <c r="Y1264" s="24" t="str">
        <f>IF(OR(O1264="",O1264&lt;22),"是","否")</f>
        <v>是</v>
      </c>
      <c r="Z1264" s="24" t="str">
        <f>IF(AND(X1264="否",Y1264="否"),"是","否")</f>
        <v>否</v>
      </c>
      <c r="AA1264" s="24" t="str">
        <f>IF(OR(I1264="",说明首页!$C$3-INT(I1264)&gt;=3),"是","否")</f>
        <v>否</v>
      </c>
      <c r="AB1264" s="28">
        <f>IFERROR(IF(L1264&gt;0,N1264/L1264,0),0)</f>
        <v>97.963414634146346</v>
      </c>
      <c r="AC1264" s="29">
        <f>IFERROR(IF(U1264="",0,U1264/10000),0)</f>
        <v>0.1</v>
      </c>
      <c r="AD1264" s="27">
        <f>IFERROR(IF(AND(T1264&lt;&gt;"",T1264&gt;0),U1264/T1264,0),0)</f>
        <v>500</v>
      </c>
      <c r="AE1264" s="29">
        <f>IFERROR(IF(V1264="",0,V1264/10000),0)</f>
        <v>0</v>
      </c>
      <c r="AF1264" s="29">
        <f>IFERROR(IF(O1264&gt;0,N1264/O1264/60,0),0)</f>
        <v>133.88333333333333</v>
      </c>
      <c r="AG1264" s="28" t="str">
        <f>IF(Z1264="是",COUNTIFS($Z$2:$Z$4721,"是",$AB$2:$AB$4721,"&lt;"&amp;AB1264)/COUNTIF($Z$2:$Z$4721,"是")*100,"")</f>
        <v/>
      </c>
      <c r="AH1264" s="28" t="str">
        <f>IF(Z1264="是",COUNTIFS($Z$2:$Z$4721,"是",$AC$2:$AC$4721,"&lt;"&amp;AC1264)/COUNTIF($Z$2:$Z$4721,"是")*100,"")</f>
        <v/>
      </c>
      <c r="AI1264" s="28" t="str">
        <f>IF(Z1264="是",COUNTIFS($Z$2:$Z$4721,"是",$AD$2:$AD$4721,"&lt;"&amp;AD1264)/COUNTIF($Z$2:$Z$4721,"是")*100,"")</f>
        <v/>
      </c>
      <c r="AJ1264" s="28" t="str">
        <f>IF(Z1264="是",COUNTIFS($Z$2:$Z$4721,"是",$AE$2:$AE$4721,"&lt;"&amp;AE1264)/COUNTIF($Z$2:$Z$4721,"是")*100,"")</f>
        <v/>
      </c>
      <c r="AK1264" s="28" t="str">
        <f>IF(Z1264="是",COUNTIFS($Z$2:$Z$4721,"是",$AF$2:$AF$4721,"&lt;"&amp;AF1264)/COUNTIF($Z$2:$Z$4721,"是")*100,"")</f>
        <v/>
      </c>
      <c r="AL1264" s="29" t="str">
        <f>IF(Z1264="是",ROUND(AG1264*0.1+AH1264*0.35+AI1264*0.15+AJ1264*0.15+AK1264*0.25,2),"")</f>
        <v/>
      </c>
      <c r="AM1264" s="25" t="str">
        <f>IF(Z1264="是",COUNTIFS($Z$2:$Z$4721,"是",$AL$2:$AL$4721,"&gt;"&amp;AL1264)+1,"")</f>
        <v/>
      </c>
      <c r="AN1264" s="24" t="str">
        <f>IF(Z1264&lt;&gt;"是","非参评",IF(AND(AM1264&lt;=COUNTIF($Z$2:$Z$4721,"是")*0.2,AC1264&gt;MEDIAN(IF($Z$2:$Z$4721="是",$AC$2:$AC$4721))),"S",IF(AM1264&lt;=COUNTIF($Z$2:$Z$4721,"是")*0.5,"A",IF(AM1264&lt;=COUNTIF($Z$2:$Z$4721,"是")*0.8,"B","C"))))</f>
        <v>非参评</v>
      </c>
      <c r="AO1264" s="24" t="str">
        <f>IF(G1264="","无数据",IF(G1264&lt;30,"MOB1-",IF(G1264&lt;90,"MOB1-3",IF(G1264&lt;180,"MOB3-6",IF(G1264&lt;365,"MOB6-12","MOB12+")))))</f>
        <v>MOB1-3</v>
      </c>
    </row>
    <row r="1265" spans="1:41" ht="13.5" customHeight="1">
      <c r="A1265" s="24" t="s">
        <v>1168</v>
      </c>
      <c r="B1265" s="34" t="s">
        <v>150</v>
      </c>
      <c r="C1265" s="25">
        <v>804681</v>
      </c>
      <c r="D1265" s="24" t="s">
        <v>301</v>
      </c>
      <c r="E1265" s="26">
        <v>46102.596527777801</v>
      </c>
      <c r="F1265" s="26">
        <v>46102.596527777801</v>
      </c>
      <c r="G1265" s="25">
        <v>52</v>
      </c>
      <c r="H1265" s="25">
        <v>52</v>
      </c>
      <c r="I1265" s="26">
        <v>46154.653472222199</v>
      </c>
      <c r="J1265" s="27">
        <v>555</v>
      </c>
      <c r="K1265" s="27">
        <v>666</v>
      </c>
      <c r="L1265" s="27">
        <v>137</v>
      </c>
      <c r="M1265" s="27">
        <v>21810</v>
      </c>
      <c r="N1265" s="27">
        <v>14782</v>
      </c>
      <c r="O1265" s="24">
        <v>2</v>
      </c>
      <c r="P1265" s="24">
        <v>0</v>
      </c>
      <c r="Q1265" s="24"/>
      <c r="R1265" s="24"/>
      <c r="S1265" s="24">
        <v>4</v>
      </c>
      <c r="T1265" s="24">
        <v>7</v>
      </c>
      <c r="U1265" s="24">
        <v>200400</v>
      </c>
      <c r="V1265" s="24">
        <v>199400</v>
      </c>
      <c r="W1265" s="24">
        <v>200400</v>
      </c>
      <c r="X1265" s="24" t="str">
        <f>IF(OR(I1265="",说明首页!$C$3-INT(I1265)&gt;7),"是","否")</f>
        <v>否</v>
      </c>
      <c r="Y1265" s="24" t="str">
        <f>IF(OR(O1265="",O1265&lt;22),"是","否")</f>
        <v>是</v>
      </c>
      <c r="Z1265" s="24" t="str">
        <f>IF(AND(X1265="否",Y1265="否"),"是","否")</f>
        <v>否</v>
      </c>
      <c r="AA1265" s="24" t="str">
        <f>IF(OR(I1265="",说明首页!$C$3-INT(I1265)&gt;=3),"是","否")</f>
        <v>否</v>
      </c>
      <c r="AB1265" s="28">
        <f>IFERROR(IF(L1265&gt;0,N1265/L1265,0),0)</f>
        <v>107.89781021897811</v>
      </c>
      <c r="AC1265" s="29">
        <f>IFERROR(IF(U1265="",0,U1265/10000),0)</f>
        <v>20.04</v>
      </c>
      <c r="AD1265" s="27">
        <f>IFERROR(IF(AND(T1265&lt;&gt;"",T1265&gt;0),U1265/T1265,0),0)</f>
        <v>28628.571428571428</v>
      </c>
      <c r="AE1265" s="29">
        <f>IFERROR(IF(V1265="",0,V1265/10000),0)</f>
        <v>19.940000000000001</v>
      </c>
      <c r="AF1265" s="29">
        <f>IFERROR(IF(O1265&gt;0,N1265/O1265/60,0),0)</f>
        <v>123.18333333333334</v>
      </c>
      <c r="AG1265" s="28" t="str">
        <f>IF(Z1265="是",COUNTIFS($Z$2:$Z$4721,"是",$AB$2:$AB$4721,"&lt;"&amp;AB1265)/COUNTIF($Z$2:$Z$4721,"是")*100,"")</f>
        <v/>
      </c>
      <c r="AH1265" s="28" t="str">
        <f>IF(Z1265="是",COUNTIFS($Z$2:$Z$4721,"是",$AC$2:$AC$4721,"&lt;"&amp;AC1265)/COUNTIF($Z$2:$Z$4721,"是")*100,"")</f>
        <v/>
      </c>
      <c r="AI1265" s="28" t="str">
        <f>IF(Z1265="是",COUNTIFS($Z$2:$Z$4721,"是",$AD$2:$AD$4721,"&lt;"&amp;AD1265)/COUNTIF($Z$2:$Z$4721,"是")*100,"")</f>
        <v/>
      </c>
      <c r="AJ1265" s="28" t="str">
        <f>IF(Z1265="是",COUNTIFS($Z$2:$Z$4721,"是",$AE$2:$AE$4721,"&lt;"&amp;AE1265)/COUNTIF($Z$2:$Z$4721,"是")*100,"")</f>
        <v/>
      </c>
      <c r="AK1265" s="28" t="str">
        <f>IF(Z1265="是",COUNTIFS($Z$2:$Z$4721,"是",$AF$2:$AF$4721,"&lt;"&amp;AF1265)/COUNTIF($Z$2:$Z$4721,"是")*100,"")</f>
        <v/>
      </c>
      <c r="AL1265" s="29" t="str">
        <f>IF(Z1265="是",ROUND(AG1265*0.1+AH1265*0.35+AI1265*0.15+AJ1265*0.15+AK1265*0.25,2),"")</f>
        <v/>
      </c>
      <c r="AM1265" s="25" t="str">
        <f>IF(Z1265="是",COUNTIFS($Z$2:$Z$4721,"是",$AL$2:$AL$4721,"&gt;"&amp;AL1265)+1,"")</f>
        <v/>
      </c>
      <c r="AN1265" s="24" t="str">
        <f>IF(Z1265&lt;&gt;"是","非参评",IF(AND(AM1265&lt;=COUNTIF($Z$2:$Z$4721,"是")*0.2,AC1265&gt;MEDIAN(IF($Z$2:$Z$4721="是",$AC$2:$AC$4721))),"S",IF(AM1265&lt;=COUNTIF($Z$2:$Z$4721,"是")*0.5,"A",IF(AM1265&lt;=COUNTIF($Z$2:$Z$4721,"是")*0.8,"B","C"))))</f>
        <v>非参评</v>
      </c>
      <c r="AO1265" s="24" t="str">
        <f>IF(G1265="","无数据",IF(G1265&lt;30,"MOB1-",IF(G1265&lt;90,"MOB1-3",IF(G1265&lt;180,"MOB3-6",IF(G1265&lt;365,"MOB6-12","MOB12+")))))</f>
        <v>MOB1-3</v>
      </c>
    </row>
    <row r="1266" spans="1:41" ht="13.5" customHeight="1">
      <c r="A1266" s="24" t="s">
        <v>1168</v>
      </c>
      <c r="B1266" s="34" t="s">
        <v>150</v>
      </c>
      <c r="C1266" s="25">
        <v>804684</v>
      </c>
      <c r="D1266" s="24" t="s">
        <v>269</v>
      </c>
      <c r="E1266" s="26">
        <v>46102.594444444403</v>
      </c>
      <c r="F1266" s="26">
        <v>46102.594444444403</v>
      </c>
      <c r="G1266" s="25">
        <v>52</v>
      </c>
      <c r="H1266" s="25">
        <v>52</v>
      </c>
      <c r="I1266" s="26">
        <v>46154.797222222202</v>
      </c>
      <c r="J1266" s="27">
        <v>606</v>
      </c>
      <c r="K1266" s="27">
        <v>626</v>
      </c>
      <c r="L1266" s="27">
        <v>183</v>
      </c>
      <c r="M1266" s="27">
        <v>23240</v>
      </c>
      <c r="N1266" s="27">
        <v>16183</v>
      </c>
      <c r="O1266" s="25">
        <v>3</v>
      </c>
      <c r="P1266" s="27">
        <v>0</v>
      </c>
      <c r="Q1266" s="24"/>
      <c r="R1266" s="24"/>
      <c r="S1266" s="27">
        <v>2</v>
      </c>
      <c r="T1266" s="27">
        <v>3</v>
      </c>
      <c r="U1266" s="27">
        <v>20500</v>
      </c>
      <c r="V1266" s="27"/>
      <c r="W1266" s="27">
        <v>20500</v>
      </c>
      <c r="X1266" s="24" t="str">
        <f>IF(OR(I1266="",说明首页!$C$3-INT(I1266)&gt;7),"是","否")</f>
        <v>否</v>
      </c>
      <c r="Y1266" s="24" t="str">
        <f>IF(OR(O1266="",O1266&lt;22),"是","否")</f>
        <v>是</v>
      </c>
      <c r="Z1266" s="24" t="str">
        <f>IF(AND(X1266="否",Y1266="否"),"是","否")</f>
        <v>否</v>
      </c>
      <c r="AA1266" s="24" t="str">
        <f>IF(OR(I1266="",说明首页!$C$3-INT(I1266)&gt;=3),"是","否")</f>
        <v>否</v>
      </c>
      <c r="AB1266" s="28">
        <f>IFERROR(IF(L1266&gt;0,N1266/L1266,0),0)</f>
        <v>88.431693989071036</v>
      </c>
      <c r="AC1266" s="29">
        <f>IFERROR(IF(U1266="",0,U1266/10000),0)</f>
        <v>2.0499999999999998</v>
      </c>
      <c r="AD1266" s="27">
        <f>IFERROR(IF(AND(T1266&lt;&gt;"",T1266&gt;0),U1266/T1266,0),0)</f>
        <v>6833.333333333333</v>
      </c>
      <c r="AE1266" s="29">
        <f>IFERROR(IF(V1266="",0,V1266/10000),0)</f>
        <v>0</v>
      </c>
      <c r="AF1266" s="29">
        <f>IFERROR(IF(O1266&gt;0,N1266/O1266/60,0),0)</f>
        <v>89.905555555555551</v>
      </c>
      <c r="AG1266" s="28" t="str">
        <f>IF(Z1266="是",COUNTIFS($Z$2:$Z$4721,"是",$AB$2:$AB$4721,"&lt;"&amp;AB1266)/COUNTIF($Z$2:$Z$4721,"是")*100,"")</f>
        <v/>
      </c>
      <c r="AH1266" s="28" t="str">
        <f>IF(Z1266="是",COUNTIFS($Z$2:$Z$4721,"是",$AC$2:$AC$4721,"&lt;"&amp;AC1266)/COUNTIF($Z$2:$Z$4721,"是")*100,"")</f>
        <v/>
      </c>
      <c r="AI1266" s="28" t="str">
        <f>IF(Z1266="是",COUNTIFS($Z$2:$Z$4721,"是",$AD$2:$AD$4721,"&lt;"&amp;AD1266)/COUNTIF($Z$2:$Z$4721,"是")*100,"")</f>
        <v/>
      </c>
      <c r="AJ1266" s="28" t="str">
        <f>IF(Z1266="是",COUNTIFS($Z$2:$Z$4721,"是",$AE$2:$AE$4721,"&lt;"&amp;AE1266)/COUNTIF($Z$2:$Z$4721,"是")*100,"")</f>
        <v/>
      </c>
      <c r="AK1266" s="28" t="str">
        <f>IF(Z1266="是",COUNTIFS($Z$2:$Z$4721,"是",$AF$2:$AF$4721,"&lt;"&amp;AF1266)/COUNTIF($Z$2:$Z$4721,"是")*100,"")</f>
        <v/>
      </c>
      <c r="AL1266" s="29" t="str">
        <f>IF(Z1266="是",ROUND(AG1266*0.1+AH1266*0.35+AI1266*0.15+AJ1266*0.15+AK1266*0.25,2),"")</f>
        <v/>
      </c>
      <c r="AM1266" s="25" t="str">
        <f>IF(Z1266="是",COUNTIFS($Z$2:$Z$4721,"是",$AL$2:$AL$4721,"&gt;"&amp;AL1266)+1,"")</f>
        <v/>
      </c>
      <c r="AN1266" s="24" t="str">
        <f>IF(Z1266&lt;&gt;"是","非参评",IF(AND(AM1266&lt;=COUNTIF($Z$2:$Z$4721,"是")*0.2,AC1266&gt;MEDIAN(IF($Z$2:$Z$4721="是",$AC$2:$AC$4721))),"S",IF(AM1266&lt;=COUNTIF($Z$2:$Z$4721,"是")*0.5,"A",IF(AM1266&lt;=COUNTIF($Z$2:$Z$4721,"是")*0.8,"B","C"))))</f>
        <v>非参评</v>
      </c>
      <c r="AO1266" s="24" t="str">
        <f>IF(G1266="","无数据",IF(G1266&lt;30,"MOB1-",IF(G1266&lt;90,"MOB1-3",IF(G1266&lt;180,"MOB3-6",IF(G1266&lt;365,"MOB6-12","MOB12+")))))</f>
        <v>MOB1-3</v>
      </c>
    </row>
    <row r="1267" spans="1:41" ht="13.5" customHeight="1">
      <c r="A1267" s="24" t="s">
        <v>1168</v>
      </c>
      <c r="B1267" s="34" t="s">
        <v>150</v>
      </c>
      <c r="C1267" s="25">
        <v>804685</v>
      </c>
      <c r="D1267" s="24" t="s">
        <v>1289</v>
      </c>
      <c r="E1267" s="26">
        <v>46102.607638888898</v>
      </c>
      <c r="F1267" s="26">
        <v>46102.607638888898</v>
      </c>
      <c r="G1267" s="25">
        <v>52</v>
      </c>
      <c r="H1267" s="25">
        <v>52</v>
      </c>
      <c r="I1267" s="26">
        <v>46141.761111111096</v>
      </c>
      <c r="J1267" s="27">
        <v>2921</v>
      </c>
      <c r="K1267" s="27">
        <v>3073</v>
      </c>
      <c r="L1267" s="27">
        <v>1415</v>
      </c>
      <c r="M1267" s="27">
        <v>136709</v>
      </c>
      <c r="N1267" s="27">
        <v>112240</v>
      </c>
      <c r="O1267" s="25">
        <v>14</v>
      </c>
      <c r="P1267" s="27">
        <v>0</v>
      </c>
      <c r="Q1267" s="24"/>
      <c r="R1267" s="24"/>
      <c r="S1267" s="27">
        <v>138</v>
      </c>
      <c r="T1267" s="27">
        <v>209</v>
      </c>
      <c r="U1267" s="27">
        <v>4543000</v>
      </c>
      <c r="V1267" s="27">
        <v>1176100</v>
      </c>
      <c r="W1267" s="27">
        <v>4543000</v>
      </c>
      <c r="X1267" s="24" t="str">
        <f>IF(OR(I1267="",说明首页!$C$3-INT(I1267)&gt;7),"是","否")</f>
        <v>否</v>
      </c>
      <c r="Y1267" s="24" t="str">
        <f>IF(OR(O1267="",O1267&lt;22),"是","否")</f>
        <v>是</v>
      </c>
      <c r="Z1267" s="24" t="str">
        <f>IF(AND(X1267="否",Y1267="否"),"是","否")</f>
        <v>否</v>
      </c>
      <c r="AA1267" s="24" t="str">
        <f>IF(OR(I1267="",说明首页!$C$3-INT(I1267)&gt;=3),"是","否")</f>
        <v>否</v>
      </c>
      <c r="AB1267" s="28">
        <f>IFERROR(IF(L1267&gt;0,N1267/L1267,0),0)</f>
        <v>79.321554770318016</v>
      </c>
      <c r="AC1267" s="29">
        <f>IFERROR(IF(U1267="",0,U1267/10000),0)</f>
        <v>454.3</v>
      </c>
      <c r="AD1267" s="27">
        <f>IFERROR(IF(AND(T1267&lt;&gt;"",T1267&gt;0),U1267/T1267,0),0)</f>
        <v>21736.842105263157</v>
      </c>
      <c r="AE1267" s="29">
        <f>IFERROR(IF(V1267="",0,V1267/10000),0)</f>
        <v>117.61</v>
      </c>
      <c r="AF1267" s="29">
        <f>IFERROR(IF(O1267&gt;0,N1267/O1267/60,0),0)</f>
        <v>133.61904761904762</v>
      </c>
      <c r="AG1267" s="28" t="str">
        <f>IF(Z1267="是",COUNTIFS($Z$2:$Z$4721,"是",$AB$2:$AB$4721,"&lt;"&amp;AB1267)/COUNTIF($Z$2:$Z$4721,"是")*100,"")</f>
        <v/>
      </c>
      <c r="AH1267" s="28" t="str">
        <f>IF(Z1267="是",COUNTIFS($Z$2:$Z$4721,"是",$AC$2:$AC$4721,"&lt;"&amp;AC1267)/COUNTIF($Z$2:$Z$4721,"是")*100,"")</f>
        <v/>
      </c>
      <c r="AI1267" s="28" t="str">
        <f>IF(Z1267="是",COUNTIFS($Z$2:$Z$4721,"是",$AD$2:$AD$4721,"&lt;"&amp;AD1267)/COUNTIF($Z$2:$Z$4721,"是")*100,"")</f>
        <v/>
      </c>
      <c r="AJ1267" s="28" t="str">
        <f>IF(Z1267="是",COUNTIFS($Z$2:$Z$4721,"是",$AE$2:$AE$4721,"&lt;"&amp;AE1267)/COUNTIF($Z$2:$Z$4721,"是")*100,"")</f>
        <v/>
      </c>
      <c r="AK1267" s="28" t="str">
        <f>IF(Z1267="是",COUNTIFS($Z$2:$Z$4721,"是",$AF$2:$AF$4721,"&lt;"&amp;AF1267)/COUNTIF($Z$2:$Z$4721,"是")*100,"")</f>
        <v/>
      </c>
      <c r="AL1267" s="29" t="str">
        <f>IF(Z1267="是",ROUND(AG1267*0.1+AH1267*0.35+AI1267*0.15+AJ1267*0.15+AK1267*0.25,2),"")</f>
        <v/>
      </c>
      <c r="AM1267" s="25" t="str">
        <f>IF(Z1267="是",COUNTIFS($Z$2:$Z$4721,"是",$AL$2:$AL$4721,"&gt;"&amp;AL1267)+1,"")</f>
        <v/>
      </c>
      <c r="AN1267" s="24" t="str">
        <f>IF(Z1267&lt;&gt;"是","非参评",IF(AND(AM1267&lt;=COUNTIF($Z$2:$Z$4721,"是")*0.2,AC1267&gt;MEDIAN(IF($Z$2:$Z$4721="是",$AC$2:$AC$4721))),"S",IF(AM1267&lt;=COUNTIF($Z$2:$Z$4721,"是")*0.5,"A",IF(AM1267&lt;=COUNTIF($Z$2:$Z$4721,"是")*0.8,"B","C"))))</f>
        <v>非参评</v>
      </c>
      <c r="AO1267" s="24" t="str">
        <f>IF(G1267="","无数据",IF(G1267&lt;30,"MOB1-",IF(G1267&lt;90,"MOB1-3",IF(G1267&lt;180,"MOB3-6",IF(G1267&lt;365,"MOB6-12","MOB12+")))))</f>
        <v>MOB1-3</v>
      </c>
    </row>
    <row r="1268" spans="1:41" ht="13.5" customHeight="1">
      <c r="A1268" s="24" t="s">
        <v>1168</v>
      </c>
      <c r="B1268" s="34" t="s">
        <v>150</v>
      </c>
      <c r="C1268" s="25">
        <v>804686</v>
      </c>
      <c r="D1268" s="24" t="s">
        <v>1583</v>
      </c>
      <c r="E1268" s="26">
        <v>46102.609722222202</v>
      </c>
      <c r="F1268" s="26">
        <v>46102.609722222202</v>
      </c>
      <c r="G1268" s="25">
        <v>52</v>
      </c>
      <c r="H1268" s="25">
        <v>52</v>
      </c>
      <c r="I1268" s="26">
        <v>46141.792361111096</v>
      </c>
      <c r="J1268" s="27">
        <v>3643</v>
      </c>
      <c r="K1268" s="27">
        <v>3836</v>
      </c>
      <c r="L1268" s="27">
        <v>1496</v>
      </c>
      <c r="M1268" s="27">
        <v>173790</v>
      </c>
      <c r="N1268" s="27">
        <v>138309</v>
      </c>
      <c r="O1268" s="25">
        <v>17</v>
      </c>
      <c r="P1268" s="27">
        <v>0</v>
      </c>
      <c r="Q1268" s="24"/>
      <c r="R1268" s="24"/>
      <c r="S1268" s="27">
        <v>197</v>
      </c>
      <c r="T1268" s="27">
        <v>304</v>
      </c>
      <c r="U1268" s="27">
        <v>5326200</v>
      </c>
      <c r="V1268" s="27">
        <v>1776800</v>
      </c>
      <c r="W1268" s="27">
        <v>5326200</v>
      </c>
      <c r="X1268" s="24" t="str">
        <f>IF(OR(I1268="",说明首页!$C$3-INT(I1268)&gt;7),"是","否")</f>
        <v>否</v>
      </c>
      <c r="Y1268" s="24" t="str">
        <f>IF(OR(O1268="",O1268&lt;22),"是","否")</f>
        <v>是</v>
      </c>
      <c r="Z1268" s="24" t="str">
        <f>IF(AND(X1268="否",Y1268="否"),"是","否")</f>
        <v>否</v>
      </c>
      <c r="AA1268" s="24" t="str">
        <f>IF(OR(I1268="",说明首页!$C$3-INT(I1268)&gt;=3),"是","否")</f>
        <v>否</v>
      </c>
      <c r="AB1268" s="28">
        <f>IFERROR(IF(L1268&gt;0,N1268/L1268,0),0)</f>
        <v>92.452540106951872</v>
      </c>
      <c r="AC1268" s="29">
        <f>IFERROR(IF(U1268="",0,U1268/10000),0)</f>
        <v>532.62</v>
      </c>
      <c r="AD1268" s="27">
        <f>IFERROR(IF(AND(T1268&lt;&gt;"",T1268&gt;0),U1268/T1268,0),0)</f>
        <v>17520.394736842107</v>
      </c>
      <c r="AE1268" s="29">
        <f>IFERROR(IF(V1268="",0,V1268/10000),0)</f>
        <v>177.68</v>
      </c>
      <c r="AF1268" s="29">
        <f>IFERROR(IF(O1268&gt;0,N1268/O1268/60,0),0)</f>
        <v>135.59705882352941</v>
      </c>
      <c r="AG1268" s="28" t="str">
        <f>IF(Z1268="是",COUNTIFS($Z$2:$Z$4721,"是",$AB$2:$AB$4721,"&lt;"&amp;AB1268)/COUNTIF($Z$2:$Z$4721,"是")*100,"")</f>
        <v/>
      </c>
      <c r="AH1268" s="28" t="str">
        <f>IF(Z1268="是",COUNTIFS($Z$2:$Z$4721,"是",$AC$2:$AC$4721,"&lt;"&amp;AC1268)/COUNTIF($Z$2:$Z$4721,"是")*100,"")</f>
        <v/>
      </c>
      <c r="AI1268" s="28" t="str">
        <f>IF(Z1268="是",COUNTIFS($Z$2:$Z$4721,"是",$AD$2:$AD$4721,"&lt;"&amp;AD1268)/COUNTIF($Z$2:$Z$4721,"是")*100,"")</f>
        <v/>
      </c>
      <c r="AJ1268" s="28" t="str">
        <f>IF(Z1268="是",COUNTIFS($Z$2:$Z$4721,"是",$AE$2:$AE$4721,"&lt;"&amp;AE1268)/COUNTIF($Z$2:$Z$4721,"是")*100,"")</f>
        <v/>
      </c>
      <c r="AK1268" s="28" t="str">
        <f>IF(Z1268="是",COUNTIFS($Z$2:$Z$4721,"是",$AF$2:$AF$4721,"&lt;"&amp;AF1268)/COUNTIF($Z$2:$Z$4721,"是")*100,"")</f>
        <v/>
      </c>
      <c r="AL1268" s="29" t="str">
        <f>IF(Z1268="是",ROUND(AG1268*0.1+AH1268*0.35+AI1268*0.15+AJ1268*0.15+AK1268*0.25,2),"")</f>
        <v/>
      </c>
      <c r="AM1268" s="25" t="str">
        <f>IF(Z1268="是",COUNTIFS($Z$2:$Z$4721,"是",$AL$2:$AL$4721,"&gt;"&amp;AL1268)+1,"")</f>
        <v/>
      </c>
      <c r="AN1268" s="24" t="str">
        <f>IF(Z1268&lt;&gt;"是","非参评",IF(AND(AM1268&lt;=COUNTIF($Z$2:$Z$4721,"是")*0.2,AC1268&gt;MEDIAN(IF($Z$2:$Z$4721="是",$AC$2:$AC$4721))),"S",IF(AM1268&lt;=COUNTIF($Z$2:$Z$4721,"是")*0.5,"A",IF(AM1268&lt;=COUNTIF($Z$2:$Z$4721,"是")*0.8,"B","C"))))</f>
        <v>非参评</v>
      </c>
      <c r="AO1268" s="24" t="str">
        <f>IF(G1268="","无数据",IF(G1268&lt;30,"MOB1-",IF(G1268&lt;90,"MOB1-3",IF(G1268&lt;180,"MOB3-6",IF(G1268&lt;365,"MOB6-12","MOB12+")))))</f>
        <v>MOB1-3</v>
      </c>
    </row>
    <row r="1269" spans="1:41" ht="13.5" hidden="1" customHeight="1">
      <c r="A1269" s="24" t="s">
        <v>1168</v>
      </c>
      <c r="B1269" s="34" t="s">
        <v>176</v>
      </c>
      <c r="C1269" s="25">
        <v>804703</v>
      </c>
      <c r="D1269" s="24" t="s">
        <v>1913</v>
      </c>
      <c r="E1269" s="26">
        <v>46102.564583333296</v>
      </c>
      <c r="F1269" s="26">
        <v>46102.564583333296</v>
      </c>
      <c r="G1269" s="25">
        <v>52</v>
      </c>
      <c r="H1269" s="25">
        <v>52</v>
      </c>
      <c r="I1269" s="26">
        <v>46154.797916666699</v>
      </c>
      <c r="J1269" s="27">
        <v>2227</v>
      </c>
      <c r="K1269" s="27">
        <v>2781</v>
      </c>
      <c r="L1269" s="27">
        <v>1483</v>
      </c>
      <c r="M1269" s="27">
        <v>122815</v>
      </c>
      <c r="N1269" s="27">
        <v>101876</v>
      </c>
      <c r="O1269" s="25">
        <v>17</v>
      </c>
      <c r="P1269" s="27">
        <v>0</v>
      </c>
      <c r="Q1269" s="24"/>
      <c r="R1269" s="24"/>
      <c r="S1269" s="27">
        <v>118</v>
      </c>
      <c r="T1269" s="27">
        <v>180</v>
      </c>
      <c r="U1269" s="27">
        <v>3483000</v>
      </c>
      <c r="V1269" s="27">
        <v>842700</v>
      </c>
      <c r="W1269" s="27">
        <v>3483000</v>
      </c>
      <c r="X1269" s="24" t="str">
        <f>IF(OR(I1269="",说明首页!$C$3-INT(I1269)&gt;7),"是","否")</f>
        <v>否</v>
      </c>
      <c r="Y1269" s="24" t="str">
        <f>IF(OR(O1269="",O1269&lt;22),"是","否")</f>
        <v>是</v>
      </c>
      <c r="Z1269" s="24" t="str">
        <f>IF(AND(X1269="否",Y1269="否"),"是","否")</f>
        <v>否</v>
      </c>
      <c r="AA1269" s="24" t="str">
        <f>IF(OR(I1269="",说明首页!$C$3-INT(I1269)&gt;=3),"是","否")</f>
        <v>否</v>
      </c>
      <c r="AB1269" s="28">
        <f>IFERROR(IF(L1269&gt;0,N1269/L1269,0),0)</f>
        <v>68.695886716115979</v>
      </c>
      <c r="AC1269" s="29">
        <f>IFERROR(IF(U1269="",0,U1269/10000),0)</f>
        <v>348.3</v>
      </c>
      <c r="AD1269" s="27">
        <f>IFERROR(IF(AND(T1269&lt;&gt;"",T1269&gt;0),U1269/T1269,0),0)</f>
        <v>19350</v>
      </c>
      <c r="AE1269" s="29">
        <f>IFERROR(IF(V1269="",0,V1269/10000),0)</f>
        <v>84.27</v>
      </c>
      <c r="AF1269" s="29">
        <f>IFERROR(IF(O1269&gt;0,N1269/O1269/60,0),0)</f>
        <v>99.878431372549031</v>
      </c>
      <c r="AG1269" s="28" t="str">
        <f>IF(Z1269="是",COUNTIFS($Z$2:$Z$4721,"是",$AB$2:$AB$4721,"&lt;"&amp;AB1269)/COUNTIF($Z$2:$Z$4721,"是")*100,"")</f>
        <v/>
      </c>
      <c r="AH1269" s="28" t="str">
        <f>IF(Z1269="是",COUNTIFS($Z$2:$Z$4721,"是",$AC$2:$AC$4721,"&lt;"&amp;AC1269)/COUNTIF($Z$2:$Z$4721,"是")*100,"")</f>
        <v/>
      </c>
      <c r="AI1269" s="28" t="str">
        <f>IF(Z1269="是",COUNTIFS($Z$2:$Z$4721,"是",$AD$2:$AD$4721,"&lt;"&amp;AD1269)/COUNTIF($Z$2:$Z$4721,"是")*100,"")</f>
        <v/>
      </c>
      <c r="AJ1269" s="28" t="str">
        <f>IF(Z1269="是",COUNTIFS($Z$2:$Z$4721,"是",$AE$2:$AE$4721,"&lt;"&amp;AE1269)/COUNTIF($Z$2:$Z$4721,"是")*100,"")</f>
        <v/>
      </c>
      <c r="AK1269" s="28" t="str">
        <f>IF(Z1269="是",COUNTIFS($Z$2:$Z$4721,"是",$AF$2:$AF$4721,"&lt;"&amp;AF1269)/COUNTIF($Z$2:$Z$4721,"是")*100,"")</f>
        <v/>
      </c>
      <c r="AL1269" s="29" t="str">
        <f>IF(Z1269="是",ROUND(AG1269*0.1+AH1269*0.35+AI1269*0.15+AJ1269*0.15+AK1269*0.25,2),"")</f>
        <v/>
      </c>
      <c r="AM1269" s="25" t="str">
        <f>IF(Z1269="是",COUNTIFS($Z$2:$Z$4721,"是",$AL$2:$AL$4721,"&gt;"&amp;AL1269)+1,"")</f>
        <v/>
      </c>
      <c r="AN1269" s="24" t="str">
        <f>IF(Z1269&lt;&gt;"是","非参评",IF(AND(AM1269&lt;=COUNTIF($Z$2:$Z$4721,"是")*0.2,AC1269&gt;MEDIAN(IF($Z$2:$Z$4721="是",$AC$2:$AC$4721))),"S",IF(AM1269&lt;=COUNTIF($Z$2:$Z$4721,"是")*0.5,"A",IF(AM1269&lt;=COUNTIF($Z$2:$Z$4721,"是")*0.8,"B","C"))))</f>
        <v>非参评</v>
      </c>
      <c r="AO1269" s="24" t="str">
        <f>IF(G1269="","无数据",IF(G1269&lt;30,"MOB1-",IF(G1269&lt;90,"MOB1-3",IF(G1269&lt;180,"MOB3-6",IF(G1269&lt;365,"MOB6-12","MOB12+")))))</f>
        <v>MOB1-3</v>
      </c>
    </row>
    <row r="1270" spans="1:41" ht="13.5" hidden="1" customHeight="1">
      <c r="A1270" s="24" t="s">
        <v>1168</v>
      </c>
      <c r="B1270" s="34" t="s">
        <v>167</v>
      </c>
      <c r="C1270" s="25">
        <v>804766</v>
      </c>
      <c r="D1270" s="24" t="s">
        <v>1868</v>
      </c>
      <c r="E1270" s="26">
        <v>46104.697916666701</v>
      </c>
      <c r="F1270" s="26">
        <v>46104.697916666701</v>
      </c>
      <c r="G1270" s="25">
        <v>50</v>
      </c>
      <c r="H1270" s="25">
        <v>50</v>
      </c>
      <c r="I1270" s="26">
        <v>46154.823611111096</v>
      </c>
      <c r="J1270" s="27">
        <v>3211</v>
      </c>
      <c r="K1270" s="27">
        <v>5025</v>
      </c>
      <c r="L1270" s="27">
        <v>2812</v>
      </c>
      <c r="M1270" s="27">
        <v>272955</v>
      </c>
      <c r="N1270" s="27">
        <v>240199</v>
      </c>
      <c r="O1270" s="24">
        <v>23</v>
      </c>
      <c r="P1270" s="27">
        <v>0</v>
      </c>
      <c r="Q1270" s="24"/>
      <c r="R1270" s="24"/>
      <c r="S1270" s="27">
        <v>183</v>
      </c>
      <c r="T1270" s="27">
        <v>287</v>
      </c>
      <c r="U1270" s="27">
        <v>5973400</v>
      </c>
      <c r="V1270" s="24">
        <v>1531500</v>
      </c>
      <c r="W1270" s="27">
        <v>5973400</v>
      </c>
      <c r="X1270" s="24" t="str">
        <f>IF(OR(I1270="",说明首页!$C$3-INT(I1270)&gt;7),"是","否")</f>
        <v>否</v>
      </c>
      <c r="Y1270" s="24" t="str">
        <f>IF(OR(O1270="",O1270&lt;22),"是","否")</f>
        <v>否</v>
      </c>
      <c r="Z1270" s="24" t="str">
        <f>IF(AND(X1270="否",Y1270="否"),"是","否")</f>
        <v>是</v>
      </c>
      <c r="AA1270" s="24" t="str">
        <f>IF(OR(I1270="",说明首页!$C$3-INT(I1270)&gt;=3),"是","否")</f>
        <v>否</v>
      </c>
      <c r="AB1270" s="28">
        <f>IFERROR(IF(L1270&gt;0,N1270/L1270,0),0)</f>
        <v>85.419274537695586</v>
      </c>
      <c r="AC1270" s="29">
        <f>IFERROR(IF(U1270="",0,U1270/10000),0)</f>
        <v>597.34</v>
      </c>
      <c r="AD1270" s="27">
        <f>IFERROR(IF(AND(T1270&lt;&gt;"",T1270&gt;0),U1270/T1270,0),0)</f>
        <v>20813.240418118468</v>
      </c>
      <c r="AE1270" s="29">
        <f>IFERROR(IF(V1270="",0,V1270/10000),0)</f>
        <v>153.15</v>
      </c>
      <c r="AF1270" s="29">
        <f>IFERROR(IF(O1270&gt;0,N1270/O1270/60,0),0)</f>
        <v>174.05724637681161</v>
      </c>
      <c r="AG1270" s="28">
        <f>IF(Z1270="是",COUNTIFS($Z$2:$Z$4721,"是",$AB$2:$AB$4721,"&lt;"&amp;AB1270)/COUNTIF($Z$2:$Z$4721,"是")*100,"")</f>
        <v>36.25632377740304</v>
      </c>
      <c r="AH1270" s="28">
        <f>IF(Z1270="是",COUNTIFS($Z$2:$Z$4721,"是",$AC$2:$AC$4721,"&lt;"&amp;AC1270)/COUNTIF($Z$2:$Z$4721,"是")*100,"")</f>
        <v>27.99325463743676</v>
      </c>
      <c r="AI1270" s="28">
        <f>IF(Z1270="是",COUNTIFS($Z$2:$Z$4721,"是",$AD$2:$AD$4721,"&lt;"&amp;AD1270)/COUNTIF($Z$2:$Z$4721,"是")*100,"")</f>
        <v>30.691399662731872</v>
      </c>
      <c r="AJ1270" s="28">
        <f>IF(Z1270="是",COUNTIFS($Z$2:$Z$4721,"是",$AE$2:$AE$4721,"&lt;"&amp;AE1270)/COUNTIF($Z$2:$Z$4721,"是")*100,"")</f>
        <v>18.043844856661046</v>
      </c>
      <c r="AK1270" s="28">
        <f>IF(Z1270="是",COUNTIFS($Z$2:$Z$4721,"是",$AF$2:$AF$4721,"&lt;"&amp;AF1270)/COUNTIF($Z$2:$Z$4721,"是")*100,"")</f>
        <v>92.074198988195604</v>
      </c>
      <c r="AL1270" s="29">
        <f>IF(Z1270="是",ROUND(AG1270*0.1+AH1270*0.35+AI1270*0.15+AJ1270*0.15+AK1270*0.25,2),"")</f>
        <v>43.75</v>
      </c>
      <c r="AM1270" s="25">
        <f>IF(Z1270="是",COUNTIFS($Z$2:$Z$4721,"是",$AL$2:$AL$4721,"&gt;"&amp;AL1270)+1,"")</f>
        <v>336</v>
      </c>
      <c r="AN1270" s="24" t="str">
        <f>IF(Z1270&lt;&gt;"是","非参评",IF(AND(AM1270&lt;=COUNTIF($Z$2:$Z$4721,"是")*0.2,AC1270&gt;MEDIAN(IF($Z$2:$Z$4721="是",$AC$2:$AC$4721))),"S",IF(AM1270&lt;=COUNTIF($Z$2:$Z$4721,"是")*0.5,"A",IF(AM1270&lt;=COUNTIF($Z$2:$Z$4721,"是")*0.8,"B","C"))))</f>
        <v>B</v>
      </c>
      <c r="AO1270" s="24" t="str">
        <f>IF(G1270="","无数据",IF(G1270&lt;30,"MOB1-",IF(G1270&lt;90,"MOB1-3",IF(G1270&lt;180,"MOB3-6",IF(G1270&lt;365,"MOB6-12","MOB12+")))))</f>
        <v>MOB1-3</v>
      </c>
    </row>
    <row r="1271" spans="1:41" ht="13.5" hidden="1" customHeight="1">
      <c r="A1271" s="24" t="s">
        <v>1168</v>
      </c>
      <c r="B1271" s="34" t="s">
        <v>167</v>
      </c>
      <c r="C1271" s="25">
        <v>804768</v>
      </c>
      <c r="D1271" s="24" t="s">
        <v>938</v>
      </c>
      <c r="E1271" s="26">
        <v>46104.697222222203</v>
      </c>
      <c r="F1271" s="26">
        <v>46104.697222222203</v>
      </c>
      <c r="G1271" s="25">
        <v>50</v>
      </c>
      <c r="H1271" s="25">
        <v>50</v>
      </c>
      <c r="I1271" s="26">
        <v>46154.828472222202</v>
      </c>
      <c r="J1271" s="27">
        <v>3616</v>
      </c>
      <c r="K1271" s="27">
        <v>5867</v>
      </c>
      <c r="L1271" s="27">
        <v>1430</v>
      </c>
      <c r="M1271" s="27">
        <v>177081</v>
      </c>
      <c r="N1271" s="27">
        <v>106849</v>
      </c>
      <c r="O1271" s="25">
        <v>23</v>
      </c>
      <c r="P1271" s="27">
        <v>0</v>
      </c>
      <c r="Q1271" s="24"/>
      <c r="R1271" s="24"/>
      <c r="S1271" s="27">
        <v>248</v>
      </c>
      <c r="T1271" s="27">
        <v>383</v>
      </c>
      <c r="U1271" s="27">
        <v>8710100</v>
      </c>
      <c r="V1271" s="27">
        <v>1560000</v>
      </c>
      <c r="W1271" s="27">
        <v>8710100</v>
      </c>
      <c r="X1271" s="24" t="str">
        <f>IF(OR(I1271="",说明首页!$C$3-INT(I1271)&gt;7),"是","否")</f>
        <v>否</v>
      </c>
      <c r="Y1271" s="24" t="str">
        <f>IF(OR(O1271="",O1271&lt;22),"是","否")</f>
        <v>否</v>
      </c>
      <c r="Z1271" s="24" t="str">
        <f>IF(AND(X1271="否",Y1271="否"),"是","否")</f>
        <v>是</v>
      </c>
      <c r="AA1271" s="24" t="str">
        <f>IF(OR(I1271="",说明首页!$C$3-INT(I1271)&gt;=3),"是","否")</f>
        <v>否</v>
      </c>
      <c r="AB1271" s="28">
        <f>IFERROR(IF(L1271&gt;0,N1271/L1271,0),0)</f>
        <v>74.719580419580424</v>
      </c>
      <c r="AC1271" s="29">
        <f>IFERROR(IF(U1271="",0,U1271/10000),0)</f>
        <v>871.01</v>
      </c>
      <c r="AD1271" s="27">
        <f>IFERROR(IF(AND(T1271&lt;&gt;"",T1271&gt;0),U1271/T1271,0),0)</f>
        <v>22741.775456919058</v>
      </c>
      <c r="AE1271" s="29">
        <f>IFERROR(IF(V1271="",0,V1271/10000),0)</f>
        <v>156</v>
      </c>
      <c r="AF1271" s="29">
        <f>IFERROR(IF(O1271&gt;0,N1271/O1271/60,0),0)</f>
        <v>77.426811594202903</v>
      </c>
      <c r="AG1271" s="28">
        <f>IF(Z1271="是",COUNTIFS($Z$2:$Z$4721,"是",$AB$2:$AB$4721,"&lt;"&amp;AB1271)/COUNTIF($Z$2:$Z$4721,"是")*100,"")</f>
        <v>14.165261382799327</v>
      </c>
      <c r="AH1271" s="28">
        <f>IF(Z1271="是",COUNTIFS($Z$2:$Z$4721,"是",$AC$2:$AC$4721,"&lt;"&amp;AC1271)/COUNTIF($Z$2:$Z$4721,"是")*100,"")</f>
        <v>57.841483979763908</v>
      </c>
      <c r="AI1271" s="28">
        <f>IF(Z1271="是",COUNTIFS($Z$2:$Z$4721,"是",$AD$2:$AD$4721,"&lt;"&amp;AD1271)/COUNTIF($Z$2:$Z$4721,"是")*100,"")</f>
        <v>41.821247892074197</v>
      </c>
      <c r="AJ1271" s="28">
        <f>IF(Z1271="是",COUNTIFS($Z$2:$Z$4721,"是",$AE$2:$AE$4721,"&lt;"&amp;AE1271)/COUNTIF($Z$2:$Z$4721,"是")*100,"")</f>
        <v>18.381112984822934</v>
      </c>
      <c r="AK1271" s="28">
        <f>IF(Z1271="是",COUNTIFS($Z$2:$Z$4721,"是",$AF$2:$AF$4721,"&lt;"&amp;AF1271)/COUNTIF($Z$2:$Z$4721,"是")*100,"")</f>
        <v>1.3490725126475547</v>
      </c>
      <c r="AL1271" s="29">
        <f>IF(Z1271="是",ROUND(AG1271*0.1+AH1271*0.35+AI1271*0.15+AJ1271*0.15+AK1271*0.25,2),"")</f>
        <v>31.03</v>
      </c>
      <c r="AM1271" s="25">
        <f>IF(Z1271="是",COUNTIFS($Z$2:$Z$4721,"是",$AL$2:$AL$4721,"&gt;"&amp;AL1271)+1,"")</f>
        <v>442</v>
      </c>
      <c r="AN1271" s="24" t="str">
        <f>IF(Z1271&lt;&gt;"是","非参评",IF(AND(AM1271&lt;=COUNTIF($Z$2:$Z$4721,"是")*0.2,AC1271&gt;MEDIAN(IF($Z$2:$Z$4721="是",$AC$2:$AC$4721))),"S",IF(AM1271&lt;=COUNTIF($Z$2:$Z$4721,"是")*0.5,"A",IF(AM1271&lt;=COUNTIF($Z$2:$Z$4721,"是")*0.8,"B","C"))))</f>
        <v>B</v>
      </c>
      <c r="AO1271" s="24" t="str">
        <f>IF(G1271="","无数据",IF(G1271&lt;30,"MOB1-",IF(G1271&lt;90,"MOB1-3",IF(G1271&lt;180,"MOB3-6",IF(G1271&lt;365,"MOB6-12","MOB12+")))))</f>
        <v>MOB1-3</v>
      </c>
    </row>
    <row r="1272" spans="1:41" ht="13.5" hidden="1" customHeight="1">
      <c r="A1272" s="24" t="s">
        <v>1168</v>
      </c>
      <c r="B1272" s="34" t="s">
        <v>160</v>
      </c>
      <c r="C1272" s="25">
        <v>804793</v>
      </c>
      <c r="D1272" s="24" t="s">
        <v>1345</v>
      </c>
      <c r="E1272" s="26">
        <v>46105.405555555597</v>
      </c>
      <c r="F1272" s="26">
        <v>46105.405555555597</v>
      </c>
      <c r="G1272" s="25">
        <v>49</v>
      </c>
      <c r="H1272" s="25">
        <v>49</v>
      </c>
      <c r="I1272" s="24">
        <v>46147.768750000003</v>
      </c>
      <c r="J1272" s="27">
        <v>3313</v>
      </c>
      <c r="K1272" s="27">
        <v>3628</v>
      </c>
      <c r="L1272" s="27">
        <v>1627</v>
      </c>
      <c r="M1272" s="27">
        <v>136745</v>
      </c>
      <c r="N1272" s="24">
        <v>104263</v>
      </c>
      <c r="O1272" s="24">
        <v>18</v>
      </c>
      <c r="P1272" s="24">
        <v>0</v>
      </c>
      <c r="Q1272" s="24"/>
      <c r="R1272" s="24"/>
      <c r="S1272" s="24">
        <v>110</v>
      </c>
      <c r="T1272" s="24">
        <v>169</v>
      </c>
      <c r="U1272" s="24">
        <v>2982600</v>
      </c>
      <c r="V1272" s="24">
        <v>493800</v>
      </c>
      <c r="W1272" s="24">
        <v>2982600</v>
      </c>
      <c r="X1272" s="24" t="str">
        <f>IF(OR(I1272="",说明首页!$C$3-INT(I1272)&gt;7),"是","否")</f>
        <v>否</v>
      </c>
      <c r="Y1272" s="24" t="str">
        <f>IF(OR(O1272="",O1272&lt;22),"是","否")</f>
        <v>是</v>
      </c>
      <c r="Z1272" s="24" t="str">
        <f>IF(AND(X1272="否",Y1272="否"),"是","否")</f>
        <v>否</v>
      </c>
      <c r="AA1272" s="24" t="str">
        <f>IF(OR(I1272="",说明首页!$C$3-INT(I1272)&gt;=3),"是","否")</f>
        <v>否</v>
      </c>
      <c r="AB1272" s="28">
        <f>IFERROR(IF(L1272&gt;0,N1272/L1272,0),0)</f>
        <v>64.08297480024585</v>
      </c>
      <c r="AC1272" s="29">
        <f>IFERROR(IF(U1272="",0,U1272/10000),0)</f>
        <v>298.26</v>
      </c>
      <c r="AD1272" s="27">
        <f>IFERROR(IF(AND(T1272&lt;&gt;"",T1272&gt;0),U1272/T1272,0),0)</f>
        <v>17648.520710059172</v>
      </c>
      <c r="AE1272" s="29">
        <f>IFERROR(IF(V1272="",0,V1272/10000),0)</f>
        <v>49.38</v>
      </c>
      <c r="AF1272" s="29">
        <f>IFERROR(IF(O1272&gt;0,N1272/O1272/60,0),0)</f>
        <v>96.539814814814818</v>
      </c>
      <c r="AG1272" s="28" t="str">
        <f>IF(Z1272="是",COUNTIFS($Z$2:$Z$4721,"是",$AB$2:$AB$4721,"&lt;"&amp;AB1272)/COUNTIF($Z$2:$Z$4721,"是")*100,"")</f>
        <v/>
      </c>
      <c r="AH1272" s="28" t="str">
        <f>IF(Z1272="是",COUNTIFS($Z$2:$Z$4721,"是",$AC$2:$AC$4721,"&lt;"&amp;AC1272)/COUNTIF($Z$2:$Z$4721,"是")*100,"")</f>
        <v/>
      </c>
      <c r="AI1272" s="28" t="str">
        <f>IF(Z1272="是",COUNTIFS($Z$2:$Z$4721,"是",$AD$2:$AD$4721,"&lt;"&amp;AD1272)/COUNTIF($Z$2:$Z$4721,"是")*100,"")</f>
        <v/>
      </c>
      <c r="AJ1272" s="28" t="str">
        <f>IF(Z1272="是",COUNTIFS($Z$2:$Z$4721,"是",$AE$2:$AE$4721,"&lt;"&amp;AE1272)/COUNTIF($Z$2:$Z$4721,"是")*100,"")</f>
        <v/>
      </c>
      <c r="AK1272" s="28" t="str">
        <f>IF(Z1272="是",COUNTIFS($Z$2:$Z$4721,"是",$AF$2:$AF$4721,"&lt;"&amp;AF1272)/COUNTIF($Z$2:$Z$4721,"是")*100,"")</f>
        <v/>
      </c>
      <c r="AL1272" s="29" t="str">
        <f>IF(Z1272="是",ROUND(AG1272*0.1+AH1272*0.35+AI1272*0.15+AJ1272*0.15+AK1272*0.25,2),"")</f>
        <v/>
      </c>
      <c r="AM1272" s="25" t="str">
        <f>IF(Z1272="是",COUNTIFS($Z$2:$Z$4721,"是",$AL$2:$AL$4721,"&gt;"&amp;AL1272)+1,"")</f>
        <v/>
      </c>
      <c r="AN1272" s="24" t="str">
        <f>IF(Z1272&lt;&gt;"是","非参评",IF(AND(AM1272&lt;=COUNTIF($Z$2:$Z$4721,"是")*0.2,AC1272&gt;MEDIAN(IF($Z$2:$Z$4721="是",$AC$2:$AC$4721))),"S",IF(AM1272&lt;=COUNTIF($Z$2:$Z$4721,"是")*0.5,"A",IF(AM1272&lt;=COUNTIF($Z$2:$Z$4721,"是")*0.8,"B","C"))))</f>
        <v>非参评</v>
      </c>
      <c r="AO1272" s="24" t="str">
        <f>IF(G1272="","无数据",IF(G1272&lt;30,"MOB1-",IF(G1272&lt;90,"MOB1-3",IF(G1272&lt;180,"MOB3-6",IF(G1272&lt;365,"MOB6-12","MOB12+")))))</f>
        <v>MOB1-3</v>
      </c>
    </row>
    <row r="1273" spans="1:41" ht="13.5" hidden="1" customHeight="1">
      <c r="A1273" s="24" t="s">
        <v>1168</v>
      </c>
      <c r="B1273" s="34" t="s">
        <v>160</v>
      </c>
      <c r="C1273" s="25">
        <v>804794</v>
      </c>
      <c r="D1273" s="24" t="s">
        <v>1803</v>
      </c>
      <c r="E1273" s="26">
        <v>46105.404166666704</v>
      </c>
      <c r="F1273" s="26">
        <v>46105.404166666704</v>
      </c>
      <c r="G1273" s="25">
        <v>49</v>
      </c>
      <c r="H1273" s="25">
        <v>49</v>
      </c>
      <c r="I1273" s="26">
        <v>46154.779861111099</v>
      </c>
      <c r="J1273" s="27">
        <v>4134</v>
      </c>
      <c r="K1273" s="27">
        <v>4569</v>
      </c>
      <c r="L1273" s="27">
        <v>2287</v>
      </c>
      <c r="M1273" s="27">
        <v>210416</v>
      </c>
      <c r="N1273" s="27">
        <v>176639</v>
      </c>
      <c r="O1273" s="25">
        <v>24</v>
      </c>
      <c r="P1273" s="27">
        <v>0</v>
      </c>
      <c r="Q1273" s="24"/>
      <c r="R1273" s="24"/>
      <c r="S1273" s="27">
        <v>160</v>
      </c>
      <c r="T1273" s="27">
        <v>250</v>
      </c>
      <c r="U1273" s="27">
        <v>5143000</v>
      </c>
      <c r="V1273" s="27">
        <v>1591600</v>
      </c>
      <c r="W1273" s="27">
        <v>5143000</v>
      </c>
      <c r="X1273" s="24" t="str">
        <f>IF(OR(I1273="",说明首页!$C$3-INT(I1273)&gt;7),"是","否")</f>
        <v>否</v>
      </c>
      <c r="Y1273" s="24" t="str">
        <f>IF(OR(O1273="",O1273&lt;22),"是","否")</f>
        <v>否</v>
      </c>
      <c r="Z1273" s="24" t="str">
        <f>IF(AND(X1273="否",Y1273="否"),"是","否")</f>
        <v>是</v>
      </c>
      <c r="AA1273" s="24" t="str">
        <f>IF(OR(I1273="",说明首页!$C$3-INT(I1273)&gt;=3),"是","否")</f>
        <v>否</v>
      </c>
      <c r="AB1273" s="28">
        <f>IFERROR(IF(L1273&gt;0,N1273/L1273,0),0)</f>
        <v>77.236117184083952</v>
      </c>
      <c r="AC1273" s="29">
        <f>IFERROR(IF(U1273="",0,U1273/10000),0)</f>
        <v>514.29999999999995</v>
      </c>
      <c r="AD1273" s="27">
        <f>IFERROR(IF(AND(T1273&lt;&gt;"",T1273&gt;0),U1273/T1273,0),0)</f>
        <v>20572</v>
      </c>
      <c r="AE1273" s="29">
        <f>IFERROR(IF(V1273="",0,V1273/10000),0)</f>
        <v>159.16</v>
      </c>
      <c r="AF1273" s="29">
        <f>IFERROR(IF(O1273&gt;0,N1273/O1273/60,0),0)</f>
        <v>122.66597222222222</v>
      </c>
      <c r="AG1273" s="28">
        <f>IF(Z1273="是",COUNTIFS($Z$2:$Z$4721,"是",$AB$2:$AB$4721,"&lt;"&amp;AB1273)/COUNTIF($Z$2:$Z$4721,"是")*100,"")</f>
        <v>19.05564924114671</v>
      </c>
      <c r="AH1273" s="28">
        <f>IF(Z1273="是",COUNTIFS($Z$2:$Z$4721,"是",$AC$2:$AC$4721,"&lt;"&amp;AC1273)/COUNTIF($Z$2:$Z$4721,"是")*100,"")</f>
        <v>18.381112984822934</v>
      </c>
      <c r="AI1273" s="28">
        <f>IF(Z1273="是",COUNTIFS($Z$2:$Z$4721,"是",$AD$2:$AD$4721,"&lt;"&amp;AD1273)/COUNTIF($Z$2:$Z$4721,"是")*100,"")</f>
        <v>29.005059021922431</v>
      </c>
      <c r="AJ1273" s="28">
        <f>IF(Z1273="是",COUNTIFS($Z$2:$Z$4721,"是",$AE$2:$AE$4721,"&lt;"&amp;AE1273)/COUNTIF($Z$2:$Z$4721,"是")*100,"")</f>
        <v>18.718381112984822</v>
      </c>
      <c r="AK1273" s="28">
        <f>IF(Z1273="是",COUNTIFS($Z$2:$Z$4721,"是",$AF$2:$AF$4721,"&lt;"&amp;AF1273)/COUNTIF($Z$2:$Z$4721,"是")*100,"")</f>
        <v>27.99325463743676</v>
      </c>
      <c r="AL1273" s="29">
        <f>IF(Z1273="是",ROUND(AG1273*0.1+AH1273*0.35+AI1273*0.15+AJ1273*0.15+AK1273*0.25,2),"")</f>
        <v>22.5</v>
      </c>
      <c r="AM1273" s="25">
        <f>IF(Z1273="是",COUNTIFS($Z$2:$Z$4721,"是",$AL$2:$AL$4721,"&gt;"&amp;AL1273)+1,"")</f>
        <v>515</v>
      </c>
      <c r="AN1273" s="24" t="str">
        <f>IF(Z1273&lt;&gt;"是","非参评",IF(AND(AM1273&lt;=COUNTIF($Z$2:$Z$4721,"是")*0.2,AC1273&gt;MEDIAN(IF($Z$2:$Z$4721="是",$AC$2:$AC$4721))),"S",IF(AM1273&lt;=COUNTIF($Z$2:$Z$4721,"是")*0.5,"A",IF(AM1273&lt;=COUNTIF($Z$2:$Z$4721,"是")*0.8,"B","C"))))</f>
        <v>C</v>
      </c>
      <c r="AO1273" s="24" t="str">
        <f>IF(G1273="","无数据",IF(G1273&lt;30,"MOB1-",IF(G1273&lt;90,"MOB1-3",IF(G1273&lt;180,"MOB3-6",IF(G1273&lt;365,"MOB6-12","MOB12+")))))</f>
        <v>MOB1-3</v>
      </c>
    </row>
    <row r="1274" spans="1:41" ht="13.5" hidden="1" customHeight="1">
      <c r="A1274" s="24" t="s">
        <v>1168</v>
      </c>
      <c r="B1274" s="34" t="s">
        <v>160</v>
      </c>
      <c r="C1274" s="25">
        <v>804796</v>
      </c>
      <c r="D1274" s="24" t="s">
        <v>1684</v>
      </c>
      <c r="E1274" s="26">
        <v>46105.402777777803</v>
      </c>
      <c r="F1274" s="26">
        <v>46105.402777777803</v>
      </c>
      <c r="G1274" s="25">
        <v>49</v>
      </c>
      <c r="H1274" s="25">
        <v>49</v>
      </c>
      <c r="I1274" s="26">
        <v>46154.788888888899</v>
      </c>
      <c r="J1274" s="27">
        <v>3370</v>
      </c>
      <c r="K1274" s="27">
        <v>3747</v>
      </c>
      <c r="L1274" s="27">
        <v>1953</v>
      </c>
      <c r="M1274" s="27">
        <v>190743</v>
      </c>
      <c r="N1274" s="27">
        <v>163874</v>
      </c>
      <c r="O1274" s="24">
        <v>26</v>
      </c>
      <c r="P1274" s="27">
        <v>0</v>
      </c>
      <c r="Q1274" s="24"/>
      <c r="R1274" s="24"/>
      <c r="S1274" s="27">
        <v>142</v>
      </c>
      <c r="T1274" s="27">
        <v>223</v>
      </c>
      <c r="U1274" s="27">
        <v>4644000</v>
      </c>
      <c r="V1274" s="27">
        <v>1634300</v>
      </c>
      <c r="W1274" s="27">
        <v>4644000</v>
      </c>
      <c r="X1274" s="24" t="str">
        <f>IF(OR(I1274="",说明首页!$C$3-INT(I1274)&gt;7),"是","否")</f>
        <v>否</v>
      </c>
      <c r="Y1274" s="24" t="str">
        <f>IF(OR(O1274="",O1274&lt;22),"是","否")</f>
        <v>否</v>
      </c>
      <c r="Z1274" s="24" t="str">
        <f>IF(AND(X1274="否",Y1274="否"),"是","否")</f>
        <v>是</v>
      </c>
      <c r="AA1274" s="24" t="str">
        <f>IF(OR(I1274="",说明首页!$C$3-INT(I1274)&gt;=3),"是","否")</f>
        <v>否</v>
      </c>
      <c r="AB1274" s="28">
        <f>IFERROR(IF(L1274&gt;0,N1274/L1274,0),0)</f>
        <v>83.908858166922684</v>
      </c>
      <c r="AC1274" s="29">
        <f>IFERROR(IF(U1274="",0,U1274/10000),0)</f>
        <v>464.4</v>
      </c>
      <c r="AD1274" s="27">
        <f>IFERROR(IF(AND(T1274&lt;&gt;"",T1274&gt;0),U1274/T1274,0),0)</f>
        <v>20825.112107623318</v>
      </c>
      <c r="AE1274" s="29">
        <f>IFERROR(IF(V1274="",0,V1274/10000),0)</f>
        <v>163.43</v>
      </c>
      <c r="AF1274" s="29">
        <f>IFERROR(IF(O1274&gt;0,N1274/O1274/60,0),0)</f>
        <v>105.0474358974359</v>
      </c>
      <c r="AG1274" s="28">
        <f>IF(Z1274="是",COUNTIFS($Z$2:$Z$4721,"是",$AB$2:$AB$4721,"&lt;"&amp;AB1274)/COUNTIF($Z$2:$Z$4721,"是")*100,"")</f>
        <v>32.715008431703204</v>
      </c>
      <c r="AH1274" s="28">
        <f>IF(Z1274="是",COUNTIFS($Z$2:$Z$4721,"是",$AC$2:$AC$4721,"&lt;"&amp;AC1274)/COUNTIF($Z$2:$Z$4721,"是")*100,"")</f>
        <v>13.827993254637436</v>
      </c>
      <c r="AI1274" s="28">
        <f>IF(Z1274="是",COUNTIFS($Z$2:$Z$4721,"是",$AD$2:$AD$4721,"&lt;"&amp;AD1274)/COUNTIF($Z$2:$Z$4721,"是")*100,"")</f>
        <v>30.860033726812819</v>
      </c>
      <c r="AJ1274" s="28">
        <f>IF(Z1274="是",COUNTIFS($Z$2:$Z$4721,"是",$AE$2:$AE$4721,"&lt;"&amp;AE1274)/COUNTIF($Z$2:$Z$4721,"是")*100,"")</f>
        <v>20.404721753794266</v>
      </c>
      <c r="AK1274" s="28">
        <f>IF(Z1274="是",COUNTIFS($Z$2:$Z$4721,"是",$AF$2:$AF$4721,"&lt;"&amp;AF1274)/COUNTIF($Z$2:$Z$4721,"是")*100,"")</f>
        <v>8.937605396290051</v>
      </c>
      <c r="AL1274" s="29">
        <f>IF(Z1274="是",ROUND(AG1274*0.1+AH1274*0.35+AI1274*0.15+AJ1274*0.15+AK1274*0.25,2),"")</f>
        <v>18.04</v>
      </c>
      <c r="AM1274" s="25">
        <f>IF(Z1274="是",COUNTIFS($Z$2:$Z$4721,"是",$AL$2:$AL$4721,"&gt;"&amp;AL1274)+1,"")</f>
        <v>542</v>
      </c>
      <c r="AN1274" s="24" t="str">
        <f>IF(Z1274&lt;&gt;"是","非参评",IF(AND(AM1274&lt;=COUNTIF($Z$2:$Z$4721,"是")*0.2,AC1274&gt;MEDIAN(IF($Z$2:$Z$4721="是",$AC$2:$AC$4721))),"S",IF(AM1274&lt;=COUNTIF($Z$2:$Z$4721,"是")*0.5,"A",IF(AM1274&lt;=COUNTIF($Z$2:$Z$4721,"是")*0.8,"B","C"))))</f>
        <v>C</v>
      </c>
      <c r="AO1274" s="24" t="str">
        <f>IF(G1274="","无数据",IF(G1274&lt;30,"MOB1-",IF(G1274&lt;90,"MOB1-3",IF(G1274&lt;180,"MOB3-6",IF(G1274&lt;365,"MOB6-12","MOB12+")))))</f>
        <v>MOB1-3</v>
      </c>
    </row>
    <row r="1275" spans="1:41" ht="13.5" hidden="1" customHeight="1">
      <c r="A1275" s="24" t="s">
        <v>1168</v>
      </c>
      <c r="B1275" s="34" t="s">
        <v>160</v>
      </c>
      <c r="C1275" s="25">
        <v>804797</v>
      </c>
      <c r="D1275" s="24" t="s">
        <v>1340</v>
      </c>
      <c r="E1275" s="26">
        <v>46105.409722222197</v>
      </c>
      <c r="F1275" s="26">
        <v>46105.409722222197</v>
      </c>
      <c r="G1275" s="25">
        <v>49</v>
      </c>
      <c r="H1275" s="25">
        <v>49</v>
      </c>
      <c r="I1275" s="26">
        <v>46154.787499999999</v>
      </c>
      <c r="J1275" s="27">
        <v>3997</v>
      </c>
      <c r="K1275" s="27">
        <v>4245</v>
      </c>
      <c r="L1275" s="27">
        <v>2336</v>
      </c>
      <c r="M1275" s="27">
        <v>194216</v>
      </c>
      <c r="N1275" s="27">
        <v>166153</v>
      </c>
      <c r="O1275" s="25">
        <v>26</v>
      </c>
      <c r="P1275" s="27">
        <v>0</v>
      </c>
      <c r="Q1275" s="24"/>
      <c r="R1275" s="24"/>
      <c r="S1275" s="27">
        <v>131</v>
      </c>
      <c r="T1275" s="27">
        <v>193</v>
      </c>
      <c r="U1275" s="27">
        <v>4306600</v>
      </c>
      <c r="V1275" s="27">
        <v>1621200</v>
      </c>
      <c r="W1275" s="27">
        <v>4306600</v>
      </c>
      <c r="X1275" s="24" t="str">
        <f>IF(OR(I1275="",说明首页!$C$3-INT(I1275)&gt;7),"是","否")</f>
        <v>否</v>
      </c>
      <c r="Y1275" s="24" t="str">
        <f>IF(OR(O1275="",O1275&lt;22),"是","否")</f>
        <v>否</v>
      </c>
      <c r="Z1275" s="24" t="str">
        <f>IF(AND(X1275="否",Y1275="否"),"是","否")</f>
        <v>是</v>
      </c>
      <c r="AA1275" s="24" t="str">
        <f>IF(OR(I1275="",说明首页!$C$3-INT(I1275)&gt;=3),"是","否")</f>
        <v>否</v>
      </c>
      <c r="AB1275" s="28">
        <f>IFERROR(IF(L1275&gt;0,N1275/L1275,0),0)</f>
        <v>71.127140410958901</v>
      </c>
      <c r="AC1275" s="29">
        <f>IFERROR(IF(U1275="",0,U1275/10000),0)</f>
        <v>430.66</v>
      </c>
      <c r="AD1275" s="27">
        <f>IFERROR(IF(AND(T1275&lt;&gt;"",T1275&gt;0),U1275/T1275,0),0)</f>
        <v>22313.989637305698</v>
      </c>
      <c r="AE1275" s="29">
        <f>IFERROR(IF(V1275="",0,V1275/10000),0)</f>
        <v>162.12</v>
      </c>
      <c r="AF1275" s="29">
        <f>IFERROR(IF(O1275&gt;0,N1275/O1275/60,0),0)</f>
        <v>106.50833333333334</v>
      </c>
      <c r="AG1275" s="28">
        <f>IF(Z1275="是",COUNTIFS($Z$2:$Z$4721,"是",$AB$2:$AB$4721,"&lt;"&amp;AB1275)/COUNTIF($Z$2:$Z$4721,"是")*100,"")</f>
        <v>7.925801011804384</v>
      </c>
      <c r="AH1275" s="28">
        <f>IF(Z1275="是",COUNTIFS($Z$2:$Z$4721,"是",$AC$2:$AC$4721,"&lt;"&amp;AC1275)/COUNTIF($Z$2:$Z$4721,"是")*100,"")</f>
        <v>11.298482293423271</v>
      </c>
      <c r="AI1275" s="28">
        <f>IF(Z1275="是",COUNTIFS($Z$2:$Z$4721,"是",$AD$2:$AD$4721,"&lt;"&amp;AD1275)/COUNTIF($Z$2:$Z$4721,"是")*100,"")</f>
        <v>38.785834738617204</v>
      </c>
      <c r="AJ1275" s="28">
        <f>IF(Z1275="是",COUNTIFS($Z$2:$Z$4721,"是",$AE$2:$AE$4721,"&lt;"&amp;AE1275)/COUNTIF($Z$2:$Z$4721,"是")*100,"")</f>
        <v>20.067453625632378</v>
      </c>
      <c r="AK1275" s="28">
        <f>IF(Z1275="是",COUNTIFS($Z$2:$Z$4721,"是",$AF$2:$AF$4721,"&lt;"&amp;AF1275)/COUNTIF($Z$2:$Z$4721,"是")*100,"")</f>
        <v>11.129848229342327</v>
      </c>
      <c r="AL1275" s="29">
        <f>IF(Z1275="是",ROUND(AG1275*0.1+AH1275*0.35+AI1275*0.15+AJ1275*0.15+AK1275*0.25,2),"")</f>
        <v>16.36</v>
      </c>
      <c r="AM1275" s="25">
        <f>IF(Z1275="是",COUNTIFS($Z$2:$Z$4721,"是",$AL$2:$AL$4721,"&gt;"&amp;AL1275)+1,"")</f>
        <v>549</v>
      </c>
      <c r="AN1275" s="24" t="str">
        <f>IF(Z1275&lt;&gt;"是","非参评",IF(AND(AM1275&lt;=COUNTIF($Z$2:$Z$4721,"是")*0.2,AC1275&gt;MEDIAN(IF($Z$2:$Z$4721="是",$AC$2:$AC$4721))),"S",IF(AM1275&lt;=COUNTIF($Z$2:$Z$4721,"是")*0.5,"A",IF(AM1275&lt;=COUNTIF($Z$2:$Z$4721,"是")*0.8,"B","C"))))</f>
        <v>C</v>
      </c>
      <c r="AO1275" s="24" t="str">
        <f>IF(G1275="","无数据",IF(G1275&lt;30,"MOB1-",IF(G1275&lt;90,"MOB1-3",IF(G1275&lt;180,"MOB3-6",IF(G1275&lt;365,"MOB6-12","MOB12+")))))</f>
        <v>MOB1-3</v>
      </c>
    </row>
    <row r="1276" spans="1:41" ht="13.5" hidden="1" customHeight="1">
      <c r="A1276" s="24" t="s">
        <v>1168</v>
      </c>
      <c r="B1276" s="34" t="s">
        <v>181</v>
      </c>
      <c r="C1276" s="25">
        <v>804798</v>
      </c>
      <c r="D1276" s="24" t="s">
        <v>1020</v>
      </c>
      <c r="E1276" s="26">
        <v>46105.585416666698</v>
      </c>
      <c r="F1276" s="26">
        <v>46105.585416666698</v>
      </c>
      <c r="G1276" s="25">
        <v>49</v>
      </c>
      <c r="H1276" s="25">
        <v>49</v>
      </c>
      <c r="I1276" s="26">
        <v>46129.736111111102</v>
      </c>
      <c r="J1276" s="27">
        <v>547</v>
      </c>
      <c r="K1276" s="27">
        <v>658</v>
      </c>
      <c r="L1276" s="27">
        <v>167</v>
      </c>
      <c r="M1276" s="27">
        <v>32492</v>
      </c>
      <c r="N1276" s="27">
        <v>25711</v>
      </c>
      <c r="O1276" s="24">
        <v>4</v>
      </c>
      <c r="P1276" s="24">
        <v>0</v>
      </c>
      <c r="Q1276" s="24"/>
      <c r="R1276" s="24"/>
      <c r="S1276" s="24">
        <v>62</v>
      </c>
      <c r="T1276" s="24">
        <v>97</v>
      </c>
      <c r="U1276" s="24">
        <v>1761700</v>
      </c>
      <c r="V1276" s="24">
        <v>355700</v>
      </c>
      <c r="W1276" s="24">
        <v>1761700</v>
      </c>
      <c r="X1276" s="24" t="str">
        <f>IF(OR(I1276="",说明首页!$C$3-INT(I1276)&gt;7),"是","否")</f>
        <v>否</v>
      </c>
      <c r="Y1276" s="24" t="str">
        <f>IF(OR(O1276="",O1276&lt;22),"是","否")</f>
        <v>是</v>
      </c>
      <c r="Z1276" s="24" t="str">
        <f>IF(AND(X1276="否",Y1276="否"),"是","否")</f>
        <v>否</v>
      </c>
      <c r="AA1276" s="24" t="str">
        <f>IF(OR(I1276="",说明首页!$C$3-INT(I1276)&gt;=3),"是","否")</f>
        <v>否</v>
      </c>
      <c r="AB1276" s="28">
        <f>IFERROR(IF(L1276&gt;0,N1276/L1276,0),0)</f>
        <v>153.95808383233532</v>
      </c>
      <c r="AC1276" s="29">
        <f>IFERROR(IF(U1276="",0,U1276/10000),0)</f>
        <v>176.17</v>
      </c>
      <c r="AD1276" s="27">
        <f>IFERROR(IF(AND(T1276&lt;&gt;"",T1276&gt;0),U1276/T1276,0),0)</f>
        <v>18161.855670103094</v>
      </c>
      <c r="AE1276" s="29">
        <f>IFERROR(IF(V1276="",0,V1276/10000),0)</f>
        <v>35.57</v>
      </c>
      <c r="AF1276" s="29">
        <f>IFERROR(IF(O1276&gt;0,N1276/O1276/60,0),0)</f>
        <v>107.12916666666666</v>
      </c>
      <c r="AG1276" s="28" t="str">
        <f>IF(Z1276="是",COUNTIFS($Z$2:$Z$4721,"是",$AB$2:$AB$4721,"&lt;"&amp;AB1276)/COUNTIF($Z$2:$Z$4721,"是")*100,"")</f>
        <v/>
      </c>
      <c r="AH1276" s="28" t="str">
        <f>IF(Z1276="是",COUNTIFS($Z$2:$Z$4721,"是",$AC$2:$AC$4721,"&lt;"&amp;AC1276)/COUNTIF($Z$2:$Z$4721,"是")*100,"")</f>
        <v/>
      </c>
      <c r="AI1276" s="28" t="str">
        <f>IF(Z1276="是",COUNTIFS($Z$2:$Z$4721,"是",$AD$2:$AD$4721,"&lt;"&amp;AD1276)/COUNTIF($Z$2:$Z$4721,"是")*100,"")</f>
        <v/>
      </c>
      <c r="AJ1276" s="28" t="str">
        <f>IF(Z1276="是",COUNTIFS($Z$2:$Z$4721,"是",$AE$2:$AE$4721,"&lt;"&amp;AE1276)/COUNTIF($Z$2:$Z$4721,"是")*100,"")</f>
        <v/>
      </c>
      <c r="AK1276" s="28" t="str">
        <f>IF(Z1276="是",COUNTIFS($Z$2:$Z$4721,"是",$AF$2:$AF$4721,"&lt;"&amp;AF1276)/COUNTIF($Z$2:$Z$4721,"是")*100,"")</f>
        <v/>
      </c>
      <c r="AL1276" s="29" t="str">
        <f>IF(Z1276="是",ROUND(AG1276*0.1+AH1276*0.35+AI1276*0.15+AJ1276*0.15+AK1276*0.25,2),"")</f>
        <v/>
      </c>
      <c r="AM1276" s="25" t="str">
        <f>IF(Z1276="是",COUNTIFS($Z$2:$Z$4721,"是",$AL$2:$AL$4721,"&gt;"&amp;AL1276)+1,"")</f>
        <v/>
      </c>
      <c r="AN1276" s="24" t="str">
        <f>IF(Z1276&lt;&gt;"是","非参评",IF(AND(AM1276&lt;=COUNTIF($Z$2:$Z$4721,"是")*0.2,AC1276&gt;MEDIAN(IF($Z$2:$Z$4721="是",$AC$2:$AC$4721))),"S",IF(AM1276&lt;=COUNTIF($Z$2:$Z$4721,"是")*0.5,"A",IF(AM1276&lt;=COUNTIF($Z$2:$Z$4721,"是")*0.8,"B","C"))))</f>
        <v>非参评</v>
      </c>
      <c r="AO1276" s="24" t="str">
        <f>IF(G1276="","无数据",IF(G1276&lt;30,"MOB1-",IF(G1276&lt;90,"MOB1-3",IF(G1276&lt;180,"MOB3-6",IF(G1276&lt;365,"MOB6-12","MOB12+")))))</f>
        <v>MOB1-3</v>
      </c>
    </row>
    <row r="1277" spans="1:41" ht="13.5" hidden="1" customHeight="1">
      <c r="A1277" s="24" t="s">
        <v>1168</v>
      </c>
      <c r="B1277" s="34" t="s">
        <v>181</v>
      </c>
      <c r="C1277" s="25">
        <v>804799</v>
      </c>
      <c r="D1277" s="24" t="s">
        <v>692</v>
      </c>
      <c r="E1277" s="26">
        <v>46105.588194444397</v>
      </c>
      <c r="F1277" s="26">
        <v>46105.588194444397</v>
      </c>
      <c r="G1277" s="25">
        <v>49</v>
      </c>
      <c r="H1277" s="25">
        <v>49</v>
      </c>
      <c r="I1277" s="26">
        <v>46154.802083333299</v>
      </c>
      <c r="J1277" s="27">
        <v>3188</v>
      </c>
      <c r="K1277" s="27">
        <v>4032</v>
      </c>
      <c r="L1277" s="27">
        <v>1188</v>
      </c>
      <c r="M1277" s="27">
        <v>263625</v>
      </c>
      <c r="N1277" s="27">
        <v>220524</v>
      </c>
      <c r="O1277" s="25">
        <v>25</v>
      </c>
      <c r="P1277" s="27">
        <v>0</v>
      </c>
      <c r="Q1277" s="24"/>
      <c r="R1277" s="24"/>
      <c r="S1277" s="27">
        <v>185</v>
      </c>
      <c r="T1277" s="27">
        <v>269</v>
      </c>
      <c r="U1277" s="27">
        <v>7667800</v>
      </c>
      <c r="V1277" s="27">
        <v>4525700</v>
      </c>
      <c r="W1277" s="27">
        <v>7667800</v>
      </c>
      <c r="X1277" s="24" t="str">
        <f>IF(OR(I1277="",说明首页!$C$3-INT(I1277)&gt;7),"是","否")</f>
        <v>否</v>
      </c>
      <c r="Y1277" s="24" t="str">
        <f>IF(OR(O1277="",O1277&lt;22),"是","否")</f>
        <v>否</v>
      </c>
      <c r="Z1277" s="24" t="str">
        <f>IF(AND(X1277="否",Y1277="否"),"是","否")</f>
        <v>是</v>
      </c>
      <c r="AA1277" s="24" t="str">
        <f>IF(OR(I1277="",说明首页!$C$3-INT(I1277)&gt;=3),"是","否")</f>
        <v>否</v>
      </c>
      <c r="AB1277" s="28">
        <f>IFERROR(IF(L1277&gt;0,N1277/L1277,0),0)</f>
        <v>185.62626262626262</v>
      </c>
      <c r="AC1277" s="29">
        <f>IFERROR(IF(U1277="",0,U1277/10000),0)</f>
        <v>766.78</v>
      </c>
      <c r="AD1277" s="27">
        <f>IFERROR(IF(AND(T1277&lt;&gt;"",T1277&gt;0),U1277/T1277,0),0)</f>
        <v>28504.832713754648</v>
      </c>
      <c r="AE1277" s="29">
        <f>IFERROR(IF(V1277="",0,V1277/10000),0)</f>
        <v>452.57</v>
      </c>
      <c r="AF1277" s="29">
        <f>IFERROR(IF(O1277&gt;0,N1277/O1277/60,0),0)</f>
        <v>147.01599999999999</v>
      </c>
      <c r="AG1277" s="28">
        <f>IF(Z1277="是",COUNTIFS($Z$2:$Z$4721,"是",$AB$2:$AB$4721,"&lt;"&amp;AB1277)/COUNTIF($Z$2:$Z$4721,"是")*100,"")</f>
        <v>98.650927487352448</v>
      </c>
      <c r="AH1277" s="28">
        <f>IF(Z1277="是",COUNTIFS($Z$2:$Z$4721,"是",$AC$2:$AC$4721,"&lt;"&amp;AC1277)/COUNTIF($Z$2:$Z$4721,"是")*100,"")</f>
        <v>45.193929173693085</v>
      </c>
      <c r="AI1277" s="28">
        <f>IF(Z1277="是",COUNTIFS($Z$2:$Z$4721,"是",$AD$2:$AD$4721,"&lt;"&amp;AD1277)/COUNTIF($Z$2:$Z$4721,"是")*100,"")</f>
        <v>74.367622259696461</v>
      </c>
      <c r="AJ1277" s="28">
        <f>IF(Z1277="是",COUNTIFS($Z$2:$Z$4721,"是",$AE$2:$AE$4721,"&lt;"&amp;AE1277)/COUNTIF($Z$2:$Z$4721,"是")*100,"")</f>
        <v>72.006745362563237</v>
      </c>
      <c r="AK1277" s="28">
        <f>IF(Z1277="是",COUNTIFS($Z$2:$Z$4721,"是",$AF$2:$AF$4721,"&lt;"&amp;AF1277)/COUNTIF($Z$2:$Z$4721,"是")*100,"")</f>
        <v>69.645868465430013</v>
      </c>
      <c r="AL1277" s="29">
        <f>IF(Z1277="是",ROUND(AG1277*0.1+AH1277*0.35+AI1277*0.15+AJ1277*0.15+AK1277*0.25,2),"")</f>
        <v>65.05</v>
      </c>
      <c r="AM1277" s="25">
        <f>IF(Z1277="是",COUNTIFS($Z$2:$Z$4721,"是",$AL$2:$AL$4721,"&gt;"&amp;AL1277)+1,"")</f>
        <v>173</v>
      </c>
      <c r="AN1277" s="24" t="str">
        <f>IF(Z1277&lt;&gt;"是","非参评",IF(AND(AM1277&lt;=COUNTIF($Z$2:$Z$4721,"是")*0.2,AC1277&gt;MEDIAN(IF($Z$2:$Z$4721="是",$AC$2:$AC$4721))),"S",IF(AM1277&lt;=COUNTIF($Z$2:$Z$4721,"是")*0.5,"A",IF(AM1277&lt;=COUNTIF($Z$2:$Z$4721,"是")*0.8,"B","C"))))</f>
        <v>A</v>
      </c>
      <c r="AO1277" s="24" t="str">
        <f>IF(G1277="","无数据",IF(G1277&lt;30,"MOB1-",IF(G1277&lt;90,"MOB1-3",IF(G1277&lt;180,"MOB3-6",IF(G1277&lt;365,"MOB6-12","MOB12+")))))</f>
        <v>MOB1-3</v>
      </c>
    </row>
    <row r="1278" spans="1:41" ht="13.5" hidden="1" customHeight="1">
      <c r="A1278" s="24" t="s">
        <v>1168</v>
      </c>
      <c r="B1278" s="34" t="s">
        <v>181</v>
      </c>
      <c r="C1278" s="25">
        <v>804800</v>
      </c>
      <c r="D1278" s="24" t="s">
        <v>590</v>
      </c>
      <c r="E1278" s="26">
        <v>46105.587500000001</v>
      </c>
      <c r="F1278" s="26">
        <v>46105.587500000001</v>
      </c>
      <c r="G1278" s="25">
        <v>49</v>
      </c>
      <c r="H1278" s="25">
        <v>49</v>
      </c>
      <c r="I1278" s="26">
        <v>46154.797916666699</v>
      </c>
      <c r="J1278" s="27">
        <v>1796</v>
      </c>
      <c r="K1278" s="27">
        <v>2208</v>
      </c>
      <c r="L1278" s="27">
        <v>700</v>
      </c>
      <c r="M1278" s="27">
        <v>123180</v>
      </c>
      <c r="N1278" s="27">
        <v>99828</v>
      </c>
      <c r="O1278" s="24">
        <v>13</v>
      </c>
      <c r="P1278" s="24">
        <v>0</v>
      </c>
      <c r="Q1278" s="24"/>
      <c r="R1278" s="24"/>
      <c r="S1278" s="24">
        <v>69</v>
      </c>
      <c r="T1278" s="24">
        <v>99</v>
      </c>
      <c r="U1278" s="24">
        <v>3386300</v>
      </c>
      <c r="V1278" s="24">
        <v>1769900</v>
      </c>
      <c r="W1278" s="24">
        <v>3386300</v>
      </c>
      <c r="X1278" s="24" t="str">
        <f>IF(OR(I1278="",说明首页!$C$3-INT(I1278)&gt;7),"是","否")</f>
        <v>否</v>
      </c>
      <c r="Y1278" s="24" t="str">
        <f>IF(OR(O1278="",O1278&lt;22),"是","否")</f>
        <v>是</v>
      </c>
      <c r="Z1278" s="24" t="str">
        <f>IF(AND(X1278="否",Y1278="否"),"是","否")</f>
        <v>否</v>
      </c>
      <c r="AA1278" s="24" t="str">
        <f>IF(OR(I1278="",说明首页!$C$3-INT(I1278)&gt;=3),"是","否")</f>
        <v>否</v>
      </c>
      <c r="AB1278" s="28">
        <f>IFERROR(IF(L1278&gt;0,N1278/L1278,0),0)</f>
        <v>142.61142857142858</v>
      </c>
      <c r="AC1278" s="29">
        <f>IFERROR(IF(U1278="",0,U1278/10000),0)</f>
        <v>338.63</v>
      </c>
      <c r="AD1278" s="27">
        <f>IFERROR(IF(AND(T1278&lt;&gt;"",T1278&gt;0),U1278/T1278,0),0)</f>
        <v>34205.050505050502</v>
      </c>
      <c r="AE1278" s="29">
        <f>IFERROR(IF(V1278="",0,V1278/10000),0)</f>
        <v>176.99</v>
      </c>
      <c r="AF1278" s="29">
        <f>IFERROR(IF(O1278&gt;0,N1278/O1278/60,0),0)</f>
        <v>127.98461538461538</v>
      </c>
      <c r="AG1278" s="28" t="str">
        <f>IF(Z1278="是",COUNTIFS($Z$2:$Z$4721,"是",$AB$2:$AB$4721,"&lt;"&amp;AB1278)/COUNTIF($Z$2:$Z$4721,"是")*100,"")</f>
        <v/>
      </c>
      <c r="AH1278" s="28" t="str">
        <f>IF(Z1278="是",COUNTIFS($Z$2:$Z$4721,"是",$AC$2:$AC$4721,"&lt;"&amp;AC1278)/COUNTIF($Z$2:$Z$4721,"是")*100,"")</f>
        <v/>
      </c>
      <c r="AI1278" s="28" t="str">
        <f>IF(Z1278="是",COUNTIFS($Z$2:$Z$4721,"是",$AD$2:$AD$4721,"&lt;"&amp;AD1278)/COUNTIF($Z$2:$Z$4721,"是")*100,"")</f>
        <v/>
      </c>
      <c r="AJ1278" s="28" t="str">
        <f>IF(Z1278="是",COUNTIFS($Z$2:$Z$4721,"是",$AE$2:$AE$4721,"&lt;"&amp;AE1278)/COUNTIF($Z$2:$Z$4721,"是")*100,"")</f>
        <v/>
      </c>
      <c r="AK1278" s="28" t="str">
        <f>IF(Z1278="是",COUNTIFS($Z$2:$Z$4721,"是",$AF$2:$AF$4721,"&lt;"&amp;AF1278)/COUNTIF($Z$2:$Z$4721,"是")*100,"")</f>
        <v/>
      </c>
      <c r="AL1278" s="29" t="str">
        <f>IF(Z1278="是",ROUND(AG1278*0.1+AH1278*0.35+AI1278*0.15+AJ1278*0.15+AK1278*0.25,2),"")</f>
        <v/>
      </c>
      <c r="AM1278" s="25" t="str">
        <f>IF(Z1278="是",COUNTIFS($Z$2:$Z$4721,"是",$AL$2:$AL$4721,"&gt;"&amp;AL1278)+1,"")</f>
        <v/>
      </c>
      <c r="AN1278" s="24" t="str">
        <f>IF(Z1278&lt;&gt;"是","非参评",IF(AND(AM1278&lt;=COUNTIF($Z$2:$Z$4721,"是")*0.2,AC1278&gt;MEDIAN(IF($Z$2:$Z$4721="是",$AC$2:$AC$4721))),"S",IF(AM1278&lt;=COUNTIF($Z$2:$Z$4721,"是")*0.5,"A",IF(AM1278&lt;=COUNTIF($Z$2:$Z$4721,"是")*0.8,"B","C"))))</f>
        <v>非参评</v>
      </c>
      <c r="AO1278" s="24" t="str">
        <f>IF(G1278="","无数据",IF(G1278&lt;30,"MOB1-",IF(G1278&lt;90,"MOB1-3",IF(G1278&lt;180,"MOB3-6",IF(G1278&lt;365,"MOB6-12","MOB12+")))))</f>
        <v>MOB1-3</v>
      </c>
    </row>
    <row r="1279" spans="1:41" ht="13.5" hidden="1" customHeight="1">
      <c r="A1279" s="24" t="s">
        <v>1168</v>
      </c>
      <c r="B1279" s="34" t="s">
        <v>181</v>
      </c>
      <c r="C1279" s="25">
        <v>804801</v>
      </c>
      <c r="D1279" s="24" t="s">
        <v>365</v>
      </c>
      <c r="E1279" s="26">
        <v>46105.585416666698</v>
      </c>
      <c r="F1279" s="26">
        <v>46105.585416666698</v>
      </c>
      <c r="G1279" s="25">
        <v>49</v>
      </c>
      <c r="H1279" s="25">
        <v>49</v>
      </c>
      <c r="I1279" s="26">
        <v>46154.797916666699</v>
      </c>
      <c r="J1279" s="27">
        <v>3457</v>
      </c>
      <c r="K1279" s="27">
        <v>4381</v>
      </c>
      <c r="L1279" s="27">
        <v>1162</v>
      </c>
      <c r="M1279" s="27">
        <v>202502</v>
      </c>
      <c r="N1279" s="27">
        <v>152509</v>
      </c>
      <c r="O1279" s="24">
        <v>25</v>
      </c>
      <c r="P1279" s="27">
        <v>0</v>
      </c>
      <c r="Q1279" s="24"/>
      <c r="R1279" s="24"/>
      <c r="S1279" s="27">
        <v>194</v>
      </c>
      <c r="T1279" s="27">
        <v>307</v>
      </c>
      <c r="U1279" s="27">
        <v>8655700</v>
      </c>
      <c r="V1279" s="27">
        <v>5117500</v>
      </c>
      <c r="W1279" s="27">
        <v>8655700</v>
      </c>
      <c r="X1279" s="24" t="str">
        <f>IF(OR(I1279="",说明首页!$C$3-INT(I1279)&gt;7),"是","否")</f>
        <v>否</v>
      </c>
      <c r="Y1279" s="24" t="str">
        <f>IF(OR(O1279="",O1279&lt;22),"是","否")</f>
        <v>否</v>
      </c>
      <c r="Z1279" s="24" t="str">
        <f>IF(AND(X1279="否",Y1279="否"),"是","否")</f>
        <v>是</v>
      </c>
      <c r="AA1279" s="24" t="str">
        <f>IF(OR(I1279="",说明首页!$C$3-INT(I1279)&gt;=3),"是","否")</f>
        <v>否</v>
      </c>
      <c r="AB1279" s="28">
        <f>IFERROR(IF(L1279&gt;0,N1279/L1279,0),0)</f>
        <v>131.24698795180723</v>
      </c>
      <c r="AC1279" s="29">
        <f>IFERROR(IF(U1279="",0,U1279/10000),0)</f>
        <v>865.57</v>
      </c>
      <c r="AD1279" s="27">
        <f>IFERROR(IF(AND(T1279&lt;&gt;"",T1279&gt;0),U1279/T1279,0),0)</f>
        <v>28194.462540716613</v>
      </c>
      <c r="AE1279" s="29">
        <f>IFERROR(IF(V1279="",0,V1279/10000),0)</f>
        <v>511.75</v>
      </c>
      <c r="AF1279" s="29">
        <f>IFERROR(IF(O1279&gt;0,N1279/O1279/60,0),0)</f>
        <v>101.67266666666666</v>
      </c>
      <c r="AG1279" s="28">
        <f>IF(Z1279="是",COUNTIFS($Z$2:$Z$4721,"是",$AB$2:$AB$4721,"&lt;"&amp;AB1279)/COUNTIF($Z$2:$Z$4721,"是")*100,"")</f>
        <v>92.4114671163575</v>
      </c>
      <c r="AH1279" s="28">
        <f>IF(Z1279="是",COUNTIFS($Z$2:$Z$4721,"是",$AC$2:$AC$4721,"&lt;"&amp;AC1279)/COUNTIF($Z$2:$Z$4721,"是")*100,"")</f>
        <v>57.166947723440131</v>
      </c>
      <c r="AI1279" s="28">
        <f>IF(Z1279="是",COUNTIFS($Z$2:$Z$4721,"是",$AD$2:$AD$4721,"&lt;"&amp;AD1279)/COUNTIF($Z$2:$Z$4721,"是")*100,"")</f>
        <v>73.187183811129856</v>
      </c>
      <c r="AJ1279" s="28">
        <f>IF(Z1279="是",COUNTIFS($Z$2:$Z$4721,"是",$AE$2:$AE$4721,"&lt;"&amp;AE1279)/COUNTIF($Z$2:$Z$4721,"是")*100,"")</f>
        <v>76.72849915682967</v>
      </c>
      <c r="AK1279" s="28">
        <f>IF(Z1279="是",COUNTIFS($Z$2:$Z$4721,"是",$AF$2:$AF$4721,"&lt;"&amp;AF1279)/COUNTIF($Z$2:$Z$4721,"是")*100,"")</f>
        <v>6.5767284991568298</v>
      </c>
      <c r="AL1279" s="29">
        <f>IF(Z1279="是",ROUND(AG1279*0.1+AH1279*0.35+AI1279*0.15+AJ1279*0.15+AK1279*0.25,2),"")</f>
        <v>53.38</v>
      </c>
      <c r="AM1279" s="25">
        <f>IF(Z1279="是",COUNTIFS($Z$2:$Z$4721,"是",$AL$2:$AL$4721,"&gt;"&amp;AL1279)+1,"")</f>
        <v>260</v>
      </c>
      <c r="AN1279" s="24" t="str">
        <f>IF(Z1279&lt;&gt;"是","非参评",IF(AND(AM1279&lt;=COUNTIF($Z$2:$Z$4721,"是")*0.2,AC1279&gt;MEDIAN(IF($Z$2:$Z$4721="是",$AC$2:$AC$4721))),"S",IF(AM1279&lt;=COUNTIF($Z$2:$Z$4721,"是")*0.5,"A",IF(AM1279&lt;=COUNTIF($Z$2:$Z$4721,"是")*0.8,"B","C"))))</f>
        <v>A</v>
      </c>
      <c r="AO1279" s="24" t="str">
        <f>IF(G1279="","无数据",IF(G1279&lt;30,"MOB1-",IF(G1279&lt;90,"MOB1-3",IF(G1279&lt;180,"MOB3-6",IF(G1279&lt;365,"MOB6-12","MOB12+")))))</f>
        <v>MOB1-3</v>
      </c>
    </row>
    <row r="1280" spans="1:41" ht="13.5" hidden="1" customHeight="1">
      <c r="A1280" s="24" t="s">
        <v>1168</v>
      </c>
      <c r="B1280" s="34" t="s">
        <v>181</v>
      </c>
      <c r="C1280" s="25">
        <v>804802</v>
      </c>
      <c r="D1280" s="24" t="s">
        <v>617</v>
      </c>
      <c r="E1280" s="26">
        <v>46105.585416666698</v>
      </c>
      <c r="F1280" s="26">
        <v>46105.585416666698</v>
      </c>
      <c r="G1280" s="25">
        <v>49</v>
      </c>
      <c r="H1280" s="25">
        <v>49</v>
      </c>
      <c r="I1280" s="26">
        <v>46154.7993055556</v>
      </c>
      <c r="J1280" s="27">
        <v>3161</v>
      </c>
      <c r="K1280" s="27">
        <v>4462</v>
      </c>
      <c r="L1280" s="27">
        <v>1491</v>
      </c>
      <c r="M1280" s="27">
        <v>267570</v>
      </c>
      <c r="N1280" s="27">
        <v>224822</v>
      </c>
      <c r="O1280" s="25">
        <v>24</v>
      </c>
      <c r="P1280" s="27">
        <v>0</v>
      </c>
      <c r="Q1280" s="24"/>
      <c r="R1280" s="24"/>
      <c r="S1280" s="27">
        <v>189</v>
      </c>
      <c r="T1280" s="27">
        <v>283</v>
      </c>
      <c r="U1280" s="27">
        <v>8507500</v>
      </c>
      <c r="V1280" s="27">
        <v>3093800</v>
      </c>
      <c r="W1280" s="27">
        <v>8507500</v>
      </c>
      <c r="X1280" s="24" t="str">
        <f>IF(OR(I1280="",说明首页!$C$3-INT(I1280)&gt;7),"是","否")</f>
        <v>否</v>
      </c>
      <c r="Y1280" s="24" t="str">
        <f>IF(OR(O1280="",O1280&lt;22),"是","否")</f>
        <v>否</v>
      </c>
      <c r="Z1280" s="24" t="str">
        <f>IF(AND(X1280="否",Y1280="否"),"是","否")</f>
        <v>是</v>
      </c>
      <c r="AA1280" s="24" t="str">
        <f>IF(OR(I1280="",说明首页!$C$3-INT(I1280)&gt;=3),"是","否")</f>
        <v>否</v>
      </c>
      <c r="AB1280" s="28">
        <f>IFERROR(IF(L1280&gt;0,N1280/L1280,0),0)</f>
        <v>150.78604963112005</v>
      </c>
      <c r="AC1280" s="29">
        <f>IFERROR(IF(U1280="",0,U1280/10000),0)</f>
        <v>850.75</v>
      </c>
      <c r="AD1280" s="27">
        <f>IFERROR(IF(AND(T1280&lt;&gt;"",T1280&gt;0),U1280/T1280,0),0)</f>
        <v>30061.837455830388</v>
      </c>
      <c r="AE1280" s="29">
        <f>IFERROR(IF(V1280="",0,V1280/10000),0)</f>
        <v>309.38</v>
      </c>
      <c r="AF1280" s="29">
        <f>IFERROR(IF(O1280&gt;0,N1280/O1280/60,0),0)</f>
        <v>156.1263888888889</v>
      </c>
      <c r="AG1280" s="28">
        <f>IF(Z1280="是",COUNTIFS($Z$2:$Z$4721,"是",$AB$2:$AB$4721,"&lt;"&amp;AB1280)/COUNTIF($Z$2:$Z$4721,"是")*100,"")</f>
        <v>96.290050590219224</v>
      </c>
      <c r="AH1280" s="28">
        <f>IF(Z1280="是",COUNTIFS($Z$2:$Z$4721,"是",$AC$2:$AC$4721,"&lt;"&amp;AC1280)/COUNTIF($Z$2:$Z$4721,"是")*100,"")</f>
        <v>55.143338954468803</v>
      </c>
      <c r="AI1280" s="28">
        <f>IF(Z1280="是",COUNTIFS($Z$2:$Z$4721,"是",$AD$2:$AD$4721,"&lt;"&amp;AD1280)/COUNTIF($Z$2:$Z$4721,"是")*100,"")</f>
        <v>81.112984822934237</v>
      </c>
      <c r="AJ1280" s="28">
        <f>IF(Z1280="是",COUNTIFS($Z$2:$Z$4721,"是",$AE$2:$AE$4721,"&lt;"&amp;AE1280)/COUNTIF($Z$2:$Z$4721,"是")*100,"")</f>
        <v>50.252951096121414</v>
      </c>
      <c r="AK1280" s="28">
        <f>IF(Z1280="是",COUNTIFS($Z$2:$Z$4721,"是",$AF$2:$AF$4721,"&lt;"&amp;AF1280)/COUNTIF($Z$2:$Z$4721,"是")*100,"")</f>
        <v>79.932546374367618</v>
      </c>
      <c r="AL1280" s="29">
        <f>IF(Z1280="是",ROUND(AG1280*0.1+AH1280*0.35+AI1280*0.15+AJ1280*0.15+AK1280*0.25,2),"")</f>
        <v>68.62</v>
      </c>
      <c r="AM1280" s="25">
        <f>IF(Z1280="是",COUNTIFS($Z$2:$Z$4721,"是",$AL$2:$AL$4721,"&gt;"&amp;AL1280)+1,"")</f>
        <v>145</v>
      </c>
      <c r="AN1280" s="24" t="str">
        <f>IF(Z1280&lt;&gt;"是","非参评",IF(AND(AM1280&lt;=COUNTIF($Z$2:$Z$4721,"是")*0.2,AC1280&gt;MEDIAN(IF($Z$2:$Z$4721="是",$AC$2:$AC$4721))),"S",IF(AM1280&lt;=COUNTIF($Z$2:$Z$4721,"是")*0.5,"A",IF(AM1280&lt;=COUNTIF($Z$2:$Z$4721,"是")*0.8,"B","C"))))</f>
        <v>A</v>
      </c>
      <c r="AO1280" s="24" t="str">
        <f>IF(G1280="","无数据",IF(G1280&lt;30,"MOB1-",IF(G1280&lt;90,"MOB1-3",IF(G1280&lt;180,"MOB3-6",IF(G1280&lt;365,"MOB6-12","MOB12+")))))</f>
        <v>MOB1-3</v>
      </c>
    </row>
    <row r="1281" spans="1:41" ht="13.5" hidden="1" customHeight="1">
      <c r="A1281" s="24" t="s">
        <v>1168</v>
      </c>
      <c r="B1281" s="34" t="s">
        <v>181</v>
      </c>
      <c r="C1281" s="25">
        <v>804803</v>
      </c>
      <c r="D1281" s="24" t="s">
        <v>805</v>
      </c>
      <c r="E1281" s="26">
        <v>46105.5847222222</v>
      </c>
      <c r="F1281" s="26">
        <v>46105.5847222222</v>
      </c>
      <c r="G1281" s="25">
        <v>49</v>
      </c>
      <c r="H1281" s="25">
        <v>49</v>
      </c>
      <c r="I1281" s="26">
        <v>46154.800694444399</v>
      </c>
      <c r="J1281" s="27">
        <v>2380</v>
      </c>
      <c r="K1281" s="27">
        <v>3128</v>
      </c>
      <c r="L1281" s="27">
        <v>1092</v>
      </c>
      <c r="M1281" s="27">
        <v>172470</v>
      </c>
      <c r="N1281" s="27">
        <v>140244</v>
      </c>
      <c r="O1281" s="25">
        <v>19</v>
      </c>
      <c r="P1281" s="27">
        <v>0</v>
      </c>
      <c r="Q1281" s="24"/>
      <c r="R1281" s="24"/>
      <c r="S1281" s="27">
        <v>142</v>
      </c>
      <c r="T1281" s="27">
        <v>223</v>
      </c>
      <c r="U1281" s="27">
        <v>3749000</v>
      </c>
      <c r="V1281" s="27">
        <v>1843800</v>
      </c>
      <c r="W1281" s="27">
        <v>3749000</v>
      </c>
      <c r="X1281" s="24" t="str">
        <f>IF(OR(I1281="",说明首页!$C$3-INT(I1281)&gt;7),"是","否")</f>
        <v>否</v>
      </c>
      <c r="Y1281" s="24" t="str">
        <f>IF(OR(O1281="",O1281&lt;22),"是","否")</f>
        <v>是</v>
      </c>
      <c r="Z1281" s="24" t="str">
        <f>IF(AND(X1281="否",Y1281="否"),"是","否")</f>
        <v>否</v>
      </c>
      <c r="AA1281" s="24" t="str">
        <f>IF(OR(I1281="",说明首页!$C$3-INT(I1281)&gt;=3),"是","否")</f>
        <v>否</v>
      </c>
      <c r="AB1281" s="28">
        <f>IFERROR(IF(L1281&gt;0,N1281/L1281,0),0)</f>
        <v>128.42857142857142</v>
      </c>
      <c r="AC1281" s="29">
        <f>IFERROR(IF(U1281="",0,U1281/10000),0)</f>
        <v>374.9</v>
      </c>
      <c r="AD1281" s="27">
        <f>IFERROR(IF(AND(T1281&lt;&gt;"",T1281&gt;0),U1281/T1281,0),0)</f>
        <v>16811.659192825111</v>
      </c>
      <c r="AE1281" s="29">
        <f>IFERROR(IF(V1281="",0,V1281/10000),0)</f>
        <v>184.38</v>
      </c>
      <c r="AF1281" s="29">
        <f>IFERROR(IF(O1281&gt;0,N1281/O1281/60,0),0)</f>
        <v>123.02105263157894</v>
      </c>
      <c r="AG1281" s="28" t="str">
        <f>IF(Z1281="是",COUNTIFS($Z$2:$Z$4721,"是",$AB$2:$AB$4721,"&lt;"&amp;AB1281)/COUNTIF($Z$2:$Z$4721,"是")*100,"")</f>
        <v/>
      </c>
      <c r="AH1281" s="28" t="str">
        <f>IF(Z1281="是",COUNTIFS($Z$2:$Z$4721,"是",$AC$2:$AC$4721,"&lt;"&amp;AC1281)/COUNTIF($Z$2:$Z$4721,"是")*100,"")</f>
        <v/>
      </c>
      <c r="AI1281" s="28" t="str">
        <f>IF(Z1281="是",COUNTIFS($Z$2:$Z$4721,"是",$AD$2:$AD$4721,"&lt;"&amp;AD1281)/COUNTIF($Z$2:$Z$4721,"是")*100,"")</f>
        <v/>
      </c>
      <c r="AJ1281" s="28" t="str">
        <f>IF(Z1281="是",COUNTIFS($Z$2:$Z$4721,"是",$AE$2:$AE$4721,"&lt;"&amp;AE1281)/COUNTIF($Z$2:$Z$4721,"是")*100,"")</f>
        <v/>
      </c>
      <c r="AK1281" s="28" t="str">
        <f>IF(Z1281="是",COUNTIFS($Z$2:$Z$4721,"是",$AF$2:$AF$4721,"&lt;"&amp;AF1281)/COUNTIF($Z$2:$Z$4721,"是")*100,"")</f>
        <v/>
      </c>
      <c r="AL1281" s="29" t="str">
        <f>IF(Z1281="是",ROUND(AG1281*0.1+AH1281*0.35+AI1281*0.15+AJ1281*0.15+AK1281*0.25,2),"")</f>
        <v/>
      </c>
      <c r="AM1281" s="25" t="str">
        <f>IF(Z1281="是",COUNTIFS($Z$2:$Z$4721,"是",$AL$2:$AL$4721,"&gt;"&amp;AL1281)+1,"")</f>
        <v/>
      </c>
      <c r="AN1281" s="24" t="str">
        <f>IF(Z1281&lt;&gt;"是","非参评",IF(AND(AM1281&lt;=COUNTIF($Z$2:$Z$4721,"是")*0.2,AC1281&gt;MEDIAN(IF($Z$2:$Z$4721="是",$AC$2:$AC$4721))),"S",IF(AM1281&lt;=COUNTIF($Z$2:$Z$4721,"是")*0.5,"A",IF(AM1281&lt;=COUNTIF($Z$2:$Z$4721,"是")*0.8,"B","C"))))</f>
        <v>非参评</v>
      </c>
      <c r="AO1281" s="24" t="str">
        <f>IF(G1281="","无数据",IF(G1281&lt;30,"MOB1-",IF(G1281&lt;90,"MOB1-3",IF(G1281&lt;180,"MOB3-6",IF(G1281&lt;365,"MOB6-12","MOB12+")))))</f>
        <v>MOB1-3</v>
      </c>
    </row>
    <row r="1282" spans="1:41" ht="13.5" hidden="1" customHeight="1">
      <c r="A1282" s="24" t="s">
        <v>1168</v>
      </c>
      <c r="B1282" s="34" t="s">
        <v>181</v>
      </c>
      <c r="C1282" s="25">
        <v>804804</v>
      </c>
      <c r="D1282" s="24" t="s">
        <v>292</v>
      </c>
      <c r="E1282" s="26">
        <v>46105.5847222222</v>
      </c>
      <c r="F1282" s="26">
        <v>46105.5847222222</v>
      </c>
      <c r="G1282" s="25">
        <v>49</v>
      </c>
      <c r="H1282" s="25">
        <v>49</v>
      </c>
      <c r="I1282" s="26">
        <v>46154.790972222203</v>
      </c>
      <c r="J1282" s="27">
        <v>3902</v>
      </c>
      <c r="K1282" s="27">
        <v>4952</v>
      </c>
      <c r="L1282" s="27">
        <v>1232</v>
      </c>
      <c r="M1282" s="27">
        <v>214447</v>
      </c>
      <c r="N1282" s="27">
        <v>158996</v>
      </c>
      <c r="O1282" s="25">
        <v>25</v>
      </c>
      <c r="P1282" s="27">
        <v>0</v>
      </c>
      <c r="Q1282" s="24"/>
      <c r="R1282" s="24"/>
      <c r="S1282" s="27">
        <v>197</v>
      </c>
      <c r="T1282" s="27">
        <v>312</v>
      </c>
      <c r="U1282" s="27">
        <v>6888600</v>
      </c>
      <c r="V1282" s="27">
        <v>3766400</v>
      </c>
      <c r="W1282" s="27">
        <v>6888600</v>
      </c>
      <c r="X1282" s="24" t="str">
        <f>IF(OR(I1282="",说明首页!$C$3-INT(I1282)&gt;7),"是","否")</f>
        <v>否</v>
      </c>
      <c r="Y1282" s="24" t="str">
        <f>IF(OR(O1282="",O1282&lt;22),"是","否")</f>
        <v>否</v>
      </c>
      <c r="Z1282" s="24" t="str">
        <f>IF(AND(X1282="否",Y1282="否"),"是","否")</f>
        <v>是</v>
      </c>
      <c r="AA1282" s="24" t="str">
        <f>IF(OR(I1282="",说明首页!$C$3-INT(I1282)&gt;=3),"是","否")</f>
        <v>否</v>
      </c>
      <c r="AB1282" s="28">
        <f>IFERROR(IF(L1282&gt;0,N1282/L1282,0),0)</f>
        <v>129.05519480519482</v>
      </c>
      <c r="AC1282" s="29">
        <f>IFERROR(IF(U1282="",0,U1282/10000),0)</f>
        <v>688.86</v>
      </c>
      <c r="AD1282" s="27">
        <f>IFERROR(IF(AND(T1282&lt;&gt;"",T1282&gt;0),U1282/T1282,0),0)</f>
        <v>22078.846153846152</v>
      </c>
      <c r="AE1282" s="29">
        <f>IFERROR(IF(V1282="",0,V1282/10000),0)</f>
        <v>376.64</v>
      </c>
      <c r="AF1282" s="29">
        <f>IFERROR(IF(O1282&gt;0,N1282/O1282/60,0),0)</f>
        <v>105.99733333333333</v>
      </c>
      <c r="AG1282" s="28">
        <f>IF(Z1282="是",COUNTIFS($Z$2:$Z$4721,"是",$AB$2:$AB$4721,"&lt;"&amp;AB1282)/COUNTIF($Z$2:$Z$4721,"是")*100,"")</f>
        <v>91.905564924114671</v>
      </c>
      <c r="AH1282" s="28">
        <f>IF(Z1282="是",COUNTIFS($Z$2:$Z$4721,"是",$AC$2:$AC$4721,"&lt;"&amp;AC1282)/COUNTIF($Z$2:$Z$4721,"是")*100,"")</f>
        <v>35.919055649241152</v>
      </c>
      <c r="AI1282" s="28">
        <f>IF(Z1282="是",COUNTIFS($Z$2:$Z$4721,"是",$AD$2:$AD$4721,"&lt;"&amp;AD1282)/COUNTIF($Z$2:$Z$4721,"是")*100,"")</f>
        <v>37.099494097807757</v>
      </c>
      <c r="AJ1282" s="28">
        <f>IF(Z1282="是",COUNTIFS($Z$2:$Z$4721,"是",$AE$2:$AE$4721,"&lt;"&amp;AE1282)/COUNTIF($Z$2:$Z$4721,"是")*100,"")</f>
        <v>61.045531197301848</v>
      </c>
      <c r="AK1282" s="28">
        <f>IF(Z1282="是",COUNTIFS($Z$2:$Z$4721,"是",$AF$2:$AF$4721,"&lt;"&amp;AF1282)/COUNTIF($Z$2:$Z$4721,"是")*100,"")</f>
        <v>10.792580101180437</v>
      </c>
      <c r="AL1282" s="29">
        <f>IF(Z1282="是",ROUND(AG1282*0.1+AH1282*0.35+AI1282*0.15+AJ1282*0.15+AK1282*0.25,2),"")</f>
        <v>39.18</v>
      </c>
      <c r="AM1282" s="25">
        <f>IF(Z1282="是",COUNTIFS($Z$2:$Z$4721,"是",$AL$2:$AL$4721,"&gt;"&amp;AL1282)+1,"")</f>
        <v>378</v>
      </c>
      <c r="AN1282" s="24" t="str">
        <f>IF(Z1282&lt;&gt;"是","非参评",IF(AND(AM1282&lt;=COUNTIF($Z$2:$Z$4721,"是")*0.2,AC1282&gt;MEDIAN(IF($Z$2:$Z$4721="是",$AC$2:$AC$4721))),"S",IF(AM1282&lt;=COUNTIF($Z$2:$Z$4721,"是")*0.5,"A",IF(AM1282&lt;=COUNTIF($Z$2:$Z$4721,"是")*0.8,"B","C"))))</f>
        <v>B</v>
      </c>
      <c r="AO1282" s="24" t="str">
        <f>IF(G1282="","无数据",IF(G1282&lt;30,"MOB1-",IF(G1282&lt;90,"MOB1-3",IF(G1282&lt;180,"MOB3-6",IF(G1282&lt;365,"MOB6-12","MOB12+")))))</f>
        <v>MOB1-3</v>
      </c>
    </row>
    <row r="1283" spans="1:41" ht="13.5" hidden="1" customHeight="1">
      <c r="A1283" s="24" t="s">
        <v>1168</v>
      </c>
      <c r="B1283" s="34" t="s">
        <v>181</v>
      </c>
      <c r="C1283" s="25">
        <v>804805</v>
      </c>
      <c r="D1283" s="24" t="s">
        <v>621</v>
      </c>
      <c r="E1283" s="26">
        <v>46105.585416666698</v>
      </c>
      <c r="F1283" s="26">
        <v>46105.585416666698</v>
      </c>
      <c r="G1283" s="25">
        <v>49</v>
      </c>
      <c r="H1283" s="25">
        <v>49</v>
      </c>
      <c r="I1283" s="26">
        <v>46154.788194444402</v>
      </c>
      <c r="J1283" s="27">
        <v>3129</v>
      </c>
      <c r="K1283" s="27">
        <v>4407</v>
      </c>
      <c r="L1283" s="27">
        <v>2132</v>
      </c>
      <c r="M1283" s="27">
        <v>244084</v>
      </c>
      <c r="N1283" s="27">
        <v>210354</v>
      </c>
      <c r="O1283" s="25">
        <v>24</v>
      </c>
      <c r="P1283" s="27">
        <v>0</v>
      </c>
      <c r="Q1283" s="24"/>
      <c r="R1283" s="24"/>
      <c r="S1283" s="27">
        <v>156</v>
      </c>
      <c r="T1283" s="27">
        <v>238</v>
      </c>
      <c r="U1283" s="27">
        <v>4589000</v>
      </c>
      <c r="V1283" s="27">
        <v>1663900</v>
      </c>
      <c r="W1283" s="27">
        <v>4589000</v>
      </c>
      <c r="X1283" s="24" t="str">
        <f>IF(OR(I1283="",说明首页!$C$3-INT(I1283)&gt;7),"是","否")</f>
        <v>否</v>
      </c>
      <c r="Y1283" s="24" t="str">
        <f>IF(OR(O1283="",O1283&lt;22),"是","否")</f>
        <v>否</v>
      </c>
      <c r="Z1283" s="24" t="str">
        <f>IF(AND(X1283="否",Y1283="否"),"是","否")</f>
        <v>是</v>
      </c>
      <c r="AA1283" s="24" t="str">
        <f>IF(OR(I1283="",说明首页!$C$3-INT(I1283)&gt;=3),"是","否")</f>
        <v>否</v>
      </c>
      <c r="AB1283" s="28">
        <f>IFERROR(IF(L1283&gt;0,N1283/L1283,0),0)</f>
        <v>98.665103189493436</v>
      </c>
      <c r="AC1283" s="29">
        <f>IFERROR(IF(U1283="",0,U1283/10000),0)</f>
        <v>458.9</v>
      </c>
      <c r="AD1283" s="27">
        <f>IFERROR(IF(AND(T1283&lt;&gt;"",T1283&gt;0),U1283/T1283,0),0)</f>
        <v>19281.512605042019</v>
      </c>
      <c r="AE1283" s="29">
        <f>IFERROR(IF(V1283="",0,V1283/10000),0)</f>
        <v>166.39</v>
      </c>
      <c r="AF1283" s="29">
        <f>IFERROR(IF(O1283&gt;0,N1283/O1283/60,0),0)</f>
        <v>146.07916666666668</v>
      </c>
      <c r="AG1283" s="28">
        <f>IF(Z1283="是",COUNTIFS($Z$2:$Z$4721,"是",$AB$2:$AB$4721,"&lt;"&amp;AB1283)/COUNTIF($Z$2:$Z$4721,"是")*100,"")</f>
        <v>64.924114671163579</v>
      </c>
      <c r="AH1283" s="28">
        <f>IF(Z1283="是",COUNTIFS($Z$2:$Z$4721,"是",$AC$2:$AC$4721,"&lt;"&amp;AC1283)/COUNTIF($Z$2:$Z$4721,"是")*100,"")</f>
        <v>13.322091062394604</v>
      </c>
      <c r="AI1283" s="28">
        <f>IF(Z1283="是",COUNTIFS($Z$2:$Z$4721,"是",$AD$2:$AD$4721,"&lt;"&amp;AD1283)/COUNTIF($Z$2:$Z$4721,"是")*100,"")</f>
        <v>22.765598650927487</v>
      </c>
      <c r="AJ1283" s="28">
        <f>IF(Z1283="是",COUNTIFS($Z$2:$Z$4721,"是",$AE$2:$AE$4721,"&lt;"&amp;AE1283)/COUNTIF($Z$2:$Z$4721,"是")*100,"")</f>
        <v>21.079258010118043</v>
      </c>
      <c r="AK1283" s="28">
        <f>IF(Z1283="是",COUNTIFS($Z$2:$Z$4721,"是",$AF$2:$AF$4721,"&lt;"&amp;AF1283)/COUNTIF($Z$2:$Z$4721,"是")*100,"")</f>
        <v>68.465430016863408</v>
      </c>
      <c r="AL1283" s="29">
        <f>IF(Z1283="是",ROUND(AG1283*0.1+AH1283*0.35+AI1283*0.15+AJ1283*0.15+AK1283*0.25,2),"")</f>
        <v>34.85</v>
      </c>
      <c r="AM1283" s="25">
        <f>IF(Z1283="是",COUNTIFS($Z$2:$Z$4721,"是",$AL$2:$AL$4721,"&gt;"&amp;AL1283)+1,"")</f>
        <v>409</v>
      </c>
      <c r="AN1283" s="24" t="str">
        <f>IF(Z1283&lt;&gt;"是","非参评",IF(AND(AM1283&lt;=COUNTIF($Z$2:$Z$4721,"是")*0.2,AC1283&gt;MEDIAN(IF($Z$2:$Z$4721="是",$AC$2:$AC$4721))),"S",IF(AM1283&lt;=COUNTIF($Z$2:$Z$4721,"是")*0.5,"A",IF(AM1283&lt;=COUNTIF($Z$2:$Z$4721,"是")*0.8,"B","C"))))</f>
        <v>B</v>
      </c>
      <c r="AO1283" s="24" t="str">
        <f>IF(G1283="","无数据",IF(G1283&lt;30,"MOB1-",IF(G1283&lt;90,"MOB1-3",IF(G1283&lt;180,"MOB3-6",IF(G1283&lt;365,"MOB6-12","MOB12+")))))</f>
        <v>MOB1-3</v>
      </c>
    </row>
    <row r="1284" spans="1:41" ht="13.5" hidden="1" customHeight="1">
      <c r="A1284" s="24" t="s">
        <v>1168</v>
      </c>
      <c r="B1284" s="34" t="s">
        <v>162</v>
      </c>
      <c r="C1284" s="25">
        <v>804809</v>
      </c>
      <c r="D1284" s="24" t="s">
        <v>1780</v>
      </c>
      <c r="E1284" s="26">
        <v>46105.445833333302</v>
      </c>
      <c r="F1284" s="26">
        <v>46105.445833333302</v>
      </c>
      <c r="G1284" s="25">
        <v>49</v>
      </c>
      <c r="H1284" s="25">
        <v>49</v>
      </c>
      <c r="I1284" s="26">
        <v>46154.771527777797</v>
      </c>
      <c r="J1284" s="27">
        <v>3350</v>
      </c>
      <c r="K1284" s="27">
        <v>5600</v>
      </c>
      <c r="L1284" s="27">
        <v>1506</v>
      </c>
      <c r="M1284" s="27">
        <v>241285</v>
      </c>
      <c r="N1284" s="27">
        <v>175052</v>
      </c>
      <c r="O1284" s="25">
        <v>26</v>
      </c>
      <c r="P1284" s="27">
        <v>0</v>
      </c>
      <c r="Q1284" s="24"/>
      <c r="R1284" s="24"/>
      <c r="S1284" s="27">
        <v>247</v>
      </c>
      <c r="T1284" s="27">
        <v>377</v>
      </c>
      <c r="U1284" s="27">
        <v>4878500</v>
      </c>
      <c r="V1284" s="27">
        <v>1133800</v>
      </c>
      <c r="W1284" s="27">
        <v>4878500</v>
      </c>
      <c r="X1284" s="24" t="str">
        <f>IF(OR(I1284="",说明首页!$C$3-INT(I1284)&gt;7),"是","否")</f>
        <v>否</v>
      </c>
      <c r="Y1284" s="24" t="str">
        <f>IF(OR(O1284="",O1284&lt;22),"是","否")</f>
        <v>否</v>
      </c>
      <c r="Z1284" s="24" t="str">
        <f>IF(AND(X1284="否",Y1284="否"),"是","否")</f>
        <v>是</v>
      </c>
      <c r="AA1284" s="24" t="str">
        <f>IF(OR(I1284="",说明首页!$C$3-INT(I1284)&gt;=3),"是","否")</f>
        <v>否</v>
      </c>
      <c r="AB1284" s="28">
        <f>IFERROR(IF(L1284&gt;0,N1284/L1284,0),0)</f>
        <v>116.23638778220452</v>
      </c>
      <c r="AC1284" s="29">
        <f>IFERROR(IF(U1284="",0,U1284/10000),0)</f>
        <v>487.85</v>
      </c>
      <c r="AD1284" s="27">
        <f>IFERROR(IF(AND(T1284&lt;&gt;"",T1284&gt;0),U1284/T1284,0),0)</f>
        <v>12940.318302387268</v>
      </c>
      <c r="AE1284" s="29">
        <f>IFERROR(IF(V1284="",0,V1284/10000),0)</f>
        <v>113.38</v>
      </c>
      <c r="AF1284" s="29">
        <f>IFERROR(IF(O1284&gt;0,N1284/O1284/60,0),0)</f>
        <v>112.21282051282051</v>
      </c>
      <c r="AG1284" s="28">
        <f>IF(Z1284="是",COUNTIFS($Z$2:$Z$4721,"是",$AB$2:$AB$4721,"&lt;"&amp;AB1284)/COUNTIF($Z$2:$Z$4721,"是")*100,"")</f>
        <v>85.834738617200685</v>
      </c>
      <c r="AH1284" s="28">
        <f>IF(Z1284="是",COUNTIFS($Z$2:$Z$4721,"是",$AC$2:$AC$4721,"&lt;"&amp;AC1284)/COUNTIF($Z$2:$Z$4721,"是")*100,"")</f>
        <v>15.851602023608768</v>
      </c>
      <c r="AI1284" s="28">
        <f>IF(Z1284="是",COUNTIFS($Z$2:$Z$4721,"是",$AD$2:$AD$4721,"&lt;"&amp;AD1284)/COUNTIF($Z$2:$Z$4721,"是")*100,"")</f>
        <v>2.5295109612141653</v>
      </c>
      <c r="AJ1284" s="28">
        <f>IF(Z1284="是",COUNTIFS($Z$2:$Z$4721,"是",$AE$2:$AE$4721,"&lt;"&amp;AE1284)/COUNTIF($Z$2:$Z$4721,"是")*100,"")</f>
        <v>10.455311973018549</v>
      </c>
      <c r="AK1284" s="28">
        <f>IF(Z1284="是",COUNTIFS($Z$2:$Z$4721,"是",$AF$2:$AF$4721,"&lt;"&amp;AF1284)/COUNTIF($Z$2:$Z$4721,"是")*100,"")</f>
        <v>15.851602023608768</v>
      </c>
      <c r="AL1284" s="29">
        <f>IF(Z1284="是",ROUND(AG1284*0.1+AH1284*0.35+AI1284*0.15+AJ1284*0.15+AK1284*0.25,2),"")</f>
        <v>20.04</v>
      </c>
      <c r="AM1284" s="25">
        <f>IF(Z1284="是",COUNTIFS($Z$2:$Z$4721,"是",$AL$2:$AL$4721,"&gt;"&amp;AL1284)+1,"")</f>
        <v>534</v>
      </c>
      <c r="AN1284" s="24" t="str">
        <f>IF(Z1284&lt;&gt;"是","非参评",IF(AND(AM1284&lt;=COUNTIF($Z$2:$Z$4721,"是")*0.2,AC1284&gt;MEDIAN(IF($Z$2:$Z$4721="是",$AC$2:$AC$4721))),"S",IF(AM1284&lt;=COUNTIF($Z$2:$Z$4721,"是")*0.5,"A",IF(AM1284&lt;=COUNTIF($Z$2:$Z$4721,"是")*0.8,"B","C"))))</f>
        <v>C</v>
      </c>
      <c r="AO1284" s="24" t="str">
        <f>IF(G1284="","无数据",IF(G1284&lt;30,"MOB1-",IF(G1284&lt;90,"MOB1-3",IF(G1284&lt;180,"MOB3-6",IF(G1284&lt;365,"MOB6-12","MOB12+")))))</f>
        <v>MOB1-3</v>
      </c>
    </row>
    <row r="1285" spans="1:41" ht="13.5" hidden="1" customHeight="1">
      <c r="A1285" s="24" t="s">
        <v>1168</v>
      </c>
      <c r="B1285" s="34" t="s">
        <v>162</v>
      </c>
      <c r="C1285" s="25">
        <v>804810</v>
      </c>
      <c r="D1285" s="24" t="s">
        <v>1751</v>
      </c>
      <c r="E1285" s="26">
        <v>46106.468055555597</v>
      </c>
      <c r="F1285" s="26">
        <v>46106.468055555597</v>
      </c>
      <c r="G1285" s="25">
        <v>48</v>
      </c>
      <c r="H1285" s="25">
        <v>48</v>
      </c>
      <c r="I1285" s="26">
        <v>46138.640972222202</v>
      </c>
      <c r="J1285" s="27">
        <v>2027</v>
      </c>
      <c r="K1285" s="27">
        <v>2681</v>
      </c>
      <c r="L1285" s="27">
        <v>1141</v>
      </c>
      <c r="M1285" s="27">
        <v>106396</v>
      </c>
      <c r="N1285" s="27">
        <v>83211</v>
      </c>
      <c r="O1285" s="24">
        <v>12</v>
      </c>
      <c r="P1285" s="27">
        <v>0</v>
      </c>
      <c r="Q1285" s="24"/>
      <c r="R1285" s="24"/>
      <c r="S1285" s="27">
        <v>106</v>
      </c>
      <c r="T1285" s="27">
        <v>165</v>
      </c>
      <c r="U1285" s="27">
        <v>1943900</v>
      </c>
      <c r="V1285" s="27">
        <v>80100</v>
      </c>
      <c r="W1285" s="27">
        <v>1943900</v>
      </c>
      <c r="X1285" s="24" t="str">
        <f>IF(OR(I1285="",说明首页!$C$3-INT(I1285)&gt;7),"是","否")</f>
        <v>否</v>
      </c>
      <c r="Y1285" s="24" t="str">
        <f>IF(OR(O1285="",O1285&lt;22),"是","否")</f>
        <v>是</v>
      </c>
      <c r="Z1285" s="24" t="str">
        <f>IF(AND(X1285="否",Y1285="否"),"是","否")</f>
        <v>否</v>
      </c>
      <c r="AA1285" s="24" t="str">
        <f>IF(OR(I1285="",说明首页!$C$3-INT(I1285)&gt;=3),"是","否")</f>
        <v>否</v>
      </c>
      <c r="AB1285" s="28">
        <f>IFERROR(IF(L1285&gt;0,N1285/L1285,0),0)</f>
        <v>72.92813321647678</v>
      </c>
      <c r="AC1285" s="29">
        <f>IFERROR(IF(U1285="",0,U1285/10000),0)</f>
        <v>194.39</v>
      </c>
      <c r="AD1285" s="27">
        <f>IFERROR(IF(AND(T1285&lt;&gt;"",T1285&gt;0),U1285/T1285,0),0)</f>
        <v>11781.212121212122</v>
      </c>
      <c r="AE1285" s="29">
        <f>IFERROR(IF(V1285="",0,V1285/10000),0)</f>
        <v>8.01</v>
      </c>
      <c r="AF1285" s="29">
        <f>IFERROR(IF(O1285&gt;0,N1285/O1285/60,0),0)</f>
        <v>115.57083333333334</v>
      </c>
      <c r="AG1285" s="28" t="str">
        <f>IF(Z1285="是",COUNTIFS($Z$2:$Z$4721,"是",$AB$2:$AB$4721,"&lt;"&amp;AB1285)/COUNTIF($Z$2:$Z$4721,"是")*100,"")</f>
        <v/>
      </c>
      <c r="AH1285" s="28" t="str">
        <f>IF(Z1285="是",COUNTIFS($Z$2:$Z$4721,"是",$AC$2:$AC$4721,"&lt;"&amp;AC1285)/COUNTIF($Z$2:$Z$4721,"是")*100,"")</f>
        <v/>
      </c>
      <c r="AI1285" s="28" t="str">
        <f>IF(Z1285="是",COUNTIFS($Z$2:$Z$4721,"是",$AD$2:$AD$4721,"&lt;"&amp;AD1285)/COUNTIF($Z$2:$Z$4721,"是")*100,"")</f>
        <v/>
      </c>
      <c r="AJ1285" s="28" t="str">
        <f>IF(Z1285="是",COUNTIFS($Z$2:$Z$4721,"是",$AE$2:$AE$4721,"&lt;"&amp;AE1285)/COUNTIF($Z$2:$Z$4721,"是")*100,"")</f>
        <v/>
      </c>
      <c r="AK1285" s="28" t="str">
        <f>IF(Z1285="是",COUNTIFS($Z$2:$Z$4721,"是",$AF$2:$AF$4721,"&lt;"&amp;AF1285)/COUNTIF($Z$2:$Z$4721,"是")*100,"")</f>
        <v/>
      </c>
      <c r="AL1285" s="29" t="str">
        <f>IF(Z1285="是",ROUND(AG1285*0.1+AH1285*0.35+AI1285*0.15+AJ1285*0.15+AK1285*0.25,2),"")</f>
        <v/>
      </c>
      <c r="AM1285" s="25" t="str">
        <f>IF(Z1285="是",COUNTIFS($Z$2:$Z$4721,"是",$AL$2:$AL$4721,"&gt;"&amp;AL1285)+1,"")</f>
        <v/>
      </c>
      <c r="AN1285" s="24" t="str">
        <f>IF(Z1285&lt;&gt;"是","非参评",IF(AND(AM1285&lt;=COUNTIF($Z$2:$Z$4721,"是")*0.2,AC1285&gt;MEDIAN(IF($Z$2:$Z$4721="是",$AC$2:$AC$4721))),"S",IF(AM1285&lt;=COUNTIF($Z$2:$Z$4721,"是")*0.5,"A",IF(AM1285&lt;=COUNTIF($Z$2:$Z$4721,"是")*0.8,"B","C"))))</f>
        <v>非参评</v>
      </c>
      <c r="AO1285" s="24" t="str">
        <f>IF(G1285="","无数据",IF(G1285&lt;30,"MOB1-",IF(G1285&lt;90,"MOB1-3",IF(G1285&lt;180,"MOB3-6",IF(G1285&lt;365,"MOB6-12","MOB12+")))))</f>
        <v>MOB1-3</v>
      </c>
    </row>
    <row r="1286" spans="1:41" ht="13.5" hidden="1" customHeight="1">
      <c r="A1286" s="24" t="s">
        <v>1168</v>
      </c>
      <c r="B1286" s="34" t="s">
        <v>176</v>
      </c>
      <c r="C1286" s="25">
        <v>804838</v>
      </c>
      <c r="D1286" s="24" t="s">
        <v>1284</v>
      </c>
      <c r="E1286" s="26">
        <v>46107.586111111101</v>
      </c>
      <c r="F1286" s="26">
        <v>46107.586111111101</v>
      </c>
      <c r="G1286" s="25">
        <v>47</v>
      </c>
      <c r="H1286" s="25">
        <v>47</v>
      </c>
      <c r="I1286" s="26">
        <v>46154.7902777778</v>
      </c>
      <c r="J1286" s="27">
        <v>2186</v>
      </c>
      <c r="K1286" s="27">
        <v>3375</v>
      </c>
      <c r="L1286" s="27">
        <v>1093</v>
      </c>
      <c r="M1286" s="27">
        <v>134872</v>
      </c>
      <c r="N1286" s="27">
        <v>105333</v>
      </c>
      <c r="O1286" s="25">
        <v>17</v>
      </c>
      <c r="P1286" s="27">
        <v>0</v>
      </c>
      <c r="Q1286" s="24"/>
      <c r="R1286" s="24"/>
      <c r="S1286" s="27">
        <v>103</v>
      </c>
      <c r="T1286" s="27">
        <v>171</v>
      </c>
      <c r="U1286" s="27">
        <v>3051700</v>
      </c>
      <c r="V1286" s="27">
        <v>1005300</v>
      </c>
      <c r="W1286" s="27">
        <v>3051700</v>
      </c>
      <c r="X1286" s="24" t="str">
        <f>IF(OR(I1286="",说明首页!$C$3-INT(I1286)&gt;7),"是","否")</f>
        <v>否</v>
      </c>
      <c r="Y1286" s="24" t="str">
        <f>IF(OR(O1286="",O1286&lt;22),"是","否")</f>
        <v>是</v>
      </c>
      <c r="Z1286" s="24" t="str">
        <f>IF(AND(X1286="否",Y1286="否"),"是","否")</f>
        <v>否</v>
      </c>
      <c r="AA1286" s="24" t="str">
        <f>IF(OR(I1286="",说明首页!$C$3-INT(I1286)&gt;=3),"是","否")</f>
        <v>否</v>
      </c>
      <c r="AB1286" s="28">
        <f>IFERROR(IF(L1286&gt;0,N1286/L1286,0),0)</f>
        <v>96.370539798719122</v>
      </c>
      <c r="AC1286" s="29">
        <f>IFERROR(IF(U1286="",0,U1286/10000),0)</f>
        <v>305.17</v>
      </c>
      <c r="AD1286" s="27">
        <f>IFERROR(IF(AND(T1286&lt;&gt;"",T1286&gt;0),U1286/T1286,0),0)</f>
        <v>17846.198830409357</v>
      </c>
      <c r="AE1286" s="29">
        <f>IFERROR(IF(V1286="",0,V1286/10000),0)</f>
        <v>100.53</v>
      </c>
      <c r="AF1286" s="29">
        <f>IFERROR(IF(O1286&gt;0,N1286/O1286/60,0),0)</f>
        <v>103.26764705882353</v>
      </c>
      <c r="AG1286" s="28" t="str">
        <f>IF(Z1286="是",COUNTIFS($Z$2:$Z$4721,"是",$AB$2:$AB$4721,"&lt;"&amp;AB1286)/COUNTIF($Z$2:$Z$4721,"是")*100,"")</f>
        <v/>
      </c>
      <c r="AH1286" s="28" t="str">
        <f>IF(Z1286="是",COUNTIFS($Z$2:$Z$4721,"是",$AC$2:$AC$4721,"&lt;"&amp;AC1286)/COUNTIF($Z$2:$Z$4721,"是")*100,"")</f>
        <v/>
      </c>
      <c r="AI1286" s="28" t="str">
        <f>IF(Z1286="是",COUNTIFS($Z$2:$Z$4721,"是",$AD$2:$AD$4721,"&lt;"&amp;AD1286)/COUNTIF($Z$2:$Z$4721,"是")*100,"")</f>
        <v/>
      </c>
      <c r="AJ1286" s="28" t="str">
        <f>IF(Z1286="是",COUNTIFS($Z$2:$Z$4721,"是",$AE$2:$AE$4721,"&lt;"&amp;AE1286)/COUNTIF($Z$2:$Z$4721,"是")*100,"")</f>
        <v/>
      </c>
      <c r="AK1286" s="28" t="str">
        <f>IF(Z1286="是",COUNTIFS($Z$2:$Z$4721,"是",$AF$2:$AF$4721,"&lt;"&amp;AF1286)/COUNTIF($Z$2:$Z$4721,"是")*100,"")</f>
        <v/>
      </c>
      <c r="AL1286" s="29" t="str">
        <f>IF(Z1286="是",ROUND(AG1286*0.1+AH1286*0.35+AI1286*0.15+AJ1286*0.15+AK1286*0.25,2),"")</f>
        <v/>
      </c>
      <c r="AM1286" s="25" t="str">
        <f>IF(Z1286="是",COUNTIFS($Z$2:$Z$4721,"是",$AL$2:$AL$4721,"&gt;"&amp;AL1286)+1,"")</f>
        <v/>
      </c>
      <c r="AN1286" s="24" t="str">
        <f>IF(Z1286&lt;&gt;"是","非参评",IF(AND(AM1286&lt;=COUNTIF($Z$2:$Z$4721,"是")*0.2,AC1286&gt;MEDIAN(IF($Z$2:$Z$4721="是",$AC$2:$AC$4721))),"S",IF(AM1286&lt;=COUNTIF($Z$2:$Z$4721,"是")*0.5,"A",IF(AM1286&lt;=COUNTIF($Z$2:$Z$4721,"是")*0.8,"B","C"))))</f>
        <v>非参评</v>
      </c>
      <c r="AO1286" s="24" t="str">
        <f>IF(G1286="","无数据",IF(G1286&lt;30,"MOB1-",IF(G1286&lt;90,"MOB1-3",IF(G1286&lt;180,"MOB3-6",IF(G1286&lt;365,"MOB6-12","MOB12+")))))</f>
        <v>MOB1-3</v>
      </c>
    </row>
    <row r="1287" spans="1:41" ht="13.5" hidden="1" customHeight="1">
      <c r="A1287" s="24" t="s">
        <v>1168</v>
      </c>
      <c r="B1287" s="34" t="s">
        <v>181</v>
      </c>
      <c r="C1287" s="25">
        <v>804870</v>
      </c>
      <c r="D1287" s="24" t="s">
        <v>613</v>
      </c>
      <c r="E1287" s="26">
        <v>46106.585416666698</v>
      </c>
      <c r="F1287" s="26">
        <v>46106.585416666698</v>
      </c>
      <c r="G1287" s="25">
        <v>48</v>
      </c>
      <c r="H1287" s="25">
        <v>48</v>
      </c>
      <c r="I1287" s="26">
        <v>46136.788888888899</v>
      </c>
      <c r="J1287" s="27">
        <v>1554</v>
      </c>
      <c r="K1287" s="27">
        <v>2092</v>
      </c>
      <c r="L1287" s="27">
        <v>656</v>
      </c>
      <c r="M1287" s="27">
        <v>88350</v>
      </c>
      <c r="N1287" s="27">
        <v>67360</v>
      </c>
      <c r="O1287" s="25">
        <v>12</v>
      </c>
      <c r="P1287" s="27">
        <v>0</v>
      </c>
      <c r="Q1287" s="24"/>
      <c r="R1287" s="24"/>
      <c r="S1287" s="27">
        <v>79</v>
      </c>
      <c r="T1287" s="27">
        <v>121</v>
      </c>
      <c r="U1287" s="27">
        <v>2153200</v>
      </c>
      <c r="V1287" s="24">
        <v>729600</v>
      </c>
      <c r="W1287" s="27">
        <v>2153200</v>
      </c>
      <c r="X1287" s="24" t="str">
        <f>IF(OR(I1287="",说明首页!$C$3-INT(I1287)&gt;7),"是","否")</f>
        <v>否</v>
      </c>
      <c r="Y1287" s="24" t="str">
        <f>IF(OR(O1287="",O1287&lt;22),"是","否")</f>
        <v>是</v>
      </c>
      <c r="Z1287" s="24" t="str">
        <f>IF(AND(X1287="否",Y1287="否"),"是","否")</f>
        <v>否</v>
      </c>
      <c r="AA1287" s="24" t="str">
        <f>IF(OR(I1287="",说明首页!$C$3-INT(I1287)&gt;=3),"是","否")</f>
        <v>否</v>
      </c>
      <c r="AB1287" s="28">
        <f>IFERROR(IF(L1287&gt;0,N1287/L1287,0),0)</f>
        <v>102.6829268292683</v>
      </c>
      <c r="AC1287" s="29">
        <f>IFERROR(IF(U1287="",0,U1287/10000),0)</f>
        <v>215.32</v>
      </c>
      <c r="AD1287" s="27">
        <f>IFERROR(IF(AND(T1287&lt;&gt;"",T1287&gt;0),U1287/T1287,0),0)</f>
        <v>17795.041322314049</v>
      </c>
      <c r="AE1287" s="29">
        <f>IFERROR(IF(V1287="",0,V1287/10000),0)</f>
        <v>72.959999999999994</v>
      </c>
      <c r="AF1287" s="29">
        <f>IFERROR(IF(O1287&gt;0,N1287/O1287/60,0),0)</f>
        <v>93.555555555555557</v>
      </c>
      <c r="AG1287" s="28" t="str">
        <f>IF(Z1287="是",COUNTIFS($Z$2:$Z$4721,"是",$AB$2:$AB$4721,"&lt;"&amp;AB1287)/COUNTIF($Z$2:$Z$4721,"是")*100,"")</f>
        <v/>
      </c>
      <c r="AH1287" s="28" t="str">
        <f>IF(Z1287="是",COUNTIFS($Z$2:$Z$4721,"是",$AC$2:$AC$4721,"&lt;"&amp;AC1287)/COUNTIF($Z$2:$Z$4721,"是")*100,"")</f>
        <v/>
      </c>
      <c r="AI1287" s="28" t="str">
        <f>IF(Z1287="是",COUNTIFS($Z$2:$Z$4721,"是",$AD$2:$AD$4721,"&lt;"&amp;AD1287)/COUNTIF($Z$2:$Z$4721,"是")*100,"")</f>
        <v/>
      </c>
      <c r="AJ1287" s="28" t="str">
        <f>IF(Z1287="是",COUNTIFS($Z$2:$Z$4721,"是",$AE$2:$AE$4721,"&lt;"&amp;AE1287)/COUNTIF($Z$2:$Z$4721,"是")*100,"")</f>
        <v/>
      </c>
      <c r="AK1287" s="28" t="str">
        <f>IF(Z1287="是",COUNTIFS($Z$2:$Z$4721,"是",$AF$2:$AF$4721,"&lt;"&amp;AF1287)/COUNTIF($Z$2:$Z$4721,"是")*100,"")</f>
        <v/>
      </c>
      <c r="AL1287" s="29" t="str">
        <f>IF(Z1287="是",ROUND(AG1287*0.1+AH1287*0.35+AI1287*0.15+AJ1287*0.15+AK1287*0.25,2),"")</f>
        <v/>
      </c>
      <c r="AM1287" s="25" t="str">
        <f>IF(Z1287="是",COUNTIFS($Z$2:$Z$4721,"是",$AL$2:$AL$4721,"&gt;"&amp;AL1287)+1,"")</f>
        <v/>
      </c>
      <c r="AN1287" s="24" t="str">
        <f>IF(Z1287&lt;&gt;"是","非参评",IF(AND(AM1287&lt;=COUNTIF($Z$2:$Z$4721,"是")*0.2,AC1287&gt;MEDIAN(IF($Z$2:$Z$4721="是",$AC$2:$AC$4721))),"S",IF(AM1287&lt;=COUNTIF($Z$2:$Z$4721,"是")*0.5,"A",IF(AM1287&lt;=COUNTIF($Z$2:$Z$4721,"是")*0.8,"B","C"))))</f>
        <v>非参评</v>
      </c>
      <c r="AO1287" s="24" t="str">
        <f>IF(G1287="","无数据",IF(G1287&lt;30,"MOB1-",IF(G1287&lt;90,"MOB1-3",IF(G1287&lt;180,"MOB3-6",IF(G1287&lt;365,"MOB6-12","MOB12+")))))</f>
        <v>MOB1-3</v>
      </c>
    </row>
    <row r="1288" spans="1:41" ht="13.5" hidden="1" customHeight="1">
      <c r="A1288" s="24" t="s">
        <v>1168</v>
      </c>
      <c r="B1288" s="34" t="s">
        <v>181</v>
      </c>
      <c r="C1288" s="25">
        <v>804873</v>
      </c>
      <c r="D1288" s="24" t="s">
        <v>1026</v>
      </c>
      <c r="E1288" s="26">
        <v>46106.5847222222</v>
      </c>
      <c r="F1288" s="26">
        <v>46106.5847222222</v>
      </c>
      <c r="G1288" s="25">
        <v>48</v>
      </c>
      <c r="H1288" s="25">
        <v>48</v>
      </c>
      <c r="I1288" s="26">
        <v>46154.787499999999</v>
      </c>
      <c r="J1288" s="27">
        <v>3070</v>
      </c>
      <c r="K1288" s="27">
        <v>3423</v>
      </c>
      <c r="L1288" s="27">
        <v>1733</v>
      </c>
      <c r="M1288" s="27">
        <v>216710</v>
      </c>
      <c r="N1288" s="27">
        <v>190092</v>
      </c>
      <c r="O1288" s="25">
        <v>24</v>
      </c>
      <c r="P1288" s="27">
        <v>0</v>
      </c>
      <c r="Q1288" s="24"/>
      <c r="R1288" s="24"/>
      <c r="S1288" s="27">
        <v>179</v>
      </c>
      <c r="T1288" s="27">
        <v>284</v>
      </c>
      <c r="U1288" s="27">
        <v>7186200</v>
      </c>
      <c r="V1288" s="27">
        <v>3189100</v>
      </c>
      <c r="W1288" s="27">
        <v>7186200</v>
      </c>
      <c r="X1288" s="24" t="str">
        <f>IF(OR(I1288="",说明首页!$C$3-INT(I1288)&gt;7),"是","否")</f>
        <v>否</v>
      </c>
      <c r="Y1288" s="24" t="str">
        <f>IF(OR(O1288="",O1288&lt;22),"是","否")</f>
        <v>否</v>
      </c>
      <c r="Z1288" s="24" t="str">
        <f>IF(AND(X1288="否",Y1288="否"),"是","否")</f>
        <v>是</v>
      </c>
      <c r="AA1288" s="24" t="str">
        <f>IF(OR(I1288="",说明首页!$C$3-INT(I1288)&gt;=3),"是","否")</f>
        <v>否</v>
      </c>
      <c r="AB1288" s="28">
        <f>IFERROR(IF(L1288&gt;0,N1288/L1288,0),0)</f>
        <v>109.68955568378534</v>
      </c>
      <c r="AC1288" s="29">
        <f>IFERROR(IF(U1288="",0,U1288/10000),0)</f>
        <v>718.62</v>
      </c>
      <c r="AD1288" s="27">
        <f>IFERROR(IF(AND(T1288&lt;&gt;"",T1288&gt;0),U1288/T1288,0),0)</f>
        <v>25303.521126760563</v>
      </c>
      <c r="AE1288" s="29">
        <f>IFERROR(IF(V1288="",0,V1288/10000),0)</f>
        <v>318.91000000000003</v>
      </c>
      <c r="AF1288" s="29">
        <f>IFERROR(IF(O1288&gt;0,N1288/O1288/60,0),0)</f>
        <v>132.00833333333333</v>
      </c>
      <c r="AG1288" s="28">
        <f>IF(Z1288="是",COUNTIFS($Z$2:$Z$4721,"是",$AB$2:$AB$4721,"&lt;"&amp;AB1288)/COUNTIF($Z$2:$Z$4721,"是")*100,"")</f>
        <v>79.932546374367618</v>
      </c>
      <c r="AH1288" s="28">
        <f>IF(Z1288="是",COUNTIFS($Z$2:$Z$4721,"是",$AC$2:$AC$4721,"&lt;"&amp;AC1288)/COUNTIF($Z$2:$Z$4721,"是")*100,"")</f>
        <v>39.797639123102869</v>
      </c>
      <c r="AI1288" s="28">
        <f>IF(Z1288="是",COUNTIFS($Z$2:$Z$4721,"是",$AD$2:$AD$4721,"&lt;"&amp;AD1288)/COUNTIF($Z$2:$Z$4721,"是")*100,"")</f>
        <v>59.021922428330519</v>
      </c>
      <c r="AJ1288" s="28">
        <f>IF(Z1288="是",COUNTIFS($Z$2:$Z$4721,"是",$AE$2:$AE$4721,"&lt;"&amp;AE1288)/COUNTIF($Z$2:$Z$4721,"是")*100,"")</f>
        <v>51.770657672849921</v>
      </c>
      <c r="AK1288" s="28">
        <f>IF(Z1288="是",COUNTIFS($Z$2:$Z$4721,"是",$AF$2:$AF$4721,"&lt;"&amp;AF1288)/COUNTIF($Z$2:$Z$4721,"是")*100,"")</f>
        <v>45.699831365935914</v>
      </c>
      <c r="AL1288" s="29">
        <f>IF(Z1288="是",ROUND(AG1288*0.1+AH1288*0.35+AI1288*0.15+AJ1288*0.15+AK1288*0.25,2),"")</f>
        <v>49.97</v>
      </c>
      <c r="AM1288" s="25">
        <f>IF(Z1288="是",COUNTIFS($Z$2:$Z$4721,"是",$AL$2:$AL$4721,"&gt;"&amp;AL1288)+1,"")</f>
        <v>283</v>
      </c>
      <c r="AN1288" s="24" t="str">
        <f>IF(Z1288&lt;&gt;"是","非参评",IF(AND(AM1288&lt;=COUNTIF($Z$2:$Z$4721,"是")*0.2,AC1288&gt;MEDIAN(IF($Z$2:$Z$4721="是",$AC$2:$AC$4721))),"S",IF(AM1288&lt;=COUNTIF($Z$2:$Z$4721,"是")*0.5,"A",IF(AM1288&lt;=COUNTIF($Z$2:$Z$4721,"是")*0.8,"B","C"))))</f>
        <v>A</v>
      </c>
      <c r="AO1288" s="24" t="str">
        <f>IF(G1288="","无数据",IF(G1288&lt;30,"MOB1-",IF(G1288&lt;90,"MOB1-3",IF(G1288&lt;180,"MOB3-6",IF(G1288&lt;365,"MOB6-12","MOB12+")))))</f>
        <v>MOB1-3</v>
      </c>
    </row>
    <row r="1289" spans="1:41" ht="13.5" hidden="1" customHeight="1">
      <c r="A1289" s="24" t="s">
        <v>1168</v>
      </c>
      <c r="B1289" s="34" t="s">
        <v>147</v>
      </c>
      <c r="C1289" s="25">
        <v>804879</v>
      </c>
      <c r="D1289" s="24" t="s">
        <v>1729</v>
      </c>
      <c r="E1289" s="26">
        <v>46108.431250000001</v>
      </c>
      <c r="F1289" s="26">
        <v>46108.431250000001</v>
      </c>
      <c r="G1289" s="25">
        <v>46</v>
      </c>
      <c r="H1289" s="25">
        <v>46</v>
      </c>
      <c r="I1289" s="26">
        <v>46154.7944444444</v>
      </c>
      <c r="J1289" s="27">
        <v>3817</v>
      </c>
      <c r="K1289" s="27">
        <v>4723</v>
      </c>
      <c r="L1289" s="27">
        <v>2485</v>
      </c>
      <c r="M1289" s="27">
        <v>234088</v>
      </c>
      <c r="N1289" s="27">
        <v>199239</v>
      </c>
      <c r="O1289" s="25">
        <v>22</v>
      </c>
      <c r="P1289" s="27">
        <v>0</v>
      </c>
      <c r="Q1289" s="24"/>
      <c r="R1289" s="24"/>
      <c r="S1289" s="27">
        <v>200</v>
      </c>
      <c r="T1289" s="27">
        <v>293</v>
      </c>
      <c r="U1289" s="27">
        <v>3155500</v>
      </c>
      <c r="V1289" s="27">
        <v>484400</v>
      </c>
      <c r="W1289" s="27">
        <v>3155500</v>
      </c>
      <c r="X1289" s="24" t="str">
        <f>IF(OR(I1289="",说明首页!$C$3-INT(I1289)&gt;7),"是","否")</f>
        <v>否</v>
      </c>
      <c r="Y1289" s="24" t="str">
        <f>IF(OR(O1289="",O1289&lt;22),"是","否")</f>
        <v>否</v>
      </c>
      <c r="Z1289" s="24" t="str">
        <f>IF(AND(X1289="否",Y1289="否"),"是","否")</f>
        <v>是</v>
      </c>
      <c r="AA1289" s="24" t="str">
        <f>IF(OR(I1289="",说明首页!$C$3-INT(I1289)&gt;=3),"是","否")</f>
        <v>否</v>
      </c>
      <c r="AB1289" s="28">
        <f>IFERROR(IF(L1289&gt;0,N1289/L1289,0),0)</f>
        <v>80.176659959758553</v>
      </c>
      <c r="AC1289" s="29">
        <f>IFERROR(IF(U1289="",0,U1289/10000),0)</f>
        <v>315.55</v>
      </c>
      <c r="AD1289" s="27">
        <f>IFERROR(IF(AND(T1289&lt;&gt;"",T1289&gt;0),U1289/T1289,0),0)</f>
        <v>10769.62457337884</v>
      </c>
      <c r="AE1289" s="29">
        <f>IFERROR(IF(V1289="",0,V1289/10000),0)</f>
        <v>48.44</v>
      </c>
      <c r="AF1289" s="29">
        <f>IFERROR(IF(O1289&gt;0,N1289/O1289/60,0),0)</f>
        <v>150.93863636363636</v>
      </c>
      <c r="AG1289" s="28">
        <f>IF(Z1289="是",COUNTIFS($Z$2:$Z$4721,"是",$AB$2:$AB$4721,"&lt;"&amp;AB1289)/COUNTIF($Z$2:$Z$4721,"是")*100,"")</f>
        <v>24.451939291736931</v>
      </c>
      <c r="AH1289" s="28">
        <f>IF(Z1289="是",COUNTIFS($Z$2:$Z$4721,"是",$AC$2:$AC$4721,"&lt;"&amp;AC1289)/COUNTIF($Z$2:$Z$4721,"是")*100,"")</f>
        <v>3.5413153456998319</v>
      </c>
      <c r="AI1289" s="28">
        <f>IF(Z1289="是",COUNTIFS($Z$2:$Z$4721,"是",$AD$2:$AD$4721,"&lt;"&amp;AD1289)/COUNTIF($Z$2:$Z$4721,"是")*100,"")</f>
        <v>0.84317032040472173</v>
      </c>
      <c r="AJ1289" s="28">
        <f>IF(Z1289="是",COUNTIFS($Z$2:$Z$4721,"是",$AE$2:$AE$4721,"&lt;"&amp;AE1289)/COUNTIF($Z$2:$Z$4721,"是")*100,"")</f>
        <v>2.1922428330522767</v>
      </c>
      <c r="AK1289" s="28">
        <f>IF(Z1289="是",COUNTIFS($Z$2:$Z$4721,"是",$AF$2:$AF$4721,"&lt;"&amp;AF1289)/COUNTIF($Z$2:$Z$4721,"是")*100,"")</f>
        <v>75.042158516020237</v>
      </c>
      <c r="AL1289" s="29">
        <f>IF(Z1289="是",ROUND(AG1289*0.1+AH1289*0.35+AI1289*0.15+AJ1289*0.15+AK1289*0.25,2),"")</f>
        <v>22.9</v>
      </c>
      <c r="AM1289" s="25">
        <f>IF(Z1289="是",COUNTIFS($Z$2:$Z$4721,"是",$AL$2:$AL$4721,"&gt;"&amp;AL1289)+1,"")</f>
        <v>508</v>
      </c>
      <c r="AN1289" s="24" t="str">
        <f>IF(Z1289&lt;&gt;"是","非参评",IF(AND(AM1289&lt;=COUNTIF($Z$2:$Z$4721,"是")*0.2,AC1289&gt;MEDIAN(IF($Z$2:$Z$4721="是",$AC$2:$AC$4721))),"S",IF(AM1289&lt;=COUNTIF($Z$2:$Z$4721,"是")*0.5,"A",IF(AM1289&lt;=COUNTIF($Z$2:$Z$4721,"是")*0.8,"B","C"))))</f>
        <v>C</v>
      </c>
      <c r="AO1289" s="24" t="str">
        <f>IF(G1289="","无数据",IF(G1289&lt;30,"MOB1-",IF(G1289&lt;90,"MOB1-3",IF(G1289&lt;180,"MOB3-6",IF(G1289&lt;365,"MOB6-12","MOB12+")))))</f>
        <v>MOB1-3</v>
      </c>
    </row>
    <row r="1290" spans="1:41" ht="13.5" hidden="1" customHeight="1">
      <c r="A1290" s="24" t="s">
        <v>1168</v>
      </c>
      <c r="B1290" s="34" t="s">
        <v>147</v>
      </c>
      <c r="C1290" s="25">
        <v>804882</v>
      </c>
      <c r="D1290" s="24" t="s">
        <v>1223</v>
      </c>
      <c r="E1290" s="26">
        <v>46108.406944444403</v>
      </c>
      <c r="F1290" s="26">
        <v>46108.406944444403</v>
      </c>
      <c r="G1290" s="25">
        <v>46</v>
      </c>
      <c r="H1290" s="25">
        <v>46</v>
      </c>
      <c r="I1290" s="26">
        <v>46154.761111111096</v>
      </c>
      <c r="J1290" s="27">
        <v>4723</v>
      </c>
      <c r="K1290" s="27">
        <v>6640</v>
      </c>
      <c r="L1290" s="27">
        <v>2791</v>
      </c>
      <c r="M1290" s="27">
        <v>226712</v>
      </c>
      <c r="N1290" s="27">
        <v>174219</v>
      </c>
      <c r="O1290" s="25">
        <v>24</v>
      </c>
      <c r="P1290" s="27">
        <v>0</v>
      </c>
      <c r="Q1290" s="24"/>
      <c r="R1290" s="24"/>
      <c r="S1290" s="27">
        <v>280</v>
      </c>
      <c r="T1290" s="27">
        <v>420</v>
      </c>
      <c r="U1290" s="27">
        <v>8267900</v>
      </c>
      <c r="V1290" s="27">
        <v>2293100</v>
      </c>
      <c r="W1290" s="27">
        <v>8267900</v>
      </c>
      <c r="X1290" s="24" t="str">
        <f>IF(OR(I1290="",说明首页!$C$3-INT(I1290)&gt;7),"是","否")</f>
        <v>否</v>
      </c>
      <c r="Y1290" s="24" t="str">
        <f>IF(OR(O1290="",O1290&lt;22),"是","否")</f>
        <v>否</v>
      </c>
      <c r="Z1290" s="24" t="str">
        <f>IF(AND(X1290="否",Y1290="否"),"是","否")</f>
        <v>是</v>
      </c>
      <c r="AA1290" s="24" t="str">
        <f>IF(OR(I1290="",说明首页!$C$3-INT(I1290)&gt;=3),"是","否")</f>
        <v>否</v>
      </c>
      <c r="AB1290" s="28">
        <f>IFERROR(IF(L1290&gt;0,N1290/L1290,0),0)</f>
        <v>62.42171264779649</v>
      </c>
      <c r="AC1290" s="29">
        <f>IFERROR(IF(U1290="",0,U1290/10000),0)</f>
        <v>826.79</v>
      </c>
      <c r="AD1290" s="27">
        <f>IFERROR(IF(AND(T1290&lt;&gt;"",T1290&gt;0),U1290/T1290,0),0)</f>
        <v>19685.476190476191</v>
      </c>
      <c r="AE1290" s="29">
        <f>IFERROR(IF(V1290="",0,V1290/10000),0)</f>
        <v>229.31</v>
      </c>
      <c r="AF1290" s="29">
        <f>IFERROR(IF(O1290&gt;0,N1290/O1290/60,0),0)</f>
        <v>120.98541666666667</v>
      </c>
      <c r="AG1290" s="28">
        <f>IF(Z1290="是",COUNTIFS($Z$2:$Z$4721,"是",$AB$2:$AB$4721,"&lt;"&amp;AB1290)/COUNTIF($Z$2:$Z$4721,"是")*100,"")</f>
        <v>1.0118043844856661</v>
      </c>
      <c r="AH1290" s="28">
        <f>IF(Z1290="是",COUNTIFS($Z$2:$Z$4721,"是",$AC$2:$AC$4721,"&lt;"&amp;AC1290)/COUNTIF($Z$2:$Z$4721,"是")*100,"")</f>
        <v>52.613827993254638</v>
      </c>
      <c r="AI1290" s="28">
        <f>IF(Z1290="是",COUNTIFS($Z$2:$Z$4721,"是",$AD$2:$AD$4721,"&lt;"&amp;AD1290)/COUNTIF($Z$2:$Z$4721,"是")*100,"")</f>
        <v>25.463743676222595</v>
      </c>
      <c r="AJ1290" s="28">
        <f>IF(Z1290="是",COUNTIFS($Z$2:$Z$4721,"是",$AE$2:$AE$4721,"&lt;"&amp;AE1290)/COUNTIF($Z$2:$Z$4721,"是")*100,"")</f>
        <v>33.389544688026987</v>
      </c>
      <c r="AK1290" s="28">
        <f>IF(Z1290="是",COUNTIFS($Z$2:$Z$4721,"是",$AF$2:$AF$4721,"&lt;"&amp;AF1290)/COUNTIF($Z$2:$Z$4721,"是")*100,"")</f>
        <v>24.451939291736931</v>
      </c>
      <c r="AL1290" s="29">
        <f>IF(Z1290="是",ROUND(AG1290*0.1+AH1290*0.35+AI1290*0.15+AJ1290*0.15+AK1290*0.25,2),"")</f>
        <v>33.46</v>
      </c>
      <c r="AM1290" s="25">
        <f>IF(Z1290="是",COUNTIFS($Z$2:$Z$4721,"是",$AL$2:$AL$4721,"&gt;"&amp;AL1290)+1,"")</f>
        <v>423</v>
      </c>
      <c r="AN1290" s="24" t="str">
        <f>IF(Z1290&lt;&gt;"是","非参评",IF(AND(AM1290&lt;=COUNTIF($Z$2:$Z$4721,"是")*0.2,AC1290&gt;MEDIAN(IF($Z$2:$Z$4721="是",$AC$2:$AC$4721))),"S",IF(AM1290&lt;=COUNTIF($Z$2:$Z$4721,"是")*0.5,"A",IF(AM1290&lt;=COUNTIF($Z$2:$Z$4721,"是")*0.8,"B","C"))))</f>
        <v>B</v>
      </c>
      <c r="AO1290" s="24" t="str">
        <f>IF(G1290="","无数据",IF(G1290&lt;30,"MOB1-",IF(G1290&lt;90,"MOB1-3",IF(G1290&lt;180,"MOB3-6",IF(G1290&lt;365,"MOB6-12","MOB12+")))))</f>
        <v>MOB1-3</v>
      </c>
    </row>
    <row r="1291" spans="1:41" ht="13.5" hidden="1" customHeight="1">
      <c r="A1291" s="24" t="s">
        <v>1168</v>
      </c>
      <c r="B1291" s="34" t="s">
        <v>152</v>
      </c>
      <c r="C1291" s="25">
        <v>804885</v>
      </c>
      <c r="D1291" s="24" t="s">
        <v>1786</v>
      </c>
      <c r="E1291" s="26">
        <v>46106.565972222197</v>
      </c>
      <c r="F1291" s="26">
        <v>46106.565972222197</v>
      </c>
      <c r="G1291" s="25">
        <v>48</v>
      </c>
      <c r="H1291" s="25">
        <v>48</v>
      </c>
      <c r="I1291" s="26">
        <v>46130.746527777803</v>
      </c>
      <c r="J1291" s="27">
        <v>1106</v>
      </c>
      <c r="K1291" s="27">
        <v>1306</v>
      </c>
      <c r="L1291" s="27">
        <v>649</v>
      </c>
      <c r="M1291" s="27">
        <v>58766</v>
      </c>
      <c r="N1291" s="27">
        <v>49284</v>
      </c>
      <c r="O1291" s="25">
        <v>6</v>
      </c>
      <c r="P1291" s="27">
        <v>0</v>
      </c>
      <c r="Q1291" s="24"/>
      <c r="R1291" s="24"/>
      <c r="S1291" s="27">
        <v>76</v>
      </c>
      <c r="T1291" s="27">
        <v>119</v>
      </c>
      <c r="U1291" s="27">
        <v>2223700</v>
      </c>
      <c r="V1291" s="27">
        <v>242000</v>
      </c>
      <c r="W1291" s="27">
        <v>2223700</v>
      </c>
      <c r="X1291" s="24" t="str">
        <f>IF(OR(I1291="",说明首页!$C$3-INT(I1291)&gt;7),"是","否")</f>
        <v>否</v>
      </c>
      <c r="Y1291" s="24" t="str">
        <f>IF(OR(O1291="",O1291&lt;22),"是","否")</f>
        <v>是</v>
      </c>
      <c r="Z1291" s="24" t="str">
        <f>IF(AND(X1291="否",Y1291="否"),"是","否")</f>
        <v>否</v>
      </c>
      <c r="AA1291" s="24" t="str">
        <f>IF(OR(I1291="",说明首页!$C$3-INT(I1291)&gt;=3),"是","否")</f>
        <v>否</v>
      </c>
      <c r="AB1291" s="28">
        <f>IFERROR(IF(L1291&gt;0,N1291/L1291,0),0)</f>
        <v>75.938366718027737</v>
      </c>
      <c r="AC1291" s="29">
        <f>IFERROR(IF(U1291="",0,U1291/10000),0)</f>
        <v>222.37</v>
      </c>
      <c r="AD1291" s="27">
        <f>IFERROR(IF(AND(T1291&lt;&gt;"",T1291&gt;0),U1291/T1291,0),0)</f>
        <v>18686.55462184874</v>
      </c>
      <c r="AE1291" s="29">
        <f>IFERROR(IF(V1291="",0,V1291/10000),0)</f>
        <v>24.2</v>
      </c>
      <c r="AF1291" s="29">
        <f>IFERROR(IF(O1291&gt;0,N1291/O1291/60,0),0)</f>
        <v>136.9</v>
      </c>
      <c r="AG1291" s="28" t="str">
        <f>IF(Z1291="是",COUNTIFS($Z$2:$Z$4721,"是",$AB$2:$AB$4721,"&lt;"&amp;AB1291)/COUNTIF($Z$2:$Z$4721,"是")*100,"")</f>
        <v/>
      </c>
      <c r="AH1291" s="28" t="str">
        <f>IF(Z1291="是",COUNTIFS($Z$2:$Z$4721,"是",$AC$2:$AC$4721,"&lt;"&amp;AC1291)/COUNTIF($Z$2:$Z$4721,"是")*100,"")</f>
        <v/>
      </c>
      <c r="AI1291" s="28" t="str">
        <f>IF(Z1291="是",COUNTIFS($Z$2:$Z$4721,"是",$AD$2:$AD$4721,"&lt;"&amp;AD1291)/COUNTIF($Z$2:$Z$4721,"是")*100,"")</f>
        <v/>
      </c>
      <c r="AJ1291" s="28" t="str">
        <f>IF(Z1291="是",COUNTIFS($Z$2:$Z$4721,"是",$AE$2:$AE$4721,"&lt;"&amp;AE1291)/COUNTIF($Z$2:$Z$4721,"是")*100,"")</f>
        <v/>
      </c>
      <c r="AK1291" s="28" t="str">
        <f>IF(Z1291="是",COUNTIFS($Z$2:$Z$4721,"是",$AF$2:$AF$4721,"&lt;"&amp;AF1291)/COUNTIF($Z$2:$Z$4721,"是")*100,"")</f>
        <v/>
      </c>
      <c r="AL1291" s="29" t="str">
        <f>IF(Z1291="是",ROUND(AG1291*0.1+AH1291*0.35+AI1291*0.15+AJ1291*0.15+AK1291*0.25,2),"")</f>
        <v/>
      </c>
      <c r="AM1291" s="25" t="str">
        <f>IF(Z1291="是",COUNTIFS($Z$2:$Z$4721,"是",$AL$2:$AL$4721,"&gt;"&amp;AL1291)+1,"")</f>
        <v/>
      </c>
      <c r="AN1291" s="24" t="str">
        <f>IF(Z1291&lt;&gt;"是","非参评",IF(AND(AM1291&lt;=COUNTIF($Z$2:$Z$4721,"是")*0.2,AC1291&gt;MEDIAN(IF($Z$2:$Z$4721="是",$AC$2:$AC$4721))),"S",IF(AM1291&lt;=COUNTIF($Z$2:$Z$4721,"是")*0.5,"A",IF(AM1291&lt;=COUNTIF($Z$2:$Z$4721,"是")*0.8,"B","C"))))</f>
        <v>非参评</v>
      </c>
      <c r="AO1291" s="24" t="str">
        <f>IF(G1291="","无数据",IF(G1291&lt;30,"MOB1-",IF(G1291&lt;90,"MOB1-3",IF(G1291&lt;180,"MOB3-6",IF(G1291&lt;365,"MOB6-12","MOB12+")))))</f>
        <v>MOB1-3</v>
      </c>
    </row>
    <row r="1292" spans="1:41" ht="13.5" hidden="1" customHeight="1">
      <c r="A1292" s="24" t="s">
        <v>1168</v>
      </c>
      <c r="B1292" s="34" t="s">
        <v>158</v>
      </c>
      <c r="C1292" s="25">
        <v>804887</v>
      </c>
      <c r="D1292" s="24" t="s">
        <v>1349</v>
      </c>
      <c r="E1292" s="26">
        <v>46106.577777777798</v>
      </c>
      <c r="F1292" s="26">
        <v>46106.577777777798</v>
      </c>
      <c r="G1292" s="25">
        <v>48</v>
      </c>
      <c r="H1292" s="25">
        <v>48</v>
      </c>
      <c r="I1292" s="26">
        <v>46154.745833333298</v>
      </c>
      <c r="J1292" s="27">
        <v>2434</v>
      </c>
      <c r="K1292" s="27">
        <v>4893</v>
      </c>
      <c r="L1292" s="27">
        <v>2066</v>
      </c>
      <c r="M1292" s="27">
        <v>252417</v>
      </c>
      <c r="N1292" s="27">
        <v>212872</v>
      </c>
      <c r="O1292" s="24">
        <v>25</v>
      </c>
      <c r="P1292" s="27">
        <v>0</v>
      </c>
      <c r="Q1292" s="24"/>
      <c r="R1292" s="24"/>
      <c r="S1292" s="27">
        <v>172</v>
      </c>
      <c r="T1292" s="27">
        <v>249</v>
      </c>
      <c r="U1292" s="27">
        <v>5137300</v>
      </c>
      <c r="V1292" s="24">
        <v>2880100</v>
      </c>
      <c r="W1292" s="27">
        <v>5137300</v>
      </c>
      <c r="X1292" s="24" t="str">
        <f>IF(OR(I1292="",说明首页!$C$3-INT(I1292)&gt;7),"是","否")</f>
        <v>否</v>
      </c>
      <c r="Y1292" s="24" t="str">
        <f>IF(OR(O1292="",O1292&lt;22),"是","否")</f>
        <v>否</v>
      </c>
      <c r="Z1292" s="24" t="str">
        <f>IF(AND(X1292="否",Y1292="否"),"是","否")</f>
        <v>是</v>
      </c>
      <c r="AA1292" s="24" t="str">
        <f>IF(OR(I1292="",说明首页!$C$3-INT(I1292)&gt;=3),"是","否")</f>
        <v>否</v>
      </c>
      <c r="AB1292" s="28">
        <f>IFERROR(IF(L1292&gt;0,N1292/L1292,0),0)</f>
        <v>103.03581800580832</v>
      </c>
      <c r="AC1292" s="29">
        <f>IFERROR(IF(U1292="",0,U1292/10000),0)</f>
        <v>513.73</v>
      </c>
      <c r="AD1292" s="27">
        <f>IFERROR(IF(AND(T1292&lt;&gt;"",T1292&gt;0),U1292/T1292,0),0)</f>
        <v>20631.726907630524</v>
      </c>
      <c r="AE1292" s="29">
        <f>IFERROR(IF(V1292="",0,V1292/10000),0)</f>
        <v>288.01</v>
      </c>
      <c r="AF1292" s="29">
        <f>IFERROR(IF(O1292&gt;0,N1292/O1292/60,0),0)</f>
        <v>141.91466666666665</v>
      </c>
      <c r="AG1292" s="28">
        <f>IF(Z1292="是",COUNTIFS($Z$2:$Z$4721,"是",$AB$2:$AB$4721,"&lt;"&amp;AB1292)/COUNTIF($Z$2:$Z$4721,"是")*100,"")</f>
        <v>73.187183811129856</v>
      </c>
      <c r="AH1292" s="28">
        <f>IF(Z1292="是",COUNTIFS($Z$2:$Z$4721,"是",$AC$2:$AC$4721,"&lt;"&amp;AC1292)/COUNTIF($Z$2:$Z$4721,"是")*100,"")</f>
        <v>18.21247892074199</v>
      </c>
      <c r="AI1292" s="28">
        <f>IF(Z1292="是",COUNTIFS($Z$2:$Z$4721,"是",$AD$2:$AD$4721,"&lt;"&amp;AD1292)/COUNTIF($Z$2:$Z$4721,"是")*100,"")</f>
        <v>29.342327150084319</v>
      </c>
      <c r="AJ1292" s="28">
        <f>IF(Z1292="是",COUNTIFS($Z$2:$Z$4721,"是",$AE$2:$AE$4721,"&lt;"&amp;AE1292)/COUNTIF($Z$2:$Z$4721,"是")*100,"")</f>
        <v>45.531197301854974</v>
      </c>
      <c r="AK1292" s="28">
        <f>IF(Z1292="是",COUNTIFS($Z$2:$Z$4721,"是",$AF$2:$AF$4721,"&lt;"&amp;AF1292)/COUNTIF($Z$2:$Z$4721,"是")*100,"")</f>
        <v>62.900505902192236</v>
      </c>
      <c r="AL1292" s="29">
        <f>IF(Z1292="是",ROUND(AG1292*0.1+AH1292*0.35+AI1292*0.15+AJ1292*0.15+AK1292*0.25,2),"")</f>
        <v>40.65</v>
      </c>
      <c r="AM1292" s="25">
        <f>IF(Z1292="是",COUNTIFS($Z$2:$Z$4721,"是",$AL$2:$AL$4721,"&gt;"&amp;AL1292)+1,"")</f>
        <v>368</v>
      </c>
      <c r="AN1292" s="24" t="str">
        <f>IF(Z1292&lt;&gt;"是","非参评",IF(AND(AM1292&lt;=COUNTIF($Z$2:$Z$4721,"是")*0.2,AC1292&gt;MEDIAN(IF($Z$2:$Z$4721="是",$AC$2:$AC$4721))),"S",IF(AM1292&lt;=COUNTIF($Z$2:$Z$4721,"是")*0.5,"A",IF(AM1292&lt;=COUNTIF($Z$2:$Z$4721,"是")*0.8,"B","C"))))</f>
        <v>B</v>
      </c>
      <c r="AO1292" s="24" t="str">
        <f>IF(G1292="","无数据",IF(G1292&lt;30,"MOB1-",IF(G1292&lt;90,"MOB1-3",IF(G1292&lt;180,"MOB3-6",IF(G1292&lt;365,"MOB6-12","MOB12+")))))</f>
        <v>MOB1-3</v>
      </c>
    </row>
    <row r="1293" spans="1:41" ht="13.5" hidden="1" customHeight="1">
      <c r="A1293" s="24" t="s">
        <v>1168</v>
      </c>
      <c r="B1293" s="34" t="s">
        <v>145</v>
      </c>
      <c r="C1293" s="25">
        <v>804968</v>
      </c>
      <c r="D1293" s="24" t="s">
        <v>828</v>
      </c>
      <c r="E1293" s="26">
        <v>46107.603472222203</v>
      </c>
      <c r="F1293" s="26">
        <v>46107.603472222203</v>
      </c>
      <c r="G1293" s="25">
        <v>47</v>
      </c>
      <c r="H1293" s="25">
        <v>47</v>
      </c>
      <c r="I1293" s="26">
        <v>46153.420138888898</v>
      </c>
      <c r="J1293" s="27">
        <v>190</v>
      </c>
      <c r="K1293" s="27">
        <v>230</v>
      </c>
      <c r="L1293" s="27">
        <v>68</v>
      </c>
      <c r="M1293" s="27">
        <v>8236</v>
      </c>
      <c r="N1293" s="27">
        <v>5553</v>
      </c>
      <c r="O1293" s="25"/>
      <c r="P1293" s="27"/>
      <c r="Q1293" s="24"/>
      <c r="R1293" s="24"/>
      <c r="S1293" s="27"/>
      <c r="T1293" s="27"/>
      <c r="U1293" s="27"/>
      <c r="V1293" s="27"/>
      <c r="W1293" s="27"/>
      <c r="X1293" s="24" t="str">
        <f>IF(OR(I1293="",说明首页!$C$3-INT(I1293)&gt;7),"是","否")</f>
        <v>否</v>
      </c>
      <c r="Y1293" s="24" t="str">
        <f>IF(OR(O1293="",O1293&lt;22),"是","否")</f>
        <v>是</v>
      </c>
      <c r="Z1293" s="24" t="str">
        <f>IF(AND(X1293="否",Y1293="否"),"是","否")</f>
        <v>否</v>
      </c>
      <c r="AA1293" s="24" t="str">
        <f>IF(OR(I1293="",说明首页!$C$3-INT(I1293)&gt;=3),"是","否")</f>
        <v>否</v>
      </c>
      <c r="AB1293" s="28">
        <f>IFERROR(IF(L1293&gt;0,N1293/L1293,0),0)</f>
        <v>81.661764705882348</v>
      </c>
      <c r="AC1293" s="29">
        <f>IFERROR(IF(U1293="",0,U1293/10000),0)</f>
        <v>0</v>
      </c>
      <c r="AD1293" s="27">
        <f>IFERROR(IF(AND(T1293&lt;&gt;"",T1293&gt;0),U1293/T1293,0),0)</f>
        <v>0</v>
      </c>
      <c r="AE1293" s="29">
        <f>IFERROR(IF(V1293="",0,V1293/10000),0)</f>
        <v>0</v>
      </c>
      <c r="AF1293" s="29">
        <f>IFERROR(IF(O1293&gt;0,N1293/O1293/60,0),0)</f>
        <v>0</v>
      </c>
      <c r="AG1293" s="28" t="str">
        <f>IF(Z1293="是",COUNTIFS($Z$2:$Z$4721,"是",$AB$2:$AB$4721,"&lt;"&amp;AB1293)/COUNTIF($Z$2:$Z$4721,"是")*100,"")</f>
        <v/>
      </c>
      <c r="AH1293" s="28" t="str">
        <f>IF(Z1293="是",COUNTIFS($Z$2:$Z$4721,"是",$AC$2:$AC$4721,"&lt;"&amp;AC1293)/COUNTIF($Z$2:$Z$4721,"是")*100,"")</f>
        <v/>
      </c>
      <c r="AI1293" s="28" t="str">
        <f>IF(Z1293="是",COUNTIFS($Z$2:$Z$4721,"是",$AD$2:$AD$4721,"&lt;"&amp;AD1293)/COUNTIF($Z$2:$Z$4721,"是")*100,"")</f>
        <v/>
      </c>
      <c r="AJ1293" s="28" t="str">
        <f>IF(Z1293="是",COUNTIFS($Z$2:$Z$4721,"是",$AE$2:$AE$4721,"&lt;"&amp;AE1293)/COUNTIF($Z$2:$Z$4721,"是")*100,"")</f>
        <v/>
      </c>
      <c r="AK1293" s="28" t="str">
        <f>IF(Z1293="是",COUNTIFS($Z$2:$Z$4721,"是",$AF$2:$AF$4721,"&lt;"&amp;AF1293)/COUNTIF($Z$2:$Z$4721,"是")*100,"")</f>
        <v/>
      </c>
      <c r="AL1293" s="29" t="str">
        <f>IF(Z1293="是",ROUND(AG1293*0.1+AH1293*0.35+AI1293*0.15+AJ1293*0.15+AK1293*0.25,2),"")</f>
        <v/>
      </c>
      <c r="AM1293" s="25" t="str">
        <f>IF(Z1293="是",COUNTIFS($Z$2:$Z$4721,"是",$AL$2:$AL$4721,"&gt;"&amp;AL1293)+1,"")</f>
        <v/>
      </c>
      <c r="AN1293" s="24" t="str">
        <f>IF(Z1293&lt;&gt;"是","非参评",IF(AND(AM1293&lt;=COUNTIF($Z$2:$Z$4721,"是")*0.2,AC1293&gt;MEDIAN(IF($Z$2:$Z$4721="是",$AC$2:$AC$4721))),"S",IF(AM1293&lt;=COUNTIF($Z$2:$Z$4721,"是")*0.5,"A",IF(AM1293&lt;=COUNTIF($Z$2:$Z$4721,"是")*0.8,"B","C"))))</f>
        <v>非参评</v>
      </c>
      <c r="AO1293" s="24" t="str">
        <f>IF(G1293="","无数据",IF(G1293&lt;30,"MOB1-",IF(G1293&lt;90,"MOB1-3",IF(G1293&lt;180,"MOB3-6",IF(G1293&lt;365,"MOB6-12","MOB12+")))))</f>
        <v>MOB1-3</v>
      </c>
    </row>
    <row r="1294" spans="1:41" ht="13.5" hidden="1" customHeight="1">
      <c r="A1294" s="24" t="s">
        <v>1168</v>
      </c>
      <c r="B1294" s="34" t="s">
        <v>152</v>
      </c>
      <c r="C1294" s="25">
        <v>804979</v>
      </c>
      <c r="D1294" s="24" t="s">
        <v>914</v>
      </c>
      <c r="E1294" s="26">
        <v>46119.568749999999</v>
      </c>
      <c r="F1294" s="26">
        <v>46119.568749999999</v>
      </c>
      <c r="G1294" s="25">
        <v>35</v>
      </c>
      <c r="H1294" s="25">
        <v>35</v>
      </c>
      <c r="I1294" s="26">
        <v>46154.750694444403</v>
      </c>
      <c r="J1294" s="27">
        <v>136</v>
      </c>
      <c r="K1294" s="27">
        <v>137</v>
      </c>
      <c r="L1294" s="27">
        <v>69</v>
      </c>
      <c r="M1294" s="27">
        <v>6396</v>
      </c>
      <c r="N1294" s="27">
        <v>5230</v>
      </c>
      <c r="O1294" s="25">
        <v>1</v>
      </c>
      <c r="P1294" s="27">
        <v>0</v>
      </c>
      <c r="Q1294" s="24"/>
      <c r="R1294" s="24"/>
      <c r="S1294" s="27">
        <v>1</v>
      </c>
      <c r="T1294" s="27">
        <v>2</v>
      </c>
      <c r="U1294" s="27">
        <v>173500</v>
      </c>
      <c r="V1294" s="27">
        <v>173500</v>
      </c>
      <c r="W1294" s="27">
        <v>173500</v>
      </c>
      <c r="X1294" s="24" t="str">
        <f>IF(OR(I1294="",说明首页!$C$3-INT(I1294)&gt;7),"是","否")</f>
        <v>否</v>
      </c>
      <c r="Y1294" s="24" t="str">
        <f>IF(OR(O1294="",O1294&lt;22),"是","否")</f>
        <v>是</v>
      </c>
      <c r="Z1294" s="24" t="str">
        <f>IF(AND(X1294="否",Y1294="否"),"是","否")</f>
        <v>否</v>
      </c>
      <c r="AA1294" s="24" t="str">
        <f>IF(OR(I1294="",说明首页!$C$3-INT(I1294)&gt;=3),"是","否")</f>
        <v>否</v>
      </c>
      <c r="AB1294" s="28">
        <f>IFERROR(IF(L1294&gt;0,N1294/L1294,0),0)</f>
        <v>75.79710144927536</v>
      </c>
      <c r="AC1294" s="29">
        <f>IFERROR(IF(U1294="",0,U1294/10000),0)</f>
        <v>17.350000000000001</v>
      </c>
      <c r="AD1294" s="27">
        <f>IFERROR(IF(AND(T1294&lt;&gt;"",T1294&gt;0),U1294/T1294,0),0)</f>
        <v>86750</v>
      </c>
      <c r="AE1294" s="29">
        <f>IFERROR(IF(V1294="",0,V1294/10000),0)</f>
        <v>17.350000000000001</v>
      </c>
      <c r="AF1294" s="29">
        <f>IFERROR(IF(O1294&gt;0,N1294/O1294/60,0),0)</f>
        <v>87.166666666666671</v>
      </c>
      <c r="AG1294" s="28" t="str">
        <f>IF(Z1294="是",COUNTIFS($Z$2:$Z$4721,"是",$AB$2:$AB$4721,"&lt;"&amp;AB1294)/COUNTIF($Z$2:$Z$4721,"是")*100,"")</f>
        <v/>
      </c>
      <c r="AH1294" s="28" t="str">
        <f>IF(Z1294="是",COUNTIFS($Z$2:$Z$4721,"是",$AC$2:$AC$4721,"&lt;"&amp;AC1294)/COUNTIF($Z$2:$Z$4721,"是")*100,"")</f>
        <v/>
      </c>
      <c r="AI1294" s="28" t="str">
        <f>IF(Z1294="是",COUNTIFS($Z$2:$Z$4721,"是",$AD$2:$AD$4721,"&lt;"&amp;AD1294)/COUNTIF($Z$2:$Z$4721,"是")*100,"")</f>
        <v/>
      </c>
      <c r="AJ1294" s="28" t="str">
        <f>IF(Z1294="是",COUNTIFS($Z$2:$Z$4721,"是",$AE$2:$AE$4721,"&lt;"&amp;AE1294)/COUNTIF($Z$2:$Z$4721,"是")*100,"")</f>
        <v/>
      </c>
      <c r="AK1294" s="28" t="str">
        <f>IF(Z1294="是",COUNTIFS($Z$2:$Z$4721,"是",$AF$2:$AF$4721,"&lt;"&amp;AF1294)/COUNTIF($Z$2:$Z$4721,"是")*100,"")</f>
        <v/>
      </c>
      <c r="AL1294" s="29" t="str">
        <f>IF(Z1294="是",ROUND(AG1294*0.1+AH1294*0.35+AI1294*0.15+AJ1294*0.15+AK1294*0.25,2),"")</f>
        <v/>
      </c>
      <c r="AM1294" s="25" t="str">
        <f>IF(Z1294="是",COUNTIFS($Z$2:$Z$4721,"是",$AL$2:$AL$4721,"&gt;"&amp;AL1294)+1,"")</f>
        <v/>
      </c>
      <c r="AN1294" s="24" t="str">
        <f>IF(Z1294&lt;&gt;"是","非参评",IF(AND(AM1294&lt;=COUNTIF($Z$2:$Z$4721,"是")*0.2,AC1294&gt;MEDIAN(IF($Z$2:$Z$4721="是",$AC$2:$AC$4721))),"S",IF(AM1294&lt;=COUNTIF($Z$2:$Z$4721,"是")*0.5,"A",IF(AM1294&lt;=COUNTIF($Z$2:$Z$4721,"是")*0.8,"B","C"))))</f>
        <v>非参评</v>
      </c>
      <c r="AO1294" s="24" t="str">
        <f>IF(G1294="","无数据",IF(G1294&lt;30,"MOB1-",IF(G1294&lt;90,"MOB1-3",IF(G1294&lt;180,"MOB3-6",IF(G1294&lt;365,"MOB6-12","MOB12+")))))</f>
        <v>MOB1-3</v>
      </c>
    </row>
    <row r="1295" spans="1:41" ht="13.5" hidden="1" customHeight="1">
      <c r="A1295" s="24" t="s">
        <v>1168</v>
      </c>
      <c r="B1295" s="34" t="s">
        <v>152</v>
      </c>
      <c r="C1295" s="25">
        <v>804982</v>
      </c>
      <c r="D1295" s="24" t="s">
        <v>832</v>
      </c>
      <c r="E1295" s="26">
        <v>46107.4152777778</v>
      </c>
      <c r="F1295" s="26">
        <v>46107.4152777778</v>
      </c>
      <c r="G1295" s="25">
        <v>47</v>
      </c>
      <c r="H1295" s="25">
        <v>47</v>
      </c>
      <c r="I1295" s="26">
        <v>46142.763888888898</v>
      </c>
      <c r="J1295" s="27">
        <v>67</v>
      </c>
      <c r="K1295" s="27">
        <v>67</v>
      </c>
      <c r="L1295" s="27">
        <v>27</v>
      </c>
      <c r="M1295" s="27">
        <v>4232</v>
      </c>
      <c r="N1295" s="27">
        <v>3658</v>
      </c>
      <c r="O1295" s="25">
        <v>1</v>
      </c>
      <c r="P1295" s="27">
        <v>0</v>
      </c>
      <c r="Q1295" s="24"/>
      <c r="R1295" s="24"/>
      <c r="S1295" s="27">
        <v>1</v>
      </c>
      <c r="T1295" s="27">
        <v>2</v>
      </c>
      <c r="U1295" s="27">
        <v>36800</v>
      </c>
      <c r="V1295" s="24">
        <v>36800</v>
      </c>
      <c r="W1295" s="27">
        <v>36800</v>
      </c>
      <c r="X1295" s="24" t="str">
        <f>IF(OR(I1295="",说明首页!$C$3-INT(I1295)&gt;7),"是","否")</f>
        <v>否</v>
      </c>
      <c r="Y1295" s="24" t="str">
        <f>IF(OR(O1295="",O1295&lt;22),"是","否")</f>
        <v>是</v>
      </c>
      <c r="Z1295" s="24" t="str">
        <f>IF(AND(X1295="否",Y1295="否"),"是","否")</f>
        <v>否</v>
      </c>
      <c r="AA1295" s="24" t="str">
        <f>IF(OR(I1295="",说明首页!$C$3-INT(I1295)&gt;=3),"是","否")</f>
        <v>否</v>
      </c>
      <c r="AB1295" s="28">
        <f>IFERROR(IF(L1295&gt;0,N1295/L1295,0),0)</f>
        <v>135.4814814814815</v>
      </c>
      <c r="AC1295" s="29">
        <f>IFERROR(IF(U1295="",0,U1295/10000),0)</f>
        <v>3.68</v>
      </c>
      <c r="AD1295" s="27">
        <f>IFERROR(IF(AND(T1295&lt;&gt;"",T1295&gt;0),U1295/T1295,0),0)</f>
        <v>18400</v>
      </c>
      <c r="AE1295" s="29">
        <f>IFERROR(IF(V1295="",0,V1295/10000),0)</f>
        <v>3.68</v>
      </c>
      <c r="AF1295" s="29">
        <f>IFERROR(IF(O1295&gt;0,N1295/O1295/60,0),0)</f>
        <v>60.966666666666669</v>
      </c>
      <c r="AG1295" s="28" t="str">
        <f>IF(Z1295="是",COUNTIFS($Z$2:$Z$4721,"是",$AB$2:$AB$4721,"&lt;"&amp;AB1295)/COUNTIF($Z$2:$Z$4721,"是")*100,"")</f>
        <v/>
      </c>
      <c r="AH1295" s="28" t="str">
        <f>IF(Z1295="是",COUNTIFS($Z$2:$Z$4721,"是",$AC$2:$AC$4721,"&lt;"&amp;AC1295)/COUNTIF($Z$2:$Z$4721,"是")*100,"")</f>
        <v/>
      </c>
      <c r="AI1295" s="28" t="str">
        <f>IF(Z1295="是",COUNTIFS($Z$2:$Z$4721,"是",$AD$2:$AD$4721,"&lt;"&amp;AD1295)/COUNTIF($Z$2:$Z$4721,"是")*100,"")</f>
        <v/>
      </c>
      <c r="AJ1295" s="28" t="str">
        <f>IF(Z1295="是",COUNTIFS($Z$2:$Z$4721,"是",$AE$2:$AE$4721,"&lt;"&amp;AE1295)/COUNTIF($Z$2:$Z$4721,"是")*100,"")</f>
        <v/>
      </c>
      <c r="AK1295" s="28" t="str">
        <f>IF(Z1295="是",COUNTIFS($Z$2:$Z$4721,"是",$AF$2:$AF$4721,"&lt;"&amp;AF1295)/COUNTIF($Z$2:$Z$4721,"是")*100,"")</f>
        <v/>
      </c>
      <c r="AL1295" s="29" t="str">
        <f>IF(Z1295="是",ROUND(AG1295*0.1+AH1295*0.35+AI1295*0.15+AJ1295*0.15+AK1295*0.25,2),"")</f>
        <v/>
      </c>
      <c r="AM1295" s="25" t="str">
        <f>IF(Z1295="是",COUNTIFS($Z$2:$Z$4721,"是",$AL$2:$AL$4721,"&gt;"&amp;AL1295)+1,"")</f>
        <v/>
      </c>
      <c r="AN1295" s="24" t="str">
        <f>IF(Z1295&lt;&gt;"是","非参评",IF(AND(AM1295&lt;=COUNTIF($Z$2:$Z$4721,"是")*0.2,AC1295&gt;MEDIAN(IF($Z$2:$Z$4721="是",$AC$2:$AC$4721))),"S",IF(AM1295&lt;=COUNTIF($Z$2:$Z$4721,"是")*0.5,"A",IF(AM1295&lt;=COUNTIF($Z$2:$Z$4721,"是")*0.8,"B","C"))))</f>
        <v>非参评</v>
      </c>
      <c r="AO1295" s="24" t="str">
        <f>IF(G1295="","无数据",IF(G1295&lt;30,"MOB1-",IF(G1295&lt;90,"MOB1-3",IF(G1295&lt;180,"MOB3-6",IF(G1295&lt;365,"MOB6-12","MOB12+")))))</f>
        <v>MOB1-3</v>
      </c>
    </row>
    <row r="1296" spans="1:41" ht="13.5" hidden="1" customHeight="1">
      <c r="A1296" s="24" t="s">
        <v>1168</v>
      </c>
      <c r="B1296" s="34" t="s">
        <v>152</v>
      </c>
      <c r="C1296" s="25">
        <v>804983</v>
      </c>
      <c r="D1296" s="24" t="s">
        <v>831</v>
      </c>
      <c r="E1296" s="26">
        <v>46107.403472222199</v>
      </c>
      <c r="F1296" s="26">
        <v>46107.403472222199</v>
      </c>
      <c r="G1296" s="25">
        <v>47</v>
      </c>
      <c r="H1296" s="25">
        <v>47</v>
      </c>
      <c r="I1296" s="26">
        <v>46154.751388888901</v>
      </c>
      <c r="J1296" s="27">
        <v>71</v>
      </c>
      <c r="K1296" s="27">
        <v>80</v>
      </c>
      <c r="L1296" s="27">
        <v>40</v>
      </c>
      <c r="M1296" s="27">
        <v>3665</v>
      </c>
      <c r="N1296" s="27">
        <v>2987</v>
      </c>
      <c r="O1296" s="25"/>
      <c r="P1296" s="27"/>
      <c r="Q1296" s="24"/>
      <c r="R1296" s="24"/>
      <c r="S1296" s="27"/>
      <c r="T1296" s="27"/>
      <c r="U1296" s="27"/>
      <c r="V1296" s="27"/>
      <c r="W1296" s="27"/>
      <c r="X1296" s="24" t="str">
        <f>IF(OR(I1296="",说明首页!$C$3-INT(I1296)&gt;7),"是","否")</f>
        <v>否</v>
      </c>
      <c r="Y1296" s="24" t="str">
        <f>IF(OR(O1296="",O1296&lt;22),"是","否")</f>
        <v>是</v>
      </c>
      <c r="Z1296" s="24" t="str">
        <f>IF(AND(X1296="否",Y1296="否"),"是","否")</f>
        <v>否</v>
      </c>
      <c r="AA1296" s="24" t="str">
        <f>IF(OR(I1296="",说明首页!$C$3-INT(I1296)&gt;=3),"是","否")</f>
        <v>否</v>
      </c>
      <c r="AB1296" s="28">
        <f>IFERROR(IF(L1296&gt;0,N1296/L1296,0),0)</f>
        <v>74.674999999999997</v>
      </c>
      <c r="AC1296" s="29">
        <f>IFERROR(IF(U1296="",0,U1296/10000),0)</f>
        <v>0</v>
      </c>
      <c r="AD1296" s="27">
        <f>IFERROR(IF(AND(T1296&lt;&gt;"",T1296&gt;0),U1296/T1296,0),0)</f>
        <v>0</v>
      </c>
      <c r="AE1296" s="29">
        <f>IFERROR(IF(V1296="",0,V1296/10000),0)</f>
        <v>0</v>
      </c>
      <c r="AF1296" s="29">
        <f>IFERROR(IF(O1296&gt;0,N1296/O1296/60,0),0)</f>
        <v>0</v>
      </c>
      <c r="AG1296" s="28" t="str">
        <f>IF(Z1296="是",COUNTIFS($Z$2:$Z$4721,"是",$AB$2:$AB$4721,"&lt;"&amp;AB1296)/COUNTIF($Z$2:$Z$4721,"是")*100,"")</f>
        <v/>
      </c>
      <c r="AH1296" s="28" t="str">
        <f>IF(Z1296="是",COUNTIFS($Z$2:$Z$4721,"是",$AC$2:$AC$4721,"&lt;"&amp;AC1296)/COUNTIF($Z$2:$Z$4721,"是")*100,"")</f>
        <v/>
      </c>
      <c r="AI1296" s="28" t="str">
        <f>IF(Z1296="是",COUNTIFS($Z$2:$Z$4721,"是",$AD$2:$AD$4721,"&lt;"&amp;AD1296)/COUNTIF($Z$2:$Z$4721,"是")*100,"")</f>
        <v/>
      </c>
      <c r="AJ1296" s="28" t="str">
        <f>IF(Z1296="是",COUNTIFS($Z$2:$Z$4721,"是",$AE$2:$AE$4721,"&lt;"&amp;AE1296)/COUNTIF($Z$2:$Z$4721,"是")*100,"")</f>
        <v/>
      </c>
      <c r="AK1296" s="28" t="str">
        <f>IF(Z1296="是",COUNTIFS($Z$2:$Z$4721,"是",$AF$2:$AF$4721,"&lt;"&amp;AF1296)/COUNTIF($Z$2:$Z$4721,"是")*100,"")</f>
        <v/>
      </c>
      <c r="AL1296" s="29" t="str">
        <f>IF(Z1296="是",ROUND(AG1296*0.1+AH1296*0.35+AI1296*0.15+AJ1296*0.15+AK1296*0.25,2),"")</f>
        <v/>
      </c>
      <c r="AM1296" s="25" t="str">
        <f>IF(Z1296="是",COUNTIFS($Z$2:$Z$4721,"是",$AL$2:$AL$4721,"&gt;"&amp;AL1296)+1,"")</f>
        <v/>
      </c>
      <c r="AN1296" s="24" t="str">
        <f>IF(Z1296&lt;&gt;"是","非参评",IF(AND(AM1296&lt;=COUNTIF($Z$2:$Z$4721,"是")*0.2,AC1296&gt;MEDIAN(IF($Z$2:$Z$4721="是",$AC$2:$AC$4721))),"S",IF(AM1296&lt;=COUNTIF($Z$2:$Z$4721,"是")*0.5,"A",IF(AM1296&lt;=COUNTIF($Z$2:$Z$4721,"是")*0.8,"B","C"))))</f>
        <v>非参评</v>
      </c>
      <c r="AO1296" s="24" t="str">
        <f>IF(G1296="","无数据",IF(G1296&lt;30,"MOB1-",IF(G1296&lt;90,"MOB1-3",IF(G1296&lt;180,"MOB3-6",IF(G1296&lt;365,"MOB6-12","MOB12+")))))</f>
        <v>MOB1-3</v>
      </c>
    </row>
    <row r="1297" spans="1:41" ht="13.5" hidden="1" customHeight="1">
      <c r="A1297" s="24" t="s">
        <v>1168</v>
      </c>
      <c r="B1297" s="34" t="s">
        <v>152</v>
      </c>
      <c r="C1297" s="25">
        <v>804985</v>
      </c>
      <c r="D1297" s="24" t="s">
        <v>1792</v>
      </c>
      <c r="E1297" s="26">
        <v>46108.385416666701</v>
      </c>
      <c r="F1297" s="26">
        <v>46108.385416666701</v>
      </c>
      <c r="G1297" s="25">
        <v>46</v>
      </c>
      <c r="H1297" s="25">
        <v>46</v>
      </c>
      <c r="I1297" s="26">
        <v>46131.765277777798</v>
      </c>
      <c r="J1297" s="27">
        <v>740</v>
      </c>
      <c r="K1297" s="27">
        <v>821</v>
      </c>
      <c r="L1297" s="27">
        <v>358</v>
      </c>
      <c r="M1297" s="27">
        <v>40190</v>
      </c>
      <c r="N1297" s="27">
        <v>33354</v>
      </c>
      <c r="O1297" s="25">
        <v>5</v>
      </c>
      <c r="P1297" s="27">
        <v>0</v>
      </c>
      <c r="Q1297" s="24"/>
      <c r="R1297" s="24"/>
      <c r="S1297" s="27">
        <v>39</v>
      </c>
      <c r="T1297" s="27">
        <v>81</v>
      </c>
      <c r="U1297" s="27">
        <v>931000</v>
      </c>
      <c r="V1297" s="27">
        <v>31200</v>
      </c>
      <c r="W1297" s="27">
        <v>931000</v>
      </c>
      <c r="X1297" s="24" t="str">
        <f>IF(OR(I1297="",说明首页!$C$3-INT(I1297)&gt;7),"是","否")</f>
        <v>否</v>
      </c>
      <c r="Y1297" s="24" t="str">
        <f>IF(OR(O1297="",O1297&lt;22),"是","否")</f>
        <v>是</v>
      </c>
      <c r="Z1297" s="24" t="str">
        <f>IF(AND(X1297="否",Y1297="否"),"是","否")</f>
        <v>否</v>
      </c>
      <c r="AA1297" s="24" t="str">
        <f>IF(OR(I1297="",说明首页!$C$3-INT(I1297)&gt;=3),"是","否")</f>
        <v>否</v>
      </c>
      <c r="AB1297" s="28">
        <f>IFERROR(IF(L1297&gt;0,N1297/L1297,0),0)</f>
        <v>93.167597765363126</v>
      </c>
      <c r="AC1297" s="29">
        <f>IFERROR(IF(U1297="",0,U1297/10000),0)</f>
        <v>93.1</v>
      </c>
      <c r="AD1297" s="27">
        <f>IFERROR(IF(AND(T1297&lt;&gt;"",T1297&gt;0),U1297/T1297,0),0)</f>
        <v>11493.827160493827</v>
      </c>
      <c r="AE1297" s="29">
        <f>IFERROR(IF(V1297="",0,V1297/10000),0)</f>
        <v>3.12</v>
      </c>
      <c r="AF1297" s="29">
        <f>IFERROR(IF(O1297&gt;0,N1297/O1297/60,0),0)</f>
        <v>111.18</v>
      </c>
      <c r="AG1297" s="28" t="str">
        <f>IF(Z1297="是",COUNTIFS($Z$2:$Z$4721,"是",$AB$2:$AB$4721,"&lt;"&amp;AB1297)/COUNTIF($Z$2:$Z$4721,"是")*100,"")</f>
        <v/>
      </c>
      <c r="AH1297" s="28" t="str">
        <f>IF(Z1297="是",COUNTIFS($Z$2:$Z$4721,"是",$AC$2:$AC$4721,"&lt;"&amp;AC1297)/COUNTIF($Z$2:$Z$4721,"是")*100,"")</f>
        <v/>
      </c>
      <c r="AI1297" s="28" t="str">
        <f>IF(Z1297="是",COUNTIFS($Z$2:$Z$4721,"是",$AD$2:$AD$4721,"&lt;"&amp;AD1297)/COUNTIF($Z$2:$Z$4721,"是")*100,"")</f>
        <v/>
      </c>
      <c r="AJ1297" s="28" t="str">
        <f>IF(Z1297="是",COUNTIFS($Z$2:$Z$4721,"是",$AE$2:$AE$4721,"&lt;"&amp;AE1297)/COUNTIF($Z$2:$Z$4721,"是")*100,"")</f>
        <v/>
      </c>
      <c r="AK1297" s="28" t="str">
        <f>IF(Z1297="是",COUNTIFS($Z$2:$Z$4721,"是",$AF$2:$AF$4721,"&lt;"&amp;AF1297)/COUNTIF($Z$2:$Z$4721,"是")*100,"")</f>
        <v/>
      </c>
      <c r="AL1297" s="29" t="str">
        <f>IF(Z1297="是",ROUND(AG1297*0.1+AH1297*0.35+AI1297*0.15+AJ1297*0.15+AK1297*0.25,2),"")</f>
        <v/>
      </c>
      <c r="AM1297" s="25" t="str">
        <f>IF(Z1297="是",COUNTIFS($Z$2:$Z$4721,"是",$AL$2:$AL$4721,"&gt;"&amp;AL1297)+1,"")</f>
        <v/>
      </c>
      <c r="AN1297" s="24" t="str">
        <f>IF(Z1297&lt;&gt;"是","非参评",IF(AND(AM1297&lt;=COUNTIF($Z$2:$Z$4721,"是")*0.2,AC1297&gt;MEDIAN(IF($Z$2:$Z$4721="是",$AC$2:$AC$4721))),"S",IF(AM1297&lt;=COUNTIF($Z$2:$Z$4721,"是")*0.5,"A",IF(AM1297&lt;=COUNTIF($Z$2:$Z$4721,"是")*0.8,"B","C"))))</f>
        <v>非参评</v>
      </c>
      <c r="AO1297" s="24" t="str">
        <f>IF(G1297="","无数据",IF(G1297&lt;30,"MOB1-",IF(G1297&lt;90,"MOB1-3",IF(G1297&lt;180,"MOB3-6",IF(G1297&lt;365,"MOB6-12","MOB12+")))))</f>
        <v>MOB1-3</v>
      </c>
    </row>
    <row r="1298" spans="1:41" ht="13.5" hidden="1" customHeight="1">
      <c r="A1298" s="24" t="s">
        <v>1168</v>
      </c>
      <c r="B1298" s="34" t="s">
        <v>152</v>
      </c>
      <c r="C1298" s="25">
        <v>804988</v>
      </c>
      <c r="D1298" s="24" t="s">
        <v>835</v>
      </c>
      <c r="E1298" s="26">
        <v>46107.598611111098</v>
      </c>
      <c r="F1298" s="26">
        <v>46107.598611111098</v>
      </c>
      <c r="G1298" s="25">
        <v>47</v>
      </c>
      <c r="H1298" s="25">
        <v>47</v>
      </c>
      <c r="I1298" s="26">
        <v>46154.749305555597</v>
      </c>
      <c r="J1298" s="27">
        <v>153</v>
      </c>
      <c r="K1298" s="27">
        <v>160</v>
      </c>
      <c r="L1298" s="27">
        <v>72</v>
      </c>
      <c r="M1298" s="27">
        <v>6561</v>
      </c>
      <c r="N1298" s="27">
        <v>5254</v>
      </c>
      <c r="O1298" s="25">
        <v>2</v>
      </c>
      <c r="P1298" s="27"/>
      <c r="Q1298" s="24"/>
      <c r="R1298" s="24"/>
      <c r="S1298" s="27"/>
      <c r="T1298" s="27"/>
      <c r="U1298" s="27"/>
      <c r="V1298" s="27"/>
      <c r="W1298" s="27"/>
      <c r="X1298" s="24" t="str">
        <f>IF(OR(I1298="",说明首页!$C$3-INT(I1298)&gt;7),"是","否")</f>
        <v>否</v>
      </c>
      <c r="Y1298" s="24" t="str">
        <f>IF(OR(O1298="",O1298&lt;22),"是","否")</f>
        <v>是</v>
      </c>
      <c r="Z1298" s="24" t="str">
        <f>IF(AND(X1298="否",Y1298="否"),"是","否")</f>
        <v>否</v>
      </c>
      <c r="AA1298" s="24" t="str">
        <f>IF(OR(I1298="",说明首页!$C$3-INT(I1298)&gt;=3),"是","否")</f>
        <v>否</v>
      </c>
      <c r="AB1298" s="28">
        <f>IFERROR(IF(L1298&gt;0,N1298/L1298,0),0)</f>
        <v>72.972222222222229</v>
      </c>
      <c r="AC1298" s="29">
        <f>IFERROR(IF(U1298="",0,U1298/10000),0)</f>
        <v>0</v>
      </c>
      <c r="AD1298" s="27">
        <f>IFERROR(IF(AND(T1298&lt;&gt;"",T1298&gt;0),U1298/T1298,0),0)</f>
        <v>0</v>
      </c>
      <c r="AE1298" s="29">
        <f>IFERROR(IF(V1298="",0,V1298/10000),0)</f>
        <v>0</v>
      </c>
      <c r="AF1298" s="29">
        <f>IFERROR(IF(O1298&gt;0,N1298/O1298/60,0),0)</f>
        <v>43.783333333333331</v>
      </c>
      <c r="AG1298" s="28" t="str">
        <f>IF(Z1298="是",COUNTIFS($Z$2:$Z$4721,"是",$AB$2:$AB$4721,"&lt;"&amp;AB1298)/COUNTIF($Z$2:$Z$4721,"是")*100,"")</f>
        <v/>
      </c>
      <c r="AH1298" s="28" t="str">
        <f>IF(Z1298="是",COUNTIFS($Z$2:$Z$4721,"是",$AC$2:$AC$4721,"&lt;"&amp;AC1298)/COUNTIF($Z$2:$Z$4721,"是")*100,"")</f>
        <v/>
      </c>
      <c r="AI1298" s="28" t="str">
        <f>IF(Z1298="是",COUNTIFS($Z$2:$Z$4721,"是",$AD$2:$AD$4721,"&lt;"&amp;AD1298)/COUNTIF($Z$2:$Z$4721,"是")*100,"")</f>
        <v/>
      </c>
      <c r="AJ1298" s="28" t="str">
        <f>IF(Z1298="是",COUNTIFS($Z$2:$Z$4721,"是",$AE$2:$AE$4721,"&lt;"&amp;AE1298)/COUNTIF($Z$2:$Z$4721,"是")*100,"")</f>
        <v/>
      </c>
      <c r="AK1298" s="28" t="str">
        <f>IF(Z1298="是",COUNTIFS($Z$2:$Z$4721,"是",$AF$2:$AF$4721,"&lt;"&amp;AF1298)/COUNTIF($Z$2:$Z$4721,"是")*100,"")</f>
        <v/>
      </c>
      <c r="AL1298" s="29" t="str">
        <f>IF(Z1298="是",ROUND(AG1298*0.1+AH1298*0.35+AI1298*0.15+AJ1298*0.15+AK1298*0.25,2),"")</f>
        <v/>
      </c>
      <c r="AM1298" s="25" t="str">
        <f>IF(Z1298="是",COUNTIFS($Z$2:$Z$4721,"是",$AL$2:$AL$4721,"&gt;"&amp;AL1298)+1,"")</f>
        <v/>
      </c>
      <c r="AN1298" s="24" t="str">
        <f>IF(Z1298&lt;&gt;"是","非参评",IF(AND(AM1298&lt;=COUNTIF($Z$2:$Z$4721,"是")*0.2,AC1298&gt;MEDIAN(IF($Z$2:$Z$4721="是",$AC$2:$AC$4721))),"S",IF(AM1298&lt;=COUNTIF($Z$2:$Z$4721,"是")*0.5,"A",IF(AM1298&lt;=COUNTIF($Z$2:$Z$4721,"是")*0.8,"B","C"))))</f>
        <v>非参评</v>
      </c>
      <c r="AO1298" s="24" t="str">
        <f>IF(G1298="","无数据",IF(G1298&lt;30,"MOB1-",IF(G1298&lt;90,"MOB1-3",IF(G1298&lt;180,"MOB3-6",IF(G1298&lt;365,"MOB6-12","MOB12+")))))</f>
        <v>MOB1-3</v>
      </c>
    </row>
    <row r="1299" spans="1:41" ht="13.5" hidden="1" customHeight="1">
      <c r="A1299" s="24" t="s">
        <v>1168</v>
      </c>
      <c r="B1299" s="34" t="s">
        <v>152</v>
      </c>
      <c r="C1299" s="25">
        <v>804989</v>
      </c>
      <c r="D1299" s="24" t="s">
        <v>850</v>
      </c>
      <c r="E1299" s="26">
        <v>46108.385416666701</v>
      </c>
      <c r="F1299" s="26">
        <v>46108.385416666701</v>
      </c>
      <c r="G1299" s="25">
        <v>46</v>
      </c>
      <c r="H1299" s="25">
        <v>46</v>
      </c>
      <c r="I1299" s="26">
        <v>46154.748611111099</v>
      </c>
      <c r="J1299" s="27">
        <v>69</v>
      </c>
      <c r="K1299" s="27">
        <v>84</v>
      </c>
      <c r="L1299" s="27">
        <v>35</v>
      </c>
      <c r="M1299" s="27">
        <v>4154</v>
      </c>
      <c r="N1299" s="27">
        <v>3421</v>
      </c>
      <c r="O1299" s="25">
        <v>1</v>
      </c>
      <c r="P1299" s="27"/>
      <c r="Q1299" s="24"/>
      <c r="R1299" s="24"/>
      <c r="S1299" s="27"/>
      <c r="T1299" s="27"/>
      <c r="U1299" s="27"/>
      <c r="V1299" s="27"/>
      <c r="W1299" s="27"/>
      <c r="X1299" s="24" t="str">
        <f>IF(OR(I1299="",说明首页!$C$3-INT(I1299)&gt;7),"是","否")</f>
        <v>否</v>
      </c>
      <c r="Y1299" s="24" t="str">
        <f>IF(OR(O1299="",O1299&lt;22),"是","否")</f>
        <v>是</v>
      </c>
      <c r="Z1299" s="24" t="str">
        <f>IF(AND(X1299="否",Y1299="否"),"是","否")</f>
        <v>否</v>
      </c>
      <c r="AA1299" s="24" t="str">
        <f>IF(OR(I1299="",说明首页!$C$3-INT(I1299)&gt;=3),"是","否")</f>
        <v>否</v>
      </c>
      <c r="AB1299" s="28">
        <f>IFERROR(IF(L1299&gt;0,N1299/L1299,0),0)</f>
        <v>97.742857142857147</v>
      </c>
      <c r="AC1299" s="29">
        <f>IFERROR(IF(U1299="",0,U1299/10000),0)</f>
        <v>0</v>
      </c>
      <c r="AD1299" s="27">
        <f>IFERROR(IF(AND(T1299&lt;&gt;"",T1299&gt;0),U1299/T1299,0),0)</f>
        <v>0</v>
      </c>
      <c r="AE1299" s="29">
        <f>IFERROR(IF(V1299="",0,V1299/10000),0)</f>
        <v>0</v>
      </c>
      <c r="AF1299" s="29">
        <f>IFERROR(IF(O1299&gt;0,N1299/O1299/60,0),0)</f>
        <v>57.016666666666666</v>
      </c>
      <c r="AG1299" s="28" t="str">
        <f>IF(Z1299="是",COUNTIFS($Z$2:$Z$4721,"是",$AB$2:$AB$4721,"&lt;"&amp;AB1299)/COUNTIF($Z$2:$Z$4721,"是")*100,"")</f>
        <v/>
      </c>
      <c r="AH1299" s="28" t="str">
        <f>IF(Z1299="是",COUNTIFS($Z$2:$Z$4721,"是",$AC$2:$AC$4721,"&lt;"&amp;AC1299)/COUNTIF($Z$2:$Z$4721,"是")*100,"")</f>
        <v/>
      </c>
      <c r="AI1299" s="28" t="str">
        <f>IF(Z1299="是",COUNTIFS($Z$2:$Z$4721,"是",$AD$2:$AD$4721,"&lt;"&amp;AD1299)/COUNTIF($Z$2:$Z$4721,"是")*100,"")</f>
        <v/>
      </c>
      <c r="AJ1299" s="28" t="str">
        <f>IF(Z1299="是",COUNTIFS($Z$2:$Z$4721,"是",$AE$2:$AE$4721,"&lt;"&amp;AE1299)/COUNTIF($Z$2:$Z$4721,"是")*100,"")</f>
        <v/>
      </c>
      <c r="AK1299" s="28" t="str">
        <f>IF(Z1299="是",COUNTIFS($Z$2:$Z$4721,"是",$AF$2:$AF$4721,"&lt;"&amp;AF1299)/COUNTIF($Z$2:$Z$4721,"是")*100,"")</f>
        <v/>
      </c>
      <c r="AL1299" s="29" t="str">
        <f>IF(Z1299="是",ROUND(AG1299*0.1+AH1299*0.35+AI1299*0.15+AJ1299*0.15+AK1299*0.25,2),"")</f>
        <v/>
      </c>
      <c r="AM1299" s="25" t="str">
        <f>IF(Z1299="是",COUNTIFS($Z$2:$Z$4721,"是",$AL$2:$AL$4721,"&gt;"&amp;AL1299)+1,"")</f>
        <v/>
      </c>
      <c r="AN1299" s="24" t="str">
        <f>IF(Z1299&lt;&gt;"是","非参评",IF(AND(AM1299&lt;=COUNTIF($Z$2:$Z$4721,"是")*0.2,AC1299&gt;MEDIAN(IF($Z$2:$Z$4721="是",$AC$2:$AC$4721))),"S",IF(AM1299&lt;=COUNTIF($Z$2:$Z$4721,"是")*0.5,"A",IF(AM1299&lt;=COUNTIF($Z$2:$Z$4721,"是")*0.8,"B","C"))))</f>
        <v>非参评</v>
      </c>
      <c r="AO1299" s="24" t="str">
        <f>IF(G1299="","无数据",IF(G1299&lt;30,"MOB1-",IF(G1299&lt;90,"MOB1-3",IF(G1299&lt;180,"MOB3-6",IF(G1299&lt;365,"MOB6-12","MOB12+")))))</f>
        <v>MOB1-3</v>
      </c>
    </row>
    <row r="1300" spans="1:41" ht="13.5" hidden="1" customHeight="1">
      <c r="A1300" s="24" t="s">
        <v>1168</v>
      </c>
      <c r="B1300" s="34" t="s">
        <v>152</v>
      </c>
      <c r="C1300" s="25">
        <v>804991</v>
      </c>
      <c r="D1300" s="24" t="s">
        <v>1791</v>
      </c>
      <c r="E1300" s="26">
        <v>46107.464583333298</v>
      </c>
      <c r="F1300" s="26">
        <v>46107.464583333298</v>
      </c>
      <c r="G1300" s="25">
        <v>47</v>
      </c>
      <c r="H1300" s="25">
        <v>47</v>
      </c>
      <c r="I1300" s="26">
        <v>46130.7680555556</v>
      </c>
      <c r="J1300" s="27">
        <v>781</v>
      </c>
      <c r="K1300" s="27">
        <v>812</v>
      </c>
      <c r="L1300" s="27">
        <v>408</v>
      </c>
      <c r="M1300" s="27">
        <v>39246</v>
      </c>
      <c r="N1300" s="27">
        <v>33459</v>
      </c>
      <c r="O1300" s="25">
        <v>5</v>
      </c>
      <c r="P1300" s="27">
        <v>0</v>
      </c>
      <c r="Q1300" s="24"/>
      <c r="R1300" s="24"/>
      <c r="S1300" s="27">
        <v>50</v>
      </c>
      <c r="T1300" s="27">
        <v>69</v>
      </c>
      <c r="U1300" s="27">
        <v>621800</v>
      </c>
      <c r="V1300" s="27">
        <v>12000</v>
      </c>
      <c r="W1300" s="27">
        <v>621800</v>
      </c>
      <c r="X1300" s="24" t="str">
        <f>IF(OR(I1300="",说明首页!$C$3-INT(I1300)&gt;7),"是","否")</f>
        <v>否</v>
      </c>
      <c r="Y1300" s="24" t="str">
        <f>IF(OR(O1300="",O1300&lt;22),"是","否")</f>
        <v>是</v>
      </c>
      <c r="Z1300" s="24" t="str">
        <f>IF(AND(X1300="否",Y1300="否"),"是","否")</f>
        <v>否</v>
      </c>
      <c r="AA1300" s="24" t="str">
        <f>IF(OR(I1300="",说明首页!$C$3-INT(I1300)&gt;=3),"是","否")</f>
        <v>否</v>
      </c>
      <c r="AB1300" s="28">
        <f>IFERROR(IF(L1300&gt;0,N1300/L1300,0),0)</f>
        <v>82.007352941176464</v>
      </c>
      <c r="AC1300" s="29">
        <f>IFERROR(IF(U1300="",0,U1300/10000),0)</f>
        <v>62.18</v>
      </c>
      <c r="AD1300" s="27">
        <f>IFERROR(IF(AND(T1300&lt;&gt;"",T1300&gt;0),U1300/T1300,0),0)</f>
        <v>9011.5942028985501</v>
      </c>
      <c r="AE1300" s="29">
        <f>IFERROR(IF(V1300="",0,V1300/10000),0)</f>
        <v>1.2</v>
      </c>
      <c r="AF1300" s="29">
        <f>IFERROR(IF(O1300&gt;0,N1300/O1300/60,0),0)</f>
        <v>111.53</v>
      </c>
      <c r="AG1300" s="28" t="str">
        <f>IF(Z1300="是",COUNTIFS($Z$2:$Z$4721,"是",$AB$2:$AB$4721,"&lt;"&amp;AB1300)/COUNTIF($Z$2:$Z$4721,"是")*100,"")</f>
        <v/>
      </c>
      <c r="AH1300" s="28" t="str">
        <f>IF(Z1300="是",COUNTIFS($Z$2:$Z$4721,"是",$AC$2:$AC$4721,"&lt;"&amp;AC1300)/COUNTIF($Z$2:$Z$4721,"是")*100,"")</f>
        <v/>
      </c>
      <c r="AI1300" s="28" t="str">
        <f>IF(Z1300="是",COUNTIFS($Z$2:$Z$4721,"是",$AD$2:$AD$4721,"&lt;"&amp;AD1300)/COUNTIF($Z$2:$Z$4721,"是")*100,"")</f>
        <v/>
      </c>
      <c r="AJ1300" s="28" t="str">
        <f>IF(Z1300="是",COUNTIFS($Z$2:$Z$4721,"是",$AE$2:$AE$4721,"&lt;"&amp;AE1300)/COUNTIF($Z$2:$Z$4721,"是")*100,"")</f>
        <v/>
      </c>
      <c r="AK1300" s="28" t="str">
        <f>IF(Z1300="是",COUNTIFS($Z$2:$Z$4721,"是",$AF$2:$AF$4721,"&lt;"&amp;AF1300)/COUNTIF($Z$2:$Z$4721,"是")*100,"")</f>
        <v/>
      </c>
      <c r="AL1300" s="29" t="str">
        <f>IF(Z1300="是",ROUND(AG1300*0.1+AH1300*0.35+AI1300*0.15+AJ1300*0.15+AK1300*0.25,2),"")</f>
        <v/>
      </c>
      <c r="AM1300" s="25" t="str">
        <f>IF(Z1300="是",COUNTIFS($Z$2:$Z$4721,"是",$AL$2:$AL$4721,"&gt;"&amp;AL1300)+1,"")</f>
        <v/>
      </c>
      <c r="AN1300" s="24" t="str">
        <f>IF(Z1300&lt;&gt;"是","非参评",IF(AND(AM1300&lt;=COUNTIF($Z$2:$Z$4721,"是")*0.2,AC1300&gt;MEDIAN(IF($Z$2:$Z$4721="是",$AC$2:$AC$4721))),"S",IF(AM1300&lt;=COUNTIF($Z$2:$Z$4721,"是")*0.5,"A",IF(AM1300&lt;=COUNTIF($Z$2:$Z$4721,"是")*0.8,"B","C"))))</f>
        <v>非参评</v>
      </c>
      <c r="AO1300" s="24" t="str">
        <f>IF(G1300="","无数据",IF(G1300&lt;30,"MOB1-",IF(G1300&lt;90,"MOB1-3",IF(G1300&lt;180,"MOB3-6",IF(G1300&lt;365,"MOB6-12","MOB12+")))))</f>
        <v>MOB1-3</v>
      </c>
    </row>
    <row r="1301" spans="1:41" ht="13.5" hidden="1" customHeight="1">
      <c r="A1301" s="24" t="s">
        <v>1168</v>
      </c>
      <c r="B1301" s="34" t="s">
        <v>152</v>
      </c>
      <c r="C1301" s="25">
        <v>804992</v>
      </c>
      <c r="D1301" s="24" t="s">
        <v>851</v>
      </c>
      <c r="E1301" s="26">
        <v>46108.395138888904</v>
      </c>
      <c r="F1301" s="26">
        <v>46108.395138888904</v>
      </c>
      <c r="G1301" s="25">
        <v>46</v>
      </c>
      <c r="H1301" s="25">
        <v>46</v>
      </c>
      <c r="I1301" s="26">
        <v>46154.602083333302</v>
      </c>
      <c r="J1301" s="27">
        <v>87</v>
      </c>
      <c r="K1301" s="27">
        <v>94</v>
      </c>
      <c r="L1301" s="27">
        <v>32</v>
      </c>
      <c r="M1301" s="27">
        <v>3559</v>
      </c>
      <c r="N1301" s="27">
        <v>2640</v>
      </c>
      <c r="O1301" s="25"/>
      <c r="P1301" s="27">
        <v>0</v>
      </c>
      <c r="Q1301" s="24"/>
      <c r="R1301" s="24"/>
      <c r="S1301" s="27">
        <v>1</v>
      </c>
      <c r="T1301" s="27">
        <v>2</v>
      </c>
      <c r="U1301" s="27">
        <v>2000</v>
      </c>
      <c r="V1301" s="27">
        <v>2000</v>
      </c>
      <c r="W1301" s="27">
        <v>2000</v>
      </c>
      <c r="X1301" s="24" t="str">
        <f>IF(OR(I1301="",说明首页!$C$3-INT(I1301)&gt;7),"是","否")</f>
        <v>否</v>
      </c>
      <c r="Y1301" s="24" t="str">
        <f>IF(OR(O1301="",O1301&lt;22),"是","否")</f>
        <v>是</v>
      </c>
      <c r="Z1301" s="24" t="str">
        <f>IF(AND(X1301="否",Y1301="否"),"是","否")</f>
        <v>否</v>
      </c>
      <c r="AA1301" s="24" t="str">
        <f>IF(OR(I1301="",说明首页!$C$3-INT(I1301)&gt;=3),"是","否")</f>
        <v>否</v>
      </c>
      <c r="AB1301" s="28">
        <f>IFERROR(IF(L1301&gt;0,N1301/L1301,0),0)</f>
        <v>82.5</v>
      </c>
      <c r="AC1301" s="29">
        <f>IFERROR(IF(U1301="",0,U1301/10000),0)</f>
        <v>0.2</v>
      </c>
      <c r="AD1301" s="27">
        <f>IFERROR(IF(AND(T1301&lt;&gt;"",T1301&gt;0),U1301/T1301,0),0)</f>
        <v>1000</v>
      </c>
      <c r="AE1301" s="29">
        <f>IFERROR(IF(V1301="",0,V1301/10000),0)</f>
        <v>0.2</v>
      </c>
      <c r="AF1301" s="29">
        <f>IFERROR(IF(O1301&gt;0,N1301/O1301/60,0),0)</f>
        <v>0</v>
      </c>
      <c r="AG1301" s="28" t="str">
        <f>IF(Z1301="是",COUNTIFS($Z$2:$Z$4721,"是",$AB$2:$AB$4721,"&lt;"&amp;AB1301)/COUNTIF($Z$2:$Z$4721,"是")*100,"")</f>
        <v/>
      </c>
      <c r="AH1301" s="28" t="str">
        <f>IF(Z1301="是",COUNTIFS($Z$2:$Z$4721,"是",$AC$2:$AC$4721,"&lt;"&amp;AC1301)/COUNTIF($Z$2:$Z$4721,"是")*100,"")</f>
        <v/>
      </c>
      <c r="AI1301" s="28" t="str">
        <f>IF(Z1301="是",COUNTIFS($Z$2:$Z$4721,"是",$AD$2:$AD$4721,"&lt;"&amp;AD1301)/COUNTIF($Z$2:$Z$4721,"是")*100,"")</f>
        <v/>
      </c>
      <c r="AJ1301" s="28" t="str">
        <f>IF(Z1301="是",COUNTIFS($Z$2:$Z$4721,"是",$AE$2:$AE$4721,"&lt;"&amp;AE1301)/COUNTIF($Z$2:$Z$4721,"是")*100,"")</f>
        <v/>
      </c>
      <c r="AK1301" s="28" t="str">
        <f>IF(Z1301="是",COUNTIFS($Z$2:$Z$4721,"是",$AF$2:$AF$4721,"&lt;"&amp;AF1301)/COUNTIF($Z$2:$Z$4721,"是")*100,"")</f>
        <v/>
      </c>
      <c r="AL1301" s="29" t="str">
        <f>IF(Z1301="是",ROUND(AG1301*0.1+AH1301*0.35+AI1301*0.15+AJ1301*0.15+AK1301*0.25,2),"")</f>
        <v/>
      </c>
      <c r="AM1301" s="25" t="str">
        <f>IF(Z1301="是",COUNTIFS($Z$2:$Z$4721,"是",$AL$2:$AL$4721,"&gt;"&amp;AL1301)+1,"")</f>
        <v/>
      </c>
      <c r="AN1301" s="24" t="str">
        <f>IF(Z1301&lt;&gt;"是","非参评",IF(AND(AM1301&lt;=COUNTIF($Z$2:$Z$4721,"是")*0.2,AC1301&gt;MEDIAN(IF($Z$2:$Z$4721="是",$AC$2:$AC$4721))),"S",IF(AM1301&lt;=COUNTIF($Z$2:$Z$4721,"是")*0.5,"A",IF(AM1301&lt;=COUNTIF($Z$2:$Z$4721,"是")*0.8,"B","C"))))</f>
        <v>非参评</v>
      </c>
      <c r="AO1301" s="24" t="str">
        <f>IF(G1301="","无数据",IF(G1301&lt;30,"MOB1-",IF(G1301&lt;90,"MOB1-3",IF(G1301&lt;180,"MOB3-6",IF(G1301&lt;365,"MOB6-12","MOB12+")))))</f>
        <v>MOB1-3</v>
      </c>
    </row>
    <row r="1302" spans="1:41" ht="13.5" hidden="1" customHeight="1">
      <c r="A1302" s="24" t="s">
        <v>1168</v>
      </c>
      <c r="B1302" s="34" t="s">
        <v>145</v>
      </c>
      <c r="C1302" s="25">
        <v>805011</v>
      </c>
      <c r="D1302" s="24" t="s">
        <v>726</v>
      </c>
      <c r="E1302" s="26">
        <v>46107.746527777803</v>
      </c>
      <c r="F1302" s="26">
        <v>46107.746527777803</v>
      </c>
      <c r="G1302" s="25">
        <v>47</v>
      </c>
      <c r="H1302" s="25">
        <v>47</v>
      </c>
      <c r="I1302" s="26">
        <v>46154.735416666699</v>
      </c>
      <c r="J1302" s="27">
        <v>323</v>
      </c>
      <c r="K1302" s="27">
        <v>474</v>
      </c>
      <c r="L1302" s="27">
        <v>171</v>
      </c>
      <c r="M1302" s="27">
        <v>18106</v>
      </c>
      <c r="N1302" s="27">
        <v>14226</v>
      </c>
      <c r="O1302" s="25">
        <v>1</v>
      </c>
      <c r="P1302" s="27"/>
      <c r="Q1302" s="24"/>
      <c r="R1302" s="24"/>
      <c r="S1302" s="27"/>
      <c r="T1302" s="27"/>
      <c r="U1302" s="27"/>
      <c r="V1302" s="27"/>
      <c r="W1302" s="27"/>
      <c r="X1302" s="24" t="str">
        <f>IF(OR(I1302="",说明首页!$C$3-INT(I1302)&gt;7),"是","否")</f>
        <v>否</v>
      </c>
      <c r="Y1302" s="24" t="str">
        <f>IF(OR(O1302="",O1302&lt;22),"是","否")</f>
        <v>是</v>
      </c>
      <c r="Z1302" s="24" t="str">
        <f>IF(AND(X1302="否",Y1302="否"),"是","否")</f>
        <v>否</v>
      </c>
      <c r="AA1302" s="24" t="str">
        <f>IF(OR(I1302="",说明首页!$C$3-INT(I1302)&gt;=3),"是","否")</f>
        <v>否</v>
      </c>
      <c r="AB1302" s="28">
        <f>IFERROR(IF(L1302&gt;0,N1302/L1302,0),0)</f>
        <v>83.192982456140356</v>
      </c>
      <c r="AC1302" s="29">
        <f>IFERROR(IF(U1302="",0,U1302/10000),0)</f>
        <v>0</v>
      </c>
      <c r="AD1302" s="27">
        <f>IFERROR(IF(AND(T1302&lt;&gt;"",T1302&gt;0),U1302/T1302,0),0)</f>
        <v>0</v>
      </c>
      <c r="AE1302" s="29">
        <f>IFERROR(IF(V1302="",0,V1302/10000),0)</f>
        <v>0</v>
      </c>
      <c r="AF1302" s="29">
        <f>IFERROR(IF(O1302&gt;0,N1302/O1302/60,0),0)</f>
        <v>237.1</v>
      </c>
      <c r="AG1302" s="28" t="str">
        <f>IF(Z1302="是",COUNTIFS($Z$2:$Z$4721,"是",$AB$2:$AB$4721,"&lt;"&amp;AB1302)/COUNTIF($Z$2:$Z$4721,"是")*100,"")</f>
        <v/>
      </c>
      <c r="AH1302" s="28" t="str">
        <f>IF(Z1302="是",COUNTIFS($Z$2:$Z$4721,"是",$AC$2:$AC$4721,"&lt;"&amp;AC1302)/COUNTIF($Z$2:$Z$4721,"是")*100,"")</f>
        <v/>
      </c>
      <c r="AI1302" s="28" t="str">
        <f>IF(Z1302="是",COUNTIFS($Z$2:$Z$4721,"是",$AD$2:$AD$4721,"&lt;"&amp;AD1302)/COUNTIF($Z$2:$Z$4721,"是")*100,"")</f>
        <v/>
      </c>
      <c r="AJ1302" s="28" t="str">
        <f>IF(Z1302="是",COUNTIFS($Z$2:$Z$4721,"是",$AE$2:$AE$4721,"&lt;"&amp;AE1302)/COUNTIF($Z$2:$Z$4721,"是")*100,"")</f>
        <v/>
      </c>
      <c r="AK1302" s="28" t="str">
        <f>IF(Z1302="是",COUNTIFS($Z$2:$Z$4721,"是",$AF$2:$AF$4721,"&lt;"&amp;AF1302)/COUNTIF($Z$2:$Z$4721,"是")*100,"")</f>
        <v/>
      </c>
      <c r="AL1302" s="29" t="str">
        <f>IF(Z1302="是",ROUND(AG1302*0.1+AH1302*0.35+AI1302*0.15+AJ1302*0.15+AK1302*0.25,2),"")</f>
        <v/>
      </c>
      <c r="AM1302" s="25" t="str">
        <f>IF(Z1302="是",COUNTIFS($Z$2:$Z$4721,"是",$AL$2:$AL$4721,"&gt;"&amp;AL1302)+1,"")</f>
        <v/>
      </c>
      <c r="AN1302" s="24" t="str">
        <f>IF(Z1302&lt;&gt;"是","非参评",IF(AND(AM1302&lt;=COUNTIF($Z$2:$Z$4721,"是")*0.2,AC1302&gt;MEDIAN(IF($Z$2:$Z$4721="是",$AC$2:$AC$4721))),"S",IF(AM1302&lt;=COUNTIF($Z$2:$Z$4721,"是")*0.5,"A",IF(AM1302&lt;=COUNTIF($Z$2:$Z$4721,"是")*0.8,"B","C"))))</f>
        <v>非参评</v>
      </c>
      <c r="AO1302" s="24" t="str">
        <f>IF(G1302="","无数据",IF(G1302&lt;30,"MOB1-",IF(G1302&lt;90,"MOB1-3",IF(G1302&lt;180,"MOB3-6",IF(G1302&lt;365,"MOB6-12","MOB12+")))))</f>
        <v>MOB1-3</v>
      </c>
    </row>
    <row r="1303" spans="1:41" ht="13.5" hidden="1" customHeight="1">
      <c r="A1303" s="24" t="s">
        <v>1168</v>
      </c>
      <c r="B1303" s="34" t="s">
        <v>145</v>
      </c>
      <c r="C1303" s="25">
        <v>805013</v>
      </c>
      <c r="D1303" s="24" t="s">
        <v>754</v>
      </c>
      <c r="E1303" s="26">
        <v>46108.399305555598</v>
      </c>
      <c r="F1303" s="26">
        <v>46108.399305555598</v>
      </c>
      <c r="G1303" s="25">
        <v>46</v>
      </c>
      <c r="H1303" s="25">
        <v>46</v>
      </c>
      <c r="I1303" s="26">
        <v>46153.816666666702</v>
      </c>
      <c r="J1303" s="27">
        <v>267</v>
      </c>
      <c r="K1303" s="27">
        <v>289</v>
      </c>
      <c r="L1303" s="27">
        <v>91</v>
      </c>
      <c r="M1303" s="27">
        <v>10878</v>
      </c>
      <c r="N1303" s="27">
        <v>7936</v>
      </c>
      <c r="O1303" s="24">
        <v>1</v>
      </c>
      <c r="P1303" s="27">
        <v>0</v>
      </c>
      <c r="Q1303" s="24"/>
      <c r="R1303" s="24"/>
      <c r="S1303" s="27">
        <v>1</v>
      </c>
      <c r="T1303" s="27">
        <v>2</v>
      </c>
      <c r="U1303" s="27">
        <v>80500</v>
      </c>
      <c r="V1303" s="27">
        <v>80500</v>
      </c>
      <c r="W1303" s="27">
        <v>80500</v>
      </c>
      <c r="X1303" s="24" t="str">
        <f>IF(OR(I1303="",说明首页!$C$3-INT(I1303)&gt;7),"是","否")</f>
        <v>否</v>
      </c>
      <c r="Y1303" s="24" t="str">
        <f>IF(OR(O1303="",O1303&lt;22),"是","否")</f>
        <v>是</v>
      </c>
      <c r="Z1303" s="24" t="str">
        <f>IF(AND(X1303="否",Y1303="否"),"是","否")</f>
        <v>否</v>
      </c>
      <c r="AA1303" s="24" t="str">
        <f>IF(OR(I1303="",说明首页!$C$3-INT(I1303)&gt;=3),"是","否")</f>
        <v>否</v>
      </c>
      <c r="AB1303" s="28">
        <f>IFERROR(IF(L1303&gt;0,N1303/L1303,0),0)</f>
        <v>87.208791208791212</v>
      </c>
      <c r="AC1303" s="29">
        <f>IFERROR(IF(U1303="",0,U1303/10000),0)</f>
        <v>8.0500000000000007</v>
      </c>
      <c r="AD1303" s="27">
        <f>IFERROR(IF(AND(T1303&lt;&gt;"",T1303&gt;0),U1303/T1303,0),0)</f>
        <v>40250</v>
      </c>
      <c r="AE1303" s="29">
        <f>IFERROR(IF(V1303="",0,V1303/10000),0)</f>
        <v>8.0500000000000007</v>
      </c>
      <c r="AF1303" s="29">
        <f>IFERROR(IF(O1303&gt;0,N1303/O1303/60,0),0)</f>
        <v>132.26666666666668</v>
      </c>
      <c r="AG1303" s="28" t="str">
        <f>IF(Z1303="是",COUNTIFS($Z$2:$Z$4721,"是",$AB$2:$AB$4721,"&lt;"&amp;AB1303)/COUNTIF($Z$2:$Z$4721,"是")*100,"")</f>
        <v/>
      </c>
      <c r="AH1303" s="28" t="str">
        <f>IF(Z1303="是",COUNTIFS($Z$2:$Z$4721,"是",$AC$2:$AC$4721,"&lt;"&amp;AC1303)/COUNTIF($Z$2:$Z$4721,"是")*100,"")</f>
        <v/>
      </c>
      <c r="AI1303" s="28" t="str">
        <f>IF(Z1303="是",COUNTIFS($Z$2:$Z$4721,"是",$AD$2:$AD$4721,"&lt;"&amp;AD1303)/COUNTIF($Z$2:$Z$4721,"是")*100,"")</f>
        <v/>
      </c>
      <c r="AJ1303" s="28" t="str">
        <f>IF(Z1303="是",COUNTIFS($Z$2:$Z$4721,"是",$AE$2:$AE$4721,"&lt;"&amp;AE1303)/COUNTIF($Z$2:$Z$4721,"是")*100,"")</f>
        <v/>
      </c>
      <c r="AK1303" s="28" t="str">
        <f>IF(Z1303="是",COUNTIFS($Z$2:$Z$4721,"是",$AF$2:$AF$4721,"&lt;"&amp;AF1303)/COUNTIF($Z$2:$Z$4721,"是")*100,"")</f>
        <v/>
      </c>
      <c r="AL1303" s="29" t="str">
        <f>IF(Z1303="是",ROUND(AG1303*0.1+AH1303*0.35+AI1303*0.15+AJ1303*0.15+AK1303*0.25,2),"")</f>
        <v/>
      </c>
      <c r="AM1303" s="25" t="str">
        <f>IF(Z1303="是",COUNTIFS($Z$2:$Z$4721,"是",$AL$2:$AL$4721,"&gt;"&amp;AL1303)+1,"")</f>
        <v/>
      </c>
      <c r="AN1303" s="24" t="str">
        <f>IF(Z1303&lt;&gt;"是","非参评",IF(AND(AM1303&lt;=COUNTIF($Z$2:$Z$4721,"是")*0.2,AC1303&gt;MEDIAN(IF($Z$2:$Z$4721="是",$AC$2:$AC$4721))),"S",IF(AM1303&lt;=COUNTIF($Z$2:$Z$4721,"是")*0.5,"A",IF(AM1303&lt;=COUNTIF($Z$2:$Z$4721,"是")*0.8,"B","C"))))</f>
        <v>非参评</v>
      </c>
      <c r="AO1303" s="24" t="str">
        <f>IF(G1303="","无数据",IF(G1303&lt;30,"MOB1-",IF(G1303&lt;90,"MOB1-3",IF(G1303&lt;180,"MOB3-6",IF(G1303&lt;365,"MOB6-12","MOB12+")))))</f>
        <v>MOB1-3</v>
      </c>
    </row>
    <row r="1304" spans="1:41" ht="13.5" hidden="1" customHeight="1">
      <c r="A1304" s="24" t="s">
        <v>1168</v>
      </c>
      <c r="B1304" s="34" t="s">
        <v>145</v>
      </c>
      <c r="C1304" s="25">
        <v>805015</v>
      </c>
      <c r="D1304" s="24" t="s">
        <v>474</v>
      </c>
      <c r="E1304" s="26">
        <v>46108.409027777801</v>
      </c>
      <c r="F1304" s="26">
        <v>46108.409027777801</v>
      </c>
      <c r="G1304" s="25">
        <v>46</v>
      </c>
      <c r="H1304" s="25">
        <v>46</v>
      </c>
      <c r="I1304" s="26">
        <v>46154.771527777797</v>
      </c>
      <c r="J1304" s="27">
        <v>253</v>
      </c>
      <c r="K1304" s="27">
        <v>270</v>
      </c>
      <c r="L1304" s="27">
        <v>124</v>
      </c>
      <c r="M1304" s="27">
        <v>13872</v>
      </c>
      <c r="N1304" s="27">
        <v>11629</v>
      </c>
      <c r="O1304" s="25"/>
      <c r="P1304" s="27">
        <v>0</v>
      </c>
      <c r="Q1304" s="24"/>
      <c r="R1304" s="24"/>
      <c r="S1304" s="27">
        <v>3</v>
      </c>
      <c r="T1304" s="27">
        <v>6</v>
      </c>
      <c r="U1304" s="27">
        <v>18100</v>
      </c>
      <c r="V1304" s="27"/>
      <c r="W1304" s="27">
        <v>18100</v>
      </c>
      <c r="X1304" s="24" t="str">
        <f>IF(OR(I1304="",说明首页!$C$3-INT(I1304)&gt;7),"是","否")</f>
        <v>否</v>
      </c>
      <c r="Y1304" s="24" t="str">
        <f>IF(OR(O1304="",O1304&lt;22),"是","否")</f>
        <v>是</v>
      </c>
      <c r="Z1304" s="24" t="str">
        <f>IF(AND(X1304="否",Y1304="否"),"是","否")</f>
        <v>否</v>
      </c>
      <c r="AA1304" s="24" t="str">
        <f>IF(OR(I1304="",说明首页!$C$3-INT(I1304)&gt;=3),"是","否")</f>
        <v>否</v>
      </c>
      <c r="AB1304" s="28">
        <f>IFERROR(IF(L1304&gt;0,N1304/L1304,0),0)</f>
        <v>93.782258064516128</v>
      </c>
      <c r="AC1304" s="29">
        <f>IFERROR(IF(U1304="",0,U1304/10000),0)</f>
        <v>1.81</v>
      </c>
      <c r="AD1304" s="27">
        <f>IFERROR(IF(AND(T1304&lt;&gt;"",T1304&gt;0),U1304/T1304,0),0)</f>
        <v>3016.6666666666665</v>
      </c>
      <c r="AE1304" s="29">
        <f>IFERROR(IF(V1304="",0,V1304/10000),0)</f>
        <v>0</v>
      </c>
      <c r="AF1304" s="29">
        <f>IFERROR(IF(O1304&gt;0,N1304/O1304/60,0),0)</f>
        <v>0</v>
      </c>
      <c r="AG1304" s="28" t="str">
        <f>IF(Z1304="是",COUNTIFS($Z$2:$Z$4721,"是",$AB$2:$AB$4721,"&lt;"&amp;AB1304)/COUNTIF($Z$2:$Z$4721,"是")*100,"")</f>
        <v/>
      </c>
      <c r="AH1304" s="28" t="str">
        <f>IF(Z1304="是",COUNTIFS($Z$2:$Z$4721,"是",$AC$2:$AC$4721,"&lt;"&amp;AC1304)/COUNTIF($Z$2:$Z$4721,"是")*100,"")</f>
        <v/>
      </c>
      <c r="AI1304" s="28" t="str">
        <f>IF(Z1304="是",COUNTIFS($Z$2:$Z$4721,"是",$AD$2:$AD$4721,"&lt;"&amp;AD1304)/COUNTIF($Z$2:$Z$4721,"是")*100,"")</f>
        <v/>
      </c>
      <c r="AJ1304" s="28" t="str">
        <f>IF(Z1304="是",COUNTIFS($Z$2:$Z$4721,"是",$AE$2:$AE$4721,"&lt;"&amp;AE1304)/COUNTIF($Z$2:$Z$4721,"是")*100,"")</f>
        <v/>
      </c>
      <c r="AK1304" s="28" t="str">
        <f>IF(Z1304="是",COUNTIFS($Z$2:$Z$4721,"是",$AF$2:$AF$4721,"&lt;"&amp;AF1304)/COUNTIF($Z$2:$Z$4721,"是")*100,"")</f>
        <v/>
      </c>
      <c r="AL1304" s="29" t="str">
        <f>IF(Z1304="是",ROUND(AG1304*0.1+AH1304*0.35+AI1304*0.15+AJ1304*0.15+AK1304*0.25,2),"")</f>
        <v/>
      </c>
      <c r="AM1304" s="25" t="str">
        <f>IF(Z1304="是",COUNTIFS($Z$2:$Z$4721,"是",$AL$2:$AL$4721,"&gt;"&amp;AL1304)+1,"")</f>
        <v/>
      </c>
      <c r="AN1304" s="24" t="str">
        <f>IF(Z1304&lt;&gt;"是","非参评",IF(AND(AM1304&lt;=COUNTIF($Z$2:$Z$4721,"是")*0.2,AC1304&gt;MEDIAN(IF($Z$2:$Z$4721="是",$AC$2:$AC$4721))),"S",IF(AM1304&lt;=COUNTIF($Z$2:$Z$4721,"是")*0.5,"A",IF(AM1304&lt;=COUNTIF($Z$2:$Z$4721,"是")*0.8,"B","C"))))</f>
        <v>非参评</v>
      </c>
      <c r="AO1304" s="24" t="str">
        <f>IF(G1304="","无数据",IF(G1304&lt;30,"MOB1-",IF(G1304&lt;90,"MOB1-3",IF(G1304&lt;180,"MOB3-6",IF(G1304&lt;365,"MOB6-12","MOB12+")))))</f>
        <v>MOB1-3</v>
      </c>
    </row>
    <row r="1305" spans="1:41" ht="13.5" hidden="1" customHeight="1">
      <c r="A1305" s="24" t="s">
        <v>1168</v>
      </c>
      <c r="B1305" s="34" t="s">
        <v>145</v>
      </c>
      <c r="C1305" s="25">
        <v>805016</v>
      </c>
      <c r="D1305" s="24" t="s">
        <v>1299</v>
      </c>
      <c r="E1305" s="26">
        <v>46111.413888888899</v>
      </c>
      <c r="F1305" s="26">
        <v>46111.413888888899</v>
      </c>
      <c r="G1305" s="25">
        <v>43</v>
      </c>
      <c r="H1305" s="25">
        <v>43</v>
      </c>
      <c r="I1305" s="26">
        <v>46141.776388888902</v>
      </c>
      <c r="J1305" s="27">
        <v>2875</v>
      </c>
      <c r="K1305" s="27">
        <v>3253</v>
      </c>
      <c r="L1305" s="27">
        <v>1638</v>
      </c>
      <c r="M1305" s="27">
        <v>117426</v>
      </c>
      <c r="N1305" s="27">
        <v>95217</v>
      </c>
      <c r="O1305" s="25">
        <v>13</v>
      </c>
      <c r="P1305" s="27">
        <v>0</v>
      </c>
      <c r="Q1305" s="24"/>
      <c r="R1305" s="24"/>
      <c r="S1305" s="27">
        <v>143</v>
      </c>
      <c r="T1305" s="27">
        <v>205</v>
      </c>
      <c r="U1305" s="27">
        <v>2490500</v>
      </c>
      <c r="V1305" s="27">
        <v>298000</v>
      </c>
      <c r="W1305" s="27">
        <v>2490500</v>
      </c>
      <c r="X1305" s="24" t="str">
        <f>IF(OR(I1305="",说明首页!$C$3-INT(I1305)&gt;7),"是","否")</f>
        <v>否</v>
      </c>
      <c r="Y1305" s="24" t="str">
        <f>IF(OR(O1305="",O1305&lt;22),"是","否")</f>
        <v>是</v>
      </c>
      <c r="Z1305" s="24" t="str">
        <f>IF(AND(X1305="否",Y1305="否"),"是","否")</f>
        <v>否</v>
      </c>
      <c r="AA1305" s="24" t="str">
        <f>IF(OR(I1305="",说明首页!$C$3-INT(I1305)&gt;=3),"是","否")</f>
        <v>否</v>
      </c>
      <c r="AB1305" s="28">
        <f>IFERROR(IF(L1305&gt;0,N1305/L1305,0),0)</f>
        <v>58.130036630036628</v>
      </c>
      <c r="AC1305" s="29">
        <f>IFERROR(IF(U1305="",0,U1305/10000),0)</f>
        <v>249.05</v>
      </c>
      <c r="AD1305" s="27">
        <f>IFERROR(IF(AND(T1305&lt;&gt;"",T1305&gt;0),U1305/T1305,0),0)</f>
        <v>12148.780487804877</v>
      </c>
      <c r="AE1305" s="29">
        <f>IFERROR(IF(V1305="",0,V1305/10000),0)</f>
        <v>29.8</v>
      </c>
      <c r="AF1305" s="29">
        <f>IFERROR(IF(O1305&gt;0,N1305/O1305/60,0),0)</f>
        <v>122.07307692307693</v>
      </c>
      <c r="AG1305" s="28" t="str">
        <f>IF(Z1305="是",COUNTIFS($Z$2:$Z$4721,"是",$AB$2:$AB$4721,"&lt;"&amp;AB1305)/COUNTIF($Z$2:$Z$4721,"是")*100,"")</f>
        <v/>
      </c>
      <c r="AH1305" s="28" t="str">
        <f>IF(Z1305="是",COUNTIFS($Z$2:$Z$4721,"是",$AC$2:$AC$4721,"&lt;"&amp;AC1305)/COUNTIF($Z$2:$Z$4721,"是")*100,"")</f>
        <v/>
      </c>
      <c r="AI1305" s="28" t="str">
        <f>IF(Z1305="是",COUNTIFS($Z$2:$Z$4721,"是",$AD$2:$AD$4721,"&lt;"&amp;AD1305)/COUNTIF($Z$2:$Z$4721,"是")*100,"")</f>
        <v/>
      </c>
      <c r="AJ1305" s="28" t="str">
        <f>IF(Z1305="是",COUNTIFS($Z$2:$Z$4721,"是",$AE$2:$AE$4721,"&lt;"&amp;AE1305)/COUNTIF($Z$2:$Z$4721,"是")*100,"")</f>
        <v/>
      </c>
      <c r="AK1305" s="28" t="str">
        <f>IF(Z1305="是",COUNTIFS($Z$2:$Z$4721,"是",$AF$2:$AF$4721,"&lt;"&amp;AF1305)/COUNTIF($Z$2:$Z$4721,"是")*100,"")</f>
        <v/>
      </c>
      <c r="AL1305" s="29" t="str">
        <f>IF(Z1305="是",ROUND(AG1305*0.1+AH1305*0.35+AI1305*0.15+AJ1305*0.15+AK1305*0.25,2),"")</f>
        <v/>
      </c>
      <c r="AM1305" s="25" t="str">
        <f>IF(Z1305="是",COUNTIFS($Z$2:$Z$4721,"是",$AL$2:$AL$4721,"&gt;"&amp;AL1305)+1,"")</f>
        <v/>
      </c>
      <c r="AN1305" s="24" t="str">
        <f>IF(Z1305&lt;&gt;"是","非参评",IF(AND(AM1305&lt;=COUNTIF($Z$2:$Z$4721,"是")*0.2,AC1305&gt;MEDIAN(IF($Z$2:$Z$4721="是",$AC$2:$AC$4721))),"S",IF(AM1305&lt;=COUNTIF($Z$2:$Z$4721,"是")*0.5,"A",IF(AM1305&lt;=COUNTIF($Z$2:$Z$4721,"是")*0.8,"B","C"))))</f>
        <v>非参评</v>
      </c>
      <c r="AO1305" s="24" t="str">
        <f>IF(G1305="","无数据",IF(G1305&lt;30,"MOB1-",IF(G1305&lt;90,"MOB1-3",IF(G1305&lt;180,"MOB3-6",IF(G1305&lt;365,"MOB6-12","MOB12+")))))</f>
        <v>MOB1-3</v>
      </c>
    </row>
    <row r="1306" spans="1:41" ht="13.5" hidden="1" customHeight="1">
      <c r="A1306" s="24" t="s">
        <v>1168</v>
      </c>
      <c r="B1306" s="34" t="s">
        <v>145</v>
      </c>
      <c r="C1306" s="25">
        <v>805018</v>
      </c>
      <c r="D1306" s="24" t="s">
        <v>1544</v>
      </c>
      <c r="E1306" s="26">
        <v>46111.411805555603</v>
      </c>
      <c r="F1306" s="26">
        <v>46111.411805555603</v>
      </c>
      <c r="G1306" s="25">
        <v>43</v>
      </c>
      <c r="H1306" s="25">
        <v>43</v>
      </c>
      <c r="I1306" s="26">
        <v>46142.772916666698</v>
      </c>
      <c r="J1306" s="27">
        <v>3096</v>
      </c>
      <c r="K1306" s="27">
        <v>3460</v>
      </c>
      <c r="L1306" s="27">
        <v>1716</v>
      </c>
      <c r="M1306" s="27">
        <v>140704</v>
      </c>
      <c r="N1306" s="27">
        <v>115347</v>
      </c>
      <c r="O1306" s="25">
        <v>15</v>
      </c>
      <c r="P1306" s="27">
        <v>0</v>
      </c>
      <c r="Q1306" s="24"/>
      <c r="R1306" s="24"/>
      <c r="S1306" s="27">
        <v>152</v>
      </c>
      <c r="T1306" s="27">
        <v>231</v>
      </c>
      <c r="U1306" s="27">
        <v>3480200</v>
      </c>
      <c r="V1306" s="27">
        <v>477800</v>
      </c>
      <c r="W1306" s="27">
        <v>3480200</v>
      </c>
      <c r="X1306" s="24" t="str">
        <f>IF(OR(I1306="",说明首页!$C$3-INT(I1306)&gt;7),"是","否")</f>
        <v>否</v>
      </c>
      <c r="Y1306" s="24" t="str">
        <f>IF(OR(O1306="",O1306&lt;22),"是","否")</f>
        <v>是</v>
      </c>
      <c r="Z1306" s="24" t="str">
        <f>IF(AND(X1306="否",Y1306="否"),"是","否")</f>
        <v>否</v>
      </c>
      <c r="AA1306" s="24" t="str">
        <f>IF(OR(I1306="",说明首页!$C$3-INT(I1306)&gt;=3),"是","否")</f>
        <v>否</v>
      </c>
      <c r="AB1306" s="28">
        <f>IFERROR(IF(L1306&gt;0,N1306/L1306,0),0)</f>
        <v>67.218531468531467</v>
      </c>
      <c r="AC1306" s="29">
        <f>IFERROR(IF(U1306="",0,U1306/10000),0)</f>
        <v>348.02</v>
      </c>
      <c r="AD1306" s="27">
        <f>IFERROR(IF(AND(T1306&lt;&gt;"",T1306&gt;0),U1306/T1306,0),0)</f>
        <v>15065.800865800866</v>
      </c>
      <c r="AE1306" s="29">
        <f>IFERROR(IF(V1306="",0,V1306/10000),0)</f>
        <v>47.78</v>
      </c>
      <c r="AF1306" s="29">
        <f>IFERROR(IF(O1306&gt;0,N1306/O1306/60,0),0)</f>
        <v>128.16333333333333</v>
      </c>
      <c r="AG1306" s="28" t="str">
        <f>IF(Z1306="是",COUNTIFS($Z$2:$Z$4721,"是",$AB$2:$AB$4721,"&lt;"&amp;AB1306)/COUNTIF($Z$2:$Z$4721,"是")*100,"")</f>
        <v/>
      </c>
      <c r="AH1306" s="28" t="str">
        <f>IF(Z1306="是",COUNTIFS($Z$2:$Z$4721,"是",$AC$2:$AC$4721,"&lt;"&amp;AC1306)/COUNTIF($Z$2:$Z$4721,"是")*100,"")</f>
        <v/>
      </c>
      <c r="AI1306" s="28" t="str">
        <f>IF(Z1306="是",COUNTIFS($Z$2:$Z$4721,"是",$AD$2:$AD$4721,"&lt;"&amp;AD1306)/COUNTIF($Z$2:$Z$4721,"是")*100,"")</f>
        <v/>
      </c>
      <c r="AJ1306" s="28" t="str">
        <f>IF(Z1306="是",COUNTIFS($Z$2:$Z$4721,"是",$AE$2:$AE$4721,"&lt;"&amp;AE1306)/COUNTIF($Z$2:$Z$4721,"是")*100,"")</f>
        <v/>
      </c>
      <c r="AK1306" s="28" t="str">
        <f>IF(Z1306="是",COUNTIFS($Z$2:$Z$4721,"是",$AF$2:$AF$4721,"&lt;"&amp;AF1306)/COUNTIF($Z$2:$Z$4721,"是")*100,"")</f>
        <v/>
      </c>
      <c r="AL1306" s="29" t="str">
        <f>IF(Z1306="是",ROUND(AG1306*0.1+AH1306*0.35+AI1306*0.15+AJ1306*0.15+AK1306*0.25,2),"")</f>
        <v/>
      </c>
      <c r="AM1306" s="25" t="str">
        <f>IF(Z1306="是",COUNTIFS($Z$2:$Z$4721,"是",$AL$2:$AL$4721,"&gt;"&amp;AL1306)+1,"")</f>
        <v/>
      </c>
      <c r="AN1306" s="24" t="str">
        <f>IF(Z1306&lt;&gt;"是","非参评",IF(AND(AM1306&lt;=COUNTIF($Z$2:$Z$4721,"是")*0.2,AC1306&gt;MEDIAN(IF($Z$2:$Z$4721="是",$AC$2:$AC$4721))),"S",IF(AM1306&lt;=COUNTIF($Z$2:$Z$4721,"是")*0.5,"A",IF(AM1306&lt;=COUNTIF($Z$2:$Z$4721,"是")*0.8,"B","C"))))</f>
        <v>非参评</v>
      </c>
      <c r="AO1306" s="24" t="str">
        <f>IF(G1306="","无数据",IF(G1306&lt;30,"MOB1-",IF(G1306&lt;90,"MOB1-3",IF(G1306&lt;180,"MOB3-6",IF(G1306&lt;365,"MOB6-12","MOB12+")))))</f>
        <v>MOB1-3</v>
      </c>
    </row>
    <row r="1307" spans="1:41" ht="13.5" hidden="1" customHeight="1">
      <c r="A1307" s="24" t="s">
        <v>1168</v>
      </c>
      <c r="B1307" s="34" t="s">
        <v>176</v>
      </c>
      <c r="C1307" s="25">
        <v>805069</v>
      </c>
      <c r="D1307" s="24" t="s">
        <v>608</v>
      </c>
      <c r="E1307" s="26">
        <v>46132.600694444402</v>
      </c>
      <c r="F1307" s="26">
        <v>46132.600694444402</v>
      </c>
      <c r="G1307" s="25">
        <v>22</v>
      </c>
      <c r="H1307" s="25">
        <v>22</v>
      </c>
      <c r="I1307" s="26">
        <v>46149.728472222203</v>
      </c>
      <c r="J1307" s="27">
        <v>426</v>
      </c>
      <c r="K1307" s="27">
        <v>598</v>
      </c>
      <c r="L1307" s="27">
        <v>318</v>
      </c>
      <c r="M1307" s="27">
        <v>31679</v>
      </c>
      <c r="N1307" s="27">
        <v>27681</v>
      </c>
      <c r="O1307" s="25">
        <v>5</v>
      </c>
      <c r="P1307" s="27">
        <v>0</v>
      </c>
      <c r="Q1307" s="24"/>
      <c r="R1307" s="24"/>
      <c r="S1307" s="27">
        <v>15</v>
      </c>
      <c r="T1307" s="27">
        <v>24</v>
      </c>
      <c r="U1307" s="27">
        <v>226900</v>
      </c>
      <c r="V1307" s="27">
        <v>100800</v>
      </c>
      <c r="W1307" s="27">
        <v>226900</v>
      </c>
      <c r="X1307" s="24" t="str">
        <f>IF(OR(I1307="",说明首页!$C$3-INT(I1307)&gt;7),"是","否")</f>
        <v>否</v>
      </c>
      <c r="Y1307" s="24" t="str">
        <f>IF(OR(O1307="",O1307&lt;22),"是","否")</f>
        <v>是</v>
      </c>
      <c r="Z1307" s="24" t="str">
        <f>IF(AND(X1307="否",Y1307="否"),"是","否")</f>
        <v>否</v>
      </c>
      <c r="AA1307" s="24" t="str">
        <f>IF(OR(I1307="",说明首页!$C$3-INT(I1307)&gt;=3),"是","否")</f>
        <v>否</v>
      </c>
      <c r="AB1307" s="28">
        <f>IFERROR(IF(L1307&gt;0,N1307/L1307,0),0)</f>
        <v>87.047169811320757</v>
      </c>
      <c r="AC1307" s="29">
        <f>IFERROR(IF(U1307="",0,U1307/10000),0)</f>
        <v>22.69</v>
      </c>
      <c r="AD1307" s="27">
        <f>IFERROR(IF(AND(T1307&lt;&gt;"",T1307&gt;0),U1307/T1307,0),0)</f>
        <v>9454.1666666666661</v>
      </c>
      <c r="AE1307" s="29">
        <f>IFERROR(IF(V1307="",0,V1307/10000),0)</f>
        <v>10.08</v>
      </c>
      <c r="AF1307" s="29">
        <f>IFERROR(IF(O1307&gt;0,N1307/O1307/60,0),0)</f>
        <v>92.27</v>
      </c>
      <c r="AG1307" s="28" t="str">
        <f>IF(Z1307="是",COUNTIFS($Z$2:$Z$4721,"是",$AB$2:$AB$4721,"&lt;"&amp;AB1307)/COUNTIF($Z$2:$Z$4721,"是")*100,"")</f>
        <v/>
      </c>
      <c r="AH1307" s="28" t="str">
        <f>IF(Z1307="是",COUNTIFS($Z$2:$Z$4721,"是",$AC$2:$AC$4721,"&lt;"&amp;AC1307)/COUNTIF($Z$2:$Z$4721,"是")*100,"")</f>
        <v/>
      </c>
      <c r="AI1307" s="28" t="str">
        <f>IF(Z1307="是",COUNTIFS($Z$2:$Z$4721,"是",$AD$2:$AD$4721,"&lt;"&amp;AD1307)/COUNTIF($Z$2:$Z$4721,"是")*100,"")</f>
        <v/>
      </c>
      <c r="AJ1307" s="28" t="str">
        <f>IF(Z1307="是",COUNTIFS($Z$2:$Z$4721,"是",$AE$2:$AE$4721,"&lt;"&amp;AE1307)/COUNTIF($Z$2:$Z$4721,"是")*100,"")</f>
        <v/>
      </c>
      <c r="AK1307" s="28" t="str">
        <f>IF(Z1307="是",COUNTIFS($Z$2:$Z$4721,"是",$AF$2:$AF$4721,"&lt;"&amp;AF1307)/COUNTIF($Z$2:$Z$4721,"是")*100,"")</f>
        <v/>
      </c>
      <c r="AL1307" s="29" t="str">
        <f>IF(Z1307="是",ROUND(AG1307*0.1+AH1307*0.35+AI1307*0.15+AJ1307*0.15+AK1307*0.25,2),"")</f>
        <v/>
      </c>
      <c r="AM1307" s="25" t="str">
        <f>IF(Z1307="是",COUNTIFS($Z$2:$Z$4721,"是",$AL$2:$AL$4721,"&gt;"&amp;AL1307)+1,"")</f>
        <v/>
      </c>
      <c r="AN1307" s="24" t="str">
        <f>IF(Z1307&lt;&gt;"是","非参评",IF(AND(AM1307&lt;=COUNTIF($Z$2:$Z$4721,"是")*0.2,AC1307&gt;MEDIAN(IF($Z$2:$Z$4721="是",$AC$2:$AC$4721))),"S",IF(AM1307&lt;=COUNTIF($Z$2:$Z$4721,"是")*0.5,"A",IF(AM1307&lt;=COUNTIF($Z$2:$Z$4721,"是")*0.8,"B","C"))))</f>
        <v>非参评</v>
      </c>
      <c r="AO1307" s="24" t="str">
        <f>IF(G1307="","无数据",IF(G1307&lt;30,"MOB1-",IF(G1307&lt;90,"MOB1-3",IF(G1307&lt;180,"MOB3-6",IF(G1307&lt;365,"MOB6-12","MOB12+")))))</f>
        <v>MOB1-</v>
      </c>
    </row>
    <row r="1308" spans="1:41" ht="13.5" hidden="1" customHeight="1">
      <c r="A1308" s="24" t="s">
        <v>1168</v>
      </c>
      <c r="B1308" s="34" t="s">
        <v>176</v>
      </c>
      <c r="C1308" s="25">
        <v>805070</v>
      </c>
      <c r="D1308" s="24" t="s">
        <v>1156</v>
      </c>
      <c r="E1308" s="26">
        <v>46132.601388888899</v>
      </c>
      <c r="F1308" s="26">
        <v>46132.601388888899</v>
      </c>
      <c r="G1308" s="25">
        <v>22</v>
      </c>
      <c r="H1308" s="25">
        <v>22</v>
      </c>
      <c r="I1308" s="26">
        <v>46154.746527777803</v>
      </c>
      <c r="J1308" s="27">
        <v>813</v>
      </c>
      <c r="K1308" s="27">
        <v>1475</v>
      </c>
      <c r="L1308" s="27">
        <v>771</v>
      </c>
      <c r="M1308" s="27">
        <v>80627</v>
      </c>
      <c r="N1308" s="27">
        <v>71140</v>
      </c>
      <c r="O1308" s="25">
        <v>10</v>
      </c>
      <c r="P1308" s="27">
        <v>0</v>
      </c>
      <c r="Q1308" s="24"/>
      <c r="R1308" s="24"/>
      <c r="S1308" s="27">
        <v>34</v>
      </c>
      <c r="T1308" s="27">
        <v>47</v>
      </c>
      <c r="U1308" s="27">
        <v>952000</v>
      </c>
      <c r="V1308" s="27">
        <v>605400</v>
      </c>
      <c r="W1308" s="27">
        <v>952000</v>
      </c>
      <c r="X1308" s="24" t="str">
        <f>IF(OR(I1308="",说明首页!$C$3-INT(I1308)&gt;7),"是","否")</f>
        <v>否</v>
      </c>
      <c r="Y1308" s="24" t="str">
        <f>IF(OR(O1308="",O1308&lt;22),"是","否")</f>
        <v>是</v>
      </c>
      <c r="Z1308" s="24" t="str">
        <f>IF(AND(X1308="否",Y1308="否"),"是","否")</f>
        <v>否</v>
      </c>
      <c r="AA1308" s="24" t="str">
        <f>IF(OR(I1308="",说明首页!$C$3-INT(I1308)&gt;=3),"是","否")</f>
        <v>否</v>
      </c>
      <c r="AB1308" s="28">
        <f>IFERROR(IF(L1308&gt;0,N1308/L1308,0),0)</f>
        <v>92.269779507133592</v>
      </c>
      <c r="AC1308" s="29">
        <f>IFERROR(IF(U1308="",0,U1308/10000),0)</f>
        <v>95.2</v>
      </c>
      <c r="AD1308" s="27">
        <f>IFERROR(IF(AND(T1308&lt;&gt;"",T1308&gt;0),U1308/T1308,0),0)</f>
        <v>20255.319148936171</v>
      </c>
      <c r="AE1308" s="29">
        <f>IFERROR(IF(V1308="",0,V1308/10000),0)</f>
        <v>60.54</v>
      </c>
      <c r="AF1308" s="29">
        <f>IFERROR(IF(O1308&gt;0,N1308/O1308/60,0),0)</f>
        <v>118.56666666666666</v>
      </c>
      <c r="AG1308" s="28" t="str">
        <f>IF(Z1308="是",COUNTIFS($Z$2:$Z$4721,"是",$AB$2:$AB$4721,"&lt;"&amp;AB1308)/COUNTIF($Z$2:$Z$4721,"是")*100,"")</f>
        <v/>
      </c>
      <c r="AH1308" s="28" t="str">
        <f>IF(Z1308="是",COUNTIFS($Z$2:$Z$4721,"是",$AC$2:$AC$4721,"&lt;"&amp;AC1308)/COUNTIF($Z$2:$Z$4721,"是")*100,"")</f>
        <v/>
      </c>
      <c r="AI1308" s="28" t="str">
        <f>IF(Z1308="是",COUNTIFS($Z$2:$Z$4721,"是",$AD$2:$AD$4721,"&lt;"&amp;AD1308)/COUNTIF($Z$2:$Z$4721,"是")*100,"")</f>
        <v/>
      </c>
      <c r="AJ1308" s="28" t="str">
        <f>IF(Z1308="是",COUNTIFS($Z$2:$Z$4721,"是",$AE$2:$AE$4721,"&lt;"&amp;AE1308)/COUNTIF($Z$2:$Z$4721,"是")*100,"")</f>
        <v/>
      </c>
      <c r="AK1308" s="28" t="str">
        <f>IF(Z1308="是",COUNTIFS($Z$2:$Z$4721,"是",$AF$2:$AF$4721,"&lt;"&amp;AF1308)/COUNTIF($Z$2:$Z$4721,"是")*100,"")</f>
        <v/>
      </c>
      <c r="AL1308" s="29" t="str">
        <f>IF(Z1308="是",ROUND(AG1308*0.1+AH1308*0.35+AI1308*0.15+AJ1308*0.15+AK1308*0.25,2),"")</f>
        <v/>
      </c>
      <c r="AM1308" s="25" t="str">
        <f>IF(Z1308="是",COUNTIFS($Z$2:$Z$4721,"是",$AL$2:$AL$4721,"&gt;"&amp;AL1308)+1,"")</f>
        <v/>
      </c>
      <c r="AN1308" s="24" t="str">
        <f>IF(Z1308&lt;&gt;"是","非参评",IF(AND(AM1308&lt;=COUNTIF($Z$2:$Z$4721,"是")*0.2,AC1308&gt;MEDIAN(IF($Z$2:$Z$4721="是",$AC$2:$AC$4721))),"S",IF(AM1308&lt;=COUNTIF($Z$2:$Z$4721,"是")*0.5,"A",IF(AM1308&lt;=COUNTIF($Z$2:$Z$4721,"是")*0.8,"B","C"))))</f>
        <v>非参评</v>
      </c>
      <c r="AO1308" s="24" t="str">
        <f>IF(G1308="","无数据",IF(G1308&lt;30,"MOB1-",IF(G1308&lt;90,"MOB1-3",IF(G1308&lt;180,"MOB3-6",IF(G1308&lt;365,"MOB6-12","MOB12+")))))</f>
        <v>MOB1-</v>
      </c>
    </row>
    <row r="1309" spans="1:41" ht="13.5" hidden="1" customHeight="1">
      <c r="A1309" s="24" t="s">
        <v>1168</v>
      </c>
      <c r="B1309" s="34" t="s">
        <v>160</v>
      </c>
      <c r="C1309" s="25">
        <v>805071</v>
      </c>
      <c r="D1309" s="24" t="s">
        <v>1209</v>
      </c>
      <c r="E1309" s="26">
        <v>46109.384722222203</v>
      </c>
      <c r="F1309" s="26">
        <v>46109.384722222203</v>
      </c>
      <c r="G1309" s="25">
        <v>45</v>
      </c>
      <c r="H1309" s="25">
        <v>45</v>
      </c>
      <c r="I1309" s="26">
        <v>46154.767361111102</v>
      </c>
      <c r="J1309" s="27">
        <v>4523</v>
      </c>
      <c r="K1309" s="27">
        <v>4814</v>
      </c>
      <c r="L1309" s="27">
        <v>2232</v>
      </c>
      <c r="M1309" s="27">
        <v>231801</v>
      </c>
      <c r="N1309" s="27">
        <v>194643</v>
      </c>
      <c r="O1309" s="25">
        <v>24</v>
      </c>
      <c r="P1309" s="27">
        <v>0</v>
      </c>
      <c r="Q1309" s="24"/>
      <c r="R1309" s="24"/>
      <c r="S1309" s="27">
        <v>205</v>
      </c>
      <c r="T1309" s="27">
        <v>328</v>
      </c>
      <c r="U1309" s="27">
        <v>6768900</v>
      </c>
      <c r="V1309" s="27">
        <v>2836700</v>
      </c>
      <c r="W1309" s="27">
        <v>6768900</v>
      </c>
      <c r="X1309" s="24" t="str">
        <f>IF(OR(I1309="",说明首页!$C$3-INT(I1309)&gt;7),"是","否")</f>
        <v>否</v>
      </c>
      <c r="Y1309" s="24" t="str">
        <f>IF(OR(O1309="",O1309&lt;22),"是","否")</f>
        <v>否</v>
      </c>
      <c r="Z1309" s="24" t="str">
        <f>IF(AND(X1309="否",Y1309="否"),"是","否")</f>
        <v>是</v>
      </c>
      <c r="AA1309" s="24" t="str">
        <f>IF(OR(I1309="",说明首页!$C$3-INT(I1309)&gt;=3),"是","否")</f>
        <v>否</v>
      </c>
      <c r="AB1309" s="28">
        <f>IFERROR(IF(L1309&gt;0,N1309/L1309,0),0)</f>
        <v>87.20564516129032</v>
      </c>
      <c r="AC1309" s="29">
        <f>IFERROR(IF(U1309="",0,U1309/10000),0)</f>
        <v>676.89</v>
      </c>
      <c r="AD1309" s="27">
        <f>IFERROR(IF(AND(T1309&lt;&gt;"",T1309&gt;0),U1309/T1309,0),0)</f>
        <v>20636.890243902439</v>
      </c>
      <c r="AE1309" s="29">
        <f>IFERROR(IF(V1309="",0,V1309/10000),0)</f>
        <v>283.67</v>
      </c>
      <c r="AF1309" s="29">
        <f>IFERROR(IF(O1309&gt;0,N1309/O1309/60,0),0)</f>
        <v>135.16874999999999</v>
      </c>
      <c r="AG1309" s="28">
        <f>IF(Z1309="是",COUNTIFS($Z$2:$Z$4721,"是",$AB$2:$AB$4721,"&lt;"&amp;AB1309)/COUNTIF($Z$2:$Z$4721,"是")*100,"")</f>
        <v>40.640809443507585</v>
      </c>
      <c r="AH1309" s="28">
        <f>IF(Z1309="是",COUNTIFS($Z$2:$Z$4721,"是",$AC$2:$AC$4721,"&lt;"&amp;AC1309)/COUNTIF($Z$2:$Z$4721,"是")*100,"")</f>
        <v>35.075885328836428</v>
      </c>
      <c r="AI1309" s="28">
        <f>IF(Z1309="是",COUNTIFS($Z$2:$Z$4721,"是",$AD$2:$AD$4721,"&lt;"&amp;AD1309)/COUNTIF($Z$2:$Z$4721,"是")*100,"")</f>
        <v>29.51096121416526</v>
      </c>
      <c r="AJ1309" s="28">
        <f>IF(Z1309="是",COUNTIFS($Z$2:$Z$4721,"是",$AE$2:$AE$4721,"&lt;"&amp;AE1309)/COUNTIF($Z$2:$Z$4721,"是")*100,"")</f>
        <v>44.519392917369309</v>
      </c>
      <c r="AK1309" s="28">
        <f>IF(Z1309="是",COUNTIFS($Z$2:$Z$4721,"是",$AF$2:$AF$4721,"&lt;"&amp;AF1309)/COUNTIF($Z$2:$Z$4721,"是")*100,"")</f>
        <v>51.770657672849921</v>
      </c>
      <c r="AL1309" s="29">
        <f>IF(Z1309="是",ROUND(AG1309*0.1+AH1309*0.35+AI1309*0.15+AJ1309*0.15+AK1309*0.25,2),"")</f>
        <v>40.39</v>
      </c>
      <c r="AM1309" s="25">
        <f>IF(Z1309="是",COUNTIFS($Z$2:$Z$4721,"是",$AL$2:$AL$4721,"&gt;"&amp;AL1309)+1,"")</f>
        <v>370</v>
      </c>
      <c r="AN1309" s="24" t="str">
        <f>IF(Z1309&lt;&gt;"是","非参评",IF(AND(AM1309&lt;=COUNTIF($Z$2:$Z$4721,"是")*0.2,AC1309&gt;MEDIAN(IF($Z$2:$Z$4721="是",$AC$2:$AC$4721))),"S",IF(AM1309&lt;=COUNTIF($Z$2:$Z$4721,"是")*0.5,"A",IF(AM1309&lt;=COUNTIF($Z$2:$Z$4721,"是")*0.8,"B","C"))))</f>
        <v>B</v>
      </c>
      <c r="AO1309" s="24" t="str">
        <f>IF(G1309="","无数据",IF(G1309&lt;30,"MOB1-",IF(G1309&lt;90,"MOB1-3",IF(G1309&lt;180,"MOB3-6",IF(G1309&lt;365,"MOB6-12","MOB12+")))))</f>
        <v>MOB1-3</v>
      </c>
    </row>
    <row r="1310" spans="1:41" ht="13.5" hidden="1" customHeight="1">
      <c r="A1310" s="24" t="s">
        <v>1168</v>
      </c>
      <c r="B1310" s="34" t="s">
        <v>160</v>
      </c>
      <c r="C1310" s="25">
        <v>805072</v>
      </c>
      <c r="D1310" s="24" t="s">
        <v>1915</v>
      </c>
      <c r="E1310" s="26">
        <v>46108.694444444402</v>
      </c>
      <c r="F1310" s="26">
        <v>46108.694444444402</v>
      </c>
      <c r="G1310" s="25">
        <v>46</v>
      </c>
      <c r="H1310" s="25">
        <v>46</v>
      </c>
      <c r="I1310" s="26">
        <v>46154.75</v>
      </c>
      <c r="J1310" s="27">
        <v>3152</v>
      </c>
      <c r="K1310" s="27">
        <v>3872</v>
      </c>
      <c r="L1310" s="27">
        <v>2425</v>
      </c>
      <c r="M1310" s="27">
        <v>223280</v>
      </c>
      <c r="N1310" s="27">
        <v>199195</v>
      </c>
      <c r="O1310" s="24">
        <v>24</v>
      </c>
      <c r="P1310" s="24">
        <v>0</v>
      </c>
      <c r="Q1310" s="24"/>
      <c r="R1310" s="24"/>
      <c r="S1310" s="24">
        <v>154</v>
      </c>
      <c r="T1310" s="24">
        <v>239</v>
      </c>
      <c r="U1310" s="24">
        <v>4044200</v>
      </c>
      <c r="V1310" s="24">
        <v>2205600</v>
      </c>
      <c r="W1310" s="24">
        <v>4044200</v>
      </c>
      <c r="X1310" s="24" t="str">
        <f>IF(OR(I1310="",说明首页!$C$3-INT(I1310)&gt;7),"是","否")</f>
        <v>否</v>
      </c>
      <c r="Y1310" s="24" t="str">
        <f>IF(OR(O1310="",O1310&lt;22),"是","否")</f>
        <v>否</v>
      </c>
      <c r="Z1310" s="24" t="str">
        <f>IF(AND(X1310="否",Y1310="否"),"是","否")</f>
        <v>是</v>
      </c>
      <c r="AA1310" s="24" t="str">
        <f>IF(OR(I1310="",说明首页!$C$3-INT(I1310)&gt;=3),"是","否")</f>
        <v>否</v>
      </c>
      <c r="AB1310" s="28">
        <f>IFERROR(IF(L1310&gt;0,N1310/L1310,0),0)</f>
        <v>82.142268041237116</v>
      </c>
      <c r="AC1310" s="29">
        <f>IFERROR(IF(U1310="",0,U1310/10000),0)</f>
        <v>404.42</v>
      </c>
      <c r="AD1310" s="27">
        <f>IFERROR(IF(AND(T1310&lt;&gt;"",T1310&gt;0),U1310/T1310,0),0)</f>
        <v>16921.338912133891</v>
      </c>
      <c r="AE1310" s="29">
        <f>IFERROR(IF(V1310="",0,V1310/10000),0)</f>
        <v>220.56</v>
      </c>
      <c r="AF1310" s="29">
        <f>IFERROR(IF(O1310&gt;0,N1310/O1310/60,0),0)</f>
        <v>138.32986111111111</v>
      </c>
      <c r="AG1310" s="28">
        <f>IF(Z1310="是",COUNTIFS($Z$2:$Z$4721,"是",$AB$2:$AB$4721,"&lt;"&amp;AB1310)/COUNTIF($Z$2:$Z$4721,"是")*100,"")</f>
        <v>29.51096121416526</v>
      </c>
      <c r="AH1310" s="28">
        <f>IF(Z1310="是",COUNTIFS($Z$2:$Z$4721,"是",$AC$2:$AC$4721,"&lt;"&amp;AC1310)/COUNTIF($Z$2:$Z$4721,"是")*100,"")</f>
        <v>9.6121416526138272</v>
      </c>
      <c r="AI1310" s="28">
        <f>IF(Z1310="是",COUNTIFS($Z$2:$Z$4721,"是",$AD$2:$AD$4721,"&lt;"&amp;AD1310)/COUNTIF($Z$2:$Z$4721,"是")*100,"")</f>
        <v>11.635750421585159</v>
      </c>
      <c r="AJ1310" s="28">
        <f>IF(Z1310="是",COUNTIFS($Z$2:$Z$4721,"是",$AE$2:$AE$4721,"&lt;"&amp;AE1310)/COUNTIF($Z$2:$Z$4721,"是")*100,"")</f>
        <v>31.197301854974707</v>
      </c>
      <c r="AK1310" s="28">
        <f>IF(Z1310="是",COUNTIFS($Z$2:$Z$4721,"是",$AF$2:$AF$4721,"&lt;"&amp;AF1310)/COUNTIF($Z$2:$Z$4721,"是")*100,"")</f>
        <v>57.672849915682967</v>
      </c>
      <c r="AL1310" s="29">
        <f>IF(Z1310="是",ROUND(AG1310*0.1+AH1310*0.35+AI1310*0.15+AJ1310*0.15+AK1310*0.25,2),"")</f>
        <v>27.16</v>
      </c>
      <c r="AM1310" s="25">
        <f>IF(Z1310="是",COUNTIFS($Z$2:$Z$4721,"是",$AL$2:$AL$4721,"&gt;"&amp;AL1310)+1,"")</f>
        <v>475</v>
      </c>
      <c r="AN1310" s="24" t="str">
        <f>IF(Z1310&lt;&gt;"是","非参评",IF(AND(AM1310&lt;=COUNTIF($Z$2:$Z$4721,"是")*0.2,AC1310&gt;MEDIAN(IF($Z$2:$Z$4721="是",$AC$2:$AC$4721))),"S",IF(AM1310&lt;=COUNTIF($Z$2:$Z$4721,"是")*0.5,"A",IF(AM1310&lt;=COUNTIF($Z$2:$Z$4721,"是")*0.8,"B","C"))))</f>
        <v>C</v>
      </c>
      <c r="AO1310" s="24" t="str">
        <f>IF(G1310="","无数据",IF(G1310&lt;30,"MOB1-",IF(G1310&lt;90,"MOB1-3",IF(G1310&lt;180,"MOB3-6",IF(G1310&lt;365,"MOB6-12","MOB12+")))))</f>
        <v>MOB1-3</v>
      </c>
    </row>
    <row r="1311" spans="1:41" ht="13.5" customHeight="1">
      <c r="A1311" s="24" t="s">
        <v>1168</v>
      </c>
      <c r="B1311" s="34" t="s">
        <v>150</v>
      </c>
      <c r="C1311" s="25">
        <v>804689</v>
      </c>
      <c r="D1311" s="24" t="s">
        <v>1960</v>
      </c>
      <c r="E1311" s="26">
        <v>46102.593055555597</v>
      </c>
      <c r="F1311" s="26">
        <v>46102.593055555597</v>
      </c>
      <c r="G1311" s="25">
        <v>52</v>
      </c>
      <c r="H1311" s="25">
        <v>52</v>
      </c>
      <c r="I1311" s="26">
        <v>46154.818749999999</v>
      </c>
      <c r="J1311" s="27">
        <v>2802</v>
      </c>
      <c r="K1311" s="27">
        <v>3106</v>
      </c>
      <c r="L1311" s="27">
        <v>1597</v>
      </c>
      <c r="M1311" s="27">
        <v>211350</v>
      </c>
      <c r="N1311" s="27">
        <v>190231</v>
      </c>
      <c r="O1311" s="24">
        <v>20</v>
      </c>
      <c r="P1311" s="24">
        <v>0</v>
      </c>
      <c r="Q1311" s="24"/>
      <c r="R1311" s="24"/>
      <c r="S1311" s="24">
        <v>155</v>
      </c>
      <c r="T1311" s="24">
        <v>240</v>
      </c>
      <c r="U1311" s="24">
        <v>6455800</v>
      </c>
      <c r="V1311" s="24">
        <v>1563900</v>
      </c>
      <c r="W1311" s="24">
        <v>6455800</v>
      </c>
      <c r="X1311" s="24" t="str">
        <f>IF(OR(I1311="",说明首页!$C$3-INT(I1311)&gt;7),"是","否")</f>
        <v>否</v>
      </c>
      <c r="Y1311" s="24" t="str">
        <f>IF(OR(O1311="",O1311&lt;22),"是","否")</f>
        <v>是</v>
      </c>
      <c r="Z1311" s="24" t="str">
        <f>IF(AND(X1311="否",Y1311="否"),"是","否")</f>
        <v>否</v>
      </c>
      <c r="AA1311" s="24" t="str">
        <f>IF(OR(I1311="",说明首页!$C$3-INT(I1311)&gt;=3),"是","否")</f>
        <v>否</v>
      </c>
      <c r="AB1311" s="28">
        <f>IFERROR(IF(L1311&gt;0,N1311/L1311,0),0)</f>
        <v>119.11772072636192</v>
      </c>
      <c r="AC1311" s="29">
        <f>IFERROR(IF(U1311="",0,U1311/10000),0)</f>
        <v>645.58000000000004</v>
      </c>
      <c r="AD1311" s="27">
        <f>IFERROR(IF(AND(T1311&lt;&gt;"",T1311&gt;0),U1311/T1311,0),0)</f>
        <v>26899.166666666668</v>
      </c>
      <c r="AE1311" s="29">
        <f>IFERROR(IF(V1311="",0,V1311/10000),0)</f>
        <v>156.38999999999999</v>
      </c>
      <c r="AF1311" s="29">
        <f>IFERROR(IF(O1311&gt;0,N1311/O1311/60,0),0)</f>
        <v>158.52583333333331</v>
      </c>
      <c r="AG1311" s="28" t="str">
        <f>IF(Z1311="是",COUNTIFS($Z$2:$Z$4721,"是",$AB$2:$AB$4721,"&lt;"&amp;AB1311)/COUNTIF($Z$2:$Z$4721,"是")*100,"")</f>
        <v/>
      </c>
      <c r="AH1311" s="28" t="str">
        <f>IF(Z1311="是",COUNTIFS($Z$2:$Z$4721,"是",$AC$2:$AC$4721,"&lt;"&amp;AC1311)/COUNTIF($Z$2:$Z$4721,"是")*100,"")</f>
        <v/>
      </c>
      <c r="AI1311" s="28" t="str">
        <f>IF(Z1311="是",COUNTIFS($Z$2:$Z$4721,"是",$AD$2:$AD$4721,"&lt;"&amp;AD1311)/COUNTIF($Z$2:$Z$4721,"是")*100,"")</f>
        <v/>
      </c>
      <c r="AJ1311" s="28" t="str">
        <f>IF(Z1311="是",COUNTIFS($Z$2:$Z$4721,"是",$AE$2:$AE$4721,"&lt;"&amp;AE1311)/COUNTIF($Z$2:$Z$4721,"是")*100,"")</f>
        <v/>
      </c>
      <c r="AK1311" s="28" t="str">
        <f>IF(Z1311="是",COUNTIFS($Z$2:$Z$4721,"是",$AF$2:$AF$4721,"&lt;"&amp;AF1311)/COUNTIF($Z$2:$Z$4721,"是")*100,"")</f>
        <v/>
      </c>
      <c r="AL1311" s="29" t="str">
        <f>IF(Z1311="是",ROUND(AG1311*0.1+AH1311*0.35+AI1311*0.15+AJ1311*0.15+AK1311*0.25,2),"")</f>
        <v/>
      </c>
      <c r="AM1311" s="25" t="str">
        <f>IF(Z1311="是",COUNTIFS($Z$2:$Z$4721,"是",$AL$2:$AL$4721,"&gt;"&amp;AL1311)+1,"")</f>
        <v/>
      </c>
      <c r="AN1311" s="24" t="str">
        <f>IF(Z1311&lt;&gt;"是","非参评",IF(AND(AM1311&lt;=COUNTIF($Z$2:$Z$4721,"是")*0.2,AC1311&gt;MEDIAN(IF($Z$2:$Z$4721="是",$AC$2:$AC$4721))),"S",IF(AM1311&lt;=COUNTIF($Z$2:$Z$4721,"是")*0.5,"A",IF(AM1311&lt;=COUNTIF($Z$2:$Z$4721,"是")*0.8,"B","C"))))</f>
        <v>非参评</v>
      </c>
      <c r="AO1311" s="24" t="str">
        <f>IF(G1311="","无数据",IF(G1311&lt;30,"MOB1-",IF(G1311&lt;90,"MOB1-3",IF(G1311&lt;180,"MOB3-6",IF(G1311&lt;365,"MOB6-12","MOB12+")))))</f>
        <v>MOB1-3</v>
      </c>
    </row>
    <row r="1312" spans="1:41" ht="13.5" customHeight="1">
      <c r="A1312" s="24" t="s">
        <v>1168</v>
      </c>
      <c r="B1312" s="34" t="s">
        <v>150</v>
      </c>
      <c r="C1312" s="25">
        <v>804694</v>
      </c>
      <c r="D1312" s="24" t="s">
        <v>645</v>
      </c>
      <c r="E1312" s="26">
        <v>46102.594444444403</v>
      </c>
      <c r="F1312" s="26">
        <v>46102.594444444403</v>
      </c>
      <c r="G1312" s="25">
        <v>52</v>
      </c>
      <c r="H1312" s="25">
        <v>52</v>
      </c>
      <c r="I1312" s="26">
        <v>46154.720138888901</v>
      </c>
      <c r="J1312" s="27">
        <v>489</v>
      </c>
      <c r="K1312" s="27">
        <v>566</v>
      </c>
      <c r="L1312" s="27">
        <v>229</v>
      </c>
      <c r="M1312" s="27">
        <v>29553</v>
      </c>
      <c r="N1312" s="27">
        <v>24540</v>
      </c>
      <c r="O1312" s="25">
        <v>2</v>
      </c>
      <c r="P1312" s="27">
        <v>0</v>
      </c>
      <c r="Q1312" s="24"/>
      <c r="R1312" s="24"/>
      <c r="S1312" s="27">
        <v>8</v>
      </c>
      <c r="T1312" s="27">
        <v>15</v>
      </c>
      <c r="U1312" s="27">
        <v>174500</v>
      </c>
      <c r="V1312" s="24">
        <v>123000</v>
      </c>
      <c r="W1312" s="27">
        <v>174500</v>
      </c>
      <c r="X1312" s="24" t="str">
        <f>IF(OR(I1312="",说明首页!$C$3-INT(I1312)&gt;7),"是","否")</f>
        <v>否</v>
      </c>
      <c r="Y1312" s="24" t="str">
        <f>IF(OR(O1312="",O1312&lt;22),"是","否")</f>
        <v>是</v>
      </c>
      <c r="Z1312" s="24" t="str">
        <f>IF(AND(X1312="否",Y1312="否"),"是","否")</f>
        <v>否</v>
      </c>
      <c r="AA1312" s="24" t="str">
        <f>IF(OR(I1312="",说明首页!$C$3-INT(I1312)&gt;=3),"是","否")</f>
        <v>否</v>
      </c>
      <c r="AB1312" s="28">
        <f>IFERROR(IF(L1312&gt;0,N1312/L1312,0),0)</f>
        <v>107.16157205240175</v>
      </c>
      <c r="AC1312" s="29">
        <f>IFERROR(IF(U1312="",0,U1312/10000),0)</f>
        <v>17.45</v>
      </c>
      <c r="AD1312" s="27">
        <f>IFERROR(IF(AND(T1312&lt;&gt;"",T1312&gt;0),U1312/T1312,0),0)</f>
        <v>11633.333333333334</v>
      </c>
      <c r="AE1312" s="29">
        <f>IFERROR(IF(V1312="",0,V1312/10000),0)</f>
        <v>12.3</v>
      </c>
      <c r="AF1312" s="29">
        <f>IFERROR(IF(O1312&gt;0,N1312/O1312/60,0),0)</f>
        <v>204.5</v>
      </c>
      <c r="AG1312" s="28" t="str">
        <f>IF(Z1312="是",COUNTIFS($Z$2:$Z$4721,"是",$AB$2:$AB$4721,"&lt;"&amp;AB1312)/COUNTIF($Z$2:$Z$4721,"是")*100,"")</f>
        <v/>
      </c>
      <c r="AH1312" s="28" t="str">
        <f>IF(Z1312="是",COUNTIFS($Z$2:$Z$4721,"是",$AC$2:$AC$4721,"&lt;"&amp;AC1312)/COUNTIF($Z$2:$Z$4721,"是")*100,"")</f>
        <v/>
      </c>
      <c r="AI1312" s="28" t="str">
        <f>IF(Z1312="是",COUNTIFS($Z$2:$Z$4721,"是",$AD$2:$AD$4721,"&lt;"&amp;AD1312)/COUNTIF($Z$2:$Z$4721,"是")*100,"")</f>
        <v/>
      </c>
      <c r="AJ1312" s="28" t="str">
        <f>IF(Z1312="是",COUNTIFS($Z$2:$Z$4721,"是",$AE$2:$AE$4721,"&lt;"&amp;AE1312)/COUNTIF($Z$2:$Z$4721,"是")*100,"")</f>
        <v/>
      </c>
      <c r="AK1312" s="28" t="str">
        <f>IF(Z1312="是",COUNTIFS($Z$2:$Z$4721,"是",$AF$2:$AF$4721,"&lt;"&amp;AF1312)/COUNTIF($Z$2:$Z$4721,"是")*100,"")</f>
        <v/>
      </c>
      <c r="AL1312" s="29" t="str">
        <f>IF(Z1312="是",ROUND(AG1312*0.1+AH1312*0.35+AI1312*0.15+AJ1312*0.15+AK1312*0.25,2),"")</f>
        <v/>
      </c>
      <c r="AM1312" s="25" t="str">
        <f>IF(Z1312="是",COUNTIFS($Z$2:$Z$4721,"是",$AL$2:$AL$4721,"&gt;"&amp;AL1312)+1,"")</f>
        <v/>
      </c>
      <c r="AN1312" s="24" t="str">
        <f>IF(Z1312&lt;&gt;"是","非参评",IF(AND(AM1312&lt;=COUNTIF($Z$2:$Z$4721,"是")*0.2,AC1312&gt;MEDIAN(IF($Z$2:$Z$4721="是",$AC$2:$AC$4721))),"S",IF(AM1312&lt;=COUNTIF($Z$2:$Z$4721,"是")*0.5,"A",IF(AM1312&lt;=COUNTIF($Z$2:$Z$4721,"是")*0.8,"B","C"))))</f>
        <v>非参评</v>
      </c>
      <c r="AO1312" s="24" t="str">
        <f>IF(G1312="","无数据",IF(G1312&lt;30,"MOB1-",IF(G1312&lt;90,"MOB1-3",IF(G1312&lt;180,"MOB3-6",IF(G1312&lt;365,"MOB6-12","MOB12+")))))</f>
        <v>MOB1-3</v>
      </c>
    </row>
    <row r="1313" spans="1:41" ht="13.5" customHeight="1">
      <c r="A1313" s="24" t="s">
        <v>1168</v>
      </c>
      <c r="B1313" s="34" t="s">
        <v>150</v>
      </c>
      <c r="C1313" s="25">
        <v>804696</v>
      </c>
      <c r="D1313" s="24" t="s">
        <v>839</v>
      </c>
      <c r="E1313" s="26">
        <v>46102.441666666702</v>
      </c>
      <c r="F1313" s="26">
        <v>46102.441666666702</v>
      </c>
      <c r="G1313" s="25">
        <v>52</v>
      </c>
      <c r="H1313" s="25">
        <v>52</v>
      </c>
      <c r="I1313" s="26">
        <v>46154.658333333296</v>
      </c>
      <c r="J1313" s="27">
        <v>424</v>
      </c>
      <c r="K1313" s="27">
        <v>442</v>
      </c>
      <c r="L1313" s="27">
        <v>173</v>
      </c>
      <c r="M1313" s="27">
        <v>17566</v>
      </c>
      <c r="N1313" s="27">
        <v>13798</v>
      </c>
      <c r="O1313" s="25"/>
      <c r="P1313" s="27">
        <v>0</v>
      </c>
      <c r="Q1313" s="24"/>
      <c r="R1313" s="24"/>
      <c r="S1313" s="27">
        <v>2</v>
      </c>
      <c r="T1313" s="27">
        <v>3</v>
      </c>
      <c r="U1313" s="27">
        <v>32000</v>
      </c>
      <c r="V1313" s="27">
        <v>30000</v>
      </c>
      <c r="W1313" s="27">
        <v>32000</v>
      </c>
      <c r="X1313" s="24" t="str">
        <f>IF(OR(I1313="",说明首页!$C$3-INT(I1313)&gt;7),"是","否")</f>
        <v>否</v>
      </c>
      <c r="Y1313" s="24" t="str">
        <f>IF(OR(O1313="",O1313&lt;22),"是","否")</f>
        <v>是</v>
      </c>
      <c r="Z1313" s="24" t="str">
        <f>IF(AND(X1313="否",Y1313="否"),"是","否")</f>
        <v>否</v>
      </c>
      <c r="AA1313" s="24" t="str">
        <f>IF(OR(I1313="",说明首页!$C$3-INT(I1313)&gt;=3),"是","否")</f>
        <v>否</v>
      </c>
      <c r="AB1313" s="28">
        <f>IFERROR(IF(L1313&gt;0,N1313/L1313,0),0)</f>
        <v>79.757225433526017</v>
      </c>
      <c r="AC1313" s="29">
        <f>IFERROR(IF(U1313="",0,U1313/10000),0)</f>
        <v>3.2</v>
      </c>
      <c r="AD1313" s="27">
        <f>IFERROR(IF(AND(T1313&lt;&gt;"",T1313&gt;0),U1313/T1313,0),0)</f>
        <v>10666.666666666666</v>
      </c>
      <c r="AE1313" s="29">
        <f>IFERROR(IF(V1313="",0,V1313/10000),0)</f>
        <v>3</v>
      </c>
      <c r="AF1313" s="29">
        <f>IFERROR(IF(O1313&gt;0,N1313/O1313/60,0),0)</f>
        <v>0</v>
      </c>
      <c r="AG1313" s="28" t="str">
        <f>IF(Z1313="是",COUNTIFS($Z$2:$Z$4721,"是",$AB$2:$AB$4721,"&lt;"&amp;AB1313)/COUNTIF($Z$2:$Z$4721,"是")*100,"")</f>
        <v/>
      </c>
      <c r="AH1313" s="28" t="str">
        <f>IF(Z1313="是",COUNTIFS($Z$2:$Z$4721,"是",$AC$2:$AC$4721,"&lt;"&amp;AC1313)/COUNTIF($Z$2:$Z$4721,"是")*100,"")</f>
        <v/>
      </c>
      <c r="AI1313" s="28" t="str">
        <f>IF(Z1313="是",COUNTIFS($Z$2:$Z$4721,"是",$AD$2:$AD$4721,"&lt;"&amp;AD1313)/COUNTIF($Z$2:$Z$4721,"是")*100,"")</f>
        <v/>
      </c>
      <c r="AJ1313" s="28" t="str">
        <f>IF(Z1313="是",COUNTIFS($Z$2:$Z$4721,"是",$AE$2:$AE$4721,"&lt;"&amp;AE1313)/COUNTIF($Z$2:$Z$4721,"是")*100,"")</f>
        <v/>
      </c>
      <c r="AK1313" s="28" t="str">
        <f>IF(Z1313="是",COUNTIFS($Z$2:$Z$4721,"是",$AF$2:$AF$4721,"&lt;"&amp;AF1313)/COUNTIF($Z$2:$Z$4721,"是")*100,"")</f>
        <v/>
      </c>
      <c r="AL1313" s="29" t="str">
        <f>IF(Z1313="是",ROUND(AG1313*0.1+AH1313*0.35+AI1313*0.15+AJ1313*0.15+AK1313*0.25,2),"")</f>
        <v/>
      </c>
      <c r="AM1313" s="25" t="str">
        <f>IF(Z1313="是",COUNTIFS($Z$2:$Z$4721,"是",$AL$2:$AL$4721,"&gt;"&amp;AL1313)+1,"")</f>
        <v/>
      </c>
      <c r="AN1313" s="24" t="str">
        <f>IF(Z1313&lt;&gt;"是","非参评",IF(AND(AM1313&lt;=COUNTIF($Z$2:$Z$4721,"是")*0.2,AC1313&gt;MEDIAN(IF($Z$2:$Z$4721="是",$AC$2:$AC$4721))),"S",IF(AM1313&lt;=COUNTIF($Z$2:$Z$4721,"是")*0.5,"A",IF(AM1313&lt;=COUNTIF($Z$2:$Z$4721,"是")*0.8,"B","C"))))</f>
        <v>非参评</v>
      </c>
      <c r="AO1313" s="24" t="str">
        <f>IF(G1313="","无数据",IF(G1313&lt;30,"MOB1-",IF(G1313&lt;90,"MOB1-3",IF(G1313&lt;180,"MOB3-6",IF(G1313&lt;365,"MOB6-12","MOB12+")))))</f>
        <v>MOB1-3</v>
      </c>
    </row>
    <row r="1314" spans="1:41" ht="13.5" customHeight="1">
      <c r="A1314" s="24" t="s">
        <v>1168</v>
      </c>
      <c r="B1314" s="34" t="s">
        <v>150</v>
      </c>
      <c r="C1314" s="25">
        <v>805085</v>
      </c>
      <c r="D1314" s="24" t="s">
        <v>475</v>
      </c>
      <c r="E1314" s="26">
        <v>46109.599999999999</v>
      </c>
      <c r="F1314" s="26">
        <v>46109.599999999999</v>
      </c>
      <c r="G1314" s="25">
        <v>45</v>
      </c>
      <c r="H1314" s="25">
        <v>45</v>
      </c>
      <c r="I1314" s="26">
        <v>46154.723611111098</v>
      </c>
      <c r="J1314" s="27">
        <v>404</v>
      </c>
      <c r="K1314" s="27">
        <v>432</v>
      </c>
      <c r="L1314" s="27">
        <v>195</v>
      </c>
      <c r="M1314" s="27">
        <v>14988</v>
      </c>
      <c r="N1314" s="27">
        <v>11309</v>
      </c>
      <c r="O1314" s="25"/>
      <c r="P1314" s="27">
        <v>0</v>
      </c>
      <c r="Q1314" s="24"/>
      <c r="R1314" s="24"/>
      <c r="S1314" s="27">
        <v>1</v>
      </c>
      <c r="T1314" s="27">
        <v>1</v>
      </c>
      <c r="U1314" s="27">
        <v>8600</v>
      </c>
      <c r="V1314" s="27">
        <v>8600</v>
      </c>
      <c r="W1314" s="27">
        <v>8600</v>
      </c>
      <c r="X1314" s="24" t="str">
        <f>IF(OR(I1314="",说明首页!$C$3-INT(I1314)&gt;7),"是","否")</f>
        <v>否</v>
      </c>
      <c r="Y1314" s="24" t="str">
        <f>IF(OR(O1314="",O1314&lt;22),"是","否")</f>
        <v>是</v>
      </c>
      <c r="Z1314" s="24" t="str">
        <f>IF(AND(X1314="否",Y1314="否"),"是","否")</f>
        <v>否</v>
      </c>
      <c r="AA1314" s="24" t="str">
        <f>IF(OR(I1314="",说明首页!$C$3-INT(I1314)&gt;=3),"是","否")</f>
        <v>否</v>
      </c>
      <c r="AB1314" s="28">
        <f>IFERROR(IF(L1314&gt;0,N1314/L1314,0),0)</f>
        <v>57.994871794871791</v>
      </c>
      <c r="AC1314" s="29">
        <f>IFERROR(IF(U1314="",0,U1314/10000),0)</f>
        <v>0.86</v>
      </c>
      <c r="AD1314" s="27">
        <f>IFERROR(IF(AND(T1314&lt;&gt;"",T1314&gt;0),U1314/T1314,0),0)</f>
        <v>8600</v>
      </c>
      <c r="AE1314" s="29">
        <f>IFERROR(IF(V1314="",0,V1314/10000),0)</f>
        <v>0.86</v>
      </c>
      <c r="AF1314" s="29">
        <f>IFERROR(IF(O1314&gt;0,N1314/O1314/60,0),0)</f>
        <v>0</v>
      </c>
      <c r="AG1314" s="28" t="str">
        <f>IF(Z1314="是",COUNTIFS($Z$2:$Z$4721,"是",$AB$2:$AB$4721,"&lt;"&amp;AB1314)/COUNTIF($Z$2:$Z$4721,"是")*100,"")</f>
        <v/>
      </c>
      <c r="AH1314" s="28" t="str">
        <f>IF(Z1314="是",COUNTIFS($Z$2:$Z$4721,"是",$AC$2:$AC$4721,"&lt;"&amp;AC1314)/COUNTIF($Z$2:$Z$4721,"是")*100,"")</f>
        <v/>
      </c>
      <c r="AI1314" s="28" t="str">
        <f>IF(Z1314="是",COUNTIFS($Z$2:$Z$4721,"是",$AD$2:$AD$4721,"&lt;"&amp;AD1314)/COUNTIF($Z$2:$Z$4721,"是")*100,"")</f>
        <v/>
      </c>
      <c r="AJ1314" s="28" t="str">
        <f>IF(Z1314="是",COUNTIFS($Z$2:$Z$4721,"是",$AE$2:$AE$4721,"&lt;"&amp;AE1314)/COUNTIF($Z$2:$Z$4721,"是")*100,"")</f>
        <v/>
      </c>
      <c r="AK1314" s="28" t="str">
        <f>IF(Z1314="是",COUNTIFS($Z$2:$Z$4721,"是",$AF$2:$AF$4721,"&lt;"&amp;AF1314)/COUNTIF($Z$2:$Z$4721,"是")*100,"")</f>
        <v/>
      </c>
      <c r="AL1314" s="29" t="str">
        <f>IF(Z1314="是",ROUND(AG1314*0.1+AH1314*0.35+AI1314*0.15+AJ1314*0.15+AK1314*0.25,2),"")</f>
        <v/>
      </c>
      <c r="AM1314" s="25" t="str">
        <f>IF(Z1314="是",COUNTIFS($Z$2:$Z$4721,"是",$AL$2:$AL$4721,"&gt;"&amp;AL1314)+1,"")</f>
        <v/>
      </c>
      <c r="AN1314" s="24" t="str">
        <f>IF(Z1314&lt;&gt;"是","非参评",IF(AND(AM1314&lt;=COUNTIF($Z$2:$Z$4721,"是")*0.2,AC1314&gt;MEDIAN(IF($Z$2:$Z$4721="是",$AC$2:$AC$4721))),"S",IF(AM1314&lt;=COUNTIF($Z$2:$Z$4721,"是")*0.5,"A",IF(AM1314&lt;=COUNTIF($Z$2:$Z$4721,"是")*0.8,"B","C"))))</f>
        <v>非参评</v>
      </c>
      <c r="AO1314" s="24" t="str">
        <f>IF(G1314="","无数据",IF(G1314&lt;30,"MOB1-",IF(G1314&lt;90,"MOB1-3",IF(G1314&lt;180,"MOB3-6",IF(G1314&lt;365,"MOB6-12","MOB12+")))))</f>
        <v>MOB1-3</v>
      </c>
    </row>
    <row r="1315" spans="1:41" ht="13.5" customHeight="1">
      <c r="A1315" s="24" t="s">
        <v>1168</v>
      </c>
      <c r="B1315" s="34" t="s">
        <v>150</v>
      </c>
      <c r="C1315" s="25">
        <v>805086</v>
      </c>
      <c r="D1315" s="24" t="s">
        <v>593</v>
      </c>
      <c r="E1315" s="26">
        <v>46109.599305555603</v>
      </c>
      <c r="F1315" s="26">
        <v>46109.599305555603</v>
      </c>
      <c r="G1315" s="25">
        <v>45</v>
      </c>
      <c r="H1315" s="25">
        <v>45</v>
      </c>
      <c r="I1315" s="26">
        <v>46138.712500000001</v>
      </c>
      <c r="J1315" s="27">
        <v>155</v>
      </c>
      <c r="K1315" s="27">
        <v>158</v>
      </c>
      <c r="L1315" s="27">
        <v>65</v>
      </c>
      <c r="M1315" s="27">
        <v>6784</v>
      </c>
      <c r="N1315" s="27">
        <v>5345</v>
      </c>
      <c r="O1315" s="25"/>
      <c r="P1315" s="27">
        <v>0</v>
      </c>
      <c r="Q1315" s="24"/>
      <c r="R1315" s="24"/>
      <c r="S1315" s="27">
        <v>1</v>
      </c>
      <c r="T1315" s="27">
        <v>2</v>
      </c>
      <c r="U1315" s="27">
        <v>35000</v>
      </c>
      <c r="V1315" s="27">
        <v>35000</v>
      </c>
      <c r="W1315" s="27">
        <v>35000</v>
      </c>
      <c r="X1315" s="24" t="str">
        <f>IF(OR(I1315="",说明首页!$C$3-INT(I1315)&gt;7),"是","否")</f>
        <v>否</v>
      </c>
      <c r="Y1315" s="24" t="str">
        <f>IF(OR(O1315="",O1315&lt;22),"是","否")</f>
        <v>是</v>
      </c>
      <c r="Z1315" s="24" t="str">
        <f>IF(AND(X1315="否",Y1315="否"),"是","否")</f>
        <v>否</v>
      </c>
      <c r="AA1315" s="24" t="str">
        <f>IF(OR(I1315="",说明首页!$C$3-INT(I1315)&gt;=3),"是","否")</f>
        <v>否</v>
      </c>
      <c r="AB1315" s="28">
        <f>IFERROR(IF(L1315&gt;0,N1315/L1315,0),0)</f>
        <v>82.230769230769226</v>
      </c>
      <c r="AC1315" s="29">
        <f>IFERROR(IF(U1315="",0,U1315/10000),0)</f>
        <v>3.5</v>
      </c>
      <c r="AD1315" s="27">
        <f>IFERROR(IF(AND(T1315&lt;&gt;"",T1315&gt;0),U1315/T1315,0),0)</f>
        <v>17500</v>
      </c>
      <c r="AE1315" s="29">
        <f>IFERROR(IF(V1315="",0,V1315/10000),0)</f>
        <v>3.5</v>
      </c>
      <c r="AF1315" s="29">
        <f>IFERROR(IF(O1315&gt;0,N1315/O1315/60,0),0)</f>
        <v>0</v>
      </c>
      <c r="AG1315" s="28" t="str">
        <f>IF(Z1315="是",COUNTIFS($Z$2:$Z$4721,"是",$AB$2:$AB$4721,"&lt;"&amp;AB1315)/COUNTIF($Z$2:$Z$4721,"是")*100,"")</f>
        <v/>
      </c>
      <c r="AH1315" s="28" t="str">
        <f>IF(Z1315="是",COUNTIFS($Z$2:$Z$4721,"是",$AC$2:$AC$4721,"&lt;"&amp;AC1315)/COUNTIF($Z$2:$Z$4721,"是")*100,"")</f>
        <v/>
      </c>
      <c r="AI1315" s="28" t="str">
        <f>IF(Z1315="是",COUNTIFS($Z$2:$Z$4721,"是",$AD$2:$AD$4721,"&lt;"&amp;AD1315)/COUNTIF($Z$2:$Z$4721,"是")*100,"")</f>
        <v/>
      </c>
      <c r="AJ1315" s="28" t="str">
        <f>IF(Z1315="是",COUNTIFS($Z$2:$Z$4721,"是",$AE$2:$AE$4721,"&lt;"&amp;AE1315)/COUNTIF($Z$2:$Z$4721,"是")*100,"")</f>
        <v/>
      </c>
      <c r="AK1315" s="28" t="str">
        <f>IF(Z1315="是",COUNTIFS($Z$2:$Z$4721,"是",$AF$2:$AF$4721,"&lt;"&amp;AF1315)/COUNTIF($Z$2:$Z$4721,"是")*100,"")</f>
        <v/>
      </c>
      <c r="AL1315" s="29" t="str">
        <f>IF(Z1315="是",ROUND(AG1315*0.1+AH1315*0.35+AI1315*0.15+AJ1315*0.15+AK1315*0.25,2),"")</f>
        <v/>
      </c>
      <c r="AM1315" s="25" t="str">
        <f>IF(Z1315="是",COUNTIFS($Z$2:$Z$4721,"是",$AL$2:$AL$4721,"&gt;"&amp;AL1315)+1,"")</f>
        <v/>
      </c>
      <c r="AN1315" s="24" t="str">
        <f>IF(Z1315&lt;&gt;"是","非参评",IF(AND(AM1315&lt;=COUNTIF($Z$2:$Z$4721,"是")*0.2,AC1315&gt;MEDIAN(IF($Z$2:$Z$4721="是",$AC$2:$AC$4721))),"S",IF(AM1315&lt;=COUNTIF($Z$2:$Z$4721,"是")*0.5,"A",IF(AM1315&lt;=COUNTIF($Z$2:$Z$4721,"是")*0.8,"B","C"))))</f>
        <v>非参评</v>
      </c>
      <c r="AO1315" s="24" t="str">
        <f>IF(G1315="","无数据",IF(G1315&lt;30,"MOB1-",IF(G1315&lt;90,"MOB1-3",IF(G1315&lt;180,"MOB3-6",IF(G1315&lt;365,"MOB6-12","MOB12+")))))</f>
        <v>MOB1-3</v>
      </c>
    </row>
    <row r="1316" spans="1:41" ht="13.5" customHeight="1">
      <c r="A1316" s="24" t="s">
        <v>1168</v>
      </c>
      <c r="B1316" s="34" t="s">
        <v>150</v>
      </c>
      <c r="C1316" s="25">
        <v>805087</v>
      </c>
      <c r="D1316" s="24" t="s">
        <v>603</v>
      </c>
      <c r="E1316" s="26">
        <v>46109.604861111096</v>
      </c>
      <c r="F1316" s="26">
        <v>46109.604861111096</v>
      </c>
      <c r="G1316" s="25">
        <v>45</v>
      </c>
      <c r="H1316" s="25">
        <v>45</v>
      </c>
      <c r="I1316" s="26">
        <v>46154.798611111102</v>
      </c>
      <c r="J1316" s="27">
        <v>364</v>
      </c>
      <c r="K1316" s="27">
        <v>388</v>
      </c>
      <c r="L1316" s="27">
        <v>201</v>
      </c>
      <c r="M1316" s="27">
        <v>18830</v>
      </c>
      <c r="N1316" s="27">
        <v>15945</v>
      </c>
      <c r="O1316" s="25">
        <v>1</v>
      </c>
      <c r="P1316" s="27">
        <v>0</v>
      </c>
      <c r="Q1316" s="24"/>
      <c r="R1316" s="24"/>
      <c r="S1316" s="27">
        <v>4</v>
      </c>
      <c r="T1316" s="27">
        <v>7</v>
      </c>
      <c r="U1316" s="27">
        <v>298000</v>
      </c>
      <c r="V1316" s="27">
        <v>180000</v>
      </c>
      <c r="W1316" s="27">
        <v>298000</v>
      </c>
      <c r="X1316" s="24" t="str">
        <f>IF(OR(I1316="",说明首页!$C$3-INT(I1316)&gt;7),"是","否")</f>
        <v>否</v>
      </c>
      <c r="Y1316" s="24" t="str">
        <f>IF(OR(O1316="",O1316&lt;22),"是","否")</f>
        <v>是</v>
      </c>
      <c r="Z1316" s="24" t="str">
        <f>IF(AND(X1316="否",Y1316="否"),"是","否")</f>
        <v>否</v>
      </c>
      <c r="AA1316" s="24" t="str">
        <f>IF(OR(I1316="",说明首页!$C$3-INT(I1316)&gt;=3),"是","否")</f>
        <v>否</v>
      </c>
      <c r="AB1316" s="28">
        <f>IFERROR(IF(L1316&gt;0,N1316/L1316,0),0)</f>
        <v>79.328358208955223</v>
      </c>
      <c r="AC1316" s="29">
        <f>IFERROR(IF(U1316="",0,U1316/10000),0)</f>
        <v>29.8</v>
      </c>
      <c r="AD1316" s="27">
        <f>IFERROR(IF(AND(T1316&lt;&gt;"",T1316&gt;0),U1316/T1316,0),0)</f>
        <v>42571.428571428572</v>
      </c>
      <c r="AE1316" s="29">
        <f>IFERROR(IF(V1316="",0,V1316/10000),0)</f>
        <v>18</v>
      </c>
      <c r="AF1316" s="29">
        <f>IFERROR(IF(O1316&gt;0,N1316/O1316/60,0),0)</f>
        <v>265.75</v>
      </c>
      <c r="AG1316" s="28" t="str">
        <f>IF(Z1316="是",COUNTIFS($Z$2:$Z$4721,"是",$AB$2:$AB$4721,"&lt;"&amp;AB1316)/COUNTIF($Z$2:$Z$4721,"是")*100,"")</f>
        <v/>
      </c>
      <c r="AH1316" s="28" t="str">
        <f>IF(Z1316="是",COUNTIFS($Z$2:$Z$4721,"是",$AC$2:$AC$4721,"&lt;"&amp;AC1316)/COUNTIF($Z$2:$Z$4721,"是")*100,"")</f>
        <v/>
      </c>
      <c r="AI1316" s="28" t="str">
        <f>IF(Z1316="是",COUNTIFS($Z$2:$Z$4721,"是",$AD$2:$AD$4721,"&lt;"&amp;AD1316)/COUNTIF($Z$2:$Z$4721,"是")*100,"")</f>
        <v/>
      </c>
      <c r="AJ1316" s="28" t="str">
        <f>IF(Z1316="是",COUNTIFS($Z$2:$Z$4721,"是",$AE$2:$AE$4721,"&lt;"&amp;AE1316)/COUNTIF($Z$2:$Z$4721,"是")*100,"")</f>
        <v/>
      </c>
      <c r="AK1316" s="28" t="str">
        <f>IF(Z1316="是",COUNTIFS($Z$2:$Z$4721,"是",$AF$2:$AF$4721,"&lt;"&amp;AF1316)/COUNTIF($Z$2:$Z$4721,"是")*100,"")</f>
        <v/>
      </c>
      <c r="AL1316" s="29" t="str">
        <f>IF(Z1316="是",ROUND(AG1316*0.1+AH1316*0.35+AI1316*0.15+AJ1316*0.15+AK1316*0.25,2),"")</f>
        <v/>
      </c>
      <c r="AM1316" s="25" t="str">
        <f>IF(Z1316="是",COUNTIFS($Z$2:$Z$4721,"是",$AL$2:$AL$4721,"&gt;"&amp;AL1316)+1,"")</f>
        <v/>
      </c>
      <c r="AN1316" s="24" t="str">
        <f>IF(Z1316&lt;&gt;"是","非参评",IF(AND(AM1316&lt;=COUNTIF($Z$2:$Z$4721,"是")*0.2,AC1316&gt;MEDIAN(IF($Z$2:$Z$4721="是",$AC$2:$AC$4721))),"S",IF(AM1316&lt;=COUNTIF($Z$2:$Z$4721,"是")*0.5,"A",IF(AM1316&lt;=COUNTIF($Z$2:$Z$4721,"是")*0.8,"B","C"))))</f>
        <v>非参评</v>
      </c>
      <c r="AO1316" s="24" t="str">
        <f>IF(G1316="","无数据",IF(G1316&lt;30,"MOB1-",IF(G1316&lt;90,"MOB1-3",IF(G1316&lt;180,"MOB3-6",IF(G1316&lt;365,"MOB6-12","MOB12+")))))</f>
        <v>MOB1-3</v>
      </c>
    </row>
    <row r="1317" spans="1:41" ht="13.5" customHeight="1">
      <c r="A1317" s="24" t="s">
        <v>1168</v>
      </c>
      <c r="B1317" s="34" t="s">
        <v>150</v>
      </c>
      <c r="C1317" s="25">
        <v>805088</v>
      </c>
      <c r="D1317" s="24" t="s">
        <v>446</v>
      </c>
      <c r="E1317" s="26">
        <v>46109.598611111098</v>
      </c>
      <c r="F1317" s="26">
        <v>46109.598611111098</v>
      </c>
      <c r="G1317" s="25">
        <v>45</v>
      </c>
      <c r="H1317" s="25">
        <v>45</v>
      </c>
      <c r="I1317" s="26">
        <v>46154.661805555603</v>
      </c>
      <c r="J1317" s="27">
        <v>483</v>
      </c>
      <c r="K1317" s="27">
        <v>515</v>
      </c>
      <c r="L1317" s="27">
        <v>151</v>
      </c>
      <c r="M1317" s="27">
        <v>18333</v>
      </c>
      <c r="N1317" s="27">
        <v>12701</v>
      </c>
      <c r="O1317" s="25"/>
      <c r="P1317" s="27">
        <v>0</v>
      </c>
      <c r="Q1317" s="24"/>
      <c r="R1317" s="24"/>
      <c r="S1317" s="27">
        <v>8</v>
      </c>
      <c r="T1317" s="27">
        <v>14</v>
      </c>
      <c r="U1317" s="27">
        <v>445000</v>
      </c>
      <c r="V1317" s="24">
        <v>250000</v>
      </c>
      <c r="W1317" s="27">
        <v>445000</v>
      </c>
      <c r="X1317" s="24" t="str">
        <f>IF(OR(I1317="",说明首页!$C$3-INT(I1317)&gt;7),"是","否")</f>
        <v>否</v>
      </c>
      <c r="Y1317" s="24" t="str">
        <f>IF(OR(O1317="",O1317&lt;22),"是","否")</f>
        <v>是</v>
      </c>
      <c r="Z1317" s="24" t="str">
        <f>IF(AND(X1317="否",Y1317="否"),"是","否")</f>
        <v>否</v>
      </c>
      <c r="AA1317" s="24" t="str">
        <f>IF(OR(I1317="",说明首页!$C$3-INT(I1317)&gt;=3),"是","否")</f>
        <v>否</v>
      </c>
      <c r="AB1317" s="28">
        <f>IFERROR(IF(L1317&gt;0,N1317/L1317,0),0)</f>
        <v>84.11258278145695</v>
      </c>
      <c r="AC1317" s="29">
        <f>IFERROR(IF(U1317="",0,U1317/10000),0)</f>
        <v>44.5</v>
      </c>
      <c r="AD1317" s="27">
        <f>IFERROR(IF(AND(T1317&lt;&gt;"",T1317&gt;0),U1317/T1317,0),0)</f>
        <v>31785.714285714286</v>
      </c>
      <c r="AE1317" s="29">
        <f>IFERROR(IF(V1317="",0,V1317/10000),0)</f>
        <v>25</v>
      </c>
      <c r="AF1317" s="29">
        <f>IFERROR(IF(O1317&gt;0,N1317/O1317/60,0),0)</f>
        <v>0</v>
      </c>
      <c r="AG1317" s="28" t="str">
        <f>IF(Z1317="是",COUNTIFS($Z$2:$Z$4721,"是",$AB$2:$AB$4721,"&lt;"&amp;AB1317)/COUNTIF($Z$2:$Z$4721,"是")*100,"")</f>
        <v/>
      </c>
      <c r="AH1317" s="28" t="str">
        <f>IF(Z1317="是",COUNTIFS($Z$2:$Z$4721,"是",$AC$2:$AC$4721,"&lt;"&amp;AC1317)/COUNTIF($Z$2:$Z$4721,"是")*100,"")</f>
        <v/>
      </c>
      <c r="AI1317" s="28" t="str">
        <f>IF(Z1317="是",COUNTIFS($Z$2:$Z$4721,"是",$AD$2:$AD$4721,"&lt;"&amp;AD1317)/COUNTIF($Z$2:$Z$4721,"是")*100,"")</f>
        <v/>
      </c>
      <c r="AJ1317" s="28" t="str">
        <f>IF(Z1317="是",COUNTIFS($Z$2:$Z$4721,"是",$AE$2:$AE$4721,"&lt;"&amp;AE1317)/COUNTIF($Z$2:$Z$4721,"是")*100,"")</f>
        <v/>
      </c>
      <c r="AK1317" s="28" t="str">
        <f>IF(Z1317="是",COUNTIFS($Z$2:$Z$4721,"是",$AF$2:$AF$4721,"&lt;"&amp;AF1317)/COUNTIF($Z$2:$Z$4721,"是")*100,"")</f>
        <v/>
      </c>
      <c r="AL1317" s="29" t="str">
        <f>IF(Z1317="是",ROUND(AG1317*0.1+AH1317*0.35+AI1317*0.15+AJ1317*0.15+AK1317*0.25,2),"")</f>
        <v/>
      </c>
      <c r="AM1317" s="25" t="str">
        <f>IF(Z1317="是",COUNTIFS($Z$2:$Z$4721,"是",$AL$2:$AL$4721,"&gt;"&amp;AL1317)+1,"")</f>
        <v/>
      </c>
      <c r="AN1317" s="24" t="str">
        <f>IF(Z1317&lt;&gt;"是","非参评",IF(AND(AM1317&lt;=COUNTIF($Z$2:$Z$4721,"是")*0.2,AC1317&gt;MEDIAN(IF($Z$2:$Z$4721="是",$AC$2:$AC$4721))),"S",IF(AM1317&lt;=COUNTIF($Z$2:$Z$4721,"是")*0.5,"A",IF(AM1317&lt;=COUNTIF($Z$2:$Z$4721,"是")*0.8,"B","C"))))</f>
        <v>非参评</v>
      </c>
      <c r="AO1317" s="24" t="str">
        <f>IF(G1317="","无数据",IF(G1317&lt;30,"MOB1-",IF(G1317&lt;90,"MOB1-3",IF(G1317&lt;180,"MOB3-6",IF(G1317&lt;365,"MOB6-12","MOB12+")))))</f>
        <v>MOB1-3</v>
      </c>
    </row>
    <row r="1318" spans="1:41" ht="13.5" customHeight="1">
      <c r="A1318" s="24" t="s">
        <v>1168</v>
      </c>
      <c r="B1318" s="34" t="s">
        <v>150</v>
      </c>
      <c r="C1318" s="25">
        <v>805089</v>
      </c>
      <c r="D1318" s="24" t="s">
        <v>737</v>
      </c>
      <c r="E1318" s="26">
        <v>46109.597222222197</v>
      </c>
      <c r="F1318" s="26">
        <v>46109.597222222197</v>
      </c>
      <c r="G1318" s="25">
        <v>45</v>
      </c>
      <c r="H1318" s="25">
        <v>45</v>
      </c>
      <c r="I1318" s="26">
        <v>46154.660416666702</v>
      </c>
      <c r="J1318" s="27">
        <v>512</v>
      </c>
      <c r="K1318" s="27">
        <v>542</v>
      </c>
      <c r="L1318" s="27">
        <v>209</v>
      </c>
      <c r="M1318" s="27">
        <v>18010</v>
      </c>
      <c r="N1318" s="27">
        <v>12584</v>
      </c>
      <c r="O1318" s="24">
        <v>1</v>
      </c>
      <c r="P1318" s="27">
        <v>0</v>
      </c>
      <c r="Q1318" s="24"/>
      <c r="R1318" s="24"/>
      <c r="S1318" s="27">
        <v>4</v>
      </c>
      <c r="T1318" s="27">
        <v>8</v>
      </c>
      <c r="U1318" s="27">
        <v>396800</v>
      </c>
      <c r="V1318" s="24">
        <v>176000</v>
      </c>
      <c r="W1318" s="27">
        <v>396800</v>
      </c>
      <c r="X1318" s="24" t="str">
        <f>IF(OR(I1318="",说明首页!$C$3-INT(I1318)&gt;7),"是","否")</f>
        <v>否</v>
      </c>
      <c r="Y1318" s="24" t="str">
        <f>IF(OR(O1318="",O1318&lt;22),"是","否")</f>
        <v>是</v>
      </c>
      <c r="Z1318" s="24" t="str">
        <f>IF(AND(X1318="否",Y1318="否"),"是","否")</f>
        <v>否</v>
      </c>
      <c r="AA1318" s="24" t="str">
        <f>IF(OR(I1318="",说明首页!$C$3-INT(I1318)&gt;=3),"是","否")</f>
        <v>否</v>
      </c>
      <c r="AB1318" s="28">
        <f>IFERROR(IF(L1318&gt;0,N1318/L1318,0),0)</f>
        <v>60.210526315789473</v>
      </c>
      <c r="AC1318" s="29">
        <f>IFERROR(IF(U1318="",0,U1318/10000),0)</f>
        <v>39.68</v>
      </c>
      <c r="AD1318" s="27">
        <f>IFERROR(IF(AND(T1318&lt;&gt;"",T1318&gt;0),U1318/T1318,0),0)</f>
        <v>49600</v>
      </c>
      <c r="AE1318" s="29">
        <f>IFERROR(IF(V1318="",0,V1318/10000),0)</f>
        <v>17.600000000000001</v>
      </c>
      <c r="AF1318" s="29">
        <f>IFERROR(IF(O1318&gt;0,N1318/O1318/60,0),0)</f>
        <v>209.73333333333332</v>
      </c>
      <c r="AG1318" s="28" t="str">
        <f>IF(Z1318="是",COUNTIFS($Z$2:$Z$4721,"是",$AB$2:$AB$4721,"&lt;"&amp;AB1318)/COUNTIF($Z$2:$Z$4721,"是")*100,"")</f>
        <v/>
      </c>
      <c r="AH1318" s="28" t="str">
        <f>IF(Z1318="是",COUNTIFS($Z$2:$Z$4721,"是",$AC$2:$AC$4721,"&lt;"&amp;AC1318)/COUNTIF($Z$2:$Z$4721,"是")*100,"")</f>
        <v/>
      </c>
      <c r="AI1318" s="28" t="str">
        <f>IF(Z1318="是",COUNTIFS($Z$2:$Z$4721,"是",$AD$2:$AD$4721,"&lt;"&amp;AD1318)/COUNTIF($Z$2:$Z$4721,"是")*100,"")</f>
        <v/>
      </c>
      <c r="AJ1318" s="28" t="str">
        <f>IF(Z1318="是",COUNTIFS($Z$2:$Z$4721,"是",$AE$2:$AE$4721,"&lt;"&amp;AE1318)/COUNTIF($Z$2:$Z$4721,"是")*100,"")</f>
        <v/>
      </c>
      <c r="AK1318" s="28" t="str">
        <f>IF(Z1318="是",COUNTIFS($Z$2:$Z$4721,"是",$AF$2:$AF$4721,"&lt;"&amp;AF1318)/COUNTIF($Z$2:$Z$4721,"是")*100,"")</f>
        <v/>
      </c>
      <c r="AL1318" s="29" t="str">
        <f>IF(Z1318="是",ROUND(AG1318*0.1+AH1318*0.35+AI1318*0.15+AJ1318*0.15+AK1318*0.25,2),"")</f>
        <v/>
      </c>
      <c r="AM1318" s="25" t="str">
        <f>IF(Z1318="是",COUNTIFS($Z$2:$Z$4721,"是",$AL$2:$AL$4721,"&gt;"&amp;AL1318)+1,"")</f>
        <v/>
      </c>
      <c r="AN1318" s="24" t="str">
        <f>IF(Z1318&lt;&gt;"是","非参评",IF(AND(AM1318&lt;=COUNTIF($Z$2:$Z$4721,"是")*0.2,AC1318&gt;MEDIAN(IF($Z$2:$Z$4721="是",$AC$2:$AC$4721))),"S",IF(AM1318&lt;=COUNTIF($Z$2:$Z$4721,"是")*0.5,"A",IF(AM1318&lt;=COUNTIF($Z$2:$Z$4721,"是")*0.8,"B","C"))))</f>
        <v>非参评</v>
      </c>
      <c r="AO1318" s="24" t="str">
        <f>IF(G1318="","无数据",IF(G1318&lt;30,"MOB1-",IF(G1318&lt;90,"MOB1-3",IF(G1318&lt;180,"MOB3-6",IF(G1318&lt;365,"MOB6-12","MOB12+")))))</f>
        <v>MOB1-3</v>
      </c>
    </row>
    <row r="1319" spans="1:41" ht="13.5" hidden="1" customHeight="1">
      <c r="A1319" s="24" t="s">
        <v>1168</v>
      </c>
      <c r="B1319" s="34" t="s">
        <v>145</v>
      </c>
      <c r="C1319" s="25">
        <v>805096</v>
      </c>
      <c r="D1319" s="24" t="s">
        <v>941</v>
      </c>
      <c r="E1319" s="26">
        <v>46112.4819444444</v>
      </c>
      <c r="F1319" s="26">
        <v>46112.4819444444</v>
      </c>
      <c r="G1319" s="25">
        <v>42</v>
      </c>
      <c r="H1319" s="25">
        <v>42</v>
      </c>
      <c r="I1319" s="26">
        <v>46154.744444444397</v>
      </c>
      <c r="J1319" s="27">
        <v>220</v>
      </c>
      <c r="K1319" s="27">
        <v>245</v>
      </c>
      <c r="L1319" s="27">
        <v>90</v>
      </c>
      <c r="M1319" s="27">
        <v>8676</v>
      </c>
      <c r="N1319" s="27">
        <v>6254</v>
      </c>
      <c r="O1319" s="25"/>
      <c r="P1319" s="27"/>
      <c r="Q1319" s="24"/>
      <c r="R1319" s="24"/>
      <c r="S1319" s="27"/>
      <c r="T1319" s="27"/>
      <c r="U1319" s="27"/>
      <c r="V1319" s="27"/>
      <c r="W1319" s="27"/>
      <c r="X1319" s="24" t="str">
        <f>IF(OR(I1319="",说明首页!$C$3-INT(I1319)&gt;7),"是","否")</f>
        <v>否</v>
      </c>
      <c r="Y1319" s="24" t="str">
        <f>IF(OR(O1319="",O1319&lt;22),"是","否")</f>
        <v>是</v>
      </c>
      <c r="Z1319" s="24" t="str">
        <f>IF(AND(X1319="否",Y1319="否"),"是","否")</f>
        <v>否</v>
      </c>
      <c r="AA1319" s="24" t="str">
        <f>IF(OR(I1319="",说明首页!$C$3-INT(I1319)&gt;=3),"是","否")</f>
        <v>否</v>
      </c>
      <c r="AB1319" s="28">
        <f>IFERROR(IF(L1319&gt;0,N1319/L1319,0),0)</f>
        <v>69.488888888888894</v>
      </c>
      <c r="AC1319" s="29">
        <f>IFERROR(IF(U1319="",0,U1319/10000),0)</f>
        <v>0</v>
      </c>
      <c r="AD1319" s="27">
        <f>IFERROR(IF(AND(T1319&lt;&gt;"",T1319&gt;0),U1319/T1319,0),0)</f>
        <v>0</v>
      </c>
      <c r="AE1319" s="29">
        <f>IFERROR(IF(V1319="",0,V1319/10000),0)</f>
        <v>0</v>
      </c>
      <c r="AF1319" s="29">
        <f>IFERROR(IF(O1319&gt;0,N1319/O1319/60,0),0)</f>
        <v>0</v>
      </c>
      <c r="AG1319" s="28" t="str">
        <f>IF(Z1319="是",COUNTIFS($Z$2:$Z$4721,"是",$AB$2:$AB$4721,"&lt;"&amp;AB1319)/COUNTIF($Z$2:$Z$4721,"是")*100,"")</f>
        <v/>
      </c>
      <c r="AH1319" s="28" t="str">
        <f>IF(Z1319="是",COUNTIFS($Z$2:$Z$4721,"是",$AC$2:$AC$4721,"&lt;"&amp;AC1319)/COUNTIF($Z$2:$Z$4721,"是")*100,"")</f>
        <v/>
      </c>
      <c r="AI1319" s="28" t="str">
        <f>IF(Z1319="是",COUNTIFS($Z$2:$Z$4721,"是",$AD$2:$AD$4721,"&lt;"&amp;AD1319)/COUNTIF($Z$2:$Z$4721,"是")*100,"")</f>
        <v/>
      </c>
      <c r="AJ1319" s="28" t="str">
        <f>IF(Z1319="是",COUNTIFS($Z$2:$Z$4721,"是",$AE$2:$AE$4721,"&lt;"&amp;AE1319)/COUNTIF($Z$2:$Z$4721,"是")*100,"")</f>
        <v/>
      </c>
      <c r="AK1319" s="28" t="str">
        <f>IF(Z1319="是",COUNTIFS($Z$2:$Z$4721,"是",$AF$2:$AF$4721,"&lt;"&amp;AF1319)/COUNTIF($Z$2:$Z$4721,"是")*100,"")</f>
        <v/>
      </c>
      <c r="AL1319" s="29" t="str">
        <f>IF(Z1319="是",ROUND(AG1319*0.1+AH1319*0.35+AI1319*0.15+AJ1319*0.15+AK1319*0.25,2),"")</f>
        <v/>
      </c>
      <c r="AM1319" s="25" t="str">
        <f>IF(Z1319="是",COUNTIFS($Z$2:$Z$4721,"是",$AL$2:$AL$4721,"&gt;"&amp;AL1319)+1,"")</f>
        <v/>
      </c>
      <c r="AN1319" s="24" t="str">
        <f>IF(Z1319&lt;&gt;"是","非参评",IF(AND(AM1319&lt;=COUNTIF($Z$2:$Z$4721,"是")*0.2,AC1319&gt;MEDIAN(IF($Z$2:$Z$4721="是",$AC$2:$AC$4721))),"S",IF(AM1319&lt;=COUNTIF($Z$2:$Z$4721,"是")*0.5,"A",IF(AM1319&lt;=COUNTIF($Z$2:$Z$4721,"是")*0.8,"B","C"))))</f>
        <v>非参评</v>
      </c>
      <c r="AO1319" s="24" t="str">
        <f>IF(G1319="","无数据",IF(G1319&lt;30,"MOB1-",IF(G1319&lt;90,"MOB1-3",IF(G1319&lt;180,"MOB3-6",IF(G1319&lt;365,"MOB6-12","MOB12+")))))</f>
        <v>MOB1-3</v>
      </c>
    </row>
    <row r="1320" spans="1:41" ht="13.5" hidden="1" customHeight="1">
      <c r="A1320" s="24" t="s">
        <v>1168</v>
      </c>
      <c r="B1320" s="34" t="s">
        <v>160</v>
      </c>
      <c r="C1320" s="25">
        <v>805099</v>
      </c>
      <c r="D1320" s="24" t="s">
        <v>348</v>
      </c>
      <c r="E1320" s="26">
        <v>46109.59375</v>
      </c>
      <c r="F1320" s="26">
        <v>46109.59375</v>
      </c>
      <c r="G1320" s="25">
        <v>45</v>
      </c>
      <c r="H1320" s="25">
        <v>45</v>
      </c>
      <c r="I1320" s="26">
        <v>46154.5847222222</v>
      </c>
      <c r="J1320" s="27">
        <v>352</v>
      </c>
      <c r="K1320" s="27">
        <v>398</v>
      </c>
      <c r="L1320" s="27">
        <v>159</v>
      </c>
      <c r="M1320" s="27">
        <v>13384</v>
      </c>
      <c r="N1320" s="27">
        <v>9667</v>
      </c>
      <c r="O1320" s="24">
        <v>1</v>
      </c>
      <c r="P1320" s="27">
        <v>0</v>
      </c>
      <c r="Q1320" s="24"/>
      <c r="R1320" s="24"/>
      <c r="S1320" s="27">
        <v>3</v>
      </c>
      <c r="T1320" s="27">
        <v>5</v>
      </c>
      <c r="U1320" s="27">
        <v>8700</v>
      </c>
      <c r="V1320" s="24">
        <v>500</v>
      </c>
      <c r="W1320" s="27">
        <v>8700</v>
      </c>
      <c r="X1320" s="24" t="str">
        <f>IF(OR(I1320="",说明首页!$C$3-INT(I1320)&gt;7),"是","否")</f>
        <v>否</v>
      </c>
      <c r="Y1320" s="24" t="str">
        <f>IF(OR(O1320="",O1320&lt;22),"是","否")</f>
        <v>是</v>
      </c>
      <c r="Z1320" s="24" t="str">
        <f>IF(AND(X1320="否",Y1320="否"),"是","否")</f>
        <v>否</v>
      </c>
      <c r="AA1320" s="24" t="str">
        <f>IF(OR(I1320="",说明首页!$C$3-INT(I1320)&gt;=3),"是","否")</f>
        <v>否</v>
      </c>
      <c r="AB1320" s="28">
        <f>IFERROR(IF(L1320&gt;0,N1320/L1320,0),0)</f>
        <v>60.79874213836478</v>
      </c>
      <c r="AC1320" s="29">
        <f>IFERROR(IF(U1320="",0,U1320/10000),0)</f>
        <v>0.87</v>
      </c>
      <c r="AD1320" s="27">
        <f>IFERROR(IF(AND(T1320&lt;&gt;"",T1320&gt;0),U1320/T1320,0),0)</f>
        <v>1740</v>
      </c>
      <c r="AE1320" s="29">
        <f>IFERROR(IF(V1320="",0,V1320/10000),0)</f>
        <v>0.05</v>
      </c>
      <c r="AF1320" s="29">
        <f>IFERROR(IF(O1320&gt;0,N1320/O1320/60,0),0)</f>
        <v>161.11666666666667</v>
      </c>
      <c r="AG1320" s="28" t="str">
        <f>IF(Z1320="是",COUNTIFS($Z$2:$Z$4721,"是",$AB$2:$AB$4721,"&lt;"&amp;AB1320)/COUNTIF($Z$2:$Z$4721,"是")*100,"")</f>
        <v/>
      </c>
      <c r="AH1320" s="28" t="str">
        <f>IF(Z1320="是",COUNTIFS($Z$2:$Z$4721,"是",$AC$2:$AC$4721,"&lt;"&amp;AC1320)/COUNTIF($Z$2:$Z$4721,"是")*100,"")</f>
        <v/>
      </c>
      <c r="AI1320" s="28" t="str">
        <f>IF(Z1320="是",COUNTIFS($Z$2:$Z$4721,"是",$AD$2:$AD$4721,"&lt;"&amp;AD1320)/COUNTIF($Z$2:$Z$4721,"是")*100,"")</f>
        <v/>
      </c>
      <c r="AJ1320" s="28" t="str">
        <f>IF(Z1320="是",COUNTIFS($Z$2:$Z$4721,"是",$AE$2:$AE$4721,"&lt;"&amp;AE1320)/COUNTIF($Z$2:$Z$4721,"是")*100,"")</f>
        <v/>
      </c>
      <c r="AK1320" s="28" t="str">
        <f>IF(Z1320="是",COUNTIFS($Z$2:$Z$4721,"是",$AF$2:$AF$4721,"&lt;"&amp;AF1320)/COUNTIF($Z$2:$Z$4721,"是")*100,"")</f>
        <v/>
      </c>
      <c r="AL1320" s="29" t="str">
        <f>IF(Z1320="是",ROUND(AG1320*0.1+AH1320*0.35+AI1320*0.15+AJ1320*0.15+AK1320*0.25,2),"")</f>
        <v/>
      </c>
      <c r="AM1320" s="25" t="str">
        <f>IF(Z1320="是",COUNTIFS($Z$2:$Z$4721,"是",$AL$2:$AL$4721,"&gt;"&amp;AL1320)+1,"")</f>
        <v/>
      </c>
      <c r="AN1320" s="24" t="str">
        <f>IF(Z1320&lt;&gt;"是","非参评",IF(AND(AM1320&lt;=COUNTIF($Z$2:$Z$4721,"是")*0.2,AC1320&gt;MEDIAN(IF($Z$2:$Z$4721="是",$AC$2:$AC$4721))),"S",IF(AM1320&lt;=COUNTIF($Z$2:$Z$4721,"是")*0.5,"A",IF(AM1320&lt;=COUNTIF($Z$2:$Z$4721,"是")*0.8,"B","C"))))</f>
        <v>非参评</v>
      </c>
      <c r="AO1320" s="24" t="str">
        <f>IF(G1320="","无数据",IF(G1320&lt;30,"MOB1-",IF(G1320&lt;90,"MOB1-3",IF(G1320&lt;180,"MOB3-6",IF(G1320&lt;365,"MOB6-12","MOB12+")))))</f>
        <v>MOB1-3</v>
      </c>
    </row>
    <row r="1321" spans="1:41" ht="13.5" hidden="1" customHeight="1">
      <c r="A1321" s="24" t="s">
        <v>1168</v>
      </c>
      <c r="B1321" s="34" t="s">
        <v>160</v>
      </c>
      <c r="C1321" s="25">
        <v>805102</v>
      </c>
      <c r="D1321" s="24" t="s">
        <v>1060</v>
      </c>
      <c r="E1321" s="26">
        <v>46109.594444444403</v>
      </c>
      <c r="F1321" s="26">
        <v>46109.594444444403</v>
      </c>
      <c r="G1321" s="25">
        <v>45</v>
      </c>
      <c r="H1321" s="25">
        <v>45</v>
      </c>
      <c r="I1321" s="26">
        <v>46152.393750000003</v>
      </c>
      <c r="J1321" s="27">
        <v>215</v>
      </c>
      <c r="K1321" s="27">
        <v>288</v>
      </c>
      <c r="L1321" s="27">
        <v>120</v>
      </c>
      <c r="M1321" s="27">
        <v>9591</v>
      </c>
      <c r="N1321" s="27">
        <v>7093</v>
      </c>
      <c r="O1321" s="24"/>
      <c r="P1321" s="27">
        <v>0</v>
      </c>
      <c r="Q1321" s="24"/>
      <c r="R1321" s="24"/>
      <c r="S1321" s="27">
        <v>1</v>
      </c>
      <c r="T1321" s="27">
        <v>3</v>
      </c>
      <c r="U1321" s="27">
        <v>101000</v>
      </c>
      <c r="V1321" s="27">
        <v>101000</v>
      </c>
      <c r="W1321" s="27">
        <v>101000</v>
      </c>
      <c r="X1321" s="24" t="str">
        <f>IF(OR(I1321="",说明首页!$C$3-INT(I1321)&gt;7),"是","否")</f>
        <v>否</v>
      </c>
      <c r="Y1321" s="24" t="str">
        <f>IF(OR(O1321="",O1321&lt;22),"是","否")</f>
        <v>是</v>
      </c>
      <c r="Z1321" s="24" t="str">
        <f>IF(AND(X1321="否",Y1321="否"),"是","否")</f>
        <v>否</v>
      </c>
      <c r="AA1321" s="24" t="str">
        <f>IF(OR(I1321="",说明首页!$C$3-INT(I1321)&gt;=3),"是","否")</f>
        <v>否</v>
      </c>
      <c r="AB1321" s="28">
        <f>IFERROR(IF(L1321&gt;0,N1321/L1321,0),0)</f>
        <v>59.108333333333334</v>
      </c>
      <c r="AC1321" s="29">
        <f>IFERROR(IF(U1321="",0,U1321/10000),0)</f>
        <v>10.1</v>
      </c>
      <c r="AD1321" s="27">
        <f>IFERROR(IF(AND(T1321&lt;&gt;"",T1321&gt;0),U1321/T1321,0),0)</f>
        <v>33666.666666666664</v>
      </c>
      <c r="AE1321" s="29">
        <f>IFERROR(IF(V1321="",0,V1321/10000),0)</f>
        <v>10.1</v>
      </c>
      <c r="AF1321" s="29">
        <f>IFERROR(IF(O1321&gt;0,N1321/O1321/60,0),0)</f>
        <v>0</v>
      </c>
      <c r="AG1321" s="28" t="str">
        <f>IF(Z1321="是",COUNTIFS($Z$2:$Z$4721,"是",$AB$2:$AB$4721,"&lt;"&amp;AB1321)/COUNTIF($Z$2:$Z$4721,"是")*100,"")</f>
        <v/>
      </c>
      <c r="AH1321" s="28" t="str">
        <f>IF(Z1321="是",COUNTIFS($Z$2:$Z$4721,"是",$AC$2:$AC$4721,"&lt;"&amp;AC1321)/COUNTIF($Z$2:$Z$4721,"是")*100,"")</f>
        <v/>
      </c>
      <c r="AI1321" s="28" t="str">
        <f>IF(Z1321="是",COUNTIFS($Z$2:$Z$4721,"是",$AD$2:$AD$4721,"&lt;"&amp;AD1321)/COUNTIF($Z$2:$Z$4721,"是")*100,"")</f>
        <v/>
      </c>
      <c r="AJ1321" s="28" t="str">
        <f>IF(Z1321="是",COUNTIFS($Z$2:$Z$4721,"是",$AE$2:$AE$4721,"&lt;"&amp;AE1321)/COUNTIF($Z$2:$Z$4721,"是")*100,"")</f>
        <v/>
      </c>
      <c r="AK1321" s="28" t="str">
        <f>IF(Z1321="是",COUNTIFS($Z$2:$Z$4721,"是",$AF$2:$AF$4721,"&lt;"&amp;AF1321)/COUNTIF($Z$2:$Z$4721,"是")*100,"")</f>
        <v/>
      </c>
      <c r="AL1321" s="29" t="str">
        <f>IF(Z1321="是",ROUND(AG1321*0.1+AH1321*0.35+AI1321*0.15+AJ1321*0.15+AK1321*0.25,2),"")</f>
        <v/>
      </c>
      <c r="AM1321" s="25" t="str">
        <f>IF(Z1321="是",COUNTIFS($Z$2:$Z$4721,"是",$AL$2:$AL$4721,"&gt;"&amp;AL1321)+1,"")</f>
        <v/>
      </c>
      <c r="AN1321" s="24" t="str">
        <f>IF(Z1321&lt;&gt;"是","非参评",IF(AND(AM1321&lt;=COUNTIF($Z$2:$Z$4721,"是")*0.2,AC1321&gt;MEDIAN(IF($Z$2:$Z$4721="是",$AC$2:$AC$4721))),"S",IF(AM1321&lt;=COUNTIF($Z$2:$Z$4721,"是")*0.5,"A",IF(AM1321&lt;=COUNTIF($Z$2:$Z$4721,"是")*0.8,"B","C"))))</f>
        <v>非参评</v>
      </c>
      <c r="AO1321" s="24" t="str">
        <f>IF(G1321="","无数据",IF(G1321&lt;30,"MOB1-",IF(G1321&lt;90,"MOB1-3",IF(G1321&lt;180,"MOB3-6",IF(G1321&lt;365,"MOB6-12","MOB12+")))))</f>
        <v>MOB1-3</v>
      </c>
    </row>
    <row r="1322" spans="1:41" ht="13.5" hidden="1" customHeight="1">
      <c r="A1322" s="24" t="s">
        <v>1168</v>
      </c>
      <c r="B1322" s="34" t="s">
        <v>162</v>
      </c>
      <c r="C1322" s="25">
        <v>805103</v>
      </c>
      <c r="D1322" s="24" t="s">
        <v>1460</v>
      </c>
      <c r="E1322" s="26">
        <v>46109.500694444403</v>
      </c>
      <c r="F1322" s="26">
        <v>46109.500694444403</v>
      </c>
      <c r="G1322" s="25">
        <v>45</v>
      </c>
      <c r="H1322" s="25">
        <v>45</v>
      </c>
      <c r="I1322" s="26">
        <v>46153.760416666701</v>
      </c>
      <c r="J1322" s="27">
        <v>3109</v>
      </c>
      <c r="K1322" s="27">
        <v>4448</v>
      </c>
      <c r="L1322" s="27">
        <v>1811</v>
      </c>
      <c r="M1322" s="27">
        <v>222016</v>
      </c>
      <c r="N1322" s="27">
        <v>181714</v>
      </c>
      <c r="O1322" s="25">
        <v>24</v>
      </c>
      <c r="P1322" s="27">
        <v>0</v>
      </c>
      <c r="Q1322" s="24"/>
      <c r="R1322" s="24"/>
      <c r="S1322" s="27">
        <v>180</v>
      </c>
      <c r="T1322" s="27">
        <v>297</v>
      </c>
      <c r="U1322" s="27">
        <v>3874200</v>
      </c>
      <c r="V1322" s="27">
        <v>1350500</v>
      </c>
      <c r="W1322" s="27">
        <v>3874200</v>
      </c>
      <c r="X1322" s="24" t="str">
        <f>IF(OR(I1322="",说明首页!$C$3-INT(I1322)&gt;7),"是","否")</f>
        <v>否</v>
      </c>
      <c r="Y1322" s="24" t="str">
        <f>IF(OR(O1322="",O1322&lt;22),"是","否")</f>
        <v>否</v>
      </c>
      <c r="Z1322" s="24" t="str">
        <f>IF(AND(X1322="否",Y1322="否"),"是","否")</f>
        <v>是</v>
      </c>
      <c r="AA1322" s="24" t="str">
        <f>IF(OR(I1322="",说明首页!$C$3-INT(I1322)&gt;=3),"是","否")</f>
        <v>否</v>
      </c>
      <c r="AB1322" s="28">
        <f>IFERROR(IF(L1322&gt;0,N1322/L1322,0),0)</f>
        <v>100.33903920485919</v>
      </c>
      <c r="AC1322" s="29">
        <f>IFERROR(IF(U1322="",0,U1322/10000),0)</f>
        <v>387.42</v>
      </c>
      <c r="AD1322" s="27">
        <f>IFERROR(IF(AND(T1322&lt;&gt;"",T1322&gt;0),U1322/T1322,0),0)</f>
        <v>13044.444444444445</v>
      </c>
      <c r="AE1322" s="29">
        <f>IFERROR(IF(V1322="",0,V1322/10000),0)</f>
        <v>135.05000000000001</v>
      </c>
      <c r="AF1322" s="29">
        <f>IFERROR(IF(O1322&gt;0,N1322/O1322/60,0),0)</f>
        <v>126.19027777777778</v>
      </c>
      <c r="AG1322" s="28">
        <f>IF(Z1322="是",COUNTIFS($Z$2:$Z$4721,"是",$AB$2:$AB$4721,"&lt;"&amp;AB1322)/COUNTIF($Z$2:$Z$4721,"是")*100,"")</f>
        <v>68.634064080944341</v>
      </c>
      <c r="AH1322" s="28">
        <f>IF(Z1322="是",COUNTIFS($Z$2:$Z$4721,"是",$AC$2:$AC$4721,"&lt;"&amp;AC1322)/COUNTIF($Z$2:$Z$4721,"是")*100,"")</f>
        <v>8.263069139966273</v>
      </c>
      <c r="AI1322" s="28">
        <f>IF(Z1322="是",COUNTIFS($Z$2:$Z$4721,"是",$AD$2:$AD$4721,"&lt;"&amp;AD1322)/COUNTIF($Z$2:$Z$4721,"是")*100,"")</f>
        <v>2.6981450252951094</v>
      </c>
      <c r="AJ1322" s="28">
        <f>IF(Z1322="是",COUNTIFS($Z$2:$Z$4721,"是",$AE$2:$AE$4721,"&lt;"&amp;AE1322)/COUNTIF($Z$2:$Z$4721,"是")*100,"")</f>
        <v>14.839797639123104</v>
      </c>
      <c r="AK1322" s="28">
        <f>IF(Z1322="是",COUNTIFS($Z$2:$Z$4721,"是",$AF$2:$AF$4721,"&lt;"&amp;AF1322)/COUNTIF($Z$2:$Z$4721,"是")*100,"")</f>
        <v>34.064080944350764</v>
      </c>
      <c r="AL1322" s="29">
        <f>IF(Z1322="是",ROUND(AG1322*0.1+AH1322*0.35+AI1322*0.15+AJ1322*0.15+AK1322*0.25,2),"")</f>
        <v>20.9</v>
      </c>
      <c r="AM1322" s="25">
        <f>IF(Z1322="是",COUNTIFS($Z$2:$Z$4721,"是",$AL$2:$AL$4721,"&gt;"&amp;AL1322)+1,"")</f>
        <v>523</v>
      </c>
      <c r="AN1322" s="24" t="str">
        <f>IF(Z1322&lt;&gt;"是","非参评",IF(AND(AM1322&lt;=COUNTIF($Z$2:$Z$4721,"是")*0.2,AC1322&gt;MEDIAN(IF($Z$2:$Z$4721="是",$AC$2:$AC$4721))),"S",IF(AM1322&lt;=COUNTIF($Z$2:$Z$4721,"是")*0.5,"A",IF(AM1322&lt;=COUNTIF($Z$2:$Z$4721,"是")*0.8,"B","C"))))</f>
        <v>C</v>
      </c>
      <c r="AO1322" s="24" t="str">
        <f>IF(G1322="","无数据",IF(G1322&lt;30,"MOB1-",IF(G1322&lt;90,"MOB1-3",IF(G1322&lt;180,"MOB3-6",IF(G1322&lt;365,"MOB6-12","MOB12+")))))</f>
        <v>MOB1-3</v>
      </c>
    </row>
    <row r="1323" spans="1:41" ht="13.5" hidden="1" customHeight="1">
      <c r="A1323" s="24" t="s">
        <v>1168</v>
      </c>
      <c r="B1323" s="34" t="s">
        <v>162</v>
      </c>
      <c r="C1323" s="25">
        <v>805104</v>
      </c>
      <c r="D1323" s="24" t="s">
        <v>971</v>
      </c>
      <c r="E1323" s="26">
        <v>46111.420833333301</v>
      </c>
      <c r="F1323" s="26">
        <v>46111.420833333301</v>
      </c>
      <c r="G1323" s="25">
        <v>43</v>
      </c>
      <c r="H1323" s="25">
        <v>43</v>
      </c>
      <c r="I1323" s="26">
        <v>46154.714583333298</v>
      </c>
      <c r="J1323" s="27">
        <v>76</v>
      </c>
      <c r="K1323" s="27">
        <v>90</v>
      </c>
      <c r="L1323" s="27">
        <v>44</v>
      </c>
      <c r="M1323" s="27">
        <v>5294</v>
      </c>
      <c r="N1323" s="27">
        <v>4577</v>
      </c>
      <c r="O1323" s="24">
        <v>1</v>
      </c>
      <c r="P1323" s="27"/>
      <c r="Q1323" s="24"/>
      <c r="R1323" s="24"/>
      <c r="S1323" s="27"/>
      <c r="T1323" s="27"/>
      <c r="U1323" s="27"/>
      <c r="V1323" s="27"/>
      <c r="W1323" s="27"/>
      <c r="X1323" s="24" t="str">
        <f>IF(OR(I1323="",说明首页!$C$3-INT(I1323)&gt;7),"是","否")</f>
        <v>否</v>
      </c>
      <c r="Y1323" s="24" t="str">
        <f>IF(OR(O1323="",O1323&lt;22),"是","否")</f>
        <v>是</v>
      </c>
      <c r="Z1323" s="24" t="str">
        <f>IF(AND(X1323="否",Y1323="否"),"是","否")</f>
        <v>否</v>
      </c>
      <c r="AA1323" s="24" t="str">
        <f>IF(OR(I1323="",说明首页!$C$3-INT(I1323)&gt;=3),"是","否")</f>
        <v>否</v>
      </c>
      <c r="AB1323" s="28">
        <f>IFERROR(IF(L1323&gt;0,N1323/L1323,0),0)</f>
        <v>104.02272727272727</v>
      </c>
      <c r="AC1323" s="29">
        <f>IFERROR(IF(U1323="",0,U1323/10000),0)</f>
        <v>0</v>
      </c>
      <c r="AD1323" s="27">
        <f>IFERROR(IF(AND(T1323&lt;&gt;"",T1323&gt;0),U1323/T1323,0),0)</f>
        <v>0</v>
      </c>
      <c r="AE1323" s="29">
        <f>IFERROR(IF(V1323="",0,V1323/10000),0)</f>
        <v>0</v>
      </c>
      <c r="AF1323" s="29">
        <f>IFERROR(IF(O1323&gt;0,N1323/O1323/60,0),0)</f>
        <v>76.283333333333331</v>
      </c>
      <c r="AG1323" s="28" t="str">
        <f>IF(Z1323="是",COUNTIFS($Z$2:$Z$4721,"是",$AB$2:$AB$4721,"&lt;"&amp;AB1323)/COUNTIF($Z$2:$Z$4721,"是")*100,"")</f>
        <v/>
      </c>
      <c r="AH1323" s="28" t="str">
        <f>IF(Z1323="是",COUNTIFS($Z$2:$Z$4721,"是",$AC$2:$AC$4721,"&lt;"&amp;AC1323)/COUNTIF($Z$2:$Z$4721,"是")*100,"")</f>
        <v/>
      </c>
      <c r="AI1323" s="28" t="str">
        <f>IF(Z1323="是",COUNTIFS($Z$2:$Z$4721,"是",$AD$2:$AD$4721,"&lt;"&amp;AD1323)/COUNTIF($Z$2:$Z$4721,"是")*100,"")</f>
        <v/>
      </c>
      <c r="AJ1323" s="28" t="str">
        <f>IF(Z1323="是",COUNTIFS($Z$2:$Z$4721,"是",$AE$2:$AE$4721,"&lt;"&amp;AE1323)/COUNTIF($Z$2:$Z$4721,"是")*100,"")</f>
        <v/>
      </c>
      <c r="AK1323" s="28" t="str">
        <f>IF(Z1323="是",COUNTIFS($Z$2:$Z$4721,"是",$AF$2:$AF$4721,"&lt;"&amp;AF1323)/COUNTIF($Z$2:$Z$4721,"是")*100,"")</f>
        <v/>
      </c>
      <c r="AL1323" s="29" t="str">
        <f>IF(Z1323="是",ROUND(AG1323*0.1+AH1323*0.35+AI1323*0.15+AJ1323*0.15+AK1323*0.25,2),"")</f>
        <v/>
      </c>
      <c r="AM1323" s="25" t="str">
        <f>IF(Z1323="是",COUNTIFS($Z$2:$Z$4721,"是",$AL$2:$AL$4721,"&gt;"&amp;AL1323)+1,"")</f>
        <v/>
      </c>
      <c r="AN1323" s="24" t="str">
        <f>IF(Z1323&lt;&gt;"是","非参评",IF(AND(AM1323&lt;=COUNTIF($Z$2:$Z$4721,"是")*0.2,AC1323&gt;MEDIAN(IF($Z$2:$Z$4721="是",$AC$2:$AC$4721))),"S",IF(AM1323&lt;=COUNTIF($Z$2:$Z$4721,"是")*0.5,"A",IF(AM1323&lt;=COUNTIF($Z$2:$Z$4721,"是")*0.8,"B","C"))))</f>
        <v>非参评</v>
      </c>
      <c r="AO1323" s="24" t="str">
        <f>IF(G1323="","无数据",IF(G1323&lt;30,"MOB1-",IF(G1323&lt;90,"MOB1-3",IF(G1323&lt;180,"MOB3-6",IF(G1323&lt;365,"MOB6-12","MOB12+")))))</f>
        <v>MOB1-3</v>
      </c>
    </row>
    <row r="1324" spans="1:41" ht="13.5" hidden="1" customHeight="1">
      <c r="A1324" s="24" t="s">
        <v>1168</v>
      </c>
      <c r="B1324" s="34" t="s">
        <v>162</v>
      </c>
      <c r="C1324" s="25">
        <v>805105</v>
      </c>
      <c r="D1324" s="24" t="s">
        <v>700</v>
      </c>
      <c r="E1324" s="26">
        <v>46109.6159722222</v>
      </c>
      <c r="F1324" s="26">
        <v>46109.6159722222</v>
      </c>
      <c r="G1324" s="25">
        <v>45</v>
      </c>
      <c r="H1324" s="25">
        <v>45</v>
      </c>
      <c r="I1324" s="26">
        <v>46154.677083333299</v>
      </c>
      <c r="J1324" s="27">
        <v>45</v>
      </c>
      <c r="K1324" s="27">
        <v>49</v>
      </c>
      <c r="L1324" s="27">
        <v>24</v>
      </c>
      <c r="M1324" s="27">
        <v>2270</v>
      </c>
      <c r="N1324" s="27">
        <v>1818</v>
      </c>
      <c r="O1324" s="25">
        <v>1</v>
      </c>
      <c r="P1324" s="27"/>
      <c r="Q1324" s="24"/>
      <c r="R1324" s="24"/>
      <c r="S1324" s="27"/>
      <c r="T1324" s="27"/>
      <c r="U1324" s="27"/>
      <c r="V1324" s="27"/>
      <c r="W1324" s="27"/>
      <c r="X1324" s="24" t="str">
        <f>IF(OR(I1324="",说明首页!$C$3-INT(I1324)&gt;7),"是","否")</f>
        <v>否</v>
      </c>
      <c r="Y1324" s="24" t="str">
        <f>IF(OR(O1324="",O1324&lt;22),"是","否")</f>
        <v>是</v>
      </c>
      <c r="Z1324" s="24" t="str">
        <f>IF(AND(X1324="否",Y1324="否"),"是","否")</f>
        <v>否</v>
      </c>
      <c r="AA1324" s="24" t="str">
        <f>IF(OR(I1324="",说明首页!$C$3-INT(I1324)&gt;=3),"是","否")</f>
        <v>否</v>
      </c>
      <c r="AB1324" s="28">
        <f>IFERROR(IF(L1324&gt;0,N1324/L1324,0),0)</f>
        <v>75.75</v>
      </c>
      <c r="AC1324" s="29">
        <f>IFERROR(IF(U1324="",0,U1324/10000),0)</f>
        <v>0</v>
      </c>
      <c r="AD1324" s="27">
        <f>IFERROR(IF(AND(T1324&lt;&gt;"",T1324&gt;0),U1324/T1324,0),0)</f>
        <v>0</v>
      </c>
      <c r="AE1324" s="29">
        <f>IFERROR(IF(V1324="",0,V1324/10000),0)</f>
        <v>0</v>
      </c>
      <c r="AF1324" s="29">
        <f>IFERROR(IF(O1324&gt;0,N1324/O1324/60,0),0)</f>
        <v>30.3</v>
      </c>
      <c r="AG1324" s="28" t="str">
        <f>IF(Z1324="是",COUNTIFS($Z$2:$Z$4721,"是",$AB$2:$AB$4721,"&lt;"&amp;AB1324)/COUNTIF($Z$2:$Z$4721,"是")*100,"")</f>
        <v/>
      </c>
      <c r="AH1324" s="28" t="str">
        <f>IF(Z1324="是",COUNTIFS($Z$2:$Z$4721,"是",$AC$2:$AC$4721,"&lt;"&amp;AC1324)/COUNTIF($Z$2:$Z$4721,"是")*100,"")</f>
        <v/>
      </c>
      <c r="AI1324" s="28" t="str">
        <f>IF(Z1324="是",COUNTIFS($Z$2:$Z$4721,"是",$AD$2:$AD$4721,"&lt;"&amp;AD1324)/COUNTIF($Z$2:$Z$4721,"是")*100,"")</f>
        <v/>
      </c>
      <c r="AJ1324" s="28" t="str">
        <f>IF(Z1324="是",COUNTIFS($Z$2:$Z$4721,"是",$AE$2:$AE$4721,"&lt;"&amp;AE1324)/COUNTIF($Z$2:$Z$4721,"是")*100,"")</f>
        <v/>
      </c>
      <c r="AK1324" s="28" t="str">
        <f>IF(Z1324="是",COUNTIFS($Z$2:$Z$4721,"是",$AF$2:$AF$4721,"&lt;"&amp;AF1324)/COUNTIF($Z$2:$Z$4721,"是")*100,"")</f>
        <v/>
      </c>
      <c r="AL1324" s="29" t="str">
        <f>IF(Z1324="是",ROUND(AG1324*0.1+AH1324*0.35+AI1324*0.15+AJ1324*0.15+AK1324*0.25,2),"")</f>
        <v/>
      </c>
      <c r="AM1324" s="25" t="str">
        <f>IF(Z1324="是",COUNTIFS($Z$2:$Z$4721,"是",$AL$2:$AL$4721,"&gt;"&amp;AL1324)+1,"")</f>
        <v/>
      </c>
      <c r="AN1324" s="24" t="str">
        <f>IF(Z1324&lt;&gt;"是","非参评",IF(AND(AM1324&lt;=COUNTIF($Z$2:$Z$4721,"是")*0.2,AC1324&gt;MEDIAN(IF($Z$2:$Z$4721="是",$AC$2:$AC$4721))),"S",IF(AM1324&lt;=COUNTIF($Z$2:$Z$4721,"是")*0.5,"A",IF(AM1324&lt;=COUNTIF($Z$2:$Z$4721,"是")*0.8,"B","C"))))</f>
        <v>非参评</v>
      </c>
      <c r="AO1324" s="24" t="str">
        <f>IF(G1324="","无数据",IF(G1324&lt;30,"MOB1-",IF(G1324&lt;90,"MOB1-3",IF(G1324&lt;180,"MOB3-6",IF(G1324&lt;365,"MOB6-12","MOB12+")))))</f>
        <v>MOB1-3</v>
      </c>
    </row>
    <row r="1325" spans="1:41" ht="13.5" hidden="1" customHeight="1">
      <c r="A1325" s="24" t="s">
        <v>1168</v>
      </c>
      <c r="B1325" s="34" t="s">
        <v>162</v>
      </c>
      <c r="C1325" s="25">
        <v>805108</v>
      </c>
      <c r="D1325" s="24" t="s">
        <v>1947</v>
      </c>
      <c r="E1325" s="26">
        <v>46109.563194444403</v>
      </c>
      <c r="F1325" s="26">
        <v>46109.563194444403</v>
      </c>
      <c r="G1325" s="25">
        <v>45</v>
      </c>
      <c r="H1325" s="25">
        <v>45</v>
      </c>
      <c r="I1325" s="26">
        <v>46152.761805555601</v>
      </c>
      <c r="J1325" s="27">
        <v>3086</v>
      </c>
      <c r="K1325" s="27">
        <v>4737</v>
      </c>
      <c r="L1325" s="27">
        <v>2044</v>
      </c>
      <c r="M1325" s="27">
        <v>224055</v>
      </c>
      <c r="N1325" s="27">
        <v>184451</v>
      </c>
      <c r="O1325" s="25">
        <v>22</v>
      </c>
      <c r="P1325" s="27">
        <v>0</v>
      </c>
      <c r="Q1325" s="24"/>
      <c r="R1325" s="24"/>
      <c r="S1325" s="27">
        <v>179</v>
      </c>
      <c r="T1325" s="27">
        <v>257</v>
      </c>
      <c r="U1325" s="27">
        <v>2675700</v>
      </c>
      <c r="V1325" s="27">
        <v>482000</v>
      </c>
      <c r="W1325" s="27">
        <v>2675700</v>
      </c>
      <c r="X1325" s="24" t="str">
        <f>IF(OR(I1325="",说明首页!$C$3-INT(I1325)&gt;7),"是","否")</f>
        <v>否</v>
      </c>
      <c r="Y1325" s="24" t="str">
        <f>IF(OR(O1325="",O1325&lt;22),"是","否")</f>
        <v>否</v>
      </c>
      <c r="Z1325" s="24" t="str">
        <f>IF(AND(X1325="否",Y1325="否"),"是","否")</f>
        <v>是</v>
      </c>
      <c r="AA1325" s="24" t="str">
        <f>IF(OR(I1325="",说明首页!$C$3-INT(I1325)&gt;=3),"是","否")</f>
        <v>否</v>
      </c>
      <c r="AB1325" s="28">
        <f>IFERROR(IF(L1325&gt;0,N1325/L1325,0),0)</f>
        <v>90.240215264187867</v>
      </c>
      <c r="AC1325" s="29">
        <f>IFERROR(IF(U1325="",0,U1325/10000),0)</f>
        <v>267.57</v>
      </c>
      <c r="AD1325" s="27">
        <f>IFERROR(IF(AND(T1325&lt;&gt;"",T1325&gt;0),U1325/T1325,0),0)</f>
        <v>10411.284046692606</v>
      </c>
      <c r="AE1325" s="29">
        <f>IFERROR(IF(V1325="",0,V1325/10000),0)</f>
        <v>48.2</v>
      </c>
      <c r="AF1325" s="29">
        <f>IFERROR(IF(O1325&gt;0,N1325/O1325/60,0),0)</f>
        <v>139.73560606060607</v>
      </c>
      <c r="AG1325" s="28">
        <f>IF(Z1325="是",COUNTIFS($Z$2:$Z$4721,"是",$AB$2:$AB$4721,"&lt;"&amp;AB1325)/COUNTIF($Z$2:$Z$4721,"是")*100,"")</f>
        <v>47.72344013490725</v>
      </c>
      <c r="AH1325" s="28">
        <f>IF(Z1325="是",COUNTIFS($Z$2:$Z$4721,"是",$AC$2:$AC$4721,"&lt;"&amp;AC1325)/COUNTIF($Z$2:$Z$4721,"是")*100,"")</f>
        <v>2.1922428330522767</v>
      </c>
      <c r="AI1325" s="28">
        <f>IF(Z1325="是",COUNTIFS($Z$2:$Z$4721,"是",$AD$2:$AD$4721,"&lt;"&amp;AD1325)/COUNTIF($Z$2:$Z$4721,"是")*100,"")</f>
        <v>0.50590219224283306</v>
      </c>
      <c r="AJ1325" s="28">
        <f>IF(Z1325="是",COUNTIFS($Z$2:$Z$4721,"是",$AE$2:$AE$4721,"&lt;"&amp;AE1325)/COUNTIF($Z$2:$Z$4721,"是")*100,"")</f>
        <v>2.0236087689713322</v>
      </c>
      <c r="AK1325" s="28">
        <f>IF(Z1325="是",COUNTIFS($Z$2:$Z$4721,"是",$AF$2:$AF$4721,"&lt;"&amp;AF1325)/COUNTIF($Z$2:$Z$4721,"是")*100,"")</f>
        <v>59.527824620573355</v>
      </c>
      <c r="AL1325" s="29">
        <f>IF(Z1325="是",ROUND(AG1325*0.1+AH1325*0.35+AI1325*0.15+AJ1325*0.15+AK1325*0.25,2),"")</f>
        <v>20.8</v>
      </c>
      <c r="AM1325" s="25">
        <f>IF(Z1325="是",COUNTIFS($Z$2:$Z$4721,"是",$AL$2:$AL$4721,"&gt;"&amp;AL1325)+1,"")</f>
        <v>527</v>
      </c>
      <c r="AN1325" s="24" t="str">
        <f>IF(Z1325&lt;&gt;"是","非参评",IF(AND(AM1325&lt;=COUNTIF($Z$2:$Z$4721,"是")*0.2,AC1325&gt;MEDIAN(IF($Z$2:$Z$4721="是",$AC$2:$AC$4721))),"S",IF(AM1325&lt;=COUNTIF($Z$2:$Z$4721,"是")*0.5,"A",IF(AM1325&lt;=COUNTIF($Z$2:$Z$4721,"是")*0.8,"B","C"))))</f>
        <v>C</v>
      </c>
      <c r="AO1325" s="24" t="str">
        <f>IF(G1325="","无数据",IF(G1325&lt;30,"MOB1-",IF(G1325&lt;90,"MOB1-3",IF(G1325&lt;180,"MOB3-6",IF(G1325&lt;365,"MOB6-12","MOB12+")))))</f>
        <v>MOB1-3</v>
      </c>
    </row>
    <row r="1326" spans="1:41" ht="13.5" hidden="1" customHeight="1">
      <c r="A1326" s="24" t="s">
        <v>1168</v>
      </c>
      <c r="B1326" s="34" t="s">
        <v>162</v>
      </c>
      <c r="C1326" s="25">
        <v>805110</v>
      </c>
      <c r="D1326" s="24" t="s">
        <v>637</v>
      </c>
      <c r="E1326" s="26">
        <v>46109.470833333296</v>
      </c>
      <c r="F1326" s="26">
        <v>46109.470833333296</v>
      </c>
      <c r="G1326" s="25">
        <v>45</v>
      </c>
      <c r="H1326" s="25">
        <v>45</v>
      </c>
      <c r="I1326" s="26">
        <v>46154.515972222202</v>
      </c>
      <c r="J1326" s="27">
        <v>81</v>
      </c>
      <c r="K1326" s="27">
        <v>86</v>
      </c>
      <c r="L1326" s="27">
        <v>42</v>
      </c>
      <c r="M1326" s="27">
        <v>5566</v>
      </c>
      <c r="N1326" s="27">
        <v>4897</v>
      </c>
      <c r="O1326" s="25">
        <v>1</v>
      </c>
      <c r="P1326" s="27"/>
      <c r="Q1326" s="24"/>
      <c r="R1326" s="24"/>
      <c r="S1326" s="27"/>
      <c r="T1326" s="27"/>
      <c r="U1326" s="27"/>
      <c r="V1326" s="27"/>
      <c r="W1326" s="27"/>
      <c r="X1326" s="24" t="str">
        <f>IF(OR(I1326="",说明首页!$C$3-INT(I1326)&gt;7),"是","否")</f>
        <v>否</v>
      </c>
      <c r="Y1326" s="24" t="str">
        <f>IF(OR(O1326="",O1326&lt;22),"是","否")</f>
        <v>是</v>
      </c>
      <c r="Z1326" s="24" t="str">
        <f>IF(AND(X1326="否",Y1326="否"),"是","否")</f>
        <v>否</v>
      </c>
      <c r="AA1326" s="24" t="str">
        <f>IF(OR(I1326="",说明首页!$C$3-INT(I1326)&gt;=3),"是","否")</f>
        <v>否</v>
      </c>
      <c r="AB1326" s="28">
        <f>IFERROR(IF(L1326&gt;0,N1326/L1326,0),0)</f>
        <v>116.5952380952381</v>
      </c>
      <c r="AC1326" s="29">
        <f>IFERROR(IF(U1326="",0,U1326/10000),0)</f>
        <v>0</v>
      </c>
      <c r="AD1326" s="27">
        <f>IFERROR(IF(AND(T1326&lt;&gt;"",T1326&gt;0),U1326/T1326,0),0)</f>
        <v>0</v>
      </c>
      <c r="AE1326" s="29">
        <f>IFERROR(IF(V1326="",0,V1326/10000),0)</f>
        <v>0</v>
      </c>
      <c r="AF1326" s="29">
        <f>IFERROR(IF(O1326&gt;0,N1326/O1326/60,0),0)</f>
        <v>81.61666666666666</v>
      </c>
      <c r="AG1326" s="28" t="str">
        <f>IF(Z1326="是",COUNTIFS($Z$2:$Z$4721,"是",$AB$2:$AB$4721,"&lt;"&amp;AB1326)/COUNTIF($Z$2:$Z$4721,"是")*100,"")</f>
        <v/>
      </c>
      <c r="AH1326" s="28" t="str">
        <f>IF(Z1326="是",COUNTIFS($Z$2:$Z$4721,"是",$AC$2:$AC$4721,"&lt;"&amp;AC1326)/COUNTIF($Z$2:$Z$4721,"是")*100,"")</f>
        <v/>
      </c>
      <c r="AI1326" s="28" t="str">
        <f>IF(Z1326="是",COUNTIFS($Z$2:$Z$4721,"是",$AD$2:$AD$4721,"&lt;"&amp;AD1326)/COUNTIF($Z$2:$Z$4721,"是")*100,"")</f>
        <v/>
      </c>
      <c r="AJ1326" s="28" t="str">
        <f>IF(Z1326="是",COUNTIFS($Z$2:$Z$4721,"是",$AE$2:$AE$4721,"&lt;"&amp;AE1326)/COUNTIF($Z$2:$Z$4721,"是")*100,"")</f>
        <v/>
      </c>
      <c r="AK1326" s="28" t="str">
        <f>IF(Z1326="是",COUNTIFS($Z$2:$Z$4721,"是",$AF$2:$AF$4721,"&lt;"&amp;AF1326)/COUNTIF($Z$2:$Z$4721,"是")*100,"")</f>
        <v/>
      </c>
      <c r="AL1326" s="29" t="str">
        <f>IF(Z1326="是",ROUND(AG1326*0.1+AH1326*0.35+AI1326*0.15+AJ1326*0.15+AK1326*0.25,2),"")</f>
        <v/>
      </c>
      <c r="AM1326" s="25" t="str">
        <f>IF(Z1326="是",COUNTIFS($Z$2:$Z$4721,"是",$AL$2:$AL$4721,"&gt;"&amp;AL1326)+1,"")</f>
        <v/>
      </c>
      <c r="AN1326" s="24" t="str">
        <f>IF(Z1326&lt;&gt;"是","非参评",IF(AND(AM1326&lt;=COUNTIF($Z$2:$Z$4721,"是")*0.2,AC1326&gt;MEDIAN(IF($Z$2:$Z$4721="是",$AC$2:$AC$4721))),"S",IF(AM1326&lt;=COUNTIF($Z$2:$Z$4721,"是")*0.5,"A",IF(AM1326&lt;=COUNTIF($Z$2:$Z$4721,"是")*0.8,"B","C"))))</f>
        <v>非参评</v>
      </c>
      <c r="AO1326" s="24" t="str">
        <f>IF(G1326="","无数据",IF(G1326&lt;30,"MOB1-",IF(G1326&lt;90,"MOB1-3",IF(G1326&lt;180,"MOB3-6",IF(G1326&lt;365,"MOB6-12","MOB12+")))))</f>
        <v>MOB1-3</v>
      </c>
    </row>
    <row r="1327" spans="1:41" ht="13.5" hidden="1" customHeight="1">
      <c r="A1327" s="24" t="s">
        <v>1168</v>
      </c>
      <c r="B1327" s="34" t="s">
        <v>162</v>
      </c>
      <c r="C1327" s="25">
        <v>805114</v>
      </c>
      <c r="D1327" s="24" t="s">
        <v>1078</v>
      </c>
      <c r="E1327" s="26">
        <v>46109.495138888902</v>
      </c>
      <c r="F1327" s="26">
        <v>46109.495138888902</v>
      </c>
      <c r="G1327" s="25">
        <v>45</v>
      </c>
      <c r="H1327" s="25">
        <v>45</v>
      </c>
      <c r="I1327" s="26">
        <v>46154.726388888899</v>
      </c>
      <c r="J1327" s="27">
        <v>120</v>
      </c>
      <c r="K1327" s="27">
        <v>137</v>
      </c>
      <c r="L1327" s="27">
        <v>56</v>
      </c>
      <c r="M1327" s="27">
        <v>5918</v>
      </c>
      <c r="N1327" s="27">
        <v>4553</v>
      </c>
      <c r="O1327" s="25">
        <v>1</v>
      </c>
      <c r="P1327" s="27"/>
      <c r="Q1327" s="24"/>
      <c r="R1327" s="24"/>
      <c r="S1327" s="27"/>
      <c r="T1327" s="27"/>
      <c r="U1327" s="27"/>
      <c r="V1327" s="27"/>
      <c r="W1327" s="27"/>
      <c r="X1327" s="24" t="str">
        <f>IF(OR(I1327="",说明首页!$C$3-INT(I1327)&gt;7),"是","否")</f>
        <v>否</v>
      </c>
      <c r="Y1327" s="24" t="str">
        <f>IF(OR(O1327="",O1327&lt;22),"是","否")</f>
        <v>是</v>
      </c>
      <c r="Z1327" s="24" t="str">
        <f>IF(AND(X1327="否",Y1327="否"),"是","否")</f>
        <v>否</v>
      </c>
      <c r="AA1327" s="24" t="str">
        <f>IF(OR(I1327="",说明首页!$C$3-INT(I1327)&gt;=3),"是","否")</f>
        <v>否</v>
      </c>
      <c r="AB1327" s="28">
        <f>IFERROR(IF(L1327&gt;0,N1327/L1327,0),0)</f>
        <v>81.303571428571431</v>
      </c>
      <c r="AC1327" s="29">
        <f>IFERROR(IF(U1327="",0,U1327/10000),0)</f>
        <v>0</v>
      </c>
      <c r="AD1327" s="27">
        <f>IFERROR(IF(AND(T1327&lt;&gt;"",T1327&gt;0),U1327/T1327,0),0)</f>
        <v>0</v>
      </c>
      <c r="AE1327" s="29">
        <f>IFERROR(IF(V1327="",0,V1327/10000),0)</f>
        <v>0</v>
      </c>
      <c r="AF1327" s="29">
        <f>IFERROR(IF(O1327&gt;0,N1327/O1327/60,0),0)</f>
        <v>75.88333333333334</v>
      </c>
      <c r="AG1327" s="28" t="str">
        <f>IF(Z1327="是",COUNTIFS($Z$2:$Z$4721,"是",$AB$2:$AB$4721,"&lt;"&amp;AB1327)/COUNTIF($Z$2:$Z$4721,"是")*100,"")</f>
        <v/>
      </c>
      <c r="AH1327" s="28" t="str">
        <f>IF(Z1327="是",COUNTIFS($Z$2:$Z$4721,"是",$AC$2:$AC$4721,"&lt;"&amp;AC1327)/COUNTIF($Z$2:$Z$4721,"是")*100,"")</f>
        <v/>
      </c>
      <c r="AI1327" s="28" t="str">
        <f>IF(Z1327="是",COUNTIFS($Z$2:$Z$4721,"是",$AD$2:$AD$4721,"&lt;"&amp;AD1327)/COUNTIF($Z$2:$Z$4721,"是")*100,"")</f>
        <v/>
      </c>
      <c r="AJ1327" s="28" t="str">
        <f>IF(Z1327="是",COUNTIFS($Z$2:$Z$4721,"是",$AE$2:$AE$4721,"&lt;"&amp;AE1327)/COUNTIF($Z$2:$Z$4721,"是")*100,"")</f>
        <v/>
      </c>
      <c r="AK1327" s="28" t="str">
        <f>IF(Z1327="是",COUNTIFS($Z$2:$Z$4721,"是",$AF$2:$AF$4721,"&lt;"&amp;AF1327)/COUNTIF($Z$2:$Z$4721,"是")*100,"")</f>
        <v/>
      </c>
      <c r="AL1327" s="29" t="str">
        <f>IF(Z1327="是",ROUND(AG1327*0.1+AH1327*0.35+AI1327*0.15+AJ1327*0.15+AK1327*0.25,2),"")</f>
        <v/>
      </c>
      <c r="AM1327" s="25" t="str">
        <f>IF(Z1327="是",COUNTIFS($Z$2:$Z$4721,"是",$AL$2:$AL$4721,"&gt;"&amp;AL1327)+1,"")</f>
        <v/>
      </c>
      <c r="AN1327" s="24" t="str">
        <f>IF(Z1327&lt;&gt;"是","非参评",IF(AND(AM1327&lt;=COUNTIF($Z$2:$Z$4721,"是")*0.2,AC1327&gt;MEDIAN(IF($Z$2:$Z$4721="是",$AC$2:$AC$4721))),"S",IF(AM1327&lt;=COUNTIF($Z$2:$Z$4721,"是")*0.5,"A",IF(AM1327&lt;=COUNTIF($Z$2:$Z$4721,"是")*0.8,"B","C"))))</f>
        <v>非参评</v>
      </c>
      <c r="AO1327" s="24" t="str">
        <f>IF(G1327="","无数据",IF(G1327&lt;30,"MOB1-",IF(G1327&lt;90,"MOB1-3",IF(G1327&lt;180,"MOB3-6",IF(G1327&lt;365,"MOB6-12","MOB12+")))))</f>
        <v>MOB1-3</v>
      </c>
    </row>
    <row r="1328" spans="1:41" ht="13.5" hidden="1" customHeight="1">
      <c r="A1328" s="24" t="s">
        <v>1168</v>
      </c>
      <c r="B1328" s="34" t="s">
        <v>162</v>
      </c>
      <c r="C1328" s="25">
        <v>805116</v>
      </c>
      <c r="D1328" s="24" t="s">
        <v>1806</v>
      </c>
      <c r="E1328" s="26">
        <v>46109.569444444402</v>
      </c>
      <c r="F1328" s="26">
        <v>46109.569444444402</v>
      </c>
      <c r="G1328" s="25">
        <v>45</v>
      </c>
      <c r="H1328" s="25">
        <v>45</v>
      </c>
      <c r="I1328" s="26">
        <v>46128.590277777803</v>
      </c>
      <c r="J1328" s="27">
        <v>629</v>
      </c>
      <c r="K1328" s="27">
        <v>693</v>
      </c>
      <c r="L1328" s="27">
        <v>304</v>
      </c>
      <c r="M1328" s="27">
        <v>31630</v>
      </c>
      <c r="N1328" s="27">
        <v>25745</v>
      </c>
      <c r="O1328" s="25">
        <v>4</v>
      </c>
      <c r="P1328" s="27">
        <v>0</v>
      </c>
      <c r="Q1328" s="24"/>
      <c r="R1328" s="24"/>
      <c r="S1328" s="27">
        <v>44</v>
      </c>
      <c r="T1328" s="27">
        <v>73</v>
      </c>
      <c r="U1328" s="27">
        <v>447400</v>
      </c>
      <c r="V1328" s="24">
        <v>20500</v>
      </c>
      <c r="W1328" s="27">
        <v>447400</v>
      </c>
      <c r="X1328" s="24" t="str">
        <f>IF(OR(I1328="",说明首页!$C$3-INT(I1328)&gt;7),"是","否")</f>
        <v>否</v>
      </c>
      <c r="Y1328" s="24" t="str">
        <f>IF(OR(O1328="",O1328&lt;22),"是","否")</f>
        <v>是</v>
      </c>
      <c r="Z1328" s="24" t="str">
        <f>IF(AND(X1328="否",Y1328="否"),"是","否")</f>
        <v>否</v>
      </c>
      <c r="AA1328" s="24" t="str">
        <f>IF(OR(I1328="",说明首页!$C$3-INT(I1328)&gt;=3),"是","否")</f>
        <v>是</v>
      </c>
      <c r="AB1328" s="28">
        <f>IFERROR(IF(L1328&gt;0,N1328/L1328,0),0)</f>
        <v>84.6875</v>
      </c>
      <c r="AC1328" s="29">
        <f>IFERROR(IF(U1328="",0,U1328/10000),0)</f>
        <v>44.74</v>
      </c>
      <c r="AD1328" s="27">
        <f>IFERROR(IF(AND(T1328&lt;&gt;"",T1328&gt;0),U1328/T1328,0),0)</f>
        <v>6128.767123287671</v>
      </c>
      <c r="AE1328" s="29">
        <f>IFERROR(IF(V1328="",0,V1328/10000),0)</f>
        <v>2.0499999999999998</v>
      </c>
      <c r="AF1328" s="29">
        <f>IFERROR(IF(O1328&gt;0,N1328/O1328/60,0),0)</f>
        <v>107.27083333333333</v>
      </c>
      <c r="AG1328" s="28" t="str">
        <f>IF(Z1328="是",COUNTIFS($Z$2:$Z$4721,"是",$AB$2:$AB$4721,"&lt;"&amp;AB1328)/COUNTIF($Z$2:$Z$4721,"是")*100,"")</f>
        <v/>
      </c>
      <c r="AH1328" s="28" t="str">
        <f>IF(Z1328="是",COUNTIFS($Z$2:$Z$4721,"是",$AC$2:$AC$4721,"&lt;"&amp;AC1328)/COUNTIF($Z$2:$Z$4721,"是")*100,"")</f>
        <v/>
      </c>
      <c r="AI1328" s="28" t="str">
        <f>IF(Z1328="是",COUNTIFS($Z$2:$Z$4721,"是",$AD$2:$AD$4721,"&lt;"&amp;AD1328)/COUNTIF($Z$2:$Z$4721,"是")*100,"")</f>
        <v/>
      </c>
      <c r="AJ1328" s="28" t="str">
        <f>IF(Z1328="是",COUNTIFS($Z$2:$Z$4721,"是",$AE$2:$AE$4721,"&lt;"&amp;AE1328)/COUNTIF($Z$2:$Z$4721,"是")*100,"")</f>
        <v/>
      </c>
      <c r="AK1328" s="28" t="str">
        <f>IF(Z1328="是",COUNTIFS($Z$2:$Z$4721,"是",$AF$2:$AF$4721,"&lt;"&amp;AF1328)/COUNTIF($Z$2:$Z$4721,"是")*100,"")</f>
        <v/>
      </c>
      <c r="AL1328" s="29" t="str">
        <f>IF(Z1328="是",ROUND(AG1328*0.1+AH1328*0.35+AI1328*0.15+AJ1328*0.15+AK1328*0.25,2),"")</f>
        <v/>
      </c>
      <c r="AM1328" s="25" t="str">
        <f>IF(Z1328="是",COUNTIFS($Z$2:$Z$4721,"是",$AL$2:$AL$4721,"&gt;"&amp;AL1328)+1,"")</f>
        <v/>
      </c>
      <c r="AN1328" s="24" t="str">
        <f>IF(Z1328&lt;&gt;"是","非参评",IF(AND(AM1328&lt;=COUNTIF($Z$2:$Z$4721,"是")*0.2,AC1328&gt;MEDIAN(IF($Z$2:$Z$4721="是",$AC$2:$AC$4721))),"S",IF(AM1328&lt;=COUNTIF($Z$2:$Z$4721,"是")*0.5,"A",IF(AM1328&lt;=COUNTIF($Z$2:$Z$4721,"是")*0.8,"B","C"))))</f>
        <v>非参评</v>
      </c>
      <c r="AO1328" s="24" t="str">
        <f>IF(G1328="","无数据",IF(G1328&lt;30,"MOB1-",IF(G1328&lt;90,"MOB1-3",IF(G1328&lt;180,"MOB3-6",IF(G1328&lt;365,"MOB6-12","MOB12+")))))</f>
        <v>MOB1-3</v>
      </c>
    </row>
    <row r="1329" spans="1:41" ht="13.5" hidden="1" customHeight="1">
      <c r="A1329" s="24" t="s">
        <v>1168</v>
      </c>
      <c r="B1329" s="34" t="s">
        <v>162</v>
      </c>
      <c r="C1329" s="25">
        <v>805118</v>
      </c>
      <c r="D1329" s="24" t="s">
        <v>1282</v>
      </c>
      <c r="E1329" s="26">
        <v>46111.471527777801</v>
      </c>
      <c r="F1329" s="26">
        <v>46111.471527777801</v>
      </c>
      <c r="G1329" s="25">
        <v>43</v>
      </c>
      <c r="H1329" s="25">
        <v>43</v>
      </c>
      <c r="I1329" s="26">
        <v>46153.636805555601</v>
      </c>
      <c r="J1329" s="27">
        <v>1349</v>
      </c>
      <c r="K1329" s="27">
        <v>1887</v>
      </c>
      <c r="L1329" s="27">
        <v>885</v>
      </c>
      <c r="M1329" s="27">
        <v>126232</v>
      </c>
      <c r="N1329" s="27">
        <v>111717</v>
      </c>
      <c r="O1329" s="25">
        <v>24</v>
      </c>
      <c r="P1329" s="27">
        <v>0</v>
      </c>
      <c r="Q1329" s="24"/>
      <c r="R1329" s="24"/>
      <c r="S1329" s="27">
        <v>72</v>
      </c>
      <c r="T1329" s="27">
        <v>117</v>
      </c>
      <c r="U1329" s="27">
        <v>1640800</v>
      </c>
      <c r="V1329" s="27">
        <v>867900</v>
      </c>
      <c r="W1329" s="27">
        <v>1640800</v>
      </c>
      <c r="X1329" s="24" t="str">
        <f>IF(OR(I1329="",说明首页!$C$3-INT(I1329)&gt;7),"是","否")</f>
        <v>否</v>
      </c>
      <c r="Y1329" s="24" t="str">
        <f>IF(OR(O1329="",O1329&lt;22),"是","否")</f>
        <v>否</v>
      </c>
      <c r="Z1329" s="24" t="str">
        <f>IF(AND(X1329="否",Y1329="否"),"是","否")</f>
        <v>是</v>
      </c>
      <c r="AA1329" s="24" t="str">
        <f>IF(OR(I1329="",说明首页!$C$3-INT(I1329)&gt;=3),"是","否")</f>
        <v>否</v>
      </c>
      <c r="AB1329" s="28">
        <f>IFERROR(IF(L1329&gt;0,N1329/L1329,0),0)</f>
        <v>126.23389830508475</v>
      </c>
      <c r="AC1329" s="29">
        <f>IFERROR(IF(U1329="",0,U1329/10000),0)</f>
        <v>164.08</v>
      </c>
      <c r="AD1329" s="27">
        <f>IFERROR(IF(AND(T1329&lt;&gt;"",T1329&gt;0),U1329/T1329,0),0)</f>
        <v>14023.931623931623</v>
      </c>
      <c r="AE1329" s="29">
        <f>IFERROR(IF(V1329="",0,V1329/10000),0)</f>
        <v>86.79</v>
      </c>
      <c r="AF1329" s="29">
        <f>IFERROR(IF(O1329&gt;0,N1329/O1329/60,0),0)</f>
        <v>77.581249999999997</v>
      </c>
      <c r="AG1329" s="28">
        <f>IF(Z1329="是",COUNTIFS($Z$2:$Z$4721,"是",$AB$2:$AB$4721,"&lt;"&amp;AB1329)/COUNTIF($Z$2:$Z$4721,"是")*100,"")</f>
        <v>91.062394603709947</v>
      </c>
      <c r="AH1329" s="28">
        <f>IF(Z1329="是",COUNTIFS($Z$2:$Z$4721,"是",$AC$2:$AC$4721,"&lt;"&amp;AC1329)/COUNTIF($Z$2:$Z$4721,"是")*100,"")</f>
        <v>0.50590219224283306</v>
      </c>
      <c r="AI1329" s="28">
        <f>IF(Z1329="是",COUNTIFS($Z$2:$Z$4721,"是",$AD$2:$AD$4721,"&lt;"&amp;AD1329)/COUNTIF($Z$2:$Z$4721,"是")*100,"")</f>
        <v>4.2158516020236094</v>
      </c>
      <c r="AJ1329" s="28">
        <f>IF(Z1329="是",COUNTIFS($Z$2:$Z$4721,"是",$AE$2:$AE$4721,"&lt;"&amp;AE1329)/COUNTIF($Z$2:$Z$4721,"是")*100,"")</f>
        <v>6.4080944350758857</v>
      </c>
      <c r="AK1329" s="28">
        <f>IF(Z1329="是",COUNTIFS($Z$2:$Z$4721,"是",$AF$2:$AF$4721,"&lt;"&amp;AF1329)/COUNTIF($Z$2:$Z$4721,"是")*100,"")</f>
        <v>1.5177065767284992</v>
      </c>
      <c r="AL1329" s="29">
        <f>IF(Z1329="是",ROUND(AG1329*0.1+AH1329*0.35+AI1329*0.15+AJ1329*0.15+AK1329*0.25,2),"")</f>
        <v>11.26</v>
      </c>
      <c r="AM1329" s="25">
        <f>IF(Z1329="是",COUNTIFS($Z$2:$Z$4721,"是",$AL$2:$AL$4721,"&gt;"&amp;AL1329)+1,"")</f>
        <v>574</v>
      </c>
      <c r="AN1329" s="24" t="str">
        <f>IF(Z1329&lt;&gt;"是","非参评",IF(AND(AM1329&lt;=COUNTIF($Z$2:$Z$4721,"是")*0.2,AC1329&gt;MEDIAN(IF($Z$2:$Z$4721="是",$AC$2:$AC$4721))),"S",IF(AM1329&lt;=COUNTIF($Z$2:$Z$4721,"是")*0.5,"A",IF(AM1329&lt;=COUNTIF($Z$2:$Z$4721,"是")*0.8,"B","C"))))</f>
        <v>C</v>
      </c>
      <c r="AO1329" s="24" t="str">
        <f>IF(G1329="","无数据",IF(G1329&lt;30,"MOB1-",IF(G1329&lt;90,"MOB1-3",IF(G1329&lt;180,"MOB3-6",IF(G1329&lt;365,"MOB6-12","MOB12+")))))</f>
        <v>MOB1-3</v>
      </c>
    </row>
    <row r="1330" spans="1:41" ht="13.5" hidden="1" customHeight="1">
      <c r="A1330" s="24" t="s">
        <v>1168</v>
      </c>
      <c r="B1330" s="34" t="s">
        <v>162</v>
      </c>
      <c r="C1330" s="25">
        <v>805119</v>
      </c>
      <c r="D1330" s="24" t="s">
        <v>677</v>
      </c>
      <c r="E1330" s="26">
        <v>46109.463194444397</v>
      </c>
      <c r="F1330" s="26">
        <v>46109.463194444397</v>
      </c>
      <c r="G1330" s="25">
        <v>45</v>
      </c>
      <c r="H1330" s="25">
        <v>45</v>
      </c>
      <c r="I1330" s="26">
        <v>46153.671527777798</v>
      </c>
      <c r="J1330" s="27">
        <v>44</v>
      </c>
      <c r="K1330" s="27">
        <v>44</v>
      </c>
      <c r="L1330" s="27">
        <v>15</v>
      </c>
      <c r="M1330" s="27">
        <v>1831</v>
      </c>
      <c r="N1330" s="27">
        <v>1374</v>
      </c>
      <c r="O1330" s="25">
        <v>1</v>
      </c>
      <c r="P1330" s="27"/>
      <c r="Q1330" s="24"/>
      <c r="R1330" s="24"/>
      <c r="S1330" s="27"/>
      <c r="T1330" s="27"/>
      <c r="U1330" s="27"/>
      <c r="V1330" s="27"/>
      <c r="W1330" s="27"/>
      <c r="X1330" s="24" t="str">
        <f>IF(OR(I1330="",说明首页!$C$3-INT(I1330)&gt;7),"是","否")</f>
        <v>否</v>
      </c>
      <c r="Y1330" s="24" t="str">
        <f>IF(OR(O1330="",O1330&lt;22),"是","否")</f>
        <v>是</v>
      </c>
      <c r="Z1330" s="24" t="str">
        <f>IF(AND(X1330="否",Y1330="否"),"是","否")</f>
        <v>否</v>
      </c>
      <c r="AA1330" s="24" t="str">
        <f>IF(OR(I1330="",说明首页!$C$3-INT(I1330)&gt;=3),"是","否")</f>
        <v>否</v>
      </c>
      <c r="AB1330" s="28">
        <f>IFERROR(IF(L1330&gt;0,N1330/L1330,0),0)</f>
        <v>91.6</v>
      </c>
      <c r="AC1330" s="29">
        <f>IFERROR(IF(U1330="",0,U1330/10000),0)</f>
        <v>0</v>
      </c>
      <c r="AD1330" s="27">
        <f>IFERROR(IF(AND(T1330&lt;&gt;"",T1330&gt;0),U1330/T1330,0),0)</f>
        <v>0</v>
      </c>
      <c r="AE1330" s="29">
        <f>IFERROR(IF(V1330="",0,V1330/10000),0)</f>
        <v>0</v>
      </c>
      <c r="AF1330" s="29">
        <f>IFERROR(IF(O1330&gt;0,N1330/O1330/60,0),0)</f>
        <v>22.9</v>
      </c>
      <c r="AG1330" s="28" t="str">
        <f>IF(Z1330="是",COUNTIFS($Z$2:$Z$4721,"是",$AB$2:$AB$4721,"&lt;"&amp;AB1330)/COUNTIF($Z$2:$Z$4721,"是")*100,"")</f>
        <v/>
      </c>
      <c r="AH1330" s="28" t="str">
        <f>IF(Z1330="是",COUNTIFS($Z$2:$Z$4721,"是",$AC$2:$AC$4721,"&lt;"&amp;AC1330)/COUNTIF($Z$2:$Z$4721,"是")*100,"")</f>
        <v/>
      </c>
      <c r="AI1330" s="28" t="str">
        <f>IF(Z1330="是",COUNTIFS($Z$2:$Z$4721,"是",$AD$2:$AD$4721,"&lt;"&amp;AD1330)/COUNTIF($Z$2:$Z$4721,"是")*100,"")</f>
        <v/>
      </c>
      <c r="AJ1330" s="28" t="str">
        <f>IF(Z1330="是",COUNTIFS($Z$2:$Z$4721,"是",$AE$2:$AE$4721,"&lt;"&amp;AE1330)/COUNTIF($Z$2:$Z$4721,"是")*100,"")</f>
        <v/>
      </c>
      <c r="AK1330" s="28" t="str">
        <f>IF(Z1330="是",COUNTIFS($Z$2:$Z$4721,"是",$AF$2:$AF$4721,"&lt;"&amp;AF1330)/COUNTIF($Z$2:$Z$4721,"是")*100,"")</f>
        <v/>
      </c>
      <c r="AL1330" s="29" t="str">
        <f>IF(Z1330="是",ROUND(AG1330*0.1+AH1330*0.35+AI1330*0.15+AJ1330*0.15+AK1330*0.25,2),"")</f>
        <v/>
      </c>
      <c r="AM1330" s="25" t="str">
        <f>IF(Z1330="是",COUNTIFS($Z$2:$Z$4721,"是",$AL$2:$AL$4721,"&gt;"&amp;AL1330)+1,"")</f>
        <v/>
      </c>
      <c r="AN1330" s="24" t="str">
        <f>IF(Z1330&lt;&gt;"是","非参评",IF(AND(AM1330&lt;=COUNTIF($Z$2:$Z$4721,"是")*0.2,AC1330&gt;MEDIAN(IF($Z$2:$Z$4721="是",$AC$2:$AC$4721))),"S",IF(AM1330&lt;=COUNTIF($Z$2:$Z$4721,"是")*0.5,"A",IF(AM1330&lt;=COUNTIF($Z$2:$Z$4721,"是")*0.8,"B","C"))))</f>
        <v>非参评</v>
      </c>
      <c r="AO1330" s="24" t="str">
        <f>IF(G1330="","无数据",IF(G1330&lt;30,"MOB1-",IF(G1330&lt;90,"MOB1-3",IF(G1330&lt;180,"MOB3-6",IF(G1330&lt;365,"MOB6-12","MOB12+")))))</f>
        <v>MOB1-3</v>
      </c>
    </row>
    <row r="1331" spans="1:41" ht="13.5" hidden="1" customHeight="1">
      <c r="A1331" s="24" t="s">
        <v>1168</v>
      </c>
      <c r="B1331" s="34" t="s">
        <v>162</v>
      </c>
      <c r="C1331" s="25">
        <v>805120</v>
      </c>
      <c r="D1331" s="24" t="s">
        <v>1563</v>
      </c>
      <c r="E1331" s="26">
        <v>46109.592361111099</v>
      </c>
      <c r="F1331" s="26">
        <v>46109.592361111099</v>
      </c>
      <c r="G1331" s="25">
        <v>45</v>
      </c>
      <c r="H1331" s="25">
        <v>45</v>
      </c>
      <c r="I1331" s="26">
        <v>46154.697222222203</v>
      </c>
      <c r="J1331" s="27">
        <v>1711</v>
      </c>
      <c r="K1331" s="27">
        <v>2158</v>
      </c>
      <c r="L1331" s="27">
        <v>1053</v>
      </c>
      <c r="M1331" s="27">
        <v>127981</v>
      </c>
      <c r="N1331" s="27">
        <v>111646</v>
      </c>
      <c r="O1331" s="25">
        <v>25</v>
      </c>
      <c r="P1331" s="24">
        <v>0</v>
      </c>
      <c r="Q1331" s="24"/>
      <c r="R1331" s="24"/>
      <c r="S1331" s="24">
        <v>104</v>
      </c>
      <c r="T1331" s="24">
        <v>161</v>
      </c>
      <c r="U1331" s="24">
        <v>1570700</v>
      </c>
      <c r="V1331" s="24">
        <v>785400</v>
      </c>
      <c r="W1331" s="24">
        <v>1570700</v>
      </c>
      <c r="X1331" s="24" t="str">
        <f>IF(OR(I1331="",说明首页!$C$3-INT(I1331)&gt;7),"是","否")</f>
        <v>否</v>
      </c>
      <c r="Y1331" s="24" t="str">
        <f>IF(OR(O1331="",O1331&lt;22),"是","否")</f>
        <v>否</v>
      </c>
      <c r="Z1331" s="24" t="str">
        <f>IF(AND(X1331="否",Y1331="否"),"是","否")</f>
        <v>是</v>
      </c>
      <c r="AA1331" s="24" t="str">
        <f>IF(OR(I1331="",说明首页!$C$3-INT(I1331)&gt;=3),"是","否")</f>
        <v>否</v>
      </c>
      <c r="AB1331" s="28">
        <f>IFERROR(IF(L1331&gt;0,N1331/L1331,0),0)</f>
        <v>106.02659069325736</v>
      </c>
      <c r="AC1331" s="29">
        <f>IFERROR(IF(U1331="",0,U1331/10000),0)</f>
        <v>157.07</v>
      </c>
      <c r="AD1331" s="27">
        <f>IFERROR(IF(AND(T1331&lt;&gt;"",T1331&gt;0),U1331/T1331,0),0)</f>
        <v>9755.9006211180131</v>
      </c>
      <c r="AE1331" s="29">
        <f>IFERROR(IF(V1331="",0,V1331/10000),0)</f>
        <v>78.540000000000006</v>
      </c>
      <c r="AF1331" s="29">
        <f>IFERROR(IF(O1331&gt;0,N1331/O1331/60,0),0)</f>
        <v>74.430666666666667</v>
      </c>
      <c r="AG1331" s="28">
        <f>IF(Z1331="是",COUNTIFS($Z$2:$Z$4721,"是",$AB$2:$AB$4721,"&lt;"&amp;AB1331)/COUNTIF($Z$2:$Z$4721,"是")*100,"")</f>
        <v>76.053962900505894</v>
      </c>
      <c r="AH1331" s="28">
        <f>IF(Z1331="是",COUNTIFS($Z$2:$Z$4721,"是",$AC$2:$AC$4721,"&lt;"&amp;AC1331)/COUNTIF($Z$2:$Z$4721,"是")*100,"")</f>
        <v>0.33726812816188867</v>
      </c>
      <c r="AI1331" s="28">
        <f>IF(Z1331="是",COUNTIFS($Z$2:$Z$4721,"是",$AD$2:$AD$4721,"&lt;"&amp;AD1331)/COUNTIF($Z$2:$Z$4721,"是")*100,"")</f>
        <v>0.16863406408094433</v>
      </c>
      <c r="AJ1331" s="28">
        <f>IF(Z1331="是",COUNTIFS($Z$2:$Z$4721,"是",$AE$2:$AE$4721,"&lt;"&amp;AE1331)/COUNTIF($Z$2:$Z$4721,"是")*100,"")</f>
        <v>4.7217537942664416</v>
      </c>
      <c r="AK1331" s="28">
        <f>IF(Z1331="是",COUNTIFS($Z$2:$Z$4721,"是",$AF$2:$AF$4721,"&lt;"&amp;AF1331)/COUNTIF($Z$2:$Z$4721,"是")*100,"")</f>
        <v>1.0118043844856661</v>
      </c>
      <c r="AL1331" s="29">
        <f>IF(Z1331="是",ROUND(AG1331*0.1+AH1331*0.35+AI1331*0.15+AJ1331*0.15+AK1331*0.25,2),"")</f>
        <v>8.7100000000000009</v>
      </c>
      <c r="AM1331" s="25">
        <f>IF(Z1331="是",COUNTIFS($Z$2:$Z$4721,"是",$AL$2:$AL$4721,"&gt;"&amp;AL1331)+1,"")</f>
        <v>582</v>
      </c>
      <c r="AN1331" s="24" t="str">
        <f>IF(Z1331&lt;&gt;"是","非参评",IF(AND(AM1331&lt;=COUNTIF($Z$2:$Z$4721,"是")*0.2,AC1331&gt;MEDIAN(IF($Z$2:$Z$4721="是",$AC$2:$AC$4721))),"S",IF(AM1331&lt;=COUNTIF($Z$2:$Z$4721,"是")*0.5,"A",IF(AM1331&lt;=COUNTIF($Z$2:$Z$4721,"是")*0.8,"B","C"))))</f>
        <v>C</v>
      </c>
      <c r="AO1331" s="24" t="str">
        <f>IF(G1331="","无数据",IF(G1331&lt;30,"MOB1-",IF(G1331&lt;90,"MOB1-3",IF(G1331&lt;180,"MOB3-6",IF(G1331&lt;365,"MOB6-12","MOB12+")))))</f>
        <v>MOB1-3</v>
      </c>
    </row>
    <row r="1332" spans="1:41" ht="13.5" hidden="1" customHeight="1">
      <c r="A1332" s="24" t="s">
        <v>1168</v>
      </c>
      <c r="B1332" s="34" t="s">
        <v>162</v>
      </c>
      <c r="C1332" s="25">
        <v>805123</v>
      </c>
      <c r="D1332" s="24" t="s">
        <v>815</v>
      </c>
      <c r="E1332" s="26">
        <v>46109.493055555598</v>
      </c>
      <c r="F1332" s="26">
        <v>46109.493055555598</v>
      </c>
      <c r="G1332" s="25">
        <v>45</v>
      </c>
      <c r="H1332" s="25">
        <v>45</v>
      </c>
      <c r="I1332" s="26">
        <v>46154.501388888901</v>
      </c>
      <c r="J1332" s="27">
        <v>97</v>
      </c>
      <c r="K1332" s="27">
        <v>103</v>
      </c>
      <c r="L1332" s="27">
        <v>61</v>
      </c>
      <c r="M1332" s="27">
        <v>5591</v>
      </c>
      <c r="N1332" s="27">
        <v>4983</v>
      </c>
      <c r="O1332" s="25">
        <v>1</v>
      </c>
      <c r="P1332" s="27"/>
      <c r="Q1332" s="24"/>
      <c r="R1332" s="24"/>
      <c r="S1332" s="27"/>
      <c r="T1332" s="27"/>
      <c r="U1332" s="27"/>
      <c r="V1332" s="27"/>
      <c r="W1332" s="27"/>
      <c r="X1332" s="24" t="str">
        <f>IF(OR(I1332="",说明首页!$C$3-INT(I1332)&gt;7),"是","否")</f>
        <v>否</v>
      </c>
      <c r="Y1332" s="24" t="str">
        <f>IF(OR(O1332="",O1332&lt;22),"是","否")</f>
        <v>是</v>
      </c>
      <c r="Z1332" s="24" t="str">
        <f>IF(AND(X1332="否",Y1332="否"),"是","否")</f>
        <v>否</v>
      </c>
      <c r="AA1332" s="24" t="str">
        <f>IF(OR(I1332="",说明首页!$C$3-INT(I1332)&gt;=3),"是","否")</f>
        <v>否</v>
      </c>
      <c r="AB1332" s="28">
        <f>IFERROR(IF(L1332&gt;0,N1332/L1332,0),0)</f>
        <v>81.688524590163937</v>
      </c>
      <c r="AC1332" s="29">
        <f>IFERROR(IF(U1332="",0,U1332/10000),0)</f>
        <v>0</v>
      </c>
      <c r="AD1332" s="27">
        <f>IFERROR(IF(AND(T1332&lt;&gt;"",T1332&gt;0),U1332/T1332,0),0)</f>
        <v>0</v>
      </c>
      <c r="AE1332" s="29">
        <f>IFERROR(IF(V1332="",0,V1332/10000),0)</f>
        <v>0</v>
      </c>
      <c r="AF1332" s="29">
        <f>IFERROR(IF(O1332&gt;0,N1332/O1332/60,0),0)</f>
        <v>83.05</v>
      </c>
      <c r="AG1332" s="28" t="str">
        <f>IF(Z1332="是",COUNTIFS($Z$2:$Z$4721,"是",$AB$2:$AB$4721,"&lt;"&amp;AB1332)/COUNTIF($Z$2:$Z$4721,"是")*100,"")</f>
        <v/>
      </c>
      <c r="AH1332" s="28" t="str">
        <f>IF(Z1332="是",COUNTIFS($Z$2:$Z$4721,"是",$AC$2:$AC$4721,"&lt;"&amp;AC1332)/COUNTIF($Z$2:$Z$4721,"是")*100,"")</f>
        <v/>
      </c>
      <c r="AI1332" s="28" t="str">
        <f>IF(Z1332="是",COUNTIFS($Z$2:$Z$4721,"是",$AD$2:$AD$4721,"&lt;"&amp;AD1332)/COUNTIF($Z$2:$Z$4721,"是")*100,"")</f>
        <v/>
      </c>
      <c r="AJ1332" s="28" t="str">
        <f>IF(Z1332="是",COUNTIFS($Z$2:$Z$4721,"是",$AE$2:$AE$4721,"&lt;"&amp;AE1332)/COUNTIF($Z$2:$Z$4721,"是")*100,"")</f>
        <v/>
      </c>
      <c r="AK1332" s="28" t="str">
        <f>IF(Z1332="是",COUNTIFS($Z$2:$Z$4721,"是",$AF$2:$AF$4721,"&lt;"&amp;AF1332)/COUNTIF($Z$2:$Z$4721,"是")*100,"")</f>
        <v/>
      </c>
      <c r="AL1332" s="29" t="str">
        <f>IF(Z1332="是",ROUND(AG1332*0.1+AH1332*0.35+AI1332*0.15+AJ1332*0.15+AK1332*0.25,2),"")</f>
        <v/>
      </c>
      <c r="AM1332" s="25" t="str">
        <f>IF(Z1332="是",COUNTIFS($Z$2:$Z$4721,"是",$AL$2:$AL$4721,"&gt;"&amp;AL1332)+1,"")</f>
        <v/>
      </c>
      <c r="AN1332" s="24" t="str">
        <f>IF(Z1332&lt;&gt;"是","非参评",IF(AND(AM1332&lt;=COUNTIF($Z$2:$Z$4721,"是")*0.2,AC1332&gt;MEDIAN(IF($Z$2:$Z$4721="是",$AC$2:$AC$4721))),"S",IF(AM1332&lt;=COUNTIF($Z$2:$Z$4721,"是")*0.5,"A",IF(AM1332&lt;=COUNTIF($Z$2:$Z$4721,"是")*0.8,"B","C"))))</f>
        <v>非参评</v>
      </c>
      <c r="AO1332" s="24" t="str">
        <f>IF(G1332="","无数据",IF(G1332&lt;30,"MOB1-",IF(G1332&lt;90,"MOB1-3",IF(G1332&lt;180,"MOB3-6",IF(G1332&lt;365,"MOB6-12","MOB12+")))))</f>
        <v>MOB1-3</v>
      </c>
    </row>
    <row r="1333" spans="1:41" ht="13.5" hidden="1" customHeight="1">
      <c r="A1333" s="24" t="s">
        <v>1168</v>
      </c>
      <c r="B1333" s="34" t="s">
        <v>162</v>
      </c>
      <c r="C1333" s="25">
        <v>805126</v>
      </c>
      <c r="D1333" s="24" t="s">
        <v>880</v>
      </c>
      <c r="E1333" s="26">
        <v>46109.5715277778</v>
      </c>
      <c r="F1333" s="26">
        <v>46109.5715277778</v>
      </c>
      <c r="G1333" s="25">
        <v>45</v>
      </c>
      <c r="H1333" s="25">
        <v>45</v>
      </c>
      <c r="I1333" s="26">
        <v>46154.795833333301</v>
      </c>
      <c r="J1333" s="27">
        <v>44</v>
      </c>
      <c r="K1333" s="27">
        <v>45</v>
      </c>
      <c r="L1333" s="27">
        <v>26</v>
      </c>
      <c r="M1333" s="27">
        <v>2675</v>
      </c>
      <c r="N1333" s="27">
        <v>2448</v>
      </c>
      <c r="O1333" s="25"/>
      <c r="P1333" s="27">
        <v>0</v>
      </c>
      <c r="Q1333" s="24"/>
      <c r="R1333" s="24"/>
      <c r="S1333" s="27">
        <v>1</v>
      </c>
      <c r="T1333" s="27">
        <v>1</v>
      </c>
      <c r="U1333" s="27">
        <v>70000</v>
      </c>
      <c r="V1333" s="27">
        <v>70000</v>
      </c>
      <c r="W1333" s="27">
        <v>70000</v>
      </c>
      <c r="X1333" s="24" t="str">
        <f>IF(OR(I1333="",说明首页!$C$3-INT(I1333)&gt;7),"是","否")</f>
        <v>否</v>
      </c>
      <c r="Y1333" s="24" t="str">
        <f>IF(OR(O1333="",O1333&lt;22),"是","否")</f>
        <v>是</v>
      </c>
      <c r="Z1333" s="24" t="str">
        <f>IF(AND(X1333="否",Y1333="否"),"是","否")</f>
        <v>否</v>
      </c>
      <c r="AA1333" s="24" t="str">
        <f>IF(OR(I1333="",说明首页!$C$3-INT(I1333)&gt;=3),"是","否")</f>
        <v>否</v>
      </c>
      <c r="AB1333" s="28">
        <f>IFERROR(IF(L1333&gt;0,N1333/L1333,0),0)</f>
        <v>94.15384615384616</v>
      </c>
      <c r="AC1333" s="29">
        <f>IFERROR(IF(U1333="",0,U1333/10000),0)</f>
        <v>7</v>
      </c>
      <c r="AD1333" s="27">
        <f>IFERROR(IF(AND(T1333&lt;&gt;"",T1333&gt;0),U1333/T1333,0),0)</f>
        <v>70000</v>
      </c>
      <c r="AE1333" s="29">
        <f>IFERROR(IF(V1333="",0,V1333/10000),0)</f>
        <v>7</v>
      </c>
      <c r="AF1333" s="29">
        <f>IFERROR(IF(O1333&gt;0,N1333/O1333/60,0),0)</f>
        <v>0</v>
      </c>
      <c r="AG1333" s="28" t="str">
        <f>IF(Z1333="是",COUNTIFS($Z$2:$Z$4721,"是",$AB$2:$AB$4721,"&lt;"&amp;AB1333)/COUNTIF($Z$2:$Z$4721,"是")*100,"")</f>
        <v/>
      </c>
      <c r="AH1333" s="28" t="str">
        <f>IF(Z1333="是",COUNTIFS($Z$2:$Z$4721,"是",$AC$2:$AC$4721,"&lt;"&amp;AC1333)/COUNTIF($Z$2:$Z$4721,"是")*100,"")</f>
        <v/>
      </c>
      <c r="AI1333" s="28" t="str">
        <f>IF(Z1333="是",COUNTIFS($Z$2:$Z$4721,"是",$AD$2:$AD$4721,"&lt;"&amp;AD1333)/COUNTIF($Z$2:$Z$4721,"是")*100,"")</f>
        <v/>
      </c>
      <c r="AJ1333" s="28" t="str">
        <f>IF(Z1333="是",COUNTIFS($Z$2:$Z$4721,"是",$AE$2:$AE$4721,"&lt;"&amp;AE1333)/COUNTIF($Z$2:$Z$4721,"是")*100,"")</f>
        <v/>
      </c>
      <c r="AK1333" s="28" t="str">
        <f>IF(Z1333="是",COUNTIFS($Z$2:$Z$4721,"是",$AF$2:$AF$4721,"&lt;"&amp;AF1333)/COUNTIF($Z$2:$Z$4721,"是")*100,"")</f>
        <v/>
      </c>
      <c r="AL1333" s="29" t="str">
        <f>IF(Z1333="是",ROUND(AG1333*0.1+AH1333*0.35+AI1333*0.15+AJ1333*0.15+AK1333*0.25,2),"")</f>
        <v/>
      </c>
      <c r="AM1333" s="25" t="str">
        <f>IF(Z1333="是",COUNTIFS($Z$2:$Z$4721,"是",$AL$2:$AL$4721,"&gt;"&amp;AL1333)+1,"")</f>
        <v/>
      </c>
      <c r="AN1333" s="24" t="str">
        <f>IF(Z1333&lt;&gt;"是","非参评",IF(AND(AM1333&lt;=COUNTIF($Z$2:$Z$4721,"是")*0.2,AC1333&gt;MEDIAN(IF($Z$2:$Z$4721="是",$AC$2:$AC$4721))),"S",IF(AM1333&lt;=COUNTIF($Z$2:$Z$4721,"是")*0.5,"A",IF(AM1333&lt;=COUNTIF($Z$2:$Z$4721,"是")*0.8,"B","C"))))</f>
        <v>非参评</v>
      </c>
      <c r="AO1333" s="24" t="str">
        <f>IF(G1333="","无数据",IF(G1333&lt;30,"MOB1-",IF(G1333&lt;90,"MOB1-3",IF(G1333&lt;180,"MOB3-6",IF(G1333&lt;365,"MOB6-12","MOB12+")))))</f>
        <v>MOB1-3</v>
      </c>
    </row>
    <row r="1334" spans="1:41" ht="13.5" hidden="1" customHeight="1">
      <c r="A1334" s="24" t="s">
        <v>1168</v>
      </c>
      <c r="B1334" s="34" t="s">
        <v>335</v>
      </c>
      <c r="C1334" s="25">
        <v>805129</v>
      </c>
      <c r="D1334" s="24" t="s">
        <v>1182</v>
      </c>
      <c r="E1334" s="26">
        <v>46109.583333333299</v>
      </c>
      <c r="F1334" s="26">
        <v>46109.583333333299</v>
      </c>
      <c r="G1334" s="25">
        <v>45</v>
      </c>
      <c r="H1334" s="25">
        <v>45</v>
      </c>
      <c r="I1334" s="26">
        <v>46154.773611111101</v>
      </c>
      <c r="J1334" s="27">
        <v>4810</v>
      </c>
      <c r="K1334" s="27">
        <v>5884</v>
      </c>
      <c r="L1334" s="27">
        <v>2736</v>
      </c>
      <c r="M1334" s="27">
        <v>270360</v>
      </c>
      <c r="N1334" s="27">
        <v>221783</v>
      </c>
      <c r="O1334" s="25">
        <v>25</v>
      </c>
      <c r="P1334" s="27">
        <v>0</v>
      </c>
      <c r="Q1334" s="24"/>
      <c r="R1334" s="24"/>
      <c r="S1334" s="27">
        <v>260</v>
      </c>
      <c r="T1334" s="27">
        <v>401</v>
      </c>
      <c r="U1334" s="27">
        <v>10400000</v>
      </c>
      <c r="V1334" s="27">
        <v>5618600</v>
      </c>
      <c r="W1334" s="27">
        <v>10400000</v>
      </c>
      <c r="X1334" s="24" t="str">
        <f>IF(OR(I1334="",说明首页!$C$3-INT(I1334)&gt;7),"是","否")</f>
        <v>否</v>
      </c>
      <c r="Y1334" s="24" t="str">
        <f>IF(OR(O1334="",O1334&lt;22),"是","否")</f>
        <v>否</v>
      </c>
      <c r="Z1334" s="24" t="str">
        <f>IF(AND(X1334="否",Y1334="否"),"是","否")</f>
        <v>是</v>
      </c>
      <c r="AA1334" s="24" t="str">
        <f>IF(OR(I1334="",说明首页!$C$3-INT(I1334)&gt;=3),"是","否")</f>
        <v>否</v>
      </c>
      <c r="AB1334" s="28">
        <f>IFERROR(IF(L1334&gt;0,N1334/L1334,0),0)</f>
        <v>81.061038011695913</v>
      </c>
      <c r="AC1334" s="29">
        <f>IFERROR(IF(U1334="",0,U1334/10000),0)</f>
        <v>1040</v>
      </c>
      <c r="AD1334" s="27">
        <f>IFERROR(IF(AND(T1334&lt;&gt;"",T1334&gt;0),U1334/T1334,0),0)</f>
        <v>25935.162094763091</v>
      </c>
      <c r="AE1334" s="29">
        <f>IFERROR(IF(V1334="",0,V1334/10000),0)</f>
        <v>561.86</v>
      </c>
      <c r="AF1334" s="29">
        <f>IFERROR(IF(O1334&gt;0,N1334/O1334/60,0),0)</f>
        <v>147.85533333333333</v>
      </c>
      <c r="AG1334" s="28">
        <f>IF(Z1334="是",COUNTIFS($Z$2:$Z$4721,"是",$AB$2:$AB$4721,"&lt;"&amp;AB1334)/COUNTIF($Z$2:$Z$4721,"是")*100,"")</f>
        <v>26.306913996627319</v>
      </c>
      <c r="AH1334" s="28">
        <f>IF(Z1334="是",COUNTIFS($Z$2:$Z$4721,"是",$AC$2:$AC$4721,"&lt;"&amp;AC1334)/COUNTIF($Z$2:$Z$4721,"是")*100,"")</f>
        <v>70.489038785834737</v>
      </c>
      <c r="AI1334" s="28">
        <f>IF(Z1334="是",COUNTIFS($Z$2:$Z$4721,"是",$AD$2:$AD$4721,"&lt;"&amp;AD1334)/COUNTIF($Z$2:$Z$4721,"是")*100,"")</f>
        <v>62.731871838111296</v>
      </c>
      <c r="AJ1334" s="28">
        <f>IF(Z1334="是",COUNTIFS($Z$2:$Z$4721,"是",$AE$2:$AE$4721,"&lt;"&amp;AE1334)/COUNTIF($Z$2:$Z$4721,"是")*100,"")</f>
        <v>80.101180438448566</v>
      </c>
      <c r="AK1334" s="28">
        <f>IF(Z1334="是",COUNTIFS($Z$2:$Z$4721,"是",$AF$2:$AF$4721,"&lt;"&amp;AF1334)/COUNTIF($Z$2:$Z$4721,"是")*100,"")</f>
        <v>70.657672849915684</v>
      </c>
      <c r="AL1334" s="29">
        <f>IF(Z1334="是",ROUND(AG1334*0.1+AH1334*0.35+AI1334*0.15+AJ1334*0.15+AK1334*0.25,2),"")</f>
        <v>66.39</v>
      </c>
      <c r="AM1334" s="25">
        <f>IF(Z1334="是",COUNTIFS($Z$2:$Z$4721,"是",$AL$2:$AL$4721,"&gt;"&amp;AL1334)+1,"")</f>
        <v>160</v>
      </c>
      <c r="AN1334" s="24" t="str">
        <f>IF(Z1334&lt;&gt;"是","非参评",IF(AND(AM1334&lt;=COUNTIF($Z$2:$Z$4721,"是")*0.2,AC1334&gt;MEDIAN(IF($Z$2:$Z$4721="是",$AC$2:$AC$4721))),"S",IF(AM1334&lt;=COUNTIF($Z$2:$Z$4721,"是")*0.5,"A",IF(AM1334&lt;=COUNTIF($Z$2:$Z$4721,"是")*0.8,"B","C"))))</f>
        <v>A</v>
      </c>
      <c r="AO1334" s="24" t="str">
        <f>IF(G1334="","无数据",IF(G1334&lt;30,"MOB1-",IF(G1334&lt;90,"MOB1-3",IF(G1334&lt;180,"MOB3-6",IF(G1334&lt;365,"MOB6-12","MOB12+")))))</f>
        <v>MOB1-3</v>
      </c>
    </row>
    <row r="1335" spans="1:41" ht="13.5" hidden="1" customHeight="1">
      <c r="A1335" s="24" t="s">
        <v>1168</v>
      </c>
      <c r="B1335" s="34" t="s">
        <v>335</v>
      </c>
      <c r="C1335" s="25">
        <v>805130</v>
      </c>
      <c r="D1335" s="24" t="s">
        <v>1468</v>
      </c>
      <c r="E1335" s="26">
        <v>46111.609722222202</v>
      </c>
      <c r="F1335" s="26">
        <v>46111.609722222202</v>
      </c>
      <c r="G1335" s="25">
        <v>43</v>
      </c>
      <c r="H1335" s="25">
        <v>43</v>
      </c>
      <c r="I1335" s="26">
        <v>46154.758333333302</v>
      </c>
      <c r="J1335" s="27">
        <v>4349</v>
      </c>
      <c r="K1335" s="27">
        <v>5063</v>
      </c>
      <c r="L1335" s="27">
        <v>2110</v>
      </c>
      <c r="M1335" s="27">
        <v>240458</v>
      </c>
      <c r="N1335" s="27">
        <v>194219</v>
      </c>
      <c r="O1335" s="25">
        <v>24</v>
      </c>
      <c r="P1335" s="27">
        <v>0</v>
      </c>
      <c r="Q1335" s="24"/>
      <c r="R1335" s="24"/>
      <c r="S1335" s="27">
        <v>226</v>
      </c>
      <c r="T1335" s="27">
        <v>341</v>
      </c>
      <c r="U1335" s="27">
        <v>7537600</v>
      </c>
      <c r="V1335" s="27">
        <v>2107700</v>
      </c>
      <c r="W1335" s="27">
        <v>7537600</v>
      </c>
      <c r="X1335" s="24" t="str">
        <f>IF(OR(I1335="",说明首页!$C$3-INT(I1335)&gt;7),"是","否")</f>
        <v>否</v>
      </c>
      <c r="Y1335" s="24" t="str">
        <f>IF(OR(O1335="",O1335&lt;22),"是","否")</f>
        <v>否</v>
      </c>
      <c r="Z1335" s="24" t="str">
        <f>IF(AND(X1335="否",Y1335="否"),"是","否")</f>
        <v>是</v>
      </c>
      <c r="AA1335" s="24" t="str">
        <f>IF(OR(I1335="",说明首页!$C$3-INT(I1335)&gt;=3),"是","否")</f>
        <v>否</v>
      </c>
      <c r="AB1335" s="28">
        <f>IFERROR(IF(L1335&gt;0,N1335/L1335,0),0)</f>
        <v>92.046919431279619</v>
      </c>
      <c r="AC1335" s="29">
        <f>IFERROR(IF(U1335="",0,U1335/10000),0)</f>
        <v>753.76</v>
      </c>
      <c r="AD1335" s="27">
        <f>IFERROR(IF(AND(T1335&lt;&gt;"",T1335&gt;0),U1335/T1335,0),0)</f>
        <v>22104.398826979472</v>
      </c>
      <c r="AE1335" s="29">
        <f>IFERROR(IF(V1335="",0,V1335/10000),0)</f>
        <v>210.77</v>
      </c>
      <c r="AF1335" s="29">
        <f>IFERROR(IF(O1335&gt;0,N1335/O1335/60,0),0)</f>
        <v>134.87430555555554</v>
      </c>
      <c r="AG1335" s="28">
        <f>IF(Z1335="是",COUNTIFS($Z$2:$Z$4721,"是",$AB$2:$AB$4721,"&lt;"&amp;AB1335)/COUNTIF($Z$2:$Z$4721,"是")*100,"")</f>
        <v>51.770657672849921</v>
      </c>
      <c r="AH1335" s="28">
        <f>IF(Z1335="是",COUNTIFS($Z$2:$Z$4721,"是",$AC$2:$AC$4721,"&lt;"&amp;AC1335)/COUNTIF($Z$2:$Z$4721,"是")*100,"")</f>
        <v>44.013490725126474</v>
      </c>
      <c r="AI1335" s="28">
        <f>IF(Z1335="是",COUNTIFS($Z$2:$Z$4721,"是",$AD$2:$AD$4721,"&lt;"&amp;AD1335)/COUNTIF($Z$2:$Z$4721,"是")*100,"")</f>
        <v>37.436762225969645</v>
      </c>
      <c r="AJ1335" s="28">
        <f>IF(Z1335="是",COUNTIFS($Z$2:$Z$4721,"是",$AE$2:$AE$4721,"&lt;"&amp;AE1335)/COUNTIF($Z$2:$Z$4721,"是")*100,"")</f>
        <v>29.51096121416526</v>
      </c>
      <c r="AK1335" s="28">
        <f>IF(Z1335="是",COUNTIFS($Z$2:$Z$4721,"是",$AF$2:$AF$4721,"&lt;"&amp;AF1335)/COUNTIF($Z$2:$Z$4721,"是")*100,"")</f>
        <v>50.927487352445191</v>
      </c>
      <c r="AL1335" s="29">
        <f>IF(Z1335="是",ROUND(AG1335*0.1+AH1335*0.35+AI1335*0.15+AJ1335*0.15+AK1335*0.25,2),"")</f>
        <v>43.36</v>
      </c>
      <c r="AM1335" s="25">
        <f>IF(Z1335="是",COUNTIFS($Z$2:$Z$4721,"是",$AL$2:$AL$4721,"&gt;"&amp;AL1335)+1,"")</f>
        <v>341</v>
      </c>
      <c r="AN1335" s="24" t="str">
        <f>IF(Z1335&lt;&gt;"是","非参评",IF(AND(AM1335&lt;=COUNTIF($Z$2:$Z$4721,"是")*0.2,AC1335&gt;MEDIAN(IF($Z$2:$Z$4721="是",$AC$2:$AC$4721))),"S",IF(AM1335&lt;=COUNTIF($Z$2:$Z$4721,"是")*0.5,"A",IF(AM1335&lt;=COUNTIF($Z$2:$Z$4721,"是")*0.8,"B","C"))))</f>
        <v>B</v>
      </c>
      <c r="AO1335" s="24" t="str">
        <f>IF(G1335="","无数据",IF(G1335&lt;30,"MOB1-",IF(G1335&lt;90,"MOB1-3",IF(G1335&lt;180,"MOB3-6",IF(G1335&lt;365,"MOB6-12","MOB12+")))))</f>
        <v>MOB1-3</v>
      </c>
    </row>
    <row r="1336" spans="1:41" ht="13.5" hidden="1" customHeight="1">
      <c r="A1336" s="24" t="s">
        <v>1168</v>
      </c>
      <c r="B1336" s="34" t="s">
        <v>147</v>
      </c>
      <c r="C1336" s="25">
        <v>805137</v>
      </c>
      <c r="D1336" s="24" t="s">
        <v>771</v>
      </c>
      <c r="E1336" s="26">
        <v>46111.7</v>
      </c>
      <c r="F1336" s="26">
        <v>46111.7</v>
      </c>
      <c r="G1336" s="25">
        <v>43</v>
      </c>
      <c r="H1336" s="25">
        <v>43</v>
      </c>
      <c r="I1336" s="26">
        <v>46154.806944444397</v>
      </c>
      <c r="J1336" s="27">
        <v>2608</v>
      </c>
      <c r="K1336" s="27">
        <v>2958</v>
      </c>
      <c r="L1336" s="27">
        <v>1382</v>
      </c>
      <c r="M1336" s="27">
        <v>120029</v>
      </c>
      <c r="N1336" s="27">
        <v>96373</v>
      </c>
      <c r="O1336" s="25">
        <v>20</v>
      </c>
      <c r="P1336" s="27">
        <v>0</v>
      </c>
      <c r="Q1336" s="24"/>
      <c r="R1336" s="24"/>
      <c r="S1336" s="27">
        <v>62</v>
      </c>
      <c r="T1336" s="27">
        <v>94</v>
      </c>
      <c r="U1336" s="27">
        <v>1997700</v>
      </c>
      <c r="V1336" s="27">
        <v>713700</v>
      </c>
      <c r="W1336" s="27">
        <v>1997700</v>
      </c>
      <c r="X1336" s="24" t="str">
        <f>IF(OR(I1336="",说明首页!$C$3-INT(I1336)&gt;7),"是","否")</f>
        <v>否</v>
      </c>
      <c r="Y1336" s="24" t="str">
        <f>IF(OR(O1336="",O1336&lt;22),"是","否")</f>
        <v>是</v>
      </c>
      <c r="Z1336" s="24" t="str">
        <f>IF(AND(X1336="否",Y1336="否"),"是","否")</f>
        <v>否</v>
      </c>
      <c r="AA1336" s="24" t="str">
        <f>IF(OR(I1336="",说明首页!$C$3-INT(I1336)&gt;=3),"是","否")</f>
        <v>否</v>
      </c>
      <c r="AB1336" s="28">
        <f>IFERROR(IF(L1336&gt;0,N1336/L1336,0),0)</f>
        <v>69.734442836468887</v>
      </c>
      <c r="AC1336" s="29">
        <f>IFERROR(IF(U1336="",0,U1336/10000),0)</f>
        <v>199.77</v>
      </c>
      <c r="AD1336" s="27">
        <f>IFERROR(IF(AND(T1336&lt;&gt;"",T1336&gt;0),U1336/T1336,0),0)</f>
        <v>21252.127659574468</v>
      </c>
      <c r="AE1336" s="29">
        <f>IFERROR(IF(V1336="",0,V1336/10000),0)</f>
        <v>71.37</v>
      </c>
      <c r="AF1336" s="29">
        <f>IFERROR(IF(O1336&gt;0,N1336/O1336/60,0),0)</f>
        <v>80.310833333333321</v>
      </c>
      <c r="AG1336" s="28" t="str">
        <f>IF(Z1336="是",COUNTIFS($Z$2:$Z$4721,"是",$AB$2:$AB$4721,"&lt;"&amp;AB1336)/COUNTIF($Z$2:$Z$4721,"是")*100,"")</f>
        <v/>
      </c>
      <c r="AH1336" s="28" t="str">
        <f>IF(Z1336="是",COUNTIFS($Z$2:$Z$4721,"是",$AC$2:$AC$4721,"&lt;"&amp;AC1336)/COUNTIF($Z$2:$Z$4721,"是")*100,"")</f>
        <v/>
      </c>
      <c r="AI1336" s="28" t="str">
        <f>IF(Z1336="是",COUNTIFS($Z$2:$Z$4721,"是",$AD$2:$AD$4721,"&lt;"&amp;AD1336)/COUNTIF($Z$2:$Z$4721,"是")*100,"")</f>
        <v/>
      </c>
      <c r="AJ1336" s="28" t="str">
        <f>IF(Z1336="是",COUNTIFS($Z$2:$Z$4721,"是",$AE$2:$AE$4721,"&lt;"&amp;AE1336)/COUNTIF($Z$2:$Z$4721,"是")*100,"")</f>
        <v/>
      </c>
      <c r="AK1336" s="28" t="str">
        <f>IF(Z1336="是",COUNTIFS($Z$2:$Z$4721,"是",$AF$2:$AF$4721,"&lt;"&amp;AF1336)/COUNTIF($Z$2:$Z$4721,"是")*100,"")</f>
        <v/>
      </c>
      <c r="AL1336" s="29" t="str">
        <f>IF(Z1336="是",ROUND(AG1336*0.1+AH1336*0.35+AI1336*0.15+AJ1336*0.15+AK1336*0.25,2),"")</f>
        <v/>
      </c>
      <c r="AM1336" s="25" t="str">
        <f>IF(Z1336="是",COUNTIFS($Z$2:$Z$4721,"是",$AL$2:$AL$4721,"&gt;"&amp;AL1336)+1,"")</f>
        <v/>
      </c>
      <c r="AN1336" s="24" t="str">
        <f>IF(Z1336&lt;&gt;"是","非参评",IF(AND(AM1336&lt;=COUNTIF($Z$2:$Z$4721,"是")*0.2,AC1336&gt;MEDIAN(IF($Z$2:$Z$4721="是",$AC$2:$AC$4721))),"S",IF(AM1336&lt;=COUNTIF($Z$2:$Z$4721,"是")*0.5,"A",IF(AM1336&lt;=COUNTIF($Z$2:$Z$4721,"是")*0.8,"B","C"))))</f>
        <v>非参评</v>
      </c>
      <c r="AO1336" s="24" t="str">
        <f>IF(G1336="","无数据",IF(G1336&lt;30,"MOB1-",IF(G1336&lt;90,"MOB1-3",IF(G1336&lt;180,"MOB3-6",IF(G1336&lt;365,"MOB6-12","MOB12+")))))</f>
        <v>MOB1-3</v>
      </c>
    </row>
    <row r="1337" spans="1:41" ht="13.5" hidden="1" customHeight="1">
      <c r="A1337" s="24" t="s">
        <v>1168</v>
      </c>
      <c r="B1337" s="34" t="s">
        <v>147</v>
      </c>
      <c r="C1337" s="25">
        <v>805138</v>
      </c>
      <c r="D1337" s="24" t="s">
        <v>451</v>
      </c>
      <c r="E1337" s="26">
        <v>46111.699305555601</v>
      </c>
      <c r="F1337" s="26">
        <v>46111.699305555601</v>
      </c>
      <c r="G1337" s="25">
        <v>43</v>
      </c>
      <c r="H1337" s="25">
        <v>43</v>
      </c>
      <c r="I1337" s="26">
        <v>46154.802777777797</v>
      </c>
      <c r="J1337" s="27">
        <v>2606</v>
      </c>
      <c r="K1337" s="27">
        <v>2811</v>
      </c>
      <c r="L1337" s="27">
        <v>1261</v>
      </c>
      <c r="M1337" s="27">
        <v>131129</v>
      </c>
      <c r="N1337" s="27">
        <v>109549</v>
      </c>
      <c r="O1337" s="25">
        <v>21</v>
      </c>
      <c r="P1337" s="27">
        <v>0</v>
      </c>
      <c r="Q1337" s="24"/>
      <c r="R1337" s="24"/>
      <c r="S1337" s="27">
        <v>72</v>
      </c>
      <c r="T1337" s="27">
        <v>110</v>
      </c>
      <c r="U1337" s="27">
        <v>2187300</v>
      </c>
      <c r="V1337" s="27">
        <v>1528300</v>
      </c>
      <c r="W1337" s="27">
        <v>2187300</v>
      </c>
      <c r="X1337" s="24" t="str">
        <f>IF(OR(I1337="",说明首页!$C$3-INT(I1337)&gt;7),"是","否")</f>
        <v>否</v>
      </c>
      <c r="Y1337" s="24" t="str">
        <f>IF(OR(O1337="",O1337&lt;22),"是","否")</f>
        <v>是</v>
      </c>
      <c r="Z1337" s="24" t="str">
        <f>IF(AND(X1337="否",Y1337="否"),"是","否")</f>
        <v>否</v>
      </c>
      <c r="AA1337" s="24" t="str">
        <f>IF(OR(I1337="",说明首页!$C$3-INT(I1337)&gt;=3),"是","否")</f>
        <v>否</v>
      </c>
      <c r="AB1337" s="28">
        <f>IFERROR(IF(L1337&gt;0,N1337/L1337,0),0)</f>
        <v>86.874702616970652</v>
      </c>
      <c r="AC1337" s="29">
        <f>IFERROR(IF(U1337="",0,U1337/10000),0)</f>
        <v>218.73</v>
      </c>
      <c r="AD1337" s="27">
        <f>IFERROR(IF(AND(T1337&lt;&gt;"",T1337&gt;0),U1337/T1337,0),0)</f>
        <v>19884.545454545456</v>
      </c>
      <c r="AE1337" s="29">
        <f>IFERROR(IF(V1337="",0,V1337/10000),0)</f>
        <v>152.83000000000001</v>
      </c>
      <c r="AF1337" s="29">
        <f>IFERROR(IF(O1337&gt;0,N1337/O1337/60,0),0)</f>
        <v>86.943650793650789</v>
      </c>
      <c r="AG1337" s="28" t="str">
        <f>IF(Z1337="是",COUNTIFS($Z$2:$Z$4721,"是",$AB$2:$AB$4721,"&lt;"&amp;AB1337)/COUNTIF($Z$2:$Z$4721,"是")*100,"")</f>
        <v/>
      </c>
      <c r="AH1337" s="28" t="str">
        <f>IF(Z1337="是",COUNTIFS($Z$2:$Z$4721,"是",$AC$2:$AC$4721,"&lt;"&amp;AC1337)/COUNTIF($Z$2:$Z$4721,"是")*100,"")</f>
        <v/>
      </c>
      <c r="AI1337" s="28" t="str">
        <f>IF(Z1337="是",COUNTIFS($Z$2:$Z$4721,"是",$AD$2:$AD$4721,"&lt;"&amp;AD1337)/COUNTIF($Z$2:$Z$4721,"是")*100,"")</f>
        <v/>
      </c>
      <c r="AJ1337" s="28" t="str">
        <f>IF(Z1337="是",COUNTIFS($Z$2:$Z$4721,"是",$AE$2:$AE$4721,"&lt;"&amp;AE1337)/COUNTIF($Z$2:$Z$4721,"是")*100,"")</f>
        <v/>
      </c>
      <c r="AK1337" s="28" t="str">
        <f>IF(Z1337="是",COUNTIFS($Z$2:$Z$4721,"是",$AF$2:$AF$4721,"&lt;"&amp;AF1337)/COUNTIF($Z$2:$Z$4721,"是")*100,"")</f>
        <v/>
      </c>
      <c r="AL1337" s="29" t="str">
        <f>IF(Z1337="是",ROUND(AG1337*0.1+AH1337*0.35+AI1337*0.15+AJ1337*0.15+AK1337*0.25,2),"")</f>
        <v/>
      </c>
      <c r="AM1337" s="25" t="str">
        <f>IF(Z1337="是",COUNTIFS($Z$2:$Z$4721,"是",$AL$2:$AL$4721,"&gt;"&amp;AL1337)+1,"")</f>
        <v/>
      </c>
      <c r="AN1337" s="24" t="str">
        <f>IF(Z1337&lt;&gt;"是","非参评",IF(AND(AM1337&lt;=COUNTIF($Z$2:$Z$4721,"是")*0.2,AC1337&gt;MEDIAN(IF($Z$2:$Z$4721="是",$AC$2:$AC$4721))),"S",IF(AM1337&lt;=COUNTIF($Z$2:$Z$4721,"是")*0.5,"A",IF(AM1337&lt;=COUNTIF($Z$2:$Z$4721,"是")*0.8,"B","C"))))</f>
        <v>非参评</v>
      </c>
      <c r="AO1337" s="24" t="str">
        <f>IF(G1337="","无数据",IF(G1337&lt;30,"MOB1-",IF(G1337&lt;90,"MOB1-3",IF(G1337&lt;180,"MOB3-6",IF(G1337&lt;365,"MOB6-12","MOB12+")))))</f>
        <v>MOB1-3</v>
      </c>
    </row>
    <row r="1338" spans="1:41" ht="13.5" hidden="1" customHeight="1">
      <c r="A1338" s="24" t="s">
        <v>1168</v>
      </c>
      <c r="B1338" s="34" t="s">
        <v>147</v>
      </c>
      <c r="C1338" s="25">
        <v>805139</v>
      </c>
      <c r="D1338" s="24" t="s">
        <v>1130</v>
      </c>
      <c r="E1338" s="26">
        <v>46111.7006944444</v>
      </c>
      <c r="F1338" s="26">
        <v>46111.7006944444</v>
      </c>
      <c r="G1338" s="25">
        <v>43</v>
      </c>
      <c r="H1338" s="25">
        <v>43</v>
      </c>
      <c r="I1338" s="26">
        <v>46154.802777777797</v>
      </c>
      <c r="J1338" s="27">
        <v>3324</v>
      </c>
      <c r="K1338" s="27">
        <v>3642</v>
      </c>
      <c r="L1338" s="27">
        <v>1510</v>
      </c>
      <c r="M1338" s="27">
        <v>137755</v>
      </c>
      <c r="N1338" s="27">
        <v>108926</v>
      </c>
      <c r="O1338" s="24">
        <v>26</v>
      </c>
      <c r="P1338" s="27">
        <v>0</v>
      </c>
      <c r="Q1338" s="24"/>
      <c r="R1338" s="24"/>
      <c r="S1338" s="27">
        <v>76</v>
      </c>
      <c r="T1338" s="27">
        <v>119</v>
      </c>
      <c r="U1338" s="27">
        <v>1944900</v>
      </c>
      <c r="V1338" s="27">
        <v>281600</v>
      </c>
      <c r="W1338" s="27">
        <v>1944900</v>
      </c>
      <c r="X1338" s="24" t="str">
        <f>IF(OR(I1338="",说明首页!$C$3-INT(I1338)&gt;7),"是","否")</f>
        <v>否</v>
      </c>
      <c r="Y1338" s="24" t="str">
        <f>IF(OR(O1338="",O1338&lt;22),"是","否")</f>
        <v>否</v>
      </c>
      <c r="Z1338" s="24" t="str">
        <f>IF(AND(X1338="否",Y1338="否"),"是","否")</f>
        <v>是</v>
      </c>
      <c r="AA1338" s="24" t="str">
        <f>IF(OR(I1338="",说明首页!$C$3-INT(I1338)&gt;=3),"是","否")</f>
        <v>否</v>
      </c>
      <c r="AB1338" s="28">
        <f>IFERROR(IF(L1338&gt;0,N1338/L1338,0),0)</f>
        <v>72.136423841059596</v>
      </c>
      <c r="AC1338" s="29">
        <f>IFERROR(IF(U1338="",0,U1338/10000),0)</f>
        <v>194.49</v>
      </c>
      <c r="AD1338" s="27">
        <f>IFERROR(IF(AND(T1338&lt;&gt;"",T1338&gt;0),U1338/T1338,0),0)</f>
        <v>16343.697478991597</v>
      </c>
      <c r="AE1338" s="29">
        <f>IFERROR(IF(V1338="",0,V1338/10000),0)</f>
        <v>28.16</v>
      </c>
      <c r="AF1338" s="29">
        <f>IFERROR(IF(O1338&gt;0,N1338/O1338/60,0),0)</f>
        <v>69.824358974358972</v>
      </c>
      <c r="AG1338" s="28">
        <f>IF(Z1338="是",COUNTIFS($Z$2:$Z$4721,"是",$AB$2:$AB$4721,"&lt;"&amp;AB1338)/COUNTIF($Z$2:$Z$4721,"是")*100,"")</f>
        <v>8.937605396290051</v>
      </c>
      <c r="AH1338" s="28">
        <f>IF(Z1338="是",COUNTIFS($Z$2:$Z$4721,"是",$AC$2:$AC$4721,"&lt;"&amp;AC1338)/COUNTIF($Z$2:$Z$4721,"是")*100,"")</f>
        <v>1.0118043844856661</v>
      </c>
      <c r="AI1338" s="28">
        <f>IF(Z1338="是",COUNTIFS($Z$2:$Z$4721,"是",$AD$2:$AD$4721,"&lt;"&amp;AD1338)/COUNTIF($Z$2:$Z$4721,"是")*100,"")</f>
        <v>10.286677908937605</v>
      </c>
      <c r="AJ1338" s="28">
        <f>IF(Z1338="是",COUNTIFS($Z$2:$Z$4721,"是",$AE$2:$AE$4721,"&lt;"&amp;AE1338)/COUNTIF($Z$2:$Z$4721,"是")*100,"")</f>
        <v>0.33726812816188867</v>
      </c>
      <c r="AK1338" s="28">
        <f>IF(Z1338="是",COUNTIFS($Z$2:$Z$4721,"是",$AF$2:$AF$4721,"&lt;"&amp;AF1338)/COUNTIF($Z$2:$Z$4721,"是")*100,"")</f>
        <v>0.84317032040472173</v>
      </c>
      <c r="AL1338" s="29">
        <f>IF(Z1338="是",ROUND(AG1338*0.1+AH1338*0.35+AI1338*0.15+AJ1338*0.15+AK1338*0.25,2),"")</f>
        <v>3.05</v>
      </c>
      <c r="AM1338" s="25">
        <f>IF(Z1338="是",COUNTIFS($Z$2:$Z$4721,"是",$AL$2:$AL$4721,"&gt;"&amp;AL1338)+1,"")</f>
        <v>592</v>
      </c>
      <c r="AN1338" s="24" t="str">
        <f>IF(Z1338&lt;&gt;"是","非参评",IF(AND(AM1338&lt;=COUNTIF($Z$2:$Z$4721,"是")*0.2,AC1338&gt;MEDIAN(IF($Z$2:$Z$4721="是",$AC$2:$AC$4721))),"S",IF(AM1338&lt;=COUNTIF($Z$2:$Z$4721,"是")*0.5,"A",IF(AM1338&lt;=COUNTIF($Z$2:$Z$4721,"是")*0.8,"B","C"))))</f>
        <v>C</v>
      </c>
      <c r="AO1338" s="24" t="str">
        <f>IF(G1338="","无数据",IF(G1338&lt;30,"MOB1-",IF(G1338&lt;90,"MOB1-3",IF(G1338&lt;180,"MOB3-6",IF(G1338&lt;365,"MOB6-12","MOB12+")))))</f>
        <v>MOB1-3</v>
      </c>
    </row>
    <row r="1339" spans="1:41" ht="13.5" hidden="1" customHeight="1">
      <c r="A1339" s="24" t="s">
        <v>1168</v>
      </c>
      <c r="B1339" s="34" t="s">
        <v>147</v>
      </c>
      <c r="C1339" s="25">
        <v>805140</v>
      </c>
      <c r="D1339" s="24" t="s">
        <v>314</v>
      </c>
      <c r="E1339" s="26">
        <v>46111.6875</v>
      </c>
      <c r="F1339" s="26">
        <v>46111.6875</v>
      </c>
      <c r="G1339" s="25">
        <v>43</v>
      </c>
      <c r="H1339" s="25">
        <v>43</v>
      </c>
      <c r="I1339" s="24">
        <v>46154.809027777803</v>
      </c>
      <c r="J1339" s="27">
        <v>3548</v>
      </c>
      <c r="K1339" s="27">
        <v>3829</v>
      </c>
      <c r="L1339" s="27">
        <v>1846</v>
      </c>
      <c r="M1339" s="24">
        <v>180891</v>
      </c>
      <c r="N1339" s="24">
        <v>151315</v>
      </c>
      <c r="O1339" s="24">
        <v>24</v>
      </c>
      <c r="P1339" s="24">
        <v>0</v>
      </c>
      <c r="Q1339" s="24"/>
      <c r="R1339" s="24"/>
      <c r="S1339" s="24">
        <v>110</v>
      </c>
      <c r="T1339" s="24">
        <v>160</v>
      </c>
      <c r="U1339" s="24">
        <v>2229100</v>
      </c>
      <c r="V1339" s="24">
        <v>761800</v>
      </c>
      <c r="W1339" s="24">
        <v>2229100</v>
      </c>
      <c r="X1339" s="24" t="str">
        <f>IF(OR(I1339="",说明首页!$C$3-INT(I1339)&gt;7),"是","否")</f>
        <v>否</v>
      </c>
      <c r="Y1339" s="24" t="str">
        <f>IF(OR(O1339="",O1339&lt;22),"是","否")</f>
        <v>否</v>
      </c>
      <c r="Z1339" s="24" t="str">
        <f>IF(AND(X1339="否",Y1339="否"),"是","否")</f>
        <v>是</v>
      </c>
      <c r="AA1339" s="24" t="str">
        <f>IF(OR(I1339="",说明首页!$C$3-INT(I1339)&gt;=3),"是","否")</f>
        <v>否</v>
      </c>
      <c r="AB1339" s="28">
        <f>IFERROR(IF(L1339&gt;0,N1339/L1339,0),0)</f>
        <v>81.969122426868907</v>
      </c>
      <c r="AC1339" s="29">
        <f>IFERROR(IF(U1339="",0,U1339/10000),0)</f>
        <v>222.91</v>
      </c>
      <c r="AD1339" s="27">
        <f>IFERROR(IF(AND(T1339&lt;&gt;"",T1339&gt;0),U1339/T1339,0),0)</f>
        <v>13931.875</v>
      </c>
      <c r="AE1339" s="29">
        <f>IFERROR(IF(V1339="",0,V1339/10000),0)</f>
        <v>76.180000000000007</v>
      </c>
      <c r="AF1339" s="29">
        <f>IFERROR(IF(O1339&gt;0,N1339/O1339/60,0),0)</f>
        <v>105.07986111111111</v>
      </c>
      <c r="AG1339" s="28">
        <f>IF(Z1339="是",COUNTIFS($Z$2:$Z$4721,"是",$AB$2:$AB$4721,"&lt;"&amp;AB1339)/COUNTIF($Z$2:$Z$4721,"是")*100,"")</f>
        <v>28.499156829679595</v>
      </c>
      <c r="AH1339" s="28">
        <f>IF(Z1339="是",COUNTIFS($Z$2:$Z$4721,"是",$AC$2:$AC$4721,"&lt;"&amp;AC1339)/COUNTIF($Z$2:$Z$4721,"是")*100,"")</f>
        <v>1.5177065767284992</v>
      </c>
      <c r="AI1339" s="28">
        <f>IF(Z1339="是",COUNTIFS($Z$2:$Z$4721,"是",$AD$2:$AD$4721,"&lt;"&amp;AD1339)/COUNTIF($Z$2:$Z$4721,"是")*100,"")</f>
        <v>3.87858347386172</v>
      </c>
      <c r="AJ1339" s="28">
        <f>IF(Z1339="是",COUNTIFS($Z$2:$Z$4721,"是",$AE$2:$AE$4721,"&lt;"&amp;AE1339)/COUNTIF($Z$2:$Z$4721,"是")*100,"")</f>
        <v>4.2158516020236094</v>
      </c>
      <c r="AK1339" s="28">
        <f>IF(Z1339="是",COUNTIFS($Z$2:$Z$4721,"是",$AF$2:$AF$4721,"&lt;"&amp;AF1339)/COUNTIF($Z$2:$Z$4721,"是")*100,"")</f>
        <v>9.1062394603709951</v>
      </c>
      <c r="AL1339" s="29">
        <f>IF(Z1339="是",ROUND(AG1339*0.1+AH1339*0.35+AI1339*0.15+AJ1339*0.15+AK1339*0.25,2),"")</f>
        <v>6.87</v>
      </c>
      <c r="AM1339" s="25">
        <f>IF(Z1339="是",COUNTIFS($Z$2:$Z$4721,"是",$AL$2:$AL$4721,"&gt;"&amp;AL1339)+1,"")</f>
        <v>589</v>
      </c>
      <c r="AN1339" s="24" t="str">
        <f>IF(Z1339&lt;&gt;"是","非参评",IF(AND(AM1339&lt;=COUNTIF($Z$2:$Z$4721,"是")*0.2,AC1339&gt;MEDIAN(IF($Z$2:$Z$4721="是",$AC$2:$AC$4721))),"S",IF(AM1339&lt;=COUNTIF($Z$2:$Z$4721,"是")*0.5,"A",IF(AM1339&lt;=COUNTIF($Z$2:$Z$4721,"是")*0.8,"B","C"))))</f>
        <v>C</v>
      </c>
      <c r="AO1339" s="24" t="str">
        <f>IF(G1339="","无数据",IF(G1339&lt;30,"MOB1-",IF(G1339&lt;90,"MOB1-3",IF(G1339&lt;180,"MOB3-6",IF(G1339&lt;365,"MOB6-12","MOB12+")))))</f>
        <v>MOB1-3</v>
      </c>
    </row>
    <row r="1340" spans="1:41" ht="13.5" hidden="1" customHeight="1">
      <c r="A1340" s="24" t="s">
        <v>1168</v>
      </c>
      <c r="B1340" s="34" t="s">
        <v>176</v>
      </c>
      <c r="C1340" s="25">
        <v>805164</v>
      </c>
      <c r="D1340" s="24" t="s">
        <v>1972</v>
      </c>
      <c r="E1340" s="26">
        <v>46112.402083333298</v>
      </c>
      <c r="F1340" s="26">
        <v>46112.402083333298</v>
      </c>
      <c r="G1340" s="25">
        <v>42</v>
      </c>
      <c r="H1340" s="25">
        <v>42</v>
      </c>
      <c r="I1340" s="26">
        <v>46134.760416666701</v>
      </c>
      <c r="J1340" s="27">
        <v>711</v>
      </c>
      <c r="K1340" s="27">
        <v>947</v>
      </c>
      <c r="L1340" s="27">
        <v>471</v>
      </c>
      <c r="M1340" s="27">
        <v>59881</v>
      </c>
      <c r="N1340" s="27">
        <v>52396</v>
      </c>
      <c r="O1340" s="24">
        <v>7</v>
      </c>
      <c r="P1340" s="24">
        <v>0</v>
      </c>
      <c r="Q1340" s="24"/>
      <c r="R1340" s="24"/>
      <c r="S1340" s="24">
        <v>57</v>
      </c>
      <c r="T1340" s="24">
        <v>84</v>
      </c>
      <c r="U1340" s="24">
        <v>1835400</v>
      </c>
      <c r="V1340" s="24">
        <v>211800</v>
      </c>
      <c r="W1340" s="24">
        <v>1835400</v>
      </c>
      <c r="X1340" s="24" t="str">
        <f>IF(OR(I1340="",说明首页!$C$3-INT(I1340)&gt;7),"是","否")</f>
        <v>否</v>
      </c>
      <c r="Y1340" s="24" t="str">
        <f>IF(OR(O1340="",O1340&lt;22),"是","否")</f>
        <v>是</v>
      </c>
      <c r="Z1340" s="24" t="str">
        <f>IF(AND(X1340="否",Y1340="否"),"是","否")</f>
        <v>否</v>
      </c>
      <c r="AA1340" s="24" t="str">
        <f>IF(OR(I1340="",说明首页!$C$3-INT(I1340)&gt;=3),"是","否")</f>
        <v>否</v>
      </c>
      <c r="AB1340" s="28">
        <f>IFERROR(IF(L1340&gt;0,N1340/L1340,0),0)</f>
        <v>111.24416135881104</v>
      </c>
      <c r="AC1340" s="29">
        <f>IFERROR(IF(U1340="",0,U1340/10000),0)</f>
        <v>183.54</v>
      </c>
      <c r="AD1340" s="27">
        <f>IFERROR(IF(AND(T1340&lt;&gt;"",T1340&gt;0),U1340/T1340,0),0)</f>
        <v>21850</v>
      </c>
      <c r="AE1340" s="29">
        <f>IFERROR(IF(V1340="",0,V1340/10000),0)</f>
        <v>21.18</v>
      </c>
      <c r="AF1340" s="29">
        <f>IFERROR(IF(O1340&gt;0,N1340/O1340/60,0),0)</f>
        <v>124.75238095238095</v>
      </c>
      <c r="AG1340" s="28" t="str">
        <f>IF(Z1340="是",COUNTIFS($Z$2:$Z$4721,"是",$AB$2:$AB$4721,"&lt;"&amp;AB1340)/COUNTIF($Z$2:$Z$4721,"是")*100,"")</f>
        <v/>
      </c>
      <c r="AH1340" s="28" t="str">
        <f>IF(Z1340="是",COUNTIFS($Z$2:$Z$4721,"是",$AC$2:$AC$4721,"&lt;"&amp;AC1340)/COUNTIF($Z$2:$Z$4721,"是")*100,"")</f>
        <v/>
      </c>
      <c r="AI1340" s="28" t="str">
        <f>IF(Z1340="是",COUNTIFS($Z$2:$Z$4721,"是",$AD$2:$AD$4721,"&lt;"&amp;AD1340)/COUNTIF($Z$2:$Z$4721,"是")*100,"")</f>
        <v/>
      </c>
      <c r="AJ1340" s="28" t="str">
        <f>IF(Z1340="是",COUNTIFS($Z$2:$Z$4721,"是",$AE$2:$AE$4721,"&lt;"&amp;AE1340)/COUNTIF($Z$2:$Z$4721,"是")*100,"")</f>
        <v/>
      </c>
      <c r="AK1340" s="28" t="str">
        <f>IF(Z1340="是",COUNTIFS($Z$2:$Z$4721,"是",$AF$2:$AF$4721,"&lt;"&amp;AF1340)/COUNTIF($Z$2:$Z$4721,"是")*100,"")</f>
        <v/>
      </c>
      <c r="AL1340" s="29" t="str">
        <f>IF(Z1340="是",ROUND(AG1340*0.1+AH1340*0.35+AI1340*0.15+AJ1340*0.15+AK1340*0.25,2),"")</f>
        <v/>
      </c>
      <c r="AM1340" s="25" t="str">
        <f>IF(Z1340="是",COUNTIFS($Z$2:$Z$4721,"是",$AL$2:$AL$4721,"&gt;"&amp;AL1340)+1,"")</f>
        <v/>
      </c>
      <c r="AN1340" s="24" t="str">
        <f>IF(Z1340&lt;&gt;"是","非参评",IF(AND(AM1340&lt;=COUNTIF($Z$2:$Z$4721,"是")*0.2,AC1340&gt;MEDIAN(IF($Z$2:$Z$4721="是",$AC$2:$AC$4721))),"S",IF(AM1340&lt;=COUNTIF($Z$2:$Z$4721,"是")*0.5,"A",IF(AM1340&lt;=COUNTIF($Z$2:$Z$4721,"是")*0.8,"B","C"))))</f>
        <v>非参评</v>
      </c>
      <c r="AO1340" s="24" t="str">
        <f>IF(G1340="","无数据",IF(G1340&lt;30,"MOB1-",IF(G1340&lt;90,"MOB1-3",IF(G1340&lt;180,"MOB3-6",IF(G1340&lt;365,"MOB6-12","MOB12+")))))</f>
        <v>MOB1-3</v>
      </c>
    </row>
    <row r="1341" spans="1:41" ht="13.5" hidden="1" customHeight="1">
      <c r="A1341" s="24" t="s">
        <v>1168</v>
      </c>
      <c r="B1341" s="34" t="s">
        <v>181</v>
      </c>
      <c r="C1341" s="25">
        <v>805474</v>
      </c>
      <c r="D1341" s="24" t="s">
        <v>1110</v>
      </c>
      <c r="E1341" s="26">
        <v>46112.4597222222</v>
      </c>
      <c r="F1341" s="26">
        <v>46112.4597222222</v>
      </c>
      <c r="G1341" s="25">
        <v>42</v>
      </c>
      <c r="H1341" s="25">
        <v>42</v>
      </c>
      <c r="I1341" s="26">
        <v>46138.788888888899</v>
      </c>
      <c r="J1341" s="27">
        <v>1469</v>
      </c>
      <c r="K1341" s="27">
        <v>2060</v>
      </c>
      <c r="L1341" s="27">
        <v>649</v>
      </c>
      <c r="M1341" s="27">
        <v>95841</v>
      </c>
      <c r="N1341" s="27">
        <v>77025</v>
      </c>
      <c r="O1341" s="25">
        <v>12</v>
      </c>
      <c r="P1341" s="27">
        <v>0</v>
      </c>
      <c r="Q1341" s="24"/>
      <c r="R1341" s="24"/>
      <c r="S1341" s="27">
        <v>89</v>
      </c>
      <c r="T1341" s="27">
        <v>145</v>
      </c>
      <c r="U1341" s="27">
        <v>2281400</v>
      </c>
      <c r="V1341" s="27">
        <v>714700</v>
      </c>
      <c r="W1341" s="27">
        <v>2281400</v>
      </c>
      <c r="X1341" s="24" t="str">
        <f>IF(OR(I1341="",说明首页!$C$3-INT(I1341)&gt;7),"是","否")</f>
        <v>否</v>
      </c>
      <c r="Y1341" s="24" t="str">
        <f>IF(OR(O1341="",O1341&lt;22),"是","否")</f>
        <v>是</v>
      </c>
      <c r="Z1341" s="24" t="str">
        <f>IF(AND(X1341="否",Y1341="否"),"是","否")</f>
        <v>否</v>
      </c>
      <c r="AA1341" s="24" t="str">
        <f>IF(OR(I1341="",说明首页!$C$3-INT(I1341)&gt;=3),"是","否")</f>
        <v>否</v>
      </c>
      <c r="AB1341" s="28">
        <f>IFERROR(IF(L1341&gt;0,N1341/L1341,0),0)</f>
        <v>118.68258859784284</v>
      </c>
      <c r="AC1341" s="29">
        <f>IFERROR(IF(U1341="",0,U1341/10000),0)</f>
        <v>228.14</v>
      </c>
      <c r="AD1341" s="27">
        <f>IFERROR(IF(AND(T1341&lt;&gt;"",T1341&gt;0),U1341/T1341,0),0)</f>
        <v>15733.793103448275</v>
      </c>
      <c r="AE1341" s="29">
        <f>IFERROR(IF(V1341="",0,V1341/10000),0)</f>
        <v>71.47</v>
      </c>
      <c r="AF1341" s="29">
        <f>IFERROR(IF(O1341&gt;0,N1341/O1341/60,0),0)</f>
        <v>106.97916666666667</v>
      </c>
      <c r="AG1341" s="28" t="str">
        <f>IF(Z1341="是",COUNTIFS($Z$2:$Z$4721,"是",$AB$2:$AB$4721,"&lt;"&amp;AB1341)/COUNTIF($Z$2:$Z$4721,"是")*100,"")</f>
        <v/>
      </c>
      <c r="AH1341" s="28" t="str">
        <f>IF(Z1341="是",COUNTIFS($Z$2:$Z$4721,"是",$AC$2:$AC$4721,"&lt;"&amp;AC1341)/COUNTIF($Z$2:$Z$4721,"是")*100,"")</f>
        <v/>
      </c>
      <c r="AI1341" s="28" t="str">
        <f>IF(Z1341="是",COUNTIFS($Z$2:$Z$4721,"是",$AD$2:$AD$4721,"&lt;"&amp;AD1341)/COUNTIF($Z$2:$Z$4721,"是")*100,"")</f>
        <v/>
      </c>
      <c r="AJ1341" s="28" t="str">
        <f>IF(Z1341="是",COUNTIFS($Z$2:$Z$4721,"是",$AE$2:$AE$4721,"&lt;"&amp;AE1341)/COUNTIF($Z$2:$Z$4721,"是")*100,"")</f>
        <v/>
      </c>
      <c r="AK1341" s="28" t="str">
        <f>IF(Z1341="是",COUNTIFS($Z$2:$Z$4721,"是",$AF$2:$AF$4721,"&lt;"&amp;AF1341)/COUNTIF($Z$2:$Z$4721,"是")*100,"")</f>
        <v/>
      </c>
      <c r="AL1341" s="29" t="str">
        <f>IF(Z1341="是",ROUND(AG1341*0.1+AH1341*0.35+AI1341*0.15+AJ1341*0.15+AK1341*0.25,2),"")</f>
        <v/>
      </c>
      <c r="AM1341" s="25" t="str">
        <f>IF(Z1341="是",COUNTIFS($Z$2:$Z$4721,"是",$AL$2:$AL$4721,"&gt;"&amp;AL1341)+1,"")</f>
        <v/>
      </c>
      <c r="AN1341" s="24" t="str">
        <f>IF(Z1341&lt;&gt;"是","非参评",IF(AND(AM1341&lt;=COUNTIF($Z$2:$Z$4721,"是")*0.2,AC1341&gt;MEDIAN(IF($Z$2:$Z$4721="是",$AC$2:$AC$4721))),"S",IF(AM1341&lt;=COUNTIF($Z$2:$Z$4721,"是")*0.5,"A",IF(AM1341&lt;=COUNTIF($Z$2:$Z$4721,"是")*0.8,"B","C"))))</f>
        <v>非参评</v>
      </c>
      <c r="AO1341" s="24" t="str">
        <f>IF(G1341="","无数据",IF(G1341&lt;30,"MOB1-",IF(G1341&lt;90,"MOB1-3",IF(G1341&lt;180,"MOB3-6",IF(G1341&lt;365,"MOB6-12","MOB12+")))))</f>
        <v>MOB1-3</v>
      </c>
    </row>
    <row r="1342" spans="1:41" ht="13.5" hidden="1" customHeight="1">
      <c r="A1342" s="24" t="s">
        <v>1168</v>
      </c>
      <c r="B1342" s="34" t="s">
        <v>181</v>
      </c>
      <c r="C1342" s="25">
        <v>805476</v>
      </c>
      <c r="D1342" s="24" t="s">
        <v>936</v>
      </c>
      <c r="E1342" s="26">
        <v>46112.456250000003</v>
      </c>
      <c r="F1342" s="26">
        <v>46112.456250000003</v>
      </c>
      <c r="G1342" s="25">
        <v>42</v>
      </c>
      <c r="H1342" s="25">
        <v>42</v>
      </c>
      <c r="I1342" s="26">
        <v>46125.756249999999</v>
      </c>
      <c r="J1342" s="27">
        <v>240</v>
      </c>
      <c r="K1342" s="27">
        <v>306</v>
      </c>
      <c r="L1342" s="27">
        <v>83</v>
      </c>
      <c r="M1342" s="27">
        <v>15849</v>
      </c>
      <c r="N1342" s="27">
        <v>12806</v>
      </c>
      <c r="O1342" s="25">
        <v>2</v>
      </c>
      <c r="P1342" s="27">
        <v>0</v>
      </c>
      <c r="Q1342" s="24"/>
      <c r="R1342" s="24"/>
      <c r="S1342" s="27">
        <v>19</v>
      </c>
      <c r="T1342" s="27">
        <v>28</v>
      </c>
      <c r="U1342" s="27">
        <v>486700</v>
      </c>
      <c r="V1342" s="27">
        <v>6500</v>
      </c>
      <c r="W1342" s="27">
        <v>486700</v>
      </c>
      <c r="X1342" s="24" t="str">
        <f>IF(OR(I1342="",说明首页!$C$3-INT(I1342)&gt;7),"是","否")</f>
        <v>否</v>
      </c>
      <c r="Y1342" s="24" t="str">
        <f>IF(OR(O1342="",O1342&lt;22),"是","否")</f>
        <v>是</v>
      </c>
      <c r="Z1342" s="24" t="str">
        <f>IF(AND(X1342="否",Y1342="否"),"是","否")</f>
        <v>否</v>
      </c>
      <c r="AA1342" s="24" t="str">
        <f>IF(OR(I1342="",说明首页!$C$3-INT(I1342)&gt;=3),"是","否")</f>
        <v>是</v>
      </c>
      <c r="AB1342" s="28">
        <f>IFERROR(IF(L1342&gt;0,N1342/L1342,0),0)</f>
        <v>154.28915662650601</v>
      </c>
      <c r="AC1342" s="29">
        <f>IFERROR(IF(U1342="",0,U1342/10000),0)</f>
        <v>48.67</v>
      </c>
      <c r="AD1342" s="27">
        <f>IFERROR(IF(AND(T1342&lt;&gt;"",T1342&gt;0),U1342/T1342,0),0)</f>
        <v>17382.142857142859</v>
      </c>
      <c r="AE1342" s="29">
        <f>IFERROR(IF(V1342="",0,V1342/10000),0)</f>
        <v>0.65</v>
      </c>
      <c r="AF1342" s="29">
        <f>IFERROR(IF(O1342&gt;0,N1342/O1342/60,0),0)</f>
        <v>106.71666666666667</v>
      </c>
      <c r="AG1342" s="28" t="str">
        <f>IF(Z1342="是",COUNTIFS($Z$2:$Z$4721,"是",$AB$2:$AB$4721,"&lt;"&amp;AB1342)/COUNTIF($Z$2:$Z$4721,"是")*100,"")</f>
        <v/>
      </c>
      <c r="AH1342" s="28" t="str">
        <f>IF(Z1342="是",COUNTIFS($Z$2:$Z$4721,"是",$AC$2:$AC$4721,"&lt;"&amp;AC1342)/COUNTIF($Z$2:$Z$4721,"是")*100,"")</f>
        <v/>
      </c>
      <c r="AI1342" s="28" t="str">
        <f>IF(Z1342="是",COUNTIFS($Z$2:$Z$4721,"是",$AD$2:$AD$4721,"&lt;"&amp;AD1342)/COUNTIF($Z$2:$Z$4721,"是")*100,"")</f>
        <v/>
      </c>
      <c r="AJ1342" s="28" t="str">
        <f>IF(Z1342="是",COUNTIFS($Z$2:$Z$4721,"是",$AE$2:$AE$4721,"&lt;"&amp;AE1342)/COUNTIF($Z$2:$Z$4721,"是")*100,"")</f>
        <v/>
      </c>
      <c r="AK1342" s="28" t="str">
        <f>IF(Z1342="是",COUNTIFS($Z$2:$Z$4721,"是",$AF$2:$AF$4721,"&lt;"&amp;AF1342)/COUNTIF($Z$2:$Z$4721,"是")*100,"")</f>
        <v/>
      </c>
      <c r="AL1342" s="29" t="str">
        <f>IF(Z1342="是",ROUND(AG1342*0.1+AH1342*0.35+AI1342*0.15+AJ1342*0.15+AK1342*0.25,2),"")</f>
        <v/>
      </c>
      <c r="AM1342" s="25" t="str">
        <f>IF(Z1342="是",COUNTIFS($Z$2:$Z$4721,"是",$AL$2:$AL$4721,"&gt;"&amp;AL1342)+1,"")</f>
        <v/>
      </c>
      <c r="AN1342" s="24" t="str">
        <f>IF(Z1342&lt;&gt;"是","非参评",IF(AND(AM1342&lt;=COUNTIF($Z$2:$Z$4721,"是")*0.2,AC1342&gt;MEDIAN(IF($Z$2:$Z$4721="是",$AC$2:$AC$4721))),"S",IF(AM1342&lt;=COUNTIF($Z$2:$Z$4721,"是")*0.5,"A",IF(AM1342&lt;=COUNTIF($Z$2:$Z$4721,"是")*0.8,"B","C"))))</f>
        <v>非参评</v>
      </c>
      <c r="AO1342" s="24" t="str">
        <f>IF(G1342="","无数据",IF(G1342&lt;30,"MOB1-",IF(G1342&lt;90,"MOB1-3",IF(G1342&lt;180,"MOB3-6",IF(G1342&lt;365,"MOB6-12","MOB12+")))))</f>
        <v>MOB1-3</v>
      </c>
    </row>
    <row r="1343" spans="1:41" ht="13.5" hidden="1" customHeight="1">
      <c r="A1343" s="24" t="s">
        <v>1168</v>
      </c>
      <c r="B1343" s="34" t="s">
        <v>181</v>
      </c>
      <c r="C1343" s="25">
        <v>805480</v>
      </c>
      <c r="D1343" s="24" t="s">
        <v>842</v>
      </c>
      <c r="E1343" s="26">
        <v>46112.466666666704</v>
      </c>
      <c r="F1343" s="26">
        <v>46112.466666666704</v>
      </c>
      <c r="G1343" s="25">
        <v>42</v>
      </c>
      <c r="H1343" s="25">
        <v>42</v>
      </c>
      <c r="I1343" s="26">
        <v>46142.782638888901</v>
      </c>
      <c r="J1343" s="27">
        <v>1583</v>
      </c>
      <c r="K1343" s="27">
        <v>2114</v>
      </c>
      <c r="L1343" s="27">
        <v>1043</v>
      </c>
      <c r="M1343" s="27">
        <v>97482</v>
      </c>
      <c r="N1343" s="27">
        <v>81223</v>
      </c>
      <c r="O1343" s="24">
        <v>15</v>
      </c>
      <c r="P1343" s="24">
        <v>0</v>
      </c>
      <c r="Q1343" s="24"/>
      <c r="R1343" s="24"/>
      <c r="S1343" s="24">
        <v>86</v>
      </c>
      <c r="T1343" s="24">
        <v>133</v>
      </c>
      <c r="U1343" s="24">
        <v>2283900</v>
      </c>
      <c r="V1343" s="24">
        <v>207200</v>
      </c>
      <c r="W1343" s="24">
        <v>2283900</v>
      </c>
      <c r="X1343" s="24" t="str">
        <f>IF(OR(I1343="",说明首页!$C$3-INT(I1343)&gt;7),"是","否")</f>
        <v>否</v>
      </c>
      <c r="Y1343" s="24" t="str">
        <f>IF(OR(O1343="",O1343&lt;22),"是","否")</f>
        <v>是</v>
      </c>
      <c r="Z1343" s="24" t="str">
        <f>IF(AND(X1343="否",Y1343="否"),"是","否")</f>
        <v>否</v>
      </c>
      <c r="AA1343" s="24" t="str">
        <f>IF(OR(I1343="",说明首页!$C$3-INT(I1343)&gt;=3),"是","否")</f>
        <v>否</v>
      </c>
      <c r="AB1343" s="28">
        <f>IFERROR(IF(L1343&gt;0,N1343/L1343,0),0)</f>
        <v>77.874400767018216</v>
      </c>
      <c r="AC1343" s="29">
        <f>IFERROR(IF(U1343="",0,U1343/10000),0)</f>
        <v>228.39</v>
      </c>
      <c r="AD1343" s="27">
        <f>IFERROR(IF(AND(T1343&lt;&gt;"",T1343&gt;0),U1343/T1343,0),0)</f>
        <v>17172.180451127821</v>
      </c>
      <c r="AE1343" s="29">
        <f>IFERROR(IF(V1343="",0,V1343/10000),0)</f>
        <v>20.72</v>
      </c>
      <c r="AF1343" s="29">
        <f>IFERROR(IF(O1343&gt;0,N1343/O1343/60,0),0)</f>
        <v>90.247777777777785</v>
      </c>
      <c r="AG1343" s="28" t="str">
        <f>IF(Z1343="是",COUNTIFS($Z$2:$Z$4721,"是",$AB$2:$AB$4721,"&lt;"&amp;AB1343)/COUNTIF($Z$2:$Z$4721,"是")*100,"")</f>
        <v/>
      </c>
      <c r="AH1343" s="28" t="str">
        <f>IF(Z1343="是",COUNTIFS($Z$2:$Z$4721,"是",$AC$2:$AC$4721,"&lt;"&amp;AC1343)/COUNTIF($Z$2:$Z$4721,"是")*100,"")</f>
        <v/>
      </c>
      <c r="AI1343" s="28" t="str">
        <f>IF(Z1343="是",COUNTIFS($Z$2:$Z$4721,"是",$AD$2:$AD$4721,"&lt;"&amp;AD1343)/COUNTIF($Z$2:$Z$4721,"是")*100,"")</f>
        <v/>
      </c>
      <c r="AJ1343" s="28" t="str">
        <f>IF(Z1343="是",COUNTIFS($Z$2:$Z$4721,"是",$AE$2:$AE$4721,"&lt;"&amp;AE1343)/COUNTIF($Z$2:$Z$4721,"是")*100,"")</f>
        <v/>
      </c>
      <c r="AK1343" s="28" t="str">
        <f>IF(Z1343="是",COUNTIFS($Z$2:$Z$4721,"是",$AF$2:$AF$4721,"&lt;"&amp;AF1343)/COUNTIF($Z$2:$Z$4721,"是")*100,"")</f>
        <v/>
      </c>
      <c r="AL1343" s="29" t="str">
        <f>IF(Z1343="是",ROUND(AG1343*0.1+AH1343*0.35+AI1343*0.15+AJ1343*0.15+AK1343*0.25,2),"")</f>
        <v/>
      </c>
      <c r="AM1343" s="25" t="str">
        <f>IF(Z1343="是",COUNTIFS($Z$2:$Z$4721,"是",$AL$2:$AL$4721,"&gt;"&amp;AL1343)+1,"")</f>
        <v/>
      </c>
      <c r="AN1343" s="24" t="str">
        <f>IF(Z1343&lt;&gt;"是","非参评",IF(AND(AM1343&lt;=COUNTIF($Z$2:$Z$4721,"是")*0.2,AC1343&gt;MEDIAN(IF($Z$2:$Z$4721="是",$AC$2:$AC$4721))),"S",IF(AM1343&lt;=COUNTIF($Z$2:$Z$4721,"是")*0.5,"A",IF(AM1343&lt;=COUNTIF($Z$2:$Z$4721,"是")*0.8,"B","C"))))</f>
        <v>非参评</v>
      </c>
      <c r="AO1343" s="24" t="str">
        <f>IF(G1343="","无数据",IF(G1343&lt;30,"MOB1-",IF(G1343&lt;90,"MOB1-3",IF(G1343&lt;180,"MOB3-6",IF(G1343&lt;365,"MOB6-12","MOB12+")))))</f>
        <v>MOB1-3</v>
      </c>
    </row>
    <row r="1344" spans="1:41" ht="13.5" hidden="1" customHeight="1">
      <c r="A1344" s="24" t="s">
        <v>1168</v>
      </c>
      <c r="B1344" s="34" t="s">
        <v>181</v>
      </c>
      <c r="C1344" s="25">
        <v>805481</v>
      </c>
      <c r="D1344" s="24" t="s">
        <v>806</v>
      </c>
      <c r="E1344" s="26">
        <v>46112.452083333301</v>
      </c>
      <c r="F1344" s="26">
        <v>46112.452083333301</v>
      </c>
      <c r="G1344" s="25">
        <v>42</v>
      </c>
      <c r="H1344" s="25">
        <v>42</v>
      </c>
      <c r="I1344" s="26">
        <v>46153.591666666704</v>
      </c>
      <c r="J1344" s="27">
        <v>2094</v>
      </c>
      <c r="K1344" s="27">
        <v>2755</v>
      </c>
      <c r="L1344" s="27">
        <v>770</v>
      </c>
      <c r="M1344" s="27">
        <v>138884</v>
      </c>
      <c r="N1344" s="27">
        <v>110571</v>
      </c>
      <c r="O1344" s="25">
        <v>17</v>
      </c>
      <c r="P1344" s="27">
        <v>0</v>
      </c>
      <c r="Q1344" s="24"/>
      <c r="R1344" s="24"/>
      <c r="S1344" s="27">
        <v>141</v>
      </c>
      <c r="T1344" s="27">
        <v>240</v>
      </c>
      <c r="U1344" s="27">
        <v>4682400</v>
      </c>
      <c r="V1344" s="27">
        <v>1328300</v>
      </c>
      <c r="W1344" s="27">
        <v>4682400</v>
      </c>
      <c r="X1344" s="24" t="str">
        <f>IF(OR(I1344="",说明首页!$C$3-INT(I1344)&gt;7),"是","否")</f>
        <v>否</v>
      </c>
      <c r="Y1344" s="24" t="str">
        <f>IF(OR(O1344="",O1344&lt;22),"是","否")</f>
        <v>是</v>
      </c>
      <c r="Z1344" s="24" t="str">
        <f>IF(AND(X1344="否",Y1344="否"),"是","否")</f>
        <v>否</v>
      </c>
      <c r="AA1344" s="24" t="str">
        <f>IF(OR(I1344="",说明首页!$C$3-INT(I1344)&gt;=3),"是","否")</f>
        <v>否</v>
      </c>
      <c r="AB1344" s="28">
        <f>IFERROR(IF(L1344&gt;0,N1344/L1344,0),0)</f>
        <v>143.59870129870129</v>
      </c>
      <c r="AC1344" s="29">
        <f>IFERROR(IF(U1344="",0,U1344/10000),0)</f>
        <v>468.24</v>
      </c>
      <c r="AD1344" s="27">
        <f>IFERROR(IF(AND(T1344&lt;&gt;"",T1344&gt;0),U1344/T1344,0),0)</f>
        <v>19510</v>
      </c>
      <c r="AE1344" s="29">
        <f>IFERROR(IF(V1344="",0,V1344/10000),0)</f>
        <v>132.83000000000001</v>
      </c>
      <c r="AF1344" s="29">
        <f>IFERROR(IF(O1344&gt;0,N1344/O1344/60,0),0)</f>
        <v>108.40294117647059</v>
      </c>
      <c r="AG1344" s="28" t="str">
        <f>IF(Z1344="是",COUNTIFS($Z$2:$Z$4721,"是",$AB$2:$AB$4721,"&lt;"&amp;AB1344)/COUNTIF($Z$2:$Z$4721,"是")*100,"")</f>
        <v/>
      </c>
      <c r="AH1344" s="28" t="str">
        <f>IF(Z1344="是",COUNTIFS($Z$2:$Z$4721,"是",$AC$2:$AC$4721,"&lt;"&amp;AC1344)/COUNTIF($Z$2:$Z$4721,"是")*100,"")</f>
        <v/>
      </c>
      <c r="AI1344" s="28" t="str">
        <f>IF(Z1344="是",COUNTIFS($Z$2:$Z$4721,"是",$AD$2:$AD$4721,"&lt;"&amp;AD1344)/COUNTIF($Z$2:$Z$4721,"是")*100,"")</f>
        <v/>
      </c>
      <c r="AJ1344" s="28" t="str">
        <f>IF(Z1344="是",COUNTIFS($Z$2:$Z$4721,"是",$AE$2:$AE$4721,"&lt;"&amp;AE1344)/COUNTIF($Z$2:$Z$4721,"是")*100,"")</f>
        <v/>
      </c>
      <c r="AK1344" s="28" t="str">
        <f>IF(Z1344="是",COUNTIFS($Z$2:$Z$4721,"是",$AF$2:$AF$4721,"&lt;"&amp;AF1344)/COUNTIF($Z$2:$Z$4721,"是")*100,"")</f>
        <v/>
      </c>
      <c r="AL1344" s="29" t="str">
        <f>IF(Z1344="是",ROUND(AG1344*0.1+AH1344*0.35+AI1344*0.15+AJ1344*0.15+AK1344*0.25,2),"")</f>
        <v/>
      </c>
      <c r="AM1344" s="25" t="str">
        <f>IF(Z1344="是",COUNTIFS($Z$2:$Z$4721,"是",$AL$2:$AL$4721,"&gt;"&amp;AL1344)+1,"")</f>
        <v/>
      </c>
      <c r="AN1344" s="24" t="str">
        <f>IF(Z1344&lt;&gt;"是","非参评",IF(AND(AM1344&lt;=COUNTIF($Z$2:$Z$4721,"是")*0.2,AC1344&gt;MEDIAN(IF($Z$2:$Z$4721="是",$AC$2:$AC$4721))),"S",IF(AM1344&lt;=COUNTIF($Z$2:$Z$4721,"是")*0.5,"A",IF(AM1344&lt;=COUNTIF($Z$2:$Z$4721,"是")*0.8,"B","C"))))</f>
        <v>非参评</v>
      </c>
      <c r="AO1344" s="24" t="str">
        <f>IF(G1344="","无数据",IF(G1344&lt;30,"MOB1-",IF(G1344&lt;90,"MOB1-3",IF(G1344&lt;180,"MOB3-6",IF(G1344&lt;365,"MOB6-12","MOB12+")))))</f>
        <v>MOB1-3</v>
      </c>
    </row>
    <row r="1345" spans="1:41" ht="13.5" hidden="1" customHeight="1">
      <c r="A1345" s="24" t="s">
        <v>1168</v>
      </c>
      <c r="B1345" s="34" t="s">
        <v>181</v>
      </c>
      <c r="C1345" s="25">
        <v>805482</v>
      </c>
      <c r="D1345" s="24" t="s">
        <v>683</v>
      </c>
      <c r="E1345" s="26">
        <v>46112.466666666704</v>
      </c>
      <c r="F1345" s="26">
        <v>46112.466666666704</v>
      </c>
      <c r="G1345" s="25">
        <v>42</v>
      </c>
      <c r="H1345" s="25">
        <v>42</v>
      </c>
      <c r="I1345" s="26">
        <v>46125.751388888901</v>
      </c>
      <c r="J1345" s="27">
        <v>102</v>
      </c>
      <c r="K1345" s="27">
        <v>122</v>
      </c>
      <c r="L1345" s="27">
        <v>48</v>
      </c>
      <c r="M1345" s="27">
        <v>7608</v>
      </c>
      <c r="N1345" s="27">
        <v>6522</v>
      </c>
      <c r="O1345" s="25">
        <v>1</v>
      </c>
      <c r="P1345" s="27">
        <v>0</v>
      </c>
      <c r="Q1345" s="24"/>
      <c r="R1345" s="24"/>
      <c r="S1345" s="27">
        <v>23</v>
      </c>
      <c r="T1345" s="27">
        <v>32</v>
      </c>
      <c r="U1345" s="27">
        <v>335800</v>
      </c>
      <c r="V1345" s="27">
        <v>79300</v>
      </c>
      <c r="W1345" s="27">
        <v>335800</v>
      </c>
      <c r="X1345" s="24" t="str">
        <f>IF(OR(I1345="",说明首页!$C$3-INT(I1345)&gt;7),"是","否")</f>
        <v>否</v>
      </c>
      <c r="Y1345" s="24" t="str">
        <f>IF(OR(O1345="",O1345&lt;22),"是","否")</f>
        <v>是</v>
      </c>
      <c r="Z1345" s="24" t="str">
        <f>IF(AND(X1345="否",Y1345="否"),"是","否")</f>
        <v>否</v>
      </c>
      <c r="AA1345" s="24" t="str">
        <f>IF(OR(I1345="",说明首页!$C$3-INT(I1345)&gt;=3),"是","否")</f>
        <v>是</v>
      </c>
      <c r="AB1345" s="28">
        <f>IFERROR(IF(L1345&gt;0,N1345/L1345,0),0)</f>
        <v>135.875</v>
      </c>
      <c r="AC1345" s="29">
        <f>IFERROR(IF(U1345="",0,U1345/10000),0)</f>
        <v>33.58</v>
      </c>
      <c r="AD1345" s="27">
        <f>IFERROR(IF(AND(T1345&lt;&gt;"",T1345&gt;0),U1345/T1345,0),0)</f>
        <v>10493.75</v>
      </c>
      <c r="AE1345" s="29">
        <f>IFERROR(IF(V1345="",0,V1345/10000),0)</f>
        <v>7.93</v>
      </c>
      <c r="AF1345" s="29">
        <f>IFERROR(IF(O1345&gt;0,N1345/O1345/60,0),0)</f>
        <v>108.7</v>
      </c>
      <c r="AG1345" s="28" t="str">
        <f>IF(Z1345="是",COUNTIFS($Z$2:$Z$4721,"是",$AB$2:$AB$4721,"&lt;"&amp;AB1345)/COUNTIF($Z$2:$Z$4721,"是")*100,"")</f>
        <v/>
      </c>
      <c r="AH1345" s="28" t="str">
        <f>IF(Z1345="是",COUNTIFS($Z$2:$Z$4721,"是",$AC$2:$AC$4721,"&lt;"&amp;AC1345)/COUNTIF($Z$2:$Z$4721,"是")*100,"")</f>
        <v/>
      </c>
      <c r="AI1345" s="28" t="str">
        <f>IF(Z1345="是",COUNTIFS($Z$2:$Z$4721,"是",$AD$2:$AD$4721,"&lt;"&amp;AD1345)/COUNTIF($Z$2:$Z$4721,"是")*100,"")</f>
        <v/>
      </c>
      <c r="AJ1345" s="28" t="str">
        <f>IF(Z1345="是",COUNTIFS($Z$2:$Z$4721,"是",$AE$2:$AE$4721,"&lt;"&amp;AE1345)/COUNTIF($Z$2:$Z$4721,"是")*100,"")</f>
        <v/>
      </c>
      <c r="AK1345" s="28" t="str">
        <f>IF(Z1345="是",COUNTIFS($Z$2:$Z$4721,"是",$AF$2:$AF$4721,"&lt;"&amp;AF1345)/COUNTIF($Z$2:$Z$4721,"是")*100,"")</f>
        <v/>
      </c>
      <c r="AL1345" s="29" t="str">
        <f>IF(Z1345="是",ROUND(AG1345*0.1+AH1345*0.35+AI1345*0.15+AJ1345*0.15+AK1345*0.25,2),"")</f>
        <v/>
      </c>
      <c r="AM1345" s="25" t="str">
        <f>IF(Z1345="是",COUNTIFS($Z$2:$Z$4721,"是",$AL$2:$AL$4721,"&gt;"&amp;AL1345)+1,"")</f>
        <v/>
      </c>
      <c r="AN1345" s="24" t="str">
        <f>IF(Z1345&lt;&gt;"是","非参评",IF(AND(AM1345&lt;=COUNTIF($Z$2:$Z$4721,"是")*0.2,AC1345&gt;MEDIAN(IF($Z$2:$Z$4721="是",$AC$2:$AC$4721))),"S",IF(AM1345&lt;=COUNTIF($Z$2:$Z$4721,"是")*0.5,"A",IF(AM1345&lt;=COUNTIF($Z$2:$Z$4721,"是")*0.8,"B","C"))))</f>
        <v>非参评</v>
      </c>
      <c r="AO1345" s="24" t="str">
        <f>IF(G1345="","无数据",IF(G1345&lt;30,"MOB1-",IF(G1345&lt;90,"MOB1-3",IF(G1345&lt;180,"MOB3-6",IF(G1345&lt;365,"MOB6-12","MOB12+")))))</f>
        <v>MOB1-3</v>
      </c>
    </row>
    <row r="1346" spans="1:41" ht="13.5" hidden="1" customHeight="1">
      <c r="A1346" s="24" t="s">
        <v>1168</v>
      </c>
      <c r="B1346" s="34" t="s">
        <v>181</v>
      </c>
      <c r="C1346" s="25">
        <v>805483</v>
      </c>
      <c r="D1346" s="24" t="s">
        <v>560</v>
      </c>
      <c r="E1346" s="26">
        <v>46112.463194444397</v>
      </c>
      <c r="F1346" s="26">
        <v>46112.463194444397</v>
      </c>
      <c r="G1346" s="25">
        <v>42</v>
      </c>
      <c r="H1346" s="25">
        <v>42</v>
      </c>
      <c r="I1346" s="26">
        <v>46135.745138888902</v>
      </c>
      <c r="J1346" s="27">
        <v>1225</v>
      </c>
      <c r="K1346" s="27">
        <v>1561</v>
      </c>
      <c r="L1346" s="27">
        <v>753</v>
      </c>
      <c r="M1346" s="27">
        <v>66128</v>
      </c>
      <c r="N1346" s="27">
        <v>54040</v>
      </c>
      <c r="O1346" s="25">
        <v>10</v>
      </c>
      <c r="P1346" s="27">
        <v>0</v>
      </c>
      <c r="Q1346" s="24"/>
      <c r="R1346" s="24"/>
      <c r="S1346" s="27">
        <v>62</v>
      </c>
      <c r="T1346" s="27">
        <v>104</v>
      </c>
      <c r="U1346" s="27">
        <v>1274400</v>
      </c>
      <c r="V1346" s="27">
        <v>142900</v>
      </c>
      <c r="W1346" s="27">
        <v>1274400</v>
      </c>
      <c r="X1346" s="24" t="str">
        <f>IF(OR(I1346="",说明首页!$C$3-INT(I1346)&gt;7),"是","否")</f>
        <v>否</v>
      </c>
      <c r="Y1346" s="24" t="str">
        <f>IF(OR(O1346="",O1346&lt;22),"是","否")</f>
        <v>是</v>
      </c>
      <c r="Z1346" s="24" t="str">
        <f>IF(AND(X1346="否",Y1346="否"),"是","否")</f>
        <v>否</v>
      </c>
      <c r="AA1346" s="24" t="str">
        <f>IF(OR(I1346="",说明首页!$C$3-INT(I1346)&gt;=3),"是","否")</f>
        <v>否</v>
      </c>
      <c r="AB1346" s="28">
        <f>IFERROR(IF(L1346&gt;0,N1346/L1346,0),0)</f>
        <v>71.766268260292165</v>
      </c>
      <c r="AC1346" s="29">
        <f>IFERROR(IF(U1346="",0,U1346/10000),0)</f>
        <v>127.44</v>
      </c>
      <c r="AD1346" s="27">
        <f>IFERROR(IF(AND(T1346&lt;&gt;"",T1346&gt;0),U1346/T1346,0),0)</f>
        <v>12253.846153846154</v>
      </c>
      <c r="AE1346" s="29">
        <f>IFERROR(IF(V1346="",0,V1346/10000),0)</f>
        <v>14.29</v>
      </c>
      <c r="AF1346" s="29">
        <f>IFERROR(IF(O1346&gt;0,N1346/O1346/60,0),0)</f>
        <v>90.066666666666663</v>
      </c>
      <c r="AG1346" s="28" t="str">
        <f>IF(Z1346="是",COUNTIFS($Z$2:$Z$4721,"是",$AB$2:$AB$4721,"&lt;"&amp;AB1346)/COUNTIF($Z$2:$Z$4721,"是")*100,"")</f>
        <v/>
      </c>
      <c r="AH1346" s="28" t="str">
        <f>IF(Z1346="是",COUNTIFS($Z$2:$Z$4721,"是",$AC$2:$AC$4721,"&lt;"&amp;AC1346)/COUNTIF($Z$2:$Z$4721,"是")*100,"")</f>
        <v/>
      </c>
      <c r="AI1346" s="28" t="str">
        <f>IF(Z1346="是",COUNTIFS($Z$2:$Z$4721,"是",$AD$2:$AD$4721,"&lt;"&amp;AD1346)/COUNTIF($Z$2:$Z$4721,"是")*100,"")</f>
        <v/>
      </c>
      <c r="AJ1346" s="28" t="str">
        <f>IF(Z1346="是",COUNTIFS($Z$2:$Z$4721,"是",$AE$2:$AE$4721,"&lt;"&amp;AE1346)/COUNTIF($Z$2:$Z$4721,"是")*100,"")</f>
        <v/>
      </c>
      <c r="AK1346" s="28" t="str">
        <f>IF(Z1346="是",COUNTIFS($Z$2:$Z$4721,"是",$AF$2:$AF$4721,"&lt;"&amp;AF1346)/COUNTIF($Z$2:$Z$4721,"是")*100,"")</f>
        <v/>
      </c>
      <c r="AL1346" s="29" t="str">
        <f>IF(Z1346="是",ROUND(AG1346*0.1+AH1346*0.35+AI1346*0.15+AJ1346*0.15+AK1346*0.25,2),"")</f>
        <v/>
      </c>
      <c r="AM1346" s="25" t="str">
        <f>IF(Z1346="是",COUNTIFS($Z$2:$Z$4721,"是",$AL$2:$AL$4721,"&gt;"&amp;AL1346)+1,"")</f>
        <v/>
      </c>
      <c r="AN1346" s="24" t="str">
        <f>IF(Z1346&lt;&gt;"是","非参评",IF(AND(AM1346&lt;=COUNTIF($Z$2:$Z$4721,"是")*0.2,AC1346&gt;MEDIAN(IF($Z$2:$Z$4721="是",$AC$2:$AC$4721))),"S",IF(AM1346&lt;=COUNTIF($Z$2:$Z$4721,"是")*0.5,"A",IF(AM1346&lt;=COUNTIF($Z$2:$Z$4721,"是")*0.8,"B","C"))))</f>
        <v>非参评</v>
      </c>
      <c r="AO1346" s="24" t="str">
        <f>IF(G1346="","无数据",IF(G1346&lt;30,"MOB1-",IF(G1346&lt;90,"MOB1-3",IF(G1346&lt;180,"MOB3-6",IF(G1346&lt;365,"MOB6-12","MOB12+")))))</f>
        <v>MOB1-3</v>
      </c>
    </row>
    <row r="1347" spans="1:41" ht="13.5" customHeight="1">
      <c r="A1347" s="24" t="s">
        <v>1168</v>
      </c>
      <c r="B1347" s="34" t="s">
        <v>150</v>
      </c>
      <c r="C1347" s="25">
        <v>805090</v>
      </c>
      <c r="D1347" s="24" t="s">
        <v>512</v>
      </c>
      <c r="E1347" s="26">
        <v>46109.600694444402</v>
      </c>
      <c r="F1347" s="26">
        <v>46109.600694444402</v>
      </c>
      <c r="G1347" s="25">
        <v>45</v>
      </c>
      <c r="H1347" s="25">
        <v>45</v>
      </c>
      <c r="I1347" s="26">
        <v>46154.413888888899</v>
      </c>
      <c r="J1347" s="27">
        <v>497</v>
      </c>
      <c r="K1347" s="27">
        <v>555</v>
      </c>
      <c r="L1347" s="27">
        <v>200</v>
      </c>
      <c r="M1347" s="27">
        <v>17790</v>
      </c>
      <c r="N1347" s="27">
        <v>12376</v>
      </c>
      <c r="O1347" s="25"/>
      <c r="P1347" s="27">
        <v>0</v>
      </c>
      <c r="Q1347" s="24"/>
      <c r="R1347" s="24"/>
      <c r="S1347" s="27">
        <v>1</v>
      </c>
      <c r="T1347" s="27">
        <v>2</v>
      </c>
      <c r="U1347" s="27">
        <v>20000</v>
      </c>
      <c r="V1347" s="27"/>
      <c r="W1347" s="27">
        <v>20000</v>
      </c>
      <c r="X1347" s="24" t="str">
        <f>IF(OR(I1347="",说明首页!$C$3-INT(I1347)&gt;7),"是","否")</f>
        <v>否</v>
      </c>
      <c r="Y1347" s="24" t="str">
        <f>IF(OR(O1347="",O1347&lt;22),"是","否")</f>
        <v>是</v>
      </c>
      <c r="Z1347" s="24" t="str">
        <f>IF(AND(X1347="否",Y1347="否"),"是","否")</f>
        <v>否</v>
      </c>
      <c r="AA1347" s="24" t="str">
        <f>IF(OR(I1347="",说明首页!$C$3-INT(I1347)&gt;=3),"是","否")</f>
        <v>否</v>
      </c>
      <c r="AB1347" s="28">
        <f>IFERROR(IF(L1347&gt;0,N1347/L1347,0),0)</f>
        <v>61.88</v>
      </c>
      <c r="AC1347" s="29">
        <f>IFERROR(IF(U1347="",0,U1347/10000),0)</f>
        <v>2</v>
      </c>
      <c r="AD1347" s="27">
        <f>IFERROR(IF(AND(T1347&lt;&gt;"",T1347&gt;0),U1347/T1347,0),0)</f>
        <v>10000</v>
      </c>
      <c r="AE1347" s="29">
        <f>IFERROR(IF(V1347="",0,V1347/10000),0)</f>
        <v>0</v>
      </c>
      <c r="AF1347" s="29">
        <f>IFERROR(IF(O1347&gt;0,N1347/O1347/60,0),0)</f>
        <v>0</v>
      </c>
      <c r="AG1347" s="28" t="str">
        <f>IF(Z1347="是",COUNTIFS($Z$2:$Z$4721,"是",$AB$2:$AB$4721,"&lt;"&amp;AB1347)/COUNTIF($Z$2:$Z$4721,"是")*100,"")</f>
        <v/>
      </c>
      <c r="AH1347" s="28" t="str">
        <f>IF(Z1347="是",COUNTIFS($Z$2:$Z$4721,"是",$AC$2:$AC$4721,"&lt;"&amp;AC1347)/COUNTIF($Z$2:$Z$4721,"是")*100,"")</f>
        <v/>
      </c>
      <c r="AI1347" s="28" t="str">
        <f>IF(Z1347="是",COUNTIFS($Z$2:$Z$4721,"是",$AD$2:$AD$4721,"&lt;"&amp;AD1347)/COUNTIF($Z$2:$Z$4721,"是")*100,"")</f>
        <v/>
      </c>
      <c r="AJ1347" s="28" t="str">
        <f>IF(Z1347="是",COUNTIFS($Z$2:$Z$4721,"是",$AE$2:$AE$4721,"&lt;"&amp;AE1347)/COUNTIF($Z$2:$Z$4721,"是")*100,"")</f>
        <v/>
      </c>
      <c r="AK1347" s="28" t="str">
        <f>IF(Z1347="是",COUNTIFS($Z$2:$Z$4721,"是",$AF$2:$AF$4721,"&lt;"&amp;AF1347)/COUNTIF($Z$2:$Z$4721,"是")*100,"")</f>
        <v/>
      </c>
      <c r="AL1347" s="29" t="str">
        <f>IF(Z1347="是",ROUND(AG1347*0.1+AH1347*0.35+AI1347*0.15+AJ1347*0.15+AK1347*0.25,2),"")</f>
        <v/>
      </c>
      <c r="AM1347" s="25" t="str">
        <f>IF(Z1347="是",COUNTIFS($Z$2:$Z$4721,"是",$AL$2:$AL$4721,"&gt;"&amp;AL1347)+1,"")</f>
        <v/>
      </c>
      <c r="AN1347" s="24" t="str">
        <f>IF(Z1347&lt;&gt;"是","非参评",IF(AND(AM1347&lt;=COUNTIF($Z$2:$Z$4721,"是")*0.2,AC1347&gt;MEDIAN(IF($Z$2:$Z$4721="是",$AC$2:$AC$4721))),"S",IF(AM1347&lt;=COUNTIF($Z$2:$Z$4721,"是")*0.5,"A",IF(AM1347&lt;=COUNTIF($Z$2:$Z$4721,"是")*0.8,"B","C"))))</f>
        <v>非参评</v>
      </c>
      <c r="AO1347" s="24" t="str">
        <f>IF(G1347="","无数据",IF(G1347&lt;30,"MOB1-",IF(G1347&lt;90,"MOB1-3",IF(G1347&lt;180,"MOB3-6",IF(G1347&lt;365,"MOB6-12","MOB12+")))))</f>
        <v>MOB1-3</v>
      </c>
    </row>
    <row r="1348" spans="1:41" ht="13.5" customHeight="1">
      <c r="A1348" s="24" t="s">
        <v>1168</v>
      </c>
      <c r="B1348" s="34" t="s">
        <v>150</v>
      </c>
      <c r="C1348" s="25">
        <v>805091</v>
      </c>
      <c r="D1348" s="24" t="s">
        <v>459</v>
      </c>
      <c r="E1348" s="26">
        <v>46109.599305555603</v>
      </c>
      <c r="F1348" s="26">
        <v>46109.599305555603</v>
      </c>
      <c r="G1348" s="25">
        <v>45</v>
      </c>
      <c r="H1348" s="25">
        <v>45</v>
      </c>
      <c r="I1348" s="26">
        <v>46154.711111111101</v>
      </c>
      <c r="J1348" s="27">
        <v>461</v>
      </c>
      <c r="K1348" s="27">
        <v>510</v>
      </c>
      <c r="L1348" s="27">
        <v>227</v>
      </c>
      <c r="M1348" s="27">
        <v>17926</v>
      </c>
      <c r="N1348" s="27">
        <v>13833</v>
      </c>
      <c r="O1348" s="25">
        <v>1</v>
      </c>
      <c r="P1348" s="27">
        <v>0</v>
      </c>
      <c r="Q1348" s="24"/>
      <c r="R1348" s="24"/>
      <c r="S1348" s="27">
        <v>2</v>
      </c>
      <c r="T1348" s="27">
        <v>4</v>
      </c>
      <c r="U1348" s="27">
        <v>8000</v>
      </c>
      <c r="V1348" s="27">
        <v>8000</v>
      </c>
      <c r="W1348" s="27">
        <v>8000</v>
      </c>
      <c r="X1348" s="24" t="str">
        <f>IF(OR(I1348="",说明首页!$C$3-INT(I1348)&gt;7),"是","否")</f>
        <v>否</v>
      </c>
      <c r="Y1348" s="24" t="str">
        <f>IF(OR(O1348="",O1348&lt;22),"是","否")</f>
        <v>是</v>
      </c>
      <c r="Z1348" s="24" t="str">
        <f>IF(AND(X1348="否",Y1348="否"),"是","否")</f>
        <v>否</v>
      </c>
      <c r="AA1348" s="24" t="str">
        <f>IF(OR(I1348="",说明首页!$C$3-INT(I1348)&gt;=3),"是","否")</f>
        <v>否</v>
      </c>
      <c r="AB1348" s="28">
        <f>IFERROR(IF(L1348&gt;0,N1348/L1348,0),0)</f>
        <v>60.93832599118943</v>
      </c>
      <c r="AC1348" s="29">
        <f>IFERROR(IF(U1348="",0,U1348/10000),0)</f>
        <v>0.8</v>
      </c>
      <c r="AD1348" s="27">
        <f>IFERROR(IF(AND(T1348&lt;&gt;"",T1348&gt;0),U1348/T1348,0),0)</f>
        <v>2000</v>
      </c>
      <c r="AE1348" s="29">
        <f>IFERROR(IF(V1348="",0,V1348/10000),0)</f>
        <v>0.8</v>
      </c>
      <c r="AF1348" s="29">
        <f>IFERROR(IF(O1348&gt;0,N1348/O1348/60,0),0)</f>
        <v>230.55</v>
      </c>
      <c r="AG1348" s="28" t="str">
        <f>IF(Z1348="是",COUNTIFS($Z$2:$Z$4721,"是",$AB$2:$AB$4721,"&lt;"&amp;AB1348)/COUNTIF($Z$2:$Z$4721,"是")*100,"")</f>
        <v/>
      </c>
      <c r="AH1348" s="28" t="str">
        <f>IF(Z1348="是",COUNTIFS($Z$2:$Z$4721,"是",$AC$2:$AC$4721,"&lt;"&amp;AC1348)/COUNTIF($Z$2:$Z$4721,"是")*100,"")</f>
        <v/>
      </c>
      <c r="AI1348" s="28" t="str">
        <f>IF(Z1348="是",COUNTIFS($Z$2:$Z$4721,"是",$AD$2:$AD$4721,"&lt;"&amp;AD1348)/COUNTIF($Z$2:$Z$4721,"是")*100,"")</f>
        <v/>
      </c>
      <c r="AJ1348" s="28" t="str">
        <f>IF(Z1348="是",COUNTIFS($Z$2:$Z$4721,"是",$AE$2:$AE$4721,"&lt;"&amp;AE1348)/COUNTIF($Z$2:$Z$4721,"是")*100,"")</f>
        <v/>
      </c>
      <c r="AK1348" s="28" t="str">
        <f>IF(Z1348="是",COUNTIFS($Z$2:$Z$4721,"是",$AF$2:$AF$4721,"&lt;"&amp;AF1348)/COUNTIF($Z$2:$Z$4721,"是")*100,"")</f>
        <v/>
      </c>
      <c r="AL1348" s="29" t="str">
        <f>IF(Z1348="是",ROUND(AG1348*0.1+AH1348*0.35+AI1348*0.15+AJ1348*0.15+AK1348*0.25,2),"")</f>
        <v/>
      </c>
      <c r="AM1348" s="25" t="str">
        <f>IF(Z1348="是",COUNTIFS($Z$2:$Z$4721,"是",$AL$2:$AL$4721,"&gt;"&amp;AL1348)+1,"")</f>
        <v/>
      </c>
      <c r="AN1348" s="24" t="str">
        <f>IF(Z1348&lt;&gt;"是","非参评",IF(AND(AM1348&lt;=COUNTIF($Z$2:$Z$4721,"是")*0.2,AC1348&gt;MEDIAN(IF($Z$2:$Z$4721="是",$AC$2:$AC$4721))),"S",IF(AM1348&lt;=COUNTIF($Z$2:$Z$4721,"是")*0.5,"A",IF(AM1348&lt;=COUNTIF($Z$2:$Z$4721,"是")*0.8,"B","C"))))</f>
        <v>非参评</v>
      </c>
      <c r="AO1348" s="24" t="str">
        <f>IF(G1348="","无数据",IF(G1348&lt;30,"MOB1-",IF(G1348&lt;90,"MOB1-3",IF(G1348&lt;180,"MOB3-6",IF(G1348&lt;365,"MOB6-12","MOB12+")))))</f>
        <v>MOB1-3</v>
      </c>
    </row>
    <row r="1349" spans="1:41" ht="13.5" customHeight="1">
      <c r="A1349" s="24" t="s">
        <v>1168</v>
      </c>
      <c r="B1349" s="34" t="s">
        <v>150</v>
      </c>
      <c r="C1349" s="25">
        <v>805094</v>
      </c>
      <c r="D1349" s="24" t="s">
        <v>496</v>
      </c>
      <c r="E1349" s="26">
        <v>46109.602083333302</v>
      </c>
      <c r="F1349" s="26">
        <v>46109.602083333302</v>
      </c>
      <c r="G1349" s="25">
        <v>45</v>
      </c>
      <c r="H1349" s="25">
        <v>45</v>
      </c>
      <c r="I1349" s="26">
        <v>46154.811111111099</v>
      </c>
      <c r="J1349" s="27">
        <v>350</v>
      </c>
      <c r="K1349" s="27">
        <v>371</v>
      </c>
      <c r="L1349" s="27">
        <v>155</v>
      </c>
      <c r="M1349" s="27">
        <v>15923</v>
      </c>
      <c r="N1349" s="27">
        <v>12993</v>
      </c>
      <c r="O1349" s="25"/>
      <c r="P1349" s="27"/>
      <c r="Q1349" s="24"/>
      <c r="R1349" s="24"/>
      <c r="S1349" s="27"/>
      <c r="T1349" s="27"/>
      <c r="U1349" s="27"/>
      <c r="V1349" s="27"/>
      <c r="W1349" s="27"/>
      <c r="X1349" s="24" t="str">
        <f>IF(OR(I1349="",说明首页!$C$3-INT(I1349)&gt;7),"是","否")</f>
        <v>否</v>
      </c>
      <c r="Y1349" s="24" t="str">
        <f>IF(OR(O1349="",O1349&lt;22),"是","否")</f>
        <v>是</v>
      </c>
      <c r="Z1349" s="24" t="str">
        <f>IF(AND(X1349="否",Y1349="否"),"是","否")</f>
        <v>否</v>
      </c>
      <c r="AA1349" s="24" t="str">
        <f>IF(OR(I1349="",说明首页!$C$3-INT(I1349)&gt;=3),"是","否")</f>
        <v>否</v>
      </c>
      <c r="AB1349" s="28">
        <f>IFERROR(IF(L1349&gt;0,N1349/L1349,0),0)</f>
        <v>83.825806451612905</v>
      </c>
      <c r="AC1349" s="29">
        <f>IFERROR(IF(U1349="",0,U1349/10000),0)</f>
        <v>0</v>
      </c>
      <c r="AD1349" s="27">
        <f>IFERROR(IF(AND(T1349&lt;&gt;"",T1349&gt;0),U1349/T1349,0),0)</f>
        <v>0</v>
      </c>
      <c r="AE1349" s="29">
        <f>IFERROR(IF(V1349="",0,V1349/10000),0)</f>
        <v>0</v>
      </c>
      <c r="AF1349" s="29">
        <f>IFERROR(IF(O1349&gt;0,N1349/O1349/60,0),0)</f>
        <v>0</v>
      </c>
      <c r="AG1349" s="28" t="str">
        <f>IF(Z1349="是",COUNTIFS($Z$2:$Z$4721,"是",$AB$2:$AB$4721,"&lt;"&amp;AB1349)/COUNTIF($Z$2:$Z$4721,"是")*100,"")</f>
        <v/>
      </c>
      <c r="AH1349" s="28" t="str">
        <f>IF(Z1349="是",COUNTIFS($Z$2:$Z$4721,"是",$AC$2:$AC$4721,"&lt;"&amp;AC1349)/COUNTIF($Z$2:$Z$4721,"是")*100,"")</f>
        <v/>
      </c>
      <c r="AI1349" s="28" t="str">
        <f>IF(Z1349="是",COUNTIFS($Z$2:$Z$4721,"是",$AD$2:$AD$4721,"&lt;"&amp;AD1349)/COUNTIF($Z$2:$Z$4721,"是")*100,"")</f>
        <v/>
      </c>
      <c r="AJ1349" s="28" t="str">
        <f>IF(Z1349="是",COUNTIFS($Z$2:$Z$4721,"是",$AE$2:$AE$4721,"&lt;"&amp;AE1349)/COUNTIF($Z$2:$Z$4721,"是")*100,"")</f>
        <v/>
      </c>
      <c r="AK1349" s="28" t="str">
        <f>IF(Z1349="是",COUNTIFS($Z$2:$Z$4721,"是",$AF$2:$AF$4721,"&lt;"&amp;AF1349)/COUNTIF($Z$2:$Z$4721,"是")*100,"")</f>
        <v/>
      </c>
      <c r="AL1349" s="29" t="str">
        <f>IF(Z1349="是",ROUND(AG1349*0.1+AH1349*0.35+AI1349*0.15+AJ1349*0.15+AK1349*0.25,2),"")</f>
        <v/>
      </c>
      <c r="AM1349" s="25" t="str">
        <f>IF(Z1349="是",COUNTIFS($Z$2:$Z$4721,"是",$AL$2:$AL$4721,"&gt;"&amp;AL1349)+1,"")</f>
        <v/>
      </c>
      <c r="AN1349" s="24" t="str">
        <f>IF(Z1349&lt;&gt;"是","非参评",IF(AND(AM1349&lt;=COUNTIF($Z$2:$Z$4721,"是")*0.2,AC1349&gt;MEDIAN(IF($Z$2:$Z$4721="是",$AC$2:$AC$4721))),"S",IF(AM1349&lt;=COUNTIF($Z$2:$Z$4721,"是")*0.5,"A",IF(AM1349&lt;=COUNTIF($Z$2:$Z$4721,"是")*0.8,"B","C"))))</f>
        <v>非参评</v>
      </c>
      <c r="AO1349" s="24" t="str">
        <f>IF(G1349="","无数据",IF(G1349&lt;30,"MOB1-",IF(G1349&lt;90,"MOB1-3",IF(G1349&lt;180,"MOB3-6",IF(G1349&lt;365,"MOB6-12","MOB12+")))))</f>
        <v>MOB1-3</v>
      </c>
    </row>
    <row r="1350" spans="1:41" ht="13.5" customHeight="1">
      <c r="A1350" s="24" t="s">
        <v>1168</v>
      </c>
      <c r="B1350" s="34" t="s">
        <v>150</v>
      </c>
      <c r="C1350" s="25">
        <v>805486</v>
      </c>
      <c r="D1350" s="24" t="s">
        <v>964</v>
      </c>
      <c r="E1350" s="26">
        <v>46113.400694444397</v>
      </c>
      <c r="F1350" s="26">
        <v>46113.400694444397</v>
      </c>
      <c r="G1350" s="25">
        <v>41</v>
      </c>
      <c r="H1350" s="25">
        <v>41</v>
      </c>
      <c r="I1350" s="26">
        <v>46154.659722222197</v>
      </c>
      <c r="J1350" s="27">
        <v>507</v>
      </c>
      <c r="K1350" s="27">
        <v>576</v>
      </c>
      <c r="L1350" s="27">
        <v>249</v>
      </c>
      <c r="M1350" s="27">
        <v>28650</v>
      </c>
      <c r="N1350" s="27">
        <v>24535</v>
      </c>
      <c r="O1350" s="25">
        <v>2</v>
      </c>
      <c r="P1350" s="27">
        <v>0</v>
      </c>
      <c r="Q1350" s="24"/>
      <c r="R1350" s="24"/>
      <c r="S1350" s="27">
        <v>6</v>
      </c>
      <c r="T1350" s="27">
        <v>12</v>
      </c>
      <c r="U1350" s="27">
        <v>290400</v>
      </c>
      <c r="V1350" s="27">
        <v>290400</v>
      </c>
      <c r="W1350" s="27">
        <v>290400</v>
      </c>
      <c r="X1350" s="24" t="str">
        <f>IF(OR(I1350="",说明首页!$C$3-INT(I1350)&gt;7),"是","否")</f>
        <v>否</v>
      </c>
      <c r="Y1350" s="24" t="str">
        <f>IF(OR(O1350="",O1350&lt;22),"是","否")</f>
        <v>是</v>
      </c>
      <c r="Z1350" s="24" t="str">
        <f>IF(AND(X1350="否",Y1350="否"),"是","否")</f>
        <v>否</v>
      </c>
      <c r="AA1350" s="24" t="str">
        <f>IF(OR(I1350="",说明首页!$C$3-INT(I1350)&gt;=3),"是","否")</f>
        <v>否</v>
      </c>
      <c r="AB1350" s="28">
        <f>IFERROR(IF(L1350&gt;0,N1350/L1350,0),0)</f>
        <v>98.53413654618474</v>
      </c>
      <c r="AC1350" s="29">
        <f>IFERROR(IF(U1350="",0,U1350/10000),0)</f>
        <v>29.04</v>
      </c>
      <c r="AD1350" s="27">
        <f>IFERROR(IF(AND(T1350&lt;&gt;"",T1350&gt;0),U1350/T1350,0),0)</f>
        <v>24200</v>
      </c>
      <c r="AE1350" s="29">
        <f>IFERROR(IF(V1350="",0,V1350/10000),0)</f>
        <v>29.04</v>
      </c>
      <c r="AF1350" s="29">
        <f>IFERROR(IF(O1350&gt;0,N1350/O1350/60,0),0)</f>
        <v>204.45833333333334</v>
      </c>
      <c r="AG1350" s="28" t="str">
        <f>IF(Z1350="是",COUNTIFS($Z$2:$Z$4721,"是",$AB$2:$AB$4721,"&lt;"&amp;AB1350)/COUNTIF($Z$2:$Z$4721,"是")*100,"")</f>
        <v/>
      </c>
      <c r="AH1350" s="28" t="str">
        <f>IF(Z1350="是",COUNTIFS($Z$2:$Z$4721,"是",$AC$2:$AC$4721,"&lt;"&amp;AC1350)/COUNTIF($Z$2:$Z$4721,"是")*100,"")</f>
        <v/>
      </c>
      <c r="AI1350" s="28" t="str">
        <f>IF(Z1350="是",COUNTIFS($Z$2:$Z$4721,"是",$AD$2:$AD$4721,"&lt;"&amp;AD1350)/COUNTIF($Z$2:$Z$4721,"是")*100,"")</f>
        <v/>
      </c>
      <c r="AJ1350" s="28" t="str">
        <f>IF(Z1350="是",COUNTIFS($Z$2:$Z$4721,"是",$AE$2:$AE$4721,"&lt;"&amp;AE1350)/COUNTIF($Z$2:$Z$4721,"是")*100,"")</f>
        <v/>
      </c>
      <c r="AK1350" s="28" t="str">
        <f>IF(Z1350="是",COUNTIFS($Z$2:$Z$4721,"是",$AF$2:$AF$4721,"&lt;"&amp;AF1350)/COUNTIF($Z$2:$Z$4721,"是")*100,"")</f>
        <v/>
      </c>
      <c r="AL1350" s="29" t="str">
        <f>IF(Z1350="是",ROUND(AG1350*0.1+AH1350*0.35+AI1350*0.15+AJ1350*0.15+AK1350*0.25,2),"")</f>
        <v/>
      </c>
      <c r="AM1350" s="25" t="str">
        <f>IF(Z1350="是",COUNTIFS($Z$2:$Z$4721,"是",$AL$2:$AL$4721,"&gt;"&amp;AL1350)+1,"")</f>
        <v/>
      </c>
      <c r="AN1350" s="24" t="str">
        <f>IF(Z1350&lt;&gt;"是","非参评",IF(AND(AM1350&lt;=COUNTIF($Z$2:$Z$4721,"是")*0.2,AC1350&gt;MEDIAN(IF($Z$2:$Z$4721="是",$AC$2:$AC$4721))),"S",IF(AM1350&lt;=COUNTIF($Z$2:$Z$4721,"是")*0.5,"A",IF(AM1350&lt;=COUNTIF($Z$2:$Z$4721,"是")*0.8,"B","C"))))</f>
        <v>非参评</v>
      </c>
      <c r="AO1350" s="24" t="str">
        <f>IF(G1350="","无数据",IF(G1350&lt;30,"MOB1-",IF(G1350&lt;90,"MOB1-3",IF(G1350&lt;180,"MOB3-6",IF(G1350&lt;365,"MOB6-12","MOB12+")))))</f>
        <v>MOB1-3</v>
      </c>
    </row>
    <row r="1351" spans="1:41" ht="13.5" customHeight="1">
      <c r="A1351" s="24" t="s">
        <v>1168</v>
      </c>
      <c r="B1351" s="34" t="s">
        <v>150</v>
      </c>
      <c r="C1351" s="25">
        <v>805487</v>
      </c>
      <c r="D1351" s="24" t="s">
        <v>1330</v>
      </c>
      <c r="E1351" s="26">
        <v>46113.402083333298</v>
      </c>
      <c r="F1351" s="26">
        <v>46113.402083333298</v>
      </c>
      <c r="G1351" s="25">
        <v>41</v>
      </c>
      <c r="H1351" s="25">
        <v>41</v>
      </c>
      <c r="I1351" s="26">
        <v>46127.806944444397</v>
      </c>
      <c r="J1351" s="27">
        <v>709</v>
      </c>
      <c r="K1351" s="27">
        <v>737</v>
      </c>
      <c r="L1351" s="27">
        <v>342</v>
      </c>
      <c r="M1351" s="27">
        <v>38882</v>
      </c>
      <c r="N1351" s="27">
        <v>33775</v>
      </c>
      <c r="O1351" s="25">
        <v>4</v>
      </c>
      <c r="P1351" s="27">
        <v>0</v>
      </c>
      <c r="Q1351" s="24"/>
      <c r="R1351" s="24"/>
      <c r="S1351" s="27">
        <v>46</v>
      </c>
      <c r="T1351" s="27">
        <v>77</v>
      </c>
      <c r="U1351" s="27">
        <v>1774400</v>
      </c>
      <c r="V1351" s="27">
        <v>282700</v>
      </c>
      <c r="W1351" s="27">
        <v>1774400</v>
      </c>
      <c r="X1351" s="24" t="str">
        <f>IF(OR(I1351="",说明首页!$C$3-INT(I1351)&gt;7),"是","否")</f>
        <v>否</v>
      </c>
      <c r="Y1351" s="24" t="str">
        <f>IF(OR(O1351="",O1351&lt;22),"是","否")</f>
        <v>是</v>
      </c>
      <c r="Z1351" s="24" t="str">
        <f>IF(AND(X1351="否",Y1351="否"),"是","否")</f>
        <v>否</v>
      </c>
      <c r="AA1351" s="24" t="str">
        <f>IF(OR(I1351="",说明首页!$C$3-INT(I1351)&gt;=3),"是","否")</f>
        <v>是</v>
      </c>
      <c r="AB1351" s="28">
        <f>IFERROR(IF(L1351&gt;0,N1351/L1351,0),0)</f>
        <v>98.757309941520461</v>
      </c>
      <c r="AC1351" s="29">
        <f>IFERROR(IF(U1351="",0,U1351/10000),0)</f>
        <v>177.44</v>
      </c>
      <c r="AD1351" s="27">
        <f>IFERROR(IF(AND(T1351&lt;&gt;"",T1351&gt;0),U1351/T1351,0),0)</f>
        <v>23044.155844155845</v>
      </c>
      <c r="AE1351" s="29">
        <f>IFERROR(IF(V1351="",0,V1351/10000),0)</f>
        <v>28.27</v>
      </c>
      <c r="AF1351" s="29">
        <f>IFERROR(IF(O1351&gt;0,N1351/O1351/60,0),0)</f>
        <v>140.72916666666666</v>
      </c>
      <c r="AG1351" s="28" t="str">
        <f>IF(Z1351="是",COUNTIFS($Z$2:$Z$4721,"是",$AB$2:$AB$4721,"&lt;"&amp;AB1351)/COUNTIF($Z$2:$Z$4721,"是")*100,"")</f>
        <v/>
      </c>
      <c r="AH1351" s="28" t="str">
        <f>IF(Z1351="是",COUNTIFS($Z$2:$Z$4721,"是",$AC$2:$AC$4721,"&lt;"&amp;AC1351)/COUNTIF($Z$2:$Z$4721,"是")*100,"")</f>
        <v/>
      </c>
      <c r="AI1351" s="28" t="str">
        <f>IF(Z1351="是",COUNTIFS($Z$2:$Z$4721,"是",$AD$2:$AD$4721,"&lt;"&amp;AD1351)/COUNTIF($Z$2:$Z$4721,"是")*100,"")</f>
        <v/>
      </c>
      <c r="AJ1351" s="28" t="str">
        <f>IF(Z1351="是",COUNTIFS($Z$2:$Z$4721,"是",$AE$2:$AE$4721,"&lt;"&amp;AE1351)/COUNTIF($Z$2:$Z$4721,"是")*100,"")</f>
        <v/>
      </c>
      <c r="AK1351" s="28" t="str">
        <f>IF(Z1351="是",COUNTIFS($Z$2:$Z$4721,"是",$AF$2:$AF$4721,"&lt;"&amp;AF1351)/COUNTIF($Z$2:$Z$4721,"是")*100,"")</f>
        <v/>
      </c>
      <c r="AL1351" s="29" t="str">
        <f>IF(Z1351="是",ROUND(AG1351*0.1+AH1351*0.35+AI1351*0.15+AJ1351*0.15+AK1351*0.25,2),"")</f>
        <v/>
      </c>
      <c r="AM1351" s="25" t="str">
        <f>IF(Z1351="是",COUNTIFS($Z$2:$Z$4721,"是",$AL$2:$AL$4721,"&gt;"&amp;AL1351)+1,"")</f>
        <v/>
      </c>
      <c r="AN1351" s="24" t="str">
        <f>IF(Z1351&lt;&gt;"是","非参评",IF(AND(AM1351&lt;=COUNTIF($Z$2:$Z$4721,"是")*0.2,AC1351&gt;MEDIAN(IF($Z$2:$Z$4721="是",$AC$2:$AC$4721))),"S",IF(AM1351&lt;=COUNTIF($Z$2:$Z$4721,"是")*0.5,"A",IF(AM1351&lt;=COUNTIF($Z$2:$Z$4721,"是")*0.8,"B","C"))))</f>
        <v>非参评</v>
      </c>
      <c r="AO1351" s="24" t="str">
        <f>IF(G1351="","无数据",IF(G1351&lt;30,"MOB1-",IF(G1351&lt;90,"MOB1-3",IF(G1351&lt;180,"MOB3-6",IF(G1351&lt;365,"MOB6-12","MOB12+")))))</f>
        <v>MOB1-3</v>
      </c>
    </row>
    <row r="1352" spans="1:41" ht="13.5" customHeight="1">
      <c r="A1352" s="24" t="s">
        <v>1168</v>
      </c>
      <c r="B1352" s="34" t="s">
        <v>150</v>
      </c>
      <c r="C1352" s="25">
        <v>805488</v>
      </c>
      <c r="D1352" s="24" t="s">
        <v>650</v>
      </c>
      <c r="E1352" s="26">
        <v>46113.447916666701</v>
      </c>
      <c r="F1352" s="26">
        <v>46113.447916666701</v>
      </c>
      <c r="G1352" s="25">
        <v>41</v>
      </c>
      <c r="H1352" s="25">
        <v>41</v>
      </c>
      <c r="I1352" s="26">
        <v>46154.65625</v>
      </c>
      <c r="J1352" s="27">
        <v>587</v>
      </c>
      <c r="K1352" s="27">
        <v>781</v>
      </c>
      <c r="L1352" s="27">
        <v>181</v>
      </c>
      <c r="M1352" s="27">
        <v>31361</v>
      </c>
      <c r="N1352" s="27">
        <v>24344</v>
      </c>
      <c r="O1352" s="25">
        <v>5</v>
      </c>
      <c r="P1352" s="27">
        <v>0</v>
      </c>
      <c r="Q1352" s="24"/>
      <c r="R1352" s="24"/>
      <c r="S1352" s="27">
        <v>11</v>
      </c>
      <c r="T1352" s="27">
        <v>21</v>
      </c>
      <c r="U1352" s="27">
        <v>931800</v>
      </c>
      <c r="V1352" s="27">
        <v>819800</v>
      </c>
      <c r="W1352" s="27">
        <v>931800</v>
      </c>
      <c r="X1352" s="24" t="str">
        <f>IF(OR(I1352="",说明首页!$C$3-INT(I1352)&gt;7),"是","否")</f>
        <v>否</v>
      </c>
      <c r="Y1352" s="24" t="str">
        <f>IF(OR(O1352="",O1352&lt;22),"是","否")</f>
        <v>是</v>
      </c>
      <c r="Z1352" s="24" t="str">
        <f>IF(AND(X1352="否",Y1352="否"),"是","否")</f>
        <v>否</v>
      </c>
      <c r="AA1352" s="24" t="str">
        <f>IF(OR(I1352="",说明首页!$C$3-INT(I1352)&gt;=3),"是","否")</f>
        <v>否</v>
      </c>
      <c r="AB1352" s="28">
        <f>IFERROR(IF(L1352&gt;0,N1352/L1352,0),0)</f>
        <v>134.49723756906079</v>
      </c>
      <c r="AC1352" s="29">
        <f>IFERROR(IF(U1352="",0,U1352/10000),0)</f>
        <v>93.18</v>
      </c>
      <c r="AD1352" s="27">
        <f>IFERROR(IF(AND(T1352&lt;&gt;"",T1352&gt;0),U1352/T1352,0),0)</f>
        <v>44371.428571428572</v>
      </c>
      <c r="AE1352" s="29">
        <f>IFERROR(IF(V1352="",0,V1352/10000),0)</f>
        <v>81.98</v>
      </c>
      <c r="AF1352" s="29">
        <f>IFERROR(IF(O1352&gt;0,N1352/O1352/60,0),0)</f>
        <v>81.146666666666675</v>
      </c>
      <c r="AG1352" s="28" t="str">
        <f>IF(Z1352="是",COUNTIFS($Z$2:$Z$4721,"是",$AB$2:$AB$4721,"&lt;"&amp;AB1352)/COUNTIF($Z$2:$Z$4721,"是")*100,"")</f>
        <v/>
      </c>
      <c r="AH1352" s="28" t="str">
        <f>IF(Z1352="是",COUNTIFS($Z$2:$Z$4721,"是",$AC$2:$AC$4721,"&lt;"&amp;AC1352)/COUNTIF($Z$2:$Z$4721,"是")*100,"")</f>
        <v/>
      </c>
      <c r="AI1352" s="28" t="str">
        <f>IF(Z1352="是",COUNTIFS($Z$2:$Z$4721,"是",$AD$2:$AD$4721,"&lt;"&amp;AD1352)/COUNTIF($Z$2:$Z$4721,"是")*100,"")</f>
        <v/>
      </c>
      <c r="AJ1352" s="28" t="str">
        <f>IF(Z1352="是",COUNTIFS($Z$2:$Z$4721,"是",$AE$2:$AE$4721,"&lt;"&amp;AE1352)/COUNTIF($Z$2:$Z$4721,"是")*100,"")</f>
        <v/>
      </c>
      <c r="AK1352" s="28" t="str">
        <f>IF(Z1352="是",COUNTIFS($Z$2:$Z$4721,"是",$AF$2:$AF$4721,"&lt;"&amp;AF1352)/COUNTIF($Z$2:$Z$4721,"是")*100,"")</f>
        <v/>
      </c>
      <c r="AL1352" s="29" t="str">
        <f>IF(Z1352="是",ROUND(AG1352*0.1+AH1352*0.35+AI1352*0.15+AJ1352*0.15+AK1352*0.25,2),"")</f>
        <v/>
      </c>
      <c r="AM1352" s="25" t="str">
        <f>IF(Z1352="是",COUNTIFS($Z$2:$Z$4721,"是",$AL$2:$AL$4721,"&gt;"&amp;AL1352)+1,"")</f>
        <v/>
      </c>
      <c r="AN1352" s="24" t="str">
        <f>IF(Z1352&lt;&gt;"是","非参评",IF(AND(AM1352&lt;=COUNTIF($Z$2:$Z$4721,"是")*0.2,AC1352&gt;MEDIAN(IF($Z$2:$Z$4721="是",$AC$2:$AC$4721))),"S",IF(AM1352&lt;=COUNTIF($Z$2:$Z$4721,"是")*0.5,"A",IF(AM1352&lt;=COUNTIF($Z$2:$Z$4721,"是")*0.8,"B","C"))))</f>
        <v>非参评</v>
      </c>
      <c r="AO1352" s="24" t="str">
        <f>IF(G1352="","无数据",IF(G1352&lt;30,"MOB1-",IF(G1352&lt;90,"MOB1-3",IF(G1352&lt;180,"MOB3-6",IF(G1352&lt;365,"MOB6-12","MOB12+")))))</f>
        <v>MOB1-3</v>
      </c>
    </row>
    <row r="1353" spans="1:41" ht="13.5" customHeight="1">
      <c r="A1353" s="24" t="s">
        <v>1168</v>
      </c>
      <c r="B1353" s="34" t="s">
        <v>150</v>
      </c>
      <c r="C1353" s="25">
        <v>805492</v>
      </c>
      <c r="D1353" s="24" t="s">
        <v>638</v>
      </c>
      <c r="E1353" s="26">
        <v>46113.390277777798</v>
      </c>
      <c r="F1353" s="26">
        <v>46113.390277777798</v>
      </c>
      <c r="G1353" s="25">
        <v>41</v>
      </c>
      <c r="H1353" s="25">
        <v>41</v>
      </c>
      <c r="I1353" s="26">
        <v>46154.857638888898</v>
      </c>
      <c r="J1353" s="27">
        <v>472</v>
      </c>
      <c r="K1353" s="27">
        <v>616</v>
      </c>
      <c r="L1353" s="27">
        <v>219</v>
      </c>
      <c r="M1353" s="27">
        <v>29564</v>
      </c>
      <c r="N1353" s="27">
        <v>24460</v>
      </c>
      <c r="O1353" s="25">
        <v>3</v>
      </c>
      <c r="P1353" s="27">
        <v>0</v>
      </c>
      <c r="Q1353" s="24"/>
      <c r="R1353" s="24"/>
      <c r="S1353" s="27">
        <v>6</v>
      </c>
      <c r="T1353" s="27">
        <v>13</v>
      </c>
      <c r="U1353" s="27">
        <v>654700</v>
      </c>
      <c r="V1353" s="24">
        <v>290500</v>
      </c>
      <c r="W1353" s="27">
        <v>654700</v>
      </c>
      <c r="X1353" s="24" t="str">
        <f>IF(OR(I1353="",说明首页!$C$3-INT(I1353)&gt;7),"是","否")</f>
        <v>否</v>
      </c>
      <c r="Y1353" s="24" t="str">
        <f>IF(OR(O1353="",O1353&lt;22),"是","否")</f>
        <v>是</v>
      </c>
      <c r="Z1353" s="24" t="str">
        <f>IF(AND(X1353="否",Y1353="否"),"是","否")</f>
        <v>否</v>
      </c>
      <c r="AA1353" s="24" t="str">
        <f>IF(OR(I1353="",说明首页!$C$3-INT(I1353)&gt;=3),"是","否")</f>
        <v>否</v>
      </c>
      <c r="AB1353" s="28">
        <f>IFERROR(IF(L1353&gt;0,N1353/L1353,0),0)</f>
        <v>111.68949771689498</v>
      </c>
      <c r="AC1353" s="29">
        <f>IFERROR(IF(U1353="",0,U1353/10000),0)</f>
        <v>65.47</v>
      </c>
      <c r="AD1353" s="27">
        <f>IFERROR(IF(AND(T1353&lt;&gt;"",T1353&gt;0),U1353/T1353,0),0)</f>
        <v>50361.538461538461</v>
      </c>
      <c r="AE1353" s="29">
        <f>IFERROR(IF(V1353="",0,V1353/10000),0)</f>
        <v>29.05</v>
      </c>
      <c r="AF1353" s="29">
        <f>IFERROR(IF(O1353&gt;0,N1353/O1353/60,0),0)</f>
        <v>135.88888888888889</v>
      </c>
      <c r="AG1353" s="28" t="str">
        <f>IF(Z1353="是",COUNTIFS($Z$2:$Z$4721,"是",$AB$2:$AB$4721,"&lt;"&amp;AB1353)/COUNTIF($Z$2:$Z$4721,"是")*100,"")</f>
        <v/>
      </c>
      <c r="AH1353" s="28" t="str">
        <f>IF(Z1353="是",COUNTIFS($Z$2:$Z$4721,"是",$AC$2:$AC$4721,"&lt;"&amp;AC1353)/COUNTIF($Z$2:$Z$4721,"是")*100,"")</f>
        <v/>
      </c>
      <c r="AI1353" s="28" t="str">
        <f>IF(Z1353="是",COUNTIFS($Z$2:$Z$4721,"是",$AD$2:$AD$4721,"&lt;"&amp;AD1353)/COUNTIF($Z$2:$Z$4721,"是")*100,"")</f>
        <v/>
      </c>
      <c r="AJ1353" s="28" t="str">
        <f>IF(Z1353="是",COUNTIFS($Z$2:$Z$4721,"是",$AE$2:$AE$4721,"&lt;"&amp;AE1353)/COUNTIF($Z$2:$Z$4721,"是")*100,"")</f>
        <v/>
      </c>
      <c r="AK1353" s="28" t="str">
        <f>IF(Z1353="是",COUNTIFS($Z$2:$Z$4721,"是",$AF$2:$AF$4721,"&lt;"&amp;AF1353)/COUNTIF($Z$2:$Z$4721,"是")*100,"")</f>
        <v/>
      </c>
      <c r="AL1353" s="29" t="str">
        <f>IF(Z1353="是",ROUND(AG1353*0.1+AH1353*0.35+AI1353*0.15+AJ1353*0.15+AK1353*0.25,2),"")</f>
        <v/>
      </c>
      <c r="AM1353" s="25" t="str">
        <f>IF(Z1353="是",COUNTIFS($Z$2:$Z$4721,"是",$AL$2:$AL$4721,"&gt;"&amp;AL1353)+1,"")</f>
        <v/>
      </c>
      <c r="AN1353" s="24" t="str">
        <f>IF(Z1353&lt;&gt;"是","非参评",IF(AND(AM1353&lt;=COUNTIF($Z$2:$Z$4721,"是")*0.2,AC1353&gt;MEDIAN(IF($Z$2:$Z$4721="是",$AC$2:$AC$4721))),"S",IF(AM1353&lt;=COUNTIF($Z$2:$Z$4721,"是")*0.5,"A",IF(AM1353&lt;=COUNTIF($Z$2:$Z$4721,"是")*0.8,"B","C"))))</f>
        <v>非参评</v>
      </c>
      <c r="AO1353" s="24" t="str">
        <f>IF(G1353="","无数据",IF(G1353&lt;30,"MOB1-",IF(G1353&lt;90,"MOB1-3",IF(G1353&lt;180,"MOB3-6",IF(G1353&lt;365,"MOB6-12","MOB12+")))))</f>
        <v>MOB1-3</v>
      </c>
    </row>
    <row r="1354" spans="1:41" ht="13.5" hidden="1" customHeight="1">
      <c r="A1354" s="24" t="s">
        <v>1168</v>
      </c>
      <c r="B1354" s="34" t="s">
        <v>158</v>
      </c>
      <c r="C1354" s="25">
        <v>806131</v>
      </c>
      <c r="D1354" s="24" t="s">
        <v>1591</v>
      </c>
      <c r="E1354" s="26">
        <v>46113.465972222199</v>
      </c>
      <c r="F1354" s="26">
        <v>46113.465972222199</v>
      </c>
      <c r="G1354" s="25">
        <v>41</v>
      </c>
      <c r="H1354" s="25">
        <v>41</v>
      </c>
      <c r="I1354" s="26">
        <v>46126.777777777803</v>
      </c>
      <c r="J1354" s="27">
        <v>222</v>
      </c>
      <c r="K1354" s="27">
        <v>272</v>
      </c>
      <c r="L1354" s="27">
        <v>66</v>
      </c>
      <c r="M1354" s="27">
        <v>10990</v>
      </c>
      <c r="N1354" s="27">
        <v>8246</v>
      </c>
      <c r="O1354" s="25">
        <v>2</v>
      </c>
      <c r="P1354" s="27">
        <v>0</v>
      </c>
      <c r="Q1354" s="24"/>
      <c r="R1354" s="24"/>
      <c r="S1354" s="27">
        <v>35</v>
      </c>
      <c r="T1354" s="27">
        <v>66</v>
      </c>
      <c r="U1354" s="27">
        <v>687600</v>
      </c>
      <c r="V1354" s="27">
        <v>124100</v>
      </c>
      <c r="W1354" s="27">
        <v>687600</v>
      </c>
      <c r="X1354" s="24" t="str">
        <f>IF(OR(I1354="",说明首页!$C$3-INT(I1354)&gt;7),"是","否")</f>
        <v>否</v>
      </c>
      <c r="Y1354" s="24" t="str">
        <f>IF(OR(O1354="",O1354&lt;22),"是","否")</f>
        <v>是</v>
      </c>
      <c r="Z1354" s="24" t="str">
        <f>IF(AND(X1354="否",Y1354="否"),"是","否")</f>
        <v>否</v>
      </c>
      <c r="AA1354" s="24" t="str">
        <f>IF(OR(I1354="",说明首页!$C$3-INT(I1354)&gt;=3),"是","否")</f>
        <v>是</v>
      </c>
      <c r="AB1354" s="28">
        <f>IFERROR(IF(L1354&gt;0,N1354/L1354,0),0)</f>
        <v>124.93939393939394</v>
      </c>
      <c r="AC1354" s="29">
        <f>IFERROR(IF(U1354="",0,U1354/10000),0)</f>
        <v>68.760000000000005</v>
      </c>
      <c r="AD1354" s="27">
        <f>IFERROR(IF(AND(T1354&lt;&gt;"",T1354&gt;0),U1354/T1354,0),0)</f>
        <v>10418.181818181818</v>
      </c>
      <c r="AE1354" s="29">
        <f>IFERROR(IF(V1354="",0,V1354/10000),0)</f>
        <v>12.41</v>
      </c>
      <c r="AF1354" s="29">
        <f>IFERROR(IF(O1354&gt;0,N1354/O1354/60,0),0)</f>
        <v>68.716666666666669</v>
      </c>
      <c r="AG1354" s="28" t="str">
        <f>IF(Z1354="是",COUNTIFS($Z$2:$Z$4721,"是",$AB$2:$AB$4721,"&lt;"&amp;AB1354)/COUNTIF($Z$2:$Z$4721,"是")*100,"")</f>
        <v/>
      </c>
      <c r="AH1354" s="28" t="str">
        <f>IF(Z1354="是",COUNTIFS($Z$2:$Z$4721,"是",$AC$2:$AC$4721,"&lt;"&amp;AC1354)/COUNTIF($Z$2:$Z$4721,"是")*100,"")</f>
        <v/>
      </c>
      <c r="AI1354" s="28" t="str">
        <f>IF(Z1354="是",COUNTIFS($Z$2:$Z$4721,"是",$AD$2:$AD$4721,"&lt;"&amp;AD1354)/COUNTIF($Z$2:$Z$4721,"是")*100,"")</f>
        <v/>
      </c>
      <c r="AJ1354" s="28" t="str">
        <f>IF(Z1354="是",COUNTIFS($Z$2:$Z$4721,"是",$AE$2:$AE$4721,"&lt;"&amp;AE1354)/COUNTIF($Z$2:$Z$4721,"是")*100,"")</f>
        <v/>
      </c>
      <c r="AK1354" s="28" t="str">
        <f>IF(Z1354="是",COUNTIFS($Z$2:$Z$4721,"是",$AF$2:$AF$4721,"&lt;"&amp;AF1354)/COUNTIF($Z$2:$Z$4721,"是")*100,"")</f>
        <v/>
      </c>
      <c r="AL1354" s="29" t="str">
        <f>IF(Z1354="是",ROUND(AG1354*0.1+AH1354*0.35+AI1354*0.15+AJ1354*0.15+AK1354*0.25,2),"")</f>
        <v/>
      </c>
      <c r="AM1354" s="25" t="str">
        <f>IF(Z1354="是",COUNTIFS($Z$2:$Z$4721,"是",$AL$2:$AL$4721,"&gt;"&amp;AL1354)+1,"")</f>
        <v/>
      </c>
      <c r="AN1354" s="24" t="str">
        <f>IF(Z1354&lt;&gt;"是","非参评",IF(AND(AM1354&lt;=COUNTIF($Z$2:$Z$4721,"是")*0.2,AC1354&gt;MEDIAN(IF($Z$2:$Z$4721="是",$AC$2:$AC$4721))),"S",IF(AM1354&lt;=COUNTIF($Z$2:$Z$4721,"是")*0.5,"A",IF(AM1354&lt;=COUNTIF($Z$2:$Z$4721,"是")*0.8,"B","C"))))</f>
        <v>非参评</v>
      </c>
      <c r="AO1354" s="24" t="str">
        <f>IF(G1354="","无数据",IF(G1354&lt;30,"MOB1-",IF(G1354&lt;90,"MOB1-3",IF(G1354&lt;180,"MOB3-6",IF(G1354&lt;365,"MOB6-12","MOB12+")))))</f>
        <v>MOB1-3</v>
      </c>
    </row>
    <row r="1355" spans="1:41" ht="13.5" hidden="1" customHeight="1">
      <c r="A1355" s="24" t="s">
        <v>1168</v>
      </c>
      <c r="B1355" s="34" t="s">
        <v>147</v>
      </c>
      <c r="C1355" s="25">
        <v>806165</v>
      </c>
      <c r="D1355" s="24" t="s">
        <v>208</v>
      </c>
      <c r="E1355" s="26">
        <v>46113.433333333298</v>
      </c>
      <c r="F1355" s="26">
        <v>46113.433333333298</v>
      </c>
      <c r="G1355" s="25">
        <v>41</v>
      </c>
      <c r="H1355" s="25">
        <v>41</v>
      </c>
      <c r="I1355" s="26">
        <v>46152.767361111102</v>
      </c>
      <c r="J1355" s="27">
        <v>730</v>
      </c>
      <c r="K1355" s="27">
        <v>934</v>
      </c>
      <c r="L1355" s="27">
        <v>424</v>
      </c>
      <c r="M1355" s="27">
        <v>39698</v>
      </c>
      <c r="N1355" s="27">
        <v>32017</v>
      </c>
      <c r="O1355" s="25">
        <v>9</v>
      </c>
      <c r="P1355" s="27">
        <v>0</v>
      </c>
      <c r="Q1355" s="24"/>
      <c r="R1355" s="24"/>
      <c r="S1355" s="27">
        <v>4</v>
      </c>
      <c r="T1355" s="27">
        <v>8</v>
      </c>
      <c r="U1355" s="27">
        <v>312800</v>
      </c>
      <c r="V1355" s="27">
        <v>243000</v>
      </c>
      <c r="W1355" s="27">
        <v>312800</v>
      </c>
      <c r="X1355" s="24" t="str">
        <f>IF(OR(I1355="",说明首页!$C$3-INT(I1355)&gt;7),"是","否")</f>
        <v>否</v>
      </c>
      <c r="Y1355" s="24" t="str">
        <f>IF(OR(O1355="",O1355&lt;22),"是","否")</f>
        <v>是</v>
      </c>
      <c r="Z1355" s="24" t="str">
        <f>IF(AND(X1355="否",Y1355="否"),"是","否")</f>
        <v>否</v>
      </c>
      <c r="AA1355" s="24" t="str">
        <f>IF(OR(I1355="",说明首页!$C$3-INT(I1355)&gt;=3),"是","否")</f>
        <v>否</v>
      </c>
      <c r="AB1355" s="28">
        <f>IFERROR(IF(L1355&gt;0,N1355/L1355,0),0)</f>
        <v>75.511792452830193</v>
      </c>
      <c r="AC1355" s="29">
        <f>IFERROR(IF(U1355="",0,U1355/10000),0)</f>
        <v>31.28</v>
      </c>
      <c r="AD1355" s="27">
        <f>IFERROR(IF(AND(T1355&lt;&gt;"",T1355&gt;0),U1355/T1355,0),0)</f>
        <v>39100</v>
      </c>
      <c r="AE1355" s="29">
        <f>IFERROR(IF(V1355="",0,V1355/10000),0)</f>
        <v>24.3</v>
      </c>
      <c r="AF1355" s="29">
        <f>IFERROR(IF(O1355&gt;0,N1355/O1355/60,0),0)</f>
        <v>59.290740740740738</v>
      </c>
      <c r="AG1355" s="28" t="str">
        <f>IF(Z1355="是",COUNTIFS($Z$2:$Z$4721,"是",$AB$2:$AB$4721,"&lt;"&amp;AB1355)/COUNTIF($Z$2:$Z$4721,"是")*100,"")</f>
        <v/>
      </c>
      <c r="AH1355" s="28" t="str">
        <f>IF(Z1355="是",COUNTIFS($Z$2:$Z$4721,"是",$AC$2:$AC$4721,"&lt;"&amp;AC1355)/COUNTIF($Z$2:$Z$4721,"是")*100,"")</f>
        <v/>
      </c>
      <c r="AI1355" s="28" t="str">
        <f>IF(Z1355="是",COUNTIFS($Z$2:$Z$4721,"是",$AD$2:$AD$4721,"&lt;"&amp;AD1355)/COUNTIF($Z$2:$Z$4721,"是")*100,"")</f>
        <v/>
      </c>
      <c r="AJ1355" s="28" t="str">
        <f>IF(Z1355="是",COUNTIFS($Z$2:$Z$4721,"是",$AE$2:$AE$4721,"&lt;"&amp;AE1355)/COUNTIF($Z$2:$Z$4721,"是")*100,"")</f>
        <v/>
      </c>
      <c r="AK1355" s="28" t="str">
        <f>IF(Z1355="是",COUNTIFS($Z$2:$Z$4721,"是",$AF$2:$AF$4721,"&lt;"&amp;AF1355)/COUNTIF($Z$2:$Z$4721,"是")*100,"")</f>
        <v/>
      </c>
      <c r="AL1355" s="29" t="str">
        <f>IF(Z1355="是",ROUND(AG1355*0.1+AH1355*0.35+AI1355*0.15+AJ1355*0.15+AK1355*0.25,2),"")</f>
        <v/>
      </c>
      <c r="AM1355" s="25" t="str">
        <f>IF(Z1355="是",COUNTIFS($Z$2:$Z$4721,"是",$AL$2:$AL$4721,"&gt;"&amp;AL1355)+1,"")</f>
        <v/>
      </c>
      <c r="AN1355" s="24" t="str">
        <f>IF(Z1355&lt;&gt;"是","非参评",IF(AND(AM1355&lt;=COUNTIF($Z$2:$Z$4721,"是")*0.2,AC1355&gt;MEDIAN(IF($Z$2:$Z$4721="是",$AC$2:$AC$4721))),"S",IF(AM1355&lt;=COUNTIF($Z$2:$Z$4721,"是")*0.5,"A",IF(AM1355&lt;=COUNTIF($Z$2:$Z$4721,"是")*0.8,"B","C"))))</f>
        <v>非参评</v>
      </c>
      <c r="AO1355" s="24" t="str">
        <f>IF(G1355="","无数据",IF(G1355&lt;30,"MOB1-",IF(G1355&lt;90,"MOB1-3",IF(G1355&lt;180,"MOB3-6",IF(G1355&lt;365,"MOB6-12","MOB12+")))))</f>
        <v>MOB1-3</v>
      </c>
    </row>
    <row r="1356" spans="1:41" ht="13.5" hidden="1" customHeight="1">
      <c r="A1356" s="24" t="s">
        <v>1168</v>
      </c>
      <c r="B1356" s="34" t="s">
        <v>147</v>
      </c>
      <c r="C1356" s="25">
        <v>806811</v>
      </c>
      <c r="D1356" s="24" t="s">
        <v>1813</v>
      </c>
      <c r="E1356" s="26">
        <v>46114.684027777803</v>
      </c>
      <c r="F1356" s="26">
        <v>46114.684027777803</v>
      </c>
      <c r="G1356" s="25">
        <v>40</v>
      </c>
      <c r="H1356" s="25">
        <v>40</v>
      </c>
      <c r="I1356" s="26">
        <v>46153.805555555598</v>
      </c>
      <c r="J1356" s="27">
        <v>3706</v>
      </c>
      <c r="K1356" s="27">
        <v>4025</v>
      </c>
      <c r="L1356" s="27">
        <v>2001</v>
      </c>
      <c r="M1356" s="27">
        <v>220398</v>
      </c>
      <c r="N1356" s="27">
        <v>190502</v>
      </c>
      <c r="O1356" s="25">
        <v>21</v>
      </c>
      <c r="P1356" s="27">
        <v>0</v>
      </c>
      <c r="Q1356" s="24"/>
      <c r="R1356" s="24"/>
      <c r="S1356" s="27">
        <v>193</v>
      </c>
      <c r="T1356" s="27">
        <v>296</v>
      </c>
      <c r="U1356" s="27">
        <v>3888000</v>
      </c>
      <c r="V1356" s="27">
        <v>881700</v>
      </c>
      <c r="W1356" s="27">
        <v>3888000</v>
      </c>
      <c r="X1356" s="24" t="str">
        <f>IF(OR(I1356="",说明首页!$C$3-INT(I1356)&gt;7),"是","否")</f>
        <v>否</v>
      </c>
      <c r="Y1356" s="24" t="str">
        <f>IF(OR(O1356="",O1356&lt;22),"是","否")</f>
        <v>是</v>
      </c>
      <c r="Z1356" s="24" t="str">
        <f>IF(AND(X1356="否",Y1356="否"),"是","否")</f>
        <v>否</v>
      </c>
      <c r="AA1356" s="24" t="str">
        <f>IF(OR(I1356="",说明首页!$C$3-INT(I1356)&gt;=3),"是","否")</f>
        <v>否</v>
      </c>
      <c r="AB1356" s="28">
        <f>IFERROR(IF(L1356&gt;0,N1356/L1356,0),0)</f>
        <v>95.203398300849571</v>
      </c>
      <c r="AC1356" s="29">
        <f>IFERROR(IF(U1356="",0,U1356/10000),0)</f>
        <v>388.8</v>
      </c>
      <c r="AD1356" s="27">
        <f>IFERROR(IF(AND(T1356&lt;&gt;"",T1356&gt;0),U1356/T1356,0),0)</f>
        <v>13135.135135135135</v>
      </c>
      <c r="AE1356" s="29">
        <f>IFERROR(IF(V1356="",0,V1356/10000),0)</f>
        <v>88.17</v>
      </c>
      <c r="AF1356" s="29">
        <f>IFERROR(IF(O1356&gt;0,N1356/O1356/60,0),0)</f>
        <v>151.19206349206348</v>
      </c>
      <c r="AG1356" s="28" t="str">
        <f>IF(Z1356="是",COUNTIFS($Z$2:$Z$4721,"是",$AB$2:$AB$4721,"&lt;"&amp;AB1356)/COUNTIF($Z$2:$Z$4721,"是")*100,"")</f>
        <v/>
      </c>
      <c r="AH1356" s="28" t="str">
        <f>IF(Z1356="是",COUNTIFS($Z$2:$Z$4721,"是",$AC$2:$AC$4721,"&lt;"&amp;AC1356)/COUNTIF($Z$2:$Z$4721,"是")*100,"")</f>
        <v/>
      </c>
      <c r="AI1356" s="28" t="str">
        <f>IF(Z1356="是",COUNTIFS($Z$2:$Z$4721,"是",$AD$2:$AD$4721,"&lt;"&amp;AD1356)/COUNTIF($Z$2:$Z$4721,"是")*100,"")</f>
        <v/>
      </c>
      <c r="AJ1356" s="28" t="str">
        <f>IF(Z1356="是",COUNTIFS($Z$2:$Z$4721,"是",$AE$2:$AE$4721,"&lt;"&amp;AE1356)/COUNTIF($Z$2:$Z$4721,"是")*100,"")</f>
        <v/>
      </c>
      <c r="AK1356" s="28" t="str">
        <f>IF(Z1356="是",COUNTIFS($Z$2:$Z$4721,"是",$AF$2:$AF$4721,"&lt;"&amp;AF1356)/COUNTIF($Z$2:$Z$4721,"是")*100,"")</f>
        <v/>
      </c>
      <c r="AL1356" s="29" t="str">
        <f>IF(Z1356="是",ROUND(AG1356*0.1+AH1356*0.35+AI1356*0.15+AJ1356*0.15+AK1356*0.25,2),"")</f>
        <v/>
      </c>
      <c r="AM1356" s="25" t="str">
        <f>IF(Z1356="是",COUNTIFS($Z$2:$Z$4721,"是",$AL$2:$AL$4721,"&gt;"&amp;AL1356)+1,"")</f>
        <v/>
      </c>
      <c r="AN1356" s="24" t="str">
        <f>IF(Z1356&lt;&gt;"是","非参评",IF(AND(AM1356&lt;=COUNTIF($Z$2:$Z$4721,"是")*0.2,AC1356&gt;MEDIAN(IF($Z$2:$Z$4721="是",$AC$2:$AC$4721))),"S",IF(AM1356&lt;=COUNTIF($Z$2:$Z$4721,"是")*0.5,"A",IF(AM1356&lt;=COUNTIF($Z$2:$Z$4721,"是")*0.8,"B","C"))))</f>
        <v>非参评</v>
      </c>
      <c r="AO1356" s="24" t="str">
        <f>IF(G1356="","无数据",IF(G1356&lt;30,"MOB1-",IF(G1356&lt;90,"MOB1-3",IF(G1356&lt;180,"MOB3-6",IF(G1356&lt;365,"MOB6-12","MOB12+")))))</f>
        <v>MOB1-3</v>
      </c>
    </row>
    <row r="1357" spans="1:41" ht="13.5" hidden="1" customHeight="1">
      <c r="A1357" s="24" t="s">
        <v>1168</v>
      </c>
      <c r="B1357" s="34" t="s">
        <v>147</v>
      </c>
      <c r="C1357" s="25">
        <v>806812</v>
      </c>
      <c r="D1357" s="24" t="s">
        <v>1200</v>
      </c>
      <c r="E1357" s="26">
        <v>46114.6784722222</v>
      </c>
      <c r="F1357" s="26">
        <v>46114.6784722222</v>
      </c>
      <c r="G1357" s="25">
        <v>40</v>
      </c>
      <c r="H1357" s="25">
        <v>40</v>
      </c>
      <c r="I1357" s="26">
        <v>46154.800694444399</v>
      </c>
      <c r="J1357" s="27">
        <v>3834</v>
      </c>
      <c r="K1357" s="27">
        <v>4064</v>
      </c>
      <c r="L1357" s="27">
        <v>1981</v>
      </c>
      <c r="M1357" s="27">
        <v>233207</v>
      </c>
      <c r="N1357" s="27">
        <v>202666</v>
      </c>
      <c r="O1357" s="25">
        <v>24</v>
      </c>
      <c r="P1357" s="27">
        <v>0</v>
      </c>
      <c r="Q1357" s="24"/>
      <c r="R1357" s="24"/>
      <c r="S1357" s="27">
        <v>140</v>
      </c>
      <c r="T1357" s="27">
        <v>217</v>
      </c>
      <c r="U1357" s="27">
        <v>3269400</v>
      </c>
      <c r="V1357" s="27">
        <v>1823700</v>
      </c>
      <c r="W1357" s="27">
        <v>3269400</v>
      </c>
      <c r="X1357" s="24" t="str">
        <f>IF(OR(I1357="",说明首页!$C$3-INT(I1357)&gt;7),"是","否")</f>
        <v>否</v>
      </c>
      <c r="Y1357" s="24" t="str">
        <f>IF(OR(O1357="",O1357&lt;22),"是","否")</f>
        <v>否</v>
      </c>
      <c r="Z1357" s="24" t="str">
        <f>IF(AND(X1357="否",Y1357="否"),"是","否")</f>
        <v>是</v>
      </c>
      <c r="AA1357" s="24" t="str">
        <f>IF(OR(I1357="",说明首页!$C$3-INT(I1357)&gt;=3),"是","否")</f>
        <v>否</v>
      </c>
      <c r="AB1357" s="28">
        <f>IFERROR(IF(L1357&gt;0,N1357/L1357,0),0)</f>
        <v>102.30489651691065</v>
      </c>
      <c r="AC1357" s="29">
        <f>IFERROR(IF(U1357="",0,U1357/10000),0)</f>
        <v>326.94</v>
      </c>
      <c r="AD1357" s="27">
        <f>IFERROR(IF(AND(T1357&lt;&gt;"",T1357&gt;0),U1357/T1357,0),0)</f>
        <v>15066.359447004608</v>
      </c>
      <c r="AE1357" s="29">
        <f>IFERROR(IF(V1357="",0,V1357/10000),0)</f>
        <v>182.37</v>
      </c>
      <c r="AF1357" s="29">
        <f>IFERROR(IF(O1357&gt;0,N1357/O1357/60,0),0)</f>
        <v>140.74027777777778</v>
      </c>
      <c r="AG1357" s="28">
        <f>IF(Z1357="是",COUNTIFS($Z$2:$Z$4721,"是",$AB$2:$AB$4721,"&lt;"&amp;AB1357)/COUNTIF($Z$2:$Z$4721,"是")*100,"")</f>
        <v>72.51264755480608</v>
      </c>
      <c r="AH1357" s="28">
        <f>IF(Z1357="是",COUNTIFS($Z$2:$Z$4721,"是",$AC$2:$AC$4721,"&lt;"&amp;AC1357)/COUNTIF($Z$2:$Z$4721,"是")*100,"")</f>
        <v>4.0472175379426645</v>
      </c>
      <c r="AI1357" s="28">
        <f>IF(Z1357="是",COUNTIFS($Z$2:$Z$4721,"是",$AD$2:$AD$4721,"&lt;"&amp;AD1357)/COUNTIF($Z$2:$Z$4721,"是")*100,"")</f>
        <v>6.0708263069139967</v>
      </c>
      <c r="AJ1357" s="28">
        <f>IF(Z1357="是",COUNTIFS($Z$2:$Z$4721,"是",$AE$2:$AE$4721,"&lt;"&amp;AE1357)/COUNTIF($Z$2:$Z$4721,"是")*100,"")</f>
        <v>24.283305227655987</v>
      </c>
      <c r="AK1357" s="28">
        <f>IF(Z1357="是",COUNTIFS($Z$2:$Z$4721,"是",$AF$2:$AF$4721,"&lt;"&amp;AF1357)/COUNTIF($Z$2:$Z$4721,"是")*100,"")</f>
        <v>61.045531197301848</v>
      </c>
      <c r="AL1357" s="29">
        <f>IF(Z1357="是",ROUND(AG1357*0.1+AH1357*0.35+AI1357*0.15+AJ1357*0.15+AK1357*0.25,2),"")</f>
        <v>28.48</v>
      </c>
      <c r="AM1357" s="25">
        <f>IF(Z1357="是",COUNTIFS($Z$2:$Z$4721,"是",$AL$2:$AL$4721,"&gt;"&amp;AL1357)+1,"")</f>
        <v>460</v>
      </c>
      <c r="AN1357" s="24" t="str">
        <f>IF(Z1357&lt;&gt;"是","非参评",IF(AND(AM1357&lt;=COUNTIF($Z$2:$Z$4721,"是")*0.2,AC1357&gt;MEDIAN(IF($Z$2:$Z$4721="是",$AC$2:$AC$4721))),"S",IF(AM1357&lt;=COUNTIF($Z$2:$Z$4721,"是")*0.5,"A",IF(AM1357&lt;=COUNTIF($Z$2:$Z$4721,"是")*0.8,"B","C"))))</f>
        <v>B</v>
      </c>
      <c r="AO1357" s="24" t="str">
        <f>IF(G1357="","无数据",IF(G1357&lt;30,"MOB1-",IF(G1357&lt;90,"MOB1-3",IF(G1357&lt;180,"MOB3-6",IF(G1357&lt;365,"MOB6-12","MOB12+")))))</f>
        <v>MOB1-3</v>
      </c>
    </row>
    <row r="1358" spans="1:41" ht="13.5" hidden="1" customHeight="1">
      <c r="A1358" s="24" t="s">
        <v>1168</v>
      </c>
      <c r="B1358" s="34" t="s">
        <v>147</v>
      </c>
      <c r="C1358" s="25">
        <v>806813</v>
      </c>
      <c r="D1358" s="24" t="s">
        <v>1721</v>
      </c>
      <c r="E1358" s="26">
        <v>46114.6652777778</v>
      </c>
      <c r="F1358" s="26">
        <v>46114.6652777778</v>
      </c>
      <c r="G1358" s="25">
        <v>40</v>
      </c>
      <c r="H1358" s="25">
        <v>40</v>
      </c>
      <c r="I1358" s="26">
        <v>46150.493750000001</v>
      </c>
      <c r="J1358" s="27">
        <v>2297</v>
      </c>
      <c r="K1358" s="27">
        <v>2504</v>
      </c>
      <c r="L1358" s="27">
        <v>990</v>
      </c>
      <c r="M1358" s="27">
        <v>177679</v>
      </c>
      <c r="N1358" s="27">
        <v>155731</v>
      </c>
      <c r="O1358" s="25">
        <v>20</v>
      </c>
      <c r="P1358" s="27">
        <v>0</v>
      </c>
      <c r="Q1358" s="24"/>
      <c r="R1358" s="24"/>
      <c r="S1358" s="27">
        <v>116</v>
      </c>
      <c r="T1358" s="27">
        <v>190</v>
      </c>
      <c r="U1358" s="27">
        <v>3172100</v>
      </c>
      <c r="V1358" s="27">
        <v>1923200</v>
      </c>
      <c r="W1358" s="27">
        <v>3172100</v>
      </c>
      <c r="X1358" s="24" t="str">
        <f>IF(OR(I1358="",说明首页!$C$3-INT(I1358)&gt;7),"是","否")</f>
        <v>否</v>
      </c>
      <c r="Y1358" s="24" t="str">
        <f>IF(OR(O1358="",O1358&lt;22),"是","否")</f>
        <v>是</v>
      </c>
      <c r="Z1358" s="24" t="str">
        <f>IF(AND(X1358="否",Y1358="否"),"是","否")</f>
        <v>否</v>
      </c>
      <c r="AA1358" s="24" t="str">
        <f>IF(OR(I1358="",说明首页!$C$3-INT(I1358)&gt;=3),"是","否")</f>
        <v>否</v>
      </c>
      <c r="AB1358" s="28">
        <f>IFERROR(IF(L1358&gt;0,N1358/L1358,0),0)</f>
        <v>157.30404040404039</v>
      </c>
      <c r="AC1358" s="29">
        <f>IFERROR(IF(U1358="",0,U1358/10000),0)</f>
        <v>317.20999999999998</v>
      </c>
      <c r="AD1358" s="27">
        <f>IFERROR(IF(AND(T1358&lt;&gt;"",T1358&gt;0),U1358/T1358,0),0)</f>
        <v>16695.263157894737</v>
      </c>
      <c r="AE1358" s="29">
        <f>IFERROR(IF(V1358="",0,V1358/10000),0)</f>
        <v>192.32</v>
      </c>
      <c r="AF1358" s="29">
        <f>IFERROR(IF(O1358&gt;0,N1358/O1358/60,0),0)</f>
        <v>129.77583333333334</v>
      </c>
      <c r="AG1358" s="28" t="str">
        <f>IF(Z1358="是",COUNTIFS($Z$2:$Z$4721,"是",$AB$2:$AB$4721,"&lt;"&amp;AB1358)/COUNTIF($Z$2:$Z$4721,"是")*100,"")</f>
        <v/>
      </c>
      <c r="AH1358" s="28" t="str">
        <f>IF(Z1358="是",COUNTIFS($Z$2:$Z$4721,"是",$AC$2:$AC$4721,"&lt;"&amp;AC1358)/COUNTIF($Z$2:$Z$4721,"是")*100,"")</f>
        <v/>
      </c>
      <c r="AI1358" s="28" t="str">
        <f>IF(Z1358="是",COUNTIFS($Z$2:$Z$4721,"是",$AD$2:$AD$4721,"&lt;"&amp;AD1358)/COUNTIF($Z$2:$Z$4721,"是")*100,"")</f>
        <v/>
      </c>
      <c r="AJ1358" s="28" t="str">
        <f>IF(Z1358="是",COUNTIFS($Z$2:$Z$4721,"是",$AE$2:$AE$4721,"&lt;"&amp;AE1358)/COUNTIF($Z$2:$Z$4721,"是")*100,"")</f>
        <v/>
      </c>
      <c r="AK1358" s="28" t="str">
        <f>IF(Z1358="是",COUNTIFS($Z$2:$Z$4721,"是",$AF$2:$AF$4721,"&lt;"&amp;AF1358)/COUNTIF($Z$2:$Z$4721,"是")*100,"")</f>
        <v/>
      </c>
      <c r="AL1358" s="29" t="str">
        <f>IF(Z1358="是",ROUND(AG1358*0.1+AH1358*0.35+AI1358*0.15+AJ1358*0.15+AK1358*0.25,2),"")</f>
        <v/>
      </c>
      <c r="AM1358" s="25" t="str">
        <f>IF(Z1358="是",COUNTIFS($Z$2:$Z$4721,"是",$AL$2:$AL$4721,"&gt;"&amp;AL1358)+1,"")</f>
        <v/>
      </c>
      <c r="AN1358" s="24" t="str">
        <f>IF(Z1358&lt;&gt;"是","非参评",IF(AND(AM1358&lt;=COUNTIF($Z$2:$Z$4721,"是")*0.2,AC1358&gt;MEDIAN(IF($Z$2:$Z$4721="是",$AC$2:$AC$4721))),"S",IF(AM1358&lt;=COUNTIF($Z$2:$Z$4721,"是")*0.5,"A",IF(AM1358&lt;=COUNTIF($Z$2:$Z$4721,"是")*0.8,"B","C"))))</f>
        <v>非参评</v>
      </c>
      <c r="AO1358" s="24" t="str">
        <f>IF(G1358="","无数据",IF(G1358&lt;30,"MOB1-",IF(G1358&lt;90,"MOB1-3",IF(G1358&lt;180,"MOB3-6",IF(G1358&lt;365,"MOB6-12","MOB12+")))))</f>
        <v>MOB1-3</v>
      </c>
    </row>
    <row r="1359" spans="1:41" ht="13.5" hidden="1" customHeight="1">
      <c r="A1359" s="24" t="s">
        <v>1168</v>
      </c>
      <c r="B1359" s="34" t="s">
        <v>147</v>
      </c>
      <c r="C1359" s="25">
        <v>806815</v>
      </c>
      <c r="D1359" s="24" t="s">
        <v>1266</v>
      </c>
      <c r="E1359" s="26">
        <v>46114.672222222202</v>
      </c>
      <c r="F1359" s="26">
        <v>46114.672222222202</v>
      </c>
      <c r="G1359" s="25">
        <v>40</v>
      </c>
      <c r="H1359" s="25">
        <v>40</v>
      </c>
      <c r="I1359" s="26">
        <v>46153.775694444397</v>
      </c>
      <c r="J1359" s="27">
        <v>3742</v>
      </c>
      <c r="K1359" s="27">
        <v>4080</v>
      </c>
      <c r="L1359" s="27">
        <v>1938</v>
      </c>
      <c r="M1359" s="27">
        <v>224174</v>
      </c>
      <c r="N1359" s="27">
        <v>193780</v>
      </c>
      <c r="O1359" s="25">
        <v>21</v>
      </c>
      <c r="P1359" s="27">
        <v>0</v>
      </c>
      <c r="Q1359" s="24"/>
      <c r="R1359" s="24"/>
      <c r="S1359" s="27">
        <v>160</v>
      </c>
      <c r="T1359" s="27">
        <v>232</v>
      </c>
      <c r="U1359" s="27">
        <v>3389100</v>
      </c>
      <c r="V1359" s="27">
        <v>816300</v>
      </c>
      <c r="W1359" s="27">
        <v>3389100</v>
      </c>
      <c r="X1359" s="24" t="str">
        <f>IF(OR(I1359="",说明首页!$C$3-INT(I1359)&gt;7),"是","否")</f>
        <v>否</v>
      </c>
      <c r="Y1359" s="24" t="str">
        <f>IF(OR(O1359="",O1359&lt;22),"是","否")</f>
        <v>是</v>
      </c>
      <c r="Z1359" s="24" t="str">
        <f>IF(AND(X1359="否",Y1359="否"),"是","否")</f>
        <v>否</v>
      </c>
      <c r="AA1359" s="24" t="str">
        <f>IF(OR(I1359="",说明首页!$C$3-INT(I1359)&gt;=3),"是","否")</f>
        <v>否</v>
      </c>
      <c r="AB1359" s="28">
        <f>IFERROR(IF(L1359&gt;0,N1359/L1359,0),0)</f>
        <v>99.989680082559346</v>
      </c>
      <c r="AC1359" s="29">
        <f>IFERROR(IF(U1359="",0,U1359/10000),0)</f>
        <v>338.91</v>
      </c>
      <c r="AD1359" s="27">
        <f>IFERROR(IF(AND(T1359&lt;&gt;"",T1359&gt;0),U1359/T1359,0),0)</f>
        <v>14608.189655172413</v>
      </c>
      <c r="AE1359" s="29">
        <f>IFERROR(IF(V1359="",0,V1359/10000),0)</f>
        <v>81.63</v>
      </c>
      <c r="AF1359" s="29">
        <f>IFERROR(IF(O1359&gt;0,N1359/O1359/60,0),0)</f>
        <v>153.79365079365078</v>
      </c>
      <c r="AG1359" s="28" t="str">
        <f>IF(Z1359="是",COUNTIFS($Z$2:$Z$4721,"是",$AB$2:$AB$4721,"&lt;"&amp;AB1359)/COUNTIF($Z$2:$Z$4721,"是")*100,"")</f>
        <v/>
      </c>
      <c r="AH1359" s="28" t="str">
        <f>IF(Z1359="是",COUNTIFS($Z$2:$Z$4721,"是",$AC$2:$AC$4721,"&lt;"&amp;AC1359)/COUNTIF($Z$2:$Z$4721,"是")*100,"")</f>
        <v/>
      </c>
      <c r="AI1359" s="28" t="str">
        <f>IF(Z1359="是",COUNTIFS($Z$2:$Z$4721,"是",$AD$2:$AD$4721,"&lt;"&amp;AD1359)/COUNTIF($Z$2:$Z$4721,"是")*100,"")</f>
        <v/>
      </c>
      <c r="AJ1359" s="28" t="str">
        <f>IF(Z1359="是",COUNTIFS($Z$2:$Z$4721,"是",$AE$2:$AE$4721,"&lt;"&amp;AE1359)/COUNTIF($Z$2:$Z$4721,"是")*100,"")</f>
        <v/>
      </c>
      <c r="AK1359" s="28" t="str">
        <f>IF(Z1359="是",COUNTIFS($Z$2:$Z$4721,"是",$AF$2:$AF$4721,"&lt;"&amp;AF1359)/COUNTIF($Z$2:$Z$4721,"是")*100,"")</f>
        <v/>
      </c>
      <c r="AL1359" s="29" t="str">
        <f>IF(Z1359="是",ROUND(AG1359*0.1+AH1359*0.35+AI1359*0.15+AJ1359*0.15+AK1359*0.25,2),"")</f>
        <v/>
      </c>
      <c r="AM1359" s="25" t="str">
        <f>IF(Z1359="是",COUNTIFS($Z$2:$Z$4721,"是",$AL$2:$AL$4721,"&gt;"&amp;AL1359)+1,"")</f>
        <v/>
      </c>
      <c r="AN1359" s="24" t="str">
        <f>IF(Z1359&lt;&gt;"是","非参评",IF(AND(AM1359&lt;=COUNTIF($Z$2:$Z$4721,"是")*0.2,AC1359&gt;MEDIAN(IF($Z$2:$Z$4721="是",$AC$2:$AC$4721))),"S",IF(AM1359&lt;=COUNTIF($Z$2:$Z$4721,"是")*0.5,"A",IF(AM1359&lt;=COUNTIF($Z$2:$Z$4721,"是")*0.8,"B","C"))))</f>
        <v>非参评</v>
      </c>
      <c r="AO1359" s="24" t="str">
        <f>IF(G1359="","无数据",IF(G1359&lt;30,"MOB1-",IF(G1359&lt;90,"MOB1-3",IF(G1359&lt;180,"MOB3-6",IF(G1359&lt;365,"MOB6-12","MOB12+")))))</f>
        <v>MOB1-3</v>
      </c>
    </row>
    <row r="1360" spans="1:41" ht="13.5" hidden="1" customHeight="1">
      <c r="A1360" s="24" t="s">
        <v>1168</v>
      </c>
      <c r="B1360" s="34" t="s">
        <v>147</v>
      </c>
      <c r="C1360" s="25">
        <v>806817</v>
      </c>
      <c r="D1360" s="24" t="s">
        <v>1618</v>
      </c>
      <c r="E1360" s="26">
        <v>46115.734722222202</v>
      </c>
      <c r="F1360" s="26">
        <v>46115.734722222202</v>
      </c>
      <c r="G1360" s="25">
        <v>39</v>
      </c>
      <c r="H1360" s="25">
        <v>39</v>
      </c>
      <c r="I1360" s="26">
        <v>46147.497916666704</v>
      </c>
      <c r="J1360" s="27">
        <v>2651</v>
      </c>
      <c r="K1360" s="27">
        <v>3208</v>
      </c>
      <c r="L1360" s="27">
        <v>1241</v>
      </c>
      <c r="M1360" s="27">
        <v>105199</v>
      </c>
      <c r="N1360" s="27">
        <v>77340</v>
      </c>
      <c r="O1360" s="25">
        <v>18</v>
      </c>
      <c r="P1360" s="27">
        <v>0</v>
      </c>
      <c r="Q1360" s="24"/>
      <c r="R1360" s="24"/>
      <c r="S1360" s="27">
        <v>110</v>
      </c>
      <c r="T1360" s="27">
        <v>167</v>
      </c>
      <c r="U1360" s="27">
        <v>1480500</v>
      </c>
      <c r="V1360" s="27">
        <v>33100</v>
      </c>
      <c r="W1360" s="27">
        <v>1480500</v>
      </c>
      <c r="X1360" s="24" t="str">
        <f>IF(OR(I1360="",说明首页!$C$3-INT(I1360)&gt;7),"是","否")</f>
        <v>否</v>
      </c>
      <c r="Y1360" s="24" t="str">
        <f>IF(OR(O1360="",O1360&lt;22),"是","否")</f>
        <v>是</v>
      </c>
      <c r="Z1360" s="24" t="str">
        <f>IF(AND(X1360="否",Y1360="否"),"是","否")</f>
        <v>否</v>
      </c>
      <c r="AA1360" s="24" t="str">
        <f>IF(OR(I1360="",说明首页!$C$3-INT(I1360)&gt;=3),"是","否")</f>
        <v>否</v>
      </c>
      <c r="AB1360" s="28">
        <f>IFERROR(IF(L1360&gt;0,N1360/L1360,0),0)</f>
        <v>62.320709105560034</v>
      </c>
      <c r="AC1360" s="29">
        <f>IFERROR(IF(U1360="",0,U1360/10000),0)</f>
        <v>148.05000000000001</v>
      </c>
      <c r="AD1360" s="27">
        <f>IFERROR(IF(AND(T1360&lt;&gt;"",T1360&gt;0),U1360/T1360,0),0)</f>
        <v>8865.2694610778435</v>
      </c>
      <c r="AE1360" s="29">
        <f>IFERROR(IF(V1360="",0,V1360/10000),0)</f>
        <v>3.31</v>
      </c>
      <c r="AF1360" s="29">
        <f>IFERROR(IF(O1360&gt;0,N1360/O1360/60,0),0)</f>
        <v>71.611111111111114</v>
      </c>
      <c r="AG1360" s="28" t="str">
        <f>IF(Z1360="是",COUNTIFS($Z$2:$Z$4721,"是",$AB$2:$AB$4721,"&lt;"&amp;AB1360)/COUNTIF($Z$2:$Z$4721,"是")*100,"")</f>
        <v/>
      </c>
      <c r="AH1360" s="28" t="str">
        <f>IF(Z1360="是",COUNTIFS($Z$2:$Z$4721,"是",$AC$2:$AC$4721,"&lt;"&amp;AC1360)/COUNTIF($Z$2:$Z$4721,"是")*100,"")</f>
        <v/>
      </c>
      <c r="AI1360" s="28" t="str">
        <f>IF(Z1360="是",COUNTIFS($Z$2:$Z$4721,"是",$AD$2:$AD$4721,"&lt;"&amp;AD1360)/COUNTIF($Z$2:$Z$4721,"是")*100,"")</f>
        <v/>
      </c>
      <c r="AJ1360" s="28" t="str">
        <f>IF(Z1360="是",COUNTIFS($Z$2:$Z$4721,"是",$AE$2:$AE$4721,"&lt;"&amp;AE1360)/COUNTIF($Z$2:$Z$4721,"是")*100,"")</f>
        <v/>
      </c>
      <c r="AK1360" s="28" t="str">
        <f>IF(Z1360="是",COUNTIFS($Z$2:$Z$4721,"是",$AF$2:$AF$4721,"&lt;"&amp;AF1360)/COUNTIF($Z$2:$Z$4721,"是")*100,"")</f>
        <v/>
      </c>
      <c r="AL1360" s="29" t="str">
        <f>IF(Z1360="是",ROUND(AG1360*0.1+AH1360*0.35+AI1360*0.15+AJ1360*0.15+AK1360*0.25,2),"")</f>
        <v/>
      </c>
      <c r="AM1360" s="25" t="str">
        <f>IF(Z1360="是",COUNTIFS($Z$2:$Z$4721,"是",$AL$2:$AL$4721,"&gt;"&amp;AL1360)+1,"")</f>
        <v/>
      </c>
      <c r="AN1360" s="24" t="str">
        <f>IF(Z1360&lt;&gt;"是","非参评",IF(AND(AM1360&lt;=COUNTIF($Z$2:$Z$4721,"是")*0.2,AC1360&gt;MEDIAN(IF($Z$2:$Z$4721="是",$AC$2:$AC$4721))),"S",IF(AM1360&lt;=COUNTIF($Z$2:$Z$4721,"是")*0.5,"A",IF(AM1360&lt;=COUNTIF($Z$2:$Z$4721,"是")*0.8,"B","C"))))</f>
        <v>非参评</v>
      </c>
      <c r="AO1360" s="24" t="str">
        <f>IF(G1360="","无数据",IF(G1360&lt;30,"MOB1-",IF(G1360&lt;90,"MOB1-3",IF(G1360&lt;180,"MOB3-6",IF(G1360&lt;365,"MOB6-12","MOB12+")))))</f>
        <v>MOB1-3</v>
      </c>
    </row>
    <row r="1361" spans="1:41" ht="13.5" hidden="1" customHeight="1">
      <c r="A1361" s="24" t="s">
        <v>1168</v>
      </c>
      <c r="B1361" s="34" t="s">
        <v>147</v>
      </c>
      <c r="C1361" s="25">
        <v>806819</v>
      </c>
      <c r="D1361" s="24" t="s">
        <v>1593</v>
      </c>
      <c r="E1361" s="26">
        <v>46114.688888888901</v>
      </c>
      <c r="F1361" s="26">
        <v>46114.688888888901</v>
      </c>
      <c r="G1361" s="25">
        <v>40</v>
      </c>
      <c r="H1361" s="25">
        <v>40</v>
      </c>
      <c r="I1361" s="26">
        <v>46154.811111111099</v>
      </c>
      <c r="J1361" s="27">
        <v>4509</v>
      </c>
      <c r="K1361" s="27">
        <v>4998</v>
      </c>
      <c r="L1361" s="27">
        <v>2454</v>
      </c>
      <c r="M1361" s="27">
        <v>228620</v>
      </c>
      <c r="N1361" s="27">
        <v>192514</v>
      </c>
      <c r="O1361" s="25">
        <v>22</v>
      </c>
      <c r="P1361" s="27">
        <v>0</v>
      </c>
      <c r="Q1361" s="24"/>
      <c r="R1361" s="24"/>
      <c r="S1361" s="27">
        <v>179</v>
      </c>
      <c r="T1361" s="27">
        <v>276</v>
      </c>
      <c r="U1361" s="27">
        <v>5332400</v>
      </c>
      <c r="V1361" s="27">
        <v>1206900</v>
      </c>
      <c r="W1361" s="27">
        <v>5332400</v>
      </c>
      <c r="X1361" s="24" t="str">
        <f>IF(OR(I1361="",说明首页!$C$3-INT(I1361)&gt;7),"是","否")</f>
        <v>否</v>
      </c>
      <c r="Y1361" s="24" t="str">
        <f>IF(OR(O1361="",O1361&lt;22),"是","否")</f>
        <v>否</v>
      </c>
      <c r="Z1361" s="24" t="str">
        <f>IF(AND(X1361="否",Y1361="否"),"是","否")</f>
        <v>是</v>
      </c>
      <c r="AA1361" s="24" t="str">
        <f>IF(OR(I1361="",说明首页!$C$3-INT(I1361)&gt;=3),"是","否")</f>
        <v>否</v>
      </c>
      <c r="AB1361" s="28">
        <f>IFERROR(IF(L1361&gt;0,N1361/L1361,0),0)</f>
        <v>78.449062754686224</v>
      </c>
      <c r="AC1361" s="29">
        <f>IFERROR(IF(U1361="",0,U1361/10000),0)</f>
        <v>533.24</v>
      </c>
      <c r="AD1361" s="27">
        <f>IFERROR(IF(AND(T1361&lt;&gt;"",T1361&gt;0),U1361/T1361,0),0)</f>
        <v>19320.289855072464</v>
      </c>
      <c r="AE1361" s="29">
        <f>IFERROR(IF(V1361="",0,V1361/10000),0)</f>
        <v>120.69</v>
      </c>
      <c r="AF1361" s="29">
        <f>IFERROR(IF(O1361&gt;0,N1361/O1361/60,0),0)</f>
        <v>145.84393939393939</v>
      </c>
      <c r="AG1361" s="28">
        <f>IF(Z1361="是",COUNTIFS($Z$2:$Z$4721,"是",$AB$2:$AB$4721,"&lt;"&amp;AB1361)/COUNTIF($Z$2:$Z$4721,"是")*100,"")</f>
        <v>20.910623946037099</v>
      </c>
      <c r="AH1361" s="28">
        <f>IF(Z1361="是",COUNTIFS($Z$2:$Z$4721,"是",$AC$2:$AC$4721,"&lt;"&amp;AC1361)/COUNTIF($Z$2:$Z$4721,"是")*100,"")</f>
        <v>20.236087689713322</v>
      </c>
      <c r="AI1361" s="28">
        <f>IF(Z1361="是",COUNTIFS($Z$2:$Z$4721,"是",$AD$2:$AD$4721,"&lt;"&amp;AD1361)/COUNTIF($Z$2:$Z$4721,"是")*100,"")</f>
        <v>22.934232715008431</v>
      </c>
      <c r="AJ1361" s="28">
        <f>IF(Z1361="是",COUNTIFS($Z$2:$Z$4721,"是",$AE$2:$AE$4721,"&lt;"&amp;AE1361)/COUNTIF($Z$2:$Z$4721,"是")*100,"")</f>
        <v>11.973018549747048</v>
      </c>
      <c r="AK1361" s="28">
        <f>IF(Z1361="是",COUNTIFS($Z$2:$Z$4721,"是",$AF$2:$AF$4721,"&lt;"&amp;AF1361)/COUNTIF($Z$2:$Z$4721,"是")*100,"")</f>
        <v>68.128161888701527</v>
      </c>
      <c r="AL1361" s="29">
        <f>IF(Z1361="是",ROUND(AG1361*0.1+AH1361*0.35+AI1361*0.15+AJ1361*0.15+AK1361*0.25,2),"")</f>
        <v>31.44</v>
      </c>
      <c r="AM1361" s="25">
        <f>IF(Z1361="是",COUNTIFS($Z$2:$Z$4721,"是",$AL$2:$AL$4721,"&gt;"&amp;AL1361)+1,"")</f>
        <v>437</v>
      </c>
      <c r="AN1361" s="24" t="str">
        <f>IF(Z1361&lt;&gt;"是","非参评",IF(AND(AM1361&lt;=COUNTIF($Z$2:$Z$4721,"是")*0.2,AC1361&gt;MEDIAN(IF($Z$2:$Z$4721="是",$AC$2:$AC$4721))),"S",IF(AM1361&lt;=COUNTIF($Z$2:$Z$4721,"是")*0.5,"A",IF(AM1361&lt;=COUNTIF($Z$2:$Z$4721,"是")*0.8,"B","C"))))</f>
        <v>B</v>
      </c>
      <c r="AO1361" s="24" t="str">
        <f>IF(G1361="","无数据",IF(G1361&lt;30,"MOB1-",IF(G1361&lt;90,"MOB1-3",IF(G1361&lt;180,"MOB3-6",IF(G1361&lt;365,"MOB6-12","MOB12+")))))</f>
        <v>MOB1-3</v>
      </c>
    </row>
    <row r="1362" spans="1:41" ht="13.5" hidden="1" customHeight="1">
      <c r="A1362" s="24" t="s">
        <v>1168</v>
      </c>
      <c r="B1362" s="34" t="s">
        <v>335</v>
      </c>
      <c r="C1362" s="25">
        <v>806820</v>
      </c>
      <c r="D1362" s="24" t="s">
        <v>1802</v>
      </c>
      <c r="E1362" s="26">
        <v>46115.386805555601</v>
      </c>
      <c r="F1362" s="26">
        <v>46115.386805555601</v>
      </c>
      <c r="G1362" s="25">
        <v>39</v>
      </c>
      <c r="H1362" s="25">
        <v>39</v>
      </c>
      <c r="I1362" s="26">
        <v>46154.742361111101</v>
      </c>
      <c r="J1362" s="27">
        <v>4850</v>
      </c>
      <c r="K1362" s="27">
        <v>5976</v>
      </c>
      <c r="L1362" s="27">
        <v>1994</v>
      </c>
      <c r="M1362" s="27">
        <v>275711</v>
      </c>
      <c r="N1362" s="27">
        <v>221507</v>
      </c>
      <c r="O1362" s="25">
        <v>24</v>
      </c>
      <c r="P1362" s="27">
        <v>0</v>
      </c>
      <c r="Q1362" s="24"/>
      <c r="R1362" s="24"/>
      <c r="S1362" s="27">
        <v>238</v>
      </c>
      <c r="T1362" s="27">
        <v>369</v>
      </c>
      <c r="U1362" s="27">
        <v>11400000</v>
      </c>
      <c r="V1362" s="27">
        <v>6112700</v>
      </c>
      <c r="W1362" s="27">
        <v>11400000</v>
      </c>
      <c r="X1362" s="24" t="str">
        <f>IF(OR(I1362="",说明首页!$C$3-INT(I1362)&gt;7),"是","否")</f>
        <v>否</v>
      </c>
      <c r="Y1362" s="24" t="str">
        <f>IF(OR(O1362="",O1362&lt;22),"是","否")</f>
        <v>否</v>
      </c>
      <c r="Z1362" s="24" t="str">
        <f>IF(AND(X1362="否",Y1362="否"),"是","否")</f>
        <v>是</v>
      </c>
      <c r="AA1362" s="24" t="str">
        <f>IF(OR(I1362="",说明首页!$C$3-INT(I1362)&gt;=3),"是","否")</f>
        <v>否</v>
      </c>
      <c r="AB1362" s="28">
        <f>IFERROR(IF(L1362&gt;0,N1362/L1362,0),0)</f>
        <v>111.08676028084253</v>
      </c>
      <c r="AC1362" s="29">
        <f>IFERROR(IF(U1362="",0,U1362/10000),0)</f>
        <v>1140</v>
      </c>
      <c r="AD1362" s="27">
        <f>IFERROR(IF(AND(T1362&lt;&gt;"",T1362&gt;0),U1362/T1362,0),0)</f>
        <v>30894.308943089432</v>
      </c>
      <c r="AE1362" s="29">
        <f>IFERROR(IF(V1362="",0,V1362/10000),0)</f>
        <v>611.27</v>
      </c>
      <c r="AF1362" s="29">
        <f>IFERROR(IF(O1362&gt;0,N1362/O1362/60,0),0)</f>
        <v>153.82430555555555</v>
      </c>
      <c r="AG1362" s="28">
        <f>IF(Z1362="是",COUNTIFS($Z$2:$Z$4721,"是",$AB$2:$AB$4721,"&lt;"&amp;AB1362)/COUNTIF($Z$2:$Z$4721,"是")*100,"")</f>
        <v>81.281618887015171</v>
      </c>
      <c r="AH1362" s="28">
        <f>IF(Z1362="是",COUNTIFS($Z$2:$Z$4721,"是",$AC$2:$AC$4721,"&lt;"&amp;AC1362)/COUNTIF($Z$2:$Z$4721,"是")*100,"")</f>
        <v>76.72849915682967</v>
      </c>
      <c r="AI1362" s="28">
        <f>IF(Z1362="是",COUNTIFS($Z$2:$Z$4721,"是",$AD$2:$AD$4721,"&lt;"&amp;AD1362)/COUNTIF($Z$2:$Z$4721,"是")*100,"")</f>
        <v>83.305227655986513</v>
      </c>
      <c r="AJ1362" s="28">
        <f>IF(Z1362="是",COUNTIFS($Z$2:$Z$4721,"是",$AE$2:$AE$4721,"&lt;"&amp;AE1362)/COUNTIF($Z$2:$Z$4721,"是")*100,"")</f>
        <v>81.787521079258013</v>
      </c>
      <c r="AK1362" s="28">
        <f>IF(Z1362="是",COUNTIFS($Z$2:$Z$4721,"是",$AF$2:$AF$4721,"&lt;"&amp;AF1362)/COUNTIF($Z$2:$Z$4721,"是")*100,"")</f>
        <v>78.246205733558185</v>
      </c>
      <c r="AL1362" s="29">
        <f>IF(Z1362="是",ROUND(AG1362*0.1+AH1362*0.35+AI1362*0.15+AJ1362*0.15+AK1362*0.25,2),"")</f>
        <v>79.31</v>
      </c>
      <c r="AM1362" s="25">
        <f>IF(Z1362="是",COUNTIFS($Z$2:$Z$4721,"是",$AL$2:$AL$4721,"&gt;"&amp;AL1362)+1,"")</f>
        <v>81</v>
      </c>
      <c r="AN1362" s="24" t="str">
        <f>IF(Z1362&lt;&gt;"是","非参评",IF(AND(AM1362&lt;=COUNTIF($Z$2:$Z$4721,"是")*0.2,AC1362&gt;MEDIAN(IF($Z$2:$Z$4721="是",$AC$2:$AC$4721))),"S",IF(AM1362&lt;=COUNTIF($Z$2:$Z$4721,"是")*0.5,"A",IF(AM1362&lt;=COUNTIF($Z$2:$Z$4721,"是")*0.8,"B","C"))))</f>
        <v>S</v>
      </c>
      <c r="AO1362" s="24" t="str">
        <f>IF(G1362="","无数据",IF(G1362&lt;30,"MOB1-",IF(G1362&lt;90,"MOB1-3",IF(G1362&lt;180,"MOB3-6",IF(G1362&lt;365,"MOB6-12","MOB12+")))))</f>
        <v>MOB1-3</v>
      </c>
    </row>
    <row r="1363" spans="1:41" ht="13.5" hidden="1" customHeight="1">
      <c r="A1363" s="24" t="s">
        <v>1168</v>
      </c>
      <c r="B1363" s="34" t="s">
        <v>152</v>
      </c>
      <c r="C1363" s="25">
        <v>806831</v>
      </c>
      <c r="D1363" s="24" t="s">
        <v>852</v>
      </c>
      <c r="E1363" s="26">
        <v>46114.431250000001</v>
      </c>
      <c r="F1363" s="26">
        <v>46114.431250000001</v>
      </c>
      <c r="G1363" s="25">
        <v>40</v>
      </c>
      <c r="H1363" s="25">
        <v>40</v>
      </c>
      <c r="I1363" s="26">
        <v>46154.750694444403</v>
      </c>
      <c r="J1363" s="27">
        <v>121</v>
      </c>
      <c r="K1363" s="27">
        <v>171</v>
      </c>
      <c r="L1363" s="27">
        <v>79</v>
      </c>
      <c r="M1363" s="27">
        <v>8646</v>
      </c>
      <c r="N1363" s="27">
        <v>7030</v>
      </c>
      <c r="O1363" s="24">
        <v>1</v>
      </c>
      <c r="P1363" s="27">
        <v>0</v>
      </c>
      <c r="Q1363" s="24"/>
      <c r="R1363" s="24"/>
      <c r="S1363" s="27">
        <v>2</v>
      </c>
      <c r="T1363" s="27">
        <v>4</v>
      </c>
      <c r="U1363" s="27">
        <v>11000</v>
      </c>
      <c r="V1363" s="27"/>
      <c r="W1363" s="27">
        <v>11000</v>
      </c>
      <c r="X1363" s="24" t="str">
        <f>IF(OR(I1363="",说明首页!$C$3-INT(I1363)&gt;7),"是","否")</f>
        <v>否</v>
      </c>
      <c r="Y1363" s="24" t="str">
        <f>IF(OR(O1363="",O1363&lt;22),"是","否")</f>
        <v>是</v>
      </c>
      <c r="Z1363" s="24" t="str">
        <f>IF(AND(X1363="否",Y1363="否"),"是","否")</f>
        <v>否</v>
      </c>
      <c r="AA1363" s="24" t="str">
        <f>IF(OR(I1363="",说明首页!$C$3-INT(I1363)&gt;=3),"是","否")</f>
        <v>否</v>
      </c>
      <c r="AB1363" s="28">
        <f>IFERROR(IF(L1363&gt;0,N1363/L1363,0),0)</f>
        <v>88.987341772151893</v>
      </c>
      <c r="AC1363" s="29">
        <f>IFERROR(IF(U1363="",0,U1363/10000),0)</f>
        <v>1.1000000000000001</v>
      </c>
      <c r="AD1363" s="27">
        <f>IFERROR(IF(AND(T1363&lt;&gt;"",T1363&gt;0),U1363/T1363,0),0)</f>
        <v>2750</v>
      </c>
      <c r="AE1363" s="29">
        <f>IFERROR(IF(V1363="",0,V1363/10000),0)</f>
        <v>0</v>
      </c>
      <c r="AF1363" s="29">
        <f>IFERROR(IF(O1363&gt;0,N1363/O1363/60,0),0)</f>
        <v>117.16666666666667</v>
      </c>
      <c r="AG1363" s="28" t="str">
        <f>IF(Z1363="是",COUNTIFS($Z$2:$Z$4721,"是",$AB$2:$AB$4721,"&lt;"&amp;AB1363)/COUNTIF($Z$2:$Z$4721,"是")*100,"")</f>
        <v/>
      </c>
      <c r="AH1363" s="28" t="str">
        <f>IF(Z1363="是",COUNTIFS($Z$2:$Z$4721,"是",$AC$2:$AC$4721,"&lt;"&amp;AC1363)/COUNTIF($Z$2:$Z$4721,"是")*100,"")</f>
        <v/>
      </c>
      <c r="AI1363" s="28" t="str">
        <f>IF(Z1363="是",COUNTIFS($Z$2:$Z$4721,"是",$AD$2:$AD$4721,"&lt;"&amp;AD1363)/COUNTIF($Z$2:$Z$4721,"是")*100,"")</f>
        <v/>
      </c>
      <c r="AJ1363" s="28" t="str">
        <f>IF(Z1363="是",COUNTIFS($Z$2:$Z$4721,"是",$AE$2:$AE$4721,"&lt;"&amp;AE1363)/COUNTIF($Z$2:$Z$4721,"是")*100,"")</f>
        <v/>
      </c>
      <c r="AK1363" s="28" t="str">
        <f>IF(Z1363="是",COUNTIFS($Z$2:$Z$4721,"是",$AF$2:$AF$4721,"&lt;"&amp;AF1363)/COUNTIF($Z$2:$Z$4721,"是")*100,"")</f>
        <v/>
      </c>
      <c r="AL1363" s="29" t="str">
        <f>IF(Z1363="是",ROUND(AG1363*0.1+AH1363*0.35+AI1363*0.15+AJ1363*0.15+AK1363*0.25,2),"")</f>
        <v/>
      </c>
      <c r="AM1363" s="25" t="str">
        <f>IF(Z1363="是",COUNTIFS($Z$2:$Z$4721,"是",$AL$2:$AL$4721,"&gt;"&amp;AL1363)+1,"")</f>
        <v/>
      </c>
      <c r="AN1363" s="24" t="str">
        <f>IF(Z1363&lt;&gt;"是","非参评",IF(AND(AM1363&lt;=COUNTIF($Z$2:$Z$4721,"是")*0.2,AC1363&gt;MEDIAN(IF($Z$2:$Z$4721="是",$AC$2:$AC$4721))),"S",IF(AM1363&lt;=COUNTIF($Z$2:$Z$4721,"是")*0.5,"A",IF(AM1363&lt;=COUNTIF($Z$2:$Z$4721,"是")*0.8,"B","C"))))</f>
        <v>非参评</v>
      </c>
      <c r="AO1363" s="24" t="str">
        <f>IF(G1363="","无数据",IF(G1363&lt;30,"MOB1-",IF(G1363&lt;90,"MOB1-3",IF(G1363&lt;180,"MOB3-6",IF(G1363&lt;365,"MOB6-12","MOB12+")))))</f>
        <v>MOB1-3</v>
      </c>
    </row>
    <row r="1364" spans="1:41" ht="13.5" hidden="1" customHeight="1">
      <c r="A1364" s="24" t="s">
        <v>1168</v>
      </c>
      <c r="B1364" s="34" t="s">
        <v>152</v>
      </c>
      <c r="C1364" s="25">
        <v>806835</v>
      </c>
      <c r="D1364" s="24" t="s">
        <v>857</v>
      </c>
      <c r="E1364" s="26">
        <v>46114.440277777801</v>
      </c>
      <c r="F1364" s="26">
        <v>46114.440277777801</v>
      </c>
      <c r="G1364" s="25">
        <v>40</v>
      </c>
      <c r="H1364" s="25">
        <v>40</v>
      </c>
      <c r="I1364" s="26">
        <v>46154.740277777797</v>
      </c>
      <c r="J1364" s="27">
        <v>89</v>
      </c>
      <c r="K1364" s="27">
        <v>117</v>
      </c>
      <c r="L1364" s="27">
        <v>50</v>
      </c>
      <c r="M1364" s="27">
        <v>5016</v>
      </c>
      <c r="N1364" s="27">
        <v>3983</v>
      </c>
      <c r="O1364" s="25">
        <v>1</v>
      </c>
      <c r="P1364" s="27">
        <v>0</v>
      </c>
      <c r="Q1364" s="24"/>
      <c r="R1364" s="24"/>
      <c r="S1364" s="27">
        <v>1</v>
      </c>
      <c r="T1364" s="27">
        <v>2</v>
      </c>
      <c r="U1364" s="27">
        <v>1000</v>
      </c>
      <c r="V1364" s="27"/>
      <c r="W1364" s="27">
        <v>1000</v>
      </c>
      <c r="X1364" s="24" t="str">
        <f>IF(OR(I1364="",说明首页!$C$3-INT(I1364)&gt;7),"是","否")</f>
        <v>否</v>
      </c>
      <c r="Y1364" s="24" t="str">
        <f>IF(OR(O1364="",O1364&lt;22),"是","否")</f>
        <v>是</v>
      </c>
      <c r="Z1364" s="24" t="str">
        <f>IF(AND(X1364="否",Y1364="否"),"是","否")</f>
        <v>否</v>
      </c>
      <c r="AA1364" s="24" t="str">
        <f>IF(OR(I1364="",说明首页!$C$3-INT(I1364)&gt;=3),"是","否")</f>
        <v>否</v>
      </c>
      <c r="AB1364" s="28">
        <f>IFERROR(IF(L1364&gt;0,N1364/L1364,0),0)</f>
        <v>79.66</v>
      </c>
      <c r="AC1364" s="29">
        <f>IFERROR(IF(U1364="",0,U1364/10000),0)</f>
        <v>0.1</v>
      </c>
      <c r="AD1364" s="27">
        <f>IFERROR(IF(AND(T1364&lt;&gt;"",T1364&gt;0),U1364/T1364,0),0)</f>
        <v>500</v>
      </c>
      <c r="AE1364" s="29">
        <f>IFERROR(IF(V1364="",0,V1364/10000),0)</f>
        <v>0</v>
      </c>
      <c r="AF1364" s="29">
        <f>IFERROR(IF(O1364&gt;0,N1364/O1364/60,0),0)</f>
        <v>66.38333333333334</v>
      </c>
      <c r="AG1364" s="28" t="str">
        <f>IF(Z1364="是",COUNTIFS($Z$2:$Z$4721,"是",$AB$2:$AB$4721,"&lt;"&amp;AB1364)/COUNTIF($Z$2:$Z$4721,"是")*100,"")</f>
        <v/>
      </c>
      <c r="AH1364" s="28" t="str">
        <f>IF(Z1364="是",COUNTIFS($Z$2:$Z$4721,"是",$AC$2:$AC$4721,"&lt;"&amp;AC1364)/COUNTIF($Z$2:$Z$4721,"是")*100,"")</f>
        <v/>
      </c>
      <c r="AI1364" s="28" t="str">
        <f>IF(Z1364="是",COUNTIFS($Z$2:$Z$4721,"是",$AD$2:$AD$4721,"&lt;"&amp;AD1364)/COUNTIF($Z$2:$Z$4721,"是")*100,"")</f>
        <v/>
      </c>
      <c r="AJ1364" s="28" t="str">
        <f>IF(Z1364="是",COUNTIFS($Z$2:$Z$4721,"是",$AE$2:$AE$4721,"&lt;"&amp;AE1364)/COUNTIF($Z$2:$Z$4721,"是")*100,"")</f>
        <v/>
      </c>
      <c r="AK1364" s="28" t="str">
        <f>IF(Z1364="是",COUNTIFS($Z$2:$Z$4721,"是",$AF$2:$AF$4721,"&lt;"&amp;AF1364)/COUNTIF($Z$2:$Z$4721,"是")*100,"")</f>
        <v/>
      </c>
      <c r="AL1364" s="29" t="str">
        <f>IF(Z1364="是",ROUND(AG1364*0.1+AH1364*0.35+AI1364*0.15+AJ1364*0.15+AK1364*0.25,2),"")</f>
        <v/>
      </c>
      <c r="AM1364" s="25" t="str">
        <f>IF(Z1364="是",COUNTIFS($Z$2:$Z$4721,"是",$AL$2:$AL$4721,"&gt;"&amp;AL1364)+1,"")</f>
        <v/>
      </c>
      <c r="AN1364" s="24" t="str">
        <f>IF(Z1364&lt;&gt;"是","非参评",IF(AND(AM1364&lt;=COUNTIF($Z$2:$Z$4721,"是")*0.2,AC1364&gt;MEDIAN(IF($Z$2:$Z$4721="是",$AC$2:$AC$4721))),"S",IF(AM1364&lt;=COUNTIF($Z$2:$Z$4721,"是")*0.5,"A",IF(AM1364&lt;=COUNTIF($Z$2:$Z$4721,"是")*0.8,"B","C"))))</f>
        <v>非参评</v>
      </c>
      <c r="AO1364" s="24" t="str">
        <f>IF(G1364="","无数据",IF(G1364&lt;30,"MOB1-",IF(G1364&lt;90,"MOB1-3",IF(G1364&lt;180,"MOB3-6",IF(G1364&lt;365,"MOB6-12","MOB12+")))))</f>
        <v>MOB1-3</v>
      </c>
    </row>
    <row r="1365" spans="1:41" ht="13.5" hidden="1" customHeight="1">
      <c r="A1365" s="24" t="s">
        <v>1168</v>
      </c>
      <c r="B1365" s="34" t="s">
        <v>152</v>
      </c>
      <c r="C1365" s="25">
        <v>806836</v>
      </c>
      <c r="D1365" s="24" t="s">
        <v>853</v>
      </c>
      <c r="E1365" s="26">
        <v>46114.4375</v>
      </c>
      <c r="F1365" s="26">
        <v>46114.4375</v>
      </c>
      <c r="G1365" s="25">
        <v>40</v>
      </c>
      <c r="H1365" s="25">
        <v>40</v>
      </c>
      <c r="I1365" s="26">
        <v>46142.761805555601</v>
      </c>
      <c r="J1365" s="27">
        <v>79</v>
      </c>
      <c r="K1365" s="27">
        <v>82</v>
      </c>
      <c r="L1365" s="27">
        <v>29</v>
      </c>
      <c r="M1365" s="27">
        <v>3327</v>
      </c>
      <c r="N1365" s="27">
        <v>2542</v>
      </c>
      <c r="O1365" s="25"/>
      <c r="P1365" s="27"/>
      <c r="Q1365" s="24"/>
      <c r="R1365" s="24"/>
      <c r="S1365" s="27"/>
      <c r="T1365" s="27"/>
      <c r="U1365" s="27"/>
      <c r="V1365" s="27"/>
      <c r="W1365" s="27"/>
      <c r="X1365" s="24" t="str">
        <f>IF(OR(I1365="",说明首页!$C$3-INT(I1365)&gt;7),"是","否")</f>
        <v>否</v>
      </c>
      <c r="Y1365" s="24" t="str">
        <f>IF(OR(O1365="",O1365&lt;22),"是","否")</f>
        <v>是</v>
      </c>
      <c r="Z1365" s="24" t="str">
        <f>IF(AND(X1365="否",Y1365="否"),"是","否")</f>
        <v>否</v>
      </c>
      <c r="AA1365" s="24" t="str">
        <f>IF(OR(I1365="",说明首页!$C$3-INT(I1365)&gt;=3),"是","否")</f>
        <v>否</v>
      </c>
      <c r="AB1365" s="28">
        <f>IFERROR(IF(L1365&gt;0,N1365/L1365,0),0)</f>
        <v>87.65517241379311</v>
      </c>
      <c r="AC1365" s="29">
        <f>IFERROR(IF(U1365="",0,U1365/10000),0)</f>
        <v>0</v>
      </c>
      <c r="AD1365" s="27">
        <f>IFERROR(IF(AND(T1365&lt;&gt;"",T1365&gt;0),U1365/T1365,0),0)</f>
        <v>0</v>
      </c>
      <c r="AE1365" s="29">
        <f>IFERROR(IF(V1365="",0,V1365/10000),0)</f>
        <v>0</v>
      </c>
      <c r="AF1365" s="29">
        <f>IFERROR(IF(O1365&gt;0,N1365/O1365/60,0),0)</f>
        <v>0</v>
      </c>
      <c r="AG1365" s="28" t="str">
        <f>IF(Z1365="是",COUNTIFS($Z$2:$Z$4721,"是",$AB$2:$AB$4721,"&lt;"&amp;AB1365)/COUNTIF($Z$2:$Z$4721,"是")*100,"")</f>
        <v/>
      </c>
      <c r="AH1365" s="28" t="str">
        <f>IF(Z1365="是",COUNTIFS($Z$2:$Z$4721,"是",$AC$2:$AC$4721,"&lt;"&amp;AC1365)/COUNTIF($Z$2:$Z$4721,"是")*100,"")</f>
        <v/>
      </c>
      <c r="AI1365" s="28" t="str">
        <f>IF(Z1365="是",COUNTIFS($Z$2:$Z$4721,"是",$AD$2:$AD$4721,"&lt;"&amp;AD1365)/COUNTIF($Z$2:$Z$4721,"是")*100,"")</f>
        <v/>
      </c>
      <c r="AJ1365" s="28" t="str">
        <f>IF(Z1365="是",COUNTIFS($Z$2:$Z$4721,"是",$AE$2:$AE$4721,"&lt;"&amp;AE1365)/COUNTIF($Z$2:$Z$4721,"是")*100,"")</f>
        <v/>
      </c>
      <c r="AK1365" s="28" t="str">
        <f>IF(Z1365="是",COUNTIFS($Z$2:$Z$4721,"是",$AF$2:$AF$4721,"&lt;"&amp;AF1365)/COUNTIF($Z$2:$Z$4721,"是")*100,"")</f>
        <v/>
      </c>
      <c r="AL1365" s="29" t="str">
        <f>IF(Z1365="是",ROUND(AG1365*0.1+AH1365*0.35+AI1365*0.15+AJ1365*0.15+AK1365*0.25,2),"")</f>
        <v/>
      </c>
      <c r="AM1365" s="25" t="str">
        <f>IF(Z1365="是",COUNTIFS($Z$2:$Z$4721,"是",$AL$2:$AL$4721,"&gt;"&amp;AL1365)+1,"")</f>
        <v/>
      </c>
      <c r="AN1365" s="24" t="str">
        <f>IF(Z1365&lt;&gt;"是","非参评",IF(AND(AM1365&lt;=COUNTIF($Z$2:$Z$4721,"是")*0.2,AC1365&gt;MEDIAN(IF($Z$2:$Z$4721="是",$AC$2:$AC$4721))),"S",IF(AM1365&lt;=COUNTIF($Z$2:$Z$4721,"是")*0.5,"A",IF(AM1365&lt;=COUNTIF($Z$2:$Z$4721,"是")*0.8,"B","C"))))</f>
        <v>非参评</v>
      </c>
      <c r="AO1365" s="24" t="str">
        <f>IF(G1365="","无数据",IF(G1365&lt;30,"MOB1-",IF(G1365&lt;90,"MOB1-3",IF(G1365&lt;180,"MOB3-6",IF(G1365&lt;365,"MOB6-12","MOB12+")))))</f>
        <v>MOB1-3</v>
      </c>
    </row>
    <row r="1366" spans="1:41" ht="13.5" hidden="1" customHeight="1">
      <c r="A1366" s="24" t="s">
        <v>1168</v>
      </c>
      <c r="B1366" s="34" t="s">
        <v>152</v>
      </c>
      <c r="C1366" s="25">
        <v>806837</v>
      </c>
      <c r="D1366" s="24" t="s">
        <v>862</v>
      </c>
      <c r="E1366" s="26">
        <v>46114.443055555603</v>
      </c>
      <c r="F1366" s="26">
        <v>46114.443055555603</v>
      </c>
      <c r="G1366" s="25">
        <v>40</v>
      </c>
      <c r="H1366" s="25">
        <v>40</v>
      </c>
      <c r="I1366" s="26">
        <v>46152.396527777797</v>
      </c>
      <c r="J1366" s="27">
        <v>73</v>
      </c>
      <c r="K1366" s="27">
        <v>76</v>
      </c>
      <c r="L1366" s="27">
        <v>36</v>
      </c>
      <c r="M1366" s="27">
        <v>3839</v>
      </c>
      <c r="N1366" s="27">
        <v>3178</v>
      </c>
      <c r="O1366" s="25"/>
      <c r="P1366" s="27"/>
      <c r="Q1366" s="24"/>
      <c r="R1366" s="24"/>
      <c r="S1366" s="27"/>
      <c r="T1366" s="27"/>
      <c r="U1366" s="27"/>
      <c r="V1366" s="27"/>
      <c r="W1366" s="27"/>
      <c r="X1366" s="24" t="str">
        <f>IF(OR(I1366="",说明首页!$C$3-INT(I1366)&gt;7),"是","否")</f>
        <v>否</v>
      </c>
      <c r="Y1366" s="24" t="str">
        <f>IF(OR(O1366="",O1366&lt;22),"是","否")</f>
        <v>是</v>
      </c>
      <c r="Z1366" s="24" t="str">
        <f>IF(AND(X1366="否",Y1366="否"),"是","否")</f>
        <v>否</v>
      </c>
      <c r="AA1366" s="24" t="str">
        <f>IF(OR(I1366="",说明首页!$C$3-INT(I1366)&gt;=3),"是","否")</f>
        <v>否</v>
      </c>
      <c r="AB1366" s="28">
        <f>IFERROR(IF(L1366&gt;0,N1366/L1366,0),0)</f>
        <v>88.277777777777771</v>
      </c>
      <c r="AC1366" s="29">
        <f>IFERROR(IF(U1366="",0,U1366/10000),0)</f>
        <v>0</v>
      </c>
      <c r="AD1366" s="27">
        <f>IFERROR(IF(AND(T1366&lt;&gt;"",T1366&gt;0),U1366/T1366,0),0)</f>
        <v>0</v>
      </c>
      <c r="AE1366" s="29">
        <f>IFERROR(IF(V1366="",0,V1366/10000),0)</f>
        <v>0</v>
      </c>
      <c r="AF1366" s="29">
        <f>IFERROR(IF(O1366&gt;0,N1366/O1366/60,0),0)</f>
        <v>0</v>
      </c>
      <c r="AG1366" s="28" t="str">
        <f>IF(Z1366="是",COUNTIFS($Z$2:$Z$4721,"是",$AB$2:$AB$4721,"&lt;"&amp;AB1366)/COUNTIF($Z$2:$Z$4721,"是")*100,"")</f>
        <v/>
      </c>
      <c r="AH1366" s="28" t="str">
        <f>IF(Z1366="是",COUNTIFS($Z$2:$Z$4721,"是",$AC$2:$AC$4721,"&lt;"&amp;AC1366)/COUNTIF($Z$2:$Z$4721,"是")*100,"")</f>
        <v/>
      </c>
      <c r="AI1366" s="28" t="str">
        <f>IF(Z1366="是",COUNTIFS($Z$2:$Z$4721,"是",$AD$2:$AD$4721,"&lt;"&amp;AD1366)/COUNTIF($Z$2:$Z$4721,"是")*100,"")</f>
        <v/>
      </c>
      <c r="AJ1366" s="28" t="str">
        <f>IF(Z1366="是",COUNTIFS($Z$2:$Z$4721,"是",$AE$2:$AE$4721,"&lt;"&amp;AE1366)/COUNTIF($Z$2:$Z$4721,"是")*100,"")</f>
        <v/>
      </c>
      <c r="AK1366" s="28" t="str">
        <f>IF(Z1366="是",COUNTIFS($Z$2:$Z$4721,"是",$AF$2:$AF$4721,"&lt;"&amp;AF1366)/COUNTIF($Z$2:$Z$4721,"是")*100,"")</f>
        <v/>
      </c>
      <c r="AL1366" s="29" t="str">
        <f>IF(Z1366="是",ROUND(AG1366*0.1+AH1366*0.35+AI1366*0.15+AJ1366*0.15+AK1366*0.25,2),"")</f>
        <v/>
      </c>
      <c r="AM1366" s="25" t="str">
        <f>IF(Z1366="是",COUNTIFS($Z$2:$Z$4721,"是",$AL$2:$AL$4721,"&gt;"&amp;AL1366)+1,"")</f>
        <v/>
      </c>
      <c r="AN1366" s="24" t="str">
        <f>IF(Z1366&lt;&gt;"是","非参评",IF(AND(AM1366&lt;=COUNTIF($Z$2:$Z$4721,"是")*0.2,AC1366&gt;MEDIAN(IF($Z$2:$Z$4721="是",$AC$2:$AC$4721))),"S",IF(AM1366&lt;=COUNTIF($Z$2:$Z$4721,"是")*0.5,"A",IF(AM1366&lt;=COUNTIF($Z$2:$Z$4721,"是")*0.8,"B","C"))))</f>
        <v>非参评</v>
      </c>
      <c r="AO1366" s="24" t="str">
        <f>IF(G1366="","无数据",IF(G1366&lt;30,"MOB1-",IF(G1366&lt;90,"MOB1-3",IF(G1366&lt;180,"MOB3-6",IF(G1366&lt;365,"MOB6-12","MOB12+")))))</f>
        <v>MOB1-3</v>
      </c>
    </row>
    <row r="1367" spans="1:41" ht="13.5" hidden="1" customHeight="1">
      <c r="A1367" s="24" t="s">
        <v>1168</v>
      </c>
      <c r="B1367" s="34" t="s">
        <v>152</v>
      </c>
      <c r="C1367" s="25">
        <v>806838</v>
      </c>
      <c r="D1367" s="24" t="s">
        <v>866</v>
      </c>
      <c r="E1367" s="26">
        <v>46115.377777777801</v>
      </c>
      <c r="F1367" s="26">
        <v>46115.377777777801</v>
      </c>
      <c r="G1367" s="25">
        <v>39</v>
      </c>
      <c r="H1367" s="25">
        <v>39</v>
      </c>
      <c r="I1367" s="26">
        <v>46154.781944444403</v>
      </c>
      <c r="J1367" s="27">
        <v>3523</v>
      </c>
      <c r="K1367" s="27">
        <v>4846</v>
      </c>
      <c r="L1367" s="27">
        <v>2144</v>
      </c>
      <c r="M1367" s="27">
        <v>245552</v>
      </c>
      <c r="N1367" s="27">
        <v>209053</v>
      </c>
      <c r="O1367" s="25">
        <v>25</v>
      </c>
      <c r="P1367" s="27">
        <v>0</v>
      </c>
      <c r="Q1367" s="24"/>
      <c r="R1367" s="24"/>
      <c r="S1367" s="27">
        <v>156</v>
      </c>
      <c r="T1367" s="27">
        <v>251</v>
      </c>
      <c r="U1367" s="27">
        <v>4022100</v>
      </c>
      <c r="V1367" s="27">
        <v>1195400</v>
      </c>
      <c r="W1367" s="27">
        <v>4022100</v>
      </c>
      <c r="X1367" s="24" t="str">
        <f>IF(OR(I1367="",说明首页!$C$3-INT(I1367)&gt;7),"是","否")</f>
        <v>否</v>
      </c>
      <c r="Y1367" s="24" t="str">
        <f>IF(OR(O1367="",O1367&lt;22),"是","否")</f>
        <v>否</v>
      </c>
      <c r="Z1367" s="24" t="str">
        <f>IF(AND(X1367="否",Y1367="否"),"是","否")</f>
        <v>是</v>
      </c>
      <c r="AA1367" s="24" t="str">
        <f>IF(OR(I1367="",说明首页!$C$3-INT(I1367)&gt;=3),"是","否")</f>
        <v>否</v>
      </c>
      <c r="AB1367" s="28">
        <f>IFERROR(IF(L1367&gt;0,N1367/L1367,0),0)</f>
        <v>97.506063432835816</v>
      </c>
      <c r="AC1367" s="29">
        <f>IFERROR(IF(U1367="",0,U1367/10000),0)</f>
        <v>402.21</v>
      </c>
      <c r="AD1367" s="27">
        <f>IFERROR(IF(AND(T1367&lt;&gt;"",T1367&gt;0),U1367/T1367,0),0)</f>
        <v>16024.302788844621</v>
      </c>
      <c r="AE1367" s="29">
        <f>IFERROR(IF(V1367="",0,V1367/10000),0)</f>
        <v>119.54</v>
      </c>
      <c r="AF1367" s="29">
        <f>IFERROR(IF(O1367&gt;0,N1367/O1367/60,0),0)</f>
        <v>139.36866666666668</v>
      </c>
      <c r="AG1367" s="28">
        <f>IF(Z1367="是",COUNTIFS($Z$2:$Z$4721,"是",$AB$2:$AB$4721,"&lt;"&amp;AB1367)/COUNTIF($Z$2:$Z$4721,"是")*100,"")</f>
        <v>62.05733558178752</v>
      </c>
      <c r="AH1367" s="28">
        <f>IF(Z1367="是",COUNTIFS($Z$2:$Z$4721,"是",$AC$2:$AC$4721,"&lt;"&amp;AC1367)/COUNTIF($Z$2:$Z$4721,"是")*100,"")</f>
        <v>9.2748735244519391</v>
      </c>
      <c r="AI1367" s="28">
        <f>IF(Z1367="是",COUNTIFS($Z$2:$Z$4721,"是",$AD$2:$AD$4721,"&lt;"&amp;AD1367)/COUNTIF($Z$2:$Z$4721,"是")*100,"")</f>
        <v>8.768971332209107</v>
      </c>
      <c r="AJ1367" s="28">
        <f>IF(Z1367="是",COUNTIFS($Z$2:$Z$4721,"是",$AE$2:$AE$4721,"&lt;"&amp;AE1367)/COUNTIF($Z$2:$Z$4721,"是")*100,"")</f>
        <v>11.804384485666104</v>
      </c>
      <c r="AK1367" s="28">
        <f>IF(Z1367="是",COUNTIFS($Z$2:$Z$4721,"是",$AF$2:$AF$4721,"&lt;"&amp;AF1367)/COUNTIF($Z$2:$Z$4721,"是")*100,"")</f>
        <v>58.516020236087684</v>
      </c>
      <c r="AL1367" s="29">
        <f>IF(Z1367="是",ROUND(AG1367*0.1+AH1367*0.35+AI1367*0.15+AJ1367*0.15+AK1367*0.25,2),"")</f>
        <v>27.17</v>
      </c>
      <c r="AM1367" s="25">
        <f>IF(Z1367="是",COUNTIFS($Z$2:$Z$4721,"是",$AL$2:$AL$4721,"&gt;"&amp;AL1367)+1,"")</f>
        <v>474</v>
      </c>
      <c r="AN1367" s="24" t="str">
        <f>IF(Z1367&lt;&gt;"是","非参评",IF(AND(AM1367&lt;=COUNTIF($Z$2:$Z$4721,"是")*0.2,AC1367&gt;MEDIAN(IF($Z$2:$Z$4721="是",$AC$2:$AC$4721))),"S",IF(AM1367&lt;=COUNTIF($Z$2:$Z$4721,"是")*0.5,"A",IF(AM1367&lt;=COUNTIF($Z$2:$Z$4721,"是")*0.8,"B","C"))))</f>
        <v>B</v>
      </c>
      <c r="AO1367" s="24" t="str">
        <f>IF(G1367="","无数据",IF(G1367&lt;30,"MOB1-",IF(G1367&lt;90,"MOB1-3",IF(G1367&lt;180,"MOB3-6",IF(G1367&lt;365,"MOB6-12","MOB12+")))))</f>
        <v>MOB1-3</v>
      </c>
    </row>
    <row r="1368" spans="1:41" ht="13.5" hidden="1" customHeight="1">
      <c r="A1368" s="24" t="s">
        <v>1168</v>
      </c>
      <c r="B1368" s="34" t="s">
        <v>152</v>
      </c>
      <c r="C1368" s="25">
        <v>806839</v>
      </c>
      <c r="D1368" s="24" t="s">
        <v>899</v>
      </c>
      <c r="E1368" s="26">
        <v>46115.572222222203</v>
      </c>
      <c r="F1368" s="26">
        <v>46115.572222222203</v>
      </c>
      <c r="G1368" s="25">
        <v>39</v>
      </c>
      <c r="H1368" s="25">
        <v>39</v>
      </c>
      <c r="I1368" s="26">
        <v>46147.636805555601</v>
      </c>
      <c r="J1368" s="27">
        <v>41</v>
      </c>
      <c r="K1368" s="27">
        <v>42</v>
      </c>
      <c r="L1368" s="27">
        <v>17</v>
      </c>
      <c r="M1368" s="27">
        <v>1470</v>
      </c>
      <c r="N1368" s="27">
        <v>1100</v>
      </c>
      <c r="O1368" s="25"/>
      <c r="P1368" s="27"/>
      <c r="Q1368" s="24"/>
      <c r="R1368" s="24"/>
      <c r="S1368" s="27"/>
      <c r="T1368" s="27"/>
      <c r="U1368" s="27"/>
      <c r="V1368" s="27"/>
      <c r="W1368" s="27"/>
      <c r="X1368" s="24" t="str">
        <f>IF(OR(I1368="",说明首页!$C$3-INT(I1368)&gt;7),"是","否")</f>
        <v>否</v>
      </c>
      <c r="Y1368" s="24" t="str">
        <f>IF(OR(O1368="",O1368&lt;22),"是","否")</f>
        <v>是</v>
      </c>
      <c r="Z1368" s="24" t="str">
        <f>IF(AND(X1368="否",Y1368="否"),"是","否")</f>
        <v>否</v>
      </c>
      <c r="AA1368" s="24" t="str">
        <f>IF(OR(I1368="",说明首页!$C$3-INT(I1368)&gt;=3),"是","否")</f>
        <v>否</v>
      </c>
      <c r="AB1368" s="28">
        <f>IFERROR(IF(L1368&gt;0,N1368/L1368,0),0)</f>
        <v>64.705882352941174</v>
      </c>
      <c r="AC1368" s="29">
        <f>IFERROR(IF(U1368="",0,U1368/10000),0)</f>
        <v>0</v>
      </c>
      <c r="AD1368" s="27">
        <f>IFERROR(IF(AND(T1368&lt;&gt;"",T1368&gt;0),U1368/T1368,0),0)</f>
        <v>0</v>
      </c>
      <c r="AE1368" s="29">
        <f>IFERROR(IF(V1368="",0,V1368/10000),0)</f>
        <v>0</v>
      </c>
      <c r="AF1368" s="29">
        <f>IFERROR(IF(O1368&gt;0,N1368/O1368/60,0),0)</f>
        <v>0</v>
      </c>
      <c r="AG1368" s="28" t="str">
        <f>IF(Z1368="是",COUNTIFS($Z$2:$Z$4721,"是",$AB$2:$AB$4721,"&lt;"&amp;AB1368)/COUNTIF($Z$2:$Z$4721,"是")*100,"")</f>
        <v/>
      </c>
      <c r="AH1368" s="28" t="str">
        <f>IF(Z1368="是",COUNTIFS($Z$2:$Z$4721,"是",$AC$2:$AC$4721,"&lt;"&amp;AC1368)/COUNTIF($Z$2:$Z$4721,"是")*100,"")</f>
        <v/>
      </c>
      <c r="AI1368" s="28" t="str">
        <f>IF(Z1368="是",COUNTIFS($Z$2:$Z$4721,"是",$AD$2:$AD$4721,"&lt;"&amp;AD1368)/COUNTIF($Z$2:$Z$4721,"是")*100,"")</f>
        <v/>
      </c>
      <c r="AJ1368" s="28" t="str">
        <f>IF(Z1368="是",COUNTIFS($Z$2:$Z$4721,"是",$AE$2:$AE$4721,"&lt;"&amp;AE1368)/COUNTIF($Z$2:$Z$4721,"是")*100,"")</f>
        <v/>
      </c>
      <c r="AK1368" s="28" t="str">
        <f>IF(Z1368="是",COUNTIFS($Z$2:$Z$4721,"是",$AF$2:$AF$4721,"&lt;"&amp;AF1368)/COUNTIF($Z$2:$Z$4721,"是")*100,"")</f>
        <v/>
      </c>
      <c r="AL1368" s="29" t="str">
        <f>IF(Z1368="是",ROUND(AG1368*0.1+AH1368*0.35+AI1368*0.15+AJ1368*0.15+AK1368*0.25,2),"")</f>
        <v/>
      </c>
      <c r="AM1368" s="25" t="str">
        <f>IF(Z1368="是",COUNTIFS($Z$2:$Z$4721,"是",$AL$2:$AL$4721,"&gt;"&amp;AL1368)+1,"")</f>
        <v/>
      </c>
      <c r="AN1368" s="24" t="str">
        <f>IF(Z1368&lt;&gt;"是","非参评",IF(AND(AM1368&lt;=COUNTIF($Z$2:$Z$4721,"是")*0.2,AC1368&gt;MEDIAN(IF($Z$2:$Z$4721="是",$AC$2:$AC$4721))),"S",IF(AM1368&lt;=COUNTIF($Z$2:$Z$4721,"是")*0.5,"A",IF(AM1368&lt;=COUNTIF($Z$2:$Z$4721,"是")*0.8,"B","C"))))</f>
        <v>非参评</v>
      </c>
      <c r="AO1368" s="24" t="str">
        <f>IF(G1368="","无数据",IF(G1368&lt;30,"MOB1-",IF(G1368&lt;90,"MOB1-3",IF(G1368&lt;180,"MOB3-6",IF(G1368&lt;365,"MOB6-12","MOB12+")))))</f>
        <v>MOB1-3</v>
      </c>
    </row>
    <row r="1369" spans="1:41" ht="13.5" hidden="1" customHeight="1">
      <c r="A1369" s="24" t="s">
        <v>1168</v>
      </c>
      <c r="B1369" s="34" t="s">
        <v>152</v>
      </c>
      <c r="C1369" s="25">
        <v>806840</v>
      </c>
      <c r="D1369" s="24" t="s">
        <v>863</v>
      </c>
      <c r="E1369" s="26">
        <v>46114.453472222202</v>
      </c>
      <c r="F1369" s="26">
        <v>46114.453472222202</v>
      </c>
      <c r="G1369" s="25">
        <v>40</v>
      </c>
      <c r="H1369" s="25">
        <v>40</v>
      </c>
      <c r="I1369" s="26">
        <v>46154.752083333296</v>
      </c>
      <c r="J1369" s="27">
        <v>83</v>
      </c>
      <c r="K1369" s="27">
        <v>97</v>
      </c>
      <c r="L1369" s="27">
        <v>33</v>
      </c>
      <c r="M1369" s="27">
        <v>3455</v>
      </c>
      <c r="N1369" s="27">
        <v>2624</v>
      </c>
      <c r="O1369" s="24"/>
      <c r="P1369" s="24">
        <v>0</v>
      </c>
      <c r="Q1369" s="24"/>
      <c r="R1369" s="24"/>
      <c r="S1369" s="24">
        <v>1</v>
      </c>
      <c r="T1369" s="24">
        <v>2</v>
      </c>
      <c r="U1369" s="24">
        <v>1000</v>
      </c>
      <c r="V1369" s="24">
        <v>1000</v>
      </c>
      <c r="W1369" s="24">
        <v>1000</v>
      </c>
      <c r="X1369" s="24" t="str">
        <f>IF(OR(I1369="",说明首页!$C$3-INT(I1369)&gt;7),"是","否")</f>
        <v>否</v>
      </c>
      <c r="Y1369" s="24" t="str">
        <f>IF(OR(O1369="",O1369&lt;22),"是","否")</f>
        <v>是</v>
      </c>
      <c r="Z1369" s="24" t="str">
        <f>IF(AND(X1369="否",Y1369="否"),"是","否")</f>
        <v>否</v>
      </c>
      <c r="AA1369" s="24" t="str">
        <f>IF(OR(I1369="",说明首页!$C$3-INT(I1369)&gt;=3),"是","否")</f>
        <v>否</v>
      </c>
      <c r="AB1369" s="28">
        <f>IFERROR(IF(L1369&gt;0,N1369/L1369,0),0)</f>
        <v>79.515151515151516</v>
      </c>
      <c r="AC1369" s="29">
        <f>IFERROR(IF(U1369="",0,U1369/10000),0)</f>
        <v>0.1</v>
      </c>
      <c r="AD1369" s="27">
        <f>IFERROR(IF(AND(T1369&lt;&gt;"",T1369&gt;0),U1369/T1369,0),0)</f>
        <v>500</v>
      </c>
      <c r="AE1369" s="29">
        <f>IFERROR(IF(V1369="",0,V1369/10000),0)</f>
        <v>0.1</v>
      </c>
      <c r="AF1369" s="29">
        <f>IFERROR(IF(O1369&gt;0,N1369/O1369/60,0),0)</f>
        <v>0</v>
      </c>
      <c r="AG1369" s="28" t="str">
        <f>IF(Z1369="是",COUNTIFS($Z$2:$Z$4721,"是",$AB$2:$AB$4721,"&lt;"&amp;AB1369)/COUNTIF($Z$2:$Z$4721,"是")*100,"")</f>
        <v/>
      </c>
      <c r="AH1369" s="28" t="str">
        <f>IF(Z1369="是",COUNTIFS($Z$2:$Z$4721,"是",$AC$2:$AC$4721,"&lt;"&amp;AC1369)/COUNTIF($Z$2:$Z$4721,"是")*100,"")</f>
        <v/>
      </c>
      <c r="AI1369" s="28" t="str">
        <f>IF(Z1369="是",COUNTIFS($Z$2:$Z$4721,"是",$AD$2:$AD$4721,"&lt;"&amp;AD1369)/COUNTIF($Z$2:$Z$4721,"是")*100,"")</f>
        <v/>
      </c>
      <c r="AJ1369" s="28" t="str">
        <f>IF(Z1369="是",COUNTIFS($Z$2:$Z$4721,"是",$AE$2:$AE$4721,"&lt;"&amp;AE1369)/COUNTIF($Z$2:$Z$4721,"是")*100,"")</f>
        <v/>
      </c>
      <c r="AK1369" s="28" t="str">
        <f>IF(Z1369="是",COUNTIFS($Z$2:$Z$4721,"是",$AF$2:$AF$4721,"&lt;"&amp;AF1369)/COUNTIF($Z$2:$Z$4721,"是")*100,"")</f>
        <v/>
      </c>
      <c r="AL1369" s="29" t="str">
        <f>IF(Z1369="是",ROUND(AG1369*0.1+AH1369*0.35+AI1369*0.15+AJ1369*0.15+AK1369*0.25,2),"")</f>
        <v/>
      </c>
      <c r="AM1369" s="25" t="str">
        <f>IF(Z1369="是",COUNTIFS($Z$2:$Z$4721,"是",$AL$2:$AL$4721,"&gt;"&amp;AL1369)+1,"")</f>
        <v/>
      </c>
      <c r="AN1369" s="24" t="str">
        <f>IF(Z1369&lt;&gt;"是","非参评",IF(AND(AM1369&lt;=COUNTIF($Z$2:$Z$4721,"是")*0.2,AC1369&gt;MEDIAN(IF($Z$2:$Z$4721="是",$AC$2:$AC$4721))),"S",IF(AM1369&lt;=COUNTIF($Z$2:$Z$4721,"是")*0.5,"A",IF(AM1369&lt;=COUNTIF($Z$2:$Z$4721,"是")*0.8,"B","C"))))</f>
        <v>非参评</v>
      </c>
      <c r="AO1369" s="24" t="str">
        <f>IF(G1369="","无数据",IF(G1369&lt;30,"MOB1-",IF(G1369&lt;90,"MOB1-3",IF(G1369&lt;180,"MOB3-6",IF(G1369&lt;365,"MOB6-12","MOB12+")))))</f>
        <v>MOB1-3</v>
      </c>
    </row>
    <row r="1370" spans="1:41" ht="13.5" hidden="1" customHeight="1">
      <c r="A1370" s="24" t="s">
        <v>1168</v>
      </c>
      <c r="B1370" s="34" t="s">
        <v>152</v>
      </c>
      <c r="C1370" s="25">
        <v>806841</v>
      </c>
      <c r="D1370" s="24" t="s">
        <v>883</v>
      </c>
      <c r="E1370" s="26">
        <v>46115.395138888904</v>
      </c>
      <c r="F1370" s="26">
        <v>46115.395138888904</v>
      </c>
      <c r="G1370" s="25">
        <v>39</v>
      </c>
      <c r="H1370" s="25">
        <v>39</v>
      </c>
      <c r="I1370" s="26">
        <v>46154.750694444403</v>
      </c>
      <c r="J1370" s="27">
        <v>70</v>
      </c>
      <c r="K1370" s="27">
        <v>75</v>
      </c>
      <c r="L1370" s="27">
        <v>30</v>
      </c>
      <c r="M1370" s="27">
        <v>3011</v>
      </c>
      <c r="N1370" s="27">
        <v>2404</v>
      </c>
      <c r="O1370" s="25"/>
      <c r="P1370" s="27"/>
      <c r="Q1370" s="24"/>
      <c r="R1370" s="24"/>
      <c r="S1370" s="27"/>
      <c r="T1370" s="27"/>
      <c r="U1370" s="27"/>
      <c r="V1370" s="27"/>
      <c r="W1370" s="27"/>
      <c r="X1370" s="24" t="str">
        <f>IF(OR(I1370="",说明首页!$C$3-INT(I1370)&gt;7),"是","否")</f>
        <v>否</v>
      </c>
      <c r="Y1370" s="24" t="str">
        <f>IF(OR(O1370="",O1370&lt;22),"是","否")</f>
        <v>是</v>
      </c>
      <c r="Z1370" s="24" t="str">
        <f>IF(AND(X1370="否",Y1370="否"),"是","否")</f>
        <v>否</v>
      </c>
      <c r="AA1370" s="24" t="str">
        <f>IF(OR(I1370="",说明首页!$C$3-INT(I1370)&gt;=3),"是","否")</f>
        <v>否</v>
      </c>
      <c r="AB1370" s="28">
        <f>IFERROR(IF(L1370&gt;0,N1370/L1370,0),0)</f>
        <v>80.13333333333334</v>
      </c>
      <c r="AC1370" s="29">
        <f>IFERROR(IF(U1370="",0,U1370/10000),0)</f>
        <v>0</v>
      </c>
      <c r="AD1370" s="27">
        <f>IFERROR(IF(AND(T1370&lt;&gt;"",T1370&gt;0),U1370/T1370,0),0)</f>
        <v>0</v>
      </c>
      <c r="AE1370" s="29">
        <f>IFERROR(IF(V1370="",0,V1370/10000),0)</f>
        <v>0</v>
      </c>
      <c r="AF1370" s="29">
        <f>IFERROR(IF(O1370&gt;0,N1370/O1370/60,0),0)</f>
        <v>0</v>
      </c>
      <c r="AG1370" s="28" t="str">
        <f>IF(Z1370="是",COUNTIFS($Z$2:$Z$4721,"是",$AB$2:$AB$4721,"&lt;"&amp;AB1370)/COUNTIF($Z$2:$Z$4721,"是")*100,"")</f>
        <v/>
      </c>
      <c r="AH1370" s="28" t="str">
        <f>IF(Z1370="是",COUNTIFS($Z$2:$Z$4721,"是",$AC$2:$AC$4721,"&lt;"&amp;AC1370)/COUNTIF($Z$2:$Z$4721,"是")*100,"")</f>
        <v/>
      </c>
      <c r="AI1370" s="28" t="str">
        <f>IF(Z1370="是",COUNTIFS($Z$2:$Z$4721,"是",$AD$2:$AD$4721,"&lt;"&amp;AD1370)/COUNTIF($Z$2:$Z$4721,"是")*100,"")</f>
        <v/>
      </c>
      <c r="AJ1370" s="28" t="str">
        <f>IF(Z1370="是",COUNTIFS($Z$2:$Z$4721,"是",$AE$2:$AE$4721,"&lt;"&amp;AE1370)/COUNTIF($Z$2:$Z$4721,"是")*100,"")</f>
        <v/>
      </c>
      <c r="AK1370" s="28" t="str">
        <f>IF(Z1370="是",COUNTIFS($Z$2:$Z$4721,"是",$AF$2:$AF$4721,"&lt;"&amp;AF1370)/COUNTIF($Z$2:$Z$4721,"是")*100,"")</f>
        <v/>
      </c>
      <c r="AL1370" s="29" t="str">
        <f>IF(Z1370="是",ROUND(AG1370*0.1+AH1370*0.35+AI1370*0.15+AJ1370*0.15+AK1370*0.25,2),"")</f>
        <v/>
      </c>
      <c r="AM1370" s="25" t="str">
        <f>IF(Z1370="是",COUNTIFS($Z$2:$Z$4721,"是",$AL$2:$AL$4721,"&gt;"&amp;AL1370)+1,"")</f>
        <v/>
      </c>
      <c r="AN1370" s="24" t="str">
        <f>IF(Z1370&lt;&gt;"是","非参评",IF(AND(AM1370&lt;=COUNTIF($Z$2:$Z$4721,"是")*0.2,AC1370&gt;MEDIAN(IF($Z$2:$Z$4721="是",$AC$2:$AC$4721))),"S",IF(AM1370&lt;=COUNTIF($Z$2:$Z$4721,"是")*0.5,"A",IF(AM1370&lt;=COUNTIF($Z$2:$Z$4721,"是")*0.8,"B","C"))))</f>
        <v>非参评</v>
      </c>
      <c r="AO1370" s="24" t="str">
        <f>IF(G1370="","无数据",IF(G1370&lt;30,"MOB1-",IF(G1370&lt;90,"MOB1-3",IF(G1370&lt;180,"MOB3-6",IF(G1370&lt;365,"MOB6-12","MOB12+")))))</f>
        <v>MOB1-3</v>
      </c>
    </row>
    <row r="1371" spans="1:41" ht="13.5" hidden="1" customHeight="1">
      <c r="A1371" s="24" t="s">
        <v>1168</v>
      </c>
      <c r="B1371" s="34" t="s">
        <v>167</v>
      </c>
      <c r="C1371" s="25">
        <v>806844</v>
      </c>
      <c r="D1371" s="24" t="s">
        <v>1237</v>
      </c>
      <c r="E1371" s="26">
        <v>46114.417361111096</v>
      </c>
      <c r="F1371" s="26">
        <v>46114.417361111096</v>
      </c>
      <c r="G1371" s="25">
        <v>40</v>
      </c>
      <c r="H1371" s="25">
        <v>40</v>
      </c>
      <c r="I1371" s="26">
        <v>46140.463194444397</v>
      </c>
      <c r="J1371" s="27">
        <v>1203</v>
      </c>
      <c r="K1371" s="27">
        <v>1473</v>
      </c>
      <c r="L1371" s="27">
        <v>781</v>
      </c>
      <c r="M1371" s="27">
        <v>69909</v>
      </c>
      <c r="N1371" s="27">
        <v>60419</v>
      </c>
      <c r="O1371" s="25">
        <v>9</v>
      </c>
      <c r="P1371" s="27">
        <v>0</v>
      </c>
      <c r="Q1371" s="24"/>
      <c r="R1371" s="24"/>
      <c r="S1371" s="27">
        <v>95</v>
      </c>
      <c r="T1371" s="27">
        <v>159</v>
      </c>
      <c r="U1371" s="27">
        <v>2733600</v>
      </c>
      <c r="V1371" s="27">
        <v>843600</v>
      </c>
      <c r="W1371" s="27">
        <v>2733600</v>
      </c>
      <c r="X1371" s="24" t="str">
        <f>IF(OR(I1371="",说明首页!$C$3-INT(I1371)&gt;7),"是","否")</f>
        <v>否</v>
      </c>
      <c r="Y1371" s="24" t="str">
        <f>IF(OR(O1371="",O1371&lt;22),"是","否")</f>
        <v>是</v>
      </c>
      <c r="Z1371" s="24" t="str">
        <f>IF(AND(X1371="否",Y1371="否"),"是","否")</f>
        <v>否</v>
      </c>
      <c r="AA1371" s="24" t="str">
        <f>IF(OR(I1371="",说明首页!$C$3-INT(I1371)&gt;=3),"是","否")</f>
        <v>否</v>
      </c>
      <c r="AB1371" s="28">
        <f>IFERROR(IF(L1371&gt;0,N1371/L1371,0),0)</f>
        <v>77.361075544174142</v>
      </c>
      <c r="AC1371" s="29">
        <f>IFERROR(IF(U1371="",0,U1371/10000),0)</f>
        <v>273.36</v>
      </c>
      <c r="AD1371" s="27">
        <f>IFERROR(IF(AND(T1371&lt;&gt;"",T1371&gt;0),U1371/T1371,0),0)</f>
        <v>17192.452830188678</v>
      </c>
      <c r="AE1371" s="29">
        <f>IFERROR(IF(V1371="",0,V1371/10000),0)</f>
        <v>84.36</v>
      </c>
      <c r="AF1371" s="29">
        <f>IFERROR(IF(O1371&gt;0,N1371/O1371/60,0),0)</f>
        <v>111.88703703703705</v>
      </c>
      <c r="AG1371" s="28" t="str">
        <f>IF(Z1371="是",COUNTIFS($Z$2:$Z$4721,"是",$AB$2:$AB$4721,"&lt;"&amp;AB1371)/COUNTIF($Z$2:$Z$4721,"是")*100,"")</f>
        <v/>
      </c>
      <c r="AH1371" s="28" t="str">
        <f>IF(Z1371="是",COUNTIFS($Z$2:$Z$4721,"是",$AC$2:$AC$4721,"&lt;"&amp;AC1371)/COUNTIF($Z$2:$Z$4721,"是")*100,"")</f>
        <v/>
      </c>
      <c r="AI1371" s="28" t="str">
        <f>IF(Z1371="是",COUNTIFS($Z$2:$Z$4721,"是",$AD$2:$AD$4721,"&lt;"&amp;AD1371)/COUNTIF($Z$2:$Z$4721,"是")*100,"")</f>
        <v/>
      </c>
      <c r="AJ1371" s="28" t="str">
        <f>IF(Z1371="是",COUNTIFS($Z$2:$Z$4721,"是",$AE$2:$AE$4721,"&lt;"&amp;AE1371)/COUNTIF($Z$2:$Z$4721,"是")*100,"")</f>
        <v/>
      </c>
      <c r="AK1371" s="28" t="str">
        <f>IF(Z1371="是",COUNTIFS($Z$2:$Z$4721,"是",$AF$2:$AF$4721,"&lt;"&amp;AF1371)/COUNTIF($Z$2:$Z$4721,"是")*100,"")</f>
        <v/>
      </c>
      <c r="AL1371" s="29" t="str">
        <f>IF(Z1371="是",ROUND(AG1371*0.1+AH1371*0.35+AI1371*0.15+AJ1371*0.15+AK1371*0.25,2),"")</f>
        <v/>
      </c>
      <c r="AM1371" s="25" t="str">
        <f>IF(Z1371="是",COUNTIFS($Z$2:$Z$4721,"是",$AL$2:$AL$4721,"&gt;"&amp;AL1371)+1,"")</f>
        <v/>
      </c>
      <c r="AN1371" s="24" t="str">
        <f>IF(Z1371&lt;&gt;"是","非参评",IF(AND(AM1371&lt;=COUNTIF($Z$2:$Z$4721,"是")*0.2,AC1371&gt;MEDIAN(IF($Z$2:$Z$4721="是",$AC$2:$AC$4721))),"S",IF(AM1371&lt;=COUNTIF($Z$2:$Z$4721,"是")*0.5,"A",IF(AM1371&lt;=COUNTIF($Z$2:$Z$4721,"是")*0.8,"B","C"))))</f>
        <v>非参评</v>
      </c>
      <c r="AO1371" s="24" t="str">
        <f>IF(G1371="","无数据",IF(G1371&lt;30,"MOB1-",IF(G1371&lt;90,"MOB1-3",IF(G1371&lt;180,"MOB3-6",IF(G1371&lt;365,"MOB6-12","MOB12+")))))</f>
        <v>MOB1-3</v>
      </c>
    </row>
    <row r="1372" spans="1:41" ht="13.5" hidden="1" customHeight="1">
      <c r="A1372" s="24" t="s">
        <v>1168</v>
      </c>
      <c r="B1372" s="34" t="s">
        <v>167</v>
      </c>
      <c r="C1372" s="25">
        <v>806845</v>
      </c>
      <c r="D1372" s="24" t="s">
        <v>1250</v>
      </c>
      <c r="E1372" s="26">
        <v>46114.4243055556</v>
      </c>
      <c r="F1372" s="26">
        <v>46114.4243055556</v>
      </c>
      <c r="G1372" s="25">
        <v>40</v>
      </c>
      <c r="H1372" s="25">
        <v>40</v>
      </c>
      <c r="I1372" s="26">
        <v>46140.516666666699</v>
      </c>
      <c r="J1372" s="27">
        <v>1376</v>
      </c>
      <c r="K1372" s="27">
        <v>1673</v>
      </c>
      <c r="L1372" s="27">
        <v>914</v>
      </c>
      <c r="M1372" s="27">
        <v>83917</v>
      </c>
      <c r="N1372" s="27">
        <v>72329</v>
      </c>
      <c r="O1372" s="25">
        <v>11</v>
      </c>
      <c r="P1372" s="27">
        <v>0</v>
      </c>
      <c r="Q1372" s="24"/>
      <c r="R1372" s="24"/>
      <c r="S1372" s="27">
        <v>118</v>
      </c>
      <c r="T1372" s="27">
        <v>177</v>
      </c>
      <c r="U1372" s="27">
        <v>3540300</v>
      </c>
      <c r="V1372" s="27">
        <v>481600</v>
      </c>
      <c r="W1372" s="27">
        <v>3540300</v>
      </c>
      <c r="X1372" s="24" t="str">
        <f>IF(OR(I1372="",说明首页!$C$3-INT(I1372)&gt;7),"是","否")</f>
        <v>否</v>
      </c>
      <c r="Y1372" s="24" t="str">
        <f>IF(OR(O1372="",O1372&lt;22),"是","否")</f>
        <v>是</v>
      </c>
      <c r="Z1372" s="24" t="str">
        <f>IF(AND(X1372="否",Y1372="否"),"是","否")</f>
        <v>否</v>
      </c>
      <c r="AA1372" s="24" t="str">
        <f>IF(OR(I1372="",说明首页!$C$3-INT(I1372)&gt;=3),"是","否")</f>
        <v>否</v>
      </c>
      <c r="AB1372" s="28">
        <f>IFERROR(IF(L1372&gt;0,N1372/L1372,0),0)</f>
        <v>79.134573304157556</v>
      </c>
      <c r="AC1372" s="29">
        <f>IFERROR(IF(U1372="",0,U1372/10000),0)</f>
        <v>354.03</v>
      </c>
      <c r="AD1372" s="27">
        <f>IFERROR(IF(AND(T1372&lt;&gt;"",T1372&gt;0),U1372/T1372,0),0)</f>
        <v>20001.694915254237</v>
      </c>
      <c r="AE1372" s="29">
        <f>IFERROR(IF(V1372="",0,V1372/10000),0)</f>
        <v>48.16</v>
      </c>
      <c r="AF1372" s="29">
        <f>IFERROR(IF(O1372&gt;0,N1372/O1372/60,0),0)</f>
        <v>109.58939393939393</v>
      </c>
      <c r="AG1372" s="28" t="str">
        <f>IF(Z1372="是",COUNTIFS($Z$2:$Z$4721,"是",$AB$2:$AB$4721,"&lt;"&amp;AB1372)/COUNTIF($Z$2:$Z$4721,"是")*100,"")</f>
        <v/>
      </c>
      <c r="AH1372" s="28" t="str">
        <f>IF(Z1372="是",COUNTIFS($Z$2:$Z$4721,"是",$AC$2:$AC$4721,"&lt;"&amp;AC1372)/COUNTIF($Z$2:$Z$4721,"是")*100,"")</f>
        <v/>
      </c>
      <c r="AI1372" s="28" t="str">
        <f>IF(Z1372="是",COUNTIFS($Z$2:$Z$4721,"是",$AD$2:$AD$4721,"&lt;"&amp;AD1372)/COUNTIF($Z$2:$Z$4721,"是")*100,"")</f>
        <v/>
      </c>
      <c r="AJ1372" s="28" t="str">
        <f>IF(Z1372="是",COUNTIFS($Z$2:$Z$4721,"是",$AE$2:$AE$4721,"&lt;"&amp;AE1372)/COUNTIF($Z$2:$Z$4721,"是")*100,"")</f>
        <v/>
      </c>
      <c r="AK1372" s="28" t="str">
        <f>IF(Z1372="是",COUNTIFS($Z$2:$Z$4721,"是",$AF$2:$AF$4721,"&lt;"&amp;AF1372)/COUNTIF($Z$2:$Z$4721,"是")*100,"")</f>
        <v/>
      </c>
      <c r="AL1372" s="29" t="str">
        <f>IF(Z1372="是",ROUND(AG1372*0.1+AH1372*0.35+AI1372*0.15+AJ1372*0.15+AK1372*0.25,2),"")</f>
        <v/>
      </c>
      <c r="AM1372" s="25" t="str">
        <f>IF(Z1372="是",COUNTIFS($Z$2:$Z$4721,"是",$AL$2:$AL$4721,"&gt;"&amp;AL1372)+1,"")</f>
        <v/>
      </c>
      <c r="AN1372" s="24" t="str">
        <f>IF(Z1372&lt;&gt;"是","非参评",IF(AND(AM1372&lt;=COUNTIF($Z$2:$Z$4721,"是")*0.2,AC1372&gt;MEDIAN(IF($Z$2:$Z$4721="是",$AC$2:$AC$4721))),"S",IF(AM1372&lt;=COUNTIF($Z$2:$Z$4721,"是")*0.5,"A",IF(AM1372&lt;=COUNTIF($Z$2:$Z$4721,"是")*0.8,"B","C"))))</f>
        <v>非参评</v>
      </c>
      <c r="AO1372" s="24" t="str">
        <f>IF(G1372="","无数据",IF(G1372&lt;30,"MOB1-",IF(G1372&lt;90,"MOB1-3",IF(G1372&lt;180,"MOB3-6",IF(G1372&lt;365,"MOB6-12","MOB12+")))))</f>
        <v>MOB1-3</v>
      </c>
    </row>
    <row r="1373" spans="1:41" ht="13.5" hidden="1" customHeight="1">
      <c r="A1373" s="24" t="s">
        <v>1168</v>
      </c>
      <c r="B1373" s="34" t="s">
        <v>167</v>
      </c>
      <c r="C1373" s="25">
        <v>806846</v>
      </c>
      <c r="D1373" s="24" t="s">
        <v>702</v>
      </c>
      <c r="E1373" s="26">
        <v>46114.4194444444</v>
      </c>
      <c r="F1373" s="26">
        <v>46114.4194444444</v>
      </c>
      <c r="G1373" s="25">
        <v>40</v>
      </c>
      <c r="H1373" s="25">
        <v>40</v>
      </c>
      <c r="I1373" s="26">
        <v>46154.847916666702</v>
      </c>
      <c r="J1373" s="27">
        <v>1944</v>
      </c>
      <c r="K1373" s="27">
        <v>2916</v>
      </c>
      <c r="L1373" s="27">
        <v>1444</v>
      </c>
      <c r="M1373" s="27">
        <v>144241</v>
      </c>
      <c r="N1373" s="27">
        <v>122764</v>
      </c>
      <c r="O1373" s="25">
        <v>23</v>
      </c>
      <c r="P1373" s="27">
        <v>0</v>
      </c>
      <c r="Q1373" s="24"/>
      <c r="R1373" s="24"/>
      <c r="S1373" s="27">
        <v>129</v>
      </c>
      <c r="T1373" s="27">
        <v>213</v>
      </c>
      <c r="U1373" s="27">
        <v>3447700</v>
      </c>
      <c r="V1373" s="27">
        <v>943500</v>
      </c>
      <c r="W1373" s="27">
        <v>3447700</v>
      </c>
      <c r="X1373" s="24" t="str">
        <f>IF(OR(I1373="",说明首页!$C$3-INT(I1373)&gt;7),"是","否")</f>
        <v>否</v>
      </c>
      <c r="Y1373" s="24" t="str">
        <f>IF(OR(O1373="",O1373&lt;22),"是","否")</f>
        <v>否</v>
      </c>
      <c r="Z1373" s="24" t="str">
        <f>IF(AND(X1373="否",Y1373="否"),"是","否")</f>
        <v>是</v>
      </c>
      <c r="AA1373" s="24" t="str">
        <f>IF(OR(I1373="",说明首页!$C$3-INT(I1373)&gt;=3),"是","否")</f>
        <v>否</v>
      </c>
      <c r="AB1373" s="28">
        <f>IFERROR(IF(L1373&gt;0,N1373/L1373,0),0)</f>
        <v>85.016620498614955</v>
      </c>
      <c r="AC1373" s="29">
        <f>IFERROR(IF(U1373="",0,U1373/10000),0)</f>
        <v>344.77</v>
      </c>
      <c r="AD1373" s="27">
        <f>IFERROR(IF(AND(T1373&lt;&gt;"",T1373&gt;0),U1373/T1373,0),0)</f>
        <v>16186.384976525822</v>
      </c>
      <c r="AE1373" s="29">
        <f>IFERROR(IF(V1373="",0,V1373/10000),0)</f>
        <v>94.35</v>
      </c>
      <c r="AF1373" s="29">
        <f>IFERROR(IF(O1373&gt;0,N1373/O1373/60,0),0)</f>
        <v>88.959420289855061</v>
      </c>
      <c r="AG1373" s="28">
        <f>IF(Z1373="是",COUNTIFS($Z$2:$Z$4721,"是",$AB$2:$AB$4721,"&lt;"&amp;AB1373)/COUNTIF($Z$2:$Z$4721,"是")*100,"")</f>
        <v>34.73861720067454</v>
      </c>
      <c r="AH1373" s="28">
        <f>IF(Z1373="是",COUNTIFS($Z$2:$Z$4721,"是",$AC$2:$AC$4721,"&lt;"&amp;AC1373)/COUNTIF($Z$2:$Z$4721,"是")*100,"")</f>
        <v>5.2276559865092747</v>
      </c>
      <c r="AI1373" s="28">
        <f>IF(Z1373="是",COUNTIFS($Z$2:$Z$4721,"是",$AD$2:$AD$4721,"&lt;"&amp;AD1373)/COUNTIF($Z$2:$Z$4721,"是")*100,"")</f>
        <v>9.2748735244519391</v>
      </c>
      <c r="AJ1373" s="28">
        <f>IF(Z1373="是",COUNTIFS($Z$2:$Z$4721,"是",$AE$2:$AE$4721,"&lt;"&amp;AE1373)/COUNTIF($Z$2:$Z$4721,"是")*100,"")</f>
        <v>7.2512647554806078</v>
      </c>
      <c r="AK1373" s="28">
        <f>IF(Z1373="是",COUNTIFS($Z$2:$Z$4721,"是",$AF$2:$AF$4721,"&lt;"&amp;AF1373)/COUNTIF($Z$2:$Z$4721,"是")*100,"")</f>
        <v>3.0354131534569984</v>
      </c>
      <c r="AL1373" s="29">
        <f>IF(Z1373="是",ROUND(AG1373*0.1+AH1373*0.35+AI1373*0.15+AJ1373*0.15+AK1373*0.25,2),"")</f>
        <v>8.5399999999999991</v>
      </c>
      <c r="AM1373" s="25">
        <f>IF(Z1373="是",COUNTIFS($Z$2:$Z$4721,"是",$AL$2:$AL$4721,"&gt;"&amp;AL1373)+1,"")</f>
        <v>583</v>
      </c>
      <c r="AN1373" s="24" t="str">
        <f>IF(Z1373&lt;&gt;"是","非参评",IF(AND(AM1373&lt;=COUNTIF($Z$2:$Z$4721,"是")*0.2,AC1373&gt;MEDIAN(IF($Z$2:$Z$4721="是",$AC$2:$AC$4721))),"S",IF(AM1373&lt;=COUNTIF($Z$2:$Z$4721,"是")*0.5,"A",IF(AM1373&lt;=COUNTIF($Z$2:$Z$4721,"是")*0.8,"B","C"))))</f>
        <v>C</v>
      </c>
      <c r="AO1373" s="24" t="str">
        <f>IF(G1373="","无数据",IF(G1373&lt;30,"MOB1-",IF(G1373&lt;90,"MOB1-3",IF(G1373&lt;180,"MOB3-6",IF(G1373&lt;365,"MOB6-12","MOB12+")))))</f>
        <v>MOB1-3</v>
      </c>
    </row>
    <row r="1374" spans="1:41" ht="13.5" hidden="1" customHeight="1">
      <c r="A1374" s="24" t="s">
        <v>1168</v>
      </c>
      <c r="B1374" s="34" t="s">
        <v>167</v>
      </c>
      <c r="C1374" s="25">
        <v>806847</v>
      </c>
      <c r="D1374" s="24" t="s">
        <v>1919</v>
      </c>
      <c r="E1374" s="26">
        <v>46114.417361111096</v>
      </c>
      <c r="F1374" s="26">
        <v>46114.417361111096</v>
      </c>
      <c r="G1374" s="25">
        <v>40</v>
      </c>
      <c r="H1374" s="25">
        <v>40</v>
      </c>
      <c r="I1374" s="26">
        <v>46154.829166666699</v>
      </c>
      <c r="J1374" s="27">
        <v>2876</v>
      </c>
      <c r="K1374" s="27">
        <v>4529</v>
      </c>
      <c r="L1374" s="27">
        <v>2626</v>
      </c>
      <c r="M1374" s="27">
        <v>218007</v>
      </c>
      <c r="N1374" s="27">
        <v>187492</v>
      </c>
      <c r="O1374" s="25">
        <v>23</v>
      </c>
      <c r="P1374" s="27">
        <v>0</v>
      </c>
      <c r="Q1374" s="24"/>
      <c r="R1374" s="24"/>
      <c r="S1374" s="27">
        <v>204</v>
      </c>
      <c r="T1374" s="27">
        <v>302</v>
      </c>
      <c r="U1374" s="27">
        <v>4438500</v>
      </c>
      <c r="V1374" s="27">
        <v>913400</v>
      </c>
      <c r="W1374" s="27">
        <v>4438500</v>
      </c>
      <c r="X1374" s="24" t="str">
        <f>IF(OR(I1374="",说明首页!$C$3-INT(I1374)&gt;7),"是","否")</f>
        <v>否</v>
      </c>
      <c r="Y1374" s="24" t="str">
        <f>IF(OR(O1374="",O1374&lt;22),"是","否")</f>
        <v>否</v>
      </c>
      <c r="Z1374" s="24" t="str">
        <f>IF(AND(X1374="否",Y1374="否"),"是","否")</f>
        <v>是</v>
      </c>
      <c r="AA1374" s="24" t="str">
        <f>IF(OR(I1374="",说明首页!$C$3-INT(I1374)&gt;=3),"是","否")</f>
        <v>否</v>
      </c>
      <c r="AB1374" s="28">
        <f>IFERROR(IF(L1374&gt;0,N1374/L1374,0),0)</f>
        <v>71.398324447829395</v>
      </c>
      <c r="AC1374" s="29">
        <f>IFERROR(IF(U1374="",0,U1374/10000),0)</f>
        <v>443.85</v>
      </c>
      <c r="AD1374" s="27">
        <f>IFERROR(IF(AND(T1374&lt;&gt;"",T1374&gt;0),U1374/T1374,0),0)</f>
        <v>14697.019867549669</v>
      </c>
      <c r="AE1374" s="29">
        <f>IFERROR(IF(V1374="",0,V1374/10000),0)</f>
        <v>91.34</v>
      </c>
      <c r="AF1374" s="29">
        <f>IFERROR(IF(O1374&gt;0,N1374/O1374/60,0),0)</f>
        <v>135.86376811594204</v>
      </c>
      <c r="AG1374" s="28">
        <f>IF(Z1374="是",COUNTIFS($Z$2:$Z$4721,"是",$AB$2:$AB$4721,"&lt;"&amp;AB1374)/COUNTIF($Z$2:$Z$4721,"是")*100,"")</f>
        <v>8.263069139966273</v>
      </c>
      <c r="AH1374" s="28">
        <f>IF(Z1374="是",COUNTIFS($Z$2:$Z$4721,"是",$AC$2:$AC$4721,"&lt;"&amp;AC1374)/COUNTIF($Z$2:$Z$4721,"是")*100,"")</f>
        <v>12.310286677908937</v>
      </c>
      <c r="AI1374" s="28">
        <f>IF(Z1374="是",COUNTIFS($Z$2:$Z$4721,"是",$AD$2:$AD$4721,"&lt;"&amp;AD1374)/COUNTIF($Z$2:$Z$4721,"是")*100,"")</f>
        <v>5.2276559865092747</v>
      </c>
      <c r="AJ1374" s="28">
        <f>IF(Z1374="是",COUNTIFS($Z$2:$Z$4721,"是",$AE$2:$AE$4721,"&lt;"&amp;AE1374)/COUNTIF($Z$2:$Z$4721,"是")*100,"")</f>
        <v>6.5767284991568298</v>
      </c>
      <c r="AK1374" s="28">
        <f>IF(Z1374="是",COUNTIFS($Z$2:$Z$4721,"是",$AF$2:$AF$4721,"&lt;"&amp;AF1374)/COUNTIF($Z$2:$Z$4721,"是")*100,"")</f>
        <v>53.119730185497474</v>
      </c>
      <c r="AL1374" s="29">
        <f>IF(Z1374="是",ROUND(AG1374*0.1+AH1374*0.35+AI1374*0.15+AJ1374*0.15+AK1374*0.25,2),"")</f>
        <v>20.190000000000001</v>
      </c>
      <c r="AM1374" s="25">
        <f>IF(Z1374="是",COUNTIFS($Z$2:$Z$4721,"是",$AL$2:$AL$4721,"&gt;"&amp;AL1374)+1,"")</f>
        <v>532</v>
      </c>
      <c r="AN1374" s="24" t="str">
        <f>IF(Z1374&lt;&gt;"是","非参评",IF(AND(AM1374&lt;=COUNTIF($Z$2:$Z$4721,"是")*0.2,AC1374&gt;MEDIAN(IF($Z$2:$Z$4721="是",$AC$2:$AC$4721))),"S",IF(AM1374&lt;=COUNTIF($Z$2:$Z$4721,"是")*0.5,"A",IF(AM1374&lt;=COUNTIF($Z$2:$Z$4721,"是")*0.8,"B","C"))))</f>
        <v>C</v>
      </c>
      <c r="AO1374" s="24" t="str">
        <f>IF(G1374="","无数据",IF(G1374&lt;30,"MOB1-",IF(G1374&lt;90,"MOB1-3",IF(G1374&lt;180,"MOB3-6",IF(G1374&lt;365,"MOB6-12","MOB12+")))))</f>
        <v>MOB1-3</v>
      </c>
    </row>
    <row r="1375" spans="1:41" ht="13.5" hidden="1" customHeight="1">
      <c r="A1375" s="24" t="s">
        <v>1168</v>
      </c>
      <c r="B1375" s="34" t="s">
        <v>167</v>
      </c>
      <c r="C1375" s="25">
        <v>806848</v>
      </c>
      <c r="D1375" s="24" t="s">
        <v>1782</v>
      </c>
      <c r="E1375" s="26">
        <v>46114.422916666699</v>
      </c>
      <c r="F1375" s="26">
        <v>46114.422916666699</v>
      </c>
      <c r="G1375" s="25">
        <v>40</v>
      </c>
      <c r="H1375" s="25">
        <v>40</v>
      </c>
      <c r="I1375" s="26">
        <v>46154.809722222199</v>
      </c>
      <c r="J1375" s="27">
        <v>3038</v>
      </c>
      <c r="K1375" s="27">
        <v>4764</v>
      </c>
      <c r="L1375" s="27">
        <v>1730</v>
      </c>
      <c r="M1375" s="27">
        <v>178970</v>
      </c>
      <c r="N1375" s="27">
        <v>136930</v>
      </c>
      <c r="O1375" s="25">
        <v>23</v>
      </c>
      <c r="P1375" s="27">
        <v>0</v>
      </c>
      <c r="Q1375" s="24"/>
      <c r="R1375" s="24"/>
      <c r="S1375" s="27">
        <v>211</v>
      </c>
      <c r="T1375" s="27">
        <v>346</v>
      </c>
      <c r="U1375" s="27">
        <v>7292000</v>
      </c>
      <c r="V1375" s="27">
        <v>2389300</v>
      </c>
      <c r="W1375" s="27">
        <v>7292000</v>
      </c>
      <c r="X1375" s="24" t="str">
        <f>IF(OR(I1375="",说明首页!$C$3-INT(I1375)&gt;7),"是","否")</f>
        <v>否</v>
      </c>
      <c r="Y1375" s="24" t="str">
        <f>IF(OR(O1375="",O1375&lt;22),"是","否")</f>
        <v>否</v>
      </c>
      <c r="Z1375" s="24" t="str">
        <f>IF(AND(X1375="否",Y1375="否"),"是","否")</f>
        <v>是</v>
      </c>
      <c r="AA1375" s="24" t="str">
        <f>IF(OR(I1375="",说明首页!$C$3-INT(I1375)&gt;=3),"是","否")</f>
        <v>否</v>
      </c>
      <c r="AB1375" s="28">
        <f>IFERROR(IF(L1375&gt;0,N1375/L1375,0),0)</f>
        <v>79.150289017341038</v>
      </c>
      <c r="AC1375" s="29">
        <f>IFERROR(IF(U1375="",0,U1375/10000),0)</f>
        <v>729.2</v>
      </c>
      <c r="AD1375" s="27">
        <f>IFERROR(IF(AND(T1375&lt;&gt;"",T1375&gt;0),U1375/T1375,0),0)</f>
        <v>21075.144508670521</v>
      </c>
      <c r="AE1375" s="29">
        <f>IFERROR(IF(V1375="",0,V1375/10000),0)</f>
        <v>238.93</v>
      </c>
      <c r="AF1375" s="29">
        <f>IFERROR(IF(O1375&gt;0,N1375/O1375/60,0),0)</f>
        <v>99.224637681159422</v>
      </c>
      <c r="AG1375" s="28">
        <f>IF(Z1375="是",COUNTIFS($Z$2:$Z$4721,"是",$AB$2:$AB$4721,"&lt;"&amp;AB1375)/COUNTIF($Z$2:$Z$4721,"是")*100,"")</f>
        <v>22.934232715008431</v>
      </c>
      <c r="AH1375" s="28">
        <f>IF(Z1375="是",COUNTIFS($Z$2:$Z$4721,"是",$AC$2:$AC$4721,"&lt;"&amp;AC1375)/COUNTIF($Z$2:$Z$4721,"是")*100,"")</f>
        <v>40.809443507588533</v>
      </c>
      <c r="AI1375" s="28">
        <f>IF(Z1375="是",COUNTIFS($Z$2:$Z$4721,"是",$AD$2:$AD$4721,"&lt;"&amp;AD1375)/COUNTIF($Z$2:$Z$4721,"是")*100,"")</f>
        <v>32.715008431703204</v>
      </c>
      <c r="AJ1375" s="28">
        <f>IF(Z1375="是",COUNTIFS($Z$2:$Z$4721,"是",$AE$2:$AE$4721,"&lt;"&amp;AE1375)/COUNTIF($Z$2:$Z$4721,"是")*100,"")</f>
        <v>35.413153456998316</v>
      </c>
      <c r="AK1375" s="28">
        <f>IF(Z1375="是",COUNTIFS($Z$2:$Z$4721,"是",$AF$2:$AF$4721,"&lt;"&amp;AF1375)/COUNTIF($Z$2:$Z$4721,"是")*100,"")</f>
        <v>5.3962900505902187</v>
      </c>
      <c r="AL1375" s="29">
        <f>IF(Z1375="是",ROUND(AG1375*0.1+AH1375*0.35+AI1375*0.15+AJ1375*0.15+AK1375*0.25,2),"")</f>
        <v>28.15</v>
      </c>
      <c r="AM1375" s="25">
        <f>IF(Z1375="是",COUNTIFS($Z$2:$Z$4721,"是",$AL$2:$AL$4721,"&gt;"&amp;AL1375)+1,"")</f>
        <v>464</v>
      </c>
      <c r="AN1375" s="24" t="str">
        <f>IF(Z1375&lt;&gt;"是","非参评",IF(AND(AM1375&lt;=COUNTIF($Z$2:$Z$4721,"是")*0.2,AC1375&gt;MEDIAN(IF($Z$2:$Z$4721="是",$AC$2:$AC$4721))),"S",IF(AM1375&lt;=COUNTIF($Z$2:$Z$4721,"是")*0.5,"A",IF(AM1375&lt;=COUNTIF($Z$2:$Z$4721,"是")*0.8,"B","C"))))</f>
        <v>B</v>
      </c>
      <c r="AO1375" s="24" t="str">
        <f>IF(G1375="","无数据",IF(G1375&lt;30,"MOB1-",IF(G1375&lt;90,"MOB1-3",IF(G1375&lt;180,"MOB3-6",IF(G1375&lt;365,"MOB6-12","MOB12+")))))</f>
        <v>MOB1-3</v>
      </c>
    </row>
    <row r="1376" spans="1:41" ht="13.5" hidden="1" customHeight="1">
      <c r="A1376" s="24" t="s">
        <v>1168</v>
      </c>
      <c r="B1376" s="34" t="s">
        <v>167</v>
      </c>
      <c r="C1376" s="25">
        <v>806849</v>
      </c>
      <c r="D1376" s="24" t="s">
        <v>1569</v>
      </c>
      <c r="E1376" s="26">
        <v>46114.4194444444</v>
      </c>
      <c r="F1376" s="26">
        <v>46114.4194444444</v>
      </c>
      <c r="G1376" s="25">
        <v>40</v>
      </c>
      <c r="H1376" s="25">
        <v>40</v>
      </c>
      <c r="I1376" s="26">
        <v>46153.802777777797</v>
      </c>
      <c r="J1376" s="27">
        <v>3320</v>
      </c>
      <c r="K1376" s="27">
        <v>4665</v>
      </c>
      <c r="L1376" s="27">
        <v>2196</v>
      </c>
      <c r="M1376" s="27">
        <v>212859</v>
      </c>
      <c r="N1376" s="27">
        <v>176626</v>
      </c>
      <c r="O1376" s="25">
        <v>24</v>
      </c>
      <c r="P1376" s="27">
        <v>0</v>
      </c>
      <c r="Q1376" s="24"/>
      <c r="R1376" s="24"/>
      <c r="S1376" s="27">
        <v>159</v>
      </c>
      <c r="T1376" s="27">
        <v>272</v>
      </c>
      <c r="U1376" s="27">
        <v>4439000</v>
      </c>
      <c r="V1376" s="27">
        <v>491300</v>
      </c>
      <c r="W1376" s="27">
        <v>4439000</v>
      </c>
      <c r="X1376" s="24" t="str">
        <f>IF(OR(I1376="",说明首页!$C$3-INT(I1376)&gt;7),"是","否")</f>
        <v>否</v>
      </c>
      <c r="Y1376" s="24" t="str">
        <f>IF(OR(O1376="",O1376&lt;22),"是","否")</f>
        <v>否</v>
      </c>
      <c r="Z1376" s="24" t="str">
        <f>IF(AND(X1376="否",Y1376="否"),"是","否")</f>
        <v>是</v>
      </c>
      <c r="AA1376" s="24" t="str">
        <f>IF(OR(I1376="",说明首页!$C$3-INT(I1376)&gt;=3),"是","否")</f>
        <v>否</v>
      </c>
      <c r="AB1376" s="28">
        <f>IFERROR(IF(L1376&gt;0,N1376/L1376,0),0)</f>
        <v>80.430783242258656</v>
      </c>
      <c r="AC1376" s="29">
        <f>IFERROR(IF(U1376="",0,U1376/10000),0)</f>
        <v>443.9</v>
      </c>
      <c r="AD1376" s="27">
        <f>IFERROR(IF(AND(T1376&lt;&gt;"",T1376&gt;0),U1376/T1376,0),0)</f>
        <v>16319.85294117647</v>
      </c>
      <c r="AE1376" s="29">
        <f>IFERROR(IF(V1376="",0,V1376/10000),0)</f>
        <v>49.13</v>
      </c>
      <c r="AF1376" s="29">
        <f>IFERROR(IF(O1376&gt;0,N1376/O1376/60,0),0)</f>
        <v>122.65694444444445</v>
      </c>
      <c r="AG1376" s="28">
        <f>IF(Z1376="是",COUNTIFS($Z$2:$Z$4721,"是",$AB$2:$AB$4721,"&lt;"&amp;AB1376)/COUNTIF($Z$2:$Z$4721,"是")*100,"")</f>
        <v>24.957841483979763</v>
      </c>
      <c r="AH1376" s="28">
        <f>IF(Z1376="是",COUNTIFS($Z$2:$Z$4721,"是",$AC$2:$AC$4721,"&lt;"&amp;AC1376)/COUNTIF($Z$2:$Z$4721,"是")*100,"")</f>
        <v>12.478920741989882</v>
      </c>
      <c r="AI1376" s="28">
        <f>IF(Z1376="是",COUNTIFS($Z$2:$Z$4721,"是",$AD$2:$AD$4721,"&lt;"&amp;AD1376)/COUNTIF($Z$2:$Z$4721,"是")*100,"")</f>
        <v>10.118043844856661</v>
      </c>
      <c r="AJ1376" s="28">
        <f>IF(Z1376="是",COUNTIFS($Z$2:$Z$4721,"是",$AE$2:$AE$4721,"&lt;"&amp;AE1376)/COUNTIF($Z$2:$Z$4721,"是")*100,"")</f>
        <v>2.3608768971332208</v>
      </c>
      <c r="AK1376" s="28">
        <f>IF(Z1376="是",COUNTIFS($Z$2:$Z$4721,"是",$AF$2:$AF$4721,"&lt;"&amp;AF1376)/COUNTIF($Z$2:$Z$4721,"是")*100,"")</f>
        <v>27.824620573355819</v>
      </c>
      <c r="AL1376" s="29">
        <f>IF(Z1376="是",ROUND(AG1376*0.1+AH1376*0.35+AI1376*0.15+AJ1376*0.15+AK1376*0.25,2),"")</f>
        <v>15.69</v>
      </c>
      <c r="AM1376" s="25">
        <f>IF(Z1376="是",COUNTIFS($Z$2:$Z$4721,"是",$AL$2:$AL$4721,"&gt;"&amp;AL1376)+1,"")</f>
        <v>553</v>
      </c>
      <c r="AN1376" s="24" t="str">
        <f>IF(Z1376&lt;&gt;"是","非参评",IF(AND(AM1376&lt;=COUNTIF($Z$2:$Z$4721,"是")*0.2,AC1376&gt;MEDIAN(IF($Z$2:$Z$4721="是",$AC$2:$AC$4721))),"S",IF(AM1376&lt;=COUNTIF($Z$2:$Z$4721,"是")*0.5,"A",IF(AM1376&lt;=COUNTIF($Z$2:$Z$4721,"是")*0.8,"B","C"))))</f>
        <v>C</v>
      </c>
      <c r="AO1376" s="24" t="str">
        <f>IF(G1376="","无数据",IF(G1376&lt;30,"MOB1-",IF(G1376&lt;90,"MOB1-3",IF(G1376&lt;180,"MOB3-6",IF(G1376&lt;365,"MOB6-12","MOB12+")))))</f>
        <v>MOB1-3</v>
      </c>
    </row>
    <row r="1377" spans="1:41" ht="13.5" hidden="1" customHeight="1">
      <c r="A1377" s="24" t="s">
        <v>1168</v>
      </c>
      <c r="B1377" s="34" t="s">
        <v>167</v>
      </c>
      <c r="C1377" s="25">
        <v>806850</v>
      </c>
      <c r="D1377" s="24" t="s">
        <v>1666</v>
      </c>
      <c r="E1377" s="26">
        <v>46114.418055555601</v>
      </c>
      <c r="F1377" s="26">
        <v>46114.418055555601</v>
      </c>
      <c r="G1377" s="25">
        <v>40</v>
      </c>
      <c r="H1377" s="25">
        <v>40</v>
      </c>
      <c r="I1377" s="26">
        <v>46154.779166666704</v>
      </c>
      <c r="J1377" s="27">
        <v>3200</v>
      </c>
      <c r="K1377" s="27">
        <v>4944</v>
      </c>
      <c r="L1377" s="27">
        <v>1631</v>
      </c>
      <c r="M1377" s="27">
        <v>195363</v>
      </c>
      <c r="N1377" s="27">
        <v>144163</v>
      </c>
      <c r="O1377" s="25">
        <v>22</v>
      </c>
      <c r="P1377" s="27">
        <v>0</v>
      </c>
      <c r="Q1377" s="24"/>
      <c r="R1377" s="24"/>
      <c r="S1377" s="27">
        <v>194</v>
      </c>
      <c r="T1377" s="27">
        <v>284</v>
      </c>
      <c r="U1377" s="27">
        <v>7090200</v>
      </c>
      <c r="V1377" s="27">
        <v>2513700</v>
      </c>
      <c r="W1377" s="27">
        <v>7090200</v>
      </c>
      <c r="X1377" s="24" t="str">
        <f>IF(OR(I1377="",说明首页!$C$3-INT(I1377)&gt;7),"是","否")</f>
        <v>否</v>
      </c>
      <c r="Y1377" s="24" t="str">
        <f>IF(OR(O1377="",O1377&lt;22),"是","否")</f>
        <v>否</v>
      </c>
      <c r="Z1377" s="24" t="str">
        <f>IF(AND(X1377="否",Y1377="否"),"是","否")</f>
        <v>是</v>
      </c>
      <c r="AA1377" s="24" t="str">
        <f>IF(OR(I1377="",说明首页!$C$3-INT(I1377)&gt;=3),"是","否")</f>
        <v>否</v>
      </c>
      <c r="AB1377" s="28">
        <f>IFERROR(IF(L1377&gt;0,N1377/L1377,0),0)</f>
        <v>88.389331698344577</v>
      </c>
      <c r="AC1377" s="29">
        <f>IFERROR(IF(U1377="",0,U1377/10000),0)</f>
        <v>709.02</v>
      </c>
      <c r="AD1377" s="27">
        <f>IFERROR(IF(AND(T1377&lt;&gt;"",T1377&gt;0),U1377/T1377,0),0)</f>
        <v>24965.492957746479</v>
      </c>
      <c r="AE1377" s="29">
        <f>IFERROR(IF(V1377="",0,V1377/10000),0)</f>
        <v>251.37</v>
      </c>
      <c r="AF1377" s="29">
        <f>IFERROR(IF(O1377&gt;0,N1377/O1377/60,0),0)</f>
        <v>109.21439393939393</v>
      </c>
      <c r="AG1377" s="28">
        <f>IF(Z1377="是",COUNTIFS($Z$2:$Z$4721,"是",$AB$2:$AB$4721,"&lt;"&amp;AB1377)/COUNTIF($Z$2:$Z$4721,"是")*100,"")</f>
        <v>43.676222596964585</v>
      </c>
      <c r="AH1377" s="28">
        <f>IF(Z1377="是",COUNTIFS($Z$2:$Z$4721,"是",$AC$2:$AC$4721,"&lt;"&amp;AC1377)/COUNTIF($Z$2:$Z$4721,"是")*100,"")</f>
        <v>38.785834738617204</v>
      </c>
      <c r="AI1377" s="28">
        <f>IF(Z1377="是",COUNTIFS($Z$2:$Z$4721,"是",$AD$2:$AD$4721,"&lt;"&amp;AD1377)/COUNTIF($Z$2:$Z$4721,"是")*100,"")</f>
        <v>56.66104553119731</v>
      </c>
      <c r="AJ1377" s="28">
        <f>IF(Z1377="是",COUNTIFS($Z$2:$Z$4721,"是",$AE$2:$AE$4721,"&lt;"&amp;AE1377)/COUNTIF($Z$2:$Z$4721,"是")*100,"")</f>
        <v>38.279932546374368</v>
      </c>
      <c r="AK1377" s="28">
        <f>IF(Z1377="是",COUNTIFS($Z$2:$Z$4721,"是",$AF$2:$AF$4721,"&lt;"&amp;AF1377)/COUNTIF($Z$2:$Z$4721,"是")*100,"")</f>
        <v>12.478920741989882</v>
      </c>
      <c r="AL1377" s="29">
        <f>IF(Z1377="是",ROUND(AG1377*0.1+AH1377*0.35+AI1377*0.15+AJ1377*0.15+AK1377*0.25,2),"")</f>
        <v>35.299999999999997</v>
      </c>
      <c r="AM1377" s="25">
        <f>IF(Z1377="是",COUNTIFS($Z$2:$Z$4721,"是",$AL$2:$AL$4721,"&gt;"&amp;AL1377)+1,"")</f>
        <v>405</v>
      </c>
      <c r="AN1377" s="24" t="str">
        <f>IF(Z1377&lt;&gt;"是","非参评",IF(AND(AM1377&lt;=COUNTIF($Z$2:$Z$4721,"是")*0.2,AC1377&gt;MEDIAN(IF($Z$2:$Z$4721="是",$AC$2:$AC$4721))),"S",IF(AM1377&lt;=COUNTIF($Z$2:$Z$4721,"是")*0.5,"A",IF(AM1377&lt;=COUNTIF($Z$2:$Z$4721,"是")*0.8,"B","C"))))</f>
        <v>B</v>
      </c>
      <c r="AO1377" s="24" t="str">
        <f>IF(G1377="","无数据",IF(G1377&lt;30,"MOB1-",IF(G1377&lt;90,"MOB1-3",IF(G1377&lt;180,"MOB3-6",IF(G1377&lt;365,"MOB6-12","MOB12+")))))</f>
        <v>MOB1-3</v>
      </c>
    </row>
    <row r="1378" spans="1:41" ht="13.5" hidden="1" customHeight="1">
      <c r="A1378" s="24" t="s">
        <v>1168</v>
      </c>
      <c r="B1378" s="34" t="s">
        <v>335</v>
      </c>
      <c r="C1378" s="25">
        <v>806851</v>
      </c>
      <c r="D1378" s="24" t="s">
        <v>1941</v>
      </c>
      <c r="E1378" s="26">
        <v>46114.403472222199</v>
      </c>
      <c r="F1378" s="26">
        <v>46114.403472222199</v>
      </c>
      <c r="G1378" s="25">
        <v>40</v>
      </c>
      <c r="H1378" s="25">
        <v>40</v>
      </c>
      <c r="I1378" s="26">
        <v>46154.769444444399</v>
      </c>
      <c r="J1378" s="27">
        <v>4705</v>
      </c>
      <c r="K1378" s="27">
        <v>5507</v>
      </c>
      <c r="L1378" s="27">
        <v>2692</v>
      </c>
      <c r="M1378" s="27">
        <v>283867</v>
      </c>
      <c r="N1378" s="27">
        <v>241339</v>
      </c>
      <c r="O1378" s="25">
        <v>24</v>
      </c>
      <c r="P1378" s="27">
        <v>0</v>
      </c>
      <c r="Q1378" s="24"/>
      <c r="R1378" s="24"/>
      <c r="S1378" s="27">
        <v>279</v>
      </c>
      <c r="T1378" s="27">
        <v>447</v>
      </c>
      <c r="U1378" s="27">
        <v>10400000</v>
      </c>
      <c r="V1378" s="27">
        <v>4864800</v>
      </c>
      <c r="W1378" s="27">
        <v>10400000</v>
      </c>
      <c r="X1378" s="24" t="str">
        <f>IF(OR(I1378="",说明首页!$C$3-INT(I1378)&gt;7),"是","否")</f>
        <v>否</v>
      </c>
      <c r="Y1378" s="24" t="str">
        <f>IF(OR(O1378="",O1378&lt;22),"是","否")</f>
        <v>否</v>
      </c>
      <c r="Z1378" s="24" t="str">
        <f>IF(AND(X1378="否",Y1378="否"),"是","否")</f>
        <v>是</v>
      </c>
      <c r="AA1378" s="24" t="str">
        <f>IF(OR(I1378="",说明首页!$C$3-INT(I1378)&gt;=3),"是","否")</f>
        <v>否</v>
      </c>
      <c r="AB1378" s="28">
        <f>IFERROR(IF(L1378&gt;0,N1378/L1378,0),0)</f>
        <v>89.650445765230316</v>
      </c>
      <c r="AC1378" s="29">
        <f>IFERROR(IF(U1378="",0,U1378/10000),0)</f>
        <v>1040</v>
      </c>
      <c r="AD1378" s="27">
        <f>IFERROR(IF(AND(T1378&lt;&gt;"",T1378&gt;0),U1378/T1378,0),0)</f>
        <v>23266.2192393736</v>
      </c>
      <c r="AE1378" s="29">
        <f>IFERROR(IF(V1378="",0,V1378/10000),0)</f>
        <v>486.48</v>
      </c>
      <c r="AF1378" s="29">
        <f>IFERROR(IF(O1378&gt;0,N1378/O1378/60,0),0)</f>
        <v>167.59652777777777</v>
      </c>
      <c r="AG1378" s="28">
        <f>IF(Z1378="是",COUNTIFS($Z$2:$Z$4721,"是",$AB$2:$AB$4721,"&lt;"&amp;AB1378)/COUNTIF($Z$2:$Z$4721,"是")*100,"")</f>
        <v>46.880269814502526</v>
      </c>
      <c r="AH1378" s="28">
        <f>IF(Z1378="是",COUNTIFS($Z$2:$Z$4721,"是",$AC$2:$AC$4721,"&lt;"&amp;AC1378)/COUNTIF($Z$2:$Z$4721,"是")*100,"")</f>
        <v>70.489038785834737</v>
      </c>
      <c r="AI1378" s="28">
        <f>IF(Z1378="是",COUNTIFS($Z$2:$Z$4721,"是",$AD$2:$AD$4721,"&lt;"&amp;AD1378)/COUNTIF($Z$2:$Z$4721,"是")*100,"")</f>
        <v>44.350758853288362</v>
      </c>
      <c r="AJ1378" s="28">
        <f>IF(Z1378="是",COUNTIFS($Z$2:$Z$4721,"是",$AE$2:$AE$4721,"&lt;"&amp;AE1378)/COUNTIF($Z$2:$Z$4721,"是")*100,"")</f>
        <v>75.379426644182118</v>
      </c>
      <c r="AK1378" s="28">
        <f>IF(Z1378="是",COUNTIFS($Z$2:$Z$4721,"是",$AF$2:$AF$4721,"&lt;"&amp;AF1378)/COUNTIF($Z$2:$Z$4721,"是")*100,"")</f>
        <v>88.870151770657671</v>
      </c>
      <c r="AL1378" s="29">
        <f>IF(Z1378="是",ROUND(AG1378*0.1+AH1378*0.35+AI1378*0.15+AJ1378*0.15+AK1378*0.25,2),"")</f>
        <v>69.540000000000006</v>
      </c>
      <c r="AM1378" s="25">
        <f>IF(Z1378="是",COUNTIFS($Z$2:$Z$4721,"是",$AL$2:$AL$4721,"&gt;"&amp;AL1378)+1,"")</f>
        <v>141</v>
      </c>
      <c r="AN1378" s="24" t="str">
        <f>IF(Z1378&lt;&gt;"是","非参评",IF(AND(AM1378&lt;=COUNTIF($Z$2:$Z$4721,"是")*0.2,AC1378&gt;MEDIAN(IF($Z$2:$Z$4721="是",$AC$2:$AC$4721))),"S",IF(AM1378&lt;=COUNTIF($Z$2:$Z$4721,"是")*0.5,"A",IF(AM1378&lt;=COUNTIF($Z$2:$Z$4721,"是")*0.8,"B","C"))))</f>
        <v>A</v>
      </c>
      <c r="AO1378" s="24" t="str">
        <f>IF(G1378="","无数据",IF(G1378&lt;30,"MOB1-",IF(G1378&lt;90,"MOB1-3",IF(G1378&lt;180,"MOB3-6",IF(G1378&lt;365,"MOB6-12","MOB12+")))))</f>
        <v>MOB1-3</v>
      </c>
    </row>
    <row r="1379" spans="1:41" ht="13.5" hidden="1" customHeight="1">
      <c r="A1379" s="24" t="s">
        <v>1168</v>
      </c>
      <c r="B1379" s="34" t="s">
        <v>147</v>
      </c>
      <c r="C1379" s="25">
        <v>806852</v>
      </c>
      <c r="D1379" s="24" t="s">
        <v>1899</v>
      </c>
      <c r="E1379" s="26">
        <v>46115.6027777778</v>
      </c>
      <c r="F1379" s="26">
        <v>46115.6027777778</v>
      </c>
      <c r="G1379" s="25">
        <v>39</v>
      </c>
      <c r="H1379" s="25">
        <v>39</v>
      </c>
      <c r="I1379" s="26">
        <v>46154.800694444399</v>
      </c>
      <c r="J1379" s="27">
        <v>3421</v>
      </c>
      <c r="K1379" s="27">
        <v>4851</v>
      </c>
      <c r="L1379" s="27">
        <v>2374</v>
      </c>
      <c r="M1379" s="27">
        <v>227705</v>
      </c>
      <c r="N1379" s="27">
        <v>192063</v>
      </c>
      <c r="O1379" s="25">
        <v>24</v>
      </c>
      <c r="P1379" s="27">
        <v>0</v>
      </c>
      <c r="Q1379" s="24"/>
      <c r="R1379" s="24"/>
      <c r="S1379" s="27">
        <v>197</v>
      </c>
      <c r="T1379" s="27">
        <v>295</v>
      </c>
      <c r="U1379" s="27">
        <v>6911600</v>
      </c>
      <c r="V1379" s="27">
        <v>2639300</v>
      </c>
      <c r="W1379" s="27">
        <v>6911600</v>
      </c>
      <c r="X1379" s="24" t="str">
        <f>IF(OR(I1379="",说明首页!$C$3-INT(I1379)&gt;7),"是","否")</f>
        <v>否</v>
      </c>
      <c r="Y1379" s="24" t="str">
        <f>IF(OR(O1379="",O1379&lt;22),"是","否")</f>
        <v>否</v>
      </c>
      <c r="Z1379" s="24" t="str">
        <f>IF(AND(X1379="否",Y1379="否"),"是","否")</f>
        <v>是</v>
      </c>
      <c r="AA1379" s="24" t="str">
        <f>IF(OR(I1379="",说明首页!$C$3-INT(I1379)&gt;=3),"是","否")</f>
        <v>否</v>
      </c>
      <c r="AB1379" s="28">
        <f>IFERROR(IF(L1379&gt;0,N1379/L1379,0),0)</f>
        <v>80.902695871946079</v>
      </c>
      <c r="AC1379" s="29">
        <f>IFERROR(IF(U1379="",0,U1379/10000),0)</f>
        <v>691.16</v>
      </c>
      <c r="AD1379" s="27">
        <f>IFERROR(IF(AND(T1379&lt;&gt;"",T1379&gt;0),U1379/T1379,0),0)</f>
        <v>23429.152542372882</v>
      </c>
      <c r="AE1379" s="29">
        <f>IFERROR(IF(V1379="",0,V1379/10000),0)</f>
        <v>263.93</v>
      </c>
      <c r="AF1379" s="29">
        <f>IFERROR(IF(O1379&gt;0,N1379/O1379/60,0),0)</f>
        <v>133.37708333333333</v>
      </c>
      <c r="AG1379" s="28">
        <f>IF(Z1379="是",COUNTIFS($Z$2:$Z$4721,"是",$AB$2:$AB$4721,"&lt;"&amp;AB1379)/COUNTIF($Z$2:$Z$4721,"是")*100,"")</f>
        <v>25.801011804384487</v>
      </c>
      <c r="AH1379" s="28">
        <f>IF(Z1379="是",COUNTIFS($Z$2:$Z$4721,"是",$AC$2:$AC$4721,"&lt;"&amp;AC1379)/COUNTIF($Z$2:$Z$4721,"是")*100,"")</f>
        <v>36.42495784148398</v>
      </c>
      <c r="AI1379" s="28">
        <f>IF(Z1379="是",COUNTIFS($Z$2:$Z$4721,"是",$AD$2:$AD$4721,"&lt;"&amp;AD1379)/COUNTIF($Z$2:$Z$4721,"是")*100,"")</f>
        <v>45.025295109612138</v>
      </c>
      <c r="AJ1379" s="28">
        <f>IF(Z1379="是",COUNTIFS($Z$2:$Z$4721,"是",$AE$2:$AE$4721,"&lt;"&amp;AE1379)/COUNTIF($Z$2:$Z$4721,"是")*100,"")</f>
        <v>40.640809443507585</v>
      </c>
      <c r="AK1379" s="28">
        <f>IF(Z1379="是",COUNTIFS($Z$2:$Z$4721,"是",$AF$2:$AF$4721,"&lt;"&amp;AF1379)/COUNTIF($Z$2:$Z$4721,"是")*100,"")</f>
        <v>47.72344013490725</v>
      </c>
      <c r="AL1379" s="29">
        <f>IF(Z1379="是",ROUND(AG1379*0.1+AH1379*0.35+AI1379*0.15+AJ1379*0.15+AK1379*0.25,2),"")</f>
        <v>40.11</v>
      </c>
      <c r="AM1379" s="25">
        <f>IF(Z1379="是",COUNTIFS($Z$2:$Z$4721,"是",$AL$2:$AL$4721,"&gt;"&amp;AL1379)+1,"")</f>
        <v>373</v>
      </c>
      <c r="AN1379" s="24" t="str">
        <f>IF(Z1379&lt;&gt;"是","非参评",IF(AND(AM1379&lt;=COUNTIF($Z$2:$Z$4721,"是")*0.2,AC1379&gt;MEDIAN(IF($Z$2:$Z$4721="是",$AC$2:$AC$4721))),"S",IF(AM1379&lt;=COUNTIF($Z$2:$Z$4721,"是")*0.5,"A",IF(AM1379&lt;=COUNTIF($Z$2:$Z$4721,"是")*0.8,"B","C"))))</f>
        <v>B</v>
      </c>
      <c r="AO1379" s="24" t="str">
        <f>IF(G1379="","无数据",IF(G1379&lt;30,"MOB1-",IF(G1379&lt;90,"MOB1-3",IF(G1379&lt;180,"MOB3-6",IF(G1379&lt;365,"MOB6-12","MOB12+")))))</f>
        <v>MOB1-3</v>
      </c>
    </row>
    <row r="1380" spans="1:41" ht="13.5" hidden="1" customHeight="1">
      <c r="A1380" s="24" t="s">
        <v>1168</v>
      </c>
      <c r="B1380" s="34" t="s">
        <v>147</v>
      </c>
      <c r="C1380" s="25">
        <v>806853</v>
      </c>
      <c r="D1380" s="24" t="s">
        <v>1821</v>
      </c>
      <c r="E1380" s="26">
        <v>46114.656944444403</v>
      </c>
      <c r="F1380" s="26">
        <v>46114.656944444403</v>
      </c>
      <c r="G1380" s="25">
        <v>40</v>
      </c>
      <c r="H1380" s="25">
        <v>40</v>
      </c>
      <c r="I1380" s="26">
        <v>46128.519444444399</v>
      </c>
      <c r="J1380" s="27">
        <v>467</v>
      </c>
      <c r="K1380" s="27">
        <v>488</v>
      </c>
      <c r="L1380" s="27">
        <v>206</v>
      </c>
      <c r="M1380" s="27">
        <v>18636</v>
      </c>
      <c r="N1380" s="27">
        <v>14551</v>
      </c>
      <c r="O1380" s="24">
        <v>4</v>
      </c>
      <c r="P1380" s="27">
        <v>0</v>
      </c>
      <c r="Q1380" s="24"/>
      <c r="R1380" s="24"/>
      <c r="S1380" s="27">
        <v>27</v>
      </c>
      <c r="T1380" s="27">
        <v>35</v>
      </c>
      <c r="U1380" s="27">
        <v>609700</v>
      </c>
      <c r="V1380" s="24">
        <v>16500</v>
      </c>
      <c r="W1380" s="27">
        <v>609700</v>
      </c>
      <c r="X1380" s="24" t="str">
        <f>IF(OR(I1380="",说明首页!$C$3-INT(I1380)&gt;7),"是","否")</f>
        <v>否</v>
      </c>
      <c r="Y1380" s="24" t="str">
        <f>IF(OR(O1380="",O1380&lt;22),"是","否")</f>
        <v>是</v>
      </c>
      <c r="Z1380" s="24" t="str">
        <f>IF(AND(X1380="否",Y1380="否"),"是","否")</f>
        <v>否</v>
      </c>
      <c r="AA1380" s="24" t="str">
        <f>IF(OR(I1380="",说明首页!$C$3-INT(I1380)&gt;=3),"是","否")</f>
        <v>是</v>
      </c>
      <c r="AB1380" s="28">
        <f>IFERROR(IF(L1380&gt;0,N1380/L1380,0),0)</f>
        <v>70.635922330097088</v>
      </c>
      <c r="AC1380" s="29">
        <f>IFERROR(IF(U1380="",0,U1380/10000),0)</f>
        <v>60.97</v>
      </c>
      <c r="AD1380" s="27">
        <f>IFERROR(IF(AND(T1380&lt;&gt;"",T1380&gt;0),U1380/T1380,0),0)</f>
        <v>17420</v>
      </c>
      <c r="AE1380" s="29">
        <f>IFERROR(IF(V1380="",0,V1380/10000),0)</f>
        <v>1.65</v>
      </c>
      <c r="AF1380" s="29">
        <f>IFERROR(IF(O1380&gt;0,N1380/O1380/60,0),0)</f>
        <v>60.62916666666667</v>
      </c>
      <c r="AG1380" s="28" t="str">
        <f>IF(Z1380="是",COUNTIFS($Z$2:$Z$4721,"是",$AB$2:$AB$4721,"&lt;"&amp;AB1380)/COUNTIF($Z$2:$Z$4721,"是")*100,"")</f>
        <v/>
      </c>
      <c r="AH1380" s="28" t="str">
        <f>IF(Z1380="是",COUNTIFS($Z$2:$Z$4721,"是",$AC$2:$AC$4721,"&lt;"&amp;AC1380)/COUNTIF($Z$2:$Z$4721,"是")*100,"")</f>
        <v/>
      </c>
      <c r="AI1380" s="28" t="str">
        <f>IF(Z1380="是",COUNTIFS($Z$2:$Z$4721,"是",$AD$2:$AD$4721,"&lt;"&amp;AD1380)/COUNTIF($Z$2:$Z$4721,"是")*100,"")</f>
        <v/>
      </c>
      <c r="AJ1380" s="28" t="str">
        <f>IF(Z1380="是",COUNTIFS($Z$2:$Z$4721,"是",$AE$2:$AE$4721,"&lt;"&amp;AE1380)/COUNTIF($Z$2:$Z$4721,"是")*100,"")</f>
        <v/>
      </c>
      <c r="AK1380" s="28" t="str">
        <f>IF(Z1380="是",COUNTIFS($Z$2:$Z$4721,"是",$AF$2:$AF$4721,"&lt;"&amp;AF1380)/COUNTIF($Z$2:$Z$4721,"是")*100,"")</f>
        <v/>
      </c>
      <c r="AL1380" s="29" t="str">
        <f>IF(Z1380="是",ROUND(AG1380*0.1+AH1380*0.35+AI1380*0.15+AJ1380*0.15+AK1380*0.25,2),"")</f>
        <v/>
      </c>
      <c r="AM1380" s="25" t="str">
        <f>IF(Z1380="是",COUNTIFS($Z$2:$Z$4721,"是",$AL$2:$AL$4721,"&gt;"&amp;AL1380)+1,"")</f>
        <v/>
      </c>
      <c r="AN1380" s="24" t="str">
        <f>IF(Z1380&lt;&gt;"是","非参评",IF(AND(AM1380&lt;=COUNTIF($Z$2:$Z$4721,"是")*0.2,AC1380&gt;MEDIAN(IF($Z$2:$Z$4721="是",$AC$2:$AC$4721))),"S",IF(AM1380&lt;=COUNTIF($Z$2:$Z$4721,"是")*0.5,"A",IF(AM1380&lt;=COUNTIF($Z$2:$Z$4721,"是")*0.8,"B","C"))))</f>
        <v>非参评</v>
      </c>
      <c r="AO1380" s="24" t="str">
        <f>IF(G1380="","无数据",IF(G1380&lt;30,"MOB1-",IF(G1380&lt;90,"MOB1-3",IF(G1380&lt;180,"MOB3-6",IF(G1380&lt;365,"MOB6-12","MOB12+")))))</f>
        <v>MOB1-3</v>
      </c>
    </row>
    <row r="1381" spans="1:41" ht="13.5" hidden="1" customHeight="1">
      <c r="A1381" s="24" t="s">
        <v>1168</v>
      </c>
      <c r="B1381" s="34" t="s">
        <v>147</v>
      </c>
      <c r="C1381" s="25">
        <v>806854</v>
      </c>
      <c r="D1381" s="24" t="s">
        <v>1210</v>
      </c>
      <c r="E1381" s="26">
        <v>46115.628472222197</v>
      </c>
      <c r="F1381" s="26">
        <v>46115.628472222197</v>
      </c>
      <c r="G1381" s="25">
        <v>39</v>
      </c>
      <c r="H1381" s="25">
        <v>39</v>
      </c>
      <c r="I1381" s="26">
        <v>46154.786805555603</v>
      </c>
      <c r="J1381" s="27">
        <v>3109</v>
      </c>
      <c r="K1381" s="27">
        <v>4070</v>
      </c>
      <c r="L1381" s="27">
        <v>2041</v>
      </c>
      <c r="M1381" s="27">
        <v>185340</v>
      </c>
      <c r="N1381" s="27">
        <v>156398</v>
      </c>
      <c r="O1381" s="25">
        <v>25</v>
      </c>
      <c r="P1381" s="27">
        <v>0</v>
      </c>
      <c r="Q1381" s="24"/>
      <c r="R1381" s="24"/>
      <c r="S1381" s="27">
        <v>154</v>
      </c>
      <c r="T1381" s="27">
        <v>257</v>
      </c>
      <c r="U1381" s="27">
        <v>2833000</v>
      </c>
      <c r="V1381" s="27">
        <v>1431300</v>
      </c>
      <c r="W1381" s="27">
        <v>2833000</v>
      </c>
      <c r="X1381" s="24" t="str">
        <f>IF(OR(I1381="",说明首页!$C$3-INT(I1381)&gt;7),"是","否")</f>
        <v>否</v>
      </c>
      <c r="Y1381" s="24" t="str">
        <f>IF(OR(O1381="",O1381&lt;22),"是","否")</f>
        <v>否</v>
      </c>
      <c r="Z1381" s="24" t="str">
        <f>IF(AND(X1381="否",Y1381="否"),"是","否")</f>
        <v>是</v>
      </c>
      <c r="AA1381" s="24" t="str">
        <f>IF(OR(I1381="",说明首页!$C$3-INT(I1381)&gt;=3),"是","否")</f>
        <v>否</v>
      </c>
      <c r="AB1381" s="28">
        <f>IFERROR(IF(L1381&gt;0,N1381/L1381,0),0)</f>
        <v>76.628123468887793</v>
      </c>
      <c r="AC1381" s="29">
        <f>IFERROR(IF(U1381="",0,U1381/10000),0)</f>
        <v>283.3</v>
      </c>
      <c r="AD1381" s="27">
        <f>IFERROR(IF(AND(T1381&lt;&gt;"",T1381&gt;0),U1381/T1381,0),0)</f>
        <v>11023.346303501945</v>
      </c>
      <c r="AE1381" s="29">
        <f>IFERROR(IF(V1381="",0,V1381/10000),0)</f>
        <v>143.13</v>
      </c>
      <c r="AF1381" s="29">
        <f>IFERROR(IF(O1381&gt;0,N1381/O1381/60,0),0)</f>
        <v>104.26533333333333</v>
      </c>
      <c r="AG1381" s="28">
        <f>IF(Z1381="是",COUNTIFS($Z$2:$Z$4721,"是",$AB$2:$AB$4721,"&lt;"&amp;AB1381)/COUNTIF($Z$2:$Z$4721,"是")*100,"")</f>
        <v>17.200674536256326</v>
      </c>
      <c r="AH1381" s="28">
        <f>IF(Z1381="是",COUNTIFS($Z$2:$Z$4721,"是",$AC$2:$AC$4721,"&lt;"&amp;AC1381)/COUNTIF($Z$2:$Z$4721,"是")*100,"")</f>
        <v>2.5295109612141653</v>
      </c>
      <c r="AI1381" s="28">
        <f>IF(Z1381="是",COUNTIFS($Z$2:$Z$4721,"是",$AD$2:$AD$4721,"&lt;"&amp;AD1381)/COUNTIF($Z$2:$Z$4721,"是")*100,"")</f>
        <v>1.0118043844856661</v>
      </c>
      <c r="AJ1381" s="28">
        <f>IF(Z1381="是",COUNTIFS($Z$2:$Z$4721,"是",$AE$2:$AE$4721,"&lt;"&amp;AE1381)/COUNTIF($Z$2:$Z$4721,"是")*100,"")</f>
        <v>16.188870151770658</v>
      </c>
      <c r="AK1381" s="28">
        <f>IF(Z1381="是",COUNTIFS($Z$2:$Z$4721,"是",$AF$2:$AF$4721,"&lt;"&amp;AF1381)/COUNTIF($Z$2:$Z$4721,"是")*100,"")</f>
        <v>8.4317032040472188</v>
      </c>
      <c r="AL1381" s="29">
        <f>IF(Z1381="是",ROUND(AG1381*0.1+AH1381*0.35+AI1381*0.15+AJ1381*0.15+AK1381*0.25,2),"")</f>
        <v>7.29</v>
      </c>
      <c r="AM1381" s="25">
        <f>IF(Z1381="是",COUNTIFS($Z$2:$Z$4721,"是",$AL$2:$AL$4721,"&gt;"&amp;AL1381)+1,"")</f>
        <v>588</v>
      </c>
      <c r="AN1381" s="24" t="str">
        <f>IF(Z1381&lt;&gt;"是","非参评",IF(AND(AM1381&lt;=COUNTIF($Z$2:$Z$4721,"是")*0.2,AC1381&gt;MEDIAN(IF($Z$2:$Z$4721="是",$AC$2:$AC$4721))),"S",IF(AM1381&lt;=COUNTIF($Z$2:$Z$4721,"是")*0.5,"A",IF(AM1381&lt;=COUNTIF($Z$2:$Z$4721,"是")*0.8,"B","C"))))</f>
        <v>C</v>
      </c>
      <c r="AO1381" s="24" t="str">
        <f>IF(G1381="","无数据",IF(G1381&lt;30,"MOB1-",IF(G1381&lt;90,"MOB1-3",IF(G1381&lt;180,"MOB3-6",IF(G1381&lt;365,"MOB6-12","MOB12+")))))</f>
        <v>MOB1-3</v>
      </c>
    </row>
    <row r="1382" spans="1:41" ht="13.5" hidden="1" customHeight="1">
      <c r="A1382" s="24" t="s">
        <v>1168</v>
      </c>
      <c r="B1382" s="34" t="s">
        <v>147</v>
      </c>
      <c r="C1382" s="25">
        <v>806855</v>
      </c>
      <c r="D1382" s="24" t="s">
        <v>1365</v>
      </c>
      <c r="E1382" s="26">
        <v>46115.745833333298</v>
      </c>
      <c r="F1382" s="26">
        <v>46115.745833333298</v>
      </c>
      <c r="G1382" s="25">
        <v>39</v>
      </c>
      <c r="H1382" s="25">
        <v>39</v>
      </c>
      <c r="I1382" s="26">
        <v>46131.768750000003</v>
      </c>
      <c r="J1382" s="27">
        <v>1283</v>
      </c>
      <c r="K1382" s="27">
        <v>1541</v>
      </c>
      <c r="L1382" s="27">
        <v>743</v>
      </c>
      <c r="M1382" s="27">
        <v>57524</v>
      </c>
      <c r="N1382" s="27">
        <v>45508</v>
      </c>
      <c r="O1382" s="24">
        <v>8</v>
      </c>
      <c r="P1382" s="27">
        <v>0</v>
      </c>
      <c r="Q1382" s="24"/>
      <c r="R1382" s="24"/>
      <c r="S1382" s="27">
        <v>66</v>
      </c>
      <c r="T1382" s="27">
        <v>104</v>
      </c>
      <c r="U1382" s="27">
        <v>1526600</v>
      </c>
      <c r="V1382" s="27">
        <v>237200</v>
      </c>
      <c r="W1382" s="27">
        <v>1526600</v>
      </c>
      <c r="X1382" s="24" t="str">
        <f>IF(OR(I1382="",说明首页!$C$3-INT(I1382)&gt;7),"是","否")</f>
        <v>否</v>
      </c>
      <c r="Y1382" s="24" t="str">
        <f>IF(OR(O1382="",O1382&lt;22),"是","否")</f>
        <v>是</v>
      </c>
      <c r="Z1382" s="24" t="str">
        <f>IF(AND(X1382="否",Y1382="否"),"是","否")</f>
        <v>否</v>
      </c>
      <c r="AA1382" s="24" t="str">
        <f>IF(OR(I1382="",说明首页!$C$3-INT(I1382)&gt;=3),"是","否")</f>
        <v>否</v>
      </c>
      <c r="AB1382" s="28">
        <f>IFERROR(IF(L1382&gt;0,N1382/L1382,0),0)</f>
        <v>61.248990578734862</v>
      </c>
      <c r="AC1382" s="29">
        <f>IFERROR(IF(U1382="",0,U1382/10000),0)</f>
        <v>152.66</v>
      </c>
      <c r="AD1382" s="27">
        <f>IFERROR(IF(AND(T1382&lt;&gt;"",T1382&gt;0),U1382/T1382,0),0)</f>
        <v>14678.846153846154</v>
      </c>
      <c r="AE1382" s="29">
        <f>IFERROR(IF(V1382="",0,V1382/10000),0)</f>
        <v>23.72</v>
      </c>
      <c r="AF1382" s="29">
        <f>IFERROR(IF(O1382&gt;0,N1382/O1382/60,0),0)</f>
        <v>94.808333333333337</v>
      </c>
      <c r="AG1382" s="28" t="str">
        <f>IF(Z1382="是",COUNTIFS($Z$2:$Z$4721,"是",$AB$2:$AB$4721,"&lt;"&amp;AB1382)/COUNTIF($Z$2:$Z$4721,"是")*100,"")</f>
        <v/>
      </c>
      <c r="AH1382" s="28" t="str">
        <f>IF(Z1382="是",COUNTIFS($Z$2:$Z$4721,"是",$AC$2:$AC$4721,"&lt;"&amp;AC1382)/COUNTIF($Z$2:$Z$4721,"是")*100,"")</f>
        <v/>
      </c>
      <c r="AI1382" s="28" t="str">
        <f>IF(Z1382="是",COUNTIFS($Z$2:$Z$4721,"是",$AD$2:$AD$4721,"&lt;"&amp;AD1382)/COUNTIF($Z$2:$Z$4721,"是")*100,"")</f>
        <v/>
      </c>
      <c r="AJ1382" s="28" t="str">
        <f>IF(Z1382="是",COUNTIFS($Z$2:$Z$4721,"是",$AE$2:$AE$4721,"&lt;"&amp;AE1382)/COUNTIF($Z$2:$Z$4721,"是")*100,"")</f>
        <v/>
      </c>
      <c r="AK1382" s="28" t="str">
        <f>IF(Z1382="是",COUNTIFS($Z$2:$Z$4721,"是",$AF$2:$AF$4721,"&lt;"&amp;AF1382)/COUNTIF($Z$2:$Z$4721,"是")*100,"")</f>
        <v/>
      </c>
      <c r="AL1382" s="29" t="str">
        <f>IF(Z1382="是",ROUND(AG1382*0.1+AH1382*0.35+AI1382*0.15+AJ1382*0.15+AK1382*0.25,2),"")</f>
        <v/>
      </c>
      <c r="AM1382" s="25" t="str">
        <f>IF(Z1382="是",COUNTIFS($Z$2:$Z$4721,"是",$AL$2:$AL$4721,"&gt;"&amp;AL1382)+1,"")</f>
        <v/>
      </c>
      <c r="AN1382" s="24" t="str">
        <f>IF(Z1382&lt;&gt;"是","非参评",IF(AND(AM1382&lt;=COUNTIF($Z$2:$Z$4721,"是")*0.2,AC1382&gt;MEDIAN(IF($Z$2:$Z$4721="是",$AC$2:$AC$4721))),"S",IF(AM1382&lt;=COUNTIF($Z$2:$Z$4721,"是")*0.5,"A",IF(AM1382&lt;=COUNTIF($Z$2:$Z$4721,"是")*0.8,"B","C"))))</f>
        <v>非参评</v>
      </c>
      <c r="AO1382" s="24" t="str">
        <f>IF(G1382="","无数据",IF(G1382&lt;30,"MOB1-",IF(G1382&lt;90,"MOB1-3",IF(G1382&lt;180,"MOB3-6",IF(G1382&lt;365,"MOB6-12","MOB12+")))))</f>
        <v>MOB1-3</v>
      </c>
    </row>
    <row r="1383" spans="1:41" ht="13.5" hidden="1" customHeight="1">
      <c r="A1383" s="24" t="s">
        <v>1168</v>
      </c>
      <c r="B1383" s="34" t="s">
        <v>147</v>
      </c>
      <c r="C1383" s="25">
        <v>806856</v>
      </c>
      <c r="D1383" s="24" t="s">
        <v>1845</v>
      </c>
      <c r="E1383" s="26">
        <v>46115.736111111102</v>
      </c>
      <c r="F1383" s="26">
        <v>46115.736111111102</v>
      </c>
      <c r="G1383" s="25">
        <v>39</v>
      </c>
      <c r="H1383" s="25">
        <v>39</v>
      </c>
      <c r="I1383" s="26">
        <v>46147.497222222199</v>
      </c>
      <c r="J1383" s="27">
        <v>2631</v>
      </c>
      <c r="K1383" s="27">
        <v>3310</v>
      </c>
      <c r="L1383" s="27">
        <v>1647</v>
      </c>
      <c r="M1383" s="27">
        <v>119797</v>
      </c>
      <c r="N1383" s="27">
        <v>95296</v>
      </c>
      <c r="O1383" s="25">
        <v>18</v>
      </c>
      <c r="P1383" s="27">
        <v>0</v>
      </c>
      <c r="Q1383" s="24"/>
      <c r="R1383" s="24"/>
      <c r="S1383" s="27">
        <v>118</v>
      </c>
      <c r="T1383" s="27">
        <v>175</v>
      </c>
      <c r="U1383" s="27">
        <v>2043100</v>
      </c>
      <c r="V1383" s="27">
        <v>151200</v>
      </c>
      <c r="W1383" s="27">
        <v>2043100</v>
      </c>
      <c r="X1383" s="24" t="str">
        <f>IF(OR(I1383="",说明首页!$C$3-INT(I1383)&gt;7),"是","否")</f>
        <v>否</v>
      </c>
      <c r="Y1383" s="24" t="str">
        <f>IF(OR(O1383="",O1383&lt;22),"是","否")</f>
        <v>是</v>
      </c>
      <c r="Z1383" s="24" t="str">
        <f>IF(AND(X1383="否",Y1383="否"),"是","否")</f>
        <v>否</v>
      </c>
      <c r="AA1383" s="24" t="str">
        <f>IF(OR(I1383="",说明首页!$C$3-INT(I1383)&gt;=3),"是","否")</f>
        <v>否</v>
      </c>
      <c r="AB1383" s="28">
        <f>IFERROR(IF(L1383&gt;0,N1383/L1383,0),0)</f>
        <v>57.860352155434121</v>
      </c>
      <c r="AC1383" s="29">
        <f>IFERROR(IF(U1383="",0,U1383/10000),0)</f>
        <v>204.31</v>
      </c>
      <c r="AD1383" s="27">
        <f>IFERROR(IF(AND(T1383&lt;&gt;"",T1383&gt;0),U1383/T1383,0),0)</f>
        <v>11674.857142857143</v>
      </c>
      <c r="AE1383" s="29">
        <f>IFERROR(IF(V1383="",0,V1383/10000),0)</f>
        <v>15.12</v>
      </c>
      <c r="AF1383" s="29">
        <f>IFERROR(IF(O1383&gt;0,N1383/O1383/60,0),0)</f>
        <v>88.237037037037041</v>
      </c>
      <c r="AG1383" s="28" t="str">
        <f>IF(Z1383="是",COUNTIFS($Z$2:$Z$4721,"是",$AB$2:$AB$4721,"&lt;"&amp;AB1383)/COUNTIF($Z$2:$Z$4721,"是")*100,"")</f>
        <v/>
      </c>
      <c r="AH1383" s="28" t="str">
        <f>IF(Z1383="是",COUNTIFS($Z$2:$Z$4721,"是",$AC$2:$AC$4721,"&lt;"&amp;AC1383)/COUNTIF($Z$2:$Z$4721,"是")*100,"")</f>
        <v/>
      </c>
      <c r="AI1383" s="28" t="str">
        <f>IF(Z1383="是",COUNTIFS($Z$2:$Z$4721,"是",$AD$2:$AD$4721,"&lt;"&amp;AD1383)/COUNTIF($Z$2:$Z$4721,"是")*100,"")</f>
        <v/>
      </c>
      <c r="AJ1383" s="28" t="str">
        <f>IF(Z1383="是",COUNTIFS($Z$2:$Z$4721,"是",$AE$2:$AE$4721,"&lt;"&amp;AE1383)/COUNTIF($Z$2:$Z$4721,"是")*100,"")</f>
        <v/>
      </c>
      <c r="AK1383" s="28" t="str">
        <f>IF(Z1383="是",COUNTIFS($Z$2:$Z$4721,"是",$AF$2:$AF$4721,"&lt;"&amp;AF1383)/COUNTIF($Z$2:$Z$4721,"是")*100,"")</f>
        <v/>
      </c>
      <c r="AL1383" s="29" t="str">
        <f>IF(Z1383="是",ROUND(AG1383*0.1+AH1383*0.35+AI1383*0.15+AJ1383*0.15+AK1383*0.25,2),"")</f>
        <v/>
      </c>
      <c r="AM1383" s="25" t="str">
        <f>IF(Z1383="是",COUNTIFS($Z$2:$Z$4721,"是",$AL$2:$AL$4721,"&gt;"&amp;AL1383)+1,"")</f>
        <v/>
      </c>
      <c r="AN1383" s="24" t="str">
        <f>IF(Z1383&lt;&gt;"是","非参评",IF(AND(AM1383&lt;=COUNTIF($Z$2:$Z$4721,"是")*0.2,AC1383&gt;MEDIAN(IF($Z$2:$Z$4721="是",$AC$2:$AC$4721))),"S",IF(AM1383&lt;=COUNTIF($Z$2:$Z$4721,"是")*0.5,"A",IF(AM1383&lt;=COUNTIF($Z$2:$Z$4721,"是")*0.8,"B","C"))))</f>
        <v>非参评</v>
      </c>
      <c r="AO1383" s="24" t="str">
        <f>IF(G1383="","无数据",IF(G1383&lt;30,"MOB1-",IF(G1383&lt;90,"MOB1-3",IF(G1383&lt;180,"MOB3-6",IF(G1383&lt;365,"MOB6-12","MOB12+")))))</f>
        <v>MOB1-3</v>
      </c>
    </row>
    <row r="1384" spans="1:41" ht="13.5" hidden="1" customHeight="1">
      <c r="A1384" s="24" t="s">
        <v>1168</v>
      </c>
      <c r="B1384" s="34" t="s">
        <v>145</v>
      </c>
      <c r="C1384" s="25">
        <v>806886</v>
      </c>
      <c r="D1384" s="24" t="s">
        <v>337</v>
      </c>
      <c r="E1384" s="26">
        <v>46114.706944444399</v>
      </c>
      <c r="F1384" s="26">
        <v>46114.706944444399</v>
      </c>
      <c r="G1384" s="25">
        <v>40</v>
      </c>
      <c r="H1384" s="25">
        <v>40</v>
      </c>
      <c r="I1384" s="26">
        <v>46154.610416666699</v>
      </c>
      <c r="J1384" s="27">
        <v>238</v>
      </c>
      <c r="K1384" s="27">
        <v>256</v>
      </c>
      <c r="L1384" s="27">
        <v>78</v>
      </c>
      <c r="M1384" s="27">
        <v>9677</v>
      </c>
      <c r="N1384" s="27">
        <v>7213</v>
      </c>
      <c r="O1384" s="25"/>
      <c r="P1384" s="27">
        <v>0</v>
      </c>
      <c r="Q1384" s="24"/>
      <c r="R1384" s="24"/>
      <c r="S1384" s="27">
        <v>2</v>
      </c>
      <c r="T1384" s="27">
        <v>4</v>
      </c>
      <c r="U1384" s="27">
        <v>320000</v>
      </c>
      <c r="V1384" s="27">
        <v>320000</v>
      </c>
      <c r="W1384" s="27">
        <v>320000</v>
      </c>
      <c r="X1384" s="24" t="str">
        <f>IF(OR(I1384="",说明首页!$C$3-INT(I1384)&gt;7),"是","否")</f>
        <v>否</v>
      </c>
      <c r="Y1384" s="24" t="str">
        <f>IF(OR(O1384="",O1384&lt;22),"是","否")</f>
        <v>是</v>
      </c>
      <c r="Z1384" s="24" t="str">
        <f>IF(AND(X1384="否",Y1384="否"),"是","否")</f>
        <v>否</v>
      </c>
      <c r="AA1384" s="24" t="str">
        <f>IF(OR(I1384="",说明首页!$C$3-INT(I1384)&gt;=3),"是","否")</f>
        <v>否</v>
      </c>
      <c r="AB1384" s="28">
        <f>IFERROR(IF(L1384&gt;0,N1384/L1384,0),0)</f>
        <v>92.474358974358978</v>
      </c>
      <c r="AC1384" s="29">
        <f>IFERROR(IF(U1384="",0,U1384/10000),0)</f>
        <v>32</v>
      </c>
      <c r="AD1384" s="27">
        <f>IFERROR(IF(AND(T1384&lt;&gt;"",T1384&gt;0),U1384/T1384,0),0)</f>
        <v>80000</v>
      </c>
      <c r="AE1384" s="29">
        <f>IFERROR(IF(V1384="",0,V1384/10000),0)</f>
        <v>32</v>
      </c>
      <c r="AF1384" s="29">
        <f>IFERROR(IF(O1384&gt;0,N1384/O1384/60,0),0)</f>
        <v>0</v>
      </c>
      <c r="AG1384" s="28" t="str">
        <f>IF(Z1384="是",COUNTIFS($Z$2:$Z$4721,"是",$AB$2:$AB$4721,"&lt;"&amp;AB1384)/COUNTIF($Z$2:$Z$4721,"是")*100,"")</f>
        <v/>
      </c>
      <c r="AH1384" s="28" t="str">
        <f>IF(Z1384="是",COUNTIFS($Z$2:$Z$4721,"是",$AC$2:$AC$4721,"&lt;"&amp;AC1384)/COUNTIF($Z$2:$Z$4721,"是")*100,"")</f>
        <v/>
      </c>
      <c r="AI1384" s="28" t="str">
        <f>IF(Z1384="是",COUNTIFS($Z$2:$Z$4721,"是",$AD$2:$AD$4721,"&lt;"&amp;AD1384)/COUNTIF($Z$2:$Z$4721,"是")*100,"")</f>
        <v/>
      </c>
      <c r="AJ1384" s="28" t="str">
        <f>IF(Z1384="是",COUNTIFS($Z$2:$Z$4721,"是",$AE$2:$AE$4721,"&lt;"&amp;AE1384)/COUNTIF($Z$2:$Z$4721,"是")*100,"")</f>
        <v/>
      </c>
      <c r="AK1384" s="28" t="str">
        <f>IF(Z1384="是",COUNTIFS($Z$2:$Z$4721,"是",$AF$2:$AF$4721,"&lt;"&amp;AF1384)/COUNTIF($Z$2:$Z$4721,"是")*100,"")</f>
        <v/>
      </c>
      <c r="AL1384" s="29" t="str">
        <f>IF(Z1384="是",ROUND(AG1384*0.1+AH1384*0.35+AI1384*0.15+AJ1384*0.15+AK1384*0.25,2),"")</f>
        <v/>
      </c>
      <c r="AM1384" s="25" t="str">
        <f>IF(Z1384="是",COUNTIFS($Z$2:$Z$4721,"是",$AL$2:$AL$4721,"&gt;"&amp;AL1384)+1,"")</f>
        <v/>
      </c>
      <c r="AN1384" s="24" t="str">
        <f>IF(Z1384&lt;&gt;"是","非参评",IF(AND(AM1384&lt;=COUNTIF($Z$2:$Z$4721,"是")*0.2,AC1384&gt;MEDIAN(IF($Z$2:$Z$4721="是",$AC$2:$AC$4721))),"S",IF(AM1384&lt;=COUNTIF($Z$2:$Z$4721,"是")*0.5,"A",IF(AM1384&lt;=COUNTIF($Z$2:$Z$4721,"是")*0.8,"B","C"))))</f>
        <v>非参评</v>
      </c>
      <c r="AO1384" s="24" t="str">
        <f>IF(G1384="","无数据",IF(G1384&lt;30,"MOB1-",IF(G1384&lt;90,"MOB1-3",IF(G1384&lt;180,"MOB3-6",IF(G1384&lt;365,"MOB6-12","MOB12+")))))</f>
        <v>MOB1-3</v>
      </c>
    </row>
    <row r="1385" spans="1:41" ht="13.5" hidden="1" customHeight="1">
      <c r="A1385" s="24" t="s">
        <v>1168</v>
      </c>
      <c r="B1385" s="34" t="s">
        <v>145</v>
      </c>
      <c r="C1385" s="25">
        <v>806888</v>
      </c>
      <c r="D1385" s="24" t="s">
        <v>594</v>
      </c>
      <c r="E1385" s="26">
        <v>46114.7368055556</v>
      </c>
      <c r="F1385" s="26">
        <v>46114.7368055556</v>
      </c>
      <c r="G1385" s="25">
        <v>40</v>
      </c>
      <c r="H1385" s="25">
        <v>40</v>
      </c>
      <c r="I1385" s="26">
        <v>46154.636805555601</v>
      </c>
      <c r="J1385" s="27">
        <v>279</v>
      </c>
      <c r="K1385" s="27">
        <v>286</v>
      </c>
      <c r="L1385" s="27">
        <v>114</v>
      </c>
      <c r="M1385" s="27">
        <v>12191</v>
      </c>
      <c r="N1385" s="27">
        <v>9808</v>
      </c>
      <c r="O1385" s="25"/>
      <c r="P1385" s="27"/>
      <c r="Q1385" s="24"/>
      <c r="R1385" s="24"/>
      <c r="S1385" s="27"/>
      <c r="T1385" s="27"/>
      <c r="U1385" s="27"/>
      <c r="V1385" s="27"/>
      <c r="W1385" s="27"/>
      <c r="X1385" s="24" t="str">
        <f>IF(OR(I1385="",说明首页!$C$3-INT(I1385)&gt;7),"是","否")</f>
        <v>否</v>
      </c>
      <c r="Y1385" s="24" t="str">
        <f>IF(OR(O1385="",O1385&lt;22),"是","否")</f>
        <v>是</v>
      </c>
      <c r="Z1385" s="24" t="str">
        <f>IF(AND(X1385="否",Y1385="否"),"是","否")</f>
        <v>否</v>
      </c>
      <c r="AA1385" s="24" t="str">
        <f>IF(OR(I1385="",说明首页!$C$3-INT(I1385)&gt;=3),"是","否")</f>
        <v>否</v>
      </c>
      <c r="AB1385" s="28">
        <f>IFERROR(IF(L1385&gt;0,N1385/L1385,0),0)</f>
        <v>86.035087719298247</v>
      </c>
      <c r="AC1385" s="29">
        <f>IFERROR(IF(U1385="",0,U1385/10000),0)</f>
        <v>0</v>
      </c>
      <c r="AD1385" s="27">
        <f>IFERROR(IF(AND(T1385&lt;&gt;"",T1385&gt;0),U1385/T1385,0),0)</f>
        <v>0</v>
      </c>
      <c r="AE1385" s="29">
        <f>IFERROR(IF(V1385="",0,V1385/10000),0)</f>
        <v>0</v>
      </c>
      <c r="AF1385" s="29">
        <f>IFERROR(IF(O1385&gt;0,N1385/O1385/60,0),0)</f>
        <v>0</v>
      </c>
      <c r="AG1385" s="28" t="str">
        <f>IF(Z1385="是",COUNTIFS($Z$2:$Z$4721,"是",$AB$2:$AB$4721,"&lt;"&amp;AB1385)/COUNTIF($Z$2:$Z$4721,"是")*100,"")</f>
        <v/>
      </c>
      <c r="AH1385" s="28" t="str">
        <f>IF(Z1385="是",COUNTIFS($Z$2:$Z$4721,"是",$AC$2:$AC$4721,"&lt;"&amp;AC1385)/COUNTIF($Z$2:$Z$4721,"是")*100,"")</f>
        <v/>
      </c>
      <c r="AI1385" s="28" t="str">
        <f>IF(Z1385="是",COUNTIFS($Z$2:$Z$4721,"是",$AD$2:$AD$4721,"&lt;"&amp;AD1385)/COUNTIF($Z$2:$Z$4721,"是")*100,"")</f>
        <v/>
      </c>
      <c r="AJ1385" s="28" t="str">
        <f>IF(Z1385="是",COUNTIFS($Z$2:$Z$4721,"是",$AE$2:$AE$4721,"&lt;"&amp;AE1385)/COUNTIF($Z$2:$Z$4721,"是")*100,"")</f>
        <v/>
      </c>
      <c r="AK1385" s="28" t="str">
        <f>IF(Z1385="是",COUNTIFS($Z$2:$Z$4721,"是",$AF$2:$AF$4721,"&lt;"&amp;AF1385)/COUNTIF($Z$2:$Z$4721,"是")*100,"")</f>
        <v/>
      </c>
      <c r="AL1385" s="29" t="str">
        <f>IF(Z1385="是",ROUND(AG1385*0.1+AH1385*0.35+AI1385*0.15+AJ1385*0.15+AK1385*0.25,2),"")</f>
        <v/>
      </c>
      <c r="AM1385" s="25" t="str">
        <f>IF(Z1385="是",COUNTIFS($Z$2:$Z$4721,"是",$AL$2:$AL$4721,"&gt;"&amp;AL1385)+1,"")</f>
        <v/>
      </c>
      <c r="AN1385" s="24" t="str">
        <f>IF(Z1385&lt;&gt;"是","非参评",IF(AND(AM1385&lt;=COUNTIF($Z$2:$Z$4721,"是")*0.2,AC1385&gt;MEDIAN(IF($Z$2:$Z$4721="是",$AC$2:$AC$4721))),"S",IF(AM1385&lt;=COUNTIF($Z$2:$Z$4721,"是")*0.5,"A",IF(AM1385&lt;=COUNTIF($Z$2:$Z$4721,"是")*0.8,"B","C"))))</f>
        <v>非参评</v>
      </c>
      <c r="AO1385" s="24" t="str">
        <f>IF(G1385="","无数据",IF(G1385&lt;30,"MOB1-",IF(G1385&lt;90,"MOB1-3",IF(G1385&lt;180,"MOB3-6",IF(G1385&lt;365,"MOB6-12","MOB12+")))))</f>
        <v>MOB1-3</v>
      </c>
    </row>
    <row r="1386" spans="1:41" ht="13.5" hidden="1" customHeight="1">
      <c r="A1386" s="24" t="s">
        <v>1168</v>
      </c>
      <c r="B1386" s="34" t="s">
        <v>176</v>
      </c>
      <c r="C1386" s="25">
        <v>806890</v>
      </c>
      <c r="D1386" s="24" t="s">
        <v>786</v>
      </c>
      <c r="E1386" s="26">
        <v>46114.664583333302</v>
      </c>
      <c r="F1386" s="26">
        <v>46114.664583333302</v>
      </c>
      <c r="G1386" s="25">
        <v>40</v>
      </c>
      <c r="H1386" s="25">
        <v>40</v>
      </c>
      <c r="I1386" s="26">
        <v>46142.689583333296</v>
      </c>
      <c r="J1386" s="27">
        <v>67</v>
      </c>
      <c r="K1386" s="27">
        <v>79</v>
      </c>
      <c r="L1386" s="27">
        <v>42</v>
      </c>
      <c r="M1386" s="27">
        <v>5785</v>
      </c>
      <c r="N1386" s="27">
        <v>5317</v>
      </c>
      <c r="O1386" s="24">
        <v>1</v>
      </c>
      <c r="P1386" s="27">
        <v>0</v>
      </c>
      <c r="Q1386" s="24"/>
      <c r="R1386" s="24"/>
      <c r="S1386" s="27">
        <v>1</v>
      </c>
      <c r="T1386" s="27">
        <v>2</v>
      </c>
      <c r="U1386" s="27">
        <v>30000</v>
      </c>
      <c r="V1386" s="27">
        <v>30000</v>
      </c>
      <c r="W1386" s="27">
        <v>30000</v>
      </c>
      <c r="X1386" s="24" t="str">
        <f>IF(OR(I1386="",说明首页!$C$3-INT(I1386)&gt;7),"是","否")</f>
        <v>否</v>
      </c>
      <c r="Y1386" s="24" t="str">
        <f>IF(OR(O1386="",O1386&lt;22),"是","否")</f>
        <v>是</v>
      </c>
      <c r="Z1386" s="24" t="str">
        <f>IF(AND(X1386="否",Y1386="否"),"是","否")</f>
        <v>否</v>
      </c>
      <c r="AA1386" s="24" t="str">
        <f>IF(OR(I1386="",说明首页!$C$3-INT(I1386)&gt;=3),"是","否")</f>
        <v>否</v>
      </c>
      <c r="AB1386" s="28">
        <f>IFERROR(IF(L1386&gt;0,N1386/L1386,0),0)</f>
        <v>126.5952380952381</v>
      </c>
      <c r="AC1386" s="29">
        <f>IFERROR(IF(U1386="",0,U1386/10000),0)</f>
        <v>3</v>
      </c>
      <c r="AD1386" s="27">
        <f>IFERROR(IF(AND(T1386&lt;&gt;"",T1386&gt;0),U1386/T1386,0),0)</f>
        <v>15000</v>
      </c>
      <c r="AE1386" s="29">
        <f>IFERROR(IF(V1386="",0,V1386/10000),0)</f>
        <v>3</v>
      </c>
      <c r="AF1386" s="29">
        <f>IFERROR(IF(O1386&gt;0,N1386/O1386/60,0),0)</f>
        <v>88.61666666666666</v>
      </c>
      <c r="AG1386" s="28" t="str">
        <f>IF(Z1386="是",COUNTIFS($Z$2:$Z$4721,"是",$AB$2:$AB$4721,"&lt;"&amp;AB1386)/COUNTIF($Z$2:$Z$4721,"是")*100,"")</f>
        <v/>
      </c>
      <c r="AH1386" s="28" t="str">
        <f>IF(Z1386="是",COUNTIFS($Z$2:$Z$4721,"是",$AC$2:$AC$4721,"&lt;"&amp;AC1386)/COUNTIF($Z$2:$Z$4721,"是")*100,"")</f>
        <v/>
      </c>
      <c r="AI1386" s="28" t="str">
        <f>IF(Z1386="是",COUNTIFS($Z$2:$Z$4721,"是",$AD$2:$AD$4721,"&lt;"&amp;AD1386)/COUNTIF($Z$2:$Z$4721,"是")*100,"")</f>
        <v/>
      </c>
      <c r="AJ1386" s="28" t="str">
        <f>IF(Z1386="是",COUNTIFS($Z$2:$Z$4721,"是",$AE$2:$AE$4721,"&lt;"&amp;AE1386)/COUNTIF($Z$2:$Z$4721,"是")*100,"")</f>
        <v/>
      </c>
      <c r="AK1386" s="28" t="str">
        <f>IF(Z1386="是",COUNTIFS($Z$2:$Z$4721,"是",$AF$2:$AF$4721,"&lt;"&amp;AF1386)/COUNTIF($Z$2:$Z$4721,"是")*100,"")</f>
        <v/>
      </c>
      <c r="AL1386" s="29" t="str">
        <f>IF(Z1386="是",ROUND(AG1386*0.1+AH1386*0.35+AI1386*0.15+AJ1386*0.15+AK1386*0.25,2),"")</f>
        <v/>
      </c>
      <c r="AM1386" s="25" t="str">
        <f>IF(Z1386="是",COUNTIFS($Z$2:$Z$4721,"是",$AL$2:$AL$4721,"&gt;"&amp;AL1386)+1,"")</f>
        <v/>
      </c>
      <c r="AN1386" s="24" t="str">
        <f>IF(Z1386&lt;&gt;"是","非参评",IF(AND(AM1386&lt;=COUNTIF($Z$2:$Z$4721,"是")*0.2,AC1386&gt;MEDIAN(IF($Z$2:$Z$4721="是",$AC$2:$AC$4721))),"S",IF(AM1386&lt;=COUNTIF($Z$2:$Z$4721,"是")*0.5,"A",IF(AM1386&lt;=COUNTIF($Z$2:$Z$4721,"是")*0.8,"B","C"))))</f>
        <v>非参评</v>
      </c>
      <c r="AO1386" s="24" t="str">
        <f>IF(G1386="","无数据",IF(G1386&lt;30,"MOB1-",IF(G1386&lt;90,"MOB1-3",IF(G1386&lt;180,"MOB3-6",IF(G1386&lt;365,"MOB6-12","MOB12+")))))</f>
        <v>MOB1-3</v>
      </c>
    </row>
    <row r="1387" spans="1:41" ht="13.5" hidden="1" customHeight="1">
      <c r="A1387" s="24" t="s">
        <v>1168</v>
      </c>
      <c r="B1387" s="34" t="s">
        <v>176</v>
      </c>
      <c r="C1387" s="25">
        <v>806891</v>
      </c>
      <c r="D1387" s="24" t="s">
        <v>749</v>
      </c>
      <c r="E1387" s="26">
        <v>46115.612500000003</v>
      </c>
      <c r="F1387" s="26">
        <v>46115.612500000003</v>
      </c>
      <c r="G1387" s="25">
        <v>39</v>
      </c>
      <c r="H1387" s="25">
        <v>39</v>
      </c>
      <c r="I1387" s="26">
        <v>46134.632638888899</v>
      </c>
      <c r="J1387" s="27">
        <v>11</v>
      </c>
      <c r="K1387" s="27">
        <v>15</v>
      </c>
      <c r="L1387" s="27">
        <v>4</v>
      </c>
      <c r="M1387" s="27">
        <v>952</v>
      </c>
      <c r="N1387" s="27">
        <v>836</v>
      </c>
      <c r="O1387" s="25"/>
      <c r="P1387" s="27">
        <v>0</v>
      </c>
      <c r="Q1387" s="24"/>
      <c r="R1387" s="24"/>
      <c r="S1387" s="27">
        <v>1</v>
      </c>
      <c r="T1387" s="27">
        <v>1</v>
      </c>
      <c r="U1387" s="27">
        <v>5000</v>
      </c>
      <c r="V1387" s="27"/>
      <c r="W1387" s="27">
        <v>5000</v>
      </c>
      <c r="X1387" s="24" t="str">
        <f>IF(OR(I1387="",说明首页!$C$3-INT(I1387)&gt;7),"是","否")</f>
        <v>否</v>
      </c>
      <c r="Y1387" s="24" t="str">
        <f>IF(OR(O1387="",O1387&lt;22),"是","否")</f>
        <v>是</v>
      </c>
      <c r="Z1387" s="24" t="str">
        <f>IF(AND(X1387="否",Y1387="否"),"是","否")</f>
        <v>否</v>
      </c>
      <c r="AA1387" s="24" t="str">
        <f>IF(OR(I1387="",说明首页!$C$3-INT(I1387)&gt;=3),"是","否")</f>
        <v>否</v>
      </c>
      <c r="AB1387" s="28">
        <f>IFERROR(IF(L1387&gt;0,N1387/L1387,0),0)</f>
        <v>209</v>
      </c>
      <c r="AC1387" s="29">
        <f>IFERROR(IF(U1387="",0,U1387/10000),0)</f>
        <v>0.5</v>
      </c>
      <c r="AD1387" s="27">
        <f>IFERROR(IF(AND(T1387&lt;&gt;"",T1387&gt;0),U1387/T1387,0),0)</f>
        <v>5000</v>
      </c>
      <c r="AE1387" s="29">
        <f>IFERROR(IF(V1387="",0,V1387/10000),0)</f>
        <v>0</v>
      </c>
      <c r="AF1387" s="29">
        <f>IFERROR(IF(O1387&gt;0,N1387/O1387/60,0),0)</f>
        <v>0</v>
      </c>
      <c r="AG1387" s="28" t="str">
        <f>IF(Z1387="是",COUNTIFS($Z$2:$Z$4721,"是",$AB$2:$AB$4721,"&lt;"&amp;AB1387)/COUNTIF($Z$2:$Z$4721,"是")*100,"")</f>
        <v/>
      </c>
      <c r="AH1387" s="28" t="str">
        <f>IF(Z1387="是",COUNTIFS($Z$2:$Z$4721,"是",$AC$2:$AC$4721,"&lt;"&amp;AC1387)/COUNTIF($Z$2:$Z$4721,"是")*100,"")</f>
        <v/>
      </c>
      <c r="AI1387" s="28" t="str">
        <f>IF(Z1387="是",COUNTIFS($Z$2:$Z$4721,"是",$AD$2:$AD$4721,"&lt;"&amp;AD1387)/COUNTIF($Z$2:$Z$4721,"是")*100,"")</f>
        <v/>
      </c>
      <c r="AJ1387" s="28" t="str">
        <f>IF(Z1387="是",COUNTIFS($Z$2:$Z$4721,"是",$AE$2:$AE$4721,"&lt;"&amp;AE1387)/COUNTIF($Z$2:$Z$4721,"是")*100,"")</f>
        <v/>
      </c>
      <c r="AK1387" s="28" t="str">
        <f>IF(Z1387="是",COUNTIFS($Z$2:$Z$4721,"是",$AF$2:$AF$4721,"&lt;"&amp;AF1387)/COUNTIF($Z$2:$Z$4721,"是")*100,"")</f>
        <v/>
      </c>
      <c r="AL1387" s="29" t="str">
        <f>IF(Z1387="是",ROUND(AG1387*0.1+AH1387*0.35+AI1387*0.15+AJ1387*0.15+AK1387*0.25,2),"")</f>
        <v/>
      </c>
      <c r="AM1387" s="25" t="str">
        <f>IF(Z1387="是",COUNTIFS($Z$2:$Z$4721,"是",$AL$2:$AL$4721,"&gt;"&amp;AL1387)+1,"")</f>
        <v/>
      </c>
      <c r="AN1387" s="24" t="str">
        <f>IF(Z1387&lt;&gt;"是","非参评",IF(AND(AM1387&lt;=COUNTIF($Z$2:$Z$4721,"是")*0.2,AC1387&gt;MEDIAN(IF($Z$2:$Z$4721="是",$AC$2:$AC$4721))),"S",IF(AM1387&lt;=COUNTIF($Z$2:$Z$4721,"是")*0.5,"A",IF(AM1387&lt;=COUNTIF($Z$2:$Z$4721,"是")*0.8,"B","C"))))</f>
        <v>非参评</v>
      </c>
      <c r="AO1387" s="24" t="str">
        <f>IF(G1387="","无数据",IF(G1387&lt;30,"MOB1-",IF(G1387&lt;90,"MOB1-3",IF(G1387&lt;180,"MOB3-6",IF(G1387&lt;365,"MOB6-12","MOB12+")))))</f>
        <v>MOB1-3</v>
      </c>
    </row>
    <row r="1388" spans="1:41" ht="13.5" hidden="1" customHeight="1">
      <c r="A1388" s="24" t="s">
        <v>1168</v>
      </c>
      <c r="B1388" s="34" t="s">
        <v>176</v>
      </c>
      <c r="C1388" s="25">
        <v>806892</v>
      </c>
      <c r="D1388" s="24" t="s">
        <v>349</v>
      </c>
      <c r="E1388" s="26">
        <v>46115.615277777797</v>
      </c>
      <c r="F1388" s="26">
        <v>46115.615277777797</v>
      </c>
      <c r="G1388" s="25">
        <v>39</v>
      </c>
      <c r="H1388" s="25">
        <v>39</v>
      </c>
      <c r="I1388" s="26">
        <v>46154.7631944444</v>
      </c>
      <c r="J1388" s="27">
        <v>2068</v>
      </c>
      <c r="K1388" s="27">
        <v>3117</v>
      </c>
      <c r="L1388" s="27">
        <v>1354</v>
      </c>
      <c r="M1388" s="27">
        <v>157646</v>
      </c>
      <c r="N1388" s="27">
        <v>134005</v>
      </c>
      <c r="O1388" s="25">
        <v>24</v>
      </c>
      <c r="P1388" s="27">
        <v>0</v>
      </c>
      <c r="Q1388" s="24"/>
      <c r="R1388" s="24"/>
      <c r="S1388" s="27">
        <v>124</v>
      </c>
      <c r="T1388" s="27">
        <v>199</v>
      </c>
      <c r="U1388" s="27">
        <v>3727500</v>
      </c>
      <c r="V1388" s="27">
        <v>1220400</v>
      </c>
      <c r="W1388" s="27">
        <v>3727500</v>
      </c>
      <c r="X1388" s="24" t="str">
        <f>IF(OR(I1388="",说明首页!$C$3-INT(I1388)&gt;7),"是","否")</f>
        <v>否</v>
      </c>
      <c r="Y1388" s="24" t="str">
        <f>IF(OR(O1388="",O1388&lt;22),"是","否")</f>
        <v>否</v>
      </c>
      <c r="Z1388" s="24" t="str">
        <f>IF(AND(X1388="否",Y1388="否"),"是","否")</f>
        <v>是</v>
      </c>
      <c r="AA1388" s="24" t="str">
        <f>IF(OR(I1388="",说明首页!$C$3-INT(I1388)&gt;=3),"是","否")</f>
        <v>否</v>
      </c>
      <c r="AB1388" s="28">
        <f>IFERROR(IF(L1388&gt;0,N1388/L1388,0),0)</f>
        <v>98.969719350073859</v>
      </c>
      <c r="AC1388" s="29">
        <f>IFERROR(IF(U1388="",0,U1388/10000),0)</f>
        <v>372.75</v>
      </c>
      <c r="AD1388" s="27">
        <f>IFERROR(IF(AND(T1388&lt;&gt;"",T1388&gt;0),U1388/T1388,0),0)</f>
        <v>18731.155778894474</v>
      </c>
      <c r="AE1388" s="29">
        <f>IFERROR(IF(V1388="",0,V1388/10000),0)</f>
        <v>122.04</v>
      </c>
      <c r="AF1388" s="29">
        <f>IFERROR(IF(O1388&gt;0,N1388/O1388/60,0),0)</f>
        <v>93.059027777777786</v>
      </c>
      <c r="AG1388" s="28">
        <f>IF(Z1388="是",COUNTIFS($Z$2:$Z$4721,"是",$AB$2:$AB$4721,"&lt;"&amp;AB1388)/COUNTIF($Z$2:$Z$4721,"是")*100,"")</f>
        <v>65.598650927487355</v>
      </c>
      <c r="AH1388" s="28">
        <f>IF(Z1388="是",COUNTIFS($Z$2:$Z$4721,"是",$AC$2:$AC$4721,"&lt;"&amp;AC1388)/COUNTIF($Z$2:$Z$4721,"是")*100,"")</f>
        <v>6.5767284991568298</v>
      </c>
      <c r="AI1388" s="28">
        <f>IF(Z1388="是",COUNTIFS($Z$2:$Z$4721,"是",$AD$2:$AD$4721,"&lt;"&amp;AD1388)/COUNTIF($Z$2:$Z$4721,"是")*100,"")</f>
        <v>19.561551433389546</v>
      </c>
      <c r="AJ1388" s="28">
        <f>IF(Z1388="是",COUNTIFS($Z$2:$Z$4721,"是",$AE$2:$AE$4721,"&lt;"&amp;AE1388)/COUNTIF($Z$2:$Z$4721,"是")*100,"")</f>
        <v>12.141652613827993</v>
      </c>
      <c r="AK1388" s="28">
        <f>IF(Z1388="是",COUNTIFS($Z$2:$Z$4721,"是",$AF$2:$AF$4721,"&lt;"&amp;AF1388)/COUNTIF($Z$2:$Z$4721,"是")*100,"")</f>
        <v>4.0472175379426645</v>
      </c>
      <c r="AL1388" s="29">
        <f>IF(Z1388="是",ROUND(AG1388*0.1+AH1388*0.35+AI1388*0.15+AJ1388*0.15+AK1388*0.25,2),"")</f>
        <v>14.63</v>
      </c>
      <c r="AM1388" s="25">
        <f>IF(Z1388="是",COUNTIFS($Z$2:$Z$4721,"是",$AL$2:$AL$4721,"&gt;"&amp;AL1388)+1,"")</f>
        <v>560</v>
      </c>
      <c r="AN1388" s="24" t="str">
        <f>IF(Z1388&lt;&gt;"是","非参评",IF(AND(AM1388&lt;=COUNTIF($Z$2:$Z$4721,"是")*0.2,AC1388&gt;MEDIAN(IF($Z$2:$Z$4721="是",$AC$2:$AC$4721))),"S",IF(AM1388&lt;=COUNTIF($Z$2:$Z$4721,"是")*0.5,"A",IF(AM1388&lt;=COUNTIF($Z$2:$Z$4721,"是")*0.8,"B","C"))))</f>
        <v>C</v>
      </c>
      <c r="AO1388" s="24" t="str">
        <f>IF(G1388="","无数据",IF(G1388&lt;30,"MOB1-",IF(G1388&lt;90,"MOB1-3",IF(G1388&lt;180,"MOB3-6",IF(G1388&lt;365,"MOB6-12","MOB12+")))))</f>
        <v>MOB1-3</v>
      </c>
    </row>
    <row r="1389" spans="1:41" ht="13.5" hidden="1" customHeight="1">
      <c r="A1389" s="24" t="s">
        <v>1168</v>
      </c>
      <c r="B1389" s="34" t="s">
        <v>176</v>
      </c>
      <c r="C1389" s="25">
        <v>806894</v>
      </c>
      <c r="D1389" s="24" t="s">
        <v>458</v>
      </c>
      <c r="E1389" s="26">
        <v>46115.6159722222</v>
      </c>
      <c r="F1389" s="26">
        <v>46115.6159722222</v>
      </c>
      <c r="G1389" s="25">
        <v>39</v>
      </c>
      <c r="H1389" s="25">
        <v>39</v>
      </c>
      <c r="I1389" s="26">
        <v>46154.769444444399</v>
      </c>
      <c r="J1389" s="27">
        <v>2071</v>
      </c>
      <c r="K1389" s="27">
        <v>2989</v>
      </c>
      <c r="L1389" s="27">
        <v>1312</v>
      </c>
      <c r="M1389" s="27">
        <v>143206</v>
      </c>
      <c r="N1389" s="27">
        <v>121498</v>
      </c>
      <c r="O1389" s="24">
        <v>24</v>
      </c>
      <c r="P1389" s="27">
        <v>0</v>
      </c>
      <c r="Q1389" s="24"/>
      <c r="R1389" s="24"/>
      <c r="S1389" s="27">
        <v>128</v>
      </c>
      <c r="T1389" s="27">
        <v>190</v>
      </c>
      <c r="U1389" s="27">
        <v>5956400</v>
      </c>
      <c r="V1389" s="27">
        <v>2495500</v>
      </c>
      <c r="W1389" s="27">
        <v>5956400</v>
      </c>
      <c r="X1389" s="24" t="str">
        <f>IF(OR(I1389="",说明首页!$C$3-INT(I1389)&gt;7),"是","否")</f>
        <v>否</v>
      </c>
      <c r="Y1389" s="24" t="str">
        <f>IF(OR(O1389="",O1389&lt;22),"是","否")</f>
        <v>否</v>
      </c>
      <c r="Z1389" s="24" t="str">
        <f>IF(AND(X1389="否",Y1389="否"),"是","否")</f>
        <v>是</v>
      </c>
      <c r="AA1389" s="24" t="str">
        <f>IF(OR(I1389="",说明首页!$C$3-INT(I1389)&gt;=3),"是","否")</f>
        <v>否</v>
      </c>
      <c r="AB1389" s="28">
        <f>IFERROR(IF(L1389&gt;0,N1389/L1389,0),0)</f>
        <v>92.605182926829272</v>
      </c>
      <c r="AC1389" s="29">
        <f>IFERROR(IF(U1389="",0,U1389/10000),0)</f>
        <v>595.64</v>
      </c>
      <c r="AD1389" s="27">
        <f>IFERROR(IF(AND(T1389&lt;&gt;"",T1389&gt;0),U1389/T1389,0),0)</f>
        <v>31349.473684210527</v>
      </c>
      <c r="AE1389" s="29">
        <f>IFERROR(IF(V1389="",0,V1389/10000),0)</f>
        <v>249.55</v>
      </c>
      <c r="AF1389" s="29">
        <f>IFERROR(IF(O1389&gt;0,N1389/O1389/60,0),0)</f>
        <v>84.373611111111117</v>
      </c>
      <c r="AG1389" s="28">
        <f>IF(Z1389="是",COUNTIFS($Z$2:$Z$4721,"是",$AB$2:$AB$4721,"&lt;"&amp;AB1389)/COUNTIF($Z$2:$Z$4721,"是")*100,"")</f>
        <v>52.613827993254638</v>
      </c>
      <c r="AH1389" s="28">
        <f>IF(Z1389="是",COUNTIFS($Z$2:$Z$4721,"是",$AC$2:$AC$4721,"&lt;"&amp;AC1389)/COUNTIF($Z$2:$Z$4721,"是")*100,"")</f>
        <v>27.824620573355819</v>
      </c>
      <c r="AI1389" s="28">
        <f>IF(Z1389="是",COUNTIFS($Z$2:$Z$4721,"是",$AD$2:$AD$4721,"&lt;"&amp;AD1389)/COUNTIF($Z$2:$Z$4721,"是")*100,"")</f>
        <v>84.991568296795947</v>
      </c>
      <c r="AJ1389" s="28">
        <f>IF(Z1389="是",COUNTIFS($Z$2:$Z$4721,"是",$AE$2:$AE$4721,"&lt;"&amp;AE1389)/COUNTIF($Z$2:$Z$4721,"是")*100,"")</f>
        <v>37.94266441821248</v>
      </c>
      <c r="AK1389" s="28">
        <f>IF(Z1389="是",COUNTIFS($Z$2:$Z$4721,"是",$AF$2:$AF$4721,"&lt;"&amp;AF1389)/COUNTIF($Z$2:$Z$4721,"是")*100,"")</f>
        <v>2.0236087689713322</v>
      </c>
      <c r="AL1389" s="29">
        <f>IF(Z1389="是",ROUND(AG1389*0.1+AH1389*0.35+AI1389*0.15+AJ1389*0.15+AK1389*0.25,2),"")</f>
        <v>33.950000000000003</v>
      </c>
      <c r="AM1389" s="25">
        <f>IF(Z1389="是",COUNTIFS($Z$2:$Z$4721,"是",$AL$2:$AL$4721,"&gt;"&amp;AL1389)+1,"")</f>
        <v>416</v>
      </c>
      <c r="AN1389" s="24" t="str">
        <f>IF(Z1389&lt;&gt;"是","非参评",IF(AND(AM1389&lt;=COUNTIF($Z$2:$Z$4721,"是")*0.2,AC1389&gt;MEDIAN(IF($Z$2:$Z$4721="是",$AC$2:$AC$4721))),"S",IF(AM1389&lt;=COUNTIF($Z$2:$Z$4721,"是")*0.5,"A",IF(AM1389&lt;=COUNTIF($Z$2:$Z$4721,"是")*0.8,"B","C"))))</f>
        <v>B</v>
      </c>
      <c r="AO1389" s="24" t="str">
        <f>IF(G1389="","无数据",IF(G1389&lt;30,"MOB1-",IF(G1389&lt;90,"MOB1-3",IF(G1389&lt;180,"MOB3-6",IF(G1389&lt;365,"MOB6-12","MOB12+")))))</f>
        <v>MOB1-3</v>
      </c>
    </row>
    <row r="1390" spans="1:41" ht="13.5" hidden="1" customHeight="1">
      <c r="A1390" s="24" t="s">
        <v>1168</v>
      </c>
      <c r="B1390" s="34" t="s">
        <v>176</v>
      </c>
      <c r="C1390" s="25">
        <v>806895</v>
      </c>
      <c r="D1390" s="24" t="s">
        <v>720</v>
      </c>
      <c r="E1390" s="26">
        <v>46118.416666666701</v>
      </c>
      <c r="F1390" s="26">
        <v>46118.416666666701</v>
      </c>
      <c r="G1390" s="25">
        <v>36</v>
      </c>
      <c r="H1390" s="25">
        <v>36</v>
      </c>
      <c r="I1390" s="26">
        <v>46126.725694444402</v>
      </c>
      <c r="J1390" s="27">
        <v>154</v>
      </c>
      <c r="K1390" s="27">
        <v>162</v>
      </c>
      <c r="L1390" s="27">
        <v>59</v>
      </c>
      <c r="M1390" s="27">
        <v>5426</v>
      </c>
      <c r="N1390" s="27">
        <v>3814</v>
      </c>
      <c r="O1390" s="25">
        <v>2</v>
      </c>
      <c r="P1390" s="27">
        <v>0</v>
      </c>
      <c r="Q1390" s="24"/>
      <c r="R1390" s="24"/>
      <c r="S1390" s="27">
        <v>9</v>
      </c>
      <c r="T1390" s="27">
        <v>14</v>
      </c>
      <c r="U1390" s="27">
        <v>84800</v>
      </c>
      <c r="V1390" s="27">
        <v>1800</v>
      </c>
      <c r="W1390" s="27">
        <v>84800</v>
      </c>
      <c r="X1390" s="24" t="str">
        <f>IF(OR(I1390="",说明首页!$C$3-INT(I1390)&gt;7),"是","否")</f>
        <v>否</v>
      </c>
      <c r="Y1390" s="24" t="str">
        <f>IF(OR(O1390="",O1390&lt;22),"是","否")</f>
        <v>是</v>
      </c>
      <c r="Z1390" s="24" t="str">
        <f>IF(AND(X1390="否",Y1390="否"),"是","否")</f>
        <v>否</v>
      </c>
      <c r="AA1390" s="24" t="str">
        <f>IF(OR(I1390="",说明首页!$C$3-INT(I1390)&gt;=3),"是","否")</f>
        <v>是</v>
      </c>
      <c r="AB1390" s="28">
        <f>IFERROR(IF(L1390&gt;0,N1390/L1390,0),0)</f>
        <v>64.644067796610173</v>
      </c>
      <c r="AC1390" s="29">
        <f>IFERROR(IF(U1390="",0,U1390/10000),0)</f>
        <v>8.48</v>
      </c>
      <c r="AD1390" s="27">
        <f>IFERROR(IF(AND(T1390&lt;&gt;"",T1390&gt;0),U1390/T1390,0),0)</f>
        <v>6057.1428571428569</v>
      </c>
      <c r="AE1390" s="29">
        <f>IFERROR(IF(V1390="",0,V1390/10000),0)</f>
        <v>0.18</v>
      </c>
      <c r="AF1390" s="29">
        <f>IFERROR(IF(O1390&gt;0,N1390/O1390/60,0),0)</f>
        <v>31.783333333333335</v>
      </c>
      <c r="AG1390" s="28" t="str">
        <f>IF(Z1390="是",COUNTIFS($Z$2:$Z$4721,"是",$AB$2:$AB$4721,"&lt;"&amp;AB1390)/COUNTIF($Z$2:$Z$4721,"是")*100,"")</f>
        <v/>
      </c>
      <c r="AH1390" s="28" t="str">
        <f>IF(Z1390="是",COUNTIFS($Z$2:$Z$4721,"是",$AC$2:$AC$4721,"&lt;"&amp;AC1390)/COUNTIF($Z$2:$Z$4721,"是")*100,"")</f>
        <v/>
      </c>
      <c r="AI1390" s="28" t="str">
        <f>IF(Z1390="是",COUNTIFS($Z$2:$Z$4721,"是",$AD$2:$AD$4721,"&lt;"&amp;AD1390)/COUNTIF($Z$2:$Z$4721,"是")*100,"")</f>
        <v/>
      </c>
      <c r="AJ1390" s="28" t="str">
        <f>IF(Z1390="是",COUNTIFS($Z$2:$Z$4721,"是",$AE$2:$AE$4721,"&lt;"&amp;AE1390)/COUNTIF($Z$2:$Z$4721,"是")*100,"")</f>
        <v/>
      </c>
      <c r="AK1390" s="28" t="str">
        <f>IF(Z1390="是",COUNTIFS($Z$2:$Z$4721,"是",$AF$2:$AF$4721,"&lt;"&amp;AF1390)/COUNTIF($Z$2:$Z$4721,"是")*100,"")</f>
        <v/>
      </c>
      <c r="AL1390" s="29" t="str">
        <f>IF(Z1390="是",ROUND(AG1390*0.1+AH1390*0.35+AI1390*0.15+AJ1390*0.15+AK1390*0.25,2),"")</f>
        <v/>
      </c>
      <c r="AM1390" s="25" t="str">
        <f>IF(Z1390="是",COUNTIFS($Z$2:$Z$4721,"是",$AL$2:$AL$4721,"&gt;"&amp;AL1390)+1,"")</f>
        <v/>
      </c>
      <c r="AN1390" s="24" t="str">
        <f>IF(Z1390&lt;&gt;"是","非参评",IF(AND(AM1390&lt;=COUNTIF($Z$2:$Z$4721,"是")*0.2,AC1390&gt;MEDIAN(IF($Z$2:$Z$4721="是",$AC$2:$AC$4721))),"S",IF(AM1390&lt;=COUNTIF($Z$2:$Z$4721,"是")*0.5,"A",IF(AM1390&lt;=COUNTIF($Z$2:$Z$4721,"是")*0.8,"B","C"))))</f>
        <v>非参评</v>
      </c>
      <c r="AO1390" s="24" t="str">
        <f>IF(G1390="","无数据",IF(G1390&lt;30,"MOB1-",IF(G1390&lt;90,"MOB1-3",IF(G1390&lt;180,"MOB3-6",IF(G1390&lt;365,"MOB6-12","MOB12+")))))</f>
        <v>MOB1-3</v>
      </c>
    </row>
    <row r="1391" spans="1:41" ht="13.5" hidden="1" customHeight="1">
      <c r="A1391" s="24" t="s">
        <v>1168</v>
      </c>
      <c r="B1391" s="34" t="s">
        <v>176</v>
      </c>
      <c r="C1391" s="25">
        <v>806896</v>
      </c>
      <c r="D1391" s="24" t="s">
        <v>874</v>
      </c>
      <c r="E1391" s="26">
        <v>46118.415972222203</v>
      </c>
      <c r="F1391" s="26">
        <v>46118.415972222203</v>
      </c>
      <c r="G1391" s="25">
        <v>36</v>
      </c>
      <c r="H1391" s="25">
        <v>36</v>
      </c>
      <c r="I1391" s="26">
        <v>46129.479166666701</v>
      </c>
      <c r="J1391" s="27">
        <v>359</v>
      </c>
      <c r="K1391" s="27">
        <v>441</v>
      </c>
      <c r="L1391" s="27">
        <v>237</v>
      </c>
      <c r="M1391" s="27">
        <v>19586</v>
      </c>
      <c r="N1391" s="27">
        <v>16354</v>
      </c>
      <c r="O1391" s="25">
        <v>4</v>
      </c>
      <c r="P1391" s="27">
        <v>0</v>
      </c>
      <c r="Q1391" s="24"/>
      <c r="R1391" s="24"/>
      <c r="S1391" s="27">
        <v>22</v>
      </c>
      <c r="T1391" s="27">
        <v>28</v>
      </c>
      <c r="U1391" s="27">
        <v>251800</v>
      </c>
      <c r="V1391" s="27">
        <v>22900</v>
      </c>
      <c r="W1391" s="27">
        <v>251800</v>
      </c>
      <c r="X1391" s="24" t="str">
        <f>IF(OR(I1391="",说明首页!$C$3-INT(I1391)&gt;7),"是","否")</f>
        <v>否</v>
      </c>
      <c r="Y1391" s="24" t="str">
        <f>IF(OR(O1391="",O1391&lt;22),"是","否")</f>
        <v>是</v>
      </c>
      <c r="Z1391" s="24" t="str">
        <f>IF(AND(X1391="否",Y1391="否"),"是","否")</f>
        <v>否</v>
      </c>
      <c r="AA1391" s="24" t="str">
        <f>IF(OR(I1391="",说明首页!$C$3-INT(I1391)&gt;=3),"是","否")</f>
        <v>否</v>
      </c>
      <c r="AB1391" s="28">
        <f>IFERROR(IF(L1391&gt;0,N1391/L1391,0),0)</f>
        <v>69.004219409282697</v>
      </c>
      <c r="AC1391" s="29">
        <f>IFERROR(IF(U1391="",0,U1391/10000),0)</f>
        <v>25.18</v>
      </c>
      <c r="AD1391" s="27">
        <f>IFERROR(IF(AND(T1391&lt;&gt;"",T1391&gt;0),U1391/T1391,0),0)</f>
        <v>8992.8571428571431</v>
      </c>
      <c r="AE1391" s="29">
        <f>IFERROR(IF(V1391="",0,V1391/10000),0)</f>
        <v>2.29</v>
      </c>
      <c r="AF1391" s="29">
        <f>IFERROR(IF(O1391&gt;0,N1391/O1391/60,0),0)</f>
        <v>68.141666666666666</v>
      </c>
      <c r="AG1391" s="28" t="str">
        <f>IF(Z1391="是",COUNTIFS($Z$2:$Z$4721,"是",$AB$2:$AB$4721,"&lt;"&amp;AB1391)/COUNTIF($Z$2:$Z$4721,"是")*100,"")</f>
        <v/>
      </c>
      <c r="AH1391" s="28" t="str">
        <f>IF(Z1391="是",COUNTIFS($Z$2:$Z$4721,"是",$AC$2:$AC$4721,"&lt;"&amp;AC1391)/COUNTIF($Z$2:$Z$4721,"是")*100,"")</f>
        <v/>
      </c>
      <c r="AI1391" s="28" t="str">
        <f>IF(Z1391="是",COUNTIFS($Z$2:$Z$4721,"是",$AD$2:$AD$4721,"&lt;"&amp;AD1391)/COUNTIF($Z$2:$Z$4721,"是")*100,"")</f>
        <v/>
      </c>
      <c r="AJ1391" s="28" t="str">
        <f>IF(Z1391="是",COUNTIFS($Z$2:$Z$4721,"是",$AE$2:$AE$4721,"&lt;"&amp;AE1391)/COUNTIF($Z$2:$Z$4721,"是")*100,"")</f>
        <v/>
      </c>
      <c r="AK1391" s="28" t="str">
        <f>IF(Z1391="是",COUNTIFS($Z$2:$Z$4721,"是",$AF$2:$AF$4721,"&lt;"&amp;AF1391)/COUNTIF($Z$2:$Z$4721,"是")*100,"")</f>
        <v/>
      </c>
      <c r="AL1391" s="29" t="str">
        <f>IF(Z1391="是",ROUND(AG1391*0.1+AH1391*0.35+AI1391*0.15+AJ1391*0.15+AK1391*0.25,2),"")</f>
        <v/>
      </c>
      <c r="AM1391" s="25" t="str">
        <f>IF(Z1391="是",COUNTIFS($Z$2:$Z$4721,"是",$AL$2:$AL$4721,"&gt;"&amp;AL1391)+1,"")</f>
        <v/>
      </c>
      <c r="AN1391" s="24" t="str">
        <f>IF(Z1391&lt;&gt;"是","非参评",IF(AND(AM1391&lt;=COUNTIF($Z$2:$Z$4721,"是")*0.2,AC1391&gt;MEDIAN(IF($Z$2:$Z$4721="是",$AC$2:$AC$4721))),"S",IF(AM1391&lt;=COUNTIF($Z$2:$Z$4721,"是")*0.5,"A",IF(AM1391&lt;=COUNTIF($Z$2:$Z$4721,"是")*0.8,"B","C"))))</f>
        <v>非参评</v>
      </c>
      <c r="AO1391" s="24" t="str">
        <f>IF(G1391="","无数据",IF(G1391&lt;30,"MOB1-",IF(G1391&lt;90,"MOB1-3",IF(G1391&lt;180,"MOB3-6",IF(G1391&lt;365,"MOB6-12","MOB12+")))))</f>
        <v>MOB1-3</v>
      </c>
    </row>
    <row r="1392" spans="1:41" ht="13.5" hidden="1" customHeight="1">
      <c r="A1392" s="24" t="s">
        <v>1168</v>
      </c>
      <c r="B1392" s="34" t="s">
        <v>176</v>
      </c>
      <c r="C1392" s="25">
        <v>806897</v>
      </c>
      <c r="D1392" s="24" t="s">
        <v>588</v>
      </c>
      <c r="E1392" s="26">
        <v>46118.416666666701</v>
      </c>
      <c r="F1392" s="26">
        <v>46118.416666666701</v>
      </c>
      <c r="G1392" s="25">
        <v>36</v>
      </c>
      <c r="H1392" s="25">
        <v>36</v>
      </c>
      <c r="I1392" s="26">
        <v>46154.761111111096</v>
      </c>
      <c r="J1392" s="27">
        <v>1912</v>
      </c>
      <c r="K1392" s="27">
        <v>2530</v>
      </c>
      <c r="L1392" s="27">
        <v>1440</v>
      </c>
      <c r="M1392" s="27">
        <v>139794</v>
      </c>
      <c r="N1392" s="27">
        <v>124648</v>
      </c>
      <c r="O1392" s="25">
        <v>24</v>
      </c>
      <c r="P1392" s="27">
        <v>0</v>
      </c>
      <c r="Q1392" s="24"/>
      <c r="R1392" s="24"/>
      <c r="S1392" s="27">
        <v>98</v>
      </c>
      <c r="T1392" s="27">
        <v>151</v>
      </c>
      <c r="U1392" s="27">
        <v>3179100</v>
      </c>
      <c r="V1392" s="27">
        <v>1043600</v>
      </c>
      <c r="W1392" s="27">
        <v>3179100</v>
      </c>
      <c r="X1392" s="24" t="str">
        <f>IF(OR(I1392="",说明首页!$C$3-INT(I1392)&gt;7),"是","否")</f>
        <v>否</v>
      </c>
      <c r="Y1392" s="24" t="str">
        <f>IF(OR(O1392="",O1392&lt;22),"是","否")</f>
        <v>否</v>
      </c>
      <c r="Z1392" s="24" t="str">
        <f>IF(AND(X1392="否",Y1392="否"),"是","否")</f>
        <v>是</v>
      </c>
      <c r="AA1392" s="24" t="str">
        <f>IF(OR(I1392="",说明首页!$C$3-INT(I1392)&gt;=3),"是","否")</f>
        <v>否</v>
      </c>
      <c r="AB1392" s="28">
        <f>IFERROR(IF(L1392&gt;0,N1392/L1392,0),0)</f>
        <v>86.561111111111117</v>
      </c>
      <c r="AC1392" s="29">
        <f>IFERROR(IF(U1392="",0,U1392/10000),0)</f>
        <v>317.91000000000003</v>
      </c>
      <c r="AD1392" s="27">
        <f>IFERROR(IF(AND(T1392&lt;&gt;"",T1392&gt;0),U1392/T1392,0),0)</f>
        <v>21053.642384105959</v>
      </c>
      <c r="AE1392" s="29">
        <f>IFERROR(IF(V1392="",0,V1392/10000),0)</f>
        <v>104.36</v>
      </c>
      <c r="AF1392" s="29">
        <f>IFERROR(IF(O1392&gt;0,N1392/O1392/60,0),0)</f>
        <v>86.561111111111117</v>
      </c>
      <c r="AG1392" s="28">
        <f>IF(Z1392="是",COUNTIFS($Z$2:$Z$4721,"是",$AB$2:$AB$4721,"&lt;"&amp;AB1392)/COUNTIF($Z$2:$Z$4721,"是")*100,"")</f>
        <v>38.448566610455309</v>
      </c>
      <c r="AH1392" s="28">
        <f>IF(Z1392="是",COUNTIFS($Z$2:$Z$4721,"是",$AC$2:$AC$4721,"&lt;"&amp;AC1392)/COUNTIF($Z$2:$Z$4721,"是")*100,"")</f>
        <v>3.7099494097807759</v>
      </c>
      <c r="AI1392" s="28">
        <f>IF(Z1392="是",COUNTIFS($Z$2:$Z$4721,"是",$AD$2:$AD$4721,"&lt;"&amp;AD1392)/COUNTIF($Z$2:$Z$4721,"是")*100,"")</f>
        <v>32.377740303541316</v>
      </c>
      <c r="AJ1392" s="28">
        <f>IF(Z1392="是",COUNTIFS($Z$2:$Z$4721,"是",$AE$2:$AE$4721,"&lt;"&amp;AE1392)/COUNTIF($Z$2:$Z$4721,"是")*100,"")</f>
        <v>9.2748735244519391</v>
      </c>
      <c r="AK1392" s="28">
        <f>IF(Z1392="是",COUNTIFS($Z$2:$Z$4721,"是",$AF$2:$AF$4721,"&lt;"&amp;AF1392)/COUNTIF($Z$2:$Z$4721,"是")*100,"")</f>
        <v>2.3608768971332208</v>
      </c>
      <c r="AL1392" s="29">
        <f>IF(Z1392="是",ROUND(AG1392*0.1+AH1392*0.35+AI1392*0.15+AJ1392*0.15+AK1392*0.25,2),"")</f>
        <v>11.98</v>
      </c>
      <c r="AM1392" s="25">
        <f>IF(Z1392="是",COUNTIFS($Z$2:$Z$4721,"是",$AL$2:$AL$4721,"&gt;"&amp;AL1392)+1,"")</f>
        <v>570</v>
      </c>
      <c r="AN1392" s="24" t="str">
        <f>IF(Z1392&lt;&gt;"是","非参评",IF(AND(AM1392&lt;=COUNTIF($Z$2:$Z$4721,"是")*0.2,AC1392&gt;MEDIAN(IF($Z$2:$Z$4721="是",$AC$2:$AC$4721))),"S",IF(AM1392&lt;=COUNTIF($Z$2:$Z$4721,"是")*0.5,"A",IF(AM1392&lt;=COUNTIF($Z$2:$Z$4721,"是")*0.8,"B","C"))))</f>
        <v>C</v>
      </c>
      <c r="AO1392" s="24" t="str">
        <f>IF(G1392="","无数据",IF(G1392&lt;30,"MOB1-",IF(G1392&lt;90,"MOB1-3",IF(G1392&lt;180,"MOB3-6",IF(G1392&lt;365,"MOB6-12","MOB12+")))))</f>
        <v>MOB1-3</v>
      </c>
    </row>
    <row r="1393" spans="1:41" ht="13.5" hidden="1" customHeight="1">
      <c r="A1393" s="24" t="s">
        <v>1168</v>
      </c>
      <c r="B1393" s="34" t="s">
        <v>176</v>
      </c>
      <c r="C1393" s="25">
        <v>806898</v>
      </c>
      <c r="D1393" s="24" t="s">
        <v>1443</v>
      </c>
      <c r="E1393" s="26">
        <v>46115.46875</v>
      </c>
      <c r="F1393" s="26">
        <v>46115.46875</v>
      </c>
      <c r="G1393" s="25">
        <v>39</v>
      </c>
      <c r="H1393" s="25">
        <v>39</v>
      </c>
      <c r="I1393" s="26">
        <v>46154.732638888898</v>
      </c>
      <c r="J1393" s="27">
        <v>1359</v>
      </c>
      <c r="K1393" s="27">
        <v>1826</v>
      </c>
      <c r="L1393" s="27">
        <v>908</v>
      </c>
      <c r="M1393" s="27">
        <v>93978</v>
      </c>
      <c r="N1393" s="27">
        <v>79551</v>
      </c>
      <c r="O1393" s="25">
        <v>13</v>
      </c>
      <c r="P1393" s="27">
        <v>0</v>
      </c>
      <c r="Q1393" s="24"/>
      <c r="R1393" s="24"/>
      <c r="S1393" s="27">
        <v>72</v>
      </c>
      <c r="T1393" s="27">
        <v>109</v>
      </c>
      <c r="U1393" s="27">
        <v>2118200</v>
      </c>
      <c r="V1393" s="27">
        <v>1147000</v>
      </c>
      <c r="W1393" s="27">
        <v>2118200</v>
      </c>
      <c r="X1393" s="24" t="str">
        <f>IF(OR(I1393="",说明首页!$C$3-INT(I1393)&gt;7),"是","否")</f>
        <v>否</v>
      </c>
      <c r="Y1393" s="24" t="str">
        <f>IF(OR(O1393="",O1393&lt;22),"是","否")</f>
        <v>是</v>
      </c>
      <c r="Z1393" s="24" t="str">
        <f>IF(AND(X1393="否",Y1393="否"),"是","否")</f>
        <v>否</v>
      </c>
      <c r="AA1393" s="24" t="str">
        <f>IF(OR(I1393="",说明首页!$C$3-INT(I1393)&gt;=3),"是","否")</f>
        <v>否</v>
      </c>
      <c r="AB1393" s="28">
        <f>IFERROR(IF(L1393&gt;0,N1393/L1393,0),0)</f>
        <v>87.61123348017621</v>
      </c>
      <c r="AC1393" s="29">
        <f>IFERROR(IF(U1393="",0,U1393/10000),0)</f>
        <v>211.82</v>
      </c>
      <c r="AD1393" s="27">
        <f>IFERROR(IF(AND(T1393&lt;&gt;"",T1393&gt;0),U1393/T1393,0),0)</f>
        <v>19433.027522935779</v>
      </c>
      <c r="AE1393" s="29">
        <f>IFERROR(IF(V1393="",0,V1393/10000),0)</f>
        <v>114.7</v>
      </c>
      <c r="AF1393" s="29">
        <f>IFERROR(IF(O1393&gt;0,N1393/O1393/60,0),0)</f>
        <v>101.98846153846154</v>
      </c>
      <c r="AG1393" s="28" t="str">
        <f>IF(Z1393="是",COUNTIFS($Z$2:$Z$4721,"是",$AB$2:$AB$4721,"&lt;"&amp;AB1393)/COUNTIF($Z$2:$Z$4721,"是")*100,"")</f>
        <v/>
      </c>
      <c r="AH1393" s="28" t="str">
        <f>IF(Z1393="是",COUNTIFS($Z$2:$Z$4721,"是",$AC$2:$AC$4721,"&lt;"&amp;AC1393)/COUNTIF($Z$2:$Z$4721,"是")*100,"")</f>
        <v/>
      </c>
      <c r="AI1393" s="28" t="str">
        <f>IF(Z1393="是",COUNTIFS($Z$2:$Z$4721,"是",$AD$2:$AD$4721,"&lt;"&amp;AD1393)/COUNTIF($Z$2:$Z$4721,"是")*100,"")</f>
        <v/>
      </c>
      <c r="AJ1393" s="28" t="str">
        <f>IF(Z1393="是",COUNTIFS($Z$2:$Z$4721,"是",$AE$2:$AE$4721,"&lt;"&amp;AE1393)/COUNTIF($Z$2:$Z$4721,"是")*100,"")</f>
        <v/>
      </c>
      <c r="AK1393" s="28" t="str">
        <f>IF(Z1393="是",COUNTIFS($Z$2:$Z$4721,"是",$AF$2:$AF$4721,"&lt;"&amp;AF1393)/COUNTIF($Z$2:$Z$4721,"是")*100,"")</f>
        <v/>
      </c>
      <c r="AL1393" s="29" t="str">
        <f>IF(Z1393="是",ROUND(AG1393*0.1+AH1393*0.35+AI1393*0.15+AJ1393*0.15+AK1393*0.25,2),"")</f>
        <v/>
      </c>
      <c r="AM1393" s="25" t="str">
        <f>IF(Z1393="是",COUNTIFS($Z$2:$Z$4721,"是",$AL$2:$AL$4721,"&gt;"&amp;AL1393)+1,"")</f>
        <v/>
      </c>
      <c r="AN1393" s="24" t="str">
        <f>IF(Z1393&lt;&gt;"是","非参评",IF(AND(AM1393&lt;=COUNTIF($Z$2:$Z$4721,"是")*0.2,AC1393&gt;MEDIAN(IF($Z$2:$Z$4721="是",$AC$2:$AC$4721))),"S",IF(AM1393&lt;=COUNTIF($Z$2:$Z$4721,"是")*0.5,"A",IF(AM1393&lt;=COUNTIF($Z$2:$Z$4721,"是")*0.8,"B","C"))))</f>
        <v>非参评</v>
      </c>
      <c r="AO1393" s="24" t="str">
        <f>IF(G1393="","无数据",IF(G1393&lt;30,"MOB1-",IF(G1393&lt;90,"MOB1-3",IF(G1393&lt;180,"MOB3-6",IF(G1393&lt;365,"MOB6-12","MOB12+")))))</f>
        <v>MOB1-3</v>
      </c>
    </row>
    <row r="1394" spans="1:41" ht="13.5" hidden="1" customHeight="1">
      <c r="A1394" s="24" t="s">
        <v>1168</v>
      </c>
      <c r="B1394" s="34" t="s">
        <v>176</v>
      </c>
      <c r="C1394" s="25">
        <v>806915</v>
      </c>
      <c r="D1394" s="24" t="s">
        <v>1188</v>
      </c>
      <c r="E1394" s="26">
        <v>46115.6472222222</v>
      </c>
      <c r="F1394" s="26">
        <v>46115.6472222222</v>
      </c>
      <c r="G1394" s="25">
        <v>39</v>
      </c>
      <c r="H1394" s="25">
        <v>39</v>
      </c>
      <c r="I1394" s="26">
        <v>46129.760416666701</v>
      </c>
      <c r="J1394" s="27">
        <v>152</v>
      </c>
      <c r="K1394" s="27">
        <v>152</v>
      </c>
      <c r="L1394" s="27">
        <v>70</v>
      </c>
      <c r="M1394" s="27">
        <v>8603</v>
      </c>
      <c r="N1394" s="27">
        <v>7365</v>
      </c>
      <c r="O1394" s="24">
        <v>1</v>
      </c>
      <c r="P1394" s="24">
        <v>0</v>
      </c>
      <c r="Q1394" s="24"/>
      <c r="R1394" s="24"/>
      <c r="S1394" s="24">
        <v>23</v>
      </c>
      <c r="T1394" s="24">
        <v>35</v>
      </c>
      <c r="U1394" s="24">
        <v>286500</v>
      </c>
      <c r="V1394" s="24">
        <v>12500</v>
      </c>
      <c r="W1394" s="24">
        <v>286500</v>
      </c>
      <c r="X1394" s="24" t="str">
        <f>IF(OR(I1394="",说明首页!$C$3-INT(I1394)&gt;7),"是","否")</f>
        <v>否</v>
      </c>
      <c r="Y1394" s="24" t="str">
        <f>IF(OR(O1394="",O1394&lt;22),"是","否")</f>
        <v>是</v>
      </c>
      <c r="Z1394" s="24" t="str">
        <f>IF(AND(X1394="否",Y1394="否"),"是","否")</f>
        <v>否</v>
      </c>
      <c r="AA1394" s="24" t="str">
        <f>IF(OR(I1394="",说明首页!$C$3-INT(I1394)&gt;=3),"是","否")</f>
        <v>否</v>
      </c>
      <c r="AB1394" s="28">
        <f>IFERROR(IF(L1394&gt;0,N1394/L1394,0),0)</f>
        <v>105.21428571428571</v>
      </c>
      <c r="AC1394" s="29">
        <f>IFERROR(IF(U1394="",0,U1394/10000),0)</f>
        <v>28.65</v>
      </c>
      <c r="AD1394" s="27">
        <f>IFERROR(IF(AND(T1394&lt;&gt;"",T1394&gt;0),U1394/T1394,0),0)</f>
        <v>8185.7142857142853</v>
      </c>
      <c r="AE1394" s="29">
        <f>IFERROR(IF(V1394="",0,V1394/10000),0)</f>
        <v>1.25</v>
      </c>
      <c r="AF1394" s="29">
        <f>IFERROR(IF(O1394&gt;0,N1394/O1394/60,0),0)</f>
        <v>122.75</v>
      </c>
      <c r="AG1394" s="28" t="str">
        <f>IF(Z1394="是",COUNTIFS($Z$2:$Z$4721,"是",$AB$2:$AB$4721,"&lt;"&amp;AB1394)/COUNTIF($Z$2:$Z$4721,"是")*100,"")</f>
        <v/>
      </c>
      <c r="AH1394" s="28" t="str">
        <f>IF(Z1394="是",COUNTIFS($Z$2:$Z$4721,"是",$AC$2:$AC$4721,"&lt;"&amp;AC1394)/COUNTIF($Z$2:$Z$4721,"是")*100,"")</f>
        <v/>
      </c>
      <c r="AI1394" s="28" t="str">
        <f>IF(Z1394="是",COUNTIFS($Z$2:$Z$4721,"是",$AD$2:$AD$4721,"&lt;"&amp;AD1394)/COUNTIF($Z$2:$Z$4721,"是")*100,"")</f>
        <v/>
      </c>
      <c r="AJ1394" s="28" t="str">
        <f>IF(Z1394="是",COUNTIFS($Z$2:$Z$4721,"是",$AE$2:$AE$4721,"&lt;"&amp;AE1394)/COUNTIF($Z$2:$Z$4721,"是")*100,"")</f>
        <v/>
      </c>
      <c r="AK1394" s="28" t="str">
        <f>IF(Z1394="是",COUNTIFS($Z$2:$Z$4721,"是",$AF$2:$AF$4721,"&lt;"&amp;AF1394)/COUNTIF($Z$2:$Z$4721,"是")*100,"")</f>
        <v/>
      </c>
      <c r="AL1394" s="29" t="str">
        <f>IF(Z1394="是",ROUND(AG1394*0.1+AH1394*0.35+AI1394*0.15+AJ1394*0.15+AK1394*0.25,2),"")</f>
        <v/>
      </c>
      <c r="AM1394" s="25" t="str">
        <f>IF(Z1394="是",COUNTIFS($Z$2:$Z$4721,"是",$AL$2:$AL$4721,"&gt;"&amp;AL1394)+1,"")</f>
        <v/>
      </c>
      <c r="AN1394" s="24" t="str">
        <f>IF(Z1394&lt;&gt;"是","非参评",IF(AND(AM1394&lt;=COUNTIF($Z$2:$Z$4721,"是")*0.2,AC1394&gt;MEDIAN(IF($Z$2:$Z$4721="是",$AC$2:$AC$4721))),"S",IF(AM1394&lt;=COUNTIF($Z$2:$Z$4721,"是")*0.5,"A",IF(AM1394&lt;=COUNTIF($Z$2:$Z$4721,"是")*0.8,"B","C"))))</f>
        <v>非参评</v>
      </c>
      <c r="AO1394" s="24" t="str">
        <f>IF(G1394="","无数据",IF(G1394&lt;30,"MOB1-",IF(G1394&lt;90,"MOB1-3",IF(G1394&lt;180,"MOB3-6",IF(G1394&lt;365,"MOB6-12","MOB12+")))))</f>
        <v>MOB1-3</v>
      </c>
    </row>
    <row r="1395" spans="1:41" ht="13.5" hidden="1" customHeight="1">
      <c r="A1395" s="24" t="s">
        <v>1168</v>
      </c>
      <c r="B1395" s="34" t="s">
        <v>162</v>
      </c>
      <c r="C1395" s="25">
        <v>806917</v>
      </c>
      <c r="D1395" s="24" t="s">
        <v>1931</v>
      </c>
      <c r="E1395" s="26">
        <v>46115.402777777803</v>
      </c>
      <c r="F1395" s="26">
        <v>46115.402777777803</v>
      </c>
      <c r="G1395" s="25">
        <v>39</v>
      </c>
      <c r="H1395" s="25">
        <v>39</v>
      </c>
      <c r="I1395" s="26">
        <v>46154.837500000001</v>
      </c>
      <c r="J1395" s="27">
        <v>3377</v>
      </c>
      <c r="K1395" s="27">
        <v>3543</v>
      </c>
      <c r="L1395" s="27">
        <v>1801</v>
      </c>
      <c r="M1395" s="27">
        <v>193695</v>
      </c>
      <c r="N1395" s="27">
        <v>166882</v>
      </c>
      <c r="O1395" s="25">
        <v>23</v>
      </c>
      <c r="P1395" s="27">
        <v>0</v>
      </c>
      <c r="Q1395" s="24"/>
      <c r="R1395" s="24"/>
      <c r="S1395" s="27">
        <v>192</v>
      </c>
      <c r="T1395" s="27">
        <v>286</v>
      </c>
      <c r="U1395" s="27">
        <v>7798000</v>
      </c>
      <c r="V1395" s="27">
        <v>4533300</v>
      </c>
      <c r="W1395" s="27">
        <v>7798000</v>
      </c>
      <c r="X1395" s="24" t="str">
        <f>IF(OR(I1395="",说明首页!$C$3-INT(I1395)&gt;7),"是","否")</f>
        <v>否</v>
      </c>
      <c r="Y1395" s="24" t="str">
        <f>IF(OR(O1395="",O1395&lt;22),"是","否")</f>
        <v>否</v>
      </c>
      <c r="Z1395" s="24" t="str">
        <f>IF(AND(X1395="否",Y1395="否"),"是","否")</f>
        <v>是</v>
      </c>
      <c r="AA1395" s="24" t="str">
        <f>IF(OR(I1395="",说明首页!$C$3-INT(I1395)&gt;=3),"是","否")</f>
        <v>否</v>
      </c>
      <c r="AB1395" s="28">
        <f>IFERROR(IF(L1395&gt;0,N1395/L1395,0),0)</f>
        <v>92.660744031093841</v>
      </c>
      <c r="AC1395" s="29">
        <f>IFERROR(IF(U1395="",0,U1395/10000),0)</f>
        <v>779.8</v>
      </c>
      <c r="AD1395" s="27">
        <f>IFERROR(IF(AND(T1395&lt;&gt;"",T1395&gt;0),U1395/T1395,0),0)</f>
        <v>27265.734265734267</v>
      </c>
      <c r="AE1395" s="29">
        <f>IFERROR(IF(V1395="",0,V1395/10000),0)</f>
        <v>453.33</v>
      </c>
      <c r="AF1395" s="29">
        <f>IFERROR(IF(O1395&gt;0,N1395/O1395/60,0),0)</f>
        <v>120.92898550724638</v>
      </c>
      <c r="AG1395" s="28">
        <f>IF(Z1395="是",COUNTIFS($Z$2:$Z$4721,"是",$AB$2:$AB$4721,"&lt;"&amp;AB1395)/COUNTIF($Z$2:$Z$4721,"是")*100,"")</f>
        <v>52.782462057335579</v>
      </c>
      <c r="AH1395" s="28">
        <f>IF(Z1395="是",COUNTIFS($Z$2:$Z$4721,"是",$AC$2:$AC$4721,"&lt;"&amp;AC1395)/COUNTIF($Z$2:$Z$4721,"是")*100,"")</f>
        <v>47.048903878583474</v>
      </c>
      <c r="AI1395" s="28">
        <f>IF(Z1395="是",COUNTIFS($Z$2:$Z$4721,"是",$AD$2:$AD$4721,"&lt;"&amp;AD1395)/COUNTIF($Z$2:$Z$4721,"是")*100,"")</f>
        <v>68.802698145025303</v>
      </c>
      <c r="AJ1395" s="28">
        <f>IF(Z1395="是",COUNTIFS($Z$2:$Z$4721,"是",$AE$2:$AE$4721,"&lt;"&amp;AE1395)/COUNTIF($Z$2:$Z$4721,"是")*100,"")</f>
        <v>72.175379426644184</v>
      </c>
      <c r="AK1395" s="28">
        <f>IF(Z1395="是",COUNTIFS($Z$2:$Z$4721,"是",$AF$2:$AF$4721,"&lt;"&amp;AF1395)/COUNTIF($Z$2:$Z$4721,"是")*100,"")</f>
        <v>24.114671163575039</v>
      </c>
      <c r="AL1395" s="29">
        <f>IF(Z1395="是",ROUND(AG1395*0.1+AH1395*0.35+AI1395*0.15+AJ1395*0.15+AK1395*0.25,2),"")</f>
        <v>48.92</v>
      </c>
      <c r="AM1395" s="25">
        <f>IF(Z1395="是",COUNTIFS($Z$2:$Z$4721,"是",$AL$2:$AL$4721,"&gt;"&amp;AL1395)+1,"")</f>
        <v>293</v>
      </c>
      <c r="AN1395" s="24" t="str">
        <f>IF(Z1395&lt;&gt;"是","非参评",IF(AND(AM1395&lt;=COUNTIF($Z$2:$Z$4721,"是")*0.2,AC1395&gt;MEDIAN(IF($Z$2:$Z$4721="是",$AC$2:$AC$4721))),"S",IF(AM1395&lt;=COUNTIF($Z$2:$Z$4721,"是")*0.5,"A",IF(AM1395&lt;=COUNTIF($Z$2:$Z$4721,"是")*0.8,"B","C"))))</f>
        <v>A</v>
      </c>
      <c r="AO1395" s="24" t="str">
        <f>IF(G1395="","无数据",IF(G1395&lt;30,"MOB1-",IF(G1395&lt;90,"MOB1-3",IF(G1395&lt;180,"MOB3-6",IF(G1395&lt;365,"MOB6-12","MOB12+")))))</f>
        <v>MOB1-3</v>
      </c>
    </row>
    <row r="1396" spans="1:41" ht="13.5" hidden="1" customHeight="1">
      <c r="A1396" s="24" t="s">
        <v>1168</v>
      </c>
      <c r="B1396" s="34" t="s">
        <v>162</v>
      </c>
      <c r="C1396" s="25">
        <v>806918</v>
      </c>
      <c r="D1396" s="24" t="s">
        <v>1201</v>
      </c>
      <c r="E1396" s="26">
        <v>46115.403472222199</v>
      </c>
      <c r="F1396" s="26">
        <v>46115.403472222199</v>
      </c>
      <c r="G1396" s="25">
        <v>39</v>
      </c>
      <c r="H1396" s="25">
        <v>39</v>
      </c>
      <c r="I1396" s="26">
        <v>46154.832638888904</v>
      </c>
      <c r="J1396" s="27">
        <v>2496</v>
      </c>
      <c r="K1396" s="27">
        <v>3357</v>
      </c>
      <c r="L1396" s="27">
        <v>1477</v>
      </c>
      <c r="M1396" s="27">
        <v>187466</v>
      </c>
      <c r="N1396" s="27">
        <v>160203</v>
      </c>
      <c r="O1396" s="25">
        <v>24</v>
      </c>
      <c r="P1396" s="27">
        <v>0</v>
      </c>
      <c r="Q1396" s="24"/>
      <c r="R1396" s="24"/>
      <c r="S1396" s="27">
        <v>124</v>
      </c>
      <c r="T1396" s="27">
        <v>204</v>
      </c>
      <c r="U1396" s="27">
        <v>3869800</v>
      </c>
      <c r="V1396" s="27">
        <v>1774300</v>
      </c>
      <c r="W1396" s="27">
        <v>3869800</v>
      </c>
      <c r="X1396" s="24" t="str">
        <f>IF(OR(I1396="",说明首页!$C$3-INT(I1396)&gt;7),"是","否")</f>
        <v>否</v>
      </c>
      <c r="Y1396" s="24" t="str">
        <f>IF(OR(O1396="",O1396&lt;22),"是","否")</f>
        <v>否</v>
      </c>
      <c r="Z1396" s="24" t="str">
        <f>IF(AND(X1396="否",Y1396="否"),"是","否")</f>
        <v>是</v>
      </c>
      <c r="AA1396" s="24" t="str">
        <f>IF(OR(I1396="",说明首页!$C$3-INT(I1396)&gt;=3),"是","否")</f>
        <v>否</v>
      </c>
      <c r="AB1396" s="28">
        <f>IFERROR(IF(L1396&gt;0,N1396/L1396,0),0)</f>
        <v>108.46513202437373</v>
      </c>
      <c r="AC1396" s="29">
        <f>IFERROR(IF(U1396="",0,U1396/10000),0)</f>
        <v>386.98</v>
      </c>
      <c r="AD1396" s="27">
        <f>IFERROR(IF(AND(T1396&lt;&gt;"",T1396&gt;0),U1396/T1396,0),0)</f>
        <v>18969.607843137255</v>
      </c>
      <c r="AE1396" s="29">
        <f>IFERROR(IF(V1396="",0,V1396/10000),0)</f>
        <v>177.43</v>
      </c>
      <c r="AF1396" s="29">
        <f>IFERROR(IF(O1396&gt;0,N1396/O1396/60,0),0)</f>
        <v>111.25208333333333</v>
      </c>
      <c r="AG1396" s="28">
        <f>IF(Z1396="是",COUNTIFS($Z$2:$Z$4721,"是",$AB$2:$AB$4721,"&lt;"&amp;AB1396)/COUNTIF($Z$2:$Z$4721,"是")*100,"")</f>
        <v>78.414839797639118</v>
      </c>
      <c r="AH1396" s="28">
        <f>IF(Z1396="是",COUNTIFS($Z$2:$Z$4721,"是",$AC$2:$AC$4721,"&lt;"&amp;AC1396)/COUNTIF($Z$2:$Z$4721,"是")*100,"")</f>
        <v>7.925801011804384</v>
      </c>
      <c r="AI1396" s="28">
        <f>IF(Z1396="是",COUNTIFS($Z$2:$Z$4721,"是",$AD$2:$AD$4721,"&lt;"&amp;AD1396)/COUNTIF($Z$2:$Z$4721,"是")*100,"")</f>
        <v>20.573355817875211</v>
      </c>
      <c r="AJ1396" s="28">
        <f>IF(Z1396="是",COUNTIFS($Z$2:$Z$4721,"是",$AE$2:$AE$4721,"&lt;"&amp;AE1396)/COUNTIF($Z$2:$Z$4721,"是")*100,"")</f>
        <v>23.271500843170319</v>
      </c>
      <c r="AK1396" s="28">
        <f>IF(Z1396="是",COUNTIFS($Z$2:$Z$4721,"是",$AF$2:$AF$4721,"&lt;"&amp;AF1396)/COUNTIF($Z$2:$Z$4721,"是")*100,"")</f>
        <v>14.67116357504216</v>
      </c>
      <c r="AL1396" s="29">
        <f>IF(Z1396="是",ROUND(AG1396*0.1+AH1396*0.35+AI1396*0.15+AJ1396*0.15+AK1396*0.25,2),"")</f>
        <v>20.86</v>
      </c>
      <c r="AM1396" s="25">
        <f>IF(Z1396="是",COUNTIFS($Z$2:$Z$4721,"是",$AL$2:$AL$4721,"&gt;"&amp;AL1396)+1,"")</f>
        <v>524</v>
      </c>
      <c r="AN1396" s="24" t="str">
        <f>IF(Z1396&lt;&gt;"是","非参评",IF(AND(AM1396&lt;=COUNTIF($Z$2:$Z$4721,"是")*0.2,AC1396&gt;MEDIAN(IF($Z$2:$Z$4721="是",$AC$2:$AC$4721))),"S",IF(AM1396&lt;=COUNTIF($Z$2:$Z$4721,"是")*0.5,"A",IF(AM1396&lt;=COUNTIF($Z$2:$Z$4721,"是")*0.8,"B","C"))))</f>
        <v>C</v>
      </c>
      <c r="AO1396" s="24" t="str">
        <f>IF(G1396="","无数据",IF(G1396&lt;30,"MOB1-",IF(G1396&lt;90,"MOB1-3",IF(G1396&lt;180,"MOB3-6",IF(G1396&lt;365,"MOB6-12","MOB12+")))))</f>
        <v>MOB1-3</v>
      </c>
    </row>
    <row r="1397" spans="1:41" ht="13.5" hidden="1" customHeight="1">
      <c r="A1397" s="24" t="s">
        <v>1168</v>
      </c>
      <c r="B1397" s="34" t="s">
        <v>162</v>
      </c>
      <c r="C1397" s="25">
        <v>806919</v>
      </c>
      <c r="D1397" s="24" t="s">
        <v>1881</v>
      </c>
      <c r="E1397" s="26">
        <v>46115.394444444399</v>
      </c>
      <c r="F1397" s="26">
        <v>46115.394444444399</v>
      </c>
      <c r="G1397" s="25">
        <v>39</v>
      </c>
      <c r="H1397" s="25">
        <v>39</v>
      </c>
      <c r="I1397" s="26">
        <v>46154.8347222222</v>
      </c>
      <c r="J1397" s="27">
        <v>3370</v>
      </c>
      <c r="K1397" s="27">
        <v>3690</v>
      </c>
      <c r="L1397" s="27">
        <v>1848</v>
      </c>
      <c r="M1397" s="27">
        <v>226002</v>
      </c>
      <c r="N1397" s="27">
        <v>197708</v>
      </c>
      <c r="O1397" s="25">
        <v>24</v>
      </c>
      <c r="P1397" s="27">
        <v>0</v>
      </c>
      <c r="Q1397" s="24"/>
      <c r="R1397" s="24"/>
      <c r="S1397" s="27">
        <v>206</v>
      </c>
      <c r="T1397" s="27">
        <v>321</v>
      </c>
      <c r="U1397" s="27">
        <v>7909800</v>
      </c>
      <c r="V1397" s="27">
        <v>1950100</v>
      </c>
      <c r="W1397" s="27">
        <v>7909800</v>
      </c>
      <c r="X1397" s="24" t="str">
        <f>IF(OR(I1397="",说明首页!$C$3-INT(I1397)&gt;7),"是","否")</f>
        <v>否</v>
      </c>
      <c r="Y1397" s="24" t="str">
        <f>IF(OR(O1397="",O1397&lt;22),"是","否")</f>
        <v>否</v>
      </c>
      <c r="Z1397" s="24" t="str">
        <f>IF(AND(X1397="否",Y1397="否"),"是","否")</f>
        <v>是</v>
      </c>
      <c r="AA1397" s="24" t="str">
        <f>IF(OR(I1397="",说明首页!$C$3-INT(I1397)&gt;=3),"是","否")</f>
        <v>否</v>
      </c>
      <c r="AB1397" s="28">
        <f>IFERROR(IF(L1397&gt;0,N1397/L1397,0),0)</f>
        <v>106.98484848484848</v>
      </c>
      <c r="AC1397" s="29">
        <f>IFERROR(IF(U1397="",0,U1397/10000),0)</f>
        <v>790.98</v>
      </c>
      <c r="AD1397" s="27">
        <f>IFERROR(IF(AND(T1397&lt;&gt;"",T1397&gt;0),U1397/T1397,0),0)</f>
        <v>24641.121495327101</v>
      </c>
      <c r="AE1397" s="29">
        <f>IFERROR(IF(V1397="",0,V1397/10000),0)</f>
        <v>195.01</v>
      </c>
      <c r="AF1397" s="29">
        <f>IFERROR(IF(O1397&gt;0,N1397/O1397/60,0),0)</f>
        <v>137.29722222222225</v>
      </c>
      <c r="AG1397" s="28">
        <f>IF(Z1397="是",COUNTIFS($Z$2:$Z$4721,"是",$AB$2:$AB$4721,"&lt;"&amp;AB1397)/COUNTIF($Z$2:$Z$4721,"是")*100,"")</f>
        <v>77.234401349072513</v>
      </c>
      <c r="AH1397" s="28">
        <f>IF(Z1397="是",COUNTIFS($Z$2:$Z$4721,"是",$AC$2:$AC$4721,"&lt;"&amp;AC1397)/COUNTIF($Z$2:$Z$4721,"是")*100,"")</f>
        <v>48.566610455311974</v>
      </c>
      <c r="AI1397" s="28">
        <f>IF(Z1397="是",COUNTIFS($Z$2:$Z$4721,"是",$AD$2:$AD$4721,"&lt;"&amp;AD1397)/COUNTIF($Z$2:$Z$4721,"是")*100,"")</f>
        <v>53.962900505902191</v>
      </c>
      <c r="AJ1397" s="28">
        <f>IF(Z1397="是",COUNTIFS($Z$2:$Z$4721,"是",$AE$2:$AE$4721,"&lt;"&amp;AE1397)/COUNTIF($Z$2:$Z$4721,"是")*100,"")</f>
        <v>26.812816188870155</v>
      </c>
      <c r="AK1397" s="28">
        <f>IF(Z1397="是",COUNTIFS($Z$2:$Z$4721,"是",$AF$2:$AF$4721,"&lt;"&amp;AF1397)/COUNTIF($Z$2:$Z$4721,"是")*100,"")</f>
        <v>55.986509274873519</v>
      </c>
      <c r="AL1397" s="29">
        <f>IF(Z1397="是",ROUND(AG1397*0.1+AH1397*0.35+AI1397*0.15+AJ1397*0.15+AK1397*0.25,2),"")</f>
        <v>50.83</v>
      </c>
      <c r="AM1397" s="25">
        <f>IF(Z1397="是",COUNTIFS($Z$2:$Z$4721,"是",$AL$2:$AL$4721,"&gt;"&amp;AL1397)+1,"")</f>
        <v>271</v>
      </c>
      <c r="AN1397" s="24" t="str">
        <f>IF(Z1397&lt;&gt;"是","非参评",IF(AND(AM1397&lt;=COUNTIF($Z$2:$Z$4721,"是")*0.2,AC1397&gt;MEDIAN(IF($Z$2:$Z$4721="是",$AC$2:$AC$4721))),"S",IF(AM1397&lt;=COUNTIF($Z$2:$Z$4721,"是")*0.5,"A",IF(AM1397&lt;=COUNTIF($Z$2:$Z$4721,"是")*0.8,"B","C"))))</f>
        <v>A</v>
      </c>
      <c r="AO1397" s="24" t="str">
        <f>IF(G1397="","无数据",IF(G1397&lt;30,"MOB1-",IF(G1397&lt;90,"MOB1-3",IF(G1397&lt;180,"MOB3-6",IF(G1397&lt;365,"MOB6-12","MOB12+")))))</f>
        <v>MOB1-3</v>
      </c>
    </row>
    <row r="1398" spans="1:41" ht="13.5" hidden="1" customHeight="1">
      <c r="A1398" s="24" t="s">
        <v>1168</v>
      </c>
      <c r="B1398" s="34" t="s">
        <v>160</v>
      </c>
      <c r="C1398" s="25">
        <v>806956</v>
      </c>
      <c r="D1398" s="24" t="s">
        <v>1442</v>
      </c>
      <c r="E1398" s="26">
        <v>46119.578472222202</v>
      </c>
      <c r="F1398" s="26">
        <v>46119.578472222202</v>
      </c>
      <c r="G1398" s="25">
        <v>35</v>
      </c>
      <c r="H1398" s="25">
        <v>35</v>
      </c>
      <c r="I1398" s="26">
        <v>46154.781944444403</v>
      </c>
      <c r="J1398" s="27">
        <v>4041</v>
      </c>
      <c r="K1398" s="27">
        <v>4851</v>
      </c>
      <c r="L1398" s="27">
        <v>2133</v>
      </c>
      <c r="M1398" s="27">
        <v>194504</v>
      </c>
      <c r="N1398" s="27">
        <v>152497</v>
      </c>
      <c r="O1398" s="25">
        <v>27</v>
      </c>
      <c r="P1398" s="27">
        <v>0</v>
      </c>
      <c r="Q1398" s="24"/>
      <c r="R1398" s="24"/>
      <c r="S1398" s="27">
        <v>182</v>
      </c>
      <c r="T1398" s="27">
        <v>272</v>
      </c>
      <c r="U1398" s="27">
        <v>5237700</v>
      </c>
      <c r="V1398" s="27">
        <v>1399500</v>
      </c>
      <c r="W1398" s="27">
        <v>5237700</v>
      </c>
      <c r="X1398" s="24" t="str">
        <f>IF(OR(I1398="",说明首页!$C$3-INT(I1398)&gt;7),"是","否")</f>
        <v>否</v>
      </c>
      <c r="Y1398" s="24" t="str">
        <f>IF(OR(O1398="",O1398&lt;22),"是","否")</f>
        <v>否</v>
      </c>
      <c r="Z1398" s="24" t="str">
        <f>IF(AND(X1398="否",Y1398="否"),"是","否")</f>
        <v>是</v>
      </c>
      <c r="AA1398" s="24" t="str">
        <f>IF(OR(I1398="",说明首页!$C$3-INT(I1398)&gt;=3),"是","否")</f>
        <v>否</v>
      </c>
      <c r="AB1398" s="28">
        <f>IFERROR(IF(L1398&gt;0,N1398/L1398,0),0)</f>
        <v>71.494139709329588</v>
      </c>
      <c r="AC1398" s="29">
        <f>IFERROR(IF(U1398="",0,U1398/10000),0)</f>
        <v>523.77</v>
      </c>
      <c r="AD1398" s="27">
        <f>IFERROR(IF(AND(T1398&lt;&gt;"",T1398&gt;0),U1398/T1398,0),0)</f>
        <v>19256.25</v>
      </c>
      <c r="AE1398" s="29">
        <f>IFERROR(IF(V1398="",0,V1398/10000),0)</f>
        <v>139.94999999999999</v>
      </c>
      <c r="AF1398" s="29">
        <f>IFERROR(IF(O1398&gt;0,N1398/O1398/60,0),0)</f>
        <v>94.133950617283958</v>
      </c>
      <c r="AG1398" s="28">
        <f>IF(Z1398="是",COUNTIFS($Z$2:$Z$4721,"是",$AB$2:$AB$4721,"&lt;"&amp;AB1398)/COUNTIF($Z$2:$Z$4721,"是")*100,"")</f>
        <v>8.4317032040472188</v>
      </c>
      <c r="AH1398" s="28">
        <f>IF(Z1398="是",COUNTIFS($Z$2:$Z$4721,"是",$AC$2:$AC$4721,"&lt;"&amp;AC1398)/COUNTIF($Z$2:$Z$4721,"是")*100,"")</f>
        <v>19.392917369308602</v>
      </c>
      <c r="AI1398" s="28">
        <f>IF(Z1398="是",COUNTIFS($Z$2:$Z$4721,"是",$AD$2:$AD$4721,"&lt;"&amp;AD1398)/COUNTIF($Z$2:$Z$4721,"是")*100,"")</f>
        <v>22.596964586846543</v>
      </c>
      <c r="AJ1398" s="28">
        <f>IF(Z1398="是",COUNTIFS($Z$2:$Z$4721,"是",$AE$2:$AE$4721,"&lt;"&amp;AE1398)/COUNTIF($Z$2:$Z$4721,"是")*100,"")</f>
        <v>15.682967959527824</v>
      </c>
      <c r="AK1398" s="28">
        <f>IF(Z1398="是",COUNTIFS($Z$2:$Z$4721,"是",$AF$2:$AF$4721,"&lt;"&amp;AF1398)/COUNTIF($Z$2:$Z$4721,"是")*100,"")</f>
        <v>4.3844856661045535</v>
      </c>
      <c r="AL1398" s="29">
        <f>IF(Z1398="是",ROUND(AG1398*0.1+AH1398*0.35+AI1398*0.15+AJ1398*0.15+AK1398*0.25,2),"")</f>
        <v>14.47</v>
      </c>
      <c r="AM1398" s="25">
        <f>IF(Z1398="是",COUNTIFS($Z$2:$Z$4721,"是",$AL$2:$AL$4721,"&gt;"&amp;AL1398)+1,"")</f>
        <v>562</v>
      </c>
      <c r="AN1398" s="24" t="str">
        <f>IF(Z1398&lt;&gt;"是","非参评",IF(AND(AM1398&lt;=COUNTIF($Z$2:$Z$4721,"是")*0.2,AC1398&gt;MEDIAN(IF($Z$2:$Z$4721="是",$AC$2:$AC$4721))),"S",IF(AM1398&lt;=COUNTIF($Z$2:$Z$4721,"是")*0.5,"A",IF(AM1398&lt;=COUNTIF($Z$2:$Z$4721,"是")*0.8,"B","C"))))</f>
        <v>C</v>
      </c>
      <c r="AO1398" s="24" t="str">
        <f>IF(G1398="","无数据",IF(G1398&lt;30,"MOB1-",IF(G1398&lt;90,"MOB1-3",IF(G1398&lt;180,"MOB3-6",IF(G1398&lt;365,"MOB6-12","MOB12+")))))</f>
        <v>MOB1-3</v>
      </c>
    </row>
    <row r="1399" spans="1:41" ht="13.5" hidden="1" customHeight="1">
      <c r="A1399" s="24" t="s">
        <v>1168</v>
      </c>
      <c r="B1399" s="34" t="s">
        <v>160</v>
      </c>
      <c r="C1399" s="25">
        <v>806961</v>
      </c>
      <c r="D1399" s="24" t="s">
        <v>926</v>
      </c>
      <c r="E1399" s="26">
        <v>46119.404861111099</v>
      </c>
      <c r="F1399" s="26">
        <v>46119.404861111099</v>
      </c>
      <c r="G1399" s="25">
        <v>35</v>
      </c>
      <c r="H1399" s="25">
        <v>35</v>
      </c>
      <c r="I1399" s="26">
        <v>46134.792361111096</v>
      </c>
      <c r="J1399" s="27">
        <v>143</v>
      </c>
      <c r="K1399" s="27">
        <v>154</v>
      </c>
      <c r="L1399" s="27">
        <v>51</v>
      </c>
      <c r="M1399" s="27">
        <v>4195</v>
      </c>
      <c r="N1399" s="27">
        <v>2375</v>
      </c>
      <c r="O1399" s="25"/>
      <c r="P1399" s="27"/>
      <c r="Q1399" s="24"/>
      <c r="R1399" s="24"/>
      <c r="S1399" s="27"/>
      <c r="T1399" s="27"/>
      <c r="U1399" s="27"/>
      <c r="V1399" s="27"/>
      <c r="W1399" s="27"/>
      <c r="X1399" s="24" t="str">
        <f>IF(OR(I1399="",说明首页!$C$3-INT(I1399)&gt;7),"是","否")</f>
        <v>否</v>
      </c>
      <c r="Y1399" s="24" t="str">
        <f>IF(OR(O1399="",O1399&lt;22),"是","否")</f>
        <v>是</v>
      </c>
      <c r="Z1399" s="24" t="str">
        <f>IF(AND(X1399="否",Y1399="否"),"是","否")</f>
        <v>否</v>
      </c>
      <c r="AA1399" s="24" t="str">
        <f>IF(OR(I1399="",说明首页!$C$3-INT(I1399)&gt;=3),"是","否")</f>
        <v>否</v>
      </c>
      <c r="AB1399" s="28">
        <f>IFERROR(IF(L1399&gt;0,N1399/L1399,0),0)</f>
        <v>46.568627450980394</v>
      </c>
      <c r="AC1399" s="29">
        <f>IFERROR(IF(U1399="",0,U1399/10000),0)</f>
        <v>0</v>
      </c>
      <c r="AD1399" s="27">
        <f>IFERROR(IF(AND(T1399&lt;&gt;"",T1399&gt;0),U1399/T1399,0),0)</f>
        <v>0</v>
      </c>
      <c r="AE1399" s="29">
        <f>IFERROR(IF(V1399="",0,V1399/10000),0)</f>
        <v>0</v>
      </c>
      <c r="AF1399" s="29">
        <f>IFERROR(IF(O1399&gt;0,N1399/O1399/60,0),0)</f>
        <v>0</v>
      </c>
      <c r="AG1399" s="28" t="str">
        <f>IF(Z1399="是",COUNTIFS($Z$2:$Z$4721,"是",$AB$2:$AB$4721,"&lt;"&amp;AB1399)/COUNTIF($Z$2:$Z$4721,"是")*100,"")</f>
        <v/>
      </c>
      <c r="AH1399" s="28" t="str">
        <f>IF(Z1399="是",COUNTIFS($Z$2:$Z$4721,"是",$AC$2:$AC$4721,"&lt;"&amp;AC1399)/COUNTIF($Z$2:$Z$4721,"是")*100,"")</f>
        <v/>
      </c>
      <c r="AI1399" s="28" t="str">
        <f>IF(Z1399="是",COUNTIFS($Z$2:$Z$4721,"是",$AD$2:$AD$4721,"&lt;"&amp;AD1399)/COUNTIF($Z$2:$Z$4721,"是")*100,"")</f>
        <v/>
      </c>
      <c r="AJ1399" s="28" t="str">
        <f>IF(Z1399="是",COUNTIFS($Z$2:$Z$4721,"是",$AE$2:$AE$4721,"&lt;"&amp;AE1399)/COUNTIF($Z$2:$Z$4721,"是")*100,"")</f>
        <v/>
      </c>
      <c r="AK1399" s="28" t="str">
        <f>IF(Z1399="是",COUNTIFS($Z$2:$Z$4721,"是",$AF$2:$AF$4721,"&lt;"&amp;AF1399)/COUNTIF($Z$2:$Z$4721,"是")*100,"")</f>
        <v/>
      </c>
      <c r="AL1399" s="29" t="str">
        <f>IF(Z1399="是",ROUND(AG1399*0.1+AH1399*0.35+AI1399*0.15+AJ1399*0.15+AK1399*0.25,2),"")</f>
        <v/>
      </c>
      <c r="AM1399" s="25" t="str">
        <f>IF(Z1399="是",COUNTIFS($Z$2:$Z$4721,"是",$AL$2:$AL$4721,"&gt;"&amp;AL1399)+1,"")</f>
        <v/>
      </c>
      <c r="AN1399" s="24" t="str">
        <f>IF(Z1399&lt;&gt;"是","非参评",IF(AND(AM1399&lt;=COUNTIF($Z$2:$Z$4721,"是")*0.2,AC1399&gt;MEDIAN(IF($Z$2:$Z$4721="是",$AC$2:$AC$4721))),"S",IF(AM1399&lt;=COUNTIF($Z$2:$Z$4721,"是")*0.5,"A",IF(AM1399&lt;=COUNTIF($Z$2:$Z$4721,"是")*0.8,"B","C"))))</f>
        <v>非参评</v>
      </c>
      <c r="AO1399" s="24" t="str">
        <f>IF(G1399="","无数据",IF(G1399&lt;30,"MOB1-",IF(G1399&lt;90,"MOB1-3",IF(G1399&lt;180,"MOB3-6",IF(G1399&lt;365,"MOB6-12","MOB12+")))))</f>
        <v>MOB1-3</v>
      </c>
    </row>
    <row r="1400" spans="1:41" ht="13.5" hidden="1" customHeight="1">
      <c r="A1400" s="24" t="s">
        <v>1168</v>
      </c>
      <c r="B1400" s="34" t="s">
        <v>160</v>
      </c>
      <c r="C1400" s="25">
        <v>806962</v>
      </c>
      <c r="D1400" s="24" t="s">
        <v>231</v>
      </c>
      <c r="E1400" s="26">
        <v>46119.403472222199</v>
      </c>
      <c r="F1400" s="26">
        <v>46119.403472222199</v>
      </c>
      <c r="G1400" s="25">
        <v>35</v>
      </c>
      <c r="H1400" s="25">
        <v>35</v>
      </c>
      <c r="I1400" s="26">
        <v>46134.7902777778</v>
      </c>
      <c r="J1400" s="27">
        <v>142</v>
      </c>
      <c r="K1400" s="27">
        <v>165</v>
      </c>
      <c r="L1400" s="27">
        <v>68</v>
      </c>
      <c r="M1400" s="27">
        <v>4757</v>
      </c>
      <c r="N1400" s="27">
        <v>3186</v>
      </c>
      <c r="O1400" s="24"/>
      <c r="P1400" s="27">
        <v>0</v>
      </c>
      <c r="Q1400" s="24"/>
      <c r="R1400" s="24"/>
      <c r="S1400" s="27">
        <v>2</v>
      </c>
      <c r="T1400" s="27">
        <v>7</v>
      </c>
      <c r="U1400" s="27">
        <v>38500</v>
      </c>
      <c r="V1400" s="27"/>
      <c r="W1400" s="27">
        <v>38500</v>
      </c>
      <c r="X1400" s="24" t="str">
        <f>IF(OR(I1400="",说明首页!$C$3-INT(I1400)&gt;7),"是","否")</f>
        <v>否</v>
      </c>
      <c r="Y1400" s="24" t="str">
        <f>IF(OR(O1400="",O1400&lt;22),"是","否")</f>
        <v>是</v>
      </c>
      <c r="Z1400" s="24" t="str">
        <f>IF(AND(X1400="否",Y1400="否"),"是","否")</f>
        <v>否</v>
      </c>
      <c r="AA1400" s="24" t="str">
        <f>IF(OR(I1400="",说明首页!$C$3-INT(I1400)&gt;=3),"是","否")</f>
        <v>否</v>
      </c>
      <c r="AB1400" s="28">
        <f>IFERROR(IF(L1400&gt;0,N1400/L1400,0),0)</f>
        <v>46.852941176470587</v>
      </c>
      <c r="AC1400" s="29">
        <f>IFERROR(IF(U1400="",0,U1400/10000),0)</f>
        <v>3.85</v>
      </c>
      <c r="AD1400" s="27">
        <f>IFERROR(IF(AND(T1400&lt;&gt;"",T1400&gt;0),U1400/T1400,0),0)</f>
        <v>5500</v>
      </c>
      <c r="AE1400" s="29">
        <f>IFERROR(IF(V1400="",0,V1400/10000),0)</f>
        <v>0</v>
      </c>
      <c r="AF1400" s="29">
        <f>IFERROR(IF(O1400&gt;0,N1400/O1400/60,0),0)</f>
        <v>0</v>
      </c>
      <c r="AG1400" s="28" t="str">
        <f>IF(Z1400="是",COUNTIFS($Z$2:$Z$4721,"是",$AB$2:$AB$4721,"&lt;"&amp;AB1400)/COUNTIF($Z$2:$Z$4721,"是")*100,"")</f>
        <v/>
      </c>
      <c r="AH1400" s="28" t="str">
        <f>IF(Z1400="是",COUNTIFS($Z$2:$Z$4721,"是",$AC$2:$AC$4721,"&lt;"&amp;AC1400)/COUNTIF($Z$2:$Z$4721,"是")*100,"")</f>
        <v/>
      </c>
      <c r="AI1400" s="28" t="str">
        <f>IF(Z1400="是",COUNTIFS($Z$2:$Z$4721,"是",$AD$2:$AD$4721,"&lt;"&amp;AD1400)/COUNTIF($Z$2:$Z$4721,"是")*100,"")</f>
        <v/>
      </c>
      <c r="AJ1400" s="28" t="str">
        <f>IF(Z1400="是",COUNTIFS($Z$2:$Z$4721,"是",$AE$2:$AE$4721,"&lt;"&amp;AE1400)/COUNTIF($Z$2:$Z$4721,"是")*100,"")</f>
        <v/>
      </c>
      <c r="AK1400" s="28" t="str">
        <f>IF(Z1400="是",COUNTIFS($Z$2:$Z$4721,"是",$AF$2:$AF$4721,"&lt;"&amp;AF1400)/COUNTIF($Z$2:$Z$4721,"是")*100,"")</f>
        <v/>
      </c>
      <c r="AL1400" s="29" t="str">
        <f>IF(Z1400="是",ROUND(AG1400*0.1+AH1400*0.35+AI1400*0.15+AJ1400*0.15+AK1400*0.25,2),"")</f>
        <v/>
      </c>
      <c r="AM1400" s="25" t="str">
        <f>IF(Z1400="是",COUNTIFS($Z$2:$Z$4721,"是",$AL$2:$AL$4721,"&gt;"&amp;AL1400)+1,"")</f>
        <v/>
      </c>
      <c r="AN1400" s="24" t="str">
        <f>IF(Z1400&lt;&gt;"是","非参评",IF(AND(AM1400&lt;=COUNTIF($Z$2:$Z$4721,"是")*0.2,AC1400&gt;MEDIAN(IF($Z$2:$Z$4721="是",$AC$2:$AC$4721))),"S",IF(AM1400&lt;=COUNTIF($Z$2:$Z$4721,"是")*0.5,"A",IF(AM1400&lt;=COUNTIF($Z$2:$Z$4721,"是")*0.8,"B","C"))))</f>
        <v>非参评</v>
      </c>
      <c r="AO1400" s="24" t="str">
        <f>IF(G1400="","无数据",IF(G1400&lt;30,"MOB1-",IF(G1400&lt;90,"MOB1-3",IF(G1400&lt;180,"MOB3-6",IF(G1400&lt;365,"MOB6-12","MOB12+")))))</f>
        <v>MOB1-3</v>
      </c>
    </row>
    <row r="1401" spans="1:41" ht="13.5" hidden="1" customHeight="1">
      <c r="A1401" s="24" t="s">
        <v>1168</v>
      </c>
      <c r="B1401" s="34" t="s">
        <v>176</v>
      </c>
      <c r="C1401" s="25">
        <v>807011</v>
      </c>
      <c r="D1401" s="24" t="s">
        <v>947</v>
      </c>
      <c r="E1401" s="26">
        <v>46121.409722222197</v>
      </c>
      <c r="F1401" s="26">
        <v>46121.409722222197</v>
      </c>
      <c r="G1401" s="25">
        <v>33</v>
      </c>
      <c r="H1401" s="25">
        <v>33</v>
      </c>
      <c r="I1401" s="26">
        <v>46153.515972222202</v>
      </c>
      <c r="J1401" s="27">
        <v>112</v>
      </c>
      <c r="K1401" s="27">
        <v>193</v>
      </c>
      <c r="L1401" s="27">
        <v>89</v>
      </c>
      <c r="M1401" s="27">
        <v>9300</v>
      </c>
      <c r="N1401" s="27">
        <v>7585</v>
      </c>
      <c r="O1401" s="24"/>
      <c r="P1401" s="27">
        <v>0</v>
      </c>
      <c r="Q1401" s="24"/>
      <c r="R1401" s="24"/>
      <c r="S1401" s="27">
        <v>1</v>
      </c>
      <c r="T1401" s="27">
        <v>2</v>
      </c>
      <c r="U1401" s="27">
        <v>40000</v>
      </c>
      <c r="V1401" s="27"/>
      <c r="W1401" s="27">
        <v>40000</v>
      </c>
      <c r="X1401" s="24" t="str">
        <f>IF(OR(I1401="",说明首页!$C$3-INT(I1401)&gt;7),"是","否")</f>
        <v>否</v>
      </c>
      <c r="Y1401" s="24" t="str">
        <f>IF(OR(O1401="",O1401&lt;22),"是","否")</f>
        <v>是</v>
      </c>
      <c r="Z1401" s="24" t="str">
        <f>IF(AND(X1401="否",Y1401="否"),"是","否")</f>
        <v>否</v>
      </c>
      <c r="AA1401" s="24" t="str">
        <f>IF(OR(I1401="",说明首页!$C$3-INT(I1401)&gt;=3),"是","否")</f>
        <v>否</v>
      </c>
      <c r="AB1401" s="28">
        <f>IFERROR(IF(L1401&gt;0,N1401/L1401,0),0)</f>
        <v>85.224719101123597</v>
      </c>
      <c r="AC1401" s="29">
        <f>IFERROR(IF(U1401="",0,U1401/10000),0)</f>
        <v>4</v>
      </c>
      <c r="AD1401" s="27">
        <f>IFERROR(IF(AND(T1401&lt;&gt;"",T1401&gt;0),U1401/T1401,0),0)</f>
        <v>20000</v>
      </c>
      <c r="AE1401" s="29">
        <f>IFERROR(IF(V1401="",0,V1401/10000),0)</f>
        <v>0</v>
      </c>
      <c r="AF1401" s="29">
        <f>IFERROR(IF(O1401&gt;0,N1401/O1401/60,0),0)</f>
        <v>0</v>
      </c>
      <c r="AG1401" s="28" t="str">
        <f>IF(Z1401="是",COUNTIFS($Z$2:$Z$4721,"是",$AB$2:$AB$4721,"&lt;"&amp;AB1401)/COUNTIF($Z$2:$Z$4721,"是")*100,"")</f>
        <v/>
      </c>
      <c r="AH1401" s="28" t="str">
        <f>IF(Z1401="是",COUNTIFS($Z$2:$Z$4721,"是",$AC$2:$AC$4721,"&lt;"&amp;AC1401)/COUNTIF($Z$2:$Z$4721,"是")*100,"")</f>
        <v/>
      </c>
      <c r="AI1401" s="28" t="str">
        <f>IF(Z1401="是",COUNTIFS($Z$2:$Z$4721,"是",$AD$2:$AD$4721,"&lt;"&amp;AD1401)/COUNTIF($Z$2:$Z$4721,"是")*100,"")</f>
        <v/>
      </c>
      <c r="AJ1401" s="28" t="str">
        <f>IF(Z1401="是",COUNTIFS($Z$2:$Z$4721,"是",$AE$2:$AE$4721,"&lt;"&amp;AE1401)/COUNTIF($Z$2:$Z$4721,"是")*100,"")</f>
        <v/>
      </c>
      <c r="AK1401" s="28" t="str">
        <f>IF(Z1401="是",COUNTIFS($Z$2:$Z$4721,"是",$AF$2:$AF$4721,"&lt;"&amp;AF1401)/COUNTIF($Z$2:$Z$4721,"是")*100,"")</f>
        <v/>
      </c>
      <c r="AL1401" s="29" t="str">
        <f>IF(Z1401="是",ROUND(AG1401*0.1+AH1401*0.35+AI1401*0.15+AJ1401*0.15+AK1401*0.25,2),"")</f>
        <v/>
      </c>
      <c r="AM1401" s="25" t="str">
        <f>IF(Z1401="是",COUNTIFS($Z$2:$Z$4721,"是",$AL$2:$AL$4721,"&gt;"&amp;AL1401)+1,"")</f>
        <v/>
      </c>
      <c r="AN1401" s="24" t="str">
        <f>IF(Z1401&lt;&gt;"是","非参评",IF(AND(AM1401&lt;=COUNTIF($Z$2:$Z$4721,"是")*0.2,AC1401&gt;MEDIAN(IF($Z$2:$Z$4721="是",$AC$2:$AC$4721))),"S",IF(AM1401&lt;=COUNTIF($Z$2:$Z$4721,"是")*0.5,"A",IF(AM1401&lt;=COUNTIF($Z$2:$Z$4721,"是")*0.8,"B","C"))))</f>
        <v>非参评</v>
      </c>
      <c r="AO1401" s="24" t="str">
        <f>IF(G1401="","无数据",IF(G1401&lt;30,"MOB1-",IF(G1401&lt;90,"MOB1-3",IF(G1401&lt;180,"MOB3-6",IF(G1401&lt;365,"MOB6-12","MOB12+")))))</f>
        <v>MOB1-3</v>
      </c>
    </row>
    <row r="1402" spans="1:41" ht="13.5" hidden="1" customHeight="1">
      <c r="A1402" s="24" t="s">
        <v>1168</v>
      </c>
      <c r="B1402" s="34" t="s">
        <v>145</v>
      </c>
      <c r="C1402" s="25">
        <v>807012</v>
      </c>
      <c r="D1402" s="24" t="s">
        <v>397</v>
      </c>
      <c r="E1402" s="26">
        <v>46122.407638888901</v>
      </c>
      <c r="F1402" s="26">
        <v>46122.407638888901</v>
      </c>
      <c r="G1402" s="25">
        <v>32</v>
      </c>
      <c r="H1402" s="25">
        <v>32</v>
      </c>
      <c r="I1402" s="26">
        <v>46154.827083333301</v>
      </c>
      <c r="J1402" s="27">
        <v>180</v>
      </c>
      <c r="K1402" s="27">
        <v>201</v>
      </c>
      <c r="L1402" s="27">
        <v>73</v>
      </c>
      <c r="M1402" s="27">
        <v>7332</v>
      </c>
      <c r="N1402" s="27">
        <v>5630</v>
      </c>
      <c r="O1402" s="25"/>
      <c r="P1402" s="27">
        <v>0</v>
      </c>
      <c r="Q1402" s="24"/>
      <c r="R1402" s="24"/>
      <c r="S1402" s="27">
        <v>1</v>
      </c>
      <c r="T1402" s="27">
        <v>2</v>
      </c>
      <c r="U1402" s="27">
        <v>1000</v>
      </c>
      <c r="V1402" s="27">
        <v>1000</v>
      </c>
      <c r="W1402" s="27">
        <v>1000</v>
      </c>
      <c r="X1402" s="24" t="str">
        <f>IF(OR(I1402="",说明首页!$C$3-INT(I1402)&gt;7),"是","否")</f>
        <v>否</v>
      </c>
      <c r="Y1402" s="24" t="str">
        <f>IF(OR(O1402="",O1402&lt;22),"是","否")</f>
        <v>是</v>
      </c>
      <c r="Z1402" s="24" t="str">
        <f>IF(AND(X1402="否",Y1402="否"),"是","否")</f>
        <v>否</v>
      </c>
      <c r="AA1402" s="24" t="str">
        <f>IF(OR(I1402="",说明首页!$C$3-INT(I1402)&gt;=3),"是","否")</f>
        <v>否</v>
      </c>
      <c r="AB1402" s="28">
        <f>IFERROR(IF(L1402&gt;0,N1402/L1402,0),0)</f>
        <v>77.123287671232873</v>
      </c>
      <c r="AC1402" s="29">
        <f>IFERROR(IF(U1402="",0,U1402/10000),0)</f>
        <v>0.1</v>
      </c>
      <c r="AD1402" s="27">
        <f>IFERROR(IF(AND(T1402&lt;&gt;"",T1402&gt;0),U1402/T1402,0),0)</f>
        <v>500</v>
      </c>
      <c r="AE1402" s="29">
        <f>IFERROR(IF(V1402="",0,V1402/10000),0)</f>
        <v>0.1</v>
      </c>
      <c r="AF1402" s="29">
        <f>IFERROR(IF(O1402&gt;0,N1402/O1402/60,0),0)</f>
        <v>0</v>
      </c>
      <c r="AG1402" s="28" t="str">
        <f>IF(Z1402="是",COUNTIFS($Z$2:$Z$4721,"是",$AB$2:$AB$4721,"&lt;"&amp;AB1402)/COUNTIF($Z$2:$Z$4721,"是")*100,"")</f>
        <v/>
      </c>
      <c r="AH1402" s="28" t="str">
        <f>IF(Z1402="是",COUNTIFS($Z$2:$Z$4721,"是",$AC$2:$AC$4721,"&lt;"&amp;AC1402)/COUNTIF($Z$2:$Z$4721,"是")*100,"")</f>
        <v/>
      </c>
      <c r="AI1402" s="28" t="str">
        <f>IF(Z1402="是",COUNTIFS($Z$2:$Z$4721,"是",$AD$2:$AD$4721,"&lt;"&amp;AD1402)/COUNTIF($Z$2:$Z$4721,"是")*100,"")</f>
        <v/>
      </c>
      <c r="AJ1402" s="28" t="str">
        <f>IF(Z1402="是",COUNTIFS($Z$2:$Z$4721,"是",$AE$2:$AE$4721,"&lt;"&amp;AE1402)/COUNTIF($Z$2:$Z$4721,"是")*100,"")</f>
        <v/>
      </c>
      <c r="AK1402" s="28" t="str">
        <f>IF(Z1402="是",COUNTIFS($Z$2:$Z$4721,"是",$AF$2:$AF$4721,"&lt;"&amp;AF1402)/COUNTIF($Z$2:$Z$4721,"是")*100,"")</f>
        <v/>
      </c>
      <c r="AL1402" s="29" t="str">
        <f>IF(Z1402="是",ROUND(AG1402*0.1+AH1402*0.35+AI1402*0.15+AJ1402*0.15+AK1402*0.25,2),"")</f>
        <v/>
      </c>
      <c r="AM1402" s="25" t="str">
        <f>IF(Z1402="是",COUNTIFS($Z$2:$Z$4721,"是",$AL$2:$AL$4721,"&gt;"&amp;AL1402)+1,"")</f>
        <v/>
      </c>
      <c r="AN1402" s="24" t="str">
        <f>IF(Z1402&lt;&gt;"是","非参评",IF(AND(AM1402&lt;=COUNTIF($Z$2:$Z$4721,"是")*0.2,AC1402&gt;MEDIAN(IF($Z$2:$Z$4721="是",$AC$2:$AC$4721))),"S",IF(AM1402&lt;=COUNTIF($Z$2:$Z$4721,"是")*0.5,"A",IF(AM1402&lt;=COUNTIF($Z$2:$Z$4721,"是")*0.8,"B","C"))))</f>
        <v>非参评</v>
      </c>
      <c r="AO1402" s="24" t="str">
        <f>IF(G1402="","无数据",IF(G1402&lt;30,"MOB1-",IF(G1402&lt;90,"MOB1-3",IF(G1402&lt;180,"MOB3-6",IF(G1402&lt;365,"MOB6-12","MOB12+")))))</f>
        <v>MOB1-3</v>
      </c>
    </row>
    <row r="1403" spans="1:41" ht="13.5" hidden="1" customHeight="1">
      <c r="A1403" s="24" t="s">
        <v>1168</v>
      </c>
      <c r="B1403" s="34" t="s">
        <v>145</v>
      </c>
      <c r="C1403" s="25">
        <v>807013</v>
      </c>
      <c r="D1403" s="24" t="s">
        <v>544</v>
      </c>
      <c r="E1403" s="26">
        <v>46121.777777777803</v>
      </c>
      <c r="F1403" s="26">
        <v>46121.777777777803</v>
      </c>
      <c r="G1403" s="25">
        <v>33</v>
      </c>
      <c r="H1403" s="25">
        <v>33</v>
      </c>
      <c r="I1403" s="26">
        <v>46154.609027777798</v>
      </c>
      <c r="J1403" s="27">
        <v>212</v>
      </c>
      <c r="K1403" s="27">
        <v>239</v>
      </c>
      <c r="L1403" s="27">
        <v>86</v>
      </c>
      <c r="M1403" s="27">
        <v>8626</v>
      </c>
      <c r="N1403" s="27">
        <v>6507</v>
      </c>
      <c r="O1403" s="25"/>
      <c r="P1403" s="27">
        <v>0</v>
      </c>
      <c r="Q1403" s="24"/>
      <c r="R1403" s="24"/>
      <c r="S1403" s="27">
        <v>2</v>
      </c>
      <c r="T1403" s="27">
        <v>4</v>
      </c>
      <c r="U1403" s="27">
        <v>238000</v>
      </c>
      <c r="V1403" s="27">
        <v>130000</v>
      </c>
      <c r="W1403" s="27">
        <v>238000</v>
      </c>
      <c r="X1403" s="24" t="str">
        <f>IF(OR(I1403="",说明首页!$C$3-INT(I1403)&gt;7),"是","否")</f>
        <v>否</v>
      </c>
      <c r="Y1403" s="24" t="str">
        <f>IF(OR(O1403="",O1403&lt;22),"是","否")</f>
        <v>是</v>
      </c>
      <c r="Z1403" s="24" t="str">
        <f>IF(AND(X1403="否",Y1403="否"),"是","否")</f>
        <v>否</v>
      </c>
      <c r="AA1403" s="24" t="str">
        <f>IF(OR(I1403="",说明首页!$C$3-INT(I1403)&gt;=3),"是","否")</f>
        <v>否</v>
      </c>
      <c r="AB1403" s="28">
        <f>IFERROR(IF(L1403&gt;0,N1403/L1403,0),0)</f>
        <v>75.662790697674424</v>
      </c>
      <c r="AC1403" s="29">
        <f>IFERROR(IF(U1403="",0,U1403/10000),0)</f>
        <v>23.8</v>
      </c>
      <c r="AD1403" s="27">
        <f>IFERROR(IF(AND(T1403&lt;&gt;"",T1403&gt;0),U1403/T1403,0),0)</f>
        <v>59500</v>
      </c>
      <c r="AE1403" s="29">
        <f>IFERROR(IF(V1403="",0,V1403/10000),0)</f>
        <v>13</v>
      </c>
      <c r="AF1403" s="29">
        <f>IFERROR(IF(O1403&gt;0,N1403/O1403/60,0),0)</f>
        <v>0</v>
      </c>
      <c r="AG1403" s="28" t="str">
        <f>IF(Z1403="是",COUNTIFS($Z$2:$Z$4721,"是",$AB$2:$AB$4721,"&lt;"&amp;AB1403)/COUNTIF($Z$2:$Z$4721,"是")*100,"")</f>
        <v/>
      </c>
      <c r="AH1403" s="28" t="str">
        <f>IF(Z1403="是",COUNTIFS($Z$2:$Z$4721,"是",$AC$2:$AC$4721,"&lt;"&amp;AC1403)/COUNTIF($Z$2:$Z$4721,"是")*100,"")</f>
        <v/>
      </c>
      <c r="AI1403" s="28" t="str">
        <f>IF(Z1403="是",COUNTIFS($Z$2:$Z$4721,"是",$AD$2:$AD$4721,"&lt;"&amp;AD1403)/COUNTIF($Z$2:$Z$4721,"是")*100,"")</f>
        <v/>
      </c>
      <c r="AJ1403" s="28" t="str">
        <f>IF(Z1403="是",COUNTIFS($Z$2:$Z$4721,"是",$AE$2:$AE$4721,"&lt;"&amp;AE1403)/COUNTIF($Z$2:$Z$4721,"是")*100,"")</f>
        <v/>
      </c>
      <c r="AK1403" s="28" t="str">
        <f>IF(Z1403="是",COUNTIFS($Z$2:$Z$4721,"是",$AF$2:$AF$4721,"&lt;"&amp;AF1403)/COUNTIF($Z$2:$Z$4721,"是")*100,"")</f>
        <v/>
      </c>
      <c r="AL1403" s="29" t="str">
        <f>IF(Z1403="是",ROUND(AG1403*0.1+AH1403*0.35+AI1403*0.15+AJ1403*0.15+AK1403*0.25,2),"")</f>
        <v/>
      </c>
      <c r="AM1403" s="25" t="str">
        <f>IF(Z1403="是",COUNTIFS($Z$2:$Z$4721,"是",$AL$2:$AL$4721,"&gt;"&amp;AL1403)+1,"")</f>
        <v/>
      </c>
      <c r="AN1403" s="24" t="str">
        <f>IF(Z1403&lt;&gt;"是","非参评",IF(AND(AM1403&lt;=COUNTIF($Z$2:$Z$4721,"是")*0.2,AC1403&gt;MEDIAN(IF($Z$2:$Z$4721="是",$AC$2:$AC$4721))),"S",IF(AM1403&lt;=COUNTIF($Z$2:$Z$4721,"是")*0.5,"A",IF(AM1403&lt;=COUNTIF($Z$2:$Z$4721,"是")*0.8,"B","C"))))</f>
        <v>非参评</v>
      </c>
      <c r="AO1403" s="24" t="str">
        <f>IF(G1403="","无数据",IF(G1403&lt;30,"MOB1-",IF(G1403&lt;90,"MOB1-3",IF(G1403&lt;180,"MOB3-6",IF(G1403&lt;365,"MOB6-12","MOB12+")))))</f>
        <v>MOB1-3</v>
      </c>
    </row>
    <row r="1404" spans="1:41" ht="13.5" hidden="1" customHeight="1">
      <c r="A1404" s="24" t="s">
        <v>1168</v>
      </c>
      <c r="B1404" s="34" t="s">
        <v>145</v>
      </c>
      <c r="C1404" s="25">
        <v>807014</v>
      </c>
      <c r="D1404" s="24" t="s">
        <v>1660</v>
      </c>
      <c r="E1404" s="26">
        <v>46122.664583333302</v>
      </c>
      <c r="F1404" s="26">
        <v>46122.664583333302</v>
      </c>
      <c r="G1404" s="25">
        <v>32</v>
      </c>
      <c r="H1404" s="25">
        <v>32</v>
      </c>
      <c r="I1404" s="26">
        <v>46154.777083333298</v>
      </c>
      <c r="J1404" s="27">
        <v>4752</v>
      </c>
      <c r="K1404" s="27">
        <v>5033</v>
      </c>
      <c r="L1404" s="27">
        <v>1783</v>
      </c>
      <c r="M1404" s="27">
        <v>216322</v>
      </c>
      <c r="N1404" s="27">
        <v>177024</v>
      </c>
      <c r="O1404" s="25">
        <v>23</v>
      </c>
      <c r="P1404" s="27">
        <v>0</v>
      </c>
      <c r="Q1404" s="24"/>
      <c r="R1404" s="24"/>
      <c r="S1404" s="27">
        <v>178</v>
      </c>
      <c r="T1404" s="27">
        <v>280</v>
      </c>
      <c r="U1404" s="27">
        <v>4992200</v>
      </c>
      <c r="V1404" s="27">
        <v>2592700</v>
      </c>
      <c r="W1404" s="27">
        <v>4992200</v>
      </c>
      <c r="X1404" s="24" t="str">
        <f>IF(OR(I1404="",说明首页!$C$3-INT(I1404)&gt;7),"是","否")</f>
        <v>否</v>
      </c>
      <c r="Y1404" s="24" t="str">
        <f>IF(OR(O1404="",O1404&lt;22),"是","否")</f>
        <v>否</v>
      </c>
      <c r="Z1404" s="24" t="str">
        <f>IF(AND(X1404="否",Y1404="否"),"是","否")</f>
        <v>是</v>
      </c>
      <c r="AA1404" s="24" t="str">
        <f>IF(OR(I1404="",说明首页!$C$3-INT(I1404)&gt;=3),"是","否")</f>
        <v>否</v>
      </c>
      <c r="AB1404" s="28">
        <f>IFERROR(IF(L1404&gt;0,N1404/L1404,0),0)</f>
        <v>99.284352215367363</v>
      </c>
      <c r="AC1404" s="29">
        <f>IFERROR(IF(U1404="",0,U1404/10000),0)</f>
        <v>499.22</v>
      </c>
      <c r="AD1404" s="27">
        <f>IFERROR(IF(AND(T1404&lt;&gt;"",T1404&gt;0),U1404/T1404,0),0)</f>
        <v>17829.285714285714</v>
      </c>
      <c r="AE1404" s="29">
        <f>IFERROR(IF(V1404="",0,V1404/10000),0)</f>
        <v>259.27</v>
      </c>
      <c r="AF1404" s="29">
        <f>IFERROR(IF(O1404&gt;0,N1404/O1404/60,0),0)</f>
        <v>128.27826086956523</v>
      </c>
      <c r="AG1404" s="28">
        <f>IF(Z1404="是",COUNTIFS($Z$2:$Z$4721,"是",$AB$2:$AB$4721,"&lt;"&amp;AB1404)/COUNTIF($Z$2:$Z$4721,"是")*100,"")</f>
        <v>66.779089376053975</v>
      </c>
      <c r="AH1404" s="28">
        <f>IF(Z1404="是",COUNTIFS($Z$2:$Z$4721,"是",$AC$2:$AC$4721,"&lt;"&amp;AC1404)/COUNTIF($Z$2:$Z$4721,"是")*100,"")</f>
        <v>16.694772344013494</v>
      </c>
      <c r="AI1404" s="28">
        <f>IF(Z1404="是",COUNTIFS($Z$2:$Z$4721,"是",$AD$2:$AD$4721,"&lt;"&amp;AD1404)/COUNTIF($Z$2:$Z$4721,"是")*100,"")</f>
        <v>15.51433389544688</v>
      </c>
      <c r="AJ1404" s="28">
        <f>IF(Z1404="是",COUNTIFS($Z$2:$Z$4721,"是",$AE$2:$AE$4721,"&lt;"&amp;AE1404)/COUNTIF($Z$2:$Z$4721,"是")*100,"")</f>
        <v>39.629005059021921</v>
      </c>
      <c r="AK1404" s="28">
        <f>IF(Z1404="是",COUNTIFS($Z$2:$Z$4721,"是",$AF$2:$AF$4721,"&lt;"&amp;AF1404)/COUNTIF($Z$2:$Z$4721,"是")*100,"")</f>
        <v>37.605396290050592</v>
      </c>
      <c r="AL1404" s="29">
        <f>IF(Z1404="是",ROUND(AG1404*0.1+AH1404*0.35+AI1404*0.15+AJ1404*0.15+AK1404*0.25,2),"")</f>
        <v>30.19</v>
      </c>
      <c r="AM1404" s="25">
        <f>IF(Z1404="是",COUNTIFS($Z$2:$Z$4721,"是",$AL$2:$AL$4721,"&gt;"&amp;AL1404)+1,"")</f>
        <v>448</v>
      </c>
      <c r="AN1404" s="24" t="str">
        <f>IF(Z1404&lt;&gt;"是","非参评",IF(AND(AM1404&lt;=COUNTIF($Z$2:$Z$4721,"是")*0.2,AC1404&gt;MEDIAN(IF($Z$2:$Z$4721="是",$AC$2:$AC$4721))),"S",IF(AM1404&lt;=COUNTIF($Z$2:$Z$4721,"是")*0.5,"A",IF(AM1404&lt;=COUNTIF($Z$2:$Z$4721,"是")*0.8,"B","C"))))</f>
        <v>B</v>
      </c>
      <c r="AO1404" s="24" t="str">
        <f>IF(G1404="","无数据",IF(G1404&lt;30,"MOB1-",IF(G1404&lt;90,"MOB1-3",IF(G1404&lt;180,"MOB3-6",IF(G1404&lt;365,"MOB6-12","MOB12+")))))</f>
        <v>MOB1-3</v>
      </c>
    </row>
    <row r="1405" spans="1:41" ht="13.5" hidden="1" customHeight="1">
      <c r="A1405" s="24" t="s">
        <v>1168</v>
      </c>
      <c r="B1405" s="34" t="s">
        <v>145</v>
      </c>
      <c r="C1405" s="25">
        <v>807016</v>
      </c>
      <c r="D1405" s="24" t="s">
        <v>580</v>
      </c>
      <c r="E1405" s="26">
        <v>46122.427083333299</v>
      </c>
      <c r="F1405" s="26">
        <v>46122.427083333299</v>
      </c>
      <c r="G1405" s="25">
        <v>32</v>
      </c>
      <c r="H1405" s="25">
        <v>32</v>
      </c>
      <c r="I1405" s="26">
        <v>46154.829861111102</v>
      </c>
      <c r="J1405" s="27">
        <v>238</v>
      </c>
      <c r="K1405" s="27">
        <v>250</v>
      </c>
      <c r="L1405" s="27">
        <v>85</v>
      </c>
      <c r="M1405" s="27">
        <v>8830</v>
      </c>
      <c r="N1405" s="27">
        <v>6359</v>
      </c>
      <c r="O1405" s="25"/>
      <c r="P1405" s="27"/>
      <c r="Q1405" s="24"/>
      <c r="R1405" s="24"/>
      <c r="S1405" s="27"/>
      <c r="T1405" s="27"/>
      <c r="U1405" s="27"/>
      <c r="V1405" s="27"/>
      <c r="W1405" s="27"/>
      <c r="X1405" s="24" t="str">
        <f>IF(OR(I1405="",说明首页!$C$3-INT(I1405)&gt;7),"是","否")</f>
        <v>否</v>
      </c>
      <c r="Y1405" s="24" t="str">
        <f>IF(OR(O1405="",O1405&lt;22),"是","否")</f>
        <v>是</v>
      </c>
      <c r="Z1405" s="24" t="str">
        <f>IF(AND(X1405="否",Y1405="否"),"是","否")</f>
        <v>否</v>
      </c>
      <c r="AA1405" s="24" t="str">
        <f>IF(OR(I1405="",说明首页!$C$3-INT(I1405)&gt;=3),"是","否")</f>
        <v>否</v>
      </c>
      <c r="AB1405" s="28">
        <f>IFERROR(IF(L1405&gt;0,N1405/L1405,0),0)</f>
        <v>74.811764705882354</v>
      </c>
      <c r="AC1405" s="29">
        <f>IFERROR(IF(U1405="",0,U1405/10000),0)</f>
        <v>0</v>
      </c>
      <c r="AD1405" s="27">
        <f>IFERROR(IF(AND(T1405&lt;&gt;"",T1405&gt;0),U1405/T1405,0),0)</f>
        <v>0</v>
      </c>
      <c r="AE1405" s="29">
        <f>IFERROR(IF(V1405="",0,V1405/10000),0)</f>
        <v>0</v>
      </c>
      <c r="AF1405" s="29">
        <f>IFERROR(IF(O1405&gt;0,N1405/O1405/60,0),0)</f>
        <v>0</v>
      </c>
      <c r="AG1405" s="28" t="str">
        <f>IF(Z1405="是",COUNTIFS($Z$2:$Z$4721,"是",$AB$2:$AB$4721,"&lt;"&amp;AB1405)/COUNTIF($Z$2:$Z$4721,"是")*100,"")</f>
        <v/>
      </c>
      <c r="AH1405" s="28" t="str">
        <f>IF(Z1405="是",COUNTIFS($Z$2:$Z$4721,"是",$AC$2:$AC$4721,"&lt;"&amp;AC1405)/COUNTIF($Z$2:$Z$4721,"是")*100,"")</f>
        <v/>
      </c>
      <c r="AI1405" s="28" t="str">
        <f>IF(Z1405="是",COUNTIFS($Z$2:$Z$4721,"是",$AD$2:$AD$4721,"&lt;"&amp;AD1405)/COUNTIF($Z$2:$Z$4721,"是")*100,"")</f>
        <v/>
      </c>
      <c r="AJ1405" s="28" t="str">
        <f>IF(Z1405="是",COUNTIFS($Z$2:$Z$4721,"是",$AE$2:$AE$4721,"&lt;"&amp;AE1405)/COUNTIF($Z$2:$Z$4721,"是")*100,"")</f>
        <v/>
      </c>
      <c r="AK1405" s="28" t="str">
        <f>IF(Z1405="是",COUNTIFS($Z$2:$Z$4721,"是",$AF$2:$AF$4721,"&lt;"&amp;AF1405)/COUNTIF($Z$2:$Z$4721,"是")*100,"")</f>
        <v/>
      </c>
      <c r="AL1405" s="29" t="str">
        <f>IF(Z1405="是",ROUND(AG1405*0.1+AH1405*0.35+AI1405*0.15+AJ1405*0.15+AK1405*0.25,2),"")</f>
        <v/>
      </c>
      <c r="AM1405" s="25" t="str">
        <f>IF(Z1405="是",COUNTIFS($Z$2:$Z$4721,"是",$AL$2:$AL$4721,"&gt;"&amp;AL1405)+1,"")</f>
        <v/>
      </c>
      <c r="AN1405" s="24" t="str">
        <f>IF(Z1405&lt;&gt;"是","非参评",IF(AND(AM1405&lt;=COUNTIF($Z$2:$Z$4721,"是")*0.2,AC1405&gt;MEDIAN(IF($Z$2:$Z$4721="是",$AC$2:$AC$4721))),"S",IF(AM1405&lt;=COUNTIF($Z$2:$Z$4721,"是")*0.5,"A",IF(AM1405&lt;=COUNTIF($Z$2:$Z$4721,"是")*0.8,"B","C"))))</f>
        <v>非参评</v>
      </c>
      <c r="AO1405" s="24" t="str">
        <f>IF(G1405="","无数据",IF(G1405&lt;30,"MOB1-",IF(G1405&lt;90,"MOB1-3",IF(G1405&lt;180,"MOB3-6",IF(G1405&lt;365,"MOB6-12","MOB12+")))))</f>
        <v>MOB1-3</v>
      </c>
    </row>
    <row r="1406" spans="1:41" ht="13.5" hidden="1" customHeight="1">
      <c r="A1406" s="24" t="s">
        <v>1168</v>
      </c>
      <c r="B1406" s="34" t="s">
        <v>145</v>
      </c>
      <c r="C1406" s="25">
        <v>807017</v>
      </c>
      <c r="D1406" s="24" t="s">
        <v>258</v>
      </c>
      <c r="E1406" s="26">
        <v>46122.396527777797</v>
      </c>
      <c r="F1406" s="26">
        <v>46122.396527777797</v>
      </c>
      <c r="G1406" s="25">
        <v>32</v>
      </c>
      <c r="H1406" s="25">
        <v>32</v>
      </c>
      <c r="I1406" s="26">
        <v>46148.600694444402</v>
      </c>
      <c r="J1406" s="27">
        <v>87</v>
      </c>
      <c r="K1406" s="27">
        <v>89</v>
      </c>
      <c r="L1406" s="27">
        <v>38</v>
      </c>
      <c r="M1406" s="27">
        <v>3735</v>
      </c>
      <c r="N1406" s="27">
        <v>3034</v>
      </c>
      <c r="O1406" s="25"/>
      <c r="P1406" s="27">
        <v>0</v>
      </c>
      <c r="Q1406" s="24"/>
      <c r="R1406" s="24"/>
      <c r="S1406" s="27">
        <v>1</v>
      </c>
      <c r="T1406" s="27">
        <v>2</v>
      </c>
      <c r="U1406" s="27">
        <v>1000</v>
      </c>
      <c r="V1406" s="27"/>
      <c r="W1406" s="27">
        <v>1000</v>
      </c>
      <c r="X1406" s="24" t="str">
        <f>IF(OR(I1406="",说明首页!$C$3-INT(I1406)&gt;7),"是","否")</f>
        <v>否</v>
      </c>
      <c r="Y1406" s="24" t="str">
        <f>IF(OR(O1406="",O1406&lt;22),"是","否")</f>
        <v>是</v>
      </c>
      <c r="Z1406" s="24" t="str">
        <f>IF(AND(X1406="否",Y1406="否"),"是","否")</f>
        <v>否</v>
      </c>
      <c r="AA1406" s="24" t="str">
        <f>IF(OR(I1406="",说明首页!$C$3-INT(I1406)&gt;=3),"是","否")</f>
        <v>否</v>
      </c>
      <c r="AB1406" s="28">
        <f>IFERROR(IF(L1406&gt;0,N1406/L1406,0),0)</f>
        <v>79.84210526315789</v>
      </c>
      <c r="AC1406" s="29">
        <f>IFERROR(IF(U1406="",0,U1406/10000),0)</f>
        <v>0.1</v>
      </c>
      <c r="AD1406" s="27">
        <f>IFERROR(IF(AND(T1406&lt;&gt;"",T1406&gt;0),U1406/T1406,0),0)</f>
        <v>500</v>
      </c>
      <c r="AE1406" s="29">
        <f>IFERROR(IF(V1406="",0,V1406/10000),0)</f>
        <v>0</v>
      </c>
      <c r="AF1406" s="29">
        <f>IFERROR(IF(O1406&gt;0,N1406/O1406/60,0),0)</f>
        <v>0</v>
      </c>
      <c r="AG1406" s="28" t="str">
        <f>IF(Z1406="是",COUNTIFS($Z$2:$Z$4721,"是",$AB$2:$AB$4721,"&lt;"&amp;AB1406)/COUNTIF($Z$2:$Z$4721,"是")*100,"")</f>
        <v/>
      </c>
      <c r="AH1406" s="28" t="str">
        <f>IF(Z1406="是",COUNTIFS($Z$2:$Z$4721,"是",$AC$2:$AC$4721,"&lt;"&amp;AC1406)/COUNTIF($Z$2:$Z$4721,"是")*100,"")</f>
        <v/>
      </c>
      <c r="AI1406" s="28" t="str">
        <f>IF(Z1406="是",COUNTIFS($Z$2:$Z$4721,"是",$AD$2:$AD$4721,"&lt;"&amp;AD1406)/COUNTIF($Z$2:$Z$4721,"是")*100,"")</f>
        <v/>
      </c>
      <c r="AJ1406" s="28" t="str">
        <f>IF(Z1406="是",COUNTIFS($Z$2:$Z$4721,"是",$AE$2:$AE$4721,"&lt;"&amp;AE1406)/COUNTIF($Z$2:$Z$4721,"是")*100,"")</f>
        <v/>
      </c>
      <c r="AK1406" s="28" t="str">
        <f>IF(Z1406="是",COUNTIFS($Z$2:$Z$4721,"是",$AF$2:$AF$4721,"&lt;"&amp;AF1406)/COUNTIF($Z$2:$Z$4721,"是")*100,"")</f>
        <v/>
      </c>
      <c r="AL1406" s="29" t="str">
        <f>IF(Z1406="是",ROUND(AG1406*0.1+AH1406*0.35+AI1406*0.15+AJ1406*0.15+AK1406*0.25,2),"")</f>
        <v/>
      </c>
      <c r="AM1406" s="25" t="str">
        <f>IF(Z1406="是",COUNTIFS($Z$2:$Z$4721,"是",$AL$2:$AL$4721,"&gt;"&amp;AL1406)+1,"")</f>
        <v/>
      </c>
      <c r="AN1406" s="24" t="str">
        <f>IF(Z1406&lt;&gt;"是","非参评",IF(AND(AM1406&lt;=COUNTIF($Z$2:$Z$4721,"是")*0.2,AC1406&gt;MEDIAN(IF($Z$2:$Z$4721="是",$AC$2:$AC$4721))),"S",IF(AM1406&lt;=COUNTIF($Z$2:$Z$4721,"是")*0.5,"A",IF(AM1406&lt;=COUNTIF($Z$2:$Z$4721,"是")*0.8,"B","C"))))</f>
        <v>非参评</v>
      </c>
      <c r="AO1406" s="24" t="str">
        <f>IF(G1406="","无数据",IF(G1406&lt;30,"MOB1-",IF(G1406&lt;90,"MOB1-3",IF(G1406&lt;180,"MOB3-6",IF(G1406&lt;365,"MOB6-12","MOB12+")))))</f>
        <v>MOB1-3</v>
      </c>
    </row>
    <row r="1407" spans="1:41" ht="13.5" hidden="1" customHeight="1">
      <c r="A1407" s="24" t="s">
        <v>1168</v>
      </c>
      <c r="B1407" s="34" t="s">
        <v>145</v>
      </c>
      <c r="C1407" s="25">
        <v>807018</v>
      </c>
      <c r="D1407" s="24" t="s">
        <v>639</v>
      </c>
      <c r="E1407" s="26">
        <v>46122.454166666699</v>
      </c>
      <c r="F1407" s="26">
        <v>46122.454166666699</v>
      </c>
      <c r="G1407" s="25">
        <v>32</v>
      </c>
      <c r="H1407" s="25">
        <v>32</v>
      </c>
      <c r="I1407" s="26">
        <v>46154.602083333302</v>
      </c>
      <c r="J1407" s="27">
        <v>233</v>
      </c>
      <c r="K1407" s="27">
        <v>246</v>
      </c>
      <c r="L1407" s="27">
        <v>98</v>
      </c>
      <c r="M1407" s="27">
        <v>7795</v>
      </c>
      <c r="N1407" s="27">
        <v>5414</v>
      </c>
      <c r="O1407" s="25"/>
      <c r="P1407" s="27"/>
      <c r="Q1407" s="24"/>
      <c r="R1407" s="24"/>
      <c r="S1407" s="27"/>
      <c r="T1407" s="27"/>
      <c r="U1407" s="27"/>
      <c r="V1407" s="27"/>
      <c r="W1407" s="27"/>
      <c r="X1407" s="24" t="str">
        <f>IF(OR(I1407="",说明首页!$C$3-INT(I1407)&gt;7),"是","否")</f>
        <v>否</v>
      </c>
      <c r="Y1407" s="24" t="str">
        <f>IF(OR(O1407="",O1407&lt;22),"是","否")</f>
        <v>是</v>
      </c>
      <c r="Z1407" s="24" t="str">
        <f>IF(AND(X1407="否",Y1407="否"),"是","否")</f>
        <v>否</v>
      </c>
      <c r="AA1407" s="24" t="str">
        <f>IF(OR(I1407="",说明首页!$C$3-INT(I1407)&gt;=3),"是","否")</f>
        <v>否</v>
      </c>
      <c r="AB1407" s="28">
        <f>IFERROR(IF(L1407&gt;0,N1407/L1407,0),0)</f>
        <v>55.244897959183675</v>
      </c>
      <c r="AC1407" s="29">
        <f>IFERROR(IF(U1407="",0,U1407/10000),0)</f>
        <v>0</v>
      </c>
      <c r="AD1407" s="27">
        <f>IFERROR(IF(AND(T1407&lt;&gt;"",T1407&gt;0),U1407/T1407,0),0)</f>
        <v>0</v>
      </c>
      <c r="AE1407" s="29">
        <f>IFERROR(IF(V1407="",0,V1407/10000),0)</f>
        <v>0</v>
      </c>
      <c r="AF1407" s="29">
        <f>IFERROR(IF(O1407&gt;0,N1407/O1407/60,0),0)</f>
        <v>0</v>
      </c>
      <c r="AG1407" s="28" t="str">
        <f>IF(Z1407="是",COUNTIFS($Z$2:$Z$4721,"是",$AB$2:$AB$4721,"&lt;"&amp;AB1407)/COUNTIF($Z$2:$Z$4721,"是")*100,"")</f>
        <v/>
      </c>
      <c r="AH1407" s="28" t="str">
        <f>IF(Z1407="是",COUNTIFS($Z$2:$Z$4721,"是",$AC$2:$AC$4721,"&lt;"&amp;AC1407)/COUNTIF($Z$2:$Z$4721,"是")*100,"")</f>
        <v/>
      </c>
      <c r="AI1407" s="28" t="str">
        <f>IF(Z1407="是",COUNTIFS($Z$2:$Z$4721,"是",$AD$2:$AD$4721,"&lt;"&amp;AD1407)/COUNTIF($Z$2:$Z$4721,"是")*100,"")</f>
        <v/>
      </c>
      <c r="AJ1407" s="28" t="str">
        <f>IF(Z1407="是",COUNTIFS($Z$2:$Z$4721,"是",$AE$2:$AE$4721,"&lt;"&amp;AE1407)/COUNTIF($Z$2:$Z$4721,"是")*100,"")</f>
        <v/>
      </c>
      <c r="AK1407" s="28" t="str">
        <f>IF(Z1407="是",COUNTIFS($Z$2:$Z$4721,"是",$AF$2:$AF$4721,"&lt;"&amp;AF1407)/COUNTIF($Z$2:$Z$4721,"是")*100,"")</f>
        <v/>
      </c>
      <c r="AL1407" s="29" t="str">
        <f>IF(Z1407="是",ROUND(AG1407*0.1+AH1407*0.35+AI1407*0.15+AJ1407*0.15+AK1407*0.25,2),"")</f>
        <v/>
      </c>
      <c r="AM1407" s="25" t="str">
        <f>IF(Z1407="是",COUNTIFS($Z$2:$Z$4721,"是",$AL$2:$AL$4721,"&gt;"&amp;AL1407)+1,"")</f>
        <v/>
      </c>
      <c r="AN1407" s="24" t="str">
        <f>IF(Z1407&lt;&gt;"是","非参评",IF(AND(AM1407&lt;=COUNTIF($Z$2:$Z$4721,"是")*0.2,AC1407&gt;MEDIAN(IF($Z$2:$Z$4721="是",$AC$2:$AC$4721))),"S",IF(AM1407&lt;=COUNTIF($Z$2:$Z$4721,"是")*0.5,"A",IF(AM1407&lt;=COUNTIF($Z$2:$Z$4721,"是")*0.8,"B","C"))))</f>
        <v>非参评</v>
      </c>
      <c r="AO1407" s="24" t="str">
        <f>IF(G1407="","无数据",IF(G1407&lt;30,"MOB1-",IF(G1407&lt;90,"MOB1-3",IF(G1407&lt;180,"MOB3-6",IF(G1407&lt;365,"MOB6-12","MOB12+")))))</f>
        <v>MOB1-3</v>
      </c>
    </row>
    <row r="1408" spans="1:41" ht="13.5" hidden="1" customHeight="1">
      <c r="A1408" s="24" t="s">
        <v>1168</v>
      </c>
      <c r="B1408" s="34" t="s">
        <v>152</v>
      </c>
      <c r="C1408" s="25">
        <v>807020</v>
      </c>
      <c r="D1408" s="24" t="s">
        <v>1824</v>
      </c>
      <c r="E1408" s="26">
        <v>46121.581250000003</v>
      </c>
      <c r="F1408" s="26">
        <v>46121.581250000003</v>
      </c>
      <c r="G1408" s="25">
        <v>33</v>
      </c>
      <c r="H1408" s="25">
        <v>33</v>
      </c>
      <c r="I1408" s="26">
        <v>46142.832638888904</v>
      </c>
      <c r="J1408" s="27">
        <v>1820</v>
      </c>
      <c r="K1408" s="27">
        <v>2621</v>
      </c>
      <c r="L1408" s="27">
        <v>1321</v>
      </c>
      <c r="M1408" s="27">
        <v>171767</v>
      </c>
      <c r="N1408" s="27">
        <v>152899</v>
      </c>
      <c r="O1408" s="24">
        <v>16</v>
      </c>
      <c r="P1408" s="27">
        <v>0</v>
      </c>
      <c r="Q1408" s="24"/>
      <c r="R1408" s="24"/>
      <c r="S1408" s="27">
        <v>86</v>
      </c>
      <c r="T1408" s="27">
        <v>141</v>
      </c>
      <c r="U1408" s="27">
        <v>1847000</v>
      </c>
      <c r="V1408" s="24">
        <v>574000</v>
      </c>
      <c r="W1408" s="27">
        <v>1847000</v>
      </c>
      <c r="X1408" s="24" t="str">
        <f>IF(OR(I1408="",说明首页!$C$3-INT(I1408)&gt;7),"是","否")</f>
        <v>否</v>
      </c>
      <c r="Y1408" s="24" t="str">
        <f>IF(OR(O1408="",O1408&lt;22),"是","否")</f>
        <v>是</v>
      </c>
      <c r="Z1408" s="24" t="str">
        <f>IF(AND(X1408="否",Y1408="否"),"是","否")</f>
        <v>否</v>
      </c>
      <c r="AA1408" s="24" t="str">
        <f>IF(OR(I1408="",说明首页!$C$3-INT(I1408)&gt;=3),"是","否")</f>
        <v>否</v>
      </c>
      <c r="AB1408" s="28">
        <f>IFERROR(IF(L1408&gt;0,N1408/L1408,0),0)</f>
        <v>115.74489023467071</v>
      </c>
      <c r="AC1408" s="29">
        <f>IFERROR(IF(U1408="",0,U1408/10000),0)</f>
        <v>184.7</v>
      </c>
      <c r="AD1408" s="27">
        <f>IFERROR(IF(AND(T1408&lt;&gt;"",T1408&gt;0),U1408/T1408,0),0)</f>
        <v>13099.290780141844</v>
      </c>
      <c r="AE1408" s="29">
        <f>IFERROR(IF(V1408="",0,V1408/10000),0)</f>
        <v>57.4</v>
      </c>
      <c r="AF1408" s="29">
        <f>IFERROR(IF(O1408&gt;0,N1408/O1408/60,0),0)</f>
        <v>159.26979166666666</v>
      </c>
      <c r="AG1408" s="28" t="str">
        <f>IF(Z1408="是",COUNTIFS($Z$2:$Z$4721,"是",$AB$2:$AB$4721,"&lt;"&amp;AB1408)/COUNTIF($Z$2:$Z$4721,"是")*100,"")</f>
        <v/>
      </c>
      <c r="AH1408" s="28" t="str">
        <f>IF(Z1408="是",COUNTIFS($Z$2:$Z$4721,"是",$AC$2:$AC$4721,"&lt;"&amp;AC1408)/COUNTIF($Z$2:$Z$4721,"是")*100,"")</f>
        <v/>
      </c>
      <c r="AI1408" s="28" t="str">
        <f>IF(Z1408="是",COUNTIFS($Z$2:$Z$4721,"是",$AD$2:$AD$4721,"&lt;"&amp;AD1408)/COUNTIF($Z$2:$Z$4721,"是")*100,"")</f>
        <v/>
      </c>
      <c r="AJ1408" s="28" t="str">
        <f>IF(Z1408="是",COUNTIFS($Z$2:$Z$4721,"是",$AE$2:$AE$4721,"&lt;"&amp;AE1408)/COUNTIF($Z$2:$Z$4721,"是")*100,"")</f>
        <v/>
      </c>
      <c r="AK1408" s="28" t="str">
        <f>IF(Z1408="是",COUNTIFS($Z$2:$Z$4721,"是",$AF$2:$AF$4721,"&lt;"&amp;AF1408)/COUNTIF($Z$2:$Z$4721,"是")*100,"")</f>
        <v/>
      </c>
      <c r="AL1408" s="29" t="str">
        <f>IF(Z1408="是",ROUND(AG1408*0.1+AH1408*0.35+AI1408*0.15+AJ1408*0.15+AK1408*0.25,2),"")</f>
        <v/>
      </c>
      <c r="AM1408" s="25" t="str">
        <f>IF(Z1408="是",COUNTIFS($Z$2:$Z$4721,"是",$AL$2:$AL$4721,"&gt;"&amp;AL1408)+1,"")</f>
        <v/>
      </c>
      <c r="AN1408" s="24" t="str">
        <f>IF(Z1408&lt;&gt;"是","非参评",IF(AND(AM1408&lt;=COUNTIF($Z$2:$Z$4721,"是")*0.2,AC1408&gt;MEDIAN(IF($Z$2:$Z$4721="是",$AC$2:$AC$4721))),"S",IF(AM1408&lt;=COUNTIF($Z$2:$Z$4721,"是")*0.5,"A",IF(AM1408&lt;=COUNTIF($Z$2:$Z$4721,"是")*0.8,"B","C"))))</f>
        <v>非参评</v>
      </c>
      <c r="AO1408" s="24" t="str">
        <f>IF(G1408="","无数据",IF(G1408&lt;30,"MOB1-",IF(G1408&lt;90,"MOB1-3",IF(G1408&lt;180,"MOB3-6",IF(G1408&lt;365,"MOB6-12","MOB12+")))))</f>
        <v>MOB1-3</v>
      </c>
    </row>
    <row r="1409" spans="1:41" ht="13.5" hidden="1" customHeight="1">
      <c r="A1409" s="24" t="s">
        <v>1168</v>
      </c>
      <c r="B1409" s="34" t="s">
        <v>152</v>
      </c>
      <c r="C1409" s="25">
        <v>807022</v>
      </c>
      <c r="D1409" s="24" t="s">
        <v>1822</v>
      </c>
      <c r="E1409" s="26">
        <v>46121.572222222203</v>
      </c>
      <c r="F1409" s="26">
        <v>46121.572222222203</v>
      </c>
      <c r="G1409" s="25">
        <v>33</v>
      </c>
      <c r="H1409" s="25">
        <v>33</v>
      </c>
      <c r="I1409" s="26">
        <v>46134.742361111101</v>
      </c>
      <c r="J1409" s="27">
        <v>896</v>
      </c>
      <c r="K1409" s="27">
        <v>1129</v>
      </c>
      <c r="L1409" s="27">
        <v>549</v>
      </c>
      <c r="M1409" s="27">
        <v>68500</v>
      </c>
      <c r="N1409" s="27">
        <v>60194</v>
      </c>
      <c r="O1409" s="24">
        <v>8</v>
      </c>
      <c r="P1409" s="27">
        <v>0</v>
      </c>
      <c r="Q1409" s="24"/>
      <c r="R1409" s="24"/>
      <c r="S1409" s="27">
        <v>40</v>
      </c>
      <c r="T1409" s="27">
        <v>74</v>
      </c>
      <c r="U1409" s="27">
        <v>864100</v>
      </c>
      <c r="V1409" s="27">
        <v>193400</v>
      </c>
      <c r="W1409" s="27">
        <v>864100</v>
      </c>
      <c r="X1409" s="24" t="str">
        <f>IF(OR(I1409="",说明首页!$C$3-INT(I1409)&gt;7),"是","否")</f>
        <v>否</v>
      </c>
      <c r="Y1409" s="24" t="str">
        <f>IF(OR(O1409="",O1409&lt;22),"是","否")</f>
        <v>是</v>
      </c>
      <c r="Z1409" s="24" t="str">
        <f>IF(AND(X1409="否",Y1409="否"),"是","否")</f>
        <v>否</v>
      </c>
      <c r="AA1409" s="24" t="str">
        <f>IF(OR(I1409="",说明首页!$C$3-INT(I1409)&gt;=3),"是","否")</f>
        <v>否</v>
      </c>
      <c r="AB1409" s="28">
        <f>IFERROR(IF(L1409&gt;0,N1409/L1409,0),0)</f>
        <v>109.64298724954463</v>
      </c>
      <c r="AC1409" s="29">
        <f>IFERROR(IF(U1409="",0,U1409/10000),0)</f>
        <v>86.41</v>
      </c>
      <c r="AD1409" s="27">
        <f>IFERROR(IF(AND(T1409&lt;&gt;"",T1409&gt;0),U1409/T1409,0),0)</f>
        <v>11677.027027027027</v>
      </c>
      <c r="AE1409" s="29">
        <f>IFERROR(IF(V1409="",0,V1409/10000),0)</f>
        <v>19.34</v>
      </c>
      <c r="AF1409" s="29">
        <f>IFERROR(IF(O1409&gt;0,N1409/O1409/60,0),0)</f>
        <v>125.40416666666667</v>
      </c>
      <c r="AG1409" s="28" t="str">
        <f>IF(Z1409="是",COUNTIFS($Z$2:$Z$4721,"是",$AB$2:$AB$4721,"&lt;"&amp;AB1409)/COUNTIF($Z$2:$Z$4721,"是")*100,"")</f>
        <v/>
      </c>
      <c r="AH1409" s="28" t="str">
        <f>IF(Z1409="是",COUNTIFS($Z$2:$Z$4721,"是",$AC$2:$AC$4721,"&lt;"&amp;AC1409)/COUNTIF($Z$2:$Z$4721,"是")*100,"")</f>
        <v/>
      </c>
      <c r="AI1409" s="28" t="str">
        <f>IF(Z1409="是",COUNTIFS($Z$2:$Z$4721,"是",$AD$2:$AD$4721,"&lt;"&amp;AD1409)/COUNTIF($Z$2:$Z$4721,"是")*100,"")</f>
        <v/>
      </c>
      <c r="AJ1409" s="28" t="str">
        <f>IF(Z1409="是",COUNTIFS($Z$2:$Z$4721,"是",$AE$2:$AE$4721,"&lt;"&amp;AE1409)/COUNTIF($Z$2:$Z$4721,"是")*100,"")</f>
        <v/>
      </c>
      <c r="AK1409" s="28" t="str">
        <f>IF(Z1409="是",COUNTIFS($Z$2:$Z$4721,"是",$AF$2:$AF$4721,"&lt;"&amp;AF1409)/COUNTIF($Z$2:$Z$4721,"是")*100,"")</f>
        <v/>
      </c>
      <c r="AL1409" s="29" t="str">
        <f>IF(Z1409="是",ROUND(AG1409*0.1+AH1409*0.35+AI1409*0.15+AJ1409*0.15+AK1409*0.25,2),"")</f>
        <v/>
      </c>
      <c r="AM1409" s="25" t="str">
        <f>IF(Z1409="是",COUNTIFS($Z$2:$Z$4721,"是",$AL$2:$AL$4721,"&gt;"&amp;AL1409)+1,"")</f>
        <v/>
      </c>
      <c r="AN1409" s="24" t="str">
        <f>IF(Z1409&lt;&gt;"是","非参评",IF(AND(AM1409&lt;=COUNTIF($Z$2:$Z$4721,"是")*0.2,AC1409&gt;MEDIAN(IF($Z$2:$Z$4721="是",$AC$2:$AC$4721))),"S",IF(AM1409&lt;=COUNTIF($Z$2:$Z$4721,"是")*0.5,"A",IF(AM1409&lt;=COUNTIF($Z$2:$Z$4721,"是")*0.8,"B","C"))))</f>
        <v>非参评</v>
      </c>
      <c r="AO1409" s="24" t="str">
        <f>IF(G1409="","无数据",IF(G1409&lt;30,"MOB1-",IF(G1409&lt;90,"MOB1-3",IF(G1409&lt;180,"MOB3-6",IF(G1409&lt;365,"MOB6-12","MOB12+")))))</f>
        <v>MOB1-3</v>
      </c>
    </row>
    <row r="1410" spans="1:41" ht="13.5" hidden="1" customHeight="1">
      <c r="A1410" s="24" t="s">
        <v>1168</v>
      </c>
      <c r="B1410" s="34" t="s">
        <v>152</v>
      </c>
      <c r="C1410" s="25">
        <v>807025</v>
      </c>
      <c r="D1410" s="24" t="s">
        <v>957</v>
      </c>
      <c r="E1410" s="26">
        <v>46121.593055555597</v>
      </c>
      <c r="F1410" s="26">
        <v>46121.593055555597</v>
      </c>
      <c r="G1410" s="25">
        <v>33</v>
      </c>
      <c r="H1410" s="25">
        <v>33</v>
      </c>
      <c r="I1410" s="26">
        <v>46154.740277777797</v>
      </c>
      <c r="J1410" s="27">
        <v>115</v>
      </c>
      <c r="K1410" s="27">
        <v>129</v>
      </c>
      <c r="L1410" s="27">
        <v>51</v>
      </c>
      <c r="M1410" s="27">
        <v>6806</v>
      </c>
      <c r="N1410" s="27">
        <v>5612</v>
      </c>
      <c r="O1410" s="25">
        <v>2</v>
      </c>
      <c r="P1410" s="27">
        <v>0</v>
      </c>
      <c r="Q1410" s="24"/>
      <c r="R1410" s="24"/>
      <c r="S1410" s="27">
        <v>1</v>
      </c>
      <c r="T1410" s="27">
        <v>2</v>
      </c>
      <c r="U1410" s="27">
        <v>10000</v>
      </c>
      <c r="V1410" s="27">
        <v>10000</v>
      </c>
      <c r="W1410" s="27">
        <v>10000</v>
      </c>
      <c r="X1410" s="24" t="str">
        <f>IF(OR(I1410="",说明首页!$C$3-INT(I1410)&gt;7),"是","否")</f>
        <v>否</v>
      </c>
      <c r="Y1410" s="24" t="str">
        <f>IF(OR(O1410="",O1410&lt;22),"是","否")</f>
        <v>是</v>
      </c>
      <c r="Z1410" s="24" t="str">
        <f>IF(AND(X1410="否",Y1410="否"),"是","否")</f>
        <v>否</v>
      </c>
      <c r="AA1410" s="24" t="str">
        <f>IF(OR(I1410="",说明首页!$C$3-INT(I1410)&gt;=3),"是","否")</f>
        <v>否</v>
      </c>
      <c r="AB1410" s="28">
        <f>IFERROR(IF(L1410&gt;0,N1410/L1410,0),0)</f>
        <v>110.03921568627452</v>
      </c>
      <c r="AC1410" s="29">
        <f>IFERROR(IF(U1410="",0,U1410/10000),0)</f>
        <v>1</v>
      </c>
      <c r="AD1410" s="27">
        <f>IFERROR(IF(AND(T1410&lt;&gt;"",T1410&gt;0),U1410/T1410,0),0)</f>
        <v>5000</v>
      </c>
      <c r="AE1410" s="29">
        <f>IFERROR(IF(V1410="",0,V1410/10000),0)</f>
        <v>1</v>
      </c>
      <c r="AF1410" s="29">
        <f>IFERROR(IF(O1410&gt;0,N1410/O1410/60,0),0)</f>
        <v>46.766666666666666</v>
      </c>
      <c r="AG1410" s="28" t="str">
        <f>IF(Z1410="是",COUNTIFS($Z$2:$Z$4721,"是",$AB$2:$AB$4721,"&lt;"&amp;AB1410)/COUNTIF($Z$2:$Z$4721,"是")*100,"")</f>
        <v/>
      </c>
      <c r="AH1410" s="28" t="str">
        <f>IF(Z1410="是",COUNTIFS($Z$2:$Z$4721,"是",$AC$2:$AC$4721,"&lt;"&amp;AC1410)/COUNTIF($Z$2:$Z$4721,"是")*100,"")</f>
        <v/>
      </c>
      <c r="AI1410" s="28" t="str">
        <f>IF(Z1410="是",COUNTIFS($Z$2:$Z$4721,"是",$AD$2:$AD$4721,"&lt;"&amp;AD1410)/COUNTIF($Z$2:$Z$4721,"是")*100,"")</f>
        <v/>
      </c>
      <c r="AJ1410" s="28" t="str">
        <f>IF(Z1410="是",COUNTIFS($Z$2:$Z$4721,"是",$AE$2:$AE$4721,"&lt;"&amp;AE1410)/COUNTIF($Z$2:$Z$4721,"是")*100,"")</f>
        <v/>
      </c>
      <c r="AK1410" s="28" t="str">
        <f>IF(Z1410="是",COUNTIFS($Z$2:$Z$4721,"是",$AF$2:$AF$4721,"&lt;"&amp;AF1410)/COUNTIF($Z$2:$Z$4721,"是")*100,"")</f>
        <v/>
      </c>
      <c r="AL1410" s="29" t="str">
        <f>IF(Z1410="是",ROUND(AG1410*0.1+AH1410*0.35+AI1410*0.15+AJ1410*0.15+AK1410*0.25,2),"")</f>
        <v/>
      </c>
      <c r="AM1410" s="25" t="str">
        <f>IF(Z1410="是",COUNTIFS($Z$2:$Z$4721,"是",$AL$2:$AL$4721,"&gt;"&amp;AL1410)+1,"")</f>
        <v/>
      </c>
      <c r="AN1410" s="24" t="str">
        <f>IF(Z1410&lt;&gt;"是","非参评",IF(AND(AM1410&lt;=COUNTIF($Z$2:$Z$4721,"是")*0.2,AC1410&gt;MEDIAN(IF($Z$2:$Z$4721="是",$AC$2:$AC$4721))),"S",IF(AM1410&lt;=COUNTIF($Z$2:$Z$4721,"是")*0.5,"A",IF(AM1410&lt;=COUNTIF($Z$2:$Z$4721,"是")*0.8,"B","C"))))</f>
        <v>非参评</v>
      </c>
      <c r="AO1410" s="24" t="str">
        <f>IF(G1410="","无数据",IF(G1410&lt;30,"MOB1-",IF(G1410&lt;90,"MOB1-3",IF(G1410&lt;180,"MOB3-6",IF(G1410&lt;365,"MOB6-12","MOB12+")))))</f>
        <v>MOB1-3</v>
      </c>
    </row>
    <row r="1411" spans="1:41" ht="13.5" hidden="1" customHeight="1">
      <c r="A1411" s="24" t="s">
        <v>1168</v>
      </c>
      <c r="B1411" s="34" t="s">
        <v>152</v>
      </c>
      <c r="C1411" s="25">
        <v>807026</v>
      </c>
      <c r="D1411" s="24" t="s">
        <v>1829</v>
      </c>
      <c r="E1411" s="26">
        <v>46121.712500000001</v>
      </c>
      <c r="F1411" s="26">
        <v>46121.712500000001</v>
      </c>
      <c r="G1411" s="25">
        <v>33</v>
      </c>
      <c r="H1411" s="25">
        <v>33</v>
      </c>
      <c r="I1411" s="26">
        <v>46154.782638888901</v>
      </c>
      <c r="J1411" s="27">
        <v>3612</v>
      </c>
      <c r="K1411" s="27">
        <v>5269</v>
      </c>
      <c r="L1411" s="27">
        <v>1849</v>
      </c>
      <c r="M1411" s="27">
        <v>239990</v>
      </c>
      <c r="N1411" s="27">
        <v>190276</v>
      </c>
      <c r="O1411" s="25">
        <v>26</v>
      </c>
      <c r="P1411" s="27">
        <v>0</v>
      </c>
      <c r="Q1411" s="24"/>
      <c r="R1411" s="24"/>
      <c r="S1411" s="27">
        <v>141</v>
      </c>
      <c r="T1411" s="27">
        <v>231</v>
      </c>
      <c r="U1411" s="27">
        <v>2432300</v>
      </c>
      <c r="V1411" s="27">
        <v>939700</v>
      </c>
      <c r="W1411" s="27">
        <v>2432300</v>
      </c>
      <c r="X1411" s="24" t="str">
        <f>IF(OR(I1411="",说明首页!$C$3-INT(I1411)&gt;7),"是","否")</f>
        <v>否</v>
      </c>
      <c r="Y1411" s="24" t="str">
        <f>IF(OR(O1411="",O1411&lt;22),"是","否")</f>
        <v>否</v>
      </c>
      <c r="Z1411" s="24" t="str">
        <f>IF(AND(X1411="否",Y1411="否"),"是","否")</f>
        <v>是</v>
      </c>
      <c r="AA1411" s="24" t="str">
        <f>IF(OR(I1411="",说明首页!$C$3-INT(I1411)&gt;=3),"是","否")</f>
        <v>否</v>
      </c>
      <c r="AB1411" s="28">
        <f>IFERROR(IF(L1411&gt;0,N1411/L1411,0),0)</f>
        <v>102.90751757706869</v>
      </c>
      <c r="AC1411" s="29">
        <f>IFERROR(IF(U1411="",0,U1411/10000),0)</f>
        <v>243.23</v>
      </c>
      <c r="AD1411" s="27">
        <f>IFERROR(IF(AND(T1411&lt;&gt;"",T1411&gt;0),U1411/T1411,0),0)</f>
        <v>10529.43722943723</v>
      </c>
      <c r="AE1411" s="29">
        <f>IFERROR(IF(V1411="",0,V1411/10000),0)</f>
        <v>93.97</v>
      </c>
      <c r="AF1411" s="29">
        <f>IFERROR(IF(O1411&gt;0,N1411/O1411/60,0),0)</f>
        <v>121.97179487179487</v>
      </c>
      <c r="AG1411" s="28">
        <f>IF(Z1411="是",COUNTIFS($Z$2:$Z$4721,"是",$AB$2:$AB$4721,"&lt;"&amp;AB1411)/COUNTIF($Z$2:$Z$4721,"是")*100,"")</f>
        <v>72.849915682967961</v>
      </c>
      <c r="AH1411" s="28">
        <f>IF(Z1411="是",COUNTIFS($Z$2:$Z$4721,"是",$AC$2:$AC$4721,"&lt;"&amp;AC1411)/COUNTIF($Z$2:$Z$4721,"是")*100,"")</f>
        <v>1.6863406408094435</v>
      </c>
      <c r="AI1411" s="28">
        <f>IF(Z1411="是",COUNTIFS($Z$2:$Z$4721,"是",$AD$2:$AD$4721,"&lt;"&amp;AD1411)/COUNTIF($Z$2:$Z$4721,"是")*100,"")</f>
        <v>0.67453625632377734</v>
      </c>
      <c r="AJ1411" s="28">
        <f>IF(Z1411="是",COUNTIFS($Z$2:$Z$4721,"是",$AE$2:$AE$4721,"&lt;"&amp;AE1411)/COUNTIF($Z$2:$Z$4721,"是")*100,"")</f>
        <v>7.0826306913996637</v>
      </c>
      <c r="AK1411" s="28">
        <f>IF(Z1411="是",COUNTIFS($Z$2:$Z$4721,"是",$AF$2:$AF$4721,"&lt;"&amp;AF1411)/COUNTIF($Z$2:$Z$4721,"是")*100,"")</f>
        <v>26.138279932546375</v>
      </c>
      <c r="AL1411" s="29">
        <f>IF(Z1411="是",ROUND(AG1411*0.1+AH1411*0.35+AI1411*0.15+AJ1411*0.15+AK1411*0.25,2),"")</f>
        <v>15.57</v>
      </c>
      <c r="AM1411" s="25">
        <f>IF(Z1411="是",COUNTIFS($Z$2:$Z$4721,"是",$AL$2:$AL$4721,"&gt;"&amp;AL1411)+1,"")</f>
        <v>556</v>
      </c>
      <c r="AN1411" s="24" t="str">
        <f>IF(Z1411&lt;&gt;"是","非参评",IF(AND(AM1411&lt;=COUNTIF($Z$2:$Z$4721,"是")*0.2,AC1411&gt;MEDIAN(IF($Z$2:$Z$4721="是",$AC$2:$AC$4721))),"S",IF(AM1411&lt;=COUNTIF($Z$2:$Z$4721,"是")*0.5,"A",IF(AM1411&lt;=COUNTIF($Z$2:$Z$4721,"是")*0.8,"B","C"))))</f>
        <v>C</v>
      </c>
      <c r="AO1411" s="24" t="str">
        <f>IF(G1411="","无数据",IF(G1411&lt;30,"MOB1-",IF(G1411&lt;90,"MOB1-3",IF(G1411&lt;180,"MOB3-6",IF(G1411&lt;365,"MOB6-12","MOB12+")))))</f>
        <v>MOB1-3</v>
      </c>
    </row>
    <row r="1412" spans="1:41" ht="13.5" hidden="1" customHeight="1">
      <c r="A1412" s="24" t="s">
        <v>1168</v>
      </c>
      <c r="B1412" s="34" t="s">
        <v>152</v>
      </c>
      <c r="C1412" s="25">
        <v>807027</v>
      </c>
      <c r="D1412" s="24" t="s">
        <v>954</v>
      </c>
      <c r="E1412" s="26">
        <v>46121.422916666699</v>
      </c>
      <c r="F1412" s="26">
        <v>46121.422916666699</v>
      </c>
      <c r="G1412" s="25">
        <v>33</v>
      </c>
      <c r="H1412" s="25">
        <v>33</v>
      </c>
      <c r="I1412" s="26">
        <v>46142.753472222197</v>
      </c>
      <c r="J1412" s="27">
        <v>104</v>
      </c>
      <c r="K1412" s="27">
        <v>104</v>
      </c>
      <c r="L1412" s="27">
        <v>40</v>
      </c>
      <c r="M1412" s="27">
        <v>5679</v>
      </c>
      <c r="N1412" s="27">
        <v>4662</v>
      </c>
      <c r="O1412" s="25">
        <v>2</v>
      </c>
      <c r="P1412" s="27">
        <v>0</v>
      </c>
      <c r="Q1412" s="24"/>
      <c r="R1412" s="24"/>
      <c r="S1412" s="27">
        <v>1</v>
      </c>
      <c r="T1412" s="27">
        <v>2</v>
      </c>
      <c r="U1412" s="27">
        <v>60000</v>
      </c>
      <c r="V1412" s="27"/>
      <c r="W1412" s="27">
        <v>60000</v>
      </c>
      <c r="X1412" s="24" t="str">
        <f>IF(OR(I1412="",说明首页!$C$3-INT(I1412)&gt;7),"是","否")</f>
        <v>否</v>
      </c>
      <c r="Y1412" s="24" t="str">
        <f>IF(OR(O1412="",O1412&lt;22),"是","否")</f>
        <v>是</v>
      </c>
      <c r="Z1412" s="24" t="str">
        <f>IF(AND(X1412="否",Y1412="否"),"是","否")</f>
        <v>否</v>
      </c>
      <c r="AA1412" s="24" t="str">
        <f>IF(OR(I1412="",说明首页!$C$3-INT(I1412)&gt;=3),"是","否")</f>
        <v>否</v>
      </c>
      <c r="AB1412" s="28">
        <f>IFERROR(IF(L1412&gt;0,N1412/L1412,0),0)</f>
        <v>116.55</v>
      </c>
      <c r="AC1412" s="29">
        <f>IFERROR(IF(U1412="",0,U1412/10000),0)</f>
        <v>6</v>
      </c>
      <c r="AD1412" s="27">
        <f>IFERROR(IF(AND(T1412&lt;&gt;"",T1412&gt;0),U1412/T1412,0),0)</f>
        <v>30000</v>
      </c>
      <c r="AE1412" s="29">
        <f>IFERROR(IF(V1412="",0,V1412/10000),0)</f>
        <v>0</v>
      </c>
      <c r="AF1412" s="29">
        <f>IFERROR(IF(O1412&gt;0,N1412/O1412/60,0),0)</f>
        <v>38.85</v>
      </c>
      <c r="AG1412" s="28" t="str">
        <f>IF(Z1412="是",COUNTIFS($Z$2:$Z$4721,"是",$AB$2:$AB$4721,"&lt;"&amp;AB1412)/COUNTIF($Z$2:$Z$4721,"是")*100,"")</f>
        <v/>
      </c>
      <c r="AH1412" s="28" t="str">
        <f>IF(Z1412="是",COUNTIFS($Z$2:$Z$4721,"是",$AC$2:$AC$4721,"&lt;"&amp;AC1412)/COUNTIF($Z$2:$Z$4721,"是")*100,"")</f>
        <v/>
      </c>
      <c r="AI1412" s="28" t="str">
        <f>IF(Z1412="是",COUNTIFS($Z$2:$Z$4721,"是",$AD$2:$AD$4721,"&lt;"&amp;AD1412)/COUNTIF($Z$2:$Z$4721,"是")*100,"")</f>
        <v/>
      </c>
      <c r="AJ1412" s="28" t="str">
        <f>IF(Z1412="是",COUNTIFS($Z$2:$Z$4721,"是",$AE$2:$AE$4721,"&lt;"&amp;AE1412)/COUNTIF($Z$2:$Z$4721,"是")*100,"")</f>
        <v/>
      </c>
      <c r="AK1412" s="28" t="str">
        <f>IF(Z1412="是",COUNTIFS($Z$2:$Z$4721,"是",$AF$2:$AF$4721,"&lt;"&amp;AF1412)/COUNTIF($Z$2:$Z$4721,"是")*100,"")</f>
        <v/>
      </c>
      <c r="AL1412" s="29" t="str">
        <f>IF(Z1412="是",ROUND(AG1412*0.1+AH1412*0.35+AI1412*0.15+AJ1412*0.15+AK1412*0.25,2),"")</f>
        <v/>
      </c>
      <c r="AM1412" s="25" t="str">
        <f>IF(Z1412="是",COUNTIFS($Z$2:$Z$4721,"是",$AL$2:$AL$4721,"&gt;"&amp;AL1412)+1,"")</f>
        <v/>
      </c>
      <c r="AN1412" s="24" t="str">
        <f>IF(Z1412&lt;&gt;"是","非参评",IF(AND(AM1412&lt;=COUNTIF($Z$2:$Z$4721,"是")*0.2,AC1412&gt;MEDIAN(IF($Z$2:$Z$4721="是",$AC$2:$AC$4721))),"S",IF(AM1412&lt;=COUNTIF($Z$2:$Z$4721,"是")*0.5,"A",IF(AM1412&lt;=COUNTIF($Z$2:$Z$4721,"是")*0.8,"B","C"))))</f>
        <v>非参评</v>
      </c>
      <c r="AO1412" s="24" t="str">
        <f>IF(G1412="","无数据",IF(G1412&lt;30,"MOB1-",IF(G1412&lt;90,"MOB1-3",IF(G1412&lt;180,"MOB3-6",IF(G1412&lt;365,"MOB6-12","MOB12+")))))</f>
        <v>MOB1-3</v>
      </c>
    </row>
    <row r="1413" spans="1:41" ht="13.5" hidden="1" customHeight="1">
      <c r="A1413" s="24" t="s">
        <v>1168</v>
      </c>
      <c r="B1413" s="34" t="s">
        <v>152</v>
      </c>
      <c r="C1413" s="25">
        <v>807028</v>
      </c>
      <c r="D1413" s="24" t="s">
        <v>979</v>
      </c>
      <c r="E1413" s="26">
        <v>46122.3972222222</v>
      </c>
      <c r="F1413" s="26">
        <v>46122.3972222222</v>
      </c>
      <c r="G1413" s="25">
        <v>32</v>
      </c>
      <c r="H1413" s="25">
        <v>32</v>
      </c>
      <c r="I1413" s="26">
        <v>46154.747916666704</v>
      </c>
      <c r="J1413" s="27">
        <v>107</v>
      </c>
      <c r="K1413" s="27">
        <v>113</v>
      </c>
      <c r="L1413" s="27">
        <v>42</v>
      </c>
      <c r="M1413" s="27">
        <v>4171</v>
      </c>
      <c r="N1413" s="27">
        <v>3033</v>
      </c>
      <c r="O1413" s="25"/>
      <c r="P1413" s="24"/>
      <c r="Q1413" s="24"/>
      <c r="R1413" s="24"/>
      <c r="S1413" s="24"/>
      <c r="T1413" s="24"/>
      <c r="U1413" s="24"/>
      <c r="V1413" s="24"/>
      <c r="W1413" s="24"/>
      <c r="X1413" s="24" t="str">
        <f>IF(OR(I1413="",说明首页!$C$3-INT(I1413)&gt;7),"是","否")</f>
        <v>否</v>
      </c>
      <c r="Y1413" s="24" t="str">
        <f>IF(OR(O1413="",O1413&lt;22),"是","否")</f>
        <v>是</v>
      </c>
      <c r="Z1413" s="24" t="str">
        <f>IF(AND(X1413="否",Y1413="否"),"是","否")</f>
        <v>否</v>
      </c>
      <c r="AA1413" s="24" t="str">
        <f>IF(OR(I1413="",说明首页!$C$3-INT(I1413)&gt;=3),"是","否")</f>
        <v>否</v>
      </c>
      <c r="AB1413" s="28">
        <f>IFERROR(IF(L1413&gt;0,N1413/L1413,0),0)</f>
        <v>72.214285714285708</v>
      </c>
      <c r="AC1413" s="29">
        <f>IFERROR(IF(U1413="",0,U1413/10000),0)</f>
        <v>0</v>
      </c>
      <c r="AD1413" s="27">
        <f>IFERROR(IF(AND(T1413&lt;&gt;"",T1413&gt;0),U1413/T1413,0),0)</f>
        <v>0</v>
      </c>
      <c r="AE1413" s="29">
        <f>IFERROR(IF(V1413="",0,V1413/10000),0)</f>
        <v>0</v>
      </c>
      <c r="AF1413" s="29">
        <f>IFERROR(IF(O1413&gt;0,N1413/O1413/60,0),0)</f>
        <v>0</v>
      </c>
      <c r="AG1413" s="28" t="str">
        <f>IF(Z1413="是",COUNTIFS($Z$2:$Z$4721,"是",$AB$2:$AB$4721,"&lt;"&amp;AB1413)/COUNTIF($Z$2:$Z$4721,"是")*100,"")</f>
        <v/>
      </c>
      <c r="AH1413" s="28" t="str">
        <f>IF(Z1413="是",COUNTIFS($Z$2:$Z$4721,"是",$AC$2:$AC$4721,"&lt;"&amp;AC1413)/COUNTIF($Z$2:$Z$4721,"是")*100,"")</f>
        <v/>
      </c>
      <c r="AI1413" s="28" t="str">
        <f>IF(Z1413="是",COUNTIFS($Z$2:$Z$4721,"是",$AD$2:$AD$4721,"&lt;"&amp;AD1413)/COUNTIF($Z$2:$Z$4721,"是")*100,"")</f>
        <v/>
      </c>
      <c r="AJ1413" s="28" t="str">
        <f>IF(Z1413="是",COUNTIFS($Z$2:$Z$4721,"是",$AE$2:$AE$4721,"&lt;"&amp;AE1413)/COUNTIF($Z$2:$Z$4721,"是")*100,"")</f>
        <v/>
      </c>
      <c r="AK1413" s="28" t="str">
        <f>IF(Z1413="是",COUNTIFS($Z$2:$Z$4721,"是",$AF$2:$AF$4721,"&lt;"&amp;AF1413)/COUNTIF($Z$2:$Z$4721,"是")*100,"")</f>
        <v/>
      </c>
      <c r="AL1413" s="29" t="str">
        <f>IF(Z1413="是",ROUND(AG1413*0.1+AH1413*0.35+AI1413*0.15+AJ1413*0.15+AK1413*0.25,2),"")</f>
        <v/>
      </c>
      <c r="AM1413" s="25" t="str">
        <f>IF(Z1413="是",COUNTIFS($Z$2:$Z$4721,"是",$AL$2:$AL$4721,"&gt;"&amp;AL1413)+1,"")</f>
        <v/>
      </c>
      <c r="AN1413" s="24" t="str">
        <f>IF(Z1413&lt;&gt;"是","非参评",IF(AND(AM1413&lt;=COUNTIF($Z$2:$Z$4721,"是")*0.2,AC1413&gt;MEDIAN(IF($Z$2:$Z$4721="是",$AC$2:$AC$4721))),"S",IF(AM1413&lt;=COUNTIF($Z$2:$Z$4721,"是")*0.5,"A",IF(AM1413&lt;=COUNTIF($Z$2:$Z$4721,"是")*0.8,"B","C"))))</f>
        <v>非参评</v>
      </c>
      <c r="AO1413" s="24" t="str">
        <f>IF(G1413="","无数据",IF(G1413&lt;30,"MOB1-",IF(G1413&lt;90,"MOB1-3",IF(G1413&lt;180,"MOB3-6",IF(G1413&lt;365,"MOB6-12","MOB12+")))))</f>
        <v>MOB1-3</v>
      </c>
    </row>
    <row r="1414" spans="1:41" ht="13.5" hidden="1" customHeight="1">
      <c r="A1414" s="24" t="s">
        <v>1168</v>
      </c>
      <c r="B1414" s="34" t="s">
        <v>160</v>
      </c>
      <c r="C1414" s="25">
        <v>807047</v>
      </c>
      <c r="D1414" s="24" t="s">
        <v>1090</v>
      </c>
      <c r="E1414" s="26">
        <v>46121.627083333296</v>
      </c>
      <c r="F1414" s="26">
        <v>46121.627083333296</v>
      </c>
      <c r="G1414" s="25">
        <v>33</v>
      </c>
      <c r="H1414" s="25">
        <v>33</v>
      </c>
      <c r="I1414" s="26">
        <v>46126.784027777801</v>
      </c>
      <c r="J1414" s="27">
        <v>44</v>
      </c>
      <c r="K1414" s="27">
        <v>56</v>
      </c>
      <c r="L1414" s="27">
        <v>23</v>
      </c>
      <c r="M1414" s="27">
        <v>1872</v>
      </c>
      <c r="N1414" s="27">
        <v>1319</v>
      </c>
      <c r="O1414" s="25"/>
      <c r="P1414" s="27">
        <v>0</v>
      </c>
      <c r="Q1414" s="24"/>
      <c r="R1414" s="24"/>
      <c r="S1414" s="27">
        <v>1</v>
      </c>
      <c r="T1414" s="27">
        <v>2</v>
      </c>
      <c r="U1414" s="27">
        <v>5000</v>
      </c>
      <c r="V1414" s="27">
        <v>5000</v>
      </c>
      <c r="W1414" s="27">
        <v>5000</v>
      </c>
      <c r="X1414" s="24" t="str">
        <f>IF(OR(I1414="",说明首页!$C$3-INT(I1414)&gt;7),"是","否")</f>
        <v>否</v>
      </c>
      <c r="Y1414" s="24" t="str">
        <f>IF(OR(O1414="",O1414&lt;22),"是","否")</f>
        <v>是</v>
      </c>
      <c r="Z1414" s="24" t="str">
        <f>IF(AND(X1414="否",Y1414="否"),"是","否")</f>
        <v>否</v>
      </c>
      <c r="AA1414" s="24" t="str">
        <f>IF(OR(I1414="",说明首页!$C$3-INT(I1414)&gt;=3),"是","否")</f>
        <v>是</v>
      </c>
      <c r="AB1414" s="28">
        <f>IFERROR(IF(L1414&gt;0,N1414/L1414,0),0)</f>
        <v>57.347826086956523</v>
      </c>
      <c r="AC1414" s="29">
        <f>IFERROR(IF(U1414="",0,U1414/10000),0)</f>
        <v>0.5</v>
      </c>
      <c r="AD1414" s="27">
        <f>IFERROR(IF(AND(T1414&lt;&gt;"",T1414&gt;0),U1414/T1414,0),0)</f>
        <v>2500</v>
      </c>
      <c r="AE1414" s="29">
        <f>IFERROR(IF(V1414="",0,V1414/10000),0)</f>
        <v>0.5</v>
      </c>
      <c r="AF1414" s="29">
        <f>IFERROR(IF(O1414&gt;0,N1414/O1414/60,0),0)</f>
        <v>0</v>
      </c>
      <c r="AG1414" s="28" t="str">
        <f>IF(Z1414="是",COUNTIFS($Z$2:$Z$4721,"是",$AB$2:$AB$4721,"&lt;"&amp;AB1414)/COUNTIF($Z$2:$Z$4721,"是")*100,"")</f>
        <v/>
      </c>
      <c r="AH1414" s="28" t="str">
        <f>IF(Z1414="是",COUNTIFS($Z$2:$Z$4721,"是",$AC$2:$AC$4721,"&lt;"&amp;AC1414)/COUNTIF($Z$2:$Z$4721,"是")*100,"")</f>
        <v/>
      </c>
      <c r="AI1414" s="28" t="str">
        <f>IF(Z1414="是",COUNTIFS($Z$2:$Z$4721,"是",$AD$2:$AD$4721,"&lt;"&amp;AD1414)/COUNTIF($Z$2:$Z$4721,"是")*100,"")</f>
        <v/>
      </c>
      <c r="AJ1414" s="28" t="str">
        <f>IF(Z1414="是",COUNTIFS($Z$2:$Z$4721,"是",$AE$2:$AE$4721,"&lt;"&amp;AE1414)/COUNTIF($Z$2:$Z$4721,"是")*100,"")</f>
        <v/>
      </c>
      <c r="AK1414" s="28" t="str">
        <f>IF(Z1414="是",COUNTIFS($Z$2:$Z$4721,"是",$AF$2:$AF$4721,"&lt;"&amp;AF1414)/COUNTIF($Z$2:$Z$4721,"是")*100,"")</f>
        <v/>
      </c>
      <c r="AL1414" s="29" t="str">
        <f>IF(Z1414="是",ROUND(AG1414*0.1+AH1414*0.35+AI1414*0.15+AJ1414*0.15+AK1414*0.25,2),"")</f>
        <v/>
      </c>
      <c r="AM1414" s="25" t="str">
        <f>IF(Z1414="是",COUNTIFS($Z$2:$Z$4721,"是",$AL$2:$AL$4721,"&gt;"&amp;AL1414)+1,"")</f>
        <v/>
      </c>
      <c r="AN1414" s="24" t="str">
        <f>IF(Z1414&lt;&gt;"是","非参评",IF(AND(AM1414&lt;=COUNTIF($Z$2:$Z$4721,"是")*0.2,AC1414&gt;MEDIAN(IF($Z$2:$Z$4721="是",$AC$2:$AC$4721))),"S",IF(AM1414&lt;=COUNTIF($Z$2:$Z$4721,"是")*0.5,"A",IF(AM1414&lt;=COUNTIF($Z$2:$Z$4721,"是")*0.8,"B","C"))))</f>
        <v>非参评</v>
      </c>
      <c r="AO1414" s="24" t="str">
        <f>IF(G1414="","无数据",IF(G1414&lt;30,"MOB1-",IF(G1414&lt;90,"MOB1-3",IF(G1414&lt;180,"MOB3-6",IF(G1414&lt;365,"MOB6-12","MOB12+")))))</f>
        <v>MOB1-3</v>
      </c>
    </row>
    <row r="1415" spans="1:41" ht="13.5" hidden="1" customHeight="1">
      <c r="A1415" s="24" t="s">
        <v>1168</v>
      </c>
      <c r="B1415" s="34" t="s">
        <v>160</v>
      </c>
      <c r="C1415" s="25">
        <v>807054</v>
      </c>
      <c r="D1415" s="24" t="s">
        <v>1217</v>
      </c>
      <c r="E1415" s="26">
        <v>46125.397916666698</v>
      </c>
      <c r="F1415" s="26">
        <v>46125.397916666698</v>
      </c>
      <c r="G1415" s="25">
        <v>29</v>
      </c>
      <c r="H1415" s="25">
        <v>29</v>
      </c>
      <c r="I1415" s="26">
        <v>46154.765972222202</v>
      </c>
      <c r="J1415" s="27">
        <v>3785</v>
      </c>
      <c r="K1415" s="27">
        <v>4229</v>
      </c>
      <c r="L1415" s="27">
        <v>2002</v>
      </c>
      <c r="M1415" s="27">
        <v>193392</v>
      </c>
      <c r="N1415" s="27">
        <v>158095</v>
      </c>
      <c r="O1415" s="25">
        <v>24</v>
      </c>
      <c r="P1415" s="27">
        <v>0</v>
      </c>
      <c r="Q1415" s="24"/>
      <c r="R1415" s="24"/>
      <c r="S1415" s="27">
        <v>143</v>
      </c>
      <c r="T1415" s="27">
        <v>200</v>
      </c>
      <c r="U1415" s="27">
        <v>3881100</v>
      </c>
      <c r="V1415" s="27">
        <v>1844300</v>
      </c>
      <c r="W1415" s="27">
        <v>3881100</v>
      </c>
      <c r="X1415" s="24" t="str">
        <f>IF(OR(I1415="",说明首页!$C$3-INT(I1415)&gt;7),"是","否")</f>
        <v>否</v>
      </c>
      <c r="Y1415" s="24" t="str">
        <f>IF(OR(O1415="",O1415&lt;22),"是","否")</f>
        <v>否</v>
      </c>
      <c r="Z1415" s="24" t="str">
        <f>IF(AND(X1415="否",Y1415="否"),"是","否")</f>
        <v>是</v>
      </c>
      <c r="AA1415" s="24" t="str">
        <f>IF(OR(I1415="",说明首页!$C$3-INT(I1415)&gt;=3),"是","否")</f>
        <v>否</v>
      </c>
      <c r="AB1415" s="28">
        <f>IFERROR(IF(L1415&gt;0,N1415/L1415,0),0)</f>
        <v>78.968531468531467</v>
      </c>
      <c r="AC1415" s="29">
        <f>IFERROR(IF(U1415="",0,U1415/10000),0)</f>
        <v>388.11</v>
      </c>
      <c r="AD1415" s="27">
        <f>IFERROR(IF(AND(T1415&lt;&gt;"",T1415&gt;0),U1415/T1415,0),0)</f>
        <v>19405.5</v>
      </c>
      <c r="AE1415" s="29">
        <f>IFERROR(IF(V1415="",0,V1415/10000),0)</f>
        <v>184.43</v>
      </c>
      <c r="AF1415" s="29">
        <f>IFERROR(IF(O1415&gt;0,N1415/O1415/60,0),0)</f>
        <v>109.78819444444444</v>
      </c>
      <c r="AG1415" s="28">
        <f>IF(Z1415="是",COUNTIFS($Z$2:$Z$4721,"是",$AB$2:$AB$4721,"&lt;"&amp;AB1415)/COUNTIF($Z$2:$Z$4721,"是")*100,"")</f>
        <v>22.428330522765599</v>
      </c>
      <c r="AH1415" s="28">
        <f>IF(Z1415="是",COUNTIFS($Z$2:$Z$4721,"是",$AC$2:$AC$4721,"&lt;"&amp;AC1415)/COUNTIF($Z$2:$Z$4721,"是")*100,"")</f>
        <v>8.6003372681281629</v>
      </c>
      <c r="AI1415" s="28">
        <f>IF(Z1415="是",COUNTIFS($Z$2:$Z$4721,"是",$AD$2:$AD$4721,"&lt;"&amp;AD1415)/COUNTIF($Z$2:$Z$4721,"是")*100,"")</f>
        <v>23.608768971332207</v>
      </c>
      <c r="AJ1415" s="28">
        <f>IF(Z1415="是",COUNTIFS($Z$2:$Z$4721,"是",$AE$2:$AE$4721,"&lt;"&amp;AE1415)/COUNTIF($Z$2:$Z$4721,"是")*100,"")</f>
        <v>24.789207419898819</v>
      </c>
      <c r="AK1415" s="28">
        <f>IF(Z1415="是",COUNTIFS($Z$2:$Z$4721,"是",$AF$2:$AF$4721,"&lt;"&amp;AF1415)/COUNTIF($Z$2:$Z$4721,"是")*100,"")</f>
        <v>12.984822934232715</v>
      </c>
      <c r="AL1415" s="29">
        <f>IF(Z1415="是",ROUND(AG1415*0.1+AH1415*0.35+AI1415*0.15+AJ1415*0.15+AK1415*0.25,2),"")</f>
        <v>15.76</v>
      </c>
      <c r="AM1415" s="25">
        <f>IF(Z1415="是",COUNTIFS($Z$2:$Z$4721,"是",$AL$2:$AL$4721,"&gt;"&amp;AL1415)+1,"")</f>
        <v>552</v>
      </c>
      <c r="AN1415" s="24" t="str">
        <f>IF(Z1415&lt;&gt;"是","非参评",IF(AND(AM1415&lt;=COUNTIF($Z$2:$Z$4721,"是")*0.2,AC1415&gt;MEDIAN(IF($Z$2:$Z$4721="是",$AC$2:$AC$4721))),"S",IF(AM1415&lt;=COUNTIF($Z$2:$Z$4721,"是")*0.5,"A",IF(AM1415&lt;=COUNTIF($Z$2:$Z$4721,"是")*0.8,"B","C"))))</f>
        <v>C</v>
      </c>
      <c r="AO1415" s="24" t="str">
        <f>IF(G1415="","无数据",IF(G1415&lt;30,"MOB1-",IF(G1415&lt;90,"MOB1-3",IF(G1415&lt;180,"MOB3-6",IF(G1415&lt;365,"MOB6-12","MOB12+")))))</f>
        <v>MOB1-</v>
      </c>
    </row>
    <row r="1416" spans="1:41" ht="13.5" hidden="1" customHeight="1">
      <c r="A1416" s="24" t="s">
        <v>1168</v>
      </c>
      <c r="B1416" s="34" t="s">
        <v>160</v>
      </c>
      <c r="C1416" s="25">
        <v>807055</v>
      </c>
      <c r="D1416" s="24" t="s">
        <v>1490</v>
      </c>
      <c r="E1416" s="26">
        <v>46125.396527777797</v>
      </c>
      <c r="F1416" s="26">
        <v>46125.396527777797</v>
      </c>
      <c r="G1416" s="25">
        <v>29</v>
      </c>
      <c r="H1416" s="25">
        <v>29</v>
      </c>
      <c r="I1416" s="26">
        <v>46151.519444444399</v>
      </c>
      <c r="J1416" s="27">
        <v>3327</v>
      </c>
      <c r="K1416" s="27">
        <v>3729</v>
      </c>
      <c r="L1416" s="27">
        <v>1496</v>
      </c>
      <c r="M1416" s="27">
        <v>165842</v>
      </c>
      <c r="N1416" s="27">
        <v>128963</v>
      </c>
      <c r="O1416" s="25">
        <v>22</v>
      </c>
      <c r="P1416" s="27">
        <v>0</v>
      </c>
      <c r="Q1416" s="24"/>
      <c r="R1416" s="24"/>
      <c r="S1416" s="27">
        <v>108</v>
      </c>
      <c r="T1416" s="27">
        <v>188</v>
      </c>
      <c r="U1416" s="27">
        <v>2493000</v>
      </c>
      <c r="V1416" s="27">
        <v>1520200</v>
      </c>
      <c r="W1416" s="27">
        <v>2493000</v>
      </c>
      <c r="X1416" s="24" t="str">
        <f>IF(OR(I1416="",说明首页!$C$3-INT(I1416)&gt;7),"是","否")</f>
        <v>否</v>
      </c>
      <c r="Y1416" s="24" t="str">
        <f>IF(OR(O1416="",O1416&lt;22),"是","否")</f>
        <v>否</v>
      </c>
      <c r="Z1416" s="24" t="str">
        <f>IF(AND(X1416="否",Y1416="否"),"是","否")</f>
        <v>是</v>
      </c>
      <c r="AA1416" s="24" t="str">
        <f>IF(OR(I1416="",说明首页!$C$3-INT(I1416)&gt;=3),"是","否")</f>
        <v>否</v>
      </c>
      <c r="AB1416" s="28">
        <f>IFERROR(IF(L1416&gt;0,N1416/L1416,0),0)</f>
        <v>86.205213903743314</v>
      </c>
      <c r="AC1416" s="29">
        <f>IFERROR(IF(U1416="",0,U1416/10000),0)</f>
        <v>249.3</v>
      </c>
      <c r="AD1416" s="27">
        <f>IFERROR(IF(AND(T1416&lt;&gt;"",T1416&gt;0),U1416/T1416,0),0)</f>
        <v>13260.63829787234</v>
      </c>
      <c r="AE1416" s="29">
        <f>IFERROR(IF(V1416="",0,V1416/10000),0)</f>
        <v>152.02000000000001</v>
      </c>
      <c r="AF1416" s="29">
        <f>IFERROR(IF(O1416&gt;0,N1416/O1416/60,0),0)</f>
        <v>97.699242424242414</v>
      </c>
      <c r="AG1416" s="28">
        <f>IF(Z1416="是",COUNTIFS($Z$2:$Z$4721,"是",$AB$2:$AB$4721,"&lt;"&amp;AB1416)/COUNTIF($Z$2:$Z$4721,"是")*100,"")</f>
        <v>37.94266441821248</v>
      </c>
      <c r="AH1416" s="28">
        <f>IF(Z1416="是",COUNTIFS($Z$2:$Z$4721,"是",$AC$2:$AC$4721,"&lt;"&amp;AC1416)/COUNTIF($Z$2:$Z$4721,"是")*100,"")</f>
        <v>1.854974704890388</v>
      </c>
      <c r="AI1416" s="28">
        <f>IF(Z1416="是",COUNTIFS($Z$2:$Z$4721,"是",$AD$2:$AD$4721,"&lt;"&amp;AD1416)/COUNTIF($Z$2:$Z$4721,"是")*100,"")</f>
        <v>2.8667790893760539</v>
      </c>
      <c r="AJ1416" s="28">
        <f>IF(Z1416="是",COUNTIFS($Z$2:$Z$4721,"是",$AE$2:$AE$4721,"&lt;"&amp;AE1416)/COUNTIF($Z$2:$Z$4721,"是")*100,"")</f>
        <v>17.537942664418214</v>
      </c>
      <c r="AK1416" s="28">
        <f>IF(Z1416="是",COUNTIFS($Z$2:$Z$4721,"是",$AF$2:$AF$4721,"&lt;"&amp;AF1416)/COUNTIF($Z$2:$Z$4721,"是")*100,"")</f>
        <v>5.0590219224283306</v>
      </c>
      <c r="AL1416" s="29">
        <f>IF(Z1416="是",ROUND(AG1416*0.1+AH1416*0.35+AI1416*0.15+AJ1416*0.15+AK1416*0.25,2),"")</f>
        <v>8.77</v>
      </c>
      <c r="AM1416" s="25">
        <f>IF(Z1416="是",COUNTIFS($Z$2:$Z$4721,"是",$AL$2:$AL$4721,"&gt;"&amp;AL1416)+1,"")</f>
        <v>581</v>
      </c>
      <c r="AN1416" s="24" t="str">
        <f>IF(Z1416&lt;&gt;"是","非参评",IF(AND(AM1416&lt;=COUNTIF($Z$2:$Z$4721,"是")*0.2,AC1416&gt;MEDIAN(IF($Z$2:$Z$4721="是",$AC$2:$AC$4721))),"S",IF(AM1416&lt;=COUNTIF($Z$2:$Z$4721,"是")*0.5,"A",IF(AM1416&lt;=COUNTIF($Z$2:$Z$4721,"是")*0.8,"B","C"))))</f>
        <v>C</v>
      </c>
      <c r="AO1416" s="24" t="str">
        <f>IF(G1416="","无数据",IF(G1416&lt;30,"MOB1-",IF(G1416&lt;90,"MOB1-3",IF(G1416&lt;180,"MOB3-6",IF(G1416&lt;365,"MOB6-12","MOB12+")))))</f>
        <v>MOB1-</v>
      </c>
    </row>
    <row r="1417" spans="1:41" ht="13.5" hidden="1" customHeight="1">
      <c r="A1417" s="24" t="s">
        <v>1168</v>
      </c>
      <c r="B1417" s="34" t="s">
        <v>160</v>
      </c>
      <c r="C1417" s="25">
        <v>807056</v>
      </c>
      <c r="D1417" s="24" t="s">
        <v>1641</v>
      </c>
      <c r="E1417" s="26">
        <v>46125.396527777797</v>
      </c>
      <c r="F1417" s="26">
        <v>46125.396527777797</v>
      </c>
      <c r="G1417" s="25">
        <v>29</v>
      </c>
      <c r="H1417" s="25">
        <v>29</v>
      </c>
      <c r="I1417" s="26">
        <v>46154.770138888904</v>
      </c>
      <c r="J1417" s="27">
        <v>3662</v>
      </c>
      <c r="K1417" s="27">
        <v>4090</v>
      </c>
      <c r="L1417" s="27">
        <v>1758</v>
      </c>
      <c r="M1417" s="27">
        <v>202559</v>
      </c>
      <c r="N1417" s="27">
        <v>166956</v>
      </c>
      <c r="O1417" s="25">
        <v>24</v>
      </c>
      <c r="P1417" s="24">
        <v>0</v>
      </c>
      <c r="Q1417" s="24"/>
      <c r="R1417" s="24"/>
      <c r="S1417" s="24">
        <v>146</v>
      </c>
      <c r="T1417" s="24">
        <v>226</v>
      </c>
      <c r="U1417" s="24">
        <v>3758900</v>
      </c>
      <c r="V1417" s="24">
        <v>2450400</v>
      </c>
      <c r="W1417" s="24">
        <v>3758900</v>
      </c>
      <c r="X1417" s="24" t="str">
        <f>IF(OR(I1417="",说明首页!$C$3-INT(I1417)&gt;7),"是","否")</f>
        <v>否</v>
      </c>
      <c r="Y1417" s="24" t="str">
        <f>IF(OR(O1417="",O1417&lt;22),"是","否")</f>
        <v>否</v>
      </c>
      <c r="Z1417" s="24" t="str">
        <f>IF(AND(X1417="否",Y1417="否"),"是","否")</f>
        <v>是</v>
      </c>
      <c r="AA1417" s="24" t="str">
        <f>IF(OR(I1417="",说明首页!$C$3-INT(I1417)&gt;=3),"是","否")</f>
        <v>否</v>
      </c>
      <c r="AB1417" s="28">
        <f>IFERROR(IF(L1417&gt;0,N1417/L1417,0),0)</f>
        <v>94.969283276450511</v>
      </c>
      <c r="AC1417" s="29">
        <f>IFERROR(IF(U1417="",0,U1417/10000),0)</f>
        <v>375.89</v>
      </c>
      <c r="AD1417" s="27">
        <f>IFERROR(IF(AND(T1417&lt;&gt;"",T1417&gt;0),U1417/T1417,0),0)</f>
        <v>16632.300884955752</v>
      </c>
      <c r="AE1417" s="29">
        <f>IFERROR(IF(V1417="",0,V1417/10000),0)</f>
        <v>245.04</v>
      </c>
      <c r="AF1417" s="29">
        <f>IFERROR(IF(O1417&gt;0,N1417/O1417/60,0),0)</f>
        <v>115.94166666666666</v>
      </c>
      <c r="AG1417" s="28">
        <f>IF(Z1417="是",COUNTIFS($Z$2:$Z$4721,"是",$AB$2:$AB$4721,"&lt;"&amp;AB1417)/COUNTIF($Z$2:$Z$4721,"是")*100,"")</f>
        <v>58.010118043844862</v>
      </c>
      <c r="AH1417" s="28">
        <f>IF(Z1417="是",COUNTIFS($Z$2:$Z$4721,"是",$AC$2:$AC$4721,"&lt;"&amp;AC1417)/COUNTIF($Z$2:$Z$4721,"是")*100,"")</f>
        <v>6.9139966273187179</v>
      </c>
      <c r="AI1417" s="28">
        <f>IF(Z1417="是",COUNTIFS($Z$2:$Z$4721,"是",$AD$2:$AD$4721,"&lt;"&amp;AD1417)/COUNTIF($Z$2:$Z$4721,"是")*100,"")</f>
        <v>11.298482293423271</v>
      </c>
      <c r="AJ1417" s="28">
        <f>IF(Z1417="是",COUNTIFS($Z$2:$Z$4721,"是",$AE$2:$AE$4721,"&lt;"&amp;AE1417)/COUNTIF($Z$2:$Z$4721,"是")*100,"")</f>
        <v>37.099494097807757</v>
      </c>
      <c r="AK1417" s="28">
        <f>IF(Z1417="是",COUNTIFS($Z$2:$Z$4721,"是",$AF$2:$AF$4721,"&lt;"&amp;AF1417)/COUNTIF($Z$2:$Z$4721,"是")*100,"")</f>
        <v>19.05564924114671</v>
      </c>
      <c r="AL1417" s="29">
        <f>IF(Z1417="是",ROUND(AG1417*0.1+AH1417*0.35+AI1417*0.15+AJ1417*0.15+AK1417*0.25,2),"")</f>
        <v>20.239999999999998</v>
      </c>
      <c r="AM1417" s="25">
        <f>IF(Z1417="是",COUNTIFS($Z$2:$Z$4721,"是",$AL$2:$AL$4721,"&gt;"&amp;AL1417)+1,"")</f>
        <v>531</v>
      </c>
      <c r="AN1417" s="24" t="str">
        <f>IF(Z1417&lt;&gt;"是","非参评",IF(AND(AM1417&lt;=COUNTIF($Z$2:$Z$4721,"是")*0.2,AC1417&gt;MEDIAN(IF($Z$2:$Z$4721="是",$AC$2:$AC$4721))),"S",IF(AM1417&lt;=COUNTIF($Z$2:$Z$4721,"是")*0.5,"A",IF(AM1417&lt;=COUNTIF($Z$2:$Z$4721,"是")*0.8,"B","C"))))</f>
        <v>C</v>
      </c>
      <c r="AO1417" s="24" t="str">
        <f>IF(G1417="","无数据",IF(G1417&lt;30,"MOB1-",IF(G1417&lt;90,"MOB1-3",IF(G1417&lt;180,"MOB3-6",IF(G1417&lt;365,"MOB6-12","MOB12+")))))</f>
        <v>MOB1-</v>
      </c>
    </row>
    <row r="1418" spans="1:41" ht="13.5" hidden="1" customHeight="1">
      <c r="A1418" s="24" t="s">
        <v>1168</v>
      </c>
      <c r="B1418" s="34" t="s">
        <v>160</v>
      </c>
      <c r="C1418" s="25">
        <v>807057</v>
      </c>
      <c r="D1418" s="24" t="s">
        <v>1685</v>
      </c>
      <c r="E1418" s="26">
        <v>46125.396527777797</v>
      </c>
      <c r="F1418" s="26">
        <v>46125.396527777797</v>
      </c>
      <c r="G1418" s="25">
        <v>29</v>
      </c>
      <c r="H1418" s="25">
        <v>29</v>
      </c>
      <c r="I1418" s="26">
        <v>46151.519444444399</v>
      </c>
      <c r="J1418" s="27">
        <v>3489</v>
      </c>
      <c r="K1418" s="27">
        <v>3876</v>
      </c>
      <c r="L1418" s="27">
        <v>1552</v>
      </c>
      <c r="M1418" s="27">
        <v>164654</v>
      </c>
      <c r="N1418" s="27">
        <v>127917</v>
      </c>
      <c r="O1418" s="25">
        <v>22</v>
      </c>
      <c r="P1418" s="27">
        <v>0</v>
      </c>
      <c r="Q1418" s="24"/>
      <c r="R1418" s="24"/>
      <c r="S1418" s="27">
        <v>144</v>
      </c>
      <c r="T1418" s="27">
        <v>218</v>
      </c>
      <c r="U1418" s="27">
        <v>3859100</v>
      </c>
      <c r="V1418" s="27">
        <v>1608200</v>
      </c>
      <c r="W1418" s="27">
        <v>3859100</v>
      </c>
      <c r="X1418" s="24" t="str">
        <f>IF(OR(I1418="",说明首页!$C$3-INT(I1418)&gt;7),"是","否")</f>
        <v>否</v>
      </c>
      <c r="Y1418" s="24" t="str">
        <f>IF(OR(O1418="",O1418&lt;22),"是","否")</f>
        <v>否</v>
      </c>
      <c r="Z1418" s="24" t="str">
        <f>IF(AND(X1418="否",Y1418="否"),"是","否")</f>
        <v>是</v>
      </c>
      <c r="AA1418" s="24" t="str">
        <f>IF(OR(I1418="",说明首页!$C$3-INT(I1418)&gt;=3),"是","否")</f>
        <v>否</v>
      </c>
      <c r="AB1418" s="28">
        <f>IFERROR(IF(L1418&gt;0,N1418/L1418,0),0)</f>
        <v>82.420747422680407</v>
      </c>
      <c r="AC1418" s="29">
        <f>IFERROR(IF(U1418="",0,U1418/10000),0)</f>
        <v>385.91</v>
      </c>
      <c r="AD1418" s="27">
        <f>IFERROR(IF(AND(T1418&lt;&gt;"",T1418&gt;0),U1418/T1418,0),0)</f>
        <v>17702.293577981651</v>
      </c>
      <c r="AE1418" s="29">
        <f>IFERROR(IF(V1418="",0,V1418/10000),0)</f>
        <v>160.82</v>
      </c>
      <c r="AF1418" s="29">
        <f>IFERROR(IF(O1418&gt;0,N1418/O1418/60,0),0)</f>
        <v>96.906818181818181</v>
      </c>
      <c r="AG1418" s="28">
        <f>IF(Z1418="是",COUNTIFS($Z$2:$Z$4721,"是",$AB$2:$AB$4721,"&lt;"&amp;AB1418)/COUNTIF($Z$2:$Z$4721,"是")*100,"")</f>
        <v>30.016863406408095</v>
      </c>
      <c r="AH1418" s="28">
        <f>IF(Z1418="是",COUNTIFS($Z$2:$Z$4721,"是",$AC$2:$AC$4721,"&lt;"&amp;AC1418)/COUNTIF($Z$2:$Z$4721,"是")*100,"")</f>
        <v>7.5885328836424959</v>
      </c>
      <c r="AI1418" s="28">
        <f>IF(Z1418="是",COUNTIFS($Z$2:$Z$4721,"是",$AD$2:$AD$4721,"&lt;"&amp;AD1418)/COUNTIF($Z$2:$Z$4721,"是")*100,"")</f>
        <v>14.502529510961216</v>
      </c>
      <c r="AJ1418" s="28">
        <f>IF(Z1418="是",COUNTIFS($Z$2:$Z$4721,"是",$AE$2:$AE$4721,"&lt;"&amp;AE1418)/COUNTIF($Z$2:$Z$4721,"是")*100,"")</f>
        <v>19.392917369308602</v>
      </c>
      <c r="AK1418" s="28">
        <f>IF(Z1418="是",COUNTIFS($Z$2:$Z$4721,"是",$AF$2:$AF$4721,"&lt;"&amp;AF1418)/COUNTIF($Z$2:$Z$4721,"是")*100,"")</f>
        <v>4.8903878583473865</v>
      </c>
      <c r="AL1418" s="29">
        <f>IF(Z1418="是",ROUND(AG1418*0.1+AH1418*0.35+AI1418*0.15+AJ1418*0.15+AK1418*0.25,2),"")</f>
        <v>11.96</v>
      </c>
      <c r="AM1418" s="25">
        <f>IF(Z1418="是",COUNTIFS($Z$2:$Z$4721,"是",$AL$2:$AL$4721,"&gt;"&amp;AL1418)+1,"")</f>
        <v>571</v>
      </c>
      <c r="AN1418" s="24" t="str">
        <f>IF(Z1418&lt;&gt;"是","非参评",IF(AND(AM1418&lt;=COUNTIF($Z$2:$Z$4721,"是")*0.2,AC1418&gt;MEDIAN(IF($Z$2:$Z$4721="是",$AC$2:$AC$4721))),"S",IF(AM1418&lt;=COUNTIF($Z$2:$Z$4721,"是")*0.5,"A",IF(AM1418&lt;=COUNTIF($Z$2:$Z$4721,"是")*0.8,"B","C"))))</f>
        <v>C</v>
      </c>
      <c r="AO1418" s="24" t="str">
        <f>IF(G1418="","无数据",IF(G1418&lt;30,"MOB1-",IF(G1418&lt;90,"MOB1-3",IF(G1418&lt;180,"MOB3-6",IF(G1418&lt;365,"MOB6-12","MOB12+")))))</f>
        <v>MOB1-</v>
      </c>
    </row>
    <row r="1419" spans="1:41" ht="13.5" hidden="1" customHeight="1">
      <c r="A1419" s="24" t="s">
        <v>1168</v>
      </c>
      <c r="B1419" s="34" t="s">
        <v>160</v>
      </c>
      <c r="C1419" s="25">
        <v>807058</v>
      </c>
      <c r="D1419" s="24" t="s">
        <v>1422</v>
      </c>
      <c r="E1419" s="26">
        <v>46125.394444444399</v>
      </c>
      <c r="F1419" s="26">
        <v>46125.394444444399</v>
      </c>
      <c r="G1419" s="25">
        <v>29</v>
      </c>
      <c r="H1419" s="25">
        <v>29</v>
      </c>
      <c r="I1419" s="26">
        <v>46125.726388888899</v>
      </c>
      <c r="J1419" s="27">
        <v>131</v>
      </c>
      <c r="K1419" s="27">
        <v>131</v>
      </c>
      <c r="L1419" s="27">
        <v>49</v>
      </c>
      <c r="M1419" s="27">
        <v>5580</v>
      </c>
      <c r="N1419" s="27">
        <v>4507</v>
      </c>
      <c r="O1419" s="25">
        <v>1</v>
      </c>
      <c r="P1419" s="27"/>
      <c r="Q1419" s="24"/>
      <c r="R1419" s="24"/>
      <c r="S1419" s="27"/>
      <c r="T1419" s="27"/>
      <c r="U1419" s="27"/>
      <c r="V1419" s="27"/>
      <c r="W1419" s="27"/>
      <c r="X1419" s="24" t="str">
        <f>IF(OR(I1419="",说明首页!$C$3-INT(I1419)&gt;7),"是","否")</f>
        <v>否</v>
      </c>
      <c r="Y1419" s="24" t="str">
        <f>IF(OR(O1419="",O1419&lt;22),"是","否")</f>
        <v>是</v>
      </c>
      <c r="Z1419" s="24" t="str">
        <f>IF(AND(X1419="否",Y1419="否"),"是","否")</f>
        <v>否</v>
      </c>
      <c r="AA1419" s="24" t="str">
        <f>IF(OR(I1419="",说明首页!$C$3-INT(I1419)&gt;=3),"是","否")</f>
        <v>是</v>
      </c>
      <c r="AB1419" s="28">
        <f>IFERROR(IF(L1419&gt;0,N1419/L1419,0),0)</f>
        <v>91.979591836734699</v>
      </c>
      <c r="AC1419" s="29">
        <f>IFERROR(IF(U1419="",0,U1419/10000),0)</f>
        <v>0</v>
      </c>
      <c r="AD1419" s="27">
        <f>IFERROR(IF(AND(T1419&lt;&gt;"",T1419&gt;0),U1419/T1419,0),0)</f>
        <v>0</v>
      </c>
      <c r="AE1419" s="29">
        <f>IFERROR(IF(V1419="",0,V1419/10000),0)</f>
        <v>0</v>
      </c>
      <c r="AF1419" s="29">
        <f>IFERROR(IF(O1419&gt;0,N1419/O1419/60,0),0)</f>
        <v>75.11666666666666</v>
      </c>
      <c r="AG1419" s="28" t="str">
        <f>IF(Z1419="是",COUNTIFS($Z$2:$Z$4721,"是",$AB$2:$AB$4721,"&lt;"&amp;AB1419)/COUNTIF($Z$2:$Z$4721,"是")*100,"")</f>
        <v/>
      </c>
      <c r="AH1419" s="28" t="str">
        <f>IF(Z1419="是",COUNTIFS($Z$2:$Z$4721,"是",$AC$2:$AC$4721,"&lt;"&amp;AC1419)/COUNTIF($Z$2:$Z$4721,"是")*100,"")</f>
        <v/>
      </c>
      <c r="AI1419" s="28" t="str">
        <f>IF(Z1419="是",COUNTIFS($Z$2:$Z$4721,"是",$AD$2:$AD$4721,"&lt;"&amp;AD1419)/COUNTIF($Z$2:$Z$4721,"是")*100,"")</f>
        <v/>
      </c>
      <c r="AJ1419" s="28" t="str">
        <f>IF(Z1419="是",COUNTIFS($Z$2:$Z$4721,"是",$AE$2:$AE$4721,"&lt;"&amp;AE1419)/COUNTIF($Z$2:$Z$4721,"是")*100,"")</f>
        <v/>
      </c>
      <c r="AK1419" s="28" t="str">
        <f>IF(Z1419="是",COUNTIFS($Z$2:$Z$4721,"是",$AF$2:$AF$4721,"&lt;"&amp;AF1419)/COUNTIF($Z$2:$Z$4721,"是")*100,"")</f>
        <v/>
      </c>
      <c r="AL1419" s="29" t="str">
        <f>IF(Z1419="是",ROUND(AG1419*0.1+AH1419*0.35+AI1419*0.15+AJ1419*0.15+AK1419*0.25,2),"")</f>
        <v/>
      </c>
      <c r="AM1419" s="25" t="str">
        <f>IF(Z1419="是",COUNTIFS($Z$2:$Z$4721,"是",$AL$2:$AL$4721,"&gt;"&amp;AL1419)+1,"")</f>
        <v/>
      </c>
      <c r="AN1419" s="24" t="str">
        <f>IF(Z1419&lt;&gt;"是","非参评",IF(AND(AM1419&lt;=COUNTIF($Z$2:$Z$4721,"是")*0.2,AC1419&gt;MEDIAN(IF($Z$2:$Z$4721="是",$AC$2:$AC$4721))),"S",IF(AM1419&lt;=COUNTIF($Z$2:$Z$4721,"是")*0.5,"A",IF(AM1419&lt;=COUNTIF($Z$2:$Z$4721,"是")*0.8,"B","C"))))</f>
        <v>非参评</v>
      </c>
      <c r="AO1419" s="24" t="str">
        <f>IF(G1419="","无数据",IF(G1419&lt;30,"MOB1-",IF(G1419&lt;90,"MOB1-3",IF(G1419&lt;180,"MOB3-6",IF(G1419&lt;365,"MOB6-12","MOB12+")))))</f>
        <v>MOB1-</v>
      </c>
    </row>
    <row r="1420" spans="1:41" ht="13.5" hidden="1" customHeight="1">
      <c r="A1420" s="24" t="s">
        <v>1168</v>
      </c>
      <c r="B1420" s="34" t="s">
        <v>160</v>
      </c>
      <c r="C1420" s="25">
        <v>807059</v>
      </c>
      <c r="D1420" s="24" t="s">
        <v>1413</v>
      </c>
      <c r="E1420" s="26">
        <v>46125.395833333299</v>
      </c>
      <c r="F1420" s="26">
        <v>46125.395833333299</v>
      </c>
      <c r="G1420" s="25">
        <v>29</v>
      </c>
      <c r="H1420" s="25">
        <v>29</v>
      </c>
      <c r="I1420" s="26">
        <v>46130.764583333301</v>
      </c>
      <c r="J1420" s="27">
        <v>865</v>
      </c>
      <c r="K1420" s="27">
        <v>942</v>
      </c>
      <c r="L1420" s="27">
        <v>252</v>
      </c>
      <c r="M1420" s="27">
        <v>37993</v>
      </c>
      <c r="N1420" s="27">
        <v>26819</v>
      </c>
      <c r="O1420" s="25">
        <v>6</v>
      </c>
      <c r="P1420" s="27">
        <v>0</v>
      </c>
      <c r="Q1420" s="24"/>
      <c r="R1420" s="24"/>
      <c r="S1420" s="27">
        <v>33</v>
      </c>
      <c r="T1420" s="27">
        <v>41</v>
      </c>
      <c r="U1420" s="27">
        <v>504300</v>
      </c>
      <c r="V1420" s="27">
        <v>28500</v>
      </c>
      <c r="W1420" s="27">
        <v>504300</v>
      </c>
      <c r="X1420" s="24" t="str">
        <f>IF(OR(I1420="",说明首页!$C$3-INT(I1420)&gt;7),"是","否")</f>
        <v>否</v>
      </c>
      <c r="Y1420" s="24" t="str">
        <f>IF(OR(O1420="",O1420&lt;22),"是","否")</f>
        <v>是</v>
      </c>
      <c r="Z1420" s="24" t="str">
        <f>IF(AND(X1420="否",Y1420="否"),"是","否")</f>
        <v>否</v>
      </c>
      <c r="AA1420" s="24" t="str">
        <f>IF(OR(I1420="",说明首页!$C$3-INT(I1420)&gt;=3),"是","否")</f>
        <v>否</v>
      </c>
      <c r="AB1420" s="28">
        <f>IFERROR(IF(L1420&gt;0,N1420/L1420,0),0)</f>
        <v>106.42460317460318</v>
      </c>
      <c r="AC1420" s="29">
        <f>IFERROR(IF(U1420="",0,U1420/10000),0)</f>
        <v>50.43</v>
      </c>
      <c r="AD1420" s="27">
        <f>IFERROR(IF(AND(T1420&lt;&gt;"",T1420&gt;0),U1420/T1420,0),0)</f>
        <v>12300</v>
      </c>
      <c r="AE1420" s="29">
        <f>IFERROR(IF(V1420="",0,V1420/10000),0)</f>
        <v>2.85</v>
      </c>
      <c r="AF1420" s="29">
        <f>IFERROR(IF(O1420&gt;0,N1420/O1420/60,0),0)</f>
        <v>74.49722222222222</v>
      </c>
      <c r="AG1420" s="28" t="str">
        <f>IF(Z1420="是",COUNTIFS($Z$2:$Z$4721,"是",$AB$2:$AB$4721,"&lt;"&amp;AB1420)/COUNTIF($Z$2:$Z$4721,"是")*100,"")</f>
        <v/>
      </c>
      <c r="AH1420" s="28" t="str">
        <f>IF(Z1420="是",COUNTIFS($Z$2:$Z$4721,"是",$AC$2:$AC$4721,"&lt;"&amp;AC1420)/COUNTIF($Z$2:$Z$4721,"是")*100,"")</f>
        <v/>
      </c>
      <c r="AI1420" s="28" t="str">
        <f>IF(Z1420="是",COUNTIFS($Z$2:$Z$4721,"是",$AD$2:$AD$4721,"&lt;"&amp;AD1420)/COUNTIF($Z$2:$Z$4721,"是")*100,"")</f>
        <v/>
      </c>
      <c r="AJ1420" s="28" t="str">
        <f>IF(Z1420="是",COUNTIFS($Z$2:$Z$4721,"是",$AE$2:$AE$4721,"&lt;"&amp;AE1420)/COUNTIF($Z$2:$Z$4721,"是")*100,"")</f>
        <v/>
      </c>
      <c r="AK1420" s="28" t="str">
        <f>IF(Z1420="是",COUNTIFS($Z$2:$Z$4721,"是",$AF$2:$AF$4721,"&lt;"&amp;AF1420)/COUNTIF($Z$2:$Z$4721,"是")*100,"")</f>
        <v/>
      </c>
      <c r="AL1420" s="29" t="str">
        <f>IF(Z1420="是",ROUND(AG1420*0.1+AH1420*0.35+AI1420*0.15+AJ1420*0.15+AK1420*0.25,2),"")</f>
        <v/>
      </c>
      <c r="AM1420" s="25" t="str">
        <f>IF(Z1420="是",COUNTIFS($Z$2:$Z$4721,"是",$AL$2:$AL$4721,"&gt;"&amp;AL1420)+1,"")</f>
        <v/>
      </c>
      <c r="AN1420" s="24" t="str">
        <f>IF(Z1420&lt;&gt;"是","非参评",IF(AND(AM1420&lt;=COUNTIF($Z$2:$Z$4721,"是")*0.2,AC1420&gt;MEDIAN(IF($Z$2:$Z$4721="是",$AC$2:$AC$4721))),"S",IF(AM1420&lt;=COUNTIF($Z$2:$Z$4721,"是")*0.5,"A",IF(AM1420&lt;=COUNTIF($Z$2:$Z$4721,"是")*0.8,"B","C"))))</f>
        <v>非参评</v>
      </c>
      <c r="AO1420" s="24" t="str">
        <f>IF(G1420="","无数据",IF(G1420&lt;30,"MOB1-",IF(G1420&lt;90,"MOB1-3",IF(G1420&lt;180,"MOB3-6",IF(G1420&lt;365,"MOB6-12","MOB12+")))))</f>
        <v>MOB1-</v>
      </c>
    </row>
    <row r="1421" spans="1:41" ht="13.5" hidden="1" customHeight="1">
      <c r="A1421" s="24" t="s">
        <v>1168</v>
      </c>
      <c r="B1421" s="34" t="s">
        <v>160</v>
      </c>
      <c r="C1421" s="25">
        <v>807060</v>
      </c>
      <c r="D1421" s="24" t="s">
        <v>1526</v>
      </c>
      <c r="E1421" s="26">
        <v>46123.398611111101</v>
      </c>
      <c r="F1421" s="26">
        <v>46123.398611111101</v>
      </c>
      <c r="G1421" s="25">
        <v>31</v>
      </c>
      <c r="H1421" s="25">
        <v>31</v>
      </c>
      <c r="I1421" s="26">
        <v>46149.638888888898</v>
      </c>
      <c r="J1421" s="27">
        <v>2401</v>
      </c>
      <c r="K1421" s="27">
        <v>3031</v>
      </c>
      <c r="L1421" s="27">
        <v>1691</v>
      </c>
      <c r="M1421" s="27">
        <v>139917</v>
      </c>
      <c r="N1421" s="27">
        <v>120850</v>
      </c>
      <c r="O1421" s="25">
        <v>18</v>
      </c>
      <c r="P1421" s="27">
        <v>0</v>
      </c>
      <c r="Q1421" s="24"/>
      <c r="R1421" s="24"/>
      <c r="S1421" s="27">
        <v>90</v>
      </c>
      <c r="T1421" s="27">
        <v>143</v>
      </c>
      <c r="U1421" s="27">
        <v>2849600</v>
      </c>
      <c r="V1421" s="27">
        <v>693100</v>
      </c>
      <c r="W1421" s="27">
        <v>2849600</v>
      </c>
      <c r="X1421" s="24" t="str">
        <f>IF(OR(I1421="",说明首页!$C$3-INT(I1421)&gt;7),"是","否")</f>
        <v>否</v>
      </c>
      <c r="Y1421" s="24" t="str">
        <f>IF(OR(O1421="",O1421&lt;22),"是","否")</f>
        <v>是</v>
      </c>
      <c r="Z1421" s="24" t="str">
        <f>IF(AND(X1421="否",Y1421="否"),"是","否")</f>
        <v>否</v>
      </c>
      <c r="AA1421" s="24" t="str">
        <f>IF(OR(I1421="",说明首页!$C$3-INT(I1421)&gt;=3),"是","否")</f>
        <v>否</v>
      </c>
      <c r="AB1421" s="28">
        <f>IFERROR(IF(L1421&gt;0,N1421/L1421,0),0)</f>
        <v>71.466587817859249</v>
      </c>
      <c r="AC1421" s="29">
        <f>IFERROR(IF(U1421="",0,U1421/10000),0)</f>
        <v>284.95999999999998</v>
      </c>
      <c r="AD1421" s="27">
        <f>IFERROR(IF(AND(T1421&lt;&gt;"",T1421&gt;0),U1421/T1421,0),0)</f>
        <v>19927.272727272728</v>
      </c>
      <c r="AE1421" s="29">
        <f>IFERROR(IF(V1421="",0,V1421/10000),0)</f>
        <v>69.31</v>
      </c>
      <c r="AF1421" s="29">
        <f>IFERROR(IF(O1421&gt;0,N1421/O1421/60,0),0)</f>
        <v>111.89814814814814</v>
      </c>
      <c r="AG1421" s="28" t="str">
        <f>IF(Z1421="是",COUNTIFS($Z$2:$Z$4721,"是",$AB$2:$AB$4721,"&lt;"&amp;AB1421)/COUNTIF($Z$2:$Z$4721,"是")*100,"")</f>
        <v/>
      </c>
      <c r="AH1421" s="28" t="str">
        <f>IF(Z1421="是",COUNTIFS($Z$2:$Z$4721,"是",$AC$2:$AC$4721,"&lt;"&amp;AC1421)/COUNTIF($Z$2:$Z$4721,"是")*100,"")</f>
        <v/>
      </c>
      <c r="AI1421" s="28" t="str">
        <f>IF(Z1421="是",COUNTIFS($Z$2:$Z$4721,"是",$AD$2:$AD$4721,"&lt;"&amp;AD1421)/COUNTIF($Z$2:$Z$4721,"是")*100,"")</f>
        <v/>
      </c>
      <c r="AJ1421" s="28" t="str">
        <f>IF(Z1421="是",COUNTIFS($Z$2:$Z$4721,"是",$AE$2:$AE$4721,"&lt;"&amp;AE1421)/COUNTIF($Z$2:$Z$4721,"是")*100,"")</f>
        <v/>
      </c>
      <c r="AK1421" s="28" t="str">
        <f>IF(Z1421="是",COUNTIFS($Z$2:$Z$4721,"是",$AF$2:$AF$4721,"&lt;"&amp;AF1421)/COUNTIF($Z$2:$Z$4721,"是")*100,"")</f>
        <v/>
      </c>
      <c r="AL1421" s="29" t="str">
        <f>IF(Z1421="是",ROUND(AG1421*0.1+AH1421*0.35+AI1421*0.15+AJ1421*0.15+AK1421*0.25,2),"")</f>
        <v/>
      </c>
      <c r="AM1421" s="25" t="str">
        <f>IF(Z1421="是",COUNTIFS($Z$2:$Z$4721,"是",$AL$2:$AL$4721,"&gt;"&amp;AL1421)+1,"")</f>
        <v/>
      </c>
      <c r="AN1421" s="24" t="str">
        <f>IF(Z1421&lt;&gt;"是","非参评",IF(AND(AM1421&lt;=COUNTIF($Z$2:$Z$4721,"是")*0.2,AC1421&gt;MEDIAN(IF($Z$2:$Z$4721="是",$AC$2:$AC$4721))),"S",IF(AM1421&lt;=COUNTIF($Z$2:$Z$4721,"是")*0.5,"A",IF(AM1421&lt;=COUNTIF($Z$2:$Z$4721,"是")*0.8,"B","C"))))</f>
        <v>非参评</v>
      </c>
      <c r="AO1421" s="24" t="str">
        <f>IF(G1421="","无数据",IF(G1421&lt;30,"MOB1-",IF(G1421&lt;90,"MOB1-3",IF(G1421&lt;180,"MOB3-6",IF(G1421&lt;365,"MOB6-12","MOB12+")))))</f>
        <v>MOB1-3</v>
      </c>
    </row>
    <row r="1422" spans="1:41" ht="13.5" hidden="1" customHeight="1">
      <c r="A1422" s="24" t="s">
        <v>1168</v>
      </c>
      <c r="B1422" s="34" t="s">
        <v>160</v>
      </c>
      <c r="C1422" s="25">
        <v>807061</v>
      </c>
      <c r="D1422" s="24" t="s">
        <v>1696</v>
      </c>
      <c r="E1422" s="26">
        <v>46123.398611111101</v>
      </c>
      <c r="F1422" s="26">
        <v>46123.398611111101</v>
      </c>
      <c r="G1422" s="25">
        <v>31</v>
      </c>
      <c r="H1422" s="25">
        <v>31</v>
      </c>
      <c r="I1422" s="26">
        <v>46127.413194444402</v>
      </c>
      <c r="J1422" s="27">
        <v>270</v>
      </c>
      <c r="K1422" s="27">
        <v>296</v>
      </c>
      <c r="L1422" s="27">
        <v>172</v>
      </c>
      <c r="M1422" s="27">
        <v>15932</v>
      </c>
      <c r="N1422" s="27">
        <v>14005</v>
      </c>
      <c r="O1422" s="25">
        <v>2</v>
      </c>
      <c r="P1422" s="27">
        <v>0</v>
      </c>
      <c r="Q1422" s="24"/>
      <c r="R1422" s="24"/>
      <c r="S1422" s="27">
        <v>6</v>
      </c>
      <c r="T1422" s="27">
        <v>9</v>
      </c>
      <c r="U1422" s="27">
        <v>51700</v>
      </c>
      <c r="V1422" s="27">
        <v>3000</v>
      </c>
      <c r="W1422" s="27">
        <v>51700</v>
      </c>
      <c r="X1422" s="24" t="str">
        <f>IF(OR(I1422="",说明首页!$C$3-INT(I1422)&gt;7),"是","否")</f>
        <v>否</v>
      </c>
      <c r="Y1422" s="24" t="str">
        <f>IF(OR(O1422="",O1422&lt;22),"是","否")</f>
        <v>是</v>
      </c>
      <c r="Z1422" s="24" t="str">
        <f>IF(AND(X1422="否",Y1422="否"),"是","否")</f>
        <v>否</v>
      </c>
      <c r="AA1422" s="24" t="str">
        <f>IF(OR(I1422="",说明首页!$C$3-INT(I1422)&gt;=3),"是","否")</f>
        <v>是</v>
      </c>
      <c r="AB1422" s="28">
        <f>IFERROR(IF(L1422&gt;0,N1422/L1422,0),0)</f>
        <v>81.424418604651166</v>
      </c>
      <c r="AC1422" s="29">
        <f>IFERROR(IF(U1422="",0,U1422/10000),0)</f>
        <v>5.17</v>
      </c>
      <c r="AD1422" s="27">
        <f>IFERROR(IF(AND(T1422&lt;&gt;"",T1422&gt;0),U1422/T1422,0),0)</f>
        <v>5744.4444444444443</v>
      </c>
      <c r="AE1422" s="29">
        <f>IFERROR(IF(V1422="",0,V1422/10000),0)</f>
        <v>0.3</v>
      </c>
      <c r="AF1422" s="29">
        <f>IFERROR(IF(O1422&gt;0,N1422/O1422/60,0),0)</f>
        <v>116.70833333333333</v>
      </c>
      <c r="AG1422" s="28" t="str">
        <f>IF(Z1422="是",COUNTIFS($Z$2:$Z$4721,"是",$AB$2:$AB$4721,"&lt;"&amp;AB1422)/COUNTIF($Z$2:$Z$4721,"是")*100,"")</f>
        <v/>
      </c>
      <c r="AH1422" s="28" t="str">
        <f>IF(Z1422="是",COUNTIFS($Z$2:$Z$4721,"是",$AC$2:$AC$4721,"&lt;"&amp;AC1422)/COUNTIF($Z$2:$Z$4721,"是")*100,"")</f>
        <v/>
      </c>
      <c r="AI1422" s="28" t="str">
        <f>IF(Z1422="是",COUNTIFS($Z$2:$Z$4721,"是",$AD$2:$AD$4721,"&lt;"&amp;AD1422)/COUNTIF($Z$2:$Z$4721,"是")*100,"")</f>
        <v/>
      </c>
      <c r="AJ1422" s="28" t="str">
        <f>IF(Z1422="是",COUNTIFS($Z$2:$Z$4721,"是",$AE$2:$AE$4721,"&lt;"&amp;AE1422)/COUNTIF($Z$2:$Z$4721,"是")*100,"")</f>
        <v/>
      </c>
      <c r="AK1422" s="28" t="str">
        <f>IF(Z1422="是",COUNTIFS($Z$2:$Z$4721,"是",$AF$2:$AF$4721,"&lt;"&amp;AF1422)/COUNTIF($Z$2:$Z$4721,"是")*100,"")</f>
        <v/>
      </c>
      <c r="AL1422" s="29" t="str">
        <f>IF(Z1422="是",ROUND(AG1422*0.1+AH1422*0.35+AI1422*0.15+AJ1422*0.15+AK1422*0.25,2),"")</f>
        <v/>
      </c>
      <c r="AM1422" s="25" t="str">
        <f>IF(Z1422="是",COUNTIFS($Z$2:$Z$4721,"是",$AL$2:$AL$4721,"&gt;"&amp;AL1422)+1,"")</f>
        <v/>
      </c>
      <c r="AN1422" s="24" t="str">
        <f>IF(Z1422&lt;&gt;"是","非参评",IF(AND(AM1422&lt;=COUNTIF($Z$2:$Z$4721,"是")*0.2,AC1422&gt;MEDIAN(IF($Z$2:$Z$4721="是",$AC$2:$AC$4721))),"S",IF(AM1422&lt;=COUNTIF($Z$2:$Z$4721,"是")*0.5,"A",IF(AM1422&lt;=COUNTIF($Z$2:$Z$4721,"是")*0.8,"B","C"))))</f>
        <v>非参评</v>
      </c>
      <c r="AO1422" s="24" t="str">
        <f>IF(G1422="","无数据",IF(G1422&lt;30,"MOB1-",IF(G1422&lt;90,"MOB1-3",IF(G1422&lt;180,"MOB3-6",IF(G1422&lt;365,"MOB6-12","MOB12+")))))</f>
        <v>MOB1-3</v>
      </c>
    </row>
    <row r="1423" spans="1:41" ht="13.5" hidden="1" customHeight="1">
      <c r="A1423" s="24" t="s">
        <v>1168</v>
      </c>
      <c r="B1423" s="34" t="s">
        <v>160</v>
      </c>
      <c r="C1423" s="25">
        <v>807062</v>
      </c>
      <c r="D1423" s="24" t="s">
        <v>1973</v>
      </c>
      <c r="E1423" s="26">
        <v>46122.389583333301</v>
      </c>
      <c r="F1423" s="26">
        <v>46122.389583333301</v>
      </c>
      <c r="G1423" s="25">
        <v>32</v>
      </c>
      <c r="H1423" s="25">
        <v>32</v>
      </c>
      <c r="I1423" s="26">
        <v>46154.777777777803</v>
      </c>
      <c r="J1423" s="27">
        <v>3808</v>
      </c>
      <c r="K1423" s="27">
        <v>4014</v>
      </c>
      <c r="L1423" s="27">
        <v>1832</v>
      </c>
      <c r="M1423" s="27">
        <v>188246</v>
      </c>
      <c r="N1423" s="27">
        <v>158789</v>
      </c>
      <c r="O1423" s="25">
        <v>24</v>
      </c>
      <c r="P1423" s="27">
        <v>0</v>
      </c>
      <c r="Q1423" s="24"/>
      <c r="R1423" s="24"/>
      <c r="S1423" s="27">
        <v>134</v>
      </c>
      <c r="T1423" s="27">
        <v>217</v>
      </c>
      <c r="U1423" s="27">
        <v>3673400</v>
      </c>
      <c r="V1423" s="27">
        <v>1145200</v>
      </c>
      <c r="W1423" s="27">
        <v>3673400</v>
      </c>
      <c r="X1423" s="24" t="str">
        <f>IF(OR(I1423="",说明首页!$C$3-INT(I1423)&gt;7),"是","否")</f>
        <v>否</v>
      </c>
      <c r="Y1423" s="24" t="str">
        <f>IF(OR(O1423="",O1423&lt;22),"是","否")</f>
        <v>否</v>
      </c>
      <c r="Z1423" s="24" t="str">
        <f>IF(AND(X1423="否",Y1423="否"),"是","否")</f>
        <v>是</v>
      </c>
      <c r="AA1423" s="24" t="str">
        <f>IF(OR(I1423="",说明首页!$C$3-INT(I1423)&gt;=3),"是","否")</f>
        <v>否</v>
      </c>
      <c r="AB1423" s="28">
        <f>IFERROR(IF(L1423&gt;0,N1423/L1423,0),0)</f>
        <v>86.675218340611352</v>
      </c>
      <c r="AC1423" s="29">
        <f>IFERROR(IF(U1423="",0,U1423/10000),0)</f>
        <v>367.34</v>
      </c>
      <c r="AD1423" s="27">
        <f>IFERROR(IF(AND(T1423&lt;&gt;"",T1423&gt;0),U1423/T1423,0),0)</f>
        <v>16928.11059907834</v>
      </c>
      <c r="AE1423" s="29">
        <f>IFERROR(IF(V1423="",0,V1423/10000),0)</f>
        <v>114.52</v>
      </c>
      <c r="AF1423" s="29">
        <f>IFERROR(IF(O1423&gt;0,N1423/O1423/60,0),0)</f>
        <v>110.27013888888888</v>
      </c>
      <c r="AG1423" s="28">
        <f>IF(Z1423="是",COUNTIFS($Z$2:$Z$4721,"是",$AB$2:$AB$4721,"&lt;"&amp;AB1423)/COUNTIF($Z$2:$Z$4721,"是")*100,"")</f>
        <v>38.954468802698145</v>
      </c>
      <c r="AH1423" s="28">
        <f>IF(Z1423="是",COUNTIFS($Z$2:$Z$4721,"是",$AC$2:$AC$4721,"&lt;"&amp;AC1423)/COUNTIF($Z$2:$Z$4721,"是")*100,"")</f>
        <v>6.0708263069139967</v>
      </c>
      <c r="AI1423" s="28">
        <f>IF(Z1423="是",COUNTIFS($Z$2:$Z$4721,"是",$AD$2:$AD$4721,"&lt;"&amp;AD1423)/COUNTIF($Z$2:$Z$4721,"是")*100,"")</f>
        <v>11.804384485666104</v>
      </c>
      <c r="AJ1423" s="28">
        <f>IF(Z1423="是",COUNTIFS($Z$2:$Z$4721,"是",$AE$2:$AE$4721,"&lt;"&amp;AE1423)/COUNTIF($Z$2:$Z$4721,"是")*100,"")</f>
        <v>10.961214165261383</v>
      </c>
      <c r="AK1423" s="28">
        <f>IF(Z1423="是",COUNTIFS($Z$2:$Z$4721,"是",$AF$2:$AF$4721,"&lt;"&amp;AF1423)/COUNTIF($Z$2:$Z$4721,"是")*100,"")</f>
        <v>14.333895446880272</v>
      </c>
      <c r="AL1423" s="29">
        <f>IF(Z1423="是",ROUND(AG1423*0.1+AH1423*0.35+AI1423*0.15+AJ1423*0.15+AK1423*0.25,2),"")</f>
        <v>13.02</v>
      </c>
      <c r="AM1423" s="25">
        <f>IF(Z1423="是",COUNTIFS($Z$2:$Z$4721,"是",$AL$2:$AL$4721,"&gt;"&amp;AL1423)+1,"")</f>
        <v>566</v>
      </c>
      <c r="AN1423" s="24" t="str">
        <f>IF(Z1423&lt;&gt;"是","非参评",IF(AND(AM1423&lt;=COUNTIF($Z$2:$Z$4721,"是")*0.2,AC1423&gt;MEDIAN(IF($Z$2:$Z$4721="是",$AC$2:$AC$4721))),"S",IF(AM1423&lt;=COUNTIF($Z$2:$Z$4721,"是")*0.5,"A",IF(AM1423&lt;=COUNTIF($Z$2:$Z$4721,"是")*0.8,"B","C"))))</f>
        <v>C</v>
      </c>
      <c r="AO1423" s="24" t="str">
        <f>IF(G1423="","无数据",IF(G1423&lt;30,"MOB1-",IF(G1423&lt;90,"MOB1-3",IF(G1423&lt;180,"MOB3-6",IF(G1423&lt;365,"MOB6-12","MOB12+")))))</f>
        <v>MOB1-3</v>
      </c>
    </row>
    <row r="1424" spans="1:41" ht="13.5" customHeight="1">
      <c r="A1424" s="24" t="s">
        <v>1168</v>
      </c>
      <c r="B1424" s="34" t="s">
        <v>150</v>
      </c>
      <c r="C1424" s="25">
        <v>807148</v>
      </c>
      <c r="D1424" s="24" t="s">
        <v>1562</v>
      </c>
      <c r="E1424" s="26">
        <v>46122.4465277778</v>
      </c>
      <c r="F1424" s="26">
        <v>46122.4465277778</v>
      </c>
      <c r="G1424" s="25">
        <v>32</v>
      </c>
      <c r="H1424" s="25">
        <v>32</v>
      </c>
      <c r="I1424" s="26">
        <v>46124.5090277778</v>
      </c>
      <c r="J1424" s="27">
        <v>80</v>
      </c>
      <c r="K1424" s="27">
        <v>80</v>
      </c>
      <c r="L1424" s="27">
        <v>46</v>
      </c>
      <c r="M1424" s="27">
        <v>4852</v>
      </c>
      <c r="N1424" s="27">
        <v>4394</v>
      </c>
      <c r="O1424" s="25">
        <v>1</v>
      </c>
      <c r="P1424" s="27">
        <v>0</v>
      </c>
      <c r="Q1424" s="24"/>
      <c r="R1424" s="24"/>
      <c r="S1424" s="27">
        <v>10</v>
      </c>
      <c r="T1424" s="27">
        <v>14</v>
      </c>
      <c r="U1424" s="27">
        <v>432000</v>
      </c>
      <c r="V1424" s="27"/>
      <c r="W1424" s="27">
        <v>432000</v>
      </c>
      <c r="X1424" s="24" t="str">
        <f>IF(OR(I1424="",说明首页!$C$3-INT(I1424)&gt;7),"是","否")</f>
        <v>否</v>
      </c>
      <c r="Y1424" s="24" t="str">
        <f>IF(OR(O1424="",O1424&lt;22),"是","否")</f>
        <v>是</v>
      </c>
      <c r="Z1424" s="24" t="str">
        <f>IF(AND(X1424="否",Y1424="否"),"是","否")</f>
        <v>否</v>
      </c>
      <c r="AA1424" s="24" t="str">
        <f>IF(OR(I1424="",说明首页!$C$3-INT(I1424)&gt;=3),"是","否")</f>
        <v>是</v>
      </c>
      <c r="AB1424" s="28">
        <f>IFERROR(IF(L1424&gt;0,N1424/L1424,0),0)</f>
        <v>95.521739130434781</v>
      </c>
      <c r="AC1424" s="29">
        <f>IFERROR(IF(U1424="",0,U1424/10000),0)</f>
        <v>43.2</v>
      </c>
      <c r="AD1424" s="27">
        <f>IFERROR(IF(AND(T1424&lt;&gt;"",T1424&gt;0),U1424/T1424,0),0)</f>
        <v>30857.142857142859</v>
      </c>
      <c r="AE1424" s="29">
        <f>IFERROR(IF(V1424="",0,V1424/10000),0)</f>
        <v>0</v>
      </c>
      <c r="AF1424" s="29">
        <f>IFERROR(IF(O1424&gt;0,N1424/O1424/60,0),0)</f>
        <v>73.233333333333334</v>
      </c>
      <c r="AG1424" s="28" t="str">
        <f>IF(Z1424="是",COUNTIFS($Z$2:$Z$4721,"是",$AB$2:$AB$4721,"&lt;"&amp;AB1424)/COUNTIF($Z$2:$Z$4721,"是")*100,"")</f>
        <v/>
      </c>
      <c r="AH1424" s="28" t="str">
        <f>IF(Z1424="是",COUNTIFS($Z$2:$Z$4721,"是",$AC$2:$AC$4721,"&lt;"&amp;AC1424)/COUNTIF($Z$2:$Z$4721,"是")*100,"")</f>
        <v/>
      </c>
      <c r="AI1424" s="28" t="str">
        <f>IF(Z1424="是",COUNTIFS($Z$2:$Z$4721,"是",$AD$2:$AD$4721,"&lt;"&amp;AD1424)/COUNTIF($Z$2:$Z$4721,"是")*100,"")</f>
        <v/>
      </c>
      <c r="AJ1424" s="28" t="str">
        <f>IF(Z1424="是",COUNTIFS($Z$2:$Z$4721,"是",$AE$2:$AE$4721,"&lt;"&amp;AE1424)/COUNTIF($Z$2:$Z$4721,"是")*100,"")</f>
        <v/>
      </c>
      <c r="AK1424" s="28" t="str">
        <f>IF(Z1424="是",COUNTIFS($Z$2:$Z$4721,"是",$AF$2:$AF$4721,"&lt;"&amp;AF1424)/COUNTIF($Z$2:$Z$4721,"是")*100,"")</f>
        <v/>
      </c>
      <c r="AL1424" s="29" t="str">
        <f>IF(Z1424="是",ROUND(AG1424*0.1+AH1424*0.35+AI1424*0.15+AJ1424*0.15+AK1424*0.25,2),"")</f>
        <v/>
      </c>
      <c r="AM1424" s="25" t="str">
        <f>IF(Z1424="是",COUNTIFS($Z$2:$Z$4721,"是",$AL$2:$AL$4721,"&gt;"&amp;AL1424)+1,"")</f>
        <v/>
      </c>
      <c r="AN1424" s="24" t="str">
        <f>IF(Z1424&lt;&gt;"是","非参评",IF(AND(AM1424&lt;=COUNTIF($Z$2:$Z$4721,"是")*0.2,AC1424&gt;MEDIAN(IF($Z$2:$Z$4721="是",$AC$2:$AC$4721))),"S",IF(AM1424&lt;=COUNTIF($Z$2:$Z$4721,"是")*0.5,"A",IF(AM1424&lt;=COUNTIF($Z$2:$Z$4721,"是")*0.8,"B","C"))))</f>
        <v>非参评</v>
      </c>
      <c r="AO1424" s="24" t="str">
        <f>IF(G1424="","无数据",IF(G1424&lt;30,"MOB1-",IF(G1424&lt;90,"MOB1-3",IF(G1424&lt;180,"MOB3-6",IF(G1424&lt;365,"MOB6-12","MOB12+")))))</f>
        <v>MOB1-3</v>
      </c>
    </row>
    <row r="1425" spans="1:41" ht="13.5" hidden="1" customHeight="1">
      <c r="A1425" s="24" t="s">
        <v>1168</v>
      </c>
      <c r="B1425" s="34" t="s">
        <v>169</v>
      </c>
      <c r="C1425" s="25">
        <v>807149</v>
      </c>
      <c r="D1425" s="24" t="s">
        <v>1699</v>
      </c>
      <c r="E1425" s="26">
        <v>46122.439583333296</v>
      </c>
      <c r="F1425" s="26">
        <v>46122.439583333296</v>
      </c>
      <c r="G1425" s="25">
        <v>32</v>
      </c>
      <c r="H1425" s="25">
        <v>32</v>
      </c>
      <c r="I1425" s="26">
        <v>46154.747916666704</v>
      </c>
      <c r="J1425" s="27">
        <v>4438</v>
      </c>
      <c r="K1425" s="27">
        <v>4948</v>
      </c>
      <c r="L1425" s="27">
        <v>1944</v>
      </c>
      <c r="M1425" s="27">
        <v>185125</v>
      </c>
      <c r="N1425" s="27">
        <v>139508</v>
      </c>
      <c r="O1425" s="25">
        <v>23</v>
      </c>
      <c r="P1425" s="27">
        <v>0</v>
      </c>
      <c r="Q1425" s="24"/>
      <c r="R1425" s="24"/>
      <c r="S1425" s="27">
        <v>151</v>
      </c>
      <c r="T1425" s="27">
        <v>231</v>
      </c>
      <c r="U1425" s="27">
        <v>5440100</v>
      </c>
      <c r="V1425" s="27">
        <v>1780500</v>
      </c>
      <c r="W1425" s="27">
        <v>5440100</v>
      </c>
      <c r="X1425" s="24" t="str">
        <f>IF(OR(I1425="",说明首页!$C$3-INT(I1425)&gt;7),"是","否")</f>
        <v>否</v>
      </c>
      <c r="Y1425" s="24" t="str">
        <f t="shared" ref="Y1410:Y1473" si="160">IF(OR(O1425="",O1425&lt;22),"是","否")</f>
        <v>否</v>
      </c>
      <c r="Z1425" s="24" t="str">
        <f t="shared" ref="Z1410:Z1473" si="161">IF(AND(X1425="否",Y1425="否"),"是","否")</f>
        <v>是</v>
      </c>
      <c r="AA1425" s="24" t="str">
        <f>IF(OR(I1425="",说明首页!$C$3-INT(I1425)&gt;=3),"是","否")</f>
        <v>否</v>
      </c>
      <c r="AB1425" s="28">
        <f t="shared" ref="AB1410:AB1473" si="162">IFERROR(IF(L1425&gt;0,N1425/L1425,0),0)</f>
        <v>71.763374485596714</v>
      </c>
      <c r="AC1425" s="29">
        <f t="shared" ref="AC1410:AC1473" si="163">IFERROR(IF(U1425="",0,U1425/10000),0)</f>
        <v>544.01</v>
      </c>
      <c r="AD1425" s="27">
        <f t="shared" ref="AD1410:AD1473" si="164">IFERROR(IF(AND(T1425&lt;&gt;"",T1425&gt;0),U1425/T1425,0),0)</f>
        <v>23550.216450216449</v>
      </c>
      <c r="AE1425" s="29">
        <f t="shared" ref="AE1410:AE1473" si="165">IFERROR(IF(V1425="",0,V1425/10000),0)</f>
        <v>178.05</v>
      </c>
      <c r="AF1425" s="29">
        <f t="shared" ref="AF1410:AF1473" si="166">IFERROR(IF(O1425&gt;0,N1425/O1425/60,0),0)</f>
        <v>101.0927536231884</v>
      </c>
      <c r="AG1425" s="28">
        <f t="shared" ref="AG1410:AG1473" si="167">IF(Z1425="是",COUNTIFS($Z$2:$Z$4721,"是",$AB$2:$AB$4721,"&lt;"&amp;AB1425)/COUNTIF($Z$2:$Z$4721,"是")*100,"")</f>
        <v>8.6003372681281629</v>
      </c>
      <c r="AH1425" s="28">
        <f t="shared" ref="AH1410:AH1473" si="168">IF(Z1425="是",COUNTIFS($Z$2:$Z$4721,"是",$AC$2:$AC$4721,"&lt;"&amp;AC1425)/COUNTIF($Z$2:$Z$4721,"是")*100,"")</f>
        <v>21.247892074198987</v>
      </c>
      <c r="AI1425" s="28">
        <f t="shared" ref="AI1410:AI1473" si="169">IF(Z1425="是",COUNTIFS($Z$2:$Z$4721,"是",$AD$2:$AD$4721,"&lt;"&amp;AD1425)/COUNTIF($Z$2:$Z$4721,"是")*100,"")</f>
        <v>46.543001686340638</v>
      </c>
      <c r="AJ1425" s="28">
        <f t="shared" ref="AJ1410:AJ1473" si="170">IF(Z1425="是",COUNTIFS($Z$2:$Z$4721,"是",$AE$2:$AE$4721,"&lt;"&amp;AE1425)/COUNTIF($Z$2:$Z$4721,"是")*100,"")</f>
        <v>23.440134907251263</v>
      </c>
      <c r="AK1425" s="28">
        <f t="shared" ref="AK1410:AK1473" si="171">IF(Z1425="是",COUNTIFS($Z$2:$Z$4721,"是",$AF$2:$AF$4721,"&lt;"&amp;AF1425)/COUNTIF($Z$2:$Z$4721,"是")*100,"")</f>
        <v>6.0708263069139967</v>
      </c>
      <c r="AL1425" s="29">
        <f t="shared" ref="AL1410:AL1473" si="172">IF(Z1425="是",ROUND(AG1425*0.1+AH1425*0.35+AI1425*0.15+AJ1425*0.15+AK1425*0.25,2),"")</f>
        <v>20.309999999999999</v>
      </c>
      <c r="AM1425" s="25">
        <f t="shared" ref="AM1410:AM1473" si="173">IF(Z1425="是",COUNTIFS($Z$2:$Z$4721,"是",$AL$2:$AL$4721,"&gt;"&amp;AL1425)+1,"")</f>
        <v>529</v>
      </c>
      <c r="AN1425" s="24" t="str">
        <f t="shared" ref="AN1410:AN1473" si="174">IF(Z1425&lt;&gt;"是","非参评",IF(AND(AM1425&lt;=COUNTIF($Z$2:$Z$4721,"是")*0.2,AC1425&gt;MEDIAN(IF($Z$2:$Z$4721="是",$AC$2:$AC$4721))),"S",IF(AM1425&lt;=COUNTIF($Z$2:$Z$4721,"是")*0.5,"A",IF(AM1425&lt;=COUNTIF($Z$2:$Z$4721,"是")*0.8,"B","C"))))</f>
        <v>C</v>
      </c>
      <c r="AO1425" s="24" t="str">
        <f t="shared" ref="AO1410:AO1473" si="175">IF(G1425="","无数据",IF(G1425&lt;30,"MOB1-",IF(G1425&lt;90,"MOB1-3",IF(G1425&lt;180,"MOB3-6",IF(G1425&lt;365,"MOB6-12","MOB12+")))))</f>
        <v>MOB1-3</v>
      </c>
    </row>
    <row r="1426" spans="1:41" ht="13.5" hidden="1" customHeight="1">
      <c r="A1426" s="24" t="s">
        <v>1168</v>
      </c>
      <c r="B1426" s="34" t="s">
        <v>169</v>
      </c>
      <c r="C1426" s="25">
        <v>807150</v>
      </c>
      <c r="D1426" s="24" t="s">
        <v>1301</v>
      </c>
      <c r="E1426" s="26">
        <v>46122.438888888901</v>
      </c>
      <c r="F1426" s="26">
        <v>46122.438888888901</v>
      </c>
      <c r="G1426" s="25">
        <v>32</v>
      </c>
      <c r="H1426" s="25">
        <v>32</v>
      </c>
      <c r="I1426" s="26">
        <v>46154.746527777803</v>
      </c>
      <c r="J1426" s="27">
        <v>4824</v>
      </c>
      <c r="K1426" s="27">
        <v>5710</v>
      </c>
      <c r="L1426" s="27">
        <v>1562</v>
      </c>
      <c r="M1426" s="27">
        <v>246691</v>
      </c>
      <c r="N1426" s="27">
        <v>201529</v>
      </c>
      <c r="O1426" s="25">
        <v>24</v>
      </c>
      <c r="P1426" s="27">
        <v>0</v>
      </c>
      <c r="Q1426" s="24"/>
      <c r="R1426" s="24"/>
      <c r="S1426" s="27">
        <v>181</v>
      </c>
      <c r="T1426" s="27">
        <v>287</v>
      </c>
      <c r="U1426" s="27">
        <v>7531700</v>
      </c>
      <c r="V1426" s="27">
        <v>4468100</v>
      </c>
      <c r="W1426" s="27">
        <v>7531700</v>
      </c>
      <c r="X1426" s="24" t="str">
        <f>IF(OR(I1426="",说明首页!$C$3-INT(I1426)&gt;7),"是","否")</f>
        <v>否</v>
      </c>
      <c r="Y1426" s="24" t="str">
        <f t="shared" si="160"/>
        <v>否</v>
      </c>
      <c r="Z1426" s="24" t="str">
        <f t="shared" si="161"/>
        <v>是</v>
      </c>
      <c r="AA1426" s="24" t="str">
        <f>IF(OR(I1426="",说明首页!$C$3-INT(I1426)&gt;=3),"是","否")</f>
        <v>否</v>
      </c>
      <c r="AB1426" s="28">
        <f t="shared" si="162"/>
        <v>129.01984635083227</v>
      </c>
      <c r="AC1426" s="29">
        <f t="shared" si="163"/>
        <v>753.17</v>
      </c>
      <c r="AD1426" s="27">
        <f t="shared" si="164"/>
        <v>26242.857142857141</v>
      </c>
      <c r="AE1426" s="29">
        <f t="shared" si="165"/>
        <v>446.81</v>
      </c>
      <c r="AF1426" s="29">
        <f t="shared" si="166"/>
        <v>139.95069444444442</v>
      </c>
      <c r="AG1426" s="28">
        <f t="shared" si="167"/>
        <v>91.736930860033723</v>
      </c>
      <c r="AH1426" s="28">
        <f t="shared" si="168"/>
        <v>43.844856661045533</v>
      </c>
      <c r="AI1426" s="28">
        <f t="shared" si="169"/>
        <v>64.755480607082632</v>
      </c>
      <c r="AJ1426" s="28">
        <f t="shared" si="170"/>
        <v>71.500843170320408</v>
      </c>
      <c r="AK1426" s="28">
        <f t="shared" si="171"/>
        <v>60.033726812816191</v>
      </c>
      <c r="AL1426" s="29">
        <f t="shared" si="172"/>
        <v>59.97</v>
      </c>
      <c r="AM1426" s="25">
        <f t="shared" si="173"/>
        <v>215</v>
      </c>
      <c r="AN1426" s="24" t="str">
        <f t="shared" si="174"/>
        <v>A</v>
      </c>
      <c r="AO1426" s="24" t="str">
        <f t="shared" si="175"/>
        <v>MOB1-3</v>
      </c>
    </row>
    <row r="1427" spans="1:41" ht="13.5" hidden="1" customHeight="1">
      <c r="A1427" s="24" t="s">
        <v>1168</v>
      </c>
      <c r="B1427" s="34" t="s">
        <v>169</v>
      </c>
      <c r="C1427" s="25">
        <v>807151</v>
      </c>
      <c r="D1427" s="24" t="s">
        <v>1676</v>
      </c>
      <c r="E1427" s="26">
        <v>46122.497222222199</v>
      </c>
      <c r="F1427" s="26">
        <v>46122.497222222199</v>
      </c>
      <c r="G1427" s="25">
        <v>32</v>
      </c>
      <c r="H1427" s="25">
        <v>32</v>
      </c>
      <c r="I1427" s="26">
        <v>46154.724305555603</v>
      </c>
      <c r="J1427" s="27">
        <v>2835</v>
      </c>
      <c r="K1427" s="27">
        <v>3103</v>
      </c>
      <c r="L1427" s="27">
        <v>1385</v>
      </c>
      <c r="M1427" s="27">
        <v>159028</v>
      </c>
      <c r="N1427" s="27">
        <v>135635</v>
      </c>
      <c r="O1427" s="25">
        <v>22</v>
      </c>
      <c r="P1427" s="27">
        <v>0</v>
      </c>
      <c r="Q1427" s="24"/>
      <c r="R1427" s="24"/>
      <c r="S1427" s="27">
        <v>90</v>
      </c>
      <c r="T1427" s="27">
        <v>137</v>
      </c>
      <c r="U1427" s="27">
        <v>3425200</v>
      </c>
      <c r="V1427" s="27">
        <v>1993500</v>
      </c>
      <c r="W1427" s="27">
        <v>3425200</v>
      </c>
      <c r="X1427" s="24" t="str">
        <f>IF(OR(I1427="",说明首页!$C$3-INT(I1427)&gt;7),"是","否")</f>
        <v>否</v>
      </c>
      <c r="Y1427" s="24" t="str">
        <f t="shared" si="160"/>
        <v>否</v>
      </c>
      <c r="Z1427" s="24" t="str">
        <f t="shared" si="161"/>
        <v>是</v>
      </c>
      <c r="AA1427" s="24" t="str">
        <f>IF(OR(I1427="",说明首页!$C$3-INT(I1427)&gt;=3),"是","否")</f>
        <v>否</v>
      </c>
      <c r="AB1427" s="28">
        <f t="shared" si="162"/>
        <v>97.931407942238266</v>
      </c>
      <c r="AC1427" s="29">
        <f t="shared" si="163"/>
        <v>342.52</v>
      </c>
      <c r="AD1427" s="27">
        <f t="shared" si="164"/>
        <v>25001.4598540146</v>
      </c>
      <c r="AE1427" s="29">
        <f t="shared" si="165"/>
        <v>199.35</v>
      </c>
      <c r="AF1427" s="29">
        <f t="shared" si="166"/>
        <v>102.75378787878789</v>
      </c>
      <c r="AG1427" s="28">
        <f t="shared" si="167"/>
        <v>63.406408094435072</v>
      </c>
      <c r="AH1427" s="28">
        <f t="shared" si="168"/>
        <v>5.0590219224283306</v>
      </c>
      <c r="AI1427" s="28">
        <f t="shared" si="169"/>
        <v>56.998313659359191</v>
      </c>
      <c r="AJ1427" s="28">
        <f t="shared" si="170"/>
        <v>27.655986509274872</v>
      </c>
      <c r="AK1427" s="28">
        <f t="shared" si="171"/>
        <v>7.2512647554806078</v>
      </c>
      <c r="AL1427" s="29">
        <f t="shared" si="172"/>
        <v>22.62</v>
      </c>
      <c r="AM1427" s="25">
        <f t="shared" si="173"/>
        <v>512</v>
      </c>
      <c r="AN1427" s="24" t="str">
        <f t="shared" si="174"/>
        <v>C</v>
      </c>
      <c r="AO1427" s="24" t="str">
        <f t="shared" si="175"/>
        <v>MOB1-3</v>
      </c>
    </row>
    <row r="1428" spans="1:41" ht="13.5" hidden="1" customHeight="1">
      <c r="A1428" s="24" t="s">
        <v>1168</v>
      </c>
      <c r="B1428" s="34" t="s">
        <v>169</v>
      </c>
      <c r="C1428" s="25">
        <v>807152</v>
      </c>
      <c r="D1428" s="24" t="s">
        <v>1702</v>
      </c>
      <c r="E1428" s="26">
        <v>46122.443055555603</v>
      </c>
      <c r="F1428" s="26">
        <v>46122.443055555603</v>
      </c>
      <c r="G1428" s="25">
        <v>32</v>
      </c>
      <c r="H1428" s="25">
        <v>32</v>
      </c>
      <c r="I1428" s="26">
        <v>46126.7409722222</v>
      </c>
      <c r="J1428" s="27">
        <v>133</v>
      </c>
      <c r="K1428" s="27">
        <v>133</v>
      </c>
      <c r="L1428" s="27">
        <v>39</v>
      </c>
      <c r="M1428" s="27">
        <v>3728</v>
      </c>
      <c r="N1428" s="27">
        <v>2287</v>
      </c>
      <c r="O1428" s="25">
        <v>1</v>
      </c>
      <c r="P1428" s="27">
        <v>0</v>
      </c>
      <c r="Q1428" s="24"/>
      <c r="R1428" s="24"/>
      <c r="S1428" s="27">
        <v>6</v>
      </c>
      <c r="T1428" s="27">
        <v>9</v>
      </c>
      <c r="U1428" s="27">
        <v>103800</v>
      </c>
      <c r="V1428" s="27"/>
      <c r="W1428" s="27">
        <v>103800</v>
      </c>
      <c r="X1428" s="24" t="str">
        <f>IF(OR(I1428="",说明首页!$C$3-INT(I1428)&gt;7),"是","否")</f>
        <v>否</v>
      </c>
      <c r="Y1428" s="24" t="str">
        <f t="shared" si="160"/>
        <v>是</v>
      </c>
      <c r="Z1428" s="24" t="str">
        <f t="shared" si="161"/>
        <v>否</v>
      </c>
      <c r="AA1428" s="24" t="str">
        <f>IF(OR(I1428="",说明首页!$C$3-INT(I1428)&gt;=3),"是","否")</f>
        <v>是</v>
      </c>
      <c r="AB1428" s="28">
        <f t="shared" si="162"/>
        <v>58.641025641025642</v>
      </c>
      <c r="AC1428" s="29">
        <f t="shared" si="163"/>
        <v>10.38</v>
      </c>
      <c r="AD1428" s="27">
        <f t="shared" si="164"/>
        <v>11533.333333333334</v>
      </c>
      <c r="AE1428" s="29">
        <f t="shared" si="165"/>
        <v>0</v>
      </c>
      <c r="AF1428" s="29">
        <f t="shared" si="166"/>
        <v>38.116666666666667</v>
      </c>
      <c r="AG1428" s="28" t="str">
        <f t="shared" si="167"/>
        <v/>
      </c>
      <c r="AH1428" s="28" t="str">
        <f t="shared" si="168"/>
        <v/>
      </c>
      <c r="AI1428" s="28" t="str">
        <f t="shared" si="169"/>
        <v/>
      </c>
      <c r="AJ1428" s="28" t="str">
        <f t="shared" si="170"/>
        <v/>
      </c>
      <c r="AK1428" s="28" t="str">
        <f t="shared" si="171"/>
        <v/>
      </c>
      <c r="AL1428" s="29" t="str">
        <f t="shared" si="172"/>
        <v/>
      </c>
      <c r="AM1428" s="25" t="str">
        <f t="shared" si="173"/>
        <v/>
      </c>
      <c r="AN1428" s="24" t="str">
        <f t="shared" si="174"/>
        <v>非参评</v>
      </c>
      <c r="AO1428" s="24" t="str">
        <f t="shared" si="175"/>
        <v>MOB1-3</v>
      </c>
    </row>
    <row r="1429" spans="1:41" ht="13.5" hidden="1" customHeight="1">
      <c r="A1429" s="24" t="s">
        <v>1168</v>
      </c>
      <c r="B1429" s="34" t="s">
        <v>169</v>
      </c>
      <c r="C1429" s="25">
        <v>807153</v>
      </c>
      <c r="D1429" s="24" t="s">
        <v>1637</v>
      </c>
      <c r="E1429" s="26">
        <v>46122.445833333302</v>
      </c>
      <c r="F1429" s="26">
        <v>46122.445833333302</v>
      </c>
      <c r="G1429" s="25">
        <v>32</v>
      </c>
      <c r="H1429" s="25">
        <v>32</v>
      </c>
      <c r="I1429" s="26">
        <v>46127.592361111099</v>
      </c>
      <c r="J1429" s="27">
        <v>318</v>
      </c>
      <c r="K1429" s="27">
        <v>319</v>
      </c>
      <c r="L1429" s="27">
        <v>125</v>
      </c>
      <c r="M1429" s="27">
        <v>11523</v>
      </c>
      <c r="N1429" s="27">
        <v>8713</v>
      </c>
      <c r="O1429" s="25">
        <v>2</v>
      </c>
      <c r="P1429" s="27">
        <v>0</v>
      </c>
      <c r="Q1429" s="24"/>
      <c r="R1429" s="24"/>
      <c r="S1429" s="27">
        <v>13</v>
      </c>
      <c r="T1429" s="27">
        <v>18</v>
      </c>
      <c r="U1429" s="27">
        <v>144100</v>
      </c>
      <c r="V1429" s="27">
        <v>4900</v>
      </c>
      <c r="W1429" s="27">
        <v>144100</v>
      </c>
      <c r="X1429" s="24" t="str">
        <f>IF(OR(I1429="",说明首页!$C$3-INT(I1429)&gt;7),"是","否")</f>
        <v>否</v>
      </c>
      <c r="Y1429" s="24" t="str">
        <f t="shared" si="160"/>
        <v>是</v>
      </c>
      <c r="Z1429" s="24" t="str">
        <f t="shared" si="161"/>
        <v>否</v>
      </c>
      <c r="AA1429" s="24" t="str">
        <f>IF(OR(I1429="",说明首页!$C$3-INT(I1429)&gt;=3),"是","否")</f>
        <v>是</v>
      </c>
      <c r="AB1429" s="28">
        <f t="shared" si="162"/>
        <v>69.703999999999994</v>
      </c>
      <c r="AC1429" s="29">
        <f t="shared" si="163"/>
        <v>14.41</v>
      </c>
      <c r="AD1429" s="27">
        <f t="shared" si="164"/>
        <v>8005.5555555555557</v>
      </c>
      <c r="AE1429" s="29">
        <f t="shared" si="165"/>
        <v>0.49</v>
      </c>
      <c r="AF1429" s="29">
        <f t="shared" si="166"/>
        <v>72.608333333333334</v>
      </c>
      <c r="AG1429" s="28" t="str">
        <f t="shared" si="167"/>
        <v/>
      </c>
      <c r="AH1429" s="28" t="str">
        <f t="shared" si="168"/>
        <v/>
      </c>
      <c r="AI1429" s="28" t="str">
        <f t="shared" si="169"/>
        <v/>
      </c>
      <c r="AJ1429" s="28" t="str">
        <f t="shared" si="170"/>
        <v/>
      </c>
      <c r="AK1429" s="28" t="str">
        <f t="shared" si="171"/>
        <v/>
      </c>
      <c r="AL1429" s="29" t="str">
        <f t="shared" si="172"/>
        <v/>
      </c>
      <c r="AM1429" s="25" t="str">
        <f t="shared" si="173"/>
        <v/>
      </c>
      <c r="AN1429" s="24" t="str">
        <f t="shared" si="174"/>
        <v>非参评</v>
      </c>
      <c r="AO1429" s="24" t="str">
        <f t="shared" si="175"/>
        <v>MOB1-3</v>
      </c>
    </row>
    <row r="1430" spans="1:41" ht="13.5" hidden="1" customHeight="1">
      <c r="A1430" s="24" t="s">
        <v>1168</v>
      </c>
      <c r="B1430" s="34" t="s">
        <v>169</v>
      </c>
      <c r="C1430" s="25">
        <v>807154</v>
      </c>
      <c r="D1430" s="24" t="s">
        <v>1950</v>
      </c>
      <c r="E1430" s="26">
        <v>46122.467361111099</v>
      </c>
      <c r="F1430" s="26">
        <v>46122.467361111099</v>
      </c>
      <c r="G1430" s="25">
        <v>32</v>
      </c>
      <c r="H1430" s="25">
        <v>32</v>
      </c>
      <c r="I1430" s="26">
        <v>46128.758333333302</v>
      </c>
      <c r="J1430" s="27">
        <v>417</v>
      </c>
      <c r="K1430" s="27">
        <v>454</v>
      </c>
      <c r="L1430" s="27">
        <v>176</v>
      </c>
      <c r="M1430" s="27">
        <v>20859</v>
      </c>
      <c r="N1430" s="27">
        <v>17439</v>
      </c>
      <c r="O1430" s="25">
        <v>4</v>
      </c>
      <c r="P1430" s="27">
        <v>0</v>
      </c>
      <c r="Q1430" s="24"/>
      <c r="R1430" s="24"/>
      <c r="S1430" s="27">
        <v>14</v>
      </c>
      <c r="T1430" s="27">
        <v>20</v>
      </c>
      <c r="U1430" s="27">
        <v>126600</v>
      </c>
      <c r="V1430" s="27"/>
      <c r="W1430" s="27">
        <v>126600</v>
      </c>
      <c r="X1430" s="24" t="str">
        <f>IF(OR(I1430="",说明首页!$C$3-INT(I1430)&gt;7),"是","否")</f>
        <v>否</v>
      </c>
      <c r="Y1430" s="24" t="str">
        <f t="shared" si="160"/>
        <v>是</v>
      </c>
      <c r="Z1430" s="24" t="str">
        <f t="shared" si="161"/>
        <v>否</v>
      </c>
      <c r="AA1430" s="24" t="str">
        <f>IF(OR(I1430="",说明首页!$C$3-INT(I1430)&gt;=3),"是","否")</f>
        <v>是</v>
      </c>
      <c r="AB1430" s="28">
        <f t="shared" si="162"/>
        <v>99.085227272727266</v>
      </c>
      <c r="AC1430" s="29">
        <f t="shared" si="163"/>
        <v>12.66</v>
      </c>
      <c r="AD1430" s="27">
        <f t="shared" si="164"/>
        <v>6330</v>
      </c>
      <c r="AE1430" s="29">
        <f t="shared" si="165"/>
        <v>0</v>
      </c>
      <c r="AF1430" s="29">
        <f t="shared" si="166"/>
        <v>72.662499999999994</v>
      </c>
      <c r="AG1430" s="28" t="str">
        <f t="shared" si="167"/>
        <v/>
      </c>
      <c r="AH1430" s="28" t="str">
        <f t="shared" si="168"/>
        <v/>
      </c>
      <c r="AI1430" s="28" t="str">
        <f t="shared" si="169"/>
        <v/>
      </c>
      <c r="AJ1430" s="28" t="str">
        <f t="shared" si="170"/>
        <v/>
      </c>
      <c r="AK1430" s="28" t="str">
        <f t="shared" si="171"/>
        <v/>
      </c>
      <c r="AL1430" s="29" t="str">
        <f t="shared" si="172"/>
        <v/>
      </c>
      <c r="AM1430" s="25" t="str">
        <f t="shared" si="173"/>
        <v/>
      </c>
      <c r="AN1430" s="24" t="str">
        <f t="shared" si="174"/>
        <v>非参评</v>
      </c>
      <c r="AO1430" s="24" t="str">
        <f t="shared" si="175"/>
        <v>MOB1-3</v>
      </c>
    </row>
    <row r="1431" spans="1:41" ht="13.5" hidden="1" customHeight="1">
      <c r="A1431" s="24" t="s">
        <v>1168</v>
      </c>
      <c r="B1431" s="34" t="s">
        <v>169</v>
      </c>
      <c r="C1431" s="25">
        <v>807155</v>
      </c>
      <c r="D1431" s="24" t="s">
        <v>1642</v>
      </c>
      <c r="E1431" s="26">
        <v>46122.479861111096</v>
      </c>
      <c r="F1431" s="26">
        <v>46122.479861111096</v>
      </c>
      <c r="G1431" s="25">
        <v>32</v>
      </c>
      <c r="H1431" s="25">
        <v>32</v>
      </c>
      <c r="I1431" s="26">
        <v>46127.717361111099</v>
      </c>
      <c r="J1431" s="27">
        <v>345</v>
      </c>
      <c r="K1431" s="27">
        <v>350</v>
      </c>
      <c r="L1431" s="27">
        <v>107</v>
      </c>
      <c r="M1431" s="27">
        <v>11572</v>
      </c>
      <c r="N1431" s="27">
        <v>8590</v>
      </c>
      <c r="O1431" s="25">
        <v>3</v>
      </c>
      <c r="P1431" s="27">
        <v>0</v>
      </c>
      <c r="Q1431" s="24"/>
      <c r="R1431" s="24"/>
      <c r="S1431" s="27">
        <v>13</v>
      </c>
      <c r="T1431" s="27">
        <v>18</v>
      </c>
      <c r="U1431" s="27">
        <v>149900</v>
      </c>
      <c r="V1431" s="27">
        <v>17000</v>
      </c>
      <c r="W1431" s="27">
        <v>149900</v>
      </c>
      <c r="X1431" s="24" t="str">
        <f>IF(OR(I1431="",说明首页!$C$3-INT(I1431)&gt;7),"是","否")</f>
        <v>否</v>
      </c>
      <c r="Y1431" s="24" t="str">
        <f t="shared" si="160"/>
        <v>是</v>
      </c>
      <c r="Z1431" s="24" t="str">
        <f t="shared" si="161"/>
        <v>否</v>
      </c>
      <c r="AA1431" s="24" t="str">
        <f>IF(OR(I1431="",说明首页!$C$3-INT(I1431)&gt;=3),"是","否")</f>
        <v>是</v>
      </c>
      <c r="AB1431" s="28">
        <f t="shared" si="162"/>
        <v>80.280373831775705</v>
      </c>
      <c r="AC1431" s="29">
        <f t="shared" si="163"/>
        <v>14.99</v>
      </c>
      <c r="AD1431" s="27">
        <f t="shared" si="164"/>
        <v>8327.7777777777774</v>
      </c>
      <c r="AE1431" s="29">
        <f t="shared" si="165"/>
        <v>1.7</v>
      </c>
      <c r="AF1431" s="29">
        <f t="shared" si="166"/>
        <v>47.722222222222221</v>
      </c>
      <c r="AG1431" s="28" t="str">
        <f t="shared" si="167"/>
        <v/>
      </c>
      <c r="AH1431" s="28" t="str">
        <f t="shared" si="168"/>
        <v/>
      </c>
      <c r="AI1431" s="28" t="str">
        <f t="shared" si="169"/>
        <v/>
      </c>
      <c r="AJ1431" s="28" t="str">
        <f t="shared" si="170"/>
        <v/>
      </c>
      <c r="AK1431" s="28" t="str">
        <f t="shared" si="171"/>
        <v/>
      </c>
      <c r="AL1431" s="29" t="str">
        <f t="shared" si="172"/>
        <v/>
      </c>
      <c r="AM1431" s="25" t="str">
        <f t="shared" si="173"/>
        <v/>
      </c>
      <c r="AN1431" s="24" t="str">
        <f t="shared" si="174"/>
        <v>非参评</v>
      </c>
      <c r="AO1431" s="24" t="str">
        <f t="shared" si="175"/>
        <v>MOB1-3</v>
      </c>
    </row>
    <row r="1432" spans="1:41" ht="13.5" hidden="1" customHeight="1">
      <c r="A1432" s="24" t="s">
        <v>1168</v>
      </c>
      <c r="B1432" s="34" t="s">
        <v>162</v>
      </c>
      <c r="C1432" s="25">
        <v>807183</v>
      </c>
      <c r="D1432" s="24" t="s">
        <v>1314</v>
      </c>
      <c r="E1432" s="26">
        <v>46122.444444444402</v>
      </c>
      <c r="F1432" s="26">
        <v>46122.444444444402</v>
      </c>
      <c r="G1432" s="25">
        <v>32</v>
      </c>
      <c r="H1432" s="25">
        <v>32</v>
      </c>
      <c r="I1432" s="26">
        <v>46127.514583333301</v>
      </c>
      <c r="J1432" s="27">
        <v>411</v>
      </c>
      <c r="K1432" s="27">
        <v>465</v>
      </c>
      <c r="L1432" s="27">
        <v>188</v>
      </c>
      <c r="M1432" s="27">
        <v>15775</v>
      </c>
      <c r="N1432" s="27">
        <v>11884</v>
      </c>
      <c r="O1432" s="25">
        <v>2</v>
      </c>
      <c r="P1432" s="27">
        <v>0</v>
      </c>
      <c r="Q1432" s="24"/>
      <c r="R1432" s="24"/>
      <c r="S1432" s="27">
        <v>16</v>
      </c>
      <c r="T1432" s="27">
        <v>22</v>
      </c>
      <c r="U1432" s="27">
        <v>155300</v>
      </c>
      <c r="V1432" s="27">
        <v>10400</v>
      </c>
      <c r="W1432" s="27">
        <v>155300</v>
      </c>
      <c r="X1432" s="24" t="str">
        <f>IF(OR(I1432="",说明首页!$C$3-INT(I1432)&gt;7),"是","否")</f>
        <v>否</v>
      </c>
      <c r="Y1432" s="24" t="str">
        <f t="shared" si="160"/>
        <v>是</v>
      </c>
      <c r="Z1432" s="24" t="str">
        <f t="shared" si="161"/>
        <v>否</v>
      </c>
      <c r="AA1432" s="24" t="str">
        <f>IF(OR(I1432="",说明首页!$C$3-INT(I1432)&gt;=3),"是","否")</f>
        <v>是</v>
      </c>
      <c r="AB1432" s="28">
        <f t="shared" si="162"/>
        <v>63.212765957446805</v>
      </c>
      <c r="AC1432" s="29">
        <f t="shared" si="163"/>
        <v>15.53</v>
      </c>
      <c r="AD1432" s="27">
        <f t="shared" si="164"/>
        <v>7059.090909090909</v>
      </c>
      <c r="AE1432" s="29">
        <f t="shared" si="165"/>
        <v>1.04</v>
      </c>
      <c r="AF1432" s="29">
        <f t="shared" si="166"/>
        <v>99.033333333333331</v>
      </c>
      <c r="AG1432" s="28" t="str">
        <f t="shared" si="167"/>
        <v/>
      </c>
      <c r="AH1432" s="28" t="str">
        <f t="shared" si="168"/>
        <v/>
      </c>
      <c r="AI1432" s="28" t="str">
        <f t="shared" si="169"/>
        <v/>
      </c>
      <c r="AJ1432" s="28" t="str">
        <f t="shared" si="170"/>
        <v/>
      </c>
      <c r="AK1432" s="28" t="str">
        <f t="shared" si="171"/>
        <v/>
      </c>
      <c r="AL1432" s="29" t="str">
        <f t="shared" si="172"/>
        <v/>
      </c>
      <c r="AM1432" s="25" t="str">
        <f t="shared" si="173"/>
        <v/>
      </c>
      <c r="AN1432" s="24" t="str">
        <f t="shared" si="174"/>
        <v>非参评</v>
      </c>
      <c r="AO1432" s="24" t="str">
        <f t="shared" si="175"/>
        <v>MOB1-3</v>
      </c>
    </row>
    <row r="1433" spans="1:41" ht="13.5" hidden="1" customHeight="1">
      <c r="A1433" s="24" t="s">
        <v>1168</v>
      </c>
      <c r="B1433" s="34" t="s">
        <v>162</v>
      </c>
      <c r="C1433" s="25">
        <v>807184</v>
      </c>
      <c r="D1433" s="24" t="s">
        <v>499</v>
      </c>
      <c r="E1433" s="26">
        <v>46123.581250000003</v>
      </c>
      <c r="F1433" s="26">
        <v>46123.581250000003</v>
      </c>
      <c r="G1433" s="25">
        <v>31</v>
      </c>
      <c r="H1433" s="25">
        <v>31</v>
      </c>
      <c r="I1433" s="26">
        <v>46154.741666666698</v>
      </c>
      <c r="J1433" s="27">
        <v>95</v>
      </c>
      <c r="K1433" s="27">
        <v>100</v>
      </c>
      <c r="L1433" s="27">
        <v>40</v>
      </c>
      <c r="M1433" s="27">
        <v>4582</v>
      </c>
      <c r="N1433" s="27">
        <v>3649</v>
      </c>
      <c r="O1433" s="25"/>
      <c r="P1433" s="27"/>
      <c r="Q1433" s="24"/>
      <c r="R1433" s="24"/>
      <c r="S1433" s="27"/>
      <c r="T1433" s="27"/>
      <c r="U1433" s="27"/>
      <c r="V1433" s="27"/>
      <c r="W1433" s="27"/>
      <c r="X1433" s="24" t="str">
        <f>IF(OR(I1433="",说明首页!$C$3-INT(I1433)&gt;7),"是","否")</f>
        <v>否</v>
      </c>
      <c r="Y1433" s="24" t="str">
        <f t="shared" si="160"/>
        <v>是</v>
      </c>
      <c r="Z1433" s="24" t="str">
        <f t="shared" si="161"/>
        <v>否</v>
      </c>
      <c r="AA1433" s="24" t="str">
        <f>IF(OR(I1433="",说明首页!$C$3-INT(I1433)&gt;=3),"是","否")</f>
        <v>否</v>
      </c>
      <c r="AB1433" s="28">
        <f t="shared" si="162"/>
        <v>91.224999999999994</v>
      </c>
      <c r="AC1433" s="29">
        <f t="shared" si="163"/>
        <v>0</v>
      </c>
      <c r="AD1433" s="27">
        <f t="shared" si="164"/>
        <v>0</v>
      </c>
      <c r="AE1433" s="29">
        <f t="shared" si="165"/>
        <v>0</v>
      </c>
      <c r="AF1433" s="29">
        <f t="shared" si="166"/>
        <v>0</v>
      </c>
      <c r="AG1433" s="28" t="str">
        <f t="shared" si="167"/>
        <v/>
      </c>
      <c r="AH1433" s="28" t="str">
        <f t="shared" si="168"/>
        <v/>
      </c>
      <c r="AI1433" s="28" t="str">
        <f t="shared" si="169"/>
        <v/>
      </c>
      <c r="AJ1433" s="28" t="str">
        <f t="shared" si="170"/>
        <v/>
      </c>
      <c r="AK1433" s="28" t="str">
        <f t="shared" si="171"/>
        <v/>
      </c>
      <c r="AL1433" s="29" t="str">
        <f t="shared" si="172"/>
        <v/>
      </c>
      <c r="AM1433" s="25" t="str">
        <f t="shared" si="173"/>
        <v/>
      </c>
      <c r="AN1433" s="24" t="str">
        <f t="shared" si="174"/>
        <v>非参评</v>
      </c>
      <c r="AO1433" s="24" t="str">
        <f t="shared" si="175"/>
        <v>MOB1-3</v>
      </c>
    </row>
    <row r="1434" spans="1:41" ht="13.5" hidden="1" customHeight="1">
      <c r="A1434" s="24" t="s">
        <v>1168</v>
      </c>
      <c r="B1434" s="34" t="s">
        <v>147</v>
      </c>
      <c r="C1434" s="25">
        <v>807188</v>
      </c>
      <c r="D1434" s="24" t="s">
        <v>1626</v>
      </c>
      <c r="E1434" s="26">
        <v>46127.3930555556</v>
      </c>
      <c r="F1434" s="26">
        <v>46127.3930555556</v>
      </c>
      <c r="G1434" s="25">
        <v>27</v>
      </c>
      <c r="H1434" s="25">
        <v>27</v>
      </c>
      <c r="I1434" s="26">
        <v>46154.793055555601</v>
      </c>
      <c r="J1434" s="27">
        <v>3308</v>
      </c>
      <c r="K1434" s="27">
        <v>4048</v>
      </c>
      <c r="L1434" s="27">
        <v>1741</v>
      </c>
      <c r="M1434" s="27">
        <v>181615</v>
      </c>
      <c r="N1434" s="27">
        <v>148733</v>
      </c>
      <c r="O1434" s="25">
        <v>19</v>
      </c>
      <c r="P1434" s="27">
        <v>0</v>
      </c>
      <c r="Q1434" s="24"/>
      <c r="R1434" s="24"/>
      <c r="S1434" s="27">
        <v>109</v>
      </c>
      <c r="T1434" s="27">
        <v>164</v>
      </c>
      <c r="U1434" s="27">
        <v>2019700</v>
      </c>
      <c r="V1434" s="27">
        <v>845200</v>
      </c>
      <c r="W1434" s="27">
        <v>2019700</v>
      </c>
      <c r="X1434" s="24" t="str">
        <f>IF(OR(I1434="",说明首页!$C$3-INT(I1434)&gt;7),"是","否")</f>
        <v>否</v>
      </c>
      <c r="Y1434" s="24" t="str">
        <f t="shared" si="160"/>
        <v>是</v>
      </c>
      <c r="Z1434" s="24" t="str">
        <f t="shared" si="161"/>
        <v>否</v>
      </c>
      <c r="AA1434" s="24" t="str">
        <f>IF(OR(I1434="",说明首页!$C$3-INT(I1434)&gt;=3),"是","否")</f>
        <v>否</v>
      </c>
      <c r="AB1434" s="28">
        <f t="shared" si="162"/>
        <v>85.429638139000573</v>
      </c>
      <c r="AC1434" s="29">
        <f t="shared" si="163"/>
        <v>201.97</v>
      </c>
      <c r="AD1434" s="27">
        <f t="shared" si="164"/>
        <v>12315.243902439024</v>
      </c>
      <c r="AE1434" s="29">
        <f t="shared" si="165"/>
        <v>84.52</v>
      </c>
      <c r="AF1434" s="29">
        <f t="shared" si="166"/>
        <v>130.46754385964911</v>
      </c>
      <c r="AG1434" s="28" t="str">
        <f t="shared" si="167"/>
        <v/>
      </c>
      <c r="AH1434" s="28" t="str">
        <f t="shared" si="168"/>
        <v/>
      </c>
      <c r="AI1434" s="28" t="str">
        <f t="shared" si="169"/>
        <v/>
      </c>
      <c r="AJ1434" s="28" t="str">
        <f t="shared" si="170"/>
        <v/>
      </c>
      <c r="AK1434" s="28" t="str">
        <f t="shared" si="171"/>
        <v/>
      </c>
      <c r="AL1434" s="29" t="str">
        <f t="shared" si="172"/>
        <v/>
      </c>
      <c r="AM1434" s="25" t="str">
        <f t="shared" si="173"/>
        <v/>
      </c>
      <c r="AN1434" s="24" t="str">
        <f t="shared" si="174"/>
        <v>非参评</v>
      </c>
      <c r="AO1434" s="24" t="str">
        <f t="shared" si="175"/>
        <v>MOB1-</v>
      </c>
    </row>
    <row r="1435" spans="1:41" ht="13.5" hidden="1" customHeight="1">
      <c r="A1435" s="24" t="s">
        <v>1168</v>
      </c>
      <c r="B1435" s="34" t="s">
        <v>147</v>
      </c>
      <c r="C1435" s="25">
        <v>807189</v>
      </c>
      <c r="D1435" s="24" t="s">
        <v>1884</v>
      </c>
      <c r="E1435" s="26">
        <v>46127.418055555601</v>
      </c>
      <c r="F1435" s="26">
        <v>46127.418055555601</v>
      </c>
      <c r="G1435" s="25">
        <v>27</v>
      </c>
      <c r="H1435" s="25">
        <v>27</v>
      </c>
      <c r="I1435" s="26">
        <v>46154.753472222197</v>
      </c>
      <c r="J1435" s="27">
        <v>2451</v>
      </c>
      <c r="K1435" s="27">
        <v>2790</v>
      </c>
      <c r="L1435" s="27">
        <v>1390</v>
      </c>
      <c r="M1435" s="27">
        <v>138789</v>
      </c>
      <c r="N1435" s="27">
        <v>118521</v>
      </c>
      <c r="O1435" s="25">
        <v>19</v>
      </c>
      <c r="P1435" s="27">
        <v>0</v>
      </c>
      <c r="Q1435" s="24"/>
      <c r="R1435" s="24"/>
      <c r="S1435" s="27">
        <v>70</v>
      </c>
      <c r="T1435" s="27">
        <v>94</v>
      </c>
      <c r="U1435" s="27">
        <v>1266800</v>
      </c>
      <c r="V1435" s="27">
        <v>504200</v>
      </c>
      <c r="W1435" s="27">
        <v>1266800</v>
      </c>
      <c r="X1435" s="24" t="str">
        <f>IF(OR(I1435="",说明首页!$C$3-INT(I1435)&gt;7),"是","否")</f>
        <v>否</v>
      </c>
      <c r="Y1435" s="24" t="str">
        <f t="shared" si="160"/>
        <v>是</v>
      </c>
      <c r="Z1435" s="24" t="str">
        <f t="shared" si="161"/>
        <v>否</v>
      </c>
      <c r="AA1435" s="24" t="str">
        <f>IF(OR(I1435="",说明首页!$C$3-INT(I1435)&gt;=3),"是","否")</f>
        <v>否</v>
      </c>
      <c r="AB1435" s="28">
        <f t="shared" si="162"/>
        <v>85.266906474820146</v>
      </c>
      <c r="AC1435" s="29">
        <f t="shared" si="163"/>
        <v>126.68</v>
      </c>
      <c r="AD1435" s="27">
        <f t="shared" si="164"/>
        <v>13476.595744680852</v>
      </c>
      <c r="AE1435" s="29">
        <f t="shared" si="165"/>
        <v>50.42</v>
      </c>
      <c r="AF1435" s="29">
        <f t="shared" si="166"/>
        <v>103.96578947368421</v>
      </c>
      <c r="AG1435" s="28" t="str">
        <f t="shared" si="167"/>
        <v/>
      </c>
      <c r="AH1435" s="28" t="str">
        <f t="shared" si="168"/>
        <v/>
      </c>
      <c r="AI1435" s="28" t="str">
        <f t="shared" si="169"/>
        <v/>
      </c>
      <c r="AJ1435" s="28" t="str">
        <f t="shared" si="170"/>
        <v/>
      </c>
      <c r="AK1435" s="28" t="str">
        <f t="shared" si="171"/>
        <v/>
      </c>
      <c r="AL1435" s="29" t="str">
        <f t="shared" si="172"/>
        <v/>
      </c>
      <c r="AM1435" s="25" t="str">
        <f t="shared" si="173"/>
        <v/>
      </c>
      <c r="AN1435" s="24" t="str">
        <f t="shared" si="174"/>
        <v>非参评</v>
      </c>
      <c r="AO1435" s="24" t="str">
        <f t="shared" si="175"/>
        <v>MOB1-</v>
      </c>
    </row>
    <row r="1436" spans="1:41" ht="13.5" hidden="1" customHeight="1">
      <c r="A1436" s="24" t="s">
        <v>1168</v>
      </c>
      <c r="B1436" s="34" t="s">
        <v>147</v>
      </c>
      <c r="C1436" s="25">
        <v>807190</v>
      </c>
      <c r="D1436" s="24" t="s">
        <v>1857</v>
      </c>
      <c r="E1436" s="26">
        <v>46127.416666666701</v>
      </c>
      <c r="F1436" s="26">
        <v>46127.416666666701</v>
      </c>
      <c r="G1436" s="25">
        <v>27</v>
      </c>
      <c r="H1436" s="25">
        <v>27</v>
      </c>
      <c r="I1436" s="26">
        <v>46153.761805555601</v>
      </c>
      <c r="J1436" s="27">
        <v>2036</v>
      </c>
      <c r="K1436" s="27">
        <v>2222</v>
      </c>
      <c r="L1436" s="27">
        <v>882</v>
      </c>
      <c r="M1436" s="27">
        <v>99548</v>
      </c>
      <c r="N1436" s="27">
        <v>81764</v>
      </c>
      <c r="O1436" s="24">
        <v>17</v>
      </c>
      <c r="P1436" s="24">
        <v>0</v>
      </c>
      <c r="Q1436" s="24"/>
      <c r="R1436" s="24"/>
      <c r="S1436" s="24">
        <v>57</v>
      </c>
      <c r="T1436" s="24">
        <v>84</v>
      </c>
      <c r="U1436" s="24">
        <v>824900</v>
      </c>
      <c r="V1436" s="24">
        <v>398300</v>
      </c>
      <c r="W1436" s="24">
        <v>824900</v>
      </c>
      <c r="X1436" s="24" t="str">
        <f>IF(OR(I1436="",说明首页!$C$3-INT(I1436)&gt;7),"是","否")</f>
        <v>否</v>
      </c>
      <c r="Y1436" s="24" t="str">
        <f t="shared" si="160"/>
        <v>是</v>
      </c>
      <c r="Z1436" s="24" t="str">
        <f t="shared" si="161"/>
        <v>否</v>
      </c>
      <c r="AA1436" s="24" t="str">
        <f>IF(OR(I1436="",说明首页!$C$3-INT(I1436)&gt;=3),"是","否")</f>
        <v>否</v>
      </c>
      <c r="AB1436" s="28">
        <f t="shared" si="162"/>
        <v>92.702947845804985</v>
      </c>
      <c r="AC1436" s="29">
        <f t="shared" si="163"/>
        <v>82.49</v>
      </c>
      <c r="AD1436" s="27">
        <f t="shared" si="164"/>
        <v>9820.2380952380954</v>
      </c>
      <c r="AE1436" s="29">
        <f t="shared" si="165"/>
        <v>39.83</v>
      </c>
      <c r="AF1436" s="29">
        <f t="shared" si="166"/>
        <v>80.1607843137255</v>
      </c>
      <c r="AG1436" s="28" t="str">
        <f t="shared" si="167"/>
        <v/>
      </c>
      <c r="AH1436" s="28" t="str">
        <f t="shared" si="168"/>
        <v/>
      </c>
      <c r="AI1436" s="28" t="str">
        <f t="shared" si="169"/>
        <v/>
      </c>
      <c r="AJ1436" s="28" t="str">
        <f t="shared" si="170"/>
        <v/>
      </c>
      <c r="AK1436" s="28" t="str">
        <f t="shared" si="171"/>
        <v/>
      </c>
      <c r="AL1436" s="29" t="str">
        <f t="shared" si="172"/>
        <v/>
      </c>
      <c r="AM1436" s="25" t="str">
        <f t="shared" si="173"/>
        <v/>
      </c>
      <c r="AN1436" s="24" t="str">
        <f t="shared" si="174"/>
        <v>非参评</v>
      </c>
      <c r="AO1436" s="24" t="str">
        <f t="shared" si="175"/>
        <v>MOB1-</v>
      </c>
    </row>
    <row r="1437" spans="1:41" ht="13.5" hidden="1" customHeight="1">
      <c r="A1437" s="24" t="s">
        <v>1168</v>
      </c>
      <c r="B1437" s="34" t="s">
        <v>147</v>
      </c>
      <c r="C1437" s="25">
        <v>807191</v>
      </c>
      <c r="D1437" s="24" t="s">
        <v>1235</v>
      </c>
      <c r="E1437" s="26">
        <v>46123.679166666698</v>
      </c>
      <c r="F1437" s="26">
        <v>46123.679166666698</v>
      </c>
      <c r="G1437" s="25">
        <v>31</v>
      </c>
      <c r="H1437" s="25">
        <v>31</v>
      </c>
      <c r="I1437" s="26">
        <v>46129.770138888904</v>
      </c>
      <c r="J1437" s="27">
        <v>95</v>
      </c>
      <c r="K1437" s="27">
        <v>95</v>
      </c>
      <c r="L1437" s="27">
        <v>42</v>
      </c>
      <c r="M1437" s="27">
        <v>3584</v>
      </c>
      <c r="N1437" s="27">
        <v>2788</v>
      </c>
      <c r="O1437" s="25">
        <v>1</v>
      </c>
      <c r="P1437" s="27">
        <v>0</v>
      </c>
      <c r="Q1437" s="24"/>
      <c r="R1437" s="24"/>
      <c r="S1437" s="27">
        <v>2</v>
      </c>
      <c r="T1437" s="27">
        <v>3</v>
      </c>
      <c r="U1437" s="27">
        <v>7000</v>
      </c>
      <c r="V1437" s="27"/>
      <c r="W1437" s="27">
        <v>7000</v>
      </c>
      <c r="X1437" s="24" t="str">
        <f>IF(OR(I1437="",说明首页!$C$3-INT(I1437)&gt;7),"是","否")</f>
        <v>否</v>
      </c>
      <c r="Y1437" s="24" t="str">
        <f t="shared" si="160"/>
        <v>是</v>
      </c>
      <c r="Z1437" s="24" t="str">
        <f t="shared" si="161"/>
        <v>否</v>
      </c>
      <c r="AA1437" s="24" t="str">
        <f>IF(OR(I1437="",说明首页!$C$3-INT(I1437)&gt;=3),"是","否")</f>
        <v>否</v>
      </c>
      <c r="AB1437" s="28">
        <f t="shared" si="162"/>
        <v>66.38095238095238</v>
      </c>
      <c r="AC1437" s="29">
        <f t="shared" si="163"/>
        <v>0.7</v>
      </c>
      <c r="AD1437" s="27">
        <f t="shared" si="164"/>
        <v>2333.3333333333335</v>
      </c>
      <c r="AE1437" s="29">
        <f t="shared" si="165"/>
        <v>0</v>
      </c>
      <c r="AF1437" s="29">
        <f t="shared" si="166"/>
        <v>46.466666666666669</v>
      </c>
      <c r="AG1437" s="28" t="str">
        <f t="shared" si="167"/>
        <v/>
      </c>
      <c r="AH1437" s="28" t="str">
        <f t="shared" si="168"/>
        <v/>
      </c>
      <c r="AI1437" s="28" t="str">
        <f t="shared" si="169"/>
        <v/>
      </c>
      <c r="AJ1437" s="28" t="str">
        <f t="shared" si="170"/>
        <v/>
      </c>
      <c r="AK1437" s="28" t="str">
        <f t="shared" si="171"/>
        <v/>
      </c>
      <c r="AL1437" s="29" t="str">
        <f t="shared" si="172"/>
        <v/>
      </c>
      <c r="AM1437" s="25" t="str">
        <f t="shared" si="173"/>
        <v/>
      </c>
      <c r="AN1437" s="24" t="str">
        <f t="shared" si="174"/>
        <v>非参评</v>
      </c>
      <c r="AO1437" s="24" t="str">
        <f t="shared" si="175"/>
        <v>MOB1-3</v>
      </c>
    </row>
    <row r="1438" spans="1:41" ht="13.5" hidden="1" customHeight="1">
      <c r="A1438" s="24" t="s">
        <v>1168</v>
      </c>
      <c r="B1438" s="34" t="s">
        <v>147</v>
      </c>
      <c r="C1438" s="25">
        <v>807192</v>
      </c>
      <c r="D1438" s="24" t="s">
        <v>1812</v>
      </c>
      <c r="E1438" s="26">
        <v>46127.422222222202</v>
      </c>
      <c r="F1438" s="26">
        <v>46127.422222222202</v>
      </c>
      <c r="G1438" s="25">
        <v>27</v>
      </c>
      <c r="H1438" s="25">
        <v>27</v>
      </c>
      <c r="I1438" s="26">
        <v>46154.766666666699</v>
      </c>
      <c r="J1438" s="27">
        <v>2404</v>
      </c>
      <c r="K1438" s="27">
        <v>2715</v>
      </c>
      <c r="L1438" s="27">
        <v>1284</v>
      </c>
      <c r="M1438" s="27">
        <v>127435</v>
      </c>
      <c r="N1438" s="27">
        <v>106960</v>
      </c>
      <c r="O1438" s="25">
        <v>18</v>
      </c>
      <c r="P1438" s="27">
        <v>0</v>
      </c>
      <c r="Q1438" s="24"/>
      <c r="R1438" s="24"/>
      <c r="S1438" s="27">
        <v>65</v>
      </c>
      <c r="T1438" s="27">
        <v>91</v>
      </c>
      <c r="U1438" s="27">
        <v>1093800</v>
      </c>
      <c r="V1438" s="27">
        <v>365600</v>
      </c>
      <c r="W1438" s="27">
        <v>1093800</v>
      </c>
      <c r="X1438" s="24" t="str">
        <f>IF(OR(I1438="",说明首页!$C$3-INT(I1438)&gt;7),"是","否")</f>
        <v>否</v>
      </c>
      <c r="Y1438" s="24" t="str">
        <f t="shared" si="160"/>
        <v>是</v>
      </c>
      <c r="Z1438" s="24" t="str">
        <f t="shared" si="161"/>
        <v>否</v>
      </c>
      <c r="AA1438" s="24" t="str">
        <f>IF(OR(I1438="",说明首页!$C$3-INT(I1438)&gt;=3),"是","否")</f>
        <v>否</v>
      </c>
      <c r="AB1438" s="28">
        <f t="shared" si="162"/>
        <v>83.302180685358252</v>
      </c>
      <c r="AC1438" s="29">
        <f t="shared" si="163"/>
        <v>109.38</v>
      </c>
      <c r="AD1438" s="27">
        <f t="shared" si="164"/>
        <v>12019.780219780219</v>
      </c>
      <c r="AE1438" s="29">
        <f t="shared" si="165"/>
        <v>36.56</v>
      </c>
      <c r="AF1438" s="29">
        <f t="shared" si="166"/>
        <v>99.037037037037038</v>
      </c>
      <c r="AG1438" s="28" t="str">
        <f t="shared" si="167"/>
        <v/>
      </c>
      <c r="AH1438" s="28" t="str">
        <f t="shared" si="168"/>
        <v/>
      </c>
      <c r="AI1438" s="28" t="str">
        <f t="shared" si="169"/>
        <v/>
      </c>
      <c r="AJ1438" s="28" t="str">
        <f t="shared" si="170"/>
        <v/>
      </c>
      <c r="AK1438" s="28" t="str">
        <f t="shared" si="171"/>
        <v/>
      </c>
      <c r="AL1438" s="29" t="str">
        <f t="shared" si="172"/>
        <v/>
      </c>
      <c r="AM1438" s="25" t="str">
        <f t="shared" si="173"/>
        <v/>
      </c>
      <c r="AN1438" s="24" t="str">
        <f t="shared" si="174"/>
        <v>非参评</v>
      </c>
      <c r="AO1438" s="24" t="str">
        <f t="shared" si="175"/>
        <v>MOB1-</v>
      </c>
    </row>
    <row r="1439" spans="1:41" ht="13.5" hidden="1" customHeight="1">
      <c r="A1439" s="24" t="s">
        <v>1168</v>
      </c>
      <c r="B1439" s="34" t="s">
        <v>147</v>
      </c>
      <c r="C1439" s="25">
        <v>807193</v>
      </c>
      <c r="D1439" s="24" t="s">
        <v>1948</v>
      </c>
      <c r="E1439" s="26">
        <v>46127.404861111099</v>
      </c>
      <c r="F1439" s="26">
        <v>46127.404861111099</v>
      </c>
      <c r="G1439" s="25">
        <v>27</v>
      </c>
      <c r="H1439" s="25">
        <v>27</v>
      </c>
      <c r="I1439" s="26">
        <v>46150.731249999997</v>
      </c>
      <c r="J1439" s="27">
        <v>2071</v>
      </c>
      <c r="K1439" s="27">
        <v>2255</v>
      </c>
      <c r="L1439" s="27">
        <v>753</v>
      </c>
      <c r="M1439" s="27">
        <v>95707</v>
      </c>
      <c r="N1439" s="27">
        <v>78084</v>
      </c>
      <c r="O1439" s="24">
        <v>16</v>
      </c>
      <c r="P1439" s="24">
        <v>0</v>
      </c>
      <c r="Q1439" s="24"/>
      <c r="R1439" s="24"/>
      <c r="S1439" s="24">
        <v>55</v>
      </c>
      <c r="T1439" s="24">
        <v>76</v>
      </c>
      <c r="U1439" s="24">
        <v>1550600</v>
      </c>
      <c r="V1439" s="24">
        <v>892800</v>
      </c>
      <c r="W1439" s="24">
        <v>1550600</v>
      </c>
      <c r="X1439" s="24" t="str">
        <f>IF(OR(I1439="",说明首页!$C$3-INT(I1439)&gt;7),"是","否")</f>
        <v>否</v>
      </c>
      <c r="Y1439" s="24" t="str">
        <f t="shared" si="160"/>
        <v>是</v>
      </c>
      <c r="Z1439" s="24" t="str">
        <f t="shared" si="161"/>
        <v>否</v>
      </c>
      <c r="AA1439" s="24" t="str">
        <f>IF(OR(I1439="",说明首页!$C$3-INT(I1439)&gt;=3),"是","否")</f>
        <v>否</v>
      </c>
      <c r="AB1439" s="28">
        <f t="shared" si="162"/>
        <v>103.69721115537848</v>
      </c>
      <c r="AC1439" s="29">
        <f t="shared" si="163"/>
        <v>155.06</v>
      </c>
      <c r="AD1439" s="27">
        <f t="shared" si="164"/>
        <v>20402.63157894737</v>
      </c>
      <c r="AE1439" s="29">
        <f t="shared" si="165"/>
        <v>89.28</v>
      </c>
      <c r="AF1439" s="29">
        <f t="shared" si="166"/>
        <v>81.337500000000006</v>
      </c>
      <c r="AG1439" s="28" t="str">
        <f t="shared" si="167"/>
        <v/>
      </c>
      <c r="AH1439" s="28" t="str">
        <f t="shared" si="168"/>
        <v/>
      </c>
      <c r="AI1439" s="28" t="str">
        <f t="shared" si="169"/>
        <v/>
      </c>
      <c r="AJ1439" s="28" t="str">
        <f t="shared" si="170"/>
        <v/>
      </c>
      <c r="AK1439" s="28" t="str">
        <f t="shared" si="171"/>
        <v/>
      </c>
      <c r="AL1439" s="29" t="str">
        <f t="shared" si="172"/>
        <v/>
      </c>
      <c r="AM1439" s="25" t="str">
        <f t="shared" si="173"/>
        <v/>
      </c>
      <c r="AN1439" s="24" t="str">
        <f t="shared" si="174"/>
        <v>非参评</v>
      </c>
      <c r="AO1439" s="24" t="str">
        <f t="shared" si="175"/>
        <v>MOB1-</v>
      </c>
    </row>
    <row r="1440" spans="1:41" ht="13.5" hidden="1" customHeight="1">
      <c r="A1440" s="24" t="s">
        <v>1168</v>
      </c>
      <c r="B1440" s="34" t="s">
        <v>147</v>
      </c>
      <c r="C1440" s="25">
        <v>807194</v>
      </c>
      <c r="D1440" s="24" t="s">
        <v>1532</v>
      </c>
      <c r="E1440" s="26">
        <v>46127.404861111099</v>
      </c>
      <c r="F1440" s="26">
        <v>46127.404861111099</v>
      </c>
      <c r="G1440" s="25">
        <v>27</v>
      </c>
      <c r="H1440" s="25">
        <v>27</v>
      </c>
      <c r="I1440" s="26">
        <v>46154.771527777797</v>
      </c>
      <c r="J1440" s="27">
        <v>3306</v>
      </c>
      <c r="K1440" s="27">
        <v>3851</v>
      </c>
      <c r="L1440" s="27">
        <v>1675</v>
      </c>
      <c r="M1440" s="27">
        <v>145358</v>
      </c>
      <c r="N1440" s="27">
        <v>114062</v>
      </c>
      <c r="O1440" s="25">
        <v>19</v>
      </c>
      <c r="P1440" s="27">
        <v>0</v>
      </c>
      <c r="Q1440" s="24"/>
      <c r="R1440" s="24"/>
      <c r="S1440" s="27">
        <v>95</v>
      </c>
      <c r="T1440" s="27">
        <v>152</v>
      </c>
      <c r="U1440" s="27">
        <v>2826700</v>
      </c>
      <c r="V1440" s="27">
        <v>862700</v>
      </c>
      <c r="W1440" s="27">
        <v>2826700</v>
      </c>
      <c r="X1440" s="24" t="str">
        <f>IF(OR(I1440="",说明首页!$C$3-INT(I1440)&gt;7),"是","否")</f>
        <v>否</v>
      </c>
      <c r="Y1440" s="24" t="str">
        <f t="shared" si="160"/>
        <v>是</v>
      </c>
      <c r="Z1440" s="24" t="str">
        <f t="shared" si="161"/>
        <v>否</v>
      </c>
      <c r="AA1440" s="24" t="str">
        <f>IF(OR(I1440="",说明首页!$C$3-INT(I1440)&gt;=3),"是","否")</f>
        <v>否</v>
      </c>
      <c r="AB1440" s="28">
        <f t="shared" si="162"/>
        <v>68.096716417910443</v>
      </c>
      <c r="AC1440" s="29">
        <f t="shared" si="163"/>
        <v>282.67</v>
      </c>
      <c r="AD1440" s="27">
        <f t="shared" si="164"/>
        <v>18596.71052631579</v>
      </c>
      <c r="AE1440" s="29">
        <f t="shared" si="165"/>
        <v>86.27</v>
      </c>
      <c r="AF1440" s="29">
        <f t="shared" si="166"/>
        <v>100.05438596491227</v>
      </c>
      <c r="AG1440" s="28" t="str">
        <f t="shared" si="167"/>
        <v/>
      </c>
      <c r="AH1440" s="28" t="str">
        <f t="shared" si="168"/>
        <v/>
      </c>
      <c r="AI1440" s="28" t="str">
        <f t="shared" si="169"/>
        <v/>
      </c>
      <c r="AJ1440" s="28" t="str">
        <f t="shared" si="170"/>
        <v/>
      </c>
      <c r="AK1440" s="28" t="str">
        <f t="shared" si="171"/>
        <v/>
      </c>
      <c r="AL1440" s="29" t="str">
        <f t="shared" si="172"/>
        <v/>
      </c>
      <c r="AM1440" s="25" t="str">
        <f t="shared" si="173"/>
        <v/>
      </c>
      <c r="AN1440" s="24" t="str">
        <f t="shared" si="174"/>
        <v>非参评</v>
      </c>
      <c r="AO1440" s="24" t="str">
        <f t="shared" si="175"/>
        <v>MOB1-</v>
      </c>
    </row>
    <row r="1441" spans="1:41" ht="13.5" hidden="1" customHeight="1">
      <c r="A1441" s="24" t="s">
        <v>1168</v>
      </c>
      <c r="B1441" s="34" t="s">
        <v>181</v>
      </c>
      <c r="C1441" s="25">
        <v>807209</v>
      </c>
      <c r="D1441" s="24" t="s">
        <v>1048</v>
      </c>
      <c r="E1441" s="26">
        <v>46127.376388888901</v>
      </c>
      <c r="F1441" s="26">
        <v>46127.376388888901</v>
      </c>
      <c r="G1441" s="25">
        <v>27</v>
      </c>
      <c r="H1441" s="25">
        <v>27</v>
      </c>
      <c r="I1441" s="26">
        <v>46130.78125</v>
      </c>
      <c r="J1441" s="27">
        <v>474</v>
      </c>
      <c r="K1441" s="27">
        <v>544</v>
      </c>
      <c r="L1441" s="27">
        <v>152</v>
      </c>
      <c r="M1441" s="27">
        <v>31782</v>
      </c>
      <c r="N1441" s="27">
        <v>26175</v>
      </c>
      <c r="O1441" s="25">
        <v>4</v>
      </c>
      <c r="P1441" s="27">
        <v>0</v>
      </c>
      <c r="Q1441" s="24"/>
      <c r="R1441" s="24"/>
      <c r="S1441" s="27">
        <v>12</v>
      </c>
      <c r="T1441" s="27">
        <v>17</v>
      </c>
      <c r="U1441" s="27">
        <v>304900</v>
      </c>
      <c r="V1441" s="27">
        <v>58700</v>
      </c>
      <c r="W1441" s="27">
        <v>304900</v>
      </c>
      <c r="X1441" s="24" t="str">
        <f>IF(OR(I1441="",说明首页!$C$3-INT(I1441)&gt;7),"是","否")</f>
        <v>否</v>
      </c>
      <c r="Y1441" s="24" t="str">
        <f t="shared" si="160"/>
        <v>是</v>
      </c>
      <c r="Z1441" s="24" t="str">
        <f t="shared" si="161"/>
        <v>否</v>
      </c>
      <c r="AA1441" s="24" t="str">
        <f>IF(OR(I1441="",说明首页!$C$3-INT(I1441)&gt;=3),"是","否")</f>
        <v>否</v>
      </c>
      <c r="AB1441" s="28">
        <f t="shared" si="162"/>
        <v>172.20394736842104</v>
      </c>
      <c r="AC1441" s="29">
        <f t="shared" si="163"/>
        <v>30.49</v>
      </c>
      <c r="AD1441" s="27">
        <f t="shared" si="164"/>
        <v>17935.294117647059</v>
      </c>
      <c r="AE1441" s="29">
        <f t="shared" si="165"/>
        <v>5.87</v>
      </c>
      <c r="AF1441" s="29">
        <f t="shared" si="166"/>
        <v>109.0625</v>
      </c>
      <c r="AG1441" s="28" t="str">
        <f t="shared" si="167"/>
        <v/>
      </c>
      <c r="AH1441" s="28" t="str">
        <f t="shared" si="168"/>
        <v/>
      </c>
      <c r="AI1441" s="28" t="str">
        <f t="shared" si="169"/>
        <v/>
      </c>
      <c r="AJ1441" s="28" t="str">
        <f t="shared" si="170"/>
        <v/>
      </c>
      <c r="AK1441" s="28" t="str">
        <f t="shared" si="171"/>
        <v/>
      </c>
      <c r="AL1441" s="29" t="str">
        <f t="shared" si="172"/>
        <v/>
      </c>
      <c r="AM1441" s="25" t="str">
        <f t="shared" si="173"/>
        <v/>
      </c>
      <c r="AN1441" s="24" t="str">
        <f t="shared" si="174"/>
        <v>非参评</v>
      </c>
      <c r="AO1441" s="24" t="str">
        <f t="shared" si="175"/>
        <v>MOB1-</v>
      </c>
    </row>
    <row r="1442" spans="1:41" ht="13.5" hidden="1" customHeight="1">
      <c r="A1442" s="24" t="s">
        <v>1168</v>
      </c>
      <c r="B1442" s="34" t="s">
        <v>158</v>
      </c>
      <c r="C1442" s="25">
        <v>807210</v>
      </c>
      <c r="D1442" s="24" t="s">
        <v>1225</v>
      </c>
      <c r="E1442" s="26">
        <v>46129.382638888899</v>
      </c>
      <c r="F1442" s="26">
        <v>46129.382638888899</v>
      </c>
      <c r="G1442" s="25">
        <v>25</v>
      </c>
      <c r="H1442" s="25">
        <v>25</v>
      </c>
      <c r="I1442" s="26">
        <v>46129.750694444403</v>
      </c>
      <c r="J1442" s="27">
        <v>49</v>
      </c>
      <c r="K1442" s="27">
        <v>56</v>
      </c>
      <c r="L1442" s="27">
        <v>17</v>
      </c>
      <c r="M1442" s="27">
        <v>3273</v>
      </c>
      <c r="N1442" s="27">
        <v>2810</v>
      </c>
      <c r="O1442" s="25">
        <v>1</v>
      </c>
      <c r="P1442" s="27">
        <v>0</v>
      </c>
      <c r="Q1442" s="24"/>
      <c r="R1442" s="24"/>
      <c r="S1442" s="27">
        <v>2</v>
      </c>
      <c r="T1442" s="27">
        <v>3</v>
      </c>
      <c r="U1442" s="27">
        <v>4000</v>
      </c>
      <c r="V1442" s="24"/>
      <c r="W1442" s="27">
        <v>4000</v>
      </c>
      <c r="X1442" s="24" t="str">
        <f>IF(OR(I1442="",说明首页!$C$3-INT(I1442)&gt;7),"是","否")</f>
        <v>否</v>
      </c>
      <c r="Y1442" s="24" t="str">
        <f t="shared" si="160"/>
        <v>是</v>
      </c>
      <c r="Z1442" s="24" t="str">
        <f t="shared" si="161"/>
        <v>否</v>
      </c>
      <c r="AA1442" s="24" t="str">
        <f>IF(OR(I1442="",说明首页!$C$3-INT(I1442)&gt;=3),"是","否")</f>
        <v>否</v>
      </c>
      <c r="AB1442" s="28">
        <f t="shared" si="162"/>
        <v>165.29411764705881</v>
      </c>
      <c r="AC1442" s="29">
        <f t="shared" si="163"/>
        <v>0.4</v>
      </c>
      <c r="AD1442" s="27">
        <f t="shared" si="164"/>
        <v>1333.3333333333333</v>
      </c>
      <c r="AE1442" s="29">
        <f t="shared" si="165"/>
        <v>0</v>
      </c>
      <c r="AF1442" s="29">
        <f t="shared" si="166"/>
        <v>46.833333333333336</v>
      </c>
      <c r="AG1442" s="28" t="str">
        <f t="shared" si="167"/>
        <v/>
      </c>
      <c r="AH1442" s="28" t="str">
        <f t="shared" si="168"/>
        <v/>
      </c>
      <c r="AI1442" s="28" t="str">
        <f t="shared" si="169"/>
        <v/>
      </c>
      <c r="AJ1442" s="28" t="str">
        <f t="shared" si="170"/>
        <v/>
      </c>
      <c r="AK1442" s="28" t="str">
        <f t="shared" si="171"/>
        <v/>
      </c>
      <c r="AL1442" s="29" t="str">
        <f t="shared" si="172"/>
        <v/>
      </c>
      <c r="AM1442" s="25" t="str">
        <f t="shared" si="173"/>
        <v/>
      </c>
      <c r="AN1442" s="24" t="str">
        <f t="shared" si="174"/>
        <v>非参评</v>
      </c>
      <c r="AO1442" s="24" t="str">
        <f t="shared" si="175"/>
        <v>MOB1-</v>
      </c>
    </row>
    <row r="1443" spans="1:41" ht="13.5" hidden="1" customHeight="1">
      <c r="A1443" s="24" t="s">
        <v>1168</v>
      </c>
      <c r="B1443" s="34" t="s">
        <v>158</v>
      </c>
      <c r="C1443" s="25">
        <v>807211</v>
      </c>
      <c r="D1443" s="24" t="s">
        <v>1262</v>
      </c>
      <c r="E1443" s="26">
        <v>46129.3840277778</v>
      </c>
      <c r="F1443" s="26">
        <v>46129.3840277778</v>
      </c>
      <c r="G1443" s="25">
        <v>25</v>
      </c>
      <c r="H1443" s="25">
        <v>25</v>
      </c>
      <c r="I1443" s="26">
        <v>46129.748611111099</v>
      </c>
      <c r="J1443" s="27">
        <v>54</v>
      </c>
      <c r="K1443" s="27">
        <v>54</v>
      </c>
      <c r="L1443" s="27">
        <v>16</v>
      </c>
      <c r="M1443" s="27">
        <v>3118</v>
      </c>
      <c r="N1443" s="27">
        <v>2676</v>
      </c>
      <c r="O1443" s="25">
        <v>1</v>
      </c>
      <c r="P1443" s="27">
        <v>0</v>
      </c>
      <c r="Q1443" s="24"/>
      <c r="R1443" s="24"/>
      <c r="S1443" s="27">
        <v>1</v>
      </c>
      <c r="T1443" s="27">
        <v>2</v>
      </c>
      <c r="U1443" s="27">
        <v>8000</v>
      </c>
      <c r="V1443" s="27"/>
      <c r="W1443" s="27">
        <v>8000</v>
      </c>
      <c r="X1443" s="24" t="str">
        <f>IF(OR(I1443="",说明首页!$C$3-INT(I1443)&gt;7),"是","否")</f>
        <v>否</v>
      </c>
      <c r="Y1443" s="24" t="str">
        <f t="shared" si="160"/>
        <v>是</v>
      </c>
      <c r="Z1443" s="24" t="str">
        <f t="shared" si="161"/>
        <v>否</v>
      </c>
      <c r="AA1443" s="24" t="str">
        <f>IF(OR(I1443="",说明首页!$C$3-INT(I1443)&gt;=3),"是","否")</f>
        <v>否</v>
      </c>
      <c r="AB1443" s="28">
        <f t="shared" si="162"/>
        <v>167.25</v>
      </c>
      <c r="AC1443" s="29">
        <f t="shared" si="163"/>
        <v>0.8</v>
      </c>
      <c r="AD1443" s="27">
        <f t="shared" si="164"/>
        <v>4000</v>
      </c>
      <c r="AE1443" s="29">
        <f t="shared" si="165"/>
        <v>0</v>
      </c>
      <c r="AF1443" s="29">
        <f t="shared" si="166"/>
        <v>44.6</v>
      </c>
      <c r="AG1443" s="28" t="str">
        <f t="shared" si="167"/>
        <v/>
      </c>
      <c r="AH1443" s="28" t="str">
        <f t="shared" si="168"/>
        <v/>
      </c>
      <c r="AI1443" s="28" t="str">
        <f t="shared" si="169"/>
        <v/>
      </c>
      <c r="AJ1443" s="28" t="str">
        <f t="shared" si="170"/>
        <v/>
      </c>
      <c r="AK1443" s="28" t="str">
        <f t="shared" si="171"/>
        <v/>
      </c>
      <c r="AL1443" s="29" t="str">
        <f t="shared" si="172"/>
        <v/>
      </c>
      <c r="AM1443" s="25" t="str">
        <f t="shared" si="173"/>
        <v/>
      </c>
      <c r="AN1443" s="24" t="str">
        <f t="shared" si="174"/>
        <v>非参评</v>
      </c>
      <c r="AO1443" s="24" t="str">
        <f t="shared" si="175"/>
        <v>MOB1-</v>
      </c>
    </row>
    <row r="1444" spans="1:41" ht="13.5" hidden="1" customHeight="1">
      <c r="A1444" s="24" t="s">
        <v>1168</v>
      </c>
      <c r="B1444" s="34" t="s">
        <v>158</v>
      </c>
      <c r="C1444" s="25">
        <v>807213</v>
      </c>
      <c r="D1444" s="24" t="s">
        <v>1206</v>
      </c>
      <c r="E1444" s="26">
        <v>46129.378472222197</v>
      </c>
      <c r="F1444" s="26">
        <v>46129.378472222197</v>
      </c>
      <c r="G1444" s="25">
        <v>25</v>
      </c>
      <c r="H1444" s="25">
        <v>25</v>
      </c>
      <c r="I1444" s="26">
        <v>46154.802083333299</v>
      </c>
      <c r="J1444" s="27">
        <v>1749</v>
      </c>
      <c r="K1444" s="27">
        <v>2315</v>
      </c>
      <c r="L1444" s="27">
        <v>1099</v>
      </c>
      <c r="M1444" s="27">
        <v>147456</v>
      </c>
      <c r="N1444" s="27">
        <v>131137</v>
      </c>
      <c r="O1444" s="25">
        <v>18</v>
      </c>
      <c r="P1444" s="27">
        <v>0</v>
      </c>
      <c r="Q1444" s="24"/>
      <c r="R1444" s="24"/>
      <c r="S1444" s="27">
        <v>76</v>
      </c>
      <c r="T1444" s="27">
        <v>123</v>
      </c>
      <c r="U1444" s="27">
        <v>3649300</v>
      </c>
      <c r="V1444" s="27">
        <v>1545100</v>
      </c>
      <c r="W1444" s="27">
        <v>3649300</v>
      </c>
      <c r="X1444" s="24" t="str">
        <f>IF(OR(I1444="",说明首页!$C$3-INT(I1444)&gt;7),"是","否")</f>
        <v>否</v>
      </c>
      <c r="Y1444" s="24" t="str">
        <f t="shared" si="160"/>
        <v>是</v>
      </c>
      <c r="Z1444" s="24" t="str">
        <f t="shared" si="161"/>
        <v>否</v>
      </c>
      <c r="AA1444" s="24" t="str">
        <f>IF(OR(I1444="",说明首页!$C$3-INT(I1444)&gt;=3),"是","否")</f>
        <v>否</v>
      </c>
      <c r="AB1444" s="28">
        <f t="shared" si="162"/>
        <v>119.32393084622385</v>
      </c>
      <c r="AC1444" s="29">
        <f t="shared" si="163"/>
        <v>364.93</v>
      </c>
      <c r="AD1444" s="27">
        <f t="shared" si="164"/>
        <v>29669.10569105691</v>
      </c>
      <c r="AE1444" s="29">
        <f t="shared" si="165"/>
        <v>154.51</v>
      </c>
      <c r="AF1444" s="29">
        <f t="shared" si="166"/>
        <v>121.42314814814814</v>
      </c>
      <c r="AG1444" s="28" t="str">
        <f t="shared" si="167"/>
        <v/>
      </c>
      <c r="AH1444" s="28" t="str">
        <f t="shared" si="168"/>
        <v/>
      </c>
      <c r="AI1444" s="28" t="str">
        <f t="shared" si="169"/>
        <v/>
      </c>
      <c r="AJ1444" s="28" t="str">
        <f t="shared" si="170"/>
        <v/>
      </c>
      <c r="AK1444" s="28" t="str">
        <f t="shared" si="171"/>
        <v/>
      </c>
      <c r="AL1444" s="29" t="str">
        <f t="shared" si="172"/>
        <v/>
      </c>
      <c r="AM1444" s="25" t="str">
        <f t="shared" si="173"/>
        <v/>
      </c>
      <c r="AN1444" s="24" t="str">
        <f t="shared" si="174"/>
        <v>非参评</v>
      </c>
      <c r="AO1444" s="24" t="str">
        <f t="shared" si="175"/>
        <v>MOB1-</v>
      </c>
    </row>
    <row r="1445" spans="1:41" ht="13.5" hidden="1" customHeight="1">
      <c r="A1445" s="24" t="s">
        <v>1168</v>
      </c>
      <c r="B1445" s="34" t="s">
        <v>169</v>
      </c>
      <c r="C1445" s="25">
        <v>807216</v>
      </c>
      <c r="D1445" s="24" t="s">
        <v>1275</v>
      </c>
      <c r="E1445" s="26">
        <v>46125.604861111096</v>
      </c>
      <c r="F1445" s="26">
        <v>46125.604861111096</v>
      </c>
      <c r="G1445" s="25">
        <v>29</v>
      </c>
      <c r="H1445" s="25">
        <v>29</v>
      </c>
      <c r="I1445" s="26">
        <v>46154.734027777798</v>
      </c>
      <c r="J1445" s="27">
        <v>3539</v>
      </c>
      <c r="K1445" s="27">
        <v>3827</v>
      </c>
      <c r="L1445" s="27">
        <v>1181</v>
      </c>
      <c r="M1445" s="27">
        <v>168998</v>
      </c>
      <c r="N1445" s="27">
        <v>137430</v>
      </c>
      <c r="O1445" s="25">
        <v>23</v>
      </c>
      <c r="P1445" s="27">
        <v>0</v>
      </c>
      <c r="Q1445" s="24"/>
      <c r="R1445" s="24"/>
      <c r="S1445" s="27">
        <v>132</v>
      </c>
      <c r="T1445" s="27">
        <v>201</v>
      </c>
      <c r="U1445" s="27">
        <v>4230300</v>
      </c>
      <c r="V1445" s="27">
        <v>1935700</v>
      </c>
      <c r="W1445" s="27">
        <v>4230300</v>
      </c>
      <c r="X1445" s="24" t="str">
        <f>IF(OR(I1445="",说明首页!$C$3-INT(I1445)&gt;7),"是","否")</f>
        <v>否</v>
      </c>
      <c r="Y1445" s="24" t="str">
        <f t="shared" si="160"/>
        <v>否</v>
      </c>
      <c r="Z1445" s="24" t="str">
        <f t="shared" si="161"/>
        <v>是</v>
      </c>
      <c r="AA1445" s="24" t="str">
        <f>IF(OR(I1445="",说明首页!$C$3-INT(I1445)&gt;=3),"是","否")</f>
        <v>否</v>
      </c>
      <c r="AB1445" s="28">
        <f t="shared" si="162"/>
        <v>116.36748518204911</v>
      </c>
      <c r="AC1445" s="29">
        <f t="shared" si="163"/>
        <v>423.03</v>
      </c>
      <c r="AD1445" s="27">
        <f t="shared" si="164"/>
        <v>21046.268656716416</v>
      </c>
      <c r="AE1445" s="29">
        <f t="shared" si="165"/>
        <v>193.57</v>
      </c>
      <c r="AF1445" s="29">
        <f t="shared" si="166"/>
        <v>99.58695652173914</v>
      </c>
      <c r="AG1445" s="28">
        <f t="shared" si="167"/>
        <v>86.172006745362566</v>
      </c>
      <c r="AH1445" s="28">
        <f t="shared" si="168"/>
        <v>11.129848229342327</v>
      </c>
      <c r="AI1445" s="28">
        <f t="shared" si="169"/>
        <v>32.209106239460375</v>
      </c>
      <c r="AJ1445" s="28">
        <f t="shared" si="170"/>
        <v>26.138279932546375</v>
      </c>
      <c r="AK1445" s="28">
        <f t="shared" si="171"/>
        <v>5.5649241146711637</v>
      </c>
      <c r="AL1445" s="29">
        <f t="shared" si="172"/>
        <v>22.66</v>
      </c>
      <c r="AM1445" s="25">
        <f t="shared" si="173"/>
        <v>511</v>
      </c>
      <c r="AN1445" s="24" t="str">
        <f t="shared" si="174"/>
        <v>C</v>
      </c>
      <c r="AO1445" s="24" t="str">
        <f t="shared" si="175"/>
        <v>MOB1-</v>
      </c>
    </row>
    <row r="1446" spans="1:41" ht="13.5" hidden="1" customHeight="1">
      <c r="A1446" s="24" t="s">
        <v>1168</v>
      </c>
      <c r="B1446" s="34" t="s">
        <v>150</v>
      </c>
      <c r="C1446" s="25">
        <v>807217</v>
      </c>
      <c r="D1446" s="24" t="s">
        <v>1473</v>
      </c>
      <c r="E1446" s="26">
        <v>46125.478472222203</v>
      </c>
      <c r="F1446" s="26">
        <v>46125.478472222203</v>
      </c>
      <c r="G1446" s="25">
        <v>29</v>
      </c>
      <c r="H1446" s="25">
        <v>29</v>
      </c>
      <c r="I1446" s="26">
        <v>46126.645138888904</v>
      </c>
      <c r="J1446" s="27">
        <v>72</v>
      </c>
      <c r="K1446" s="27">
        <v>72</v>
      </c>
      <c r="L1446" s="27">
        <v>32</v>
      </c>
      <c r="M1446" s="27">
        <v>2977</v>
      </c>
      <c r="N1446" s="27">
        <v>2443</v>
      </c>
      <c r="O1446" s="25">
        <v>1</v>
      </c>
      <c r="P1446" s="27">
        <v>0</v>
      </c>
      <c r="Q1446" s="24"/>
      <c r="R1446" s="24"/>
      <c r="S1446" s="27">
        <v>5</v>
      </c>
      <c r="T1446" s="27">
        <v>5</v>
      </c>
      <c r="U1446" s="27">
        <v>37900</v>
      </c>
      <c r="V1446" s="27"/>
      <c r="W1446" s="27">
        <v>37900</v>
      </c>
      <c r="X1446" s="24" t="str">
        <f>IF(OR(I1446="",说明首页!$C$3-INT(I1446)&gt;7),"是","否")</f>
        <v>否</v>
      </c>
      <c r="Y1446" s="24" t="str">
        <f t="shared" si="160"/>
        <v>是</v>
      </c>
      <c r="Z1446" s="24" t="str">
        <f t="shared" si="161"/>
        <v>否</v>
      </c>
      <c r="AA1446" s="24" t="str">
        <f>IF(OR(I1446="",说明首页!$C$3-INT(I1446)&gt;=3),"是","否")</f>
        <v>是</v>
      </c>
      <c r="AB1446" s="28">
        <f t="shared" si="162"/>
        <v>76.34375</v>
      </c>
      <c r="AC1446" s="29">
        <f t="shared" si="163"/>
        <v>3.79</v>
      </c>
      <c r="AD1446" s="27">
        <f t="shared" si="164"/>
        <v>7580</v>
      </c>
      <c r="AE1446" s="29">
        <f t="shared" si="165"/>
        <v>0</v>
      </c>
      <c r="AF1446" s="29">
        <f t="shared" si="166"/>
        <v>40.716666666666669</v>
      </c>
      <c r="AG1446" s="28" t="str">
        <f t="shared" si="167"/>
        <v/>
      </c>
      <c r="AH1446" s="28" t="str">
        <f t="shared" si="168"/>
        <v/>
      </c>
      <c r="AI1446" s="28" t="str">
        <f t="shared" si="169"/>
        <v/>
      </c>
      <c r="AJ1446" s="28" t="str">
        <f t="shared" si="170"/>
        <v/>
      </c>
      <c r="AK1446" s="28" t="str">
        <f t="shared" si="171"/>
        <v/>
      </c>
      <c r="AL1446" s="29" t="str">
        <f t="shared" si="172"/>
        <v/>
      </c>
      <c r="AM1446" s="25" t="str">
        <f t="shared" si="173"/>
        <v/>
      </c>
      <c r="AN1446" s="24" t="str">
        <f t="shared" si="174"/>
        <v>非参评</v>
      </c>
      <c r="AO1446" s="24" t="str">
        <f t="shared" si="175"/>
        <v>MOB1-</v>
      </c>
    </row>
    <row r="1447" spans="1:41" ht="13.5" hidden="1" customHeight="1">
      <c r="A1447" s="24" t="s">
        <v>1168</v>
      </c>
      <c r="B1447" s="34" t="s">
        <v>150</v>
      </c>
      <c r="C1447" s="25">
        <v>807218</v>
      </c>
      <c r="D1447" s="24" t="s">
        <v>1521</v>
      </c>
      <c r="E1447" s="26">
        <v>46126.477083333302</v>
      </c>
      <c r="F1447" s="26">
        <v>46126.477083333302</v>
      </c>
      <c r="G1447" s="25">
        <v>28</v>
      </c>
      <c r="H1447" s="25">
        <v>28</v>
      </c>
      <c r="I1447" s="26">
        <v>46154.805555555598</v>
      </c>
      <c r="J1447" s="27">
        <v>4597</v>
      </c>
      <c r="K1447" s="27">
        <v>5103</v>
      </c>
      <c r="L1447" s="27">
        <v>1806</v>
      </c>
      <c r="M1447" s="27">
        <v>225676</v>
      </c>
      <c r="N1447" s="27">
        <v>188585</v>
      </c>
      <c r="O1447" s="25">
        <v>22</v>
      </c>
      <c r="P1447" s="27">
        <v>0</v>
      </c>
      <c r="Q1447" s="24"/>
      <c r="R1447" s="24"/>
      <c r="S1447" s="27">
        <v>148</v>
      </c>
      <c r="T1447" s="27">
        <v>221</v>
      </c>
      <c r="U1447" s="27">
        <v>4838200</v>
      </c>
      <c r="V1447" s="27">
        <v>1751300</v>
      </c>
      <c r="W1447" s="27">
        <v>4838200</v>
      </c>
      <c r="X1447" s="24" t="str">
        <f>IF(OR(I1447="",说明首页!$C$3-INT(I1447)&gt;7),"是","否")</f>
        <v>否</v>
      </c>
      <c r="Y1447" s="24" t="str">
        <f t="shared" si="160"/>
        <v>否</v>
      </c>
      <c r="Z1447" s="24" t="str">
        <f t="shared" si="161"/>
        <v>是</v>
      </c>
      <c r="AA1447" s="24" t="str">
        <f>IF(OR(I1447="",说明首页!$C$3-INT(I1447)&gt;=3),"是","否")</f>
        <v>否</v>
      </c>
      <c r="AB1447" s="28">
        <f t="shared" si="162"/>
        <v>104.42137320044297</v>
      </c>
      <c r="AC1447" s="29">
        <f t="shared" si="163"/>
        <v>483.82</v>
      </c>
      <c r="AD1447" s="27">
        <f t="shared" si="164"/>
        <v>21892.307692307691</v>
      </c>
      <c r="AE1447" s="29">
        <f t="shared" si="165"/>
        <v>175.13</v>
      </c>
      <c r="AF1447" s="29">
        <f t="shared" si="166"/>
        <v>142.86742424242422</v>
      </c>
      <c r="AG1447" s="28">
        <f t="shared" si="167"/>
        <v>74.873524451939289</v>
      </c>
      <c r="AH1447" s="28">
        <f t="shared" si="168"/>
        <v>15.345699831365936</v>
      </c>
      <c r="AI1447" s="28">
        <f t="shared" si="169"/>
        <v>36.42495784148398</v>
      </c>
      <c r="AJ1447" s="28">
        <f t="shared" si="170"/>
        <v>22.596964586846543</v>
      </c>
      <c r="AK1447" s="28">
        <f t="shared" si="171"/>
        <v>64.080944350758855</v>
      </c>
      <c r="AL1447" s="29">
        <f t="shared" si="172"/>
        <v>37.729999999999997</v>
      </c>
      <c r="AM1447" s="25">
        <f t="shared" si="173"/>
        <v>390</v>
      </c>
      <c r="AN1447" s="24" t="str">
        <f t="shared" si="174"/>
        <v>B</v>
      </c>
      <c r="AO1447" s="24" t="str">
        <f t="shared" si="175"/>
        <v>MOB1-</v>
      </c>
    </row>
    <row r="1448" spans="1:41" ht="13.5" hidden="1" customHeight="1">
      <c r="A1448" s="24" t="s">
        <v>1168</v>
      </c>
      <c r="B1448" s="34" t="s">
        <v>150</v>
      </c>
      <c r="C1448" s="25">
        <v>807220</v>
      </c>
      <c r="D1448" s="24" t="s">
        <v>1525</v>
      </c>
      <c r="E1448" s="26">
        <v>46125.585416666698</v>
      </c>
      <c r="F1448" s="26">
        <v>46125.585416666698</v>
      </c>
      <c r="G1448" s="25">
        <v>29</v>
      </c>
      <c r="H1448" s="25">
        <v>29</v>
      </c>
      <c r="I1448" s="26">
        <v>46129.738888888904</v>
      </c>
      <c r="J1448" s="27">
        <v>540</v>
      </c>
      <c r="K1448" s="27">
        <v>580</v>
      </c>
      <c r="L1448" s="27">
        <v>237</v>
      </c>
      <c r="M1448" s="27">
        <v>31305</v>
      </c>
      <c r="N1448" s="27">
        <v>27071</v>
      </c>
      <c r="O1448" s="25">
        <v>4</v>
      </c>
      <c r="P1448" s="27">
        <v>0</v>
      </c>
      <c r="Q1448" s="24"/>
      <c r="R1448" s="24"/>
      <c r="S1448" s="27">
        <v>25</v>
      </c>
      <c r="T1448" s="27">
        <v>36</v>
      </c>
      <c r="U1448" s="27">
        <v>563300</v>
      </c>
      <c r="V1448" s="27">
        <v>144400</v>
      </c>
      <c r="W1448" s="27">
        <v>563300</v>
      </c>
      <c r="X1448" s="24" t="str">
        <f>IF(OR(I1448="",说明首页!$C$3-INT(I1448)&gt;7),"是","否")</f>
        <v>否</v>
      </c>
      <c r="Y1448" s="24" t="str">
        <f t="shared" si="160"/>
        <v>是</v>
      </c>
      <c r="Z1448" s="24" t="str">
        <f t="shared" si="161"/>
        <v>否</v>
      </c>
      <c r="AA1448" s="24" t="str">
        <f>IF(OR(I1448="",说明首页!$C$3-INT(I1448)&gt;=3),"是","否")</f>
        <v>否</v>
      </c>
      <c r="AB1448" s="28">
        <f t="shared" si="162"/>
        <v>114.22362869198312</v>
      </c>
      <c r="AC1448" s="29">
        <f t="shared" si="163"/>
        <v>56.33</v>
      </c>
      <c r="AD1448" s="27">
        <f t="shared" si="164"/>
        <v>15647.222222222223</v>
      </c>
      <c r="AE1448" s="29">
        <f t="shared" si="165"/>
        <v>14.44</v>
      </c>
      <c r="AF1448" s="29">
        <f t="shared" si="166"/>
        <v>112.79583333333333</v>
      </c>
      <c r="AG1448" s="28" t="str">
        <f t="shared" si="167"/>
        <v/>
      </c>
      <c r="AH1448" s="28" t="str">
        <f t="shared" si="168"/>
        <v/>
      </c>
      <c r="AI1448" s="28" t="str">
        <f t="shared" si="169"/>
        <v/>
      </c>
      <c r="AJ1448" s="28" t="str">
        <f t="shared" si="170"/>
        <v/>
      </c>
      <c r="AK1448" s="28" t="str">
        <f t="shared" si="171"/>
        <v/>
      </c>
      <c r="AL1448" s="29" t="str">
        <f t="shared" si="172"/>
        <v/>
      </c>
      <c r="AM1448" s="25" t="str">
        <f t="shared" si="173"/>
        <v/>
      </c>
      <c r="AN1448" s="24" t="str">
        <f t="shared" si="174"/>
        <v>非参评</v>
      </c>
      <c r="AO1448" s="24" t="str">
        <f t="shared" si="175"/>
        <v>MOB1-</v>
      </c>
    </row>
    <row r="1449" spans="1:41" ht="13.5" hidden="1" customHeight="1">
      <c r="A1449" s="24" t="s">
        <v>1168</v>
      </c>
      <c r="B1449" s="34" t="s">
        <v>150</v>
      </c>
      <c r="C1449" s="25">
        <v>807221</v>
      </c>
      <c r="D1449" s="24" t="s">
        <v>1885</v>
      </c>
      <c r="E1449" s="26">
        <v>46125.439583333296</v>
      </c>
      <c r="F1449" s="26">
        <v>46125.439583333296</v>
      </c>
      <c r="G1449" s="25">
        <v>29</v>
      </c>
      <c r="H1449" s="25">
        <v>29</v>
      </c>
      <c r="I1449" s="26">
        <v>46154.837500000001</v>
      </c>
      <c r="J1449" s="27">
        <v>5517</v>
      </c>
      <c r="K1449" s="27">
        <v>6159</v>
      </c>
      <c r="L1449" s="27">
        <v>1907</v>
      </c>
      <c r="M1449" s="27">
        <v>238264</v>
      </c>
      <c r="N1449" s="27">
        <v>188873</v>
      </c>
      <c r="O1449" s="25">
        <v>24</v>
      </c>
      <c r="P1449" s="27">
        <v>0</v>
      </c>
      <c r="Q1449" s="24"/>
      <c r="R1449" s="24"/>
      <c r="S1449" s="27">
        <v>207</v>
      </c>
      <c r="T1449" s="27">
        <v>316</v>
      </c>
      <c r="U1449" s="27">
        <v>7779800</v>
      </c>
      <c r="V1449" s="27">
        <v>1963100</v>
      </c>
      <c r="W1449" s="27">
        <v>7779800</v>
      </c>
      <c r="X1449" s="24" t="str">
        <f>IF(OR(I1449="",说明首页!$C$3-INT(I1449)&gt;7),"是","否")</f>
        <v>否</v>
      </c>
      <c r="Y1449" s="24" t="str">
        <f t="shared" si="160"/>
        <v>否</v>
      </c>
      <c r="Z1449" s="24" t="str">
        <f t="shared" si="161"/>
        <v>是</v>
      </c>
      <c r="AA1449" s="24" t="str">
        <f>IF(OR(I1449="",说明首页!$C$3-INT(I1449)&gt;=3),"是","否")</f>
        <v>否</v>
      </c>
      <c r="AB1449" s="28">
        <f t="shared" si="162"/>
        <v>99.04195070791819</v>
      </c>
      <c r="AC1449" s="29">
        <f t="shared" si="163"/>
        <v>777.98</v>
      </c>
      <c r="AD1449" s="27">
        <f t="shared" si="164"/>
        <v>24619.620253164558</v>
      </c>
      <c r="AE1449" s="29">
        <f t="shared" si="165"/>
        <v>196.31</v>
      </c>
      <c r="AF1449" s="29">
        <f t="shared" si="166"/>
        <v>131.16180555555556</v>
      </c>
      <c r="AG1449" s="28">
        <f t="shared" si="167"/>
        <v>65.767284991568303</v>
      </c>
      <c r="AH1449" s="28">
        <f t="shared" si="168"/>
        <v>46.880269814502526</v>
      </c>
      <c r="AI1449" s="28">
        <f t="shared" si="169"/>
        <v>53.79426644182125</v>
      </c>
      <c r="AJ1449" s="28">
        <f t="shared" si="170"/>
        <v>26.981450252951095</v>
      </c>
      <c r="AK1449" s="28">
        <f t="shared" si="171"/>
        <v>44.68802698145025</v>
      </c>
      <c r="AL1449" s="29">
        <f t="shared" si="172"/>
        <v>46.27</v>
      </c>
      <c r="AM1449" s="25">
        <f t="shared" si="173"/>
        <v>315</v>
      </c>
      <c r="AN1449" s="24" t="str">
        <f t="shared" si="174"/>
        <v>B</v>
      </c>
      <c r="AO1449" s="24" t="str">
        <f t="shared" si="175"/>
        <v>MOB1-</v>
      </c>
    </row>
    <row r="1450" spans="1:41" ht="13.5" hidden="1" customHeight="1">
      <c r="A1450" s="24" t="s">
        <v>1168</v>
      </c>
      <c r="B1450" s="34" t="s">
        <v>150</v>
      </c>
      <c r="C1450" s="25">
        <v>807222</v>
      </c>
      <c r="D1450" s="24" t="s">
        <v>1129</v>
      </c>
      <c r="E1450" s="26">
        <v>46125.584027777797</v>
      </c>
      <c r="F1450" s="26">
        <v>46125.584027777797</v>
      </c>
      <c r="G1450" s="25">
        <v>29</v>
      </c>
      <c r="H1450" s="25">
        <v>29</v>
      </c>
      <c r="I1450" s="26">
        <v>46154.655555555597</v>
      </c>
      <c r="J1450" s="27">
        <v>372</v>
      </c>
      <c r="K1450" s="27">
        <v>403</v>
      </c>
      <c r="L1450" s="27">
        <v>129</v>
      </c>
      <c r="M1450" s="27">
        <v>17467</v>
      </c>
      <c r="N1450" s="27">
        <v>13980</v>
      </c>
      <c r="O1450" s="25">
        <v>1</v>
      </c>
      <c r="P1450" s="27"/>
      <c r="Q1450" s="24"/>
      <c r="R1450" s="24"/>
      <c r="S1450" s="27"/>
      <c r="T1450" s="27"/>
      <c r="U1450" s="27"/>
      <c r="V1450" s="27"/>
      <c r="W1450" s="27"/>
      <c r="X1450" s="24" t="str">
        <f>IF(OR(I1450="",说明首页!$C$3-INT(I1450)&gt;7),"是","否")</f>
        <v>否</v>
      </c>
      <c r="Y1450" s="24" t="str">
        <f t="shared" si="160"/>
        <v>是</v>
      </c>
      <c r="Z1450" s="24" t="str">
        <f t="shared" si="161"/>
        <v>否</v>
      </c>
      <c r="AA1450" s="24" t="str">
        <f>IF(OR(I1450="",说明首页!$C$3-INT(I1450)&gt;=3),"是","否")</f>
        <v>否</v>
      </c>
      <c r="AB1450" s="28">
        <f t="shared" si="162"/>
        <v>108.37209302325581</v>
      </c>
      <c r="AC1450" s="29">
        <f t="shared" si="163"/>
        <v>0</v>
      </c>
      <c r="AD1450" s="27">
        <f t="shared" si="164"/>
        <v>0</v>
      </c>
      <c r="AE1450" s="29">
        <f t="shared" si="165"/>
        <v>0</v>
      </c>
      <c r="AF1450" s="29">
        <f t="shared" si="166"/>
        <v>233</v>
      </c>
      <c r="AG1450" s="28" t="str">
        <f t="shared" si="167"/>
        <v/>
      </c>
      <c r="AH1450" s="28" t="str">
        <f t="shared" si="168"/>
        <v/>
      </c>
      <c r="AI1450" s="28" t="str">
        <f t="shared" si="169"/>
        <v/>
      </c>
      <c r="AJ1450" s="28" t="str">
        <f t="shared" si="170"/>
        <v/>
      </c>
      <c r="AK1450" s="28" t="str">
        <f t="shared" si="171"/>
        <v/>
      </c>
      <c r="AL1450" s="29" t="str">
        <f t="shared" si="172"/>
        <v/>
      </c>
      <c r="AM1450" s="25" t="str">
        <f t="shared" si="173"/>
        <v/>
      </c>
      <c r="AN1450" s="24" t="str">
        <f t="shared" si="174"/>
        <v>非参评</v>
      </c>
      <c r="AO1450" s="24" t="str">
        <f t="shared" si="175"/>
        <v>MOB1-</v>
      </c>
    </row>
    <row r="1451" spans="1:41" ht="13.5" hidden="1" customHeight="1">
      <c r="A1451" s="24" t="s">
        <v>1168</v>
      </c>
      <c r="B1451" s="34" t="s">
        <v>150</v>
      </c>
      <c r="C1451" s="25">
        <v>807223</v>
      </c>
      <c r="D1451" s="24" t="s">
        <v>1004</v>
      </c>
      <c r="E1451" s="26">
        <v>46125.430555555598</v>
      </c>
      <c r="F1451" s="26">
        <v>46125.430555555598</v>
      </c>
      <c r="G1451" s="25">
        <v>29</v>
      </c>
      <c r="H1451" s="25">
        <v>29</v>
      </c>
      <c r="I1451" s="26">
        <v>46147.759722222203</v>
      </c>
      <c r="J1451" s="27">
        <v>1273</v>
      </c>
      <c r="K1451" s="27">
        <v>1333</v>
      </c>
      <c r="L1451" s="27">
        <v>760</v>
      </c>
      <c r="M1451" s="27">
        <v>82107</v>
      </c>
      <c r="N1451" s="27">
        <v>74827</v>
      </c>
      <c r="O1451" s="25">
        <v>12</v>
      </c>
      <c r="P1451" s="27">
        <v>0</v>
      </c>
      <c r="Q1451" s="24"/>
      <c r="R1451" s="24"/>
      <c r="S1451" s="27">
        <v>71</v>
      </c>
      <c r="T1451" s="27">
        <v>112</v>
      </c>
      <c r="U1451" s="27">
        <v>2312200</v>
      </c>
      <c r="V1451" s="27">
        <v>563600</v>
      </c>
      <c r="W1451" s="27">
        <v>2312200</v>
      </c>
      <c r="X1451" s="24" t="str">
        <f>IF(OR(I1451="",说明首页!$C$3-INT(I1451)&gt;7),"是","否")</f>
        <v>否</v>
      </c>
      <c r="Y1451" s="24" t="str">
        <f t="shared" si="160"/>
        <v>是</v>
      </c>
      <c r="Z1451" s="24" t="str">
        <f t="shared" si="161"/>
        <v>否</v>
      </c>
      <c r="AA1451" s="24" t="str">
        <f>IF(OR(I1451="",说明首页!$C$3-INT(I1451)&gt;=3),"是","否")</f>
        <v>否</v>
      </c>
      <c r="AB1451" s="28">
        <f t="shared" si="162"/>
        <v>98.456578947368428</v>
      </c>
      <c r="AC1451" s="29">
        <f t="shared" si="163"/>
        <v>231.22</v>
      </c>
      <c r="AD1451" s="27">
        <f t="shared" si="164"/>
        <v>20644.642857142859</v>
      </c>
      <c r="AE1451" s="29">
        <f t="shared" si="165"/>
        <v>56.36</v>
      </c>
      <c r="AF1451" s="29">
        <f t="shared" si="166"/>
        <v>103.92638888888888</v>
      </c>
      <c r="AG1451" s="28" t="str">
        <f t="shared" si="167"/>
        <v/>
      </c>
      <c r="AH1451" s="28" t="str">
        <f t="shared" si="168"/>
        <v/>
      </c>
      <c r="AI1451" s="28" t="str">
        <f t="shared" si="169"/>
        <v/>
      </c>
      <c r="AJ1451" s="28" t="str">
        <f t="shared" si="170"/>
        <v/>
      </c>
      <c r="AK1451" s="28" t="str">
        <f t="shared" si="171"/>
        <v/>
      </c>
      <c r="AL1451" s="29" t="str">
        <f t="shared" si="172"/>
        <v/>
      </c>
      <c r="AM1451" s="25" t="str">
        <f t="shared" si="173"/>
        <v/>
      </c>
      <c r="AN1451" s="24" t="str">
        <f t="shared" si="174"/>
        <v>非参评</v>
      </c>
      <c r="AO1451" s="24" t="str">
        <f t="shared" si="175"/>
        <v>MOB1-</v>
      </c>
    </row>
    <row r="1452" spans="1:41" ht="13.5" hidden="1" customHeight="1">
      <c r="A1452" s="24" t="s">
        <v>1168</v>
      </c>
      <c r="B1452" s="34" t="s">
        <v>150</v>
      </c>
      <c r="C1452" s="25">
        <v>807224</v>
      </c>
      <c r="D1452" s="24" t="s">
        <v>708</v>
      </c>
      <c r="E1452" s="26">
        <v>46125.594444444403</v>
      </c>
      <c r="F1452" s="26">
        <v>46125.594444444403</v>
      </c>
      <c r="G1452" s="25">
        <v>29</v>
      </c>
      <c r="H1452" s="25">
        <v>29</v>
      </c>
      <c r="I1452" s="26">
        <v>46135.716666666704</v>
      </c>
      <c r="J1452" s="27">
        <v>103</v>
      </c>
      <c r="K1452" s="27">
        <v>126</v>
      </c>
      <c r="L1452" s="27">
        <v>32</v>
      </c>
      <c r="M1452" s="27">
        <v>3763</v>
      </c>
      <c r="N1452" s="27">
        <v>2649</v>
      </c>
      <c r="O1452" s="25"/>
      <c r="P1452" s="27">
        <v>0</v>
      </c>
      <c r="Q1452" s="24"/>
      <c r="R1452" s="24"/>
      <c r="S1452" s="27">
        <v>1</v>
      </c>
      <c r="T1452" s="27">
        <v>2</v>
      </c>
      <c r="U1452" s="27">
        <v>1000</v>
      </c>
      <c r="V1452" s="27"/>
      <c r="W1452" s="27">
        <v>1000</v>
      </c>
      <c r="X1452" s="24" t="str">
        <f>IF(OR(I1452="",说明首页!$C$3-INT(I1452)&gt;7),"是","否")</f>
        <v>否</v>
      </c>
      <c r="Y1452" s="24" t="str">
        <f t="shared" si="160"/>
        <v>是</v>
      </c>
      <c r="Z1452" s="24" t="str">
        <f t="shared" si="161"/>
        <v>否</v>
      </c>
      <c r="AA1452" s="24" t="str">
        <f>IF(OR(I1452="",说明首页!$C$3-INT(I1452)&gt;=3),"是","否")</f>
        <v>否</v>
      </c>
      <c r="AB1452" s="28">
        <f t="shared" si="162"/>
        <v>82.78125</v>
      </c>
      <c r="AC1452" s="29">
        <f t="shared" si="163"/>
        <v>0.1</v>
      </c>
      <c r="AD1452" s="27">
        <f t="shared" si="164"/>
        <v>500</v>
      </c>
      <c r="AE1452" s="29">
        <f t="shared" si="165"/>
        <v>0</v>
      </c>
      <c r="AF1452" s="29">
        <f t="shared" si="166"/>
        <v>0</v>
      </c>
      <c r="AG1452" s="28" t="str">
        <f t="shared" si="167"/>
        <v/>
      </c>
      <c r="AH1452" s="28" t="str">
        <f t="shared" si="168"/>
        <v/>
      </c>
      <c r="AI1452" s="28" t="str">
        <f t="shared" si="169"/>
        <v/>
      </c>
      <c r="AJ1452" s="28" t="str">
        <f t="shared" si="170"/>
        <v/>
      </c>
      <c r="AK1452" s="28" t="str">
        <f t="shared" si="171"/>
        <v/>
      </c>
      <c r="AL1452" s="29" t="str">
        <f t="shared" si="172"/>
        <v/>
      </c>
      <c r="AM1452" s="25" t="str">
        <f t="shared" si="173"/>
        <v/>
      </c>
      <c r="AN1452" s="24" t="str">
        <f t="shared" si="174"/>
        <v>非参评</v>
      </c>
      <c r="AO1452" s="24" t="str">
        <f t="shared" si="175"/>
        <v>MOB1-</v>
      </c>
    </row>
    <row r="1453" spans="1:41" ht="13.5" hidden="1" customHeight="1">
      <c r="A1453" s="24" t="s">
        <v>1168</v>
      </c>
      <c r="B1453" s="34" t="s">
        <v>150</v>
      </c>
      <c r="C1453" s="25">
        <v>807225</v>
      </c>
      <c r="D1453" s="24" t="s">
        <v>332</v>
      </c>
      <c r="E1453" s="26">
        <v>46125.445138888899</v>
      </c>
      <c r="F1453" s="26">
        <v>46125.445138888899</v>
      </c>
      <c r="G1453" s="25">
        <v>29</v>
      </c>
      <c r="H1453" s="25">
        <v>29</v>
      </c>
      <c r="I1453" s="26">
        <v>46154.8034722222</v>
      </c>
      <c r="J1453" s="27">
        <v>2126</v>
      </c>
      <c r="K1453" s="27">
        <v>2411</v>
      </c>
      <c r="L1453" s="27">
        <v>1167</v>
      </c>
      <c r="M1453" s="27">
        <v>121405</v>
      </c>
      <c r="N1453" s="27">
        <v>104146</v>
      </c>
      <c r="O1453" s="25">
        <v>18</v>
      </c>
      <c r="P1453" s="27">
        <v>0</v>
      </c>
      <c r="Q1453" s="24"/>
      <c r="R1453" s="24"/>
      <c r="S1453" s="27">
        <v>94</v>
      </c>
      <c r="T1453" s="27">
        <v>142</v>
      </c>
      <c r="U1453" s="27">
        <v>1704200</v>
      </c>
      <c r="V1453" s="27">
        <v>1023800</v>
      </c>
      <c r="W1453" s="27">
        <v>1704200</v>
      </c>
      <c r="X1453" s="24" t="str">
        <f>IF(OR(I1453="",说明首页!$C$3-INT(I1453)&gt;7),"是","否")</f>
        <v>否</v>
      </c>
      <c r="Y1453" s="24" t="str">
        <f t="shared" si="160"/>
        <v>是</v>
      </c>
      <c r="Z1453" s="24" t="str">
        <f t="shared" si="161"/>
        <v>否</v>
      </c>
      <c r="AA1453" s="24" t="str">
        <f>IF(OR(I1453="",说明首页!$C$3-INT(I1453)&gt;=3),"是","否")</f>
        <v>否</v>
      </c>
      <c r="AB1453" s="28">
        <f t="shared" si="162"/>
        <v>89.242502142245073</v>
      </c>
      <c r="AC1453" s="29">
        <f t="shared" si="163"/>
        <v>170.42</v>
      </c>
      <c r="AD1453" s="27">
        <f t="shared" si="164"/>
        <v>12001.408450704226</v>
      </c>
      <c r="AE1453" s="29">
        <f t="shared" si="165"/>
        <v>102.38</v>
      </c>
      <c r="AF1453" s="29">
        <f t="shared" si="166"/>
        <v>96.431481481481484</v>
      </c>
      <c r="AG1453" s="28" t="str">
        <f t="shared" si="167"/>
        <v/>
      </c>
      <c r="AH1453" s="28" t="str">
        <f t="shared" si="168"/>
        <v/>
      </c>
      <c r="AI1453" s="28" t="str">
        <f t="shared" si="169"/>
        <v/>
      </c>
      <c r="AJ1453" s="28" t="str">
        <f t="shared" si="170"/>
        <v/>
      </c>
      <c r="AK1453" s="28" t="str">
        <f t="shared" si="171"/>
        <v/>
      </c>
      <c r="AL1453" s="29" t="str">
        <f t="shared" si="172"/>
        <v/>
      </c>
      <c r="AM1453" s="25" t="str">
        <f t="shared" si="173"/>
        <v/>
      </c>
      <c r="AN1453" s="24" t="str">
        <f t="shared" si="174"/>
        <v>非参评</v>
      </c>
      <c r="AO1453" s="24" t="str">
        <f t="shared" si="175"/>
        <v>MOB1-</v>
      </c>
    </row>
    <row r="1454" spans="1:41" ht="13.5" hidden="1" customHeight="1">
      <c r="A1454" s="24" t="s">
        <v>1168</v>
      </c>
      <c r="B1454" s="34" t="s">
        <v>150</v>
      </c>
      <c r="C1454" s="25">
        <v>807226</v>
      </c>
      <c r="D1454" s="24" t="s">
        <v>937</v>
      </c>
      <c r="E1454" s="26">
        <v>46125.488194444399</v>
      </c>
      <c r="F1454" s="26">
        <v>46125.488194444399</v>
      </c>
      <c r="G1454" s="25">
        <v>29</v>
      </c>
      <c r="H1454" s="25">
        <v>29</v>
      </c>
      <c r="I1454" s="26">
        <v>46154.802777777797</v>
      </c>
      <c r="J1454" s="27">
        <v>2467</v>
      </c>
      <c r="K1454" s="27">
        <v>2727</v>
      </c>
      <c r="L1454" s="27">
        <v>850</v>
      </c>
      <c r="M1454" s="27">
        <v>155286</v>
      </c>
      <c r="N1454" s="27">
        <v>132136</v>
      </c>
      <c r="O1454" s="25">
        <v>18</v>
      </c>
      <c r="P1454" s="24">
        <v>0</v>
      </c>
      <c r="Q1454" s="24"/>
      <c r="R1454" s="24"/>
      <c r="S1454" s="24">
        <v>96</v>
      </c>
      <c r="T1454" s="24">
        <v>165</v>
      </c>
      <c r="U1454" s="24">
        <v>5122400</v>
      </c>
      <c r="V1454" s="24">
        <v>2567800</v>
      </c>
      <c r="W1454" s="24">
        <v>5122400</v>
      </c>
      <c r="X1454" s="24" t="str">
        <f>IF(OR(I1454="",说明首页!$C$3-INT(I1454)&gt;7),"是","否")</f>
        <v>否</v>
      </c>
      <c r="Y1454" s="24" t="str">
        <f t="shared" si="160"/>
        <v>是</v>
      </c>
      <c r="Z1454" s="24" t="str">
        <f t="shared" si="161"/>
        <v>否</v>
      </c>
      <c r="AA1454" s="24" t="str">
        <f>IF(OR(I1454="",说明首页!$C$3-INT(I1454)&gt;=3),"是","否")</f>
        <v>否</v>
      </c>
      <c r="AB1454" s="28">
        <f t="shared" si="162"/>
        <v>155.45411764705884</v>
      </c>
      <c r="AC1454" s="29">
        <f t="shared" si="163"/>
        <v>512.24</v>
      </c>
      <c r="AD1454" s="27">
        <f t="shared" si="164"/>
        <v>31044.848484848484</v>
      </c>
      <c r="AE1454" s="29">
        <f t="shared" si="165"/>
        <v>256.77999999999997</v>
      </c>
      <c r="AF1454" s="29">
        <f t="shared" si="166"/>
        <v>122.34814814814814</v>
      </c>
      <c r="AG1454" s="28" t="str">
        <f t="shared" si="167"/>
        <v/>
      </c>
      <c r="AH1454" s="28" t="str">
        <f t="shared" si="168"/>
        <v/>
      </c>
      <c r="AI1454" s="28" t="str">
        <f t="shared" si="169"/>
        <v/>
      </c>
      <c r="AJ1454" s="28" t="str">
        <f t="shared" si="170"/>
        <v/>
      </c>
      <c r="AK1454" s="28" t="str">
        <f t="shared" si="171"/>
        <v/>
      </c>
      <c r="AL1454" s="29" t="str">
        <f t="shared" si="172"/>
        <v/>
      </c>
      <c r="AM1454" s="25" t="str">
        <f t="shared" si="173"/>
        <v/>
      </c>
      <c r="AN1454" s="24" t="str">
        <f t="shared" si="174"/>
        <v>非参评</v>
      </c>
      <c r="AO1454" s="24" t="str">
        <f t="shared" si="175"/>
        <v>MOB1-</v>
      </c>
    </row>
    <row r="1455" spans="1:41" ht="13.5" hidden="1" customHeight="1">
      <c r="A1455" s="24" t="s">
        <v>1168</v>
      </c>
      <c r="B1455" s="34" t="s">
        <v>150</v>
      </c>
      <c r="C1455" s="25">
        <v>807227</v>
      </c>
      <c r="D1455" s="24" t="s">
        <v>817</v>
      </c>
      <c r="E1455" s="26">
        <v>46125.585416666698</v>
      </c>
      <c r="F1455" s="26">
        <v>46125.585416666698</v>
      </c>
      <c r="G1455" s="25">
        <v>29</v>
      </c>
      <c r="H1455" s="25">
        <v>29</v>
      </c>
      <c r="I1455" s="26">
        <v>46154.800694444399</v>
      </c>
      <c r="J1455" s="27">
        <v>2448</v>
      </c>
      <c r="K1455" s="27">
        <v>2672</v>
      </c>
      <c r="L1455" s="27">
        <v>861</v>
      </c>
      <c r="M1455" s="27">
        <v>161393</v>
      </c>
      <c r="N1455" s="27">
        <v>137199</v>
      </c>
      <c r="O1455" s="25">
        <v>19</v>
      </c>
      <c r="P1455" s="27">
        <v>0</v>
      </c>
      <c r="Q1455" s="24"/>
      <c r="R1455" s="24"/>
      <c r="S1455" s="27">
        <v>105</v>
      </c>
      <c r="T1455" s="27">
        <v>159</v>
      </c>
      <c r="U1455" s="27">
        <v>3569400</v>
      </c>
      <c r="V1455" s="27">
        <v>2051200</v>
      </c>
      <c r="W1455" s="27">
        <v>3569400</v>
      </c>
      <c r="X1455" s="24" t="str">
        <f>IF(OR(I1455="",说明首页!$C$3-INT(I1455)&gt;7),"是","否")</f>
        <v>否</v>
      </c>
      <c r="Y1455" s="24" t="str">
        <f t="shared" si="160"/>
        <v>是</v>
      </c>
      <c r="Z1455" s="24" t="str">
        <f t="shared" si="161"/>
        <v>否</v>
      </c>
      <c r="AA1455" s="24" t="str">
        <f>IF(OR(I1455="",说明首页!$C$3-INT(I1455)&gt;=3),"是","否")</f>
        <v>否</v>
      </c>
      <c r="AB1455" s="28">
        <f t="shared" si="162"/>
        <v>159.34843205574913</v>
      </c>
      <c r="AC1455" s="29">
        <f t="shared" si="163"/>
        <v>356.94</v>
      </c>
      <c r="AD1455" s="27">
        <f t="shared" si="164"/>
        <v>22449.056603773584</v>
      </c>
      <c r="AE1455" s="29">
        <f t="shared" si="165"/>
        <v>205.12</v>
      </c>
      <c r="AF1455" s="29">
        <f t="shared" si="166"/>
        <v>120.35</v>
      </c>
      <c r="AG1455" s="28" t="str">
        <f t="shared" si="167"/>
        <v/>
      </c>
      <c r="AH1455" s="28" t="str">
        <f t="shared" si="168"/>
        <v/>
      </c>
      <c r="AI1455" s="28" t="str">
        <f t="shared" si="169"/>
        <v/>
      </c>
      <c r="AJ1455" s="28" t="str">
        <f t="shared" si="170"/>
        <v/>
      </c>
      <c r="AK1455" s="28" t="str">
        <f t="shared" si="171"/>
        <v/>
      </c>
      <c r="AL1455" s="29" t="str">
        <f t="shared" si="172"/>
        <v/>
      </c>
      <c r="AM1455" s="25" t="str">
        <f t="shared" si="173"/>
        <v/>
      </c>
      <c r="AN1455" s="24" t="str">
        <f t="shared" si="174"/>
        <v>非参评</v>
      </c>
      <c r="AO1455" s="24" t="str">
        <f t="shared" si="175"/>
        <v>MOB1-</v>
      </c>
    </row>
    <row r="1456" spans="1:41" ht="13.5" hidden="1" customHeight="1">
      <c r="A1456" s="24" t="s">
        <v>1168</v>
      </c>
      <c r="B1456" s="34" t="s">
        <v>150</v>
      </c>
      <c r="C1456" s="25">
        <v>807228</v>
      </c>
      <c r="D1456" s="24" t="s">
        <v>1488</v>
      </c>
      <c r="E1456" s="26">
        <v>46125.426388888904</v>
      </c>
      <c r="F1456" s="26">
        <v>46125.426388888904</v>
      </c>
      <c r="G1456" s="25">
        <v>29</v>
      </c>
      <c r="H1456" s="25">
        <v>29</v>
      </c>
      <c r="I1456" s="26">
        <v>46154.8305555556</v>
      </c>
      <c r="J1456" s="27">
        <v>3306</v>
      </c>
      <c r="K1456" s="27">
        <v>3676</v>
      </c>
      <c r="L1456" s="27">
        <v>1857</v>
      </c>
      <c r="M1456" s="27">
        <v>251590</v>
      </c>
      <c r="N1456" s="27">
        <v>224702</v>
      </c>
      <c r="O1456" s="25">
        <v>24</v>
      </c>
      <c r="P1456" s="27">
        <v>0</v>
      </c>
      <c r="Q1456" s="24"/>
      <c r="R1456" s="24"/>
      <c r="S1456" s="27">
        <v>142</v>
      </c>
      <c r="T1456" s="27">
        <v>223</v>
      </c>
      <c r="U1456" s="27">
        <v>4831500</v>
      </c>
      <c r="V1456" s="27">
        <v>3168100</v>
      </c>
      <c r="W1456" s="27">
        <v>4831500</v>
      </c>
      <c r="X1456" s="24" t="str">
        <f>IF(OR(I1456="",说明首页!$C$3-INT(I1456)&gt;7),"是","否")</f>
        <v>否</v>
      </c>
      <c r="Y1456" s="24" t="str">
        <f t="shared" si="160"/>
        <v>否</v>
      </c>
      <c r="Z1456" s="24" t="str">
        <f t="shared" si="161"/>
        <v>是</v>
      </c>
      <c r="AA1456" s="24" t="str">
        <f>IF(OR(I1456="",说明首页!$C$3-INT(I1456)&gt;=3),"是","否")</f>
        <v>否</v>
      </c>
      <c r="AB1456" s="28">
        <f t="shared" si="162"/>
        <v>121.00269251480883</v>
      </c>
      <c r="AC1456" s="29">
        <f t="shared" si="163"/>
        <v>483.15</v>
      </c>
      <c r="AD1456" s="27">
        <f t="shared" si="164"/>
        <v>21665.919282511211</v>
      </c>
      <c r="AE1456" s="29">
        <f t="shared" si="165"/>
        <v>316.81</v>
      </c>
      <c r="AF1456" s="29">
        <f t="shared" si="166"/>
        <v>156.04305555555555</v>
      </c>
      <c r="AG1456" s="28">
        <f t="shared" si="167"/>
        <v>89.207419898819566</v>
      </c>
      <c r="AH1456" s="28">
        <f t="shared" si="168"/>
        <v>15.177065767284992</v>
      </c>
      <c r="AI1456" s="28">
        <f t="shared" si="169"/>
        <v>35.244519392917368</v>
      </c>
      <c r="AJ1456" s="28">
        <f t="shared" si="170"/>
        <v>51.433389544688026</v>
      </c>
      <c r="AK1456" s="28">
        <f t="shared" si="171"/>
        <v>79.763912310286685</v>
      </c>
      <c r="AL1456" s="29">
        <f t="shared" si="172"/>
        <v>47.18</v>
      </c>
      <c r="AM1456" s="25">
        <f t="shared" si="173"/>
        <v>307</v>
      </c>
      <c r="AN1456" s="24" t="str">
        <f t="shared" si="174"/>
        <v>B</v>
      </c>
      <c r="AO1456" s="24" t="str">
        <f t="shared" si="175"/>
        <v>MOB1-</v>
      </c>
    </row>
    <row r="1457" spans="1:41" ht="13.5" hidden="1" customHeight="1">
      <c r="A1457" s="24" t="s">
        <v>1168</v>
      </c>
      <c r="B1457" s="34" t="s">
        <v>150</v>
      </c>
      <c r="C1457" s="25">
        <v>807229</v>
      </c>
      <c r="D1457" s="24" t="s">
        <v>693</v>
      </c>
      <c r="E1457" s="26">
        <v>46125.438194444403</v>
      </c>
      <c r="F1457" s="26">
        <v>46125.438194444403</v>
      </c>
      <c r="G1457" s="25">
        <v>29</v>
      </c>
      <c r="H1457" s="25">
        <v>29</v>
      </c>
      <c r="I1457" s="26">
        <v>46154.764583333301</v>
      </c>
      <c r="J1457" s="27">
        <v>2185</v>
      </c>
      <c r="K1457" s="27">
        <v>2372</v>
      </c>
      <c r="L1457" s="27">
        <v>1268</v>
      </c>
      <c r="M1457" s="27">
        <v>143419</v>
      </c>
      <c r="N1457" s="27">
        <v>126653</v>
      </c>
      <c r="O1457" s="25">
        <v>18</v>
      </c>
      <c r="P1457" s="27">
        <v>0</v>
      </c>
      <c r="Q1457" s="24"/>
      <c r="R1457" s="24"/>
      <c r="S1457" s="27">
        <v>95</v>
      </c>
      <c r="T1457" s="27">
        <v>145</v>
      </c>
      <c r="U1457" s="27">
        <v>3151700</v>
      </c>
      <c r="V1457" s="27">
        <v>1867300</v>
      </c>
      <c r="W1457" s="27">
        <v>3151700</v>
      </c>
      <c r="X1457" s="24" t="str">
        <f>IF(OR(I1457="",说明首页!$C$3-INT(I1457)&gt;7),"是","否")</f>
        <v>否</v>
      </c>
      <c r="Y1457" s="24" t="str">
        <f t="shared" si="160"/>
        <v>是</v>
      </c>
      <c r="Z1457" s="24" t="str">
        <f t="shared" si="161"/>
        <v>否</v>
      </c>
      <c r="AA1457" s="24" t="str">
        <f>IF(OR(I1457="",说明首页!$C$3-INT(I1457)&gt;=3),"是","否")</f>
        <v>否</v>
      </c>
      <c r="AB1457" s="28">
        <f t="shared" si="162"/>
        <v>99.884069400630921</v>
      </c>
      <c r="AC1457" s="29">
        <f t="shared" si="163"/>
        <v>315.17</v>
      </c>
      <c r="AD1457" s="27">
        <f t="shared" si="164"/>
        <v>21735.862068965518</v>
      </c>
      <c r="AE1457" s="29">
        <f t="shared" si="165"/>
        <v>186.73</v>
      </c>
      <c r="AF1457" s="29">
        <f t="shared" si="166"/>
        <v>117.27129629629628</v>
      </c>
      <c r="AG1457" s="28" t="str">
        <f t="shared" si="167"/>
        <v/>
      </c>
      <c r="AH1457" s="28" t="str">
        <f t="shared" si="168"/>
        <v/>
      </c>
      <c r="AI1457" s="28" t="str">
        <f t="shared" si="169"/>
        <v/>
      </c>
      <c r="AJ1457" s="28" t="str">
        <f t="shared" si="170"/>
        <v/>
      </c>
      <c r="AK1457" s="28" t="str">
        <f t="shared" si="171"/>
        <v/>
      </c>
      <c r="AL1457" s="29" t="str">
        <f t="shared" si="172"/>
        <v/>
      </c>
      <c r="AM1457" s="25" t="str">
        <f t="shared" si="173"/>
        <v/>
      </c>
      <c r="AN1457" s="24" t="str">
        <f t="shared" si="174"/>
        <v>非参评</v>
      </c>
      <c r="AO1457" s="24" t="str">
        <f t="shared" si="175"/>
        <v>MOB1-</v>
      </c>
    </row>
    <row r="1458" spans="1:41" ht="13.5" hidden="1" customHeight="1">
      <c r="A1458" s="24" t="s">
        <v>1168</v>
      </c>
      <c r="B1458" s="34" t="s">
        <v>150</v>
      </c>
      <c r="C1458" s="25">
        <v>807230</v>
      </c>
      <c r="D1458" s="24" t="s">
        <v>980</v>
      </c>
      <c r="E1458" s="26">
        <v>46125.472222222197</v>
      </c>
      <c r="F1458" s="26">
        <v>46125.472222222197</v>
      </c>
      <c r="G1458" s="25">
        <v>29</v>
      </c>
      <c r="H1458" s="25">
        <v>29</v>
      </c>
      <c r="I1458" s="26">
        <v>46154.661111111098</v>
      </c>
      <c r="J1458" s="27">
        <v>507</v>
      </c>
      <c r="K1458" s="27">
        <v>570</v>
      </c>
      <c r="L1458" s="27">
        <v>194</v>
      </c>
      <c r="M1458" s="27">
        <v>20702</v>
      </c>
      <c r="N1458" s="27">
        <v>15484</v>
      </c>
      <c r="O1458" s="25">
        <v>1</v>
      </c>
      <c r="P1458" s="27">
        <v>0</v>
      </c>
      <c r="Q1458" s="24"/>
      <c r="R1458" s="24"/>
      <c r="S1458" s="27">
        <v>2</v>
      </c>
      <c r="T1458" s="27">
        <v>4</v>
      </c>
      <c r="U1458" s="27">
        <v>101000</v>
      </c>
      <c r="V1458" s="27">
        <v>100000</v>
      </c>
      <c r="W1458" s="27">
        <v>101000</v>
      </c>
      <c r="X1458" s="24" t="str">
        <f>IF(OR(I1458="",说明首页!$C$3-INT(I1458)&gt;7),"是","否")</f>
        <v>否</v>
      </c>
      <c r="Y1458" s="24" t="str">
        <f t="shared" si="160"/>
        <v>是</v>
      </c>
      <c r="Z1458" s="24" t="str">
        <f t="shared" si="161"/>
        <v>否</v>
      </c>
      <c r="AA1458" s="24" t="str">
        <f>IF(OR(I1458="",说明首页!$C$3-INT(I1458)&gt;=3),"是","否")</f>
        <v>否</v>
      </c>
      <c r="AB1458" s="28">
        <f t="shared" si="162"/>
        <v>79.814432989690715</v>
      </c>
      <c r="AC1458" s="29">
        <f t="shared" si="163"/>
        <v>10.1</v>
      </c>
      <c r="AD1458" s="27">
        <f t="shared" si="164"/>
        <v>25250</v>
      </c>
      <c r="AE1458" s="29">
        <f t="shared" si="165"/>
        <v>10</v>
      </c>
      <c r="AF1458" s="29">
        <f t="shared" si="166"/>
        <v>258.06666666666666</v>
      </c>
      <c r="AG1458" s="28" t="str">
        <f t="shared" si="167"/>
        <v/>
      </c>
      <c r="AH1458" s="28" t="str">
        <f t="shared" si="168"/>
        <v/>
      </c>
      <c r="AI1458" s="28" t="str">
        <f t="shared" si="169"/>
        <v/>
      </c>
      <c r="AJ1458" s="28" t="str">
        <f t="shared" si="170"/>
        <v/>
      </c>
      <c r="AK1458" s="28" t="str">
        <f t="shared" si="171"/>
        <v/>
      </c>
      <c r="AL1458" s="29" t="str">
        <f t="shared" si="172"/>
        <v/>
      </c>
      <c r="AM1458" s="25" t="str">
        <f t="shared" si="173"/>
        <v/>
      </c>
      <c r="AN1458" s="24" t="str">
        <f t="shared" si="174"/>
        <v>非参评</v>
      </c>
      <c r="AO1458" s="24" t="str">
        <f t="shared" si="175"/>
        <v>MOB1-</v>
      </c>
    </row>
    <row r="1459" spans="1:41" ht="13.5" hidden="1" customHeight="1">
      <c r="A1459" s="24" t="s">
        <v>1168</v>
      </c>
      <c r="B1459" s="34" t="s">
        <v>150</v>
      </c>
      <c r="C1459" s="25">
        <v>807231</v>
      </c>
      <c r="D1459" s="24" t="s">
        <v>765</v>
      </c>
      <c r="E1459" s="26">
        <v>46125.468055555597</v>
      </c>
      <c r="F1459" s="26">
        <v>46125.468055555597</v>
      </c>
      <c r="G1459" s="25">
        <v>29</v>
      </c>
      <c r="H1459" s="25">
        <v>29</v>
      </c>
      <c r="I1459" s="26">
        <v>46126.6118055556</v>
      </c>
      <c r="J1459" s="27">
        <v>19</v>
      </c>
      <c r="K1459" s="27">
        <v>19</v>
      </c>
      <c r="L1459" s="27">
        <v>10</v>
      </c>
      <c r="M1459" s="27">
        <v>679</v>
      </c>
      <c r="N1459" s="27">
        <v>546</v>
      </c>
      <c r="O1459" s="24"/>
      <c r="P1459" s="24">
        <v>0</v>
      </c>
      <c r="Q1459" s="24"/>
      <c r="R1459" s="24"/>
      <c r="S1459" s="24">
        <v>1</v>
      </c>
      <c r="T1459" s="24">
        <v>2</v>
      </c>
      <c r="U1459" s="24">
        <v>1000</v>
      </c>
      <c r="V1459" s="24"/>
      <c r="W1459" s="24">
        <v>1000</v>
      </c>
      <c r="X1459" s="24" t="str">
        <f>IF(OR(I1459="",说明首页!$C$3-INT(I1459)&gt;7),"是","否")</f>
        <v>否</v>
      </c>
      <c r="Y1459" s="24" t="str">
        <f t="shared" si="160"/>
        <v>是</v>
      </c>
      <c r="Z1459" s="24" t="str">
        <f t="shared" si="161"/>
        <v>否</v>
      </c>
      <c r="AA1459" s="24" t="str">
        <f>IF(OR(I1459="",说明首页!$C$3-INT(I1459)&gt;=3),"是","否")</f>
        <v>是</v>
      </c>
      <c r="AB1459" s="28">
        <f t="shared" si="162"/>
        <v>54.6</v>
      </c>
      <c r="AC1459" s="29">
        <f t="shared" si="163"/>
        <v>0.1</v>
      </c>
      <c r="AD1459" s="27">
        <f t="shared" si="164"/>
        <v>500</v>
      </c>
      <c r="AE1459" s="29">
        <f t="shared" si="165"/>
        <v>0</v>
      </c>
      <c r="AF1459" s="29">
        <f t="shared" si="166"/>
        <v>0</v>
      </c>
      <c r="AG1459" s="28" t="str">
        <f t="shared" si="167"/>
        <v/>
      </c>
      <c r="AH1459" s="28" t="str">
        <f t="shared" si="168"/>
        <v/>
      </c>
      <c r="AI1459" s="28" t="str">
        <f t="shared" si="169"/>
        <v/>
      </c>
      <c r="AJ1459" s="28" t="str">
        <f t="shared" si="170"/>
        <v/>
      </c>
      <c r="AK1459" s="28" t="str">
        <f t="shared" si="171"/>
        <v/>
      </c>
      <c r="AL1459" s="29" t="str">
        <f t="shared" si="172"/>
        <v/>
      </c>
      <c r="AM1459" s="25" t="str">
        <f t="shared" si="173"/>
        <v/>
      </c>
      <c r="AN1459" s="24" t="str">
        <f t="shared" si="174"/>
        <v>非参评</v>
      </c>
      <c r="AO1459" s="24" t="str">
        <f t="shared" si="175"/>
        <v>MOB1-</v>
      </c>
    </row>
    <row r="1460" spans="1:41" ht="13.5" hidden="1" customHeight="1">
      <c r="A1460" s="24" t="s">
        <v>1168</v>
      </c>
      <c r="B1460" s="34" t="s">
        <v>150</v>
      </c>
      <c r="C1460" s="25">
        <v>807232</v>
      </c>
      <c r="D1460" s="24" t="s">
        <v>981</v>
      </c>
      <c r="E1460" s="26">
        <v>46125.5805555556</v>
      </c>
      <c r="F1460" s="26">
        <v>46125.5805555556</v>
      </c>
      <c r="G1460" s="25">
        <v>29</v>
      </c>
      <c r="H1460" s="25">
        <v>29</v>
      </c>
      <c r="I1460" s="26">
        <v>46154.8034722222</v>
      </c>
      <c r="J1460" s="27">
        <v>2328</v>
      </c>
      <c r="K1460" s="27">
        <v>2599</v>
      </c>
      <c r="L1460" s="27">
        <v>1360</v>
      </c>
      <c r="M1460" s="27">
        <v>183258</v>
      </c>
      <c r="N1460" s="27">
        <v>165817</v>
      </c>
      <c r="O1460" s="24">
        <v>20</v>
      </c>
      <c r="P1460" s="24">
        <v>0</v>
      </c>
      <c r="Q1460" s="24"/>
      <c r="R1460" s="24"/>
      <c r="S1460" s="24">
        <v>127</v>
      </c>
      <c r="T1460" s="24">
        <v>196</v>
      </c>
      <c r="U1460" s="24">
        <v>3627900</v>
      </c>
      <c r="V1460" s="24">
        <v>1262000</v>
      </c>
      <c r="W1460" s="24">
        <v>3627900</v>
      </c>
      <c r="X1460" s="24" t="str">
        <f>IF(OR(I1460="",说明首页!$C$3-INT(I1460)&gt;7),"是","否")</f>
        <v>否</v>
      </c>
      <c r="Y1460" s="24" t="str">
        <f t="shared" si="160"/>
        <v>是</v>
      </c>
      <c r="Z1460" s="24" t="str">
        <f t="shared" si="161"/>
        <v>否</v>
      </c>
      <c r="AA1460" s="24" t="str">
        <f>IF(OR(I1460="",说明首页!$C$3-INT(I1460)&gt;=3),"是","否")</f>
        <v>否</v>
      </c>
      <c r="AB1460" s="28">
        <f t="shared" si="162"/>
        <v>121.92426470588235</v>
      </c>
      <c r="AC1460" s="29">
        <f t="shared" si="163"/>
        <v>362.79</v>
      </c>
      <c r="AD1460" s="27">
        <f t="shared" si="164"/>
        <v>18509.693877551021</v>
      </c>
      <c r="AE1460" s="29">
        <f t="shared" si="165"/>
        <v>126.2</v>
      </c>
      <c r="AF1460" s="29">
        <f t="shared" si="166"/>
        <v>138.18083333333334</v>
      </c>
      <c r="AG1460" s="28" t="str">
        <f t="shared" si="167"/>
        <v/>
      </c>
      <c r="AH1460" s="28" t="str">
        <f t="shared" si="168"/>
        <v/>
      </c>
      <c r="AI1460" s="28" t="str">
        <f t="shared" si="169"/>
        <v/>
      </c>
      <c r="AJ1460" s="28" t="str">
        <f t="shared" si="170"/>
        <v/>
      </c>
      <c r="AK1460" s="28" t="str">
        <f t="shared" si="171"/>
        <v/>
      </c>
      <c r="AL1460" s="29" t="str">
        <f t="shared" si="172"/>
        <v/>
      </c>
      <c r="AM1460" s="25" t="str">
        <f t="shared" si="173"/>
        <v/>
      </c>
      <c r="AN1460" s="24" t="str">
        <f t="shared" si="174"/>
        <v>非参评</v>
      </c>
      <c r="AO1460" s="24" t="str">
        <f t="shared" si="175"/>
        <v>MOB1-</v>
      </c>
    </row>
    <row r="1461" spans="1:41" ht="13.5" hidden="1" customHeight="1">
      <c r="A1461" s="24" t="s">
        <v>1168</v>
      </c>
      <c r="B1461" s="34" t="s">
        <v>150</v>
      </c>
      <c r="C1461" s="25">
        <v>807233</v>
      </c>
      <c r="D1461" s="24" t="s">
        <v>1952</v>
      </c>
      <c r="E1461" s="26">
        <v>46125.431944444397</v>
      </c>
      <c r="F1461" s="26">
        <v>46125.431944444397</v>
      </c>
      <c r="G1461" s="25">
        <v>29</v>
      </c>
      <c r="H1461" s="25">
        <v>29</v>
      </c>
      <c r="I1461" s="26">
        <v>46154.847222222197</v>
      </c>
      <c r="J1461" s="27">
        <v>4347</v>
      </c>
      <c r="K1461" s="27">
        <v>4733</v>
      </c>
      <c r="L1461" s="27">
        <v>2262</v>
      </c>
      <c r="M1461" s="27">
        <v>220093</v>
      </c>
      <c r="N1461" s="27">
        <v>185988</v>
      </c>
      <c r="O1461" s="24">
        <v>21</v>
      </c>
      <c r="P1461" s="27">
        <v>0</v>
      </c>
      <c r="Q1461" s="24"/>
      <c r="R1461" s="24"/>
      <c r="S1461" s="27">
        <v>132</v>
      </c>
      <c r="T1461" s="27">
        <v>197</v>
      </c>
      <c r="U1461" s="27">
        <v>3205400</v>
      </c>
      <c r="V1461" s="27">
        <v>815100</v>
      </c>
      <c r="W1461" s="27">
        <v>3205400</v>
      </c>
      <c r="X1461" s="24" t="str">
        <f>IF(OR(I1461="",说明首页!$C$3-INT(I1461)&gt;7),"是","否")</f>
        <v>否</v>
      </c>
      <c r="Y1461" s="24" t="str">
        <f t="shared" si="160"/>
        <v>是</v>
      </c>
      <c r="Z1461" s="24" t="str">
        <f t="shared" si="161"/>
        <v>否</v>
      </c>
      <c r="AA1461" s="24" t="str">
        <f>IF(OR(I1461="",说明首页!$C$3-INT(I1461)&gt;=3),"是","否")</f>
        <v>否</v>
      </c>
      <c r="AB1461" s="28">
        <f t="shared" si="162"/>
        <v>82.222811671087527</v>
      </c>
      <c r="AC1461" s="29">
        <f t="shared" si="163"/>
        <v>320.54000000000002</v>
      </c>
      <c r="AD1461" s="27">
        <f t="shared" si="164"/>
        <v>16271.065989847715</v>
      </c>
      <c r="AE1461" s="29">
        <f t="shared" si="165"/>
        <v>81.510000000000005</v>
      </c>
      <c r="AF1461" s="29">
        <f t="shared" si="166"/>
        <v>147.60952380952384</v>
      </c>
      <c r="AG1461" s="28" t="str">
        <f t="shared" si="167"/>
        <v/>
      </c>
      <c r="AH1461" s="28" t="str">
        <f t="shared" si="168"/>
        <v/>
      </c>
      <c r="AI1461" s="28" t="str">
        <f t="shared" si="169"/>
        <v/>
      </c>
      <c r="AJ1461" s="28" t="str">
        <f t="shared" si="170"/>
        <v/>
      </c>
      <c r="AK1461" s="28" t="str">
        <f t="shared" si="171"/>
        <v/>
      </c>
      <c r="AL1461" s="29" t="str">
        <f t="shared" si="172"/>
        <v/>
      </c>
      <c r="AM1461" s="25" t="str">
        <f t="shared" si="173"/>
        <v/>
      </c>
      <c r="AN1461" s="24" t="str">
        <f t="shared" si="174"/>
        <v>非参评</v>
      </c>
      <c r="AO1461" s="24" t="str">
        <f t="shared" si="175"/>
        <v>MOB1-</v>
      </c>
    </row>
    <row r="1462" spans="1:41" ht="13.5" hidden="1" customHeight="1">
      <c r="A1462" s="24" t="s">
        <v>1168</v>
      </c>
      <c r="B1462" s="34" t="s">
        <v>150</v>
      </c>
      <c r="C1462" s="25">
        <v>807234</v>
      </c>
      <c r="D1462" s="24" t="s">
        <v>787</v>
      </c>
      <c r="E1462" s="26">
        <v>46125.625694444403</v>
      </c>
      <c r="F1462" s="26">
        <v>46125.625694444403</v>
      </c>
      <c r="G1462" s="25">
        <v>29</v>
      </c>
      <c r="H1462" s="25">
        <v>29</v>
      </c>
      <c r="I1462" s="26">
        <v>46154.660416666702</v>
      </c>
      <c r="J1462" s="27">
        <v>431</v>
      </c>
      <c r="K1462" s="27">
        <v>467</v>
      </c>
      <c r="L1462" s="27">
        <v>156</v>
      </c>
      <c r="M1462" s="27">
        <v>20909</v>
      </c>
      <c r="N1462" s="27">
        <v>17209</v>
      </c>
      <c r="O1462" s="25">
        <v>1</v>
      </c>
      <c r="P1462" s="27">
        <v>0</v>
      </c>
      <c r="Q1462" s="24"/>
      <c r="R1462" s="24"/>
      <c r="S1462" s="27">
        <v>2</v>
      </c>
      <c r="T1462" s="27">
        <v>4</v>
      </c>
      <c r="U1462" s="27">
        <v>350000</v>
      </c>
      <c r="V1462" s="27">
        <v>350000</v>
      </c>
      <c r="W1462" s="27">
        <v>350000</v>
      </c>
      <c r="X1462" s="24" t="str">
        <f>IF(OR(I1462="",说明首页!$C$3-INT(I1462)&gt;7),"是","否")</f>
        <v>否</v>
      </c>
      <c r="Y1462" s="24" t="str">
        <f t="shared" si="160"/>
        <v>是</v>
      </c>
      <c r="Z1462" s="24" t="str">
        <f t="shared" si="161"/>
        <v>否</v>
      </c>
      <c r="AA1462" s="24" t="str">
        <f>IF(OR(I1462="",说明首页!$C$3-INT(I1462)&gt;=3),"是","否")</f>
        <v>否</v>
      </c>
      <c r="AB1462" s="28">
        <f t="shared" si="162"/>
        <v>110.31410256410257</v>
      </c>
      <c r="AC1462" s="29">
        <f t="shared" si="163"/>
        <v>35</v>
      </c>
      <c r="AD1462" s="27">
        <f t="shared" si="164"/>
        <v>87500</v>
      </c>
      <c r="AE1462" s="29">
        <f t="shared" si="165"/>
        <v>35</v>
      </c>
      <c r="AF1462" s="29">
        <f t="shared" si="166"/>
        <v>286.81666666666666</v>
      </c>
      <c r="AG1462" s="28" t="str">
        <f t="shared" si="167"/>
        <v/>
      </c>
      <c r="AH1462" s="28" t="str">
        <f t="shared" si="168"/>
        <v/>
      </c>
      <c r="AI1462" s="28" t="str">
        <f t="shared" si="169"/>
        <v/>
      </c>
      <c r="AJ1462" s="28" t="str">
        <f t="shared" si="170"/>
        <v/>
      </c>
      <c r="AK1462" s="28" t="str">
        <f t="shared" si="171"/>
        <v/>
      </c>
      <c r="AL1462" s="29" t="str">
        <f t="shared" si="172"/>
        <v/>
      </c>
      <c r="AM1462" s="25" t="str">
        <f t="shared" si="173"/>
        <v/>
      </c>
      <c r="AN1462" s="24" t="str">
        <f t="shared" si="174"/>
        <v>非参评</v>
      </c>
      <c r="AO1462" s="24" t="str">
        <f t="shared" si="175"/>
        <v>MOB1-</v>
      </c>
    </row>
    <row r="1463" spans="1:41" ht="13.5" hidden="1" customHeight="1">
      <c r="A1463" s="24" t="s">
        <v>1168</v>
      </c>
      <c r="B1463" s="34" t="s">
        <v>150</v>
      </c>
      <c r="C1463" s="25">
        <v>807236</v>
      </c>
      <c r="D1463" s="24" t="s">
        <v>1656</v>
      </c>
      <c r="E1463" s="26">
        <v>46125.588888888902</v>
      </c>
      <c r="F1463" s="26">
        <v>46125.588888888902</v>
      </c>
      <c r="G1463" s="25">
        <v>29</v>
      </c>
      <c r="H1463" s="25">
        <v>29</v>
      </c>
      <c r="I1463" s="26">
        <v>46127.452777777798</v>
      </c>
      <c r="J1463" s="27">
        <v>100</v>
      </c>
      <c r="K1463" s="27">
        <v>101</v>
      </c>
      <c r="L1463" s="27">
        <v>34</v>
      </c>
      <c r="M1463" s="27">
        <v>4316</v>
      </c>
      <c r="N1463" s="27">
        <v>3465</v>
      </c>
      <c r="O1463" s="25">
        <v>1</v>
      </c>
      <c r="P1463" s="27">
        <v>0</v>
      </c>
      <c r="Q1463" s="24"/>
      <c r="R1463" s="24"/>
      <c r="S1463" s="27">
        <v>2</v>
      </c>
      <c r="T1463" s="27">
        <v>4</v>
      </c>
      <c r="U1463" s="27">
        <v>6500</v>
      </c>
      <c r="V1463" s="24"/>
      <c r="W1463" s="27">
        <v>6500</v>
      </c>
      <c r="X1463" s="24" t="str">
        <f>IF(OR(I1463="",说明首页!$C$3-INT(I1463)&gt;7),"是","否")</f>
        <v>否</v>
      </c>
      <c r="Y1463" s="24" t="str">
        <f t="shared" si="160"/>
        <v>是</v>
      </c>
      <c r="Z1463" s="24" t="str">
        <f t="shared" si="161"/>
        <v>否</v>
      </c>
      <c r="AA1463" s="24" t="str">
        <f>IF(OR(I1463="",说明首页!$C$3-INT(I1463)&gt;=3),"是","否")</f>
        <v>是</v>
      </c>
      <c r="AB1463" s="28">
        <f t="shared" si="162"/>
        <v>101.91176470588235</v>
      </c>
      <c r="AC1463" s="29">
        <f t="shared" si="163"/>
        <v>0.65</v>
      </c>
      <c r="AD1463" s="27">
        <f t="shared" si="164"/>
        <v>1625</v>
      </c>
      <c r="AE1463" s="29">
        <f t="shared" si="165"/>
        <v>0</v>
      </c>
      <c r="AF1463" s="29">
        <f t="shared" si="166"/>
        <v>57.75</v>
      </c>
      <c r="AG1463" s="28" t="str">
        <f t="shared" si="167"/>
        <v/>
      </c>
      <c r="AH1463" s="28" t="str">
        <f t="shared" si="168"/>
        <v/>
      </c>
      <c r="AI1463" s="28" t="str">
        <f t="shared" si="169"/>
        <v/>
      </c>
      <c r="AJ1463" s="28" t="str">
        <f t="shared" si="170"/>
        <v/>
      </c>
      <c r="AK1463" s="28" t="str">
        <f t="shared" si="171"/>
        <v/>
      </c>
      <c r="AL1463" s="29" t="str">
        <f t="shared" si="172"/>
        <v/>
      </c>
      <c r="AM1463" s="25" t="str">
        <f t="shared" si="173"/>
        <v/>
      </c>
      <c r="AN1463" s="24" t="str">
        <f t="shared" si="174"/>
        <v>非参评</v>
      </c>
      <c r="AO1463" s="24" t="str">
        <f t="shared" si="175"/>
        <v>MOB1-</v>
      </c>
    </row>
    <row r="1464" spans="1:41" ht="13.5" hidden="1" customHeight="1">
      <c r="A1464" s="24" t="s">
        <v>1168</v>
      </c>
      <c r="B1464" s="34" t="s">
        <v>150</v>
      </c>
      <c r="C1464" s="25">
        <v>807237</v>
      </c>
      <c r="D1464" s="24" t="s">
        <v>1479</v>
      </c>
      <c r="E1464" s="26">
        <v>46125.577777777798</v>
      </c>
      <c r="F1464" s="26">
        <v>46125.577777777798</v>
      </c>
      <c r="G1464" s="25">
        <v>29</v>
      </c>
      <c r="H1464" s="25">
        <v>29</v>
      </c>
      <c r="I1464" s="26">
        <v>46154.863888888904</v>
      </c>
      <c r="J1464" s="27">
        <v>4588</v>
      </c>
      <c r="K1464" s="27">
        <v>5335</v>
      </c>
      <c r="L1464" s="27">
        <v>1829</v>
      </c>
      <c r="M1464" s="27">
        <v>340386</v>
      </c>
      <c r="N1464" s="27">
        <v>296410</v>
      </c>
      <c r="O1464" s="25">
        <v>26</v>
      </c>
      <c r="P1464" s="27">
        <v>0</v>
      </c>
      <c r="Q1464" s="24"/>
      <c r="R1464" s="24"/>
      <c r="S1464" s="27">
        <v>210</v>
      </c>
      <c r="T1464" s="27">
        <v>336</v>
      </c>
      <c r="U1464" s="27">
        <v>10600000</v>
      </c>
      <c r="V1464" s="27">
        <v>5917200</v>
      </c>
      <c r="W1464" s="27">
        <v>10600000</v>
      </c>
      <c r="X1464" s="24" t="str">
        <f>IF(OR(I1464="",说明首页!$C$3-INT(I1464)&gt;7),"是","否")</f>
        <v>否</v>
      </c>
      <c r="Y1464" s="24" t="str">
        <f t="shared" si="160"/>
        <v>否</v>
      </c>
      <c r="Z1464" s="24" t="str">
        <f t="shared" si="161"/>
        <v>是</v>
      </c>
      <c r="AA1464" s="24" t="str">
        <f>IF(OR(I1464="",说明首页!$C$3-INT(I1464)&gt;=3),"是","否")</f>
        <v>否</v>
      </c>
      <c r="AB1464" s="28">
        <f t="shared" si="162"/>
        <v>162.06123564789502</v>
      </c>
      <c r="AC1464" s="29">
        <f t="shared" si="163"/>
        <v>1060</v>
      </c>
      <c r="AD1464" s="27">
        <f t="shared" si="164"/>
        <v>31547.619047619046</v>
      </c>
      <c r="AE1464" s="29">
        <f t="shared" si="165"/>
        <v>591.72</v>
      </c>
      <c r="AF1464" s="29">
        <f t="shared" si="166"/>
        <v>190.00641025641025</v>
      </c>
      <c r="AG1464" s="28">
        <f t="shared" si="167"/>
        <v>97.301854974704895</v>
      </c>
      <c r="AH1464" s="28">
        <f t="shared" si="168"/>
        <v>72.344013490725118</v>
      </c>
      <c r="AI1464" s="28">
        <f t="shared" si="169"/>
        <v>86.003372681281618</v>
      </c>
      <c r="AJ1464" s="28">
        <f t="shared" si="170"/>
        <v>80.775716694772342</v>
      </c>
      <c r="AK1464" s="28">
        <f t="shared" si="171"/>
        <v>96.627318718381119</v>
      </c>
      <c r="AL1464" s="29">
        <f t="shared" si="172"/>
        <v>84.22</v>
      </c>
      <c r="AM1464" s="25">
        <f t="shared" si="173"/>
        <v>60</v>
      </c>
      <c r="AN1464" s="24" t="str">
        <f t="shared" si="174"/>
        <v>S</v>
      </c>
      <c r="AO1464" s="24" t="str">
        <f t="shared" si="175"/>
        <v>MOB1-</v>
      </c>
    </row>
    <row r="1465" spans="1:41" ht="13.5" hidden="1" customHeight="1">
      <c r="A1465" s="24" t="s">
        <v>1168</v>
      </c>
      <c r="B1465" s="34" t="s">
        <v>150</v>
      </c>
      <c r="C1465" s="25">
        <v>807239</v>
      </c>
      <c r="D1465" s="24" t="s">
        <v>1693</v>
      </c>
      <c r="E1465" s="26">
        <v>46125.576388888898</v>
      </c>
      <c r="F1465" s="26">
        <v>46125.576388888898</v>
      </c>
      <c r="G1465" s="25">
        <v>29</v>
      </c>
      <c r="H1465" s="25">
        <v>29</v>
      </c>
      <c r="I1465" s="26">
        <v>46127.743750000001</v>
      </c>
      <c r="J1465" s="27">
        <v>182</v>
      </c>
      <c r="K1465" s="27">
        <v>195</v>
      </c>
      <c r="L1465" s="27">
        <v>109</v>
      </c>
      <c r="M1465" s="27">
        <v>12583</v>
      </c>
      <c r="N1465" s="27">
        <v>11326</v>
      </c>
      <c r="O1465" s="25">
        <v>3</v>
      </c>
      <c r="P1465" s="27">
        <v>0</v>
      </c>
      <c r="Q1465" s="24"/>
      <c r="R1465" s="24"/>
      <c r="S1465" s="27">
        <v>12</v>
      </c>
      <c r="T1465" s="27">
        <v>17</v>
      </c>
      <c r="U1465" s="27">
        <v>159300</v>
      </c>
      <c r="V1465" s="27">
        <v>58600</v>
      </c>
      <c r="W1465" s="27">
        <v>159300</v>
      </c>
      <c r="X1465" s="24" t="str">
        <f>IF(OR(I1465="",说明首页!$C$3-INT(I1465)&gt;7),"是","否")</f>
        <v>否</v>
      </c>
      <c r="Y1465" s="24" t="str">
        <f t="shared" si="160"/>
        <v>是</v>
      </c>
      <c r="Z1465" s="24" t="str">
        <f t="shared" si="161"/>
        <v>否</v>
      </c>
      <c r="AA1465" s="24" t="str">
        <f>IF(OR(I1465="",说明首页!$C$3-INT(I1465)&gt;=3),"是","否")</f>
        <v>是</v>
      </c>
      <c r="AB1465" s="28">
        <f t="shared" si="162"/>
        <v>103.90825688073394</v>
      </c>
      <c r="AC1465" s="29">
        <f t="shared" si="163"/>
        <v>15.93</v>
      </c>
      <c r="AD1465" s="27">
        <f t="shared" si="164"/>
        <v>9370.5882352941171</v>
      </c>
      <c r="AE1465" s="29">
        <f t="shared" si="165"/>
        <v>5.86</v>
      </c>
      <c r="AF1465" s="29">
        <f t="shared" si="166"/>
        <v>62.922222222222224</v>
      </c>
      <c r="AG1465" s="28" t="str">
        <f t="shared" si="167"/>
        <v/>
      </c>
      <c r="AH1465" s="28" t="str">
        <f t="shared" si="168"/>
        <v/>
      </c>
      <c r="AI1465" s="28" t="str">
        <f t="shared" si="169"/>
        <v/>
      </c>
      <c r="AJ1465" s="28" t="str">
        <f t="shared" si="170"/>
        <v/>
      </c>
      <c r="AK1465" s="28" t="str">
        <f t="shared" si="171"/>
        <v/>
      </c>
      <c r="AL1465" s="29" t="str">
        <f t="shared" si="172"/>
        <v/>
      </c>
      <c r="AM1465" s="25" t="str">
        <f t="shared" si="173"/>
        <v/>
      </c>
      <c r="AN1465" s="24" t="str">
        <f t="shared" si="174"/>
        <v>非参评</v>
      </c>
      <c r="AO1465" s="24" t="str">
        <f t="shared" si="175"/>
        <v>MOB1-</v>
      </c>
    </row>
    <row r="1466" spans="1:41" ht="13.5" hidden="1" customHeight="1">
      <c r="A1466" s="24" t="s">
        <v>1168</v>
      </c>
      <c r="B1466" s="34" t="s">
        <v>169</v>
      </c>
      <c r="C1466" s="25">
        <v>807240</v>
      </c>
      <c r="D1466" s="24" t="s">
        <v>398</v>
      </c>
      <c r="E1466" s="26">
        <v>46125.599999999999</v>
      </c>
      <c r="F1466" s="26">
        <v>46125.599999999999</v>
      </c>
      <c r="G1466" s="25">
        <v>29</v>
      </c>
      <c r="H1466" s="25">
        <v>29</v>
      </c>
      <c r="I1466" s="26">
        <v>46127.701388888898</v>
      </c>
      <c r="J1466" s="27">
        <v>14</v>
      </c>
      <c r="K1466" s="27">
        <v>14</v>
      </c>
      <c r="L1466" s="27">
        <v>7</v>
      </c>
      <c r="M1466" s="27">
        <v>1116</v>
      </c>
      <c r="N1466" s="27">
        <v>1011</v>
      </c>
      <c r="O1466" s="25"/>
      <c r="P1466" s="27"/>
      <c r="Q1466" s="24"/>
      <c r="R1466" s="24"/>
      <c r="S1466" s="27"/>
      <c r="T1466" s="27"/>
      <c r="U1466" s="27"/>
      <c r="V1466" s="27"/>
      <c r="W1466" s="27"/>
      <c r="X1466" s="24" t="str">
        <f>IF(OR(I1466="",说明首页!$C$3-INT(I1466)&gt;7),"是","否")</f>
        <v>否</v>
      </c>
      <c r="Y1466" s="24" t="str">
        <f t="shared" si="160"/>
        <v>是</v>
      </c>
      <c r="Z1466" s="24" t="str">
        <f t="shared" si="161"/>
        <v>否</v>
      </c>
      <c r="AA1466" s="24" t="str">
        <f>IF(OR(I1466="",说明首页!$C$3-INT(I1466)&gt;=3),"是","否")</f>
        <v>是</v>
      </c>
      <c r="AB1466" s="28">
        <f t="shared" si="162"/>
        <v>144.42857142857142</v>
      </c>
      <c r="AC1466" s="29">
        <f t="shared" si="163"/>
        <v>0</v>
      </c>
      <c r="AD1466" s="27">
        <f t="shared" si="164"/>
        <v>0</v>
      </c>
      <c r="AE1466" s="29">
        <f t="shared" si="165"/>
        <v>0</v>
      </c>
      <c r="AF1466" s="29">
        <f t="shared" si="166"/>
        <v>0</v>
      </c>
      <c r="AG1466" s="28" t="str">
        <f t="shared" si="167"/>
        <v/>
      </c>
      <c r="AH1466" s="28" t="str">
        <f t="shared" si="168"/>
        <v/>
      </c>
      <c r="AI1466" s="28" t="str">
        <f t="shared" si="169"/>
        <v/>
      </c>
      <c r="AJ1466" s="28" t="str">
        <f t="shared" si="170"/>
        <v/>
      </c>
      <c r="AK1466" s="28" t="str">
        <f t="shared" si="171"/>
        <v/>
      </c>
      <c r="AL1466" s="29" t="str">
        <f t="shared" si="172"/>
        <v/>
      </c>
      <c r="AM1466" s="25" t="str">
        <f t="shared" si="173"/>
        <v/>
      </c>
      <c r="AN1466" s="24" t="str">
        <f t="shared" si="174"/>
        <v>非参评</v>
      </c>
      <c r="AO1466" s="24" t="str">
        <f t="shared" si="175"/>
        <v>MOB1-</v>
      </c>
    </row>
    <row r="1467" spans="1:41" ht="13.5" hidden="1" customHeight="1">
      <c r="A1467" s="24" t="s">
        <v>1168</v>
      </c>
      <c r="B1467" s="34" t="s">
        <v>169</v>
      </c>
      <c r="C1467" s="25">
        <v>807242</v>
      </c>
      <c r="D1467" s="24" t="s">
        <v>991</v>
      </c>
      <c r="E1467" s="26">
        <v>46125.3881944444</v>
      </c>
      <c r="F1467" s="26">
        <v>46125.3881944444</v>
      </c>
      <c r="G1467" s="25">
        <v>29</v>
      </c>
      <c r="H1467" s="25">
        <v>29</v>
      </c>
      <c r="I1467" s="26">
        <v>46127.701388888898</v>
      </c>
      <c r="J1467" s="27">
        <v>24</v>
      </c>
      <c r="K1467" s="27">
        <v>24</v>
      </c>
      <c r="L1467" s="27">
        <v>9</v>
      </c>
      <c r="M1467" s="27">
        <v>785</v>
      </c>
      <c r="N1467" s="27">
        <v>583</v>
      </c>
      <c r="O1467" s="25"/>
      <c r="P1467" s="27">
        <v>0</v>
      </c>
      <c r="Q1467" s="24"/>
      <c r="R1467" s="24"/>
      <c r="S1467" s="27">
        <v>1</v>
      </c>
      <c r="T1467" s="27">
        <v>1</v>
      </c>
      <c r="U1467" s="27">
        <v>5000</v>
      </c>
      <c r="V1467" s="27"/>
      <c r="W1467" s="27">
        <v>5000</v>
      </c>
      <c r="X1467" s="24" t="str">
        <f>IF(OR(I1467="",说明首页!$C$3-INT(I1467)&gt;7),"是","否")</f>
        <v>否</v>
      </c>
      <c r="Y1467" s="24" t="str">
        <f t="shared" si="160"/>
        <v>是</v>
      </c>
      <c r="Z1467" s="24" t="str">
        <f t="shared" si="161"/>
        <v>否</v>
      </c>
      <c r="AA1467" s="24" t="str">
        <f>IF(OR(I1467="",说明首页!$C$3-INT(I1467)&gt;=3),"是","否")</f>
        <v>是</v>
      </c>
      <c r="AB1467" s="28">
        <f t="shared" si="162"/>
        <v>64.777777777777771</v>
      </c>
      <c r="AC1467" s="29">
        <f t="shared" si="163"/>
        <v>0.5</v>
      </c>
      <c r="AD1467" s="27">
        <f t="shared" si="164"/>
        <v>5000</v>
      </c>
      <c r="AE1467" s="29">
        <f t="shared" si="165"/>
        <v>0</v>
      </c>
      <c r="AF1467" s="29">
        <f t="shared" si="166"/>
        <v>0</v>
      </c>
      <c r="AG1467" s="28" t="str">
        <f t="shared" si="167"/>
        <v/>
      </c>
      <c r="AH1467" s="28" t="str">
        <f t="shared" si="168"/>
        <v/>
      </c>
      <c r="AI1467" s="28" t="str">
        <f t="shared" si="169"/>
        <v/>
      </c>
      <c r="AJ1467" s="28" t="str">
        <f t="shared" si="170"/>
        <v/>
      </c>
      <c r="AK1467" s="28" t="str">
        <f t="shared" si="171"/>
        <v/>
      </c>
      <c r="AL1467" s="29" t="str">
        <f t="shared" si="172"/>
        <v/>
      </c>
      <c r="AM1467" s="25" t="str">
        <f t="shared" si="173"/>
        <v/>
      </c>
      <c r="AN1467" s="24" t="str">
        <f t="shared" si="174"/>
        <v>非参评</v>
      </c>
      <c r="AO1467" s="24" t="str">
        <f t="shared" si="175"/>
        <v>MOB1-</v>
      </c>
    </row>
    <row r="1468" spans="1:41" ht="13.5" hidden="1" customHeight="1">
      <c r="A1468" s="24" t="s">
        <v>1168</v>
      </c>
      <c r="B1468" s="34" t="s">
        <v>169</v>
      </c>
      <c r="C1468" s="25">
        <v>807244</v>
      </c>
      <c r="D1468" s="24" t="s">
        <v>1018</v>
      </c>
      <c r="E1468" s="26">
        <v>46125.393750000003</v>
      </c>
      <c r="F1468" s="26">
        <v>46125.393750000003</v>
      </c>
      <c r="G1468" s="25">
        <v>29</v>
      </c>
      <c r="H1468" s="25">
        <v>29</v>
      </c>
      <c r="I1468" s="26">
        <v>46135.652777777803</v>
      </c>
      <c r="J1468" s="27">
        <v>9</v>
      </c>
      <c r="K1468" s="27">
        <v>13</v>
      </c>
      <c r="L1468" s="27">
        <v>5</v>
      </c>
      <c r="M1468" s="27">
        <v>1042</v>
      </c>
      <c r="N1468" s="27">
        <v>934</v>
      </c>
      <c r="O1468" s="25"/>
      <c r="P1468" s="27">
        <v>0</v>
      </c>
      <c r="Q1468" s="24"/>
      <c r="R1468" s="24"/>
      <c r="S1468" s="27">
        <v>1</v>
      </c>
      <c r="T1468" s="27">
        <v>1</v>
      </c>
      <c r="U1468" s="27">
        <v>500</v>
      </c>
      <c r="V1468" s="27">
        <v>500</v>
      </c>
      <c r="W1468" s="27">
        <v>500</v>
      </c>
      <c r="X1468" s="24" t="str">
        <f>IF(OR(I1468="",说明首页!$C$3-INT(I1468)&gt;7),"是","否")</f>
        <v>否</v>
      </c>
      <c r="Y1468" s="24" t="str">
        <f t="shared" si="160"/>
        <v>是</v>
      </c>
      <c r="Z1468" s="24" t="str">
        <f t="shared" si="161"/>
        <v>否</v>
      </c>
      <c r="AA1468" s="24" t="str">
        <f>IF(OR(I1468="",说明首页!$C$3-INT(I1468)&gt;=3),"是","否")</f>
        <v>否</v>
      </c>
      <c r="AB1468" s="28">
        <f t="shared" si="162"/>
        <v>186.8</v>
      </c>
      <c r="AC1468" s="29">
        <f t="shared" si="163"/>
        <v>0.05</v>
      </c>
      <c r="AD1468" s="27">
        <f t="shared" si="164"/>
        <v>500</v>
      </c>
      <c r="AE1468" s="29">
        <f t="shared" si="165"/>
        <v>0.05</v>
      </c>
      <c r="AF1468" s="29">
        <f t="shared" si="166"/>
        <v>0</v>
      </c>
      <c r="AG1468" s="28" t="str">
        <f t="shared" si="167"/>
        <v/>
      </c>
      <c r="AH1468" s="28" t="str">
        <f t="shared" si="168"/>
        <v/>
      </c>
      <c r="AI1468" s="28" t="str">
        <f t="shared" si="169"/>
        <v/>
      </c>
      <c r="AJ1468" s="28" t="str">
        <f t="shared" si="170"/>
        <v/>
      </c>
      <c r="AK1468" s="28" t="str">
        <f t="shared" si="171"/>
        <v/>
      </c>
      <c r="AL1468" s="29" t="str">
        <f t="shared" si="172"/>
        <v/>
      </c>
      <c r="AM1468" s="25" t="str">
        <f t="shared" si="173"/>
        <v/>
      </c>
      <c r="AN1468" s="24" t="str">
        <f t="shared" si="174"/>
        <v>非参评</v>
      </c>
      <c r="AO1468" s="24" t="str">
        <f t="shared" si="175"/>
        <v>MOB1-</v>
      </c>
    </row>
    <row r="1469" spans="1:41" ht="13.5" hidden="1" customHeight="1">
      <c r="A1469" s="24" t="s">
        <v>1168</v>
      </c>
      <c r="B1469" s="34" t="s">
        <v>160</v>
      </c>
      <c r="C1469" s="25">
        <v>807250</v>
      </c>
      <c r="D1469" s="24" t="s">
        <v>361</v>
      </c>
      <c r="E1469" s="26">
        <v>46125.3840277778</v>
      </c>
      <c r="F1469" s="26">
        <v>46125.3840277778</v>
      </c>
      <c r="G1469" s="25">
        <v>29</v>
      </c>
      <c r="H1469" s="25">
        <v>29</v>
      </c>
      <c r="I1469" s="26">
        <v>46139.390277777798</v>
      </c>
      <c r="J1469" s="27">
        <v>154</v>
      </c>
      <c r="K1469" s="27">
        <v>168</v>
      </c>
      <c r="L1469" s="27">
        <v>100</v>
      </c>
      <c r="M1469" s="27">
        <v>9117</v>
      </c>
      <c r="N1469" s="27">
        <v>8057</v>
      </c>
      <c r="O1469" s="25">
        <v>1</v>
      </c>
      <c r="P1469" s="27">
        <v>0</v>
      </c>
      <c r="Q1469" s="24"/>
      <c r="R1469" s="24"/>
      <c r="S1469" s="27">
        <v>1</v>
      </c>
      <c r="T1469" s="27">
        <v>2</v>
      </c>
      <c r="U1469" s="27">
        <v>20000</v>
      </c>
      <c r="V1469" s="27">
        <v>20000</v>
      </c>
      <c r="W1469" s="27">
        <v>20000</v>
      </c>
      <c r="X1469" s="24" t="str">
        <f>IF(OR(I1469="",说明首页!$C$3-INT(I1469)&gt;7),"是","否")</f>
        <v>否</v>
      </c>
      <c r="Y1469" s="24" t="str">
        <f t="shared" si="160"/>
        <v>是</v>
      </c>
      <c r="Z1469" s="24" t="str">
        <f t="shared" si="161"/>
        <v>否</v>
      </c>
      <c r="AA1469" s="24" t="str">
        <f>IF(OR(I1469="",说明首页!$C$3-INT(I1469)&gt;=3),"是","否")</f>
        <v>否</v>
      </c>
      <c r="AB1469" s="28">
        <f t="shared" si="162"/>
        <v>80.569999999999993</v>
      </c>
      <c r="AC1469" s="29">
        <f t="shared" si="163"/>
        <v>2</v>
      </c>
      <c r="AD1469" s="27">
        <f t="shared" si="164"/>
        <v>10000</v>
      </c>
      <c r="AE1469" s="29">
        <f t="shared" si="165"/>
        <v>2</v>
      </c>
      <c r="AF1469" s="29">
        <f t="shared" si="166"/>
        <v>134.28333333333333</v>
      </c>
      <c r="AG1469" s="28" t="str">
        <f t="shared" si="167"/>
        <v/>
      </c>
      <c r="AH1469" s="28" t="str">
        <f t="shared" si="168"/>
        <v/>
      </c>
      <c r="AI1469" s="28" t="str">
        <f t="shared" si="169"/>
        <v/>
      </c>
      <c r="AJ1469" s="28" t="str">
        <f t="shared" si="170"/>
        <v/>
      </c>
      <c r="AK1469" s="28" t="str">
        <f t="shared" si="171"/>
        <v/>
      </c>
      <c r="AL1469" s="29" t="str">
        <f t="shared" si="172"/>
        <v/>
      </c>
      <c r="AM1469" s="25" t="str">
        <f t="shared" si="173"/>
        <v/>
      </c>
      <c r="AN1469" s="24" t="str">
        <f t="shared" si="174"/>
        <v>非参评</v>
      </c>
      <c r="AO1469" s="24" t="str">
        <f t="shared" si="175"/>
        <v>MOB1-</v>
      </c>
    </row>
    <row r="1470" spans="1:41" ht="13.5" hidden="1" customHeight="1">
      <c r="A1470" s="24" t="s">
        <v>1168</v>
      </c>
      <c r="B1470" s="34" t="s">
        <v>160</v>
      </c>
      <c r="C1470" s="25">
        <v>807251</v>
      </c>
      <c r="D1470" s="24" t="s">
        <v>1680</v>
      </c>
      <c r="E1470" s="26">
        <v>46123.390972222202</v>
      </c>
      <c r="F1470" s="26">
        <v>46123.390972222202</v>
      </c>
      <c r="G1470" s="25">
        <v>31</v>
      </c>
      <c r="H1470" s="25">
        <v>31</v>
      </c>
      <c r="I1470" s="26">
        <v>46127.765972222202</v>
      </c>
      <c r="J1470" s="27">
        <v>303</v>
      </c>
      <c r="K1470" s="27">
        <v>332</v>
      </c>
      <c r="L1470" s="27">
        <v>173</v>
      </c>
      <c r="M1470" s="27">
        <v>16898</v>
      </c>
      <c r="N1470" s="27">
        <v>14393</v>
      </c>
      <c r="O1470" s="25">
        <v>3</v>
      </c>
      <c r="P1470" s="27">
        <v>0</v>
      </c>
      <c r="Q1470" s="24"/>
      <c r="R1470" s="24"/>
      <c r="S1470" s="27">
        <v>19</v>
      </c>
      <c r="T1470" s="27">
        <v>28</v>
      </c>
      <c r="U1470" s="27">
        <v>484000</v>
      </c>
      <c r="V1470" s="27">
        <v>67200</v>
      </c>
      <c r="W1470" s="27">
        <v>484000</v>
      </c>
      <c r="X1470" s="24" t="str">
        <f>IF(OR(I1470="",说明首页!$C$3-INT(I1470)&gt;7),"是","否")</f>
        <v>否</v>
      </c>
      <c r="Y1470" s="24" t="str">
        <f t="shared" si="160"/>
        <v>是</v>
      </c>
      <c r="Z1470" s="24" t="str">
        <f t="shared" si="161"/>
        <v>否</v>
      </c>
      <c r="AA1470" s="24" t="str">
        <f>IF(OR(I1470="",说明首页!$C$3-INT(I1470)&gt;=3),"是","否")</f>
        <v>是</v>
      </c>
      <c r="AB1470" s="28">
        <f t="shared" si="162"/>
        <v>83.196531791907518</v>
      </c>
      <c r="AC1470" s="29">
        <f t="shared" si="163"/>
        <v>48.4</v>
      </c>
      <c r="AD1470" s="27">
        <f t="shared" si="164"/>
        <v>17285.714285714286</v>
      </c>
      <c r="AE1470" s="29">
        <f t="shared" si="165"/>
        <v>6.72</v>
      </c>
      <c r="AF1470" s="29">
        <f t="shared" si="166"/>
        <v>79.961111111111123</v>
      </c>
      <c r="AG1470" s="28" t="str">
        <f t="shared" si="167"/>
        <v/>
      </c>
      <c r="AH1470" s="28" t="str">
        <f t="shared" si="168"/>
        <v/>
      </c>
      <c r="AI1470" s="28" t="str">
        <f t="shared" si="169"/>
        <v/>
      </c>
      <c r="AJ1470" s="28" t="str">
        <f t="shared" si="170"/>
        <v/>
      </c>
      <c r="AK1470" s="28" t="str">
        <f t="shared" si="171"/>
        <v/>
      </c>
      <c r="AL1470" s="29" t="str">
        <f t="shared" si="172"/>
        <v/>
      </c>
      <c r="AM1470" s="25" t="str">
        <f t="shared" si="173"/>
        <v/>
      </c>
      <c r="AN1470" s="24" t="str">
        <f t="shared" si="174"/>
        <v>非参评</v>
      </c>
      <c r="AO1470" s="24" t="str">
        <f t="shared" si="175"/>
        <v>MOB1-3</v>
      </c>
    </row>
    <row r="1471" spans="1:41" ht="13.5" hidden="1" customHeight="1">
      <c r="A1471" s="24" t="s">
        <v>1168</v>
      </c>
      <c r="B1471" s="34" t="s">
        <v>145</v>
      </c>
      <c r="C1471" s="25">
        <v>807309</v>
      </c>
      <c r="D1471" s="24" t="s">
        <v>146</v>
      </c>
      <c r="E1471" s="26">
        <v>46125.472222222197</v>
      </c>
      <c r="F1471" s="26">
        <v>46125.472222222197</v>
      </c>
      <c r="G1471" s="25">
        <v>29</v>
      </c>
      <c r="H1471" s="25">
        <v>29</v>
      </c>
      <c r="I1471" s="26">
        <v>46147.726388888899</v>
      </c>
      <c r="J1471" s="27">
        <v>158</v>
      </c>
      <c r="K1471" s="27">
        <v>177</v>
      </c>
      <c r="L1471" s="27">
        <v>66</v>
      </c>
      <c r="M1471" s="24">
        <v>7804</v>
      </c>
      <c r="N1471" s="24">
        <v>6241</v>
      </c>
      <c r="O1471" s="24"/>
      <c r="P1471" s="24"/>
      <c r="Q1471" s="24"/>
      <c r="R1471" s="24"/>
      <c r="S1471" s="24"/>
      <c r="T1471" s="24"/>
      <c r="U1471" s="24"/>
      <c r="V1471" s="24"/>
      <c r="W1471" s="24"/>
      <c r="X1471" s="24" t="str">
        <f>IF(OR(I1471="",说明首页!$C$3-INT(I1471)&gt;7),"是","否")</f>
        <v>否</v>
      </c>
      <c r="Y1471" s="24" t="str">
        <f t="shared" si="160"/>
        <v>是</v>
      </c>
      <c r="Z1471" s="24" t="str">
        <f t="shared" si="161"/>
        <v>否</v>
      </c>
      <c r="AA1471" s="24" t="str">
        <f>IF(OR(I1471="",说明首页!$C$3-INT(I1471)&gt;=3),"是","否")</f>
        <v>否</v>
      </c>
      <c r="AB1471" s="28">
        <f t="shared" si="162"/>
        <v>94.560606060606062</v>
      </c>
      <c r="AC1471" s="29">
        <f t="shared" si="163"/>
        <v>0</v>
      </c>
      <c r="AD1471" s="27">
        <f t="shared" si="164"/>
        <v>0</v>
      </c>
      <c r="AE1471" s="29">
        <f t="shared" si="165"/>
        <v>0</v>
      </c>
      <c r="AF1471" s="29">
        <f t="shared" si="166"/>
        <v>0</v>
      </c>
      <c r="AG1471" s="28" t="str">
        <f t="shared" si="167"/>
        <v/>
      </c>
      <c r="AH1471" s="28" t="str">
        <f t="shared" si="168"/>
        <v/>
      </c>
      <c r="AI1471" s="28" t="str">
        <f t="shared" si="169"/>
        <v/>
      </c>
      <c r="AJ1471" s="28" t="str">
        <f t="shared" si="170"/>
        <v/>
      </c>
      <c r="AK1471" s="28" t="str">
        <f t="shared" si="171"/>
        <v/>
      </c>
      <c r="AL1471" s="29" t="str">
        <f t="shared" si="172"/>
        <v/>
      </c>
      <c r="AM1471" s="25" t="str">
        <f t="shared" si="173"/>
        <v/>
      </c>
      <c r="AN1471" s="24" t="str">
        <f t="shared" si="174"/>
        <v>非参评</v>
      </c>
      <c r="AO1471" s="24" t="str">
        <f t="shared" si="175"/>
        <v>MOB1-</v>
      </c>
    </row>
    <row r="1472" spans="1:41" ht="13.5" hidden="1" customHeight="1">
      <c r="A1472" s="24" t="s">
        <v>1168</v>
      </c>
      <c r="B1472" s="34" t="s">
        <v>145</v>
      </c>
      <c r="C1472" s="25">
        <v>807311</v>
      </c>
      <c r="D1472" s="24" t="s">
        <v>1694</v>
      </c>
      <c r="E1472" s="26">
        <v>46125.4819444444</v>
      </c>
      <c r="F1472" s="26">
        <v>46125.4819444444</v>
      </c>
      <c r="G1472" s="25">
        <v>29</v>
      </c>
      <c r="H1472" s="25">
        <v>29</v>
      </c>
      <c r="I1472" s="26">
        <v>46135.765972222202</v>
      </c>
      <c r="J1472" s="27">
        <v>1418</v>
      </c>
      <c r="K1472" s="27">
        <v>1490</v>
      </c>
      <c r="L1472" s="27">
        <v>829</v>
      </c>
      <c r="M1472" s="27">
        <v>85082</v>
      </c>
      <c r="N1472" s="27">
        <v>75932</v>
      </c>
      <c r="O1472" s="25">
        <v>10</v>
      </c>
      <c r="P1472" s="27">
        <v>0</v>
      </c>
      <c r="Q1472" s="24"/>
      <c r="R1472" s="24"/>
      <c r="S1472" s="27">
        <v>52</v>
      </c>
      <c r="T1472" s="27">
        <v>82</v>
      </c>
      <c r="U1472" s="27">
        <v>398100</v>
      </c>
      <c r="V1472" s="27">
        <v>83800</v>
      </c>
      <c r="W1472" s="27">
        <v>398100</v>
      </c>
      <c r="X1472" s="24" t="str">
        <f>IF(OR(I1472="",说明首页!$C$3-INT(I1472)&gt;7),"是","否")</f>
        <v>否</v>
      </c>
      <c r="Y1472" s="24" t="str">
        <f t="shared" si="160"/>
        <v>是</v>
      </c>
      <c r="Z1472" s="24" t="str">
        <f t="shared" si="161"/>
        <v>否</v>
      </c>
      <c r="AA1472" s="24" t="str">
        <f>IF(OR(I1472="",说明首页!$C$3-INT(I1472)&gt;=3),"是","否")</f>
        <v>否</v>
      </c>
      <c r="AB1472" s="28">
        <f t="shared" si="162"/>
        <v>91.594692400482515</v>
      </c>
      <c r="AC1472" s="29">
        <f t="shared" si="163"/>
        <v>39.81</v>
      </c>
      <c r="AD1472" s="27">
        <f t="shared" si="164"/>
        <v>4854.8780487804879</v>
      </c>
      <c r="AE1472" s="29">
        <f t="shared" si="165"/>
        <v>8.3800000000000008</v>
      </c>
      <c r="AF1472" s="29">
        <f t="shared" si="166"/>
        <v>126.55333333333333</v>
      </c>
      <c r="AG1472" s="28" t="str">
        <f t="shared" si="167"/>
        <v/>
      </c>
      <c r="AH1472" s="28" t="str">
        <f t="shared" si="168"/>
        <v/>
      </c>
      <c r="AI1472" s="28" t="str">
        <f t="shared" si="169"/>
        <v/>
      </c>
      <c r="AJ1472" s="28" t="str">
        <f t="shared" si="170"/>
        <v/>
      </c>
      <c r="AK1472" s="28" t="str">
        <f t="shared" si="171"/>
        <v/>
      </c>
      <c r="AL1472" s="29" t="str">
        <f t="shared" si="172"/>
        <v/>
      </c>
      <c r="AM1472" s="25" t="str">
        <f t="shared" si="173"/>
        <v/>
      </c>
      <c r="AN1472" s="24" t="str">
        <f t="shared" si="174"/>
        <v>非参评</v>
      </c>
      <c r="AO1472" s="24" t="str">
        <f t="shared" si="175"/>
        <v>MOB1-</v>
      </c>
    </row>
    <row r="1473" spans="1:41" ht="13.5" hidden="1" customHeight="1">
      <c r="A1473" s="24" t="s">
        <v>1168</v>
      </c>
      <c r="B1473" s="34" t="s">
        <v>145</v>
      </c>
      <c r="C1473" s="25">
        <v>807312</v>
      </c>
      <c r="D1473" s="24" t="s">
        <v>1499</v>
      </c>
      <c r="E1473" s="26">
        <v>46125.4819444444</v>
      </c>
      <c r="F1473" s="26">
        <v>46125.4819444444</v>
      </c>
      <c r="G1473" s="25">
        <v>29</v>
      </c>
      <c r="H1473" s="25">
        <v>29</v>
      </c>
      <c r="I1473" s="26">
        <v>46154.801388888904</v>
      </c>
      <c r="J1473" s="27">
        <v>3883</v>
      </c>
      <c r="K1473" s="27">
        <v>4209</v>
      </c>
      <c r="L1473" s="27">
        <v>2287</v>
      </c>
      <c r="M1473" s="27">
        <v>208417</v>
      </c>
      <c r="N1473" s="27">
        <v>179683</v>
      </c>
      <c r="O1473" s="25">
        <v>23</v>
      </c>
      <c r="P1473" s="27">
        <v>0</v>
      </c>
      <c r="Q1473" s="24"/>
      <c r="R1473" s="24"/>
      <c r="S1473" s="27">
        <v>155</v>
      </c>
      <c r="T1473" s="27">
        <v>221</v>
      </c>
      <c r="U1473" s="27">
        <v>3370000</v>
      </c>
      <c r="V1473" s="27">
        <v>816800</v>
      </c>
      <c r="W1473" s="27">
        <v>3370000</v>
      </c>
      <c r="X1473" s="24" t="str">
        <f>IF(OR(I1473="",说明首页!$C$3-INT(I1473)&gt;7),"是","否")</f>
        <v>否</v>
      </c>
      <c r="Y1473" s="24" t="str">
        <f t="shared" si="160"/>
        <v>否</v>
      </c>
      <c r="Z1473" s="24" t="str">
        <f t="shared" si="161"/>
        <v>是</v>
      </c>
      <c r="AA1473" s="24" t="str">
        <f>IF(OR(I1473="",说明首页!$C$3-INT(I1473)&gt;=3),"是","否")</f>
        <v>否</v>
      </c>
      <c r="AB1473" s="28">
        <f t="shared" si="162"/>
        <v>78.567118495846088</v>
      </c>
      <c r="AC1473" s="29">
        <f t="shared" si="163"/>
        <v>337</v>
      </c>
      <c r="AD1473" s="27">
        <f t="shared" si="164"/>
        <v>15248.868778280543</v>
      </c>
      <c r="AE1473" s="29">
        <f t="shared" si="165"/>
        <v>81.680000000000007</v>
      </c>
      <c r="AF1473" s="29">
        <f t="shared" si="166"/>
        <v>130.20507246376812</v>
      </c>
      <c r="AG1473" s="28">
        <f t="shared" si="167"/>
        <v>21.079258010118043</v>
      </c>
      <c r="AH1473" s="28">
        <f t="shared" si="168"/>
        <v>4.5531197301854975</v>
      </c>
      <c r="AI1473" s="28">
        <f t="shared" si="169"/>
        <v>6.4080944350758857</v>
      </c>
      <c r="AJ1473" s="28">
        <f t="shared" si="170"/>
        <v>5.3962900505902187</v>
      </c>
      <c r="AK1473" s="28">
        <f t="shared" si="171"/>
        <v>41.821247892074197</v>
      </c>
      <c r="AL1473" s="29">
        <f t="shared" si="172"/>
        <v>15.93</v>
      </c>
      <c r="AM1473" s="25">
        <f t="shared" si="173"/>
        <v>551</v>
      </c>
      <c r="AN1473" s="24" t="str">
        <f t="shared" si="174"/>
        <v>C</v>
      </c>
      <c r="AO1473" s="24" t="str">
        <f t="shared" si="175"/>
        <v>MOB1-</v>
      </c>
    </row>
    <row r="1474" spans="1:41" ht="13.5" hidden="1" customHeight="1">
      <c r="A1474" s="24" t="s">
        <v>1168</v>
      </c>
      <c r="B1474" s="34" t="s">
        <v>145</v>
      </c>
      <c r="C1474" s="25">
        <v>807313</v>
      </c>
      <c r="D1474" s="24" t="s">
        <v>274</v>
      </c>
      <c r="E1474" s="26">
        <v>46125.480555555601</v>
      </c>
      <c r="F1474" s="26">
        <v>46125.480555555601</v>
      </c>
      <c r="G1474" s="25">
        <v>29</v>
      </c>
      <c r="H1474" s="25">
        <v>29</v>
      </c>
      <c r="I1474" s="26">
        <v>46154.840972222199</v>
      </c>
      <c r="J1474" s="27">
        <v>190</v>
      </c>
      <c r="K1474" s="27">
        <v>195</v>
      </c>
      <c r="L1474" s="27">
        <v>73</v>
      </c>
      <c r="M1474" s="27">
        <v>7985</v>
      </c>
      <c r="N1474" s="27">
        <v>6101</v>
      </c>
      <c r="O1474" s="25">
        <v>1</v>
      </c>
      <c r="P1474" s="27">
        <v>0</v>
      </c>
      <c r="Q1474" s="24"/>
      <c r="R1474" s="24"/>
      <c r="S1474" s="27">
        <v>2</v>
      </c>
      <c r="T1474" s="27">
        <v>3</v>
      </c>
      <c r="U1474" s="27">
        <v>64100</v>
      </c>
      <c r="V1474" s="27">
        <v>63100</v>
      </c>
      <c r="W1474" s="27">
        <v>64100</v>
      </c>
      <c r="X1474" s="24" t="str">
        <f>IF(OR(I1474="",说明首页!$C$3-INT(I1474)&gt;7),"是","否")</f>
        <v>否</v>
      </c>
      <c r="Y1474" s="24" t="str">
        <f t="shared" ref="Y1474:Y1537" si="176">IF(OR(O1474="",O1474&lt;22),"是","否")</f>
        <v>是</v>
      </c>
      <c r="Z1474" s="24" t="str">
        <f t="shared" ref="Z1474:Z1537" si="177">IF(AND(X1474="否",Y1474="否"),"是","否")</f>
        <v>否</v>
      </c>
      <c r="AA1474" s="24" t="str">
        <f>IF(OR(I1474="",说明首页!$C$3-INT(I1474)&gt;=3),"是","否")</f>
        <v>否</v>
      </c>
      <c r="AB1474" s="28">
        <f t="shared" ref="AB1474:AB1537" si="178">IFERROR(IF(L1474&gt;0,N1474/L1474,0),0)</f>
        <v>83.575342465753423</v>
      </c>
      <c r="AC1474" s="29">
        <f t="shared" ref="AC1474:AC1537" si="179">IFERROR(IF(U1474="",0,U1474/10000),0)</f>
        <v>6.41</v>
      </c>
      <c r="AD1474" s="27">
        <f t="shared" ref="AD1474:AD1537" si="180">IFERROR(IF(AND(T1474&lt;&gt;"",T1474&gt;0),U1474/T1474,0),0)</f>
        <v>21366.666666666668</v>
      </c>
      <c r="AE1474" s="29">
        <f t="shared" ref="AE1474:AE1537" si="181">IFERROR(IF(V1474="",0,V1474/10000),0)</f>
        <v>6.31</v>
      </c>
      <c r="AF1474" s="29">
        <f t="shared" ref="AF1474:AF1537" si="182">IFERROR(IF(O1474&gt;0,N1474/O1474/60,0),0)</f>
        <v>101.68333333333334</v>
      </c>
      <c r="AG1474" s="28" t="str">
        <f t="shared" ref="AG1474:AG1537" si="183">IF(Z1474="是",COUNTIFS($Z$2:$Z$4721,"是",$AB$2:$AB$4721,"&lt;"&amp;AB1474)/COUNTIF($Z$2:$Z$4721,"是")*100,"")</f>
        <v/>
      </c>
      <c r="AH1474" s="28" t="str">
        <f t="shared" ref="AH1474:AH1537" si="184">IF(Z1474="是",COUNTIFS($Z$2:$Z$4721,"是",$AC$2:$AC$4721,"&lt;"&amp;AC1474)/COUNTIF($Z$2:$Z$4721,"是")*100,"")</f>
        <v/>
      </c>
      <c r="AI1474" s="28" t="str">
        <f t="shared" ref="AI1474:AI1537" si="185">IF(Z1474="是",COUNTIFS($Z$2:$Z$4721,"是",$AD$2:$AD$4721,"&lt;"&amp;AD1474)/COUNTIF($Z$2:$Z$4721,"是")*100,"")</f>
        <v/>
      </c>
      <c r="AJ1474" s="28" t="str">
        <f t="shared" ref="AJ1474:AJ1537" si="186">IF(Z1474="是",COUNTIFS($Z$2:$Z$4721,"是",$AE$2:$AE$4721,"&lt;"&amp;AE1474)/COUNTIF($Z$2:$Z$4721,"是")*100,"")</f>
        <v/>
      </c>
      <c r="AK1474" s="28" t="str">
        <f t="shared" ref="AK1474:AK1537" si="187">IF(Z1474="是",COUNTIFS($Z$2:$Z$4721,"是",$AF$2:$AF$4721,"&lt;"&amp;AF1474)/COUNTIF($Z$2:$Z$4721,"是")*100,"")</f>
        <v/>
      </c>
      <c r="AL1474" s="29" t="str">
        <f t="shared" ref="AL1474:AL1537" si="188">IF(Z1474="是",ROUND(AG1474*0.1+AH1474*0.35+AI1474*0.15+AJ1474*0.15+AK1474*0.25,2),"")</f>
        <v/>
      </c>
      <c r="AM1474" s="25" t="str">
        <f t="shared" ref="AM1474:AM1537" si="189">IF(Z1474="是",COUNTIFS($Z$2:$Z$4721,"是",$AL$2:$AL$4721,"&gt;"&amp;AL1474)+1,"")</f>
        <v/>
      </c>
      <c r="AN1474" s="24" t="str">
        <f t="shared" ref="AN1474:AN1537" si="190">IF(Z1474&lt;&gt;"是","非参评",IF(AND(AM1474&lt;=COUNTIF($Z$2:$Z$4721,"是")*0.2,AC1474&gt;MEDIAN(IF($Z$2:$Z$4721="是",$AC$2:$AC$4721))),"S",IF(AM1474&lt;=COUNTIF($Z$2:$Z$4721,"是")*0.5,"A",IF(AM1474&lt;=COUNTIF($Z$2:$Z$4721,"是")*0.8,"B","C"))))</f>
        <v>非参评</v>
      </c>
      <c r="AO1474" s="24" t="str">
        <f t="shared" ref="AO1474:AO1537" si="191">IF(G1474="","无数据",IF(G1474&lt;30,"MOB1-",IF(G1474&lt;90,"MOB1-3",IF(G1474&lt;180,"MOB3-6",IF(G1474&lt;365,"MOB6-12","MOB12+")))))</f>
        <v>MOB1-</v>
      </c>
    </row>
    <row r="1475" spans="1:41" ht="13.5" hidden="1" customHeight="1">
      <c r="A1475" s="24" t="s">
        <v>1168</v>
      </c>
      <c r="B1475" s="34" t="s">
        <v>145</v>
      </c>
      <c r="C1475" s="25">
        <v>807314</v>
      </c>
      <c r="D1475" s="24" t="s">
        <v>826</v>
      </c>
      <c r="E1475" s="26">
        <v>46126.448611111096</v>
      </c>
      <c r="F1475" s="26">
        <v>46126.448611111096</v>
      </c>
      <c r="G1475" s="25">
        <v>28</v>
      </c>
      <c r="H1475" s="25">
        <v>28</v>
      </c>
      <c r="I1475" s="26">
        <v>46126.485416666699</v>
      </c>
      <c r="J1475" s="27">
        <v>13</v>
      </c>
      <c r="K1475" s="27">
        <v>14</v>
      </c>
      <c r="L1475" s="27">
        <v>1</v>
      </c>
      <c r="M1475" s="27">
        <v>230</v>
      </c>
      <c r="N1475" s="27">
        <v>63</v>
      </c>
      <c r="O1475" s="24"/>
      <c r="P1475" s="24"/>
      <c r="Q1475" s="24"/>
      <c r="R1475" s="24"/>
      <c r="S1475" s="24"/>
      <c r="T1475" s="24"/>
      <c r="U1475" s="24"/>
      <c r="V1475" s="24"/>
      <c r="W1475" s="24"/>
      <c r="X1475" s="24" t="str">
        <f>IF(OR(I1475="",说明首页!$C$3-INT(I1475)&gt;7),"是","否")</f>
        <v>否</v>
      </c>
      <c r="Y1475" s="24" t="str">
        <f t="shared" si="176"/>
        <v>是</v>
      </c>
      <c r="Z1475" s="24" t="str">
        <f t="shared" si="177"/>
        <v>否</v>
      </c>
      <c r="AA1475" s="24" t="str">
        <f>IF(OR(I1475="",说明首页!$C$3-INT(I1475)&gt;=3),"是","否")</f>
        <v>是</v>
      </c>
      <c r="AB1475" s="28">
        <f t="shared" si="178"/>
        <v>63</v>
      </c>
      <c r="AC1475" s="29">
        <f t="shared" si="179"/>
        <v>0</v>
      </c>
      <c r="AD1475" s="27">
        <f t="shared" si="180"/>
        <v>0</v>
      </c>
      <c r="AE1475" s="29">
        <f t="shared" si="181"/>
        <v>0</v>
      </c>
      <c r="AF1475" s="29">
        <f t="shared" si="182"/>
        <v>0</v>
      </c>
      <c r="AG1475" s="28" t="str">
        <f t="shared" si="183"/>
        <v/>
      </c>
      <c r="AH1475" s="28" t="str">
        <f t="shared" si="184"/>
        <v/>
      </c>
      <c r="AI1475" s="28" t="str">
        <f t="shared" si="185"/>
        <v/>
      </c>
      <c r="AJ1475" s="28" t="str">
        <f t="shared" si="186"/>
        <v/>
      </c>
      <c r="AK1475" s="28" t="str">
        <f t="shared" si="187"/>
        <v/>
      </c>
      <c r="AL1475" s="29" t="str">
        <f t="shared" si="188"/>
        <v/>
      </c>
      <c r="AM1475" s="25" t="str">
        <f t="shared" si="189"/>
        <v/>
      </c>
      <c r="AN1475" s="24" t="str">
        <f t="shared" si="190"/>
        <v>非参评</v>
      </c>
      <c r="AO1475" s="24" t="str">
        <f t="shared" si="191"/>
        <v>MOB1-</v>
      </c>
    </row>
    <row r="1476" spans="1:41" ht="13.5" hidden="1" customHeight="1">
      <c r="A1476" s="24" t="s">
        <v>1168</v>
      </c>
      <c r="B1476" s="34" t="s">
        <v>145</v>
      </c>
      <c r="C1476" s="25">
        <v>807315</v>
      </c>
      <c r="D1476" s="24" t="s">
        <v>1957</v>
      </c>
      <c r="E1476" s="26">
        <v>46125.480555555601</v>
      </c>
      <c r="F1476" s="26">
        <v>46125.480555555601</v>
      </c>
      <c r="G1476" s="25">
        <v>29</v>
      </c>
      <c r="H1476" s="25">
        <v>29</v>
      </c>
      <c r="I1476" s="26">
        <v>46146.758333333302</v>
      </c>
      <c r="J1476" s="27">
        <v>2386</v>
      </c>
      <c r="K1476" s="27">
        <v>2719</v>
      </c>
      <c r="L1476" s="27">
        <v>1510</v>
      </c>
      <c r="M1476" s="27">
        <v>159049</v>
      </c>
      <c r="N1476" s="27">
        <v>141030</v>
      </c>
      <c r="O1476" s="24">
        <v>18</v>
      </c>
      <c r="P1476" s="24">
        <v>0</v>
      </c>
      <c r="Q1476" s="24"/>
      <c r="R1476" s="24"/>
      <c r="S1476" s="24">
        <v>150</v>
      </c>
      <c r="T1476" s="24">
        <v>235</v>
      </c>
      <c r="U1476" s="24">
        <v>3478800</v>
      </c>
      <c r="V1476" s="24">
        <v>1081700</v>
      </c>
      <c r="W1476" s="24">
        <v>3478800</v>
      </c>
      <c r="X1476" s="24" t="str">
        <f>IF(OR(I1476="",说明首页!$C$3-INT(I1476)&gt;7),"是","否")</f>
        <v>否</v>
      </c>
      <c r="Y1476" s="24" t="str">
        <f t="shared" si="176"/>
        <v>是</v>
      </c>
      <c r="Z1476" s="24" t="str">
        <f t="shared" si="177"/>
        <v>否</v>
      </c>
      <c r="AA1476" s="24" t="str">
        <f>IF(OR(I1476="",说明首页!$C$3-INT(I1476)&gt;=3),"是","否")</f>
        <v>否</v>
      </c>
      <c r="AB1476" s="28">
        <f t="shared" si="178"/>
        <v>93.397350993377486</v>
      </c>
      <c r="AC1476" s="29">
        <f t="shared" si="179"/>
        <v>347.88</v>
      </c>
      <c r="AD1476" s="27">
        <f t="shared" si="180"/>
        <v>14803.404255319148</v>
      </c>
      <c r="AE1476" s="29">
        <f t="shared" si="181"/>
        <v>108.17</v>
      </c>
      <c r="AF1476" s="29">
        <f t="shared" si="182"/>
        <v>130.58333333333334</v>
      </c>
      <c r="AG1476" s="28" t="str">
        <f t="shared" si="183"/>
        <v/>
      </c>
      <c r="AH1476" s="28" t="str">
        <f t="shared" si="184"/>
        <v/>
      </c>
      <c r="AI1476" s="28" t="str">
        <f t="shared" si="185"/>
        <v/>
      </c>
      <c r="AJ1476" s="28" t="str">
        <f t="shared" si="186"/>
        <v/>
      </c>
      <c r="AK1476" s="28" t="str">
        <f t="shared" si="187"/>
        <v/>
      </c>
      <c r="AL1476" s="29" t="str">
        <f t="shared" si="188"/>
        <v/>
      </c>
      <c r="AM1476" s="25" t="str">
        <f t="shared" si="189"/>
        <v/>
      </c>
      <c r="AN1476" s="24" t="str">
        <f t="shared" si="190"/>
        <v>非参评</v>
      </c>
      <c r="AO1476" s="24" t="str">
        <f t="shared" si="191"/>
        <v>MOB1-</v>
      </c>
    </row>
    <row r="1477" spans="1:41" ht="13.5" hidden="1" customHeight="1">
      <c r="A1477" s="24" t="s">
        <v>1168</v>
      </c>
      <c r="B1477" s="34" t="s">
        <v>167</v>
      </c>
      <c r="C1477" s="25">
        <v>807316</v>
      </c>
      <c r="D1477" s="24" t="s">
        <v>1194</v>
      </c>
      <c r="E1477" s="26">
        <v>46126.689583333296</v>
      </c>
      <c r="F1477" s="26">
        <v>46126.689583333296</v>
      </c>
      <c r="G1477" s="25">
        <v>28</v>
      </c>
      <c r="H1477" s="25">
        <v>28</v>
      </c>
      <c r="I1477" s="26">
        <v>46126.745833333298</v>
      </c>
      <c r="J1477" s="27">
        <v>24</v>
      </c>
      <c r="K1477" s="27">
        <v>24</v>
      </c>
      <c r="L1477" s="27">
        <v>16</v>
      </c>
      <c r="M1477" s="27">
        <v>2067</v>
      </c>
      <c r="N1477" s="27">
        <v>1944</v>
      </c>
      <c r="O1477" s="25">
        <v>1</v>
      </c>
      <c r="P1477" s="27">
        <v>0</v>
      </c>
      <c r="Q1477" s="24"/>
      <c r="R1477" s="24"/>
      <c r="S1477" s="27">
        <v>1</v>
      </c>
      <c r="T1477" s="27">
        <v>1</v>
      </c>
      <c r="U1477" s="27">
        <v>2100</v>
      </c>
      <c r="V1477" s="27"/>
      <c r="W1477" s="27">
        <v>2100</v>
      </c>
      <c r="X1477" s="24" t="str">
        <f>IF(OR(I1477="",说明首页!$C$3-INT(I1477)&gt;7),"是","否")</f>
        <v>否</v>
      </c>
      <c r="Y1477" s="24" t="str">
        <f t="shared" si="176"/>
        <v>是</v>
      </c>
      <c r="Z1477" s="24" t="str">
        <f t="shared" si="177"/>
        <v>否</v>
      </c>
      <c r="AA1477" s="24" t="str">
        <f>IF(OR(I1477="",说明首页!$C$3-INT(I1477)&gt;=3),"是","否")</f>
        <v>是</v>
      </c>
      <c r="AB1477" s="28">
        <f t="shared" si="178"/>
        <v>121.5</v>
      </c>
      <c r="AC1477" s="29">
        <f t="shared" si="179"/>
        <v>0.21</v>
      </c>
      <c r="AD1477" s="27">
        <f t="shared" si="180"/>
        <v>2100</v>
      </c>
      <c r="AE1477" s="29">
        <f t="shared" si="181"/>
        <v>0</v>
      </c>
      <c r="AF1477" s="29">
        <f t="shared" si="182"/>
        <v>32.4</v>
      </c>
      <c r="AG1477" s="28" t="str">
        <f t="shared" si="183"/>
        <v/>
      </c>
      <c r="AH1477" s="28" t="str">
        <f t="shared" si="184"/>
        <v/>
      </c>
      <c r="AI1477" s="28" t="str">
        <f t="shared" si="185"/>
        <v/>
      </c>
      <c r="AJ1477" s="28" t="str">
        <f t="shared" si="186"/>
        <v/>
      </c>
      <c r="AK1477" s="28" t="str">
        <f t="shared" si="187"/>
        <v/>
      </c>
      <c r="AL1477" s="29" t="str">
        <f t="shared" si="188"/>
        <v/>
      </c>
      <c r="AM1477" s="25" t="str">
        <f t="shared" si="189"/>
        <v/>
      </c>
      <c r="AN1477" s="24" t="str">
        <f t="shared" si="190"/>
        <v>非参评</v>
      </c>
      <c r="AO1477" s="24" t="str">
        <f t="shared" si="191"/>
        <v>MOB1-</v>
      </c>
    </row>
    <row r="1478" spans="1:41" ht="13.5" hidden="1" customHeight="1">
      <c r="A1478" s="24" t="s">
        <v>1168</v>
      </c>
      <c r="B1478" s="34" t="s">
        <v>167</v>
      </c>
      <c r="C1478" s="25">
        <v>807319</v>
      </c>
      <c r="D1478" s="24" t="s">
        <v>1193</v>
      </c>
      <c r="E1478" s="26">
        <v>46126.690972222197</v>
      </c>
      <c r="F1478" s="26">
        <v>46126.690972222197</v>
      </c>
      <c r="G1478" s="25">
        <v>28</v>
      </c>
      <c r="H1478" s="25">
        <v>28</v>
      </c>
      <c r="I1478" s="26">
        <v>46126.745138888902</v>
      </c>
      <c r="J1478" s="27">
        <v>25</v>
      </c>
      <c r="K1478" s="27">
        <v>25</v>
      </c>
      <c r="L1478" s="27">
        <v>17</v>
      </c>
      <c r="M1478" s="27">
        <v>1680</v>
      </c>
      <c r="N1478" s="27">
        <v>1566</v>
      </c>
      <c r="O1478" s="25"/>
      <c r="P1478" s="27">
        <v>0</v>
      </c>
      <c r="Q1478" s="24"/>
      <c r="R1478" s="24"/>
      <c r="S1478" s="27">
        <v>3</v>
      </c>
      <c r="T1478" s="27">
        <v>3</v>
      </c>
      <c r="U1478" s="27">
        <v>165100</v>
      </c>
      <c r="V1478" s="27"/>
      <c r="W1478" s="27">
        <v>165100</v>
      </c>
      <c r="X1478" s="24" t="str">
        <f>IF(OR(I1478="",说明首页!$C$3-INT(I1478)&gt;7),"是","否")</f>
        <v>否</v>
      </c>
      <c r="Y1478" s="24" t="str">
        <f t="shared" si="176"/>
        <v>是</v>
      </c>
      <c r="Z1478" s="24" t="str">
        <f t="shared" si="177"/>
        <v>否</v>
      </c>
      <c r="AA1478" s="24" t="str">
        <f>IF(OR(I1478="",说明首页!$C$3-INT(I1478)&gt;=3),"是","否")</f>
        <v>是</v>
      </c>
      <c r="AB1478" s="28">
        <f t="shared" si="178"/>
        <v>92.117647058823536</v>
      </c>
      <c r="AC1478" s="29">
        <f t="shared" si="179"/>
        <v>16.510000000000002</v>
      </c>
      <c r="AD1478" s="27">
        <f t="shared" si="180"/>
        <v>55033.333333333336</v>
      </c>
      <c r="AE1478" s="29">
        <f t="shared" si="181"/>
        <v>0</v>
      </c>
      <c r="AF1478" s="29">
        <f t="shared" si="182"/>
        <v>0</v>
      </c>
      <c r="AG1478" s="28" t="str">
        <f t="shared" si="183"/>
        <v/>
      </c>
      <c r="AH1478" s="28" t="str">
        <f t="shared" si="184"/>
        <v/>
      </c>
      <c r="AI1478" s="28" t="str">
        <f t="shared" si="185"/>
        <v/>
      </c>
      <c r="AJ1478" s="28" t="str">
        <f t="shared" si="186"/>
        <v/>
      </c>
      <c r="AK1478" s="28" t="str">
        <f t="shared" si="187"/>
        <v/>
      </c>
      <c r="AL1478" s="29" t="str">
        <f t="shared" si="188"/>
        <v/>
      </c>
      <c r="AM1478" s="25" t="str">
        <f t="shared" si="189"/>
        <v/>
      </c>
      <c r="AN1478" s="24" t="str">
        <f t="shared" si="190"/>
        <v>非参评</v>
      </c>
      <c r="AO1478" s="24" t="str">
        <f t="shared" si="191"/>
        <v>MOB1-</v>
      </c>
    </row>
    <row r="1479" spans="1:41" ht="13.5" hidden="1" customHeight="1">
      <c r="A1479" s="24" t="s">
        <v>1168</v>
      </c>
      <c r="B1479" s="34" t="s">
        <v>167</v>
      </c>
      <c r="C1479" s="25">
        <v>807341</v>
      </c>
      <c r="D1479" s="24" t="s">
        <v>738</v>
      </c>
      <c r="E1479" s="26">
        <v>46126.6</v>
      </c>
      <c r="F1479" s="26">
        <v>46126.6</v>
      </c>
      <c r="G1479" s="25">
        <v>28</v>
      </c>
      <c r="H1479" s="25">
        <v>28</v>
      </c>
      <c r="I1479" s="26">
        <v>46154.822222222203</v>
      </c>
      <c r="J1479" s="27">
        <v>1870</v>
      </c>
      <c r="K1479" s="27">
        <v>3000</v>
      </c>
      <c r="L1479" s="27">
        <v>1043</v>
      </c>
      <c r="M1479" s="27">
        <v>142176</v>
      </c>
      <c r="N1479" s="27">
        <v>114275</v>
      </c>
      <c r="O1479" s="25">
        <v>16</v>
      </c>
      <c r="P1479" s="27">
        <v>0</v>
      </c>
      <c r="Q1479" s="24"/>
      <c r="R1479" s="24"/>
      <c r="S1479" s="27">
        <v>90</v>
      </c>
      <c r="T1479" s="27">
        <v>139</v>
      </c>
      <c r="U1479" s="27">
        <v>2874700</v>
      </c>
      <c r="V1479" s="27">
        <v>1211900</v>
      </c>
      <c r="W1479" s="27">
        <v>2874700</v>
      </c>
      <c r="X1479" s="24" t="str">
        <f>IF(OR(I1479="",说明首页!$C$3-INT(I1479)&gt;7),"是","否")</f>
        <v>否</v>
      </c>
      <c r="Y1479" s="24" t="str">
        <f t="shared" si="176"/>
        <v>是</v>
      </c>
      <c r="Z1479" s="24" t="str">
        <f t="shared" si="177"/>
        <v>否</v>
      </c>
      <c r="AA1479" s="24" t="str">
        <f>IF(OR(I1479="",说明首页!$C$3-INT(I1479)&gt;=3),"是","否")</f>
        <v>否</v>
      </c>
      <c r="AB1479" s="28">
        <f t="shared" si="178"/>
        <v>109.56375838926175</v>
      </c>
      <c r="AC1479" s="29">
        <f t="shared" si="179"/>
        <v>287.47000000000003</v>
      </c>
      <c r="AD1479" s="27">
        <f t="shared" si="180"/>
        <v>20681.294964028777</v>
      </c>
      <c r="AE1479" s="29">
        <f t="shared" si="181"/>
        <v>121.19</v>
      </c>
      <c r="AF1479" s="29">
        <f t="shared" si="182"/>
        <v>119.03645833333333</v>
      </c>
      <c r="AG1479" s="28" t="str">
        <f t="shared" si="183"/>
        <v/>
      </c>
      <c r="AH1479" s="28" t="str">
        <f t="shared" si="184"/>
        <v/>
      </c>
      <c r="AI1479" s="28" t="str">
        <f t="shared" si="185"/>
        <v/>
      </c>
      <c r="AJ1479" s="28" t="str">
        <f t="shared" si="186"/>
        <v/>
      </c>
      <c r="AK1479" s="28" t="str">
        <f t="shared" si="187"/>
        <v/>
      </c>
      <c r="AL1479" s="29" t="str">
        <f t="shared" si="188"/>
        <v/>
      </c>
      <c r="AM1479" s="25" t="str">
        <f t="shared" si="189"/>
        <v/>
      </c>
      <c r="AN1479" s="24" t="str">
        <f t="shared" si="190"/>
        <v>非参评</v>
      </c>
      <c r="AO1479" s="24" t="str">
        <f t="shared" si="191"/>
        <v>MOB1-</v>
      </c>
    </row>
    <row r="1480" spans="1:41" ht="13.5" hidden="1" customHeight="1">
      <c r="A1480" s="24" t="s">
        <v>1168</v>
      </c>
      <c r="B1480" s="34" t="s">
        <v>167</v>
      </c>
      <c r="C1480" s="25">
        <v>807342</v>
      </c>
      <c r="D1480" s="24" t="s">
        <v>1933</v>
      </c>
      <c r="E1480" s="26">
        <v>46126.590972222199</v>
      </c>
      <c r="F1480" s="26">
        <v>46126.590972222199</v>
      </c>
      <c r="G1480" s="25">
        <v>28</v>
      </c>
      <c r="H1480" s="25">
        <v>28</v>
      </c>
      <c r="I1480" s="26">
        <v>46154.8305555556</v>
      </c>
      <c r="J1480" s="27">
        <v>1727</v>
      </c>
      <c r="K1480" s="27">
        <v>2953</v>
      </c>
      <c r="L1480" s="27">
        <v>1468</v>
      </c>
      <c r="M1480" s="27">
        <v>146695</v>
      </c>
      <c r="N1480" s="27">
        <v>123640</v>
      </c>
      <c r="O1480" s="25">
        <v>15</v>
      </c>
      <c r="P1480" s="27">
        <v>0</v>
      </c>
      <c r="Q1480" s="24"/>
      <c r="R1480" s="24"/>
      <c r="S1480" s="27">
        <v>93</v>
      </c>
      <c r="T1480" s="27">
        <v>143</v>
      </c>
      <c r="U1480" s="27">
        <v>2870900</v>
      </c>
      <c r="V1480" s="27">
        <v>1278700</v>
      </c>
      <c r="W1480" s="27">
        <v>2870900</v>
      </c>
      <c r="X1480" s="24" t="str">
        <f>IF(OR(I1480="",说明首页!$C$3-INT(I1480)&gt;7),"是","否")</f>
        <v>否</v>
      </c>
      <c r="Y1480" s="24" t="str">
        <f t="shared" si="176"/>
        <v>是</v>
      </c>
      <c r="Z1480" s="24" t="str">
        <f t="shared" si="177"/>
        <v>否</v>
      </c>
      <c r="AA1480" s="24" t="str">
        <f>IF(OR(I1480="",说明首页!$C$3-INT(I1480)&gt;=3),"是","否")</f>
        <v>否</v>
      </c>
      <c r="AB1480" s="28">
        <f t="shared" si="178"/>
        <v>84.223433242506815</v>
      </c>
      <c r="AC1480" s="29">
        <f t="shared" si="179"/>
        <v>287.08999999999997</v>
      </c>
      <c r="AD1480" s="27">
        <f t="shared" si="180"/>
        <v>20076.223776223775</v>
      </c>
      <c r="AE1480" s="29">
        <f t="shared" si="181"/>
        <v>127.87</v>
      </c>
      <c r="AF1480" s="29">
        <f t="shared" si="182"/>
        <v>137.37777777777777</v>
      </c>
      <c r="AG1480" s="28" t="str">
        <f t="shared" si="183"/>
        <v/>
      </c>
      <c r="AH1480" s="28" t="str">
        <f t="shared" si="184"/>
        <v/>
      </c>
      <c r="AI1480" s="28" t="str">
        <f t="shared" si="185"/>
        <v/>
      </c>
      <c r="AJ1480" s="28" t="str">
        <f t="shared" si="186"/>
        <v/>
      </c>
      <c r="AK1480" s="28" t="str">
        <f t="shared" si="187"/>
        <v/>
      </c>
      <c r="AL1480" s="29" t="str">
        <f t="shared" si="188"/>
        <v/>
      </c>
      <c r="AM1480" s="25" t="str">
        <f t="shared" si="189"/>
        <v/>
      </c>
      <c r="AN1480" s="24" t="str">
        <f t="shared" si="190"/>
        <v>非参评</v>
      </c>
      <c r="AO1480" s="24" t="str">
        <f t="shared" si="191"/>
        <v>MOB1-</v>
      </c>
    </row>
    <row r="1481" spans="1:41" ht="13.5" hidden="1" customHeight="1">
      <c r="A1481" s="24" t="s">
        <v>1168</v>
      </c>
      <c r="B1481" s="34" t="s">
        <v>152</v>
      </c>
      <c r="C1481" s="25">
        <v>807352</v>
      </c>
      <c r="D1481" s="24" t="s">
        <v>1022</v>
      </c>
      <c r="E1481" s="26">
        <v>46127.425000000003</v>
      </c>
      <c r="F1481" s="26">
        <v>46127.425000000003</v>
      </c>
      <c r="G1481" s="25">
        <v>27</v>
      </c>
      <c r="H1481" s="25">
        <v>27</v>
      </c>
      <c r="I1481" s="26">
        <v>46154.627777777801</v>
      </c>
      <c r="J1481" s="27">
        <v>169</v>
      </c>
      <c r="K1481" s="27">
        <v>201</v>
      </c>
      <c r="L1481" s="27">
        <v>89</v>
      </c>
      <c r="M1481" s="27">
        <v>6817</v>
      </c>
      <c r="N1481" s="27">
        <v>5418</v>
      </c>
      <c r="O1481" s="25">
        <v>2</v>
      </c>
      <c r="P1481" s="27">
        <v>0</v>
      </c>
      <c r="Q1481" s="24"/>
      <c r="R1481" s="24"/>
      <c r="S1481" s="27">
        <v>1</v>
      </c>
      <c r="T1481" s="27">
        <v>4</v>
      </c>
      <c r="U1481" s="27">
        <v>40000</v>
      </c>
      <c r="V1481" s="27">
        <v>40000</v>
      </c>
      <c r="W1481" s="27">
        <v>40000</v>
      </c>
      <c r="X1481" s="24" t="str">
        <f>IF(OR(I1481="",说明首页!$C$3-INT(I1481)&gt;7),"是","否")</f>
        <v>否</v>
      </c>
      <c r="Y1481" s="24" t="str">
        <f t="shared" si="176"/>
        <v>是</v>
      </c>
      <c r="Z1481" s="24" t="str">
        <f t="shared" si="177"/>
        <v>否</v>
      </c>
      <c r="AA1481" s="24" t="str">
        <f>IF(OR(I1481="",说明首页!$C$3-INT(I1481)&gt;=3),"是","否")</f>
        <v>否</v>
      </c>
      <c r="AB1481" s="28">
        <f t="shared" si="178"/>
        <v>60.876404494382022</v>
      </c>
      <c r="AC1481" s="29">
        <f t="shared" si="179"/>
        <v>4</v>
      </c>
      <c r="AD1481" s="27">
        <f t="shared" si="180"/>
        <v>10000</v>
      </c>
      <c r="AE1481" s="29">
        <f t="shared" si="181"/>
        <v>4</v>
      </c>
      <c r="AF1481" s="29">
        <f t="shared" si="182"/>
        <v>45.15</v>
      </c>
      <c r="AG1481" s="28" t="str">
        <f t="shared" si="183"/>
        <v/>
      </c>
      <c r="AH1481" s="28" t="str">
        <f t="shared" si="184"/>
        <v/>
      </c>
      <c r="AI1481" s="28" t="str">
        <f t="shared" si="185"/>
        <v/>
      </c>
      <c r="AJ1481" s="28" t="str">
        <f t="shared" si="186"/>
        <v/>
      </c>
      <c r="AK1481" s="28" t="str">
        <f t="shared" si="187"/>
        <v/>
      </c>
      <c r="AL1481" s="29" t="str">
        <f t="shared" si="188"/>
        <v/>
      </c>
      <c r="AM1481" s="25" t="str">
        <f t="shared" si="189"/>
        <v/>
      </c>
      <c r="AN1481" s="24" t="str">
        <f t="shared" si="190"/>
        <v>非参评</v>
      </c>
      <c r="AO1481" s="24" t="str">
        <f t="shared" si="191"/>
        <v>MOB1-</v>
      </c>
    </row>
    <row r="1482" spans="1:41" ht="13.5" hidden="1" customHeight="1">
      <c r="A1482" s="24" t="s">
        <v>1168</v>
      </c>
      <c r="B1482" s="34" t="s">
        <v>152</v>
      </c>
      <c r="C1482" s="25">
        <v>807354</v>
      </c>
      <c r="D1482" s="24" t="s">
        <v>1833</v>
      </c>
      <c r="E1482" s="26">
        <v>46127.386111111096</v>
      </c>
      <c r="F1482" s="26">
        <v>46127.386111111096</v>
      </c>
      <c r="G1482" s="25">
        <v>27</v>
      </c>
      <c r="H1482" s="25">
        <v>27</v>
      </c>
      <c r="I1482" s="26">
        <v>46133.7680555556</v>
      </c>
      <c r="J1482" s="27">
        <v>761</v>
      </c>
      <c r="K1482" s="27">
        <v>943</v>
      </c>
      <c r="L1482" s="27">
        <v>464</v>
      </c>
      <c r="M1482" s="27">
        <v>48802</v>
      </c>
      <c r="N1482" s="27">
        <v>42236</v>
      </c>
      <c r="O1482" s="25">
        <v>6</v>
      </c>
      <c r="P1482" s="27">
        <v>0</v>
      </c>
      <c r="Q1482" s="24"/>
      <c r="R1482" s="24"/>
      <c r="S1482" s="27">
        <v>25</v>
      </c>
      <c r="T1482" s="27">
        <v>43</v>
      </c>
      <c r="U1482" s="27">
        <v>858200</v>
      </c>
      <c r="V1482" s="27">
        <v>472300</v>
      </c>
      <c r="W1482" s="27">
        <v>858200</v>
      </c>
      <c r="X1482" s="24" t="str">
        <f>IF(OR(I1482="",说明首页!$C$3-INT(I1482)&gt;7),"是","否")</f>
        <v>否</v>
      </c>
      <c r="Y1482" s="24" t="str">
        <f t="shared" si="176"/>
        <v>是</v>
      </c>
      <c r="Z1482" s="24" t="str">
        <f t="shared" si="177"/>
        <v>否</v>
      </c>
      <c r="AA1482" s="24" t="str">
        <f>IF(OR(I1482="",说明首页!$C$3-INT(I1482)&gt;=3),"是","否")</f>
        <v>否</v>
      </c>
      <c r="AB1482" s="28">
        <f t="shared" si="178"/>
        <v>91.025862068965523</v>
      </c>
      <c r="AC1482" s="29">
        <f t="shared" si="179"/>
        <v>85.82</v>
      </c>
      <c r="AD1482" s="27">
        <f t="shared" si="180"/>
        <v>19958.139534883721</v>
      </c>
      <c r="AE1482" s="29">
        <f t="shared" si="181"/>
        <v>47.23</v>
      </c>
      <c r="AF1482" s="29">
        <f t="shared" si="182"/>
        <v>117.32222222222222</v>
      </c>
      <c r="AG1482" s="28" t="str">
        <f t="shared" si="183"/>
        <v/>
      </c>
      <c r="AH1482" s="28" t="str">
        <f t="shared" si="184"/>
        <v/>
      </c>
      <c r="AI1482" s="28" t="str">
        <f t="shared" si="185"/>
        <v/>
      </c>
      <c r="AJ1482" s="28" t="str">
        <f t="shared" si="186"/>
        <v/>
      </c>
      <c r="AK1482" s="28" t="str">
        <f t="shared" si="187"/>
        <v/>
      </c>
      <c r="AL1482" s="29" t="str">
        <f t="shared" si="188"/>
        <v/>
      </c>
      <c r="AM1482" s="25" t="str">
        <f t="shared" si="189"/>
        <v/>
      </c>
      <c r="AN1482" s="24" t="str">
        <f t="shared" si="190"/>
        <v>非参评</v>
      </c>
      <c r="AO1482" s="24" t="str">
        <f t="shared" si="191"/>
        <v>MOB1-</v>
      </c>
    </row>
    <row r="1483" spans="1:41" ht="13.5" hidden="1" customHeight="1">
      <c r="A1483" s="24" t="s">
        <v>1168</v>
      </c>
      <c r="B1483" s="34" t="s">
        <v>152</v>
      </c>
      <c r="C1483" s="25">
        <v>807355</v>
      </c>
      <c r="D1483" s="24" t="s">
        <v>1835</v>
      </c>
      <c r="E1483" s="26">
        <v>46127.390277777798</v>
      </c>
      <c r="F1483" s="26">
        <v>46127.390277777798</v>
      </c>
      <c r="G1483" s="25">
        <v>27</v>
      </c>
      <c r="H1483" s="25">
        <v>27</v>
      </c>
      <c r="I1483" s="26">
        <v>46129.763888888898</v>
      </c>
      <c r="J1483" s="27">
        <v>473</v>
      </c>
      <c r="K1483" s="27">
        <v>505</v>
      </c>
      <c r="L1483" s="27">
        <v>261</v>
      </c>
      <c r="M1483" s="27">
        <v>26890</v>
      </c>
      <c r="N1483" s="27">
        <v>23456</v>
      </c>
      <c r="O1483" s="25">
        <v>3</v>
      </c>
      <c r="P1483" s="27">
        <v>0</v>
      </c>
      <c r="Q1483" s="24"/>
      <c r="R1483" s="24"/>
      <c r="S1483" s="27">
        <v>16</v>
      </c>
      <c r="T1483" s="27">
        <v>23</v>
      </c>
      <c r="U1483" s="27">
        <v>148100</v>
      </c>
      <c r="V1483" s="27">
        <v>60100</v>
      </c>
      <c r="W1483" s="27">
        <v>148100</v>
      </c>
      <c r="X1483" s="24" t="str">
        <f>IF(OR(I1483="",说明首页!$C$3-INT(I1483)&gt;7),"是","否")</f>
        <v>否</v>
      </c>
      <c r="Y1483" s="24" t="str">
        <f t="shared" si="176"/>
        <v>是</v>
      </c>
      <c r="Z1483" s="24" t="str">
        <f t="shared" si="177"/>
        <v>否</v>
      </c>
      <c r="AA1483" s="24" t="str">
        <f>IF(OR(I1483="",说明首页!$C$3-INT(I1483)&gt;=3),"是","否")</f>
        <v>否</v>
      </c>
      <c r="AB1483" s="28">
        <f t="shared" si="178"/>
        <v>89.869731800766289</v>
      </c>
      <c r="AC1483" s="29">
        <f t="shared" si="179"/>
        <v>14.81</v>
      </c>
      <c r="AD1483" s="27">
        <f t="shared" si="180"/>
        <v>6439.130434782609</v>
      </c>
      <c r="AE1483" s="29">
        <f t="shared" si="181"/>
        <v>6.01</v>
      </c>
      <c r="AF1483" s="29">
        <f t="shared" si="182"/>
        <v>130.3111111111111</v>
      </c>
      <c r="AG1483" s="28" t="str">
        <f t="shared" si="183"/>
        <v/>
      </c>
      <c r="AH1483" s="28" t="str">
        <f t="shared" si="184"/>
        <v/>
      </c>
      <c r="AI1483" s="28" t="str">
        <f t="shared" si="185"/>
        <v/>
      </c>
      <c r="AJ1483" s="28" t="str">
        <f t="shared" si="186"/>
        <v/>
      </c>
      <c r="AK1483" s="28" t="str">
        <f t="shared" si="187"/>
        <v/>
      </c>
      <c r="AL1483" s="29" t="str">
        <f t="shared" si="188"/>
        <v/>
      </c>
      <c r="AM1483" s="25" t="str">
        <f t="shared" si="189"/>
        <v/>
      </c>
      <c r="AN1483" s="24" t="str">
        <f t="shared" si="190"/>
        <v>非参评</v>
      </c>
      <c r="AO1483" s="24" t="str">
        <f t="shared" si="191"/>
        <v>MOB1-</v>
      </c>
    </row>
    <row r="1484" spans="1:41" ht="13.5" hidden="1" customHeight="1">
      <c r="A1484" s="24" t="s">
        <v>1168</v>
      </c>
      <c r="B1484" s="34" t="s">
        <v>152</v>
      </c>
      <c r="C1484" s="25">
        <v>807356</v>
      </c>
      <c r="D1484" s="24" t="s">
        <v>1834</v>
      </c>
      <c r="E1484" s="26">
        <v>46127.386805555601</v>
      </c>
      <c r="F1484" s="26">
        <v>46127.386805555601</v>
      </c>
      <c r="G1484" s="25">
        <v>27</v>
      </c>
      <c r="H1484" s="25">
        <v>27</v>
      </c>
      <c r="I1484" s="26">
        <v>46150.764583333301</v>
      </c>
      <c r="J1484" s="27">
        <v>2339</v>
      </c>
      <c r="K1484" s="27">
        <v>2978</v>
      </c>
      <c r="L1484" s="27">
        <v>1556</v>
      </c>
      <c r="M1484" s="27">
        <v>150946</v>
      </c>
      <c r="N1484" s="27">
        <v>129606</v>
      </c>
      <c r="O1484" s="25">
        <v>17</v>
      </c>
      <c r="P1484" s="27">
        <v>0</v>
      </c>
      <c r="Q1484" s="24"/>
      <c r="R1484" s="24"/>
      <c r="S1484" s="27">
        <v>104</v>
      </c>
      <c r="T1484" s="27">
        <v>151</v>
      </c>
      <c r="U1484" s="27">
        <v>3135100</v>
      </c>
      <c r="V1484" s="27">
        <v>1403900</v>
      </c>
      <c r="W1484" s="27">
        <v>3135100</v>
      </c>
      <c r="X1484" s="24" t="str">
        <f>IF(OR(I1484="",说明首页!$C$3-INT(I1484)&gt;7),"是","否")</f>
        <v>否</v>
      </c>
      <c r="Y1484" s="24" t="str">
        <f t="shared" si="176"/>
        <v>是</v>
      </c>
      <c r="Z1484" s="24" t="str">
        <f t="shared" si="177"/>
        <v>否</v>
      </c>
      <c r="AA1484" s="24" t="str">
        <f>IF(OR(I1484="",说明首页!$C$3-INT(I1484)&gt;=3),"是","否")</f>
        <v>否</v>
      </c>
      <c r="AB1484" s="28">
        <f t="shared" si="178"/>
        <v>83.294344473007712</v>
      </c>
      <c r="AC1484" s="29">
        <f t="shared" si="179"/>
        <v>313.51</v>
      </c>
      <c r="AD1484" s="27">
        <f t="shared" si="180"/>
        <v>20762.251655629138</v>
      </c>
      <c r="AE1484" s="29">
        <f t="shared" si="181"/>
        <v>140.38999999999999</v>
      </c>
      <c r="AF1484" s="29">
        <f t="shared" si="182"/>
        <v>127.06470588235294</v>
      </c>
      <c r="AG1484" s="28" t="str">
        <f t="shared" si="183"/>
        <v/>
      </c>
      <c r="AH1484" s="28" t="str">
        <f t="shared" si="184"/>
        <v/>
      </c>
      <c r="AI1484" s="28" t="str">
        <f t="shared" si="185"/>
        <v/>
      </c>
      <c r="AJ1484" s="28" t="str">
        <f t="shared" si="186"/>
        <v/>
      </c>
      <c r="AK1484" s="28" t="str">
        <f t="shared" si="187"/>
        <v/>
      </c>
      <c r="AL1484" s="29" t="str">
        <f t="shared" si="188"/>
        <v/>
      </c>
      <c r="AM1484" s="25" t="str">
        <f t="shared" si="189"/>
        <v/>
      </c>
      <c r="AN1484" s="24" t="str">
        <f t="shared" si="190"/>
        <v>非参评</v>
      </c>
      <c r="AO1484" s="24" t="str">
        <f t="shared" si="191"/>
        <v>MOB1-</v>
      </c>
    </row>
    <row r="1485" spans="1:41" ht="13.5" hidden="1" customHeight="1">
      <c r="A1485" s="24" t="s">
        <v>1168</v>
      </c>
      <c r="B1485" s="34" t="s">
        <v>150</v>
      </c>
      <c r="C1485" s="25">
        <v>807357</v>
      </c>
      <c r="D1485" s="24" t="s">
        <v>1268</v>
      </c>
      <c r="E1485" s="26">
        <v>46126.4777777778</v>
      </c>
      <c r="F1485" s="26">
        <v>46126.4777777778</v>
      </c>
      <c r="G1485" s="25">
        <v>28</v>
      </c>
      <c r="H1485" s="25">
        <v>28</v>
      </c>
      <c r="I1485" s="26">
        <v>46154.850694444402</v>
      </c>
      <c r="J1485" s="27">
        <v>4201</v>
      </c>
      <c r="K1485" s="27">
        <v>4468</v>
      </c>
      <c r="L1485" s="27">
        <v>2003</v>
      </c>
      <c r="M1485" s="27">
        <v>302433</v>
      </c>
      <c r="N1485" s="27">
        <v>263999</v>
      </c>
      <c r="O1485" s="25">
        <v>24</v>
      </c>
      <c r="P1485" s="27">
        <v>0</v>
      </c>
      <c r="Q1485" s="24"/>
      <c r="R1485" s="24"/>
      <c r="S1485" s="27">
        <v>127</v>
      </c>
      <c r="T1485" s="27">
        <v>194</v>
      </c>
      <c r="U1485" s="27">
        <v>6644200</v>
      </c>
      <c r="V1485" s="27">
        <v>4729600</v>
      </c>
      <c r="W1485" s="27">
        <v>6644200</v>
      </c>
      <c r="X1485" s="24" t="str">
        <f>IF(OR(I1485="",说明首页!$C$3-INT(I1485)&gt;7),"是","否")</f>
        <v>否</v>
      </c>
      <c r="Y1485" s="24" t="str">
        <f t="shared" si="176"/>
        <v>否</v>
      </c>
      <c r="Z1485" s="24" t="str">
        <f t="shared" si="177"/>
        <v>是</v>
      </c>
      <c r="AA1485" s="24" t="str">
        <f>IF(OR(I1485="",说明首页!$C$3-INT(I1485)&gt;=3),"是","否")</f>
        <v>否</v>
      </c>
      <c r="AB1485" s="28">
        <f t="shared" si="178"/>
        <v>131.80179730404393</v>
      </c>
      <c r="AC1485" s="29">
        <f t="shared" si="179"/>
        <v>664.42</v>
      </c>
      <c r="AD1485" s="27">
        <f t="shared" si="180"/>
        <v>34248.453608247422</v>
      </c>
      <c r="AE1485" s="29">
        <f t="shared" si="181"/>
        <v>472.96</v>
      </c>
      <c r="AF1485" s="29">
        <f t="shared" si="182"/>
        <v>183.33263888888891</v>
      </c>
      <c r="AG1485" s="28">
        <f t="shared" si="183"/>
        <v>92.580101180438447</v>
      </c>
      <c r="AH1485" s="28">
        <f t="shared" si="184"/>
        <v>33.389544688026987</v>
      </c>
      <c r="AI1485" s="28">
        <f t="shared" si="185"/>
        <v>92.242833052276566</v>
      </c>
      <c r="AJ1485" s="28">
        <f t="shared" si="186"/>
        <v>73.861720067453632</v>
      </c>
      <c r="AK1485" s="28">
        <f t="shared" si="187"/>
        <v>95.615514333895447</v>
      </c>
      <c r="AL1485" s="29">
        <f t="shared" si="188"/>
        <v>69.760000000000005</v>
      </c>
      <c r="AM1485" s="25">
        <f t="shared" si="189"/>
        <v>140</v>
      </c>
      <c r="AN1485" s="24" t="str">
        <f t="shared" si="190"/>
        <v>A</v>
      </c>
      <c r="AO1485" s="24" t="str">
        <f t="shared" si="191"/>
        <v>MOB1-</v>
      </c>
    </row>
    <row r="1486" spans="1:41" ht="13.5" hidden="1" customHeight="1">
      <c r="A1486" s="24" t="s">
        <v>1168</v>
      </c>
      <c r="B1486" s="34" t="s">
        <v>152</v>
      </c>
      <c r="C1486" s="25">
        <v>807359</v>
      </c>
      <c r="D1486" s="24" t="s">
        <v>1840</v>
      </c>
      <c r="E1486" s="26">
        <v>46128.588194444397</v>
      </c>
      <c r="F1486" s="26">
        <v>46128.588194444397</v>
      </c>
      <c r="G1486" s="25">
        <v>26</v>
      </c>
      <c r="H1486" s="25">
        <v>26</v>
      </c>
      <c r="I1486" s="26">
        <v>46154.781944444403</v>
      </c>
      <c r="J1486" s="27">
        <v>2067</v>
      </c>
      <c r="K1486" s="27">
        <v>3062</v>
      </c>
      <c r="L1486" s="27">
        <v>1655</v>
      </c>
      <c r="M1486" s="27">
        <v>166609</v>
      </c>
      <c r="N1486" s="27">
        <v>145716</v>
      </c>
      <c r="O1486" s="25">
        <v>18</v>
      </c>
      <c r="P1486" s="27">
        <v>0</v>
      </c>
      <c r="Q1486" s="24"/>
      <c r="R1486" s="24"/>
      <c r="S1486" s="27">
        <v>89</v>
      </c>
      <c r="T1486" s="27">
        <v>151</v>
      </c>
      <c r="U1486" s="27">
        <v>1462000</v>
      </c>
      <c r="V1486" s="27">
        <v>444000</v>
      </c>
      <c r="W1486" s="27">
        <v>1462000</v>
      </c>
      <c r="X1486" s="24" t="str">
        <f>IF(OR(I1486="",说明首页!$C$3-INT(I1486)&gt;7),"是","否")</f>
        <v>否</v>
      </c>
      <c r="Y1486" s="24" t="str">
        <f t="shared" si="176"/>
        <v>是</v>
      </c>
      <c r="Z1486" s="24" t="str">
        <f t="shared" si="177"/>
        <v>否</v>
      </c>
      <c r="AA1486" s="24" t="str">
        <f>IF(OR(I1486="",说明首页!$C$3-INT(I1486)&gt;=3),"是","否")</f>
        <v>否</v>
      </c>
      <c r="AB1486" s="28">
        <f t="shared" si="178"/>
        <v>88.045921450151056</v>
      </c>
      <c r="AC1486" s="29">
        <f t="shared" si="179"/>
        <v>146.19999999999999</v>
      </c>
      <c r="AD1486" s="27">
        <f t="shared" si="180"/>
        <v>9682.1192052980132</v>
      </c>
      <c r="AE1486" s="29">
        <f t="shared" si="181"/>
        <v>44.4</v>
      </c>
      <c r="AF1486" s="29">
        <f t="shared" si="182"/>
        <v>134.92222222222222</v>
      </c>
      <c r="AG1486" s="28" t="str">
        <f t="shared" si="183"/>
        <v/>
      </c>
      <c r="AH1486" s="28" t="str">
        <f t="shared" si="184"/>
        <v/>
      </c>
      <c r="AI1486" s="28" t="str">
        <f t="shared" si="185"/>
        <v/>
      </c>
      <c r="AJ1486" s="28" t="str">
        <f t="shared" si="186"/>
        <v/>
      </c>
      <c r="AK1486" s="28" t="str">
        <f t="shared" si="187"/>
        <v/>
      </c>
      <c r="AL1486" s="29" t="str">
        <f t="shared" si="188"/>
        <v/>
      </c>
      <c r="AM1486" s="25" t="str">
        <f t="shared" si="189"/>
        <v/>
      </c>
      <c r="AN1486" s="24" t="str">
        <f t="shared" si="190"/>
        <v>非参评</v>
      </c>
      <c r="AO1486" s="24" t="str">
        <f t="shared" si="191"/>
        <v>MOB1-</v>
      </c>
    </row>
    <row r="1487" spans="1:41" ht="13.5" hidden="1" customHeight="1">
      <c r="A1487" s="24" t="s">
        <v>1168</v>
      </c>
      <c r="B1487" s="34" t="s">
        <v>152</v>
      </c>
      <c r="C1487" s="25">
        <v>807360</v>
      </c>
      <c r="D1487" s="24" t="s">
        <v>1035</v>
      </c>
      <c r="E1487" s="26">
        <v>46128.588888888902</v>
      </c>
      <c r="F1487" s="26">
        <v>46128.588888888902</v>
      </c>
      <c r="G1487" s="25">
        <v>26</v>
      </c>
      <c r="H1487" s="25">
        <v>26</v>
      </c>
      <c r="I1487" s="26">
        <v>46142.768750000003</v>
      </c>
      <c r="J1487" s="27">
        <v>1242</v>
      </c>
      <c r="K1487" s="27">
        <v>1470</v>
      </c>
      <c r="L1487" s="27">
        <v>656</v>
      </c>
      <c r="M1487" s="27">
        <v>83860</v>
      </c>
      <c r="N1487" s="27">
        <v>71556</v>
      </c>
      <c r="O1487" s="25">
        <v>11</v>
      </c>
      <c r="P1487" s="27">
        <v>0</v>
      </c>
      <c r="Q1487" s="24"/>
      <c r="R1487" s="24"/>
      <c r="S1487" s="27">
        <v>59</v>
      </c>
      <c r="T1487" s="27">
        <v>89</v>
      </c>
      <c r="U1487" s="27">
        <v>402300</v>
      </c>
      <c r="V1487" s="27">
        <v>111100</v>
      </c>
      <c r="W1487" s="27">
        <v>402300</v>
      </c>
      <c r="X1487" s="24" t="str">
        <f>IF(OR(I1487="",说明首页!$C$3-INT(I1487)&gt;7),"是","否")</f>
        <v>否</v>
      </c>
      <c r="Y1487" s="24" t="str">
        <f t="shared" si="176"/>
        <v>是</v>
      </c>
      <c r="Z1487" s="24" t="str">
        <f t="shared" si="177"/>
        <v>否</v>
      </c>
      <c r="AA1487" s="24" t="str">
        <f>IF(OR(I1487="",说明首页!$C$3-INT(I1487)&gt;=3),"是","否")</f>
        <v>否</v>
      </c>
      <c r="AB1487" s="28">
        <f t="shared" si="178"/>
        <v>109.07926829268293</v>
      </c>
      <c r="AC1487" s="29">
        <f t="shared" si="179"/>
        <v>40.229999999999997</v>
      </c>
      <c r="AD1487" s="27">
        <f t="shared" si="180"/>
        <v>4520.2247191011238</v>
      </c>
      <c r="AE1487" s="29">
        <f t="shared" si="181"/>
        <v>11.11</v>
      </c>
      <c r="AF1487" s="29">
        <f t="shared" si="182"/>
        <v>108.41818181818182</v>
      </c>
      <c r="AG1487" s="28" t="str">
        <f t="shared" si="183"/>
        <v/>
      </c>
      <c r="AH1487" s="28" t="str">
        <f t="shared" si="184"/>
        <v/>
      </c>
      <c r="AI1487" s="28" t="str">
        <f t="shared" si="185"/>
        <v/>
      </c>
      <c r="AJ1487" s="28" t="str">
        <f t="shared" si="186"/>
        <v/>
      </c>
      <c r="AK1487" s="28" t="str">
        <f t="shared" si="187"/>
        <v/>
      </c>
      <c r="AL1487" s="29" t="str">
        <f t="shared" si="188"/>
        <v/>
      </c>
      <c r="AM1487" s="25" t="str">
        <f t="shared" si="189"/>
        <v/>
      </c>
      <c r="AN1487" s="24" t="str">
        <f t="shared" si="190"/>
        <v>非参评</v>
      </c>
      <c r="AO1487" s="24" t="str">
        <f t="shared" si="191"/>
        <v>MOB1-</v>
      </c>
    </row>
    <row r="1488" spans="1:41" ht="13.5" hidden="1" customHeight="1">
      <c r="A1488" s="24" t="s">
        <v>1168</v>
      </c>
      <c r="B1488" s="34" t="s">
        <v>152</v>
      </c>
      <c r="C1488" s="25">
        <v>807361</v>
      </c>
      <c r="D1488" s="24" t="s">
        <v>1091</v>
      </c>
      <c r="E1488" s="26">
        <v>46129.422916666699</v>
      </c>
      <c r="F1488" s="26">
        <v>46129.422916666699</v>
      </c>
      <c r="G1488" s="25">
        <v>25</v>
      </c>
      <c r="H1488" s="25">
        <v>25</v>
      </c>
      <c r="I1488" s="26">
        <v>46142.764583333301</v>
      </c>
      <c r="J1488" s="27">
        <v>1126</v>
      </c>
      <c r="K1488" s="27">
        <v>1488</v>
      </c>
      <c r="L1488" s="27">
        <v>691</v>
      </c>
      <c r="M1488" s="27">
        <v>79217</v>
      </c>
      <c r="N1488" s="27">
        <v>67373</v>
      </c>
      <c r="O1488" s="25">
        <v>9</v>
      </c>
      <c r="P1488" s="27">
        <v>0</v>
      </c>
      <c r="Q1488" s="24"/>
      <c r="R1488" s="24"/>
      <c r="S1488" s="27">
        <v>42</v>
      </c>
      <c r="T1488" s="27">
        <v>60</v>
      </c>
      <c r="U1488" s="27">
        <v>744500</v>
      </c>
      <c r="V1488" s="27">
        <v>379700</v>
      </c>
      <c r="W1488" s="27">
        <v>744500</v>
      </c>
      <c r="X1488" s="24" t="str">
        <f>IF(OR(I1488="",说明首页!$C$3-INT(I1488)&gt;7),"是","否")</f>
        <v>否</v>
      </c>
      <c r="Y1488" s="24" t="str">
        <f t="shared" si="176"/>
        <v>是</v>
      </c>
      <c r="Z1488" s="24" t="str">
        <f t="shared" si="177"/>
        <v>否</v>
      </c>
      <c r="AA1488" s="24" t="str">
        <f>IF(OR(I1488="",说明首页!$C$3-INT(I1488)&gt;=3),"是","否")</f>
        <v>否</v>
      </c>
      <c r="AB1488" s="28">
        <f t="shared" si="178"/>
        <v>97.500723589001453</v>
      </c>
      <c r="AC1488" s="29">
        <f t="shared" si="179"/>
        <v>74.45</v>
      </c>
      <c r="AD1488" s="27">
        <f t="shared" si="180"/>
        <v>12408.333333333334</v>
      </c>
      <c r="AE1488" s="29">
        <f t="shared" si="181"/>
        <v>37.97</v>
      </c>
      <c r="AF1488" s="29">
        <f t="shared" si="182"/>
        <v>124.76481481481481</v>
      </c>
      <c r="AG1488" s="28" t="str">
        <f t="shared" si="183"/>
        <v/>
      </c>
      <c r="AH1488" s="28" t="str">
        <f t="shared" si="184"/>
        <v/>
      </c>
      <c r="AI1488" s="28" t="str">
        <f t="shared" si="185"/>
        <v/>
      </c>
      <c r="AJ1488" s="28" t="str">
        <f t="shared" si="186"/>
        <v/>
      </c>
      <c r="AK1488" s="28" t="str">
        <f t="shared" si="187"/>
        <v/>
      </c>
      <c r="AL1488" s="29" t="str">
        <f t="shared" si="188"/>
        <v/>
      </c>
      <c r="AM1488" s="25" t="str">
        <f t="shared" si="189"/>
        <v/>
      </c>
      <c r="AN1488" s="24" t="str">
        <f t="shared" si="190"/>
        <v>非参评</v>
      </c>
      <c r="AO1488" s="24" t="str">
        <f t="shared" si="191"/>
        <v>MOB1-</v>
      </c>
    </row>
    <row r="1489" spans="1:41" ht="13.5" hidden="1" customHeight="1">
      <c r="A1489" s="24" t="s">
        <v>1168</v>
      </c>
      <c r="B1489" s="34" t="s">
        <v>152</v>
      </c>
      <c r="C1489" s="25">
        <v>807364</v>
      </c>
      <c r="D1489" s="24" t="s">
        <v>1874</v>
      </c>
      <c r="E1489" s="26">
        <v>46129.434722222199</v>
      </c>
      <c r="F1489" s="26">
        <v>46129.434722222199</v>
      </c>
      <c r="G1489" s="25">
        <v>25</v>
      </c>
      <c r="H1489" s="25">
        <v>25</v>
      </c>
      <c r="I1489" s="26">
        <v>46136.749305555597</v>
      </c>
      <c r="J1489" s="27">
        <v>744</v>
      </c>
      <c r="K1489" s="27">
        <v>970</v>
      </c>
      <c r="L1489" s="27">
        <v>451</v>
      </c>
      <c r="M1489" s="27">
        <v>59388</v>
      </c>
      <c r="N1489" s="27">
        <v>51544</v>
      </c>
      <c r="O1489" s="25">
        <v>7</v>
      </c>
      <c r="P1489" s="27">
        <v>0</v>
      </c>
      <c r="Q1489" s="24"/>
      <c r="R1489" s="24"/>
      <c r="S1489" s="27">
        <v>18</v>
      </c>
      <c r="T1489" s="27">
        <v>28</v>
      </c>
      <c r="U1489" s="27">
        <v>777100</v>
      </c>
      <c r="V1489" s="27">
        <v>9200</v>
      </c>
      <c r="W1489" s="27">
        <v>777100</v>
      </c>
      <c r="X1489" s="24" t="str">
        <f>IF(OR(I1489="",说明首页!$C$3-INT(I1489)&gt;7),"是","否")</f>
        <v>否</v>
      </c>
      <c r="Y1489" s="24" t="str">
        <f t="shared" si="176"/>
        <v>是</v>
      </c>
      <c r="Z1489" s="24" t="str">
        <f t="shared" si="177"/>
        <v>否</v>
      </c>
      <c r="AA1489" s="24" t="str">
        <f>IF(OR(I1489="",说明首页!$C$3-INT(I1489)&gt;=3),"是","否")</f>
        <v>否</v>
      </c>
      <c r="AB1489" s="28">
        <f t="shared" si="178"/>
        <v>114.28824833702882</v>
      </c>
      <c r="AC1489" s="29">
        <f t="shared" si="179"/>
        <v>77.709999999999994</v>
      </c>
      <c r="AD1489" s="27">
        <f t="shared" si="180"/>
        <v>27753.571428571428</v>
      </c>
      <c r="AE1489" s="29">
        <f t="shared" si="181"/>
        <v>0.92</v>
      </c>
      <c r="AF1489" s="29">
        <f t="shared" si="182"/>
        <v>122.72380952380952</v>
      </c>
      <c r="AG1489" s="28" t="str">
        <f t="shared" si="183"/>
        <v/>
      </c>
      <c r="AH1489" s="28" t="str">
        <f t="shared" si="184"/>
        <v/>
      </c>
      <c r="AI1489" s="28" t="str">
        <f t="shared" si="185"/>
        <v/>
      </c>
      <c r="AJ1489" s="28" t="str">
        <f t="shared" si="186"/>
        <v/>
      </c>
      <c r="AK1489" s="28" t="str">
        <f t="shared" si="187"/>
        <v/>
      </c>
      <c r="AL1489" s="29" t="str">
        <f t="shared" si="188"/>
        <v/>
      </c>
      <c r="AM1489" s="25" t="str">
        <f t="shared" si="189"/>
        <v/>
      </c>
      <c r="AN1489" s="24" t="str">
        <f t="shared" si="190"/>
        <v>非参评</v>
      </c>
      <c r="AO1489" s="24" t="str">
        <f t="shared" si="191"/>
        <v>MOB1-</v>
      </c>
    </row>
    <row r="1490" spans="1:41" ht="13.5" hidden="1" customHeight="1">
      <c r="A1490" s="24" t="s">
        <v>1168</v>
      </c>
      <c r="B1490" s="34" t="s">
        <v>147</v>
      </c>
      <c r="C1490" s="25">
        <v>807366</v>
      </c>
      <c r="D1490" s="24" t="s">
        <v>1726</v>
      </c>
      <c r="E1490" s="26">
        <v>46126.691666666702</v>
      </c>
      <c r="F1490" s="26">
        <v>46126.691666666702</v>
      </c>
      <c r="G1490" s="25">
        <v>28</v>
      </c>
      <c r="H1490" s="25">
        <v>28</v>
      </c>
      <c r="I1490" s="26">
        <v>46154.809027777803</v>
      </c>
      <c r="J1490" s="27">
        <v>4493</v>
      </c>
      <c r="K1490" s="27">
        <v>4917</v>
      </c>
      <c r="L1490" s="27">
        <v>2004</v>
      </c>
      <c r="M1490" s="27">
        <v>185460</v>
      </c>
      <c r="N1490" s="27">
        <v>145442</v>
      </c>
      <c r="O1490" s="25">
        <v>22</v>
      </c>
      <c r="P1490" s="27">
        <v>0</v>
      </c>
      <c r="Q1490" s="24"/>
      <c r="R1490" s="24"/>
      <c r="S1490" s="27">
        <v>134</v>
      </c>
      <c r="T1490" s="27">
        <v>209</v>
      </c>
      <c r="U1490" s="27">
        <v>3643900</v>
      </c>
      <c r="V1490" s="27">
        <v>776300</v>
      </c>
      <c r="W1490" s="27">
        <v>3643900</v>
      </c>
      <c r="X1490" s="24" t="str">
        <f>IF(OR(I1490="",说明首页!$C$3-INT(I1490)&gt;7),"是","否")</f>
        <v>否</v>
      </c>
      <c r="Y1490" s="24" t="str">
        <f t="shared" si="176"/>
        <v>否</v>
      </c>
      <c r="Z1490" s="24" t="str">
        <f t="shared" si="177"/>
        <v>是</v>
      </c>
      <c r="AA1490" s="24" t="str">
        <f>IF(OR(I1490="",说明首页!$C$3-INT(I1490)&gt;=3),"是","否")</f>
        <v>否</v>
      </c>
      <c r="AB1490" s="28">
        <f t="shared" si="178"/>
        <v>72.575848303393215</v>
      </c>
      <c r="AC1490" s="29">
        <f t="shared" si="179"/>
        <v>364.39</v>
      </c>
      <c r="AD1490" s="27">
        <f t="shared" si="180"/>
        <v>17434.928229665071</v>
      </c>
      <c r="AE1490" s="29">
        <f t="shared" si="181"/>
        <v>77.63</v>
      </c>
      <c r="AF1490" s="29">
        <f t="shared" si="182"/>
        <v>110.18333333333334</v>
      </c>
      <c r="AG1490" s="28">
        <f t="shared" si="183"/>
        <v>9.6121416526138272</v>
      </c>
      <c r="AH1490" s="28">
        <f t="shared" si="184"/>
        <v>5.9021922428330518</v>
      </c>
      <c r="AI1490" s="28">
        <f t="shared" si="185"/>
        <v>13.322091062394604</v>
      </c>
      <c r="AJ1490" s="28">
        <f t="shared" si="186"/>
        <v>4.5531197301854975</v>
      </c>
      <c r="AK1490" s="28">
        <f t="shared" si="187"/>
        <v>14.165261382799327</v>
      </c>
      <c r="AL1490" s="29">
        <f t="shared" si="188"/>
        <v>9.25</v>
      </c>
      <c r="AM1490" s="25">
        <f t="shared" si="189"/>
        <v>579</v>
      </c>
      <c r="AN1490" s="24" t="str">
        <f t="shared" si="190"/>
        <v>C</v>
      </c>
      <c r="AO1490" s="24" t="str">
        <f t="shared" si="191"/>
        <v>MOB1-</v>
      </c>
    </row>
    <row r="1491" spans="1:41" ht="13.5" hidden="1" customHeight="1">
      <c r="A1491" s="24" t="s">
        <v>1168</v>
      </c>
      <c r="B1491" s="34" t="s">
        <v>147</v>
      </c>
      <c r="C1491" s="25">
        <v>807367</v>
      </c>
      <c r="D1491" s="24" t="s">
        <v>1239</v>
      </c>
      <c r="E1491" s="26">
        <v>46126.6743055556</v>
      </c>
      <c r="F1491" s="26">
        <v>46126.6743055556</v>
      </c>
      <c r="G1491" s="25">
        <v>28</v>
      </c>
      <c r="H1491" s="25">
        <v>28</v>
      </c>
      <c r="I1491" s="26">
        <v>46154.811805555597</v>
      </c>
      <c r="J1491" s="27">
        <v>4750</v>
      </c>
      <c r="K1491" s="27">
        <v>4921</v>
      </c>
      <c r="L1491" s="27">
        <v>2263</v>
      </c>
      <c r="M1491" s="27">
        <v>210566</v>
      </c>
      <c r="N1491" s="27">
        <v>172200</v>
      </c>
      <c r="O1491" s="25">
        <v>22</v>
      </c>
      <c r="P1491" s="27">
        <v>0</v>
      </c>
      <c r="Q1491" s="24"/>
      <c r="R1491" s="24"/>
      <c r="S1491" s="27">
        <v>156</v>
      </c>
      <c r="T1491" s="27">
        <v>231</v>
      </c>
      <c r="U1491" s="27">
        <v>4354600</v>
      </c>
      <c r="V1491" s="27">
        <v>1069500</v>
      </c>
      <c r="W1491" s="27">
        <v>4354600</v>
      </c>
      <c r="X1491" s="24" t="str">
        <f>IF(OR(I1491="",说明首页!$C$3-INT(I1491)&gt;7),"是","否")</f>
        <v>否</v>
      </c>
      <c r="Y1491" s="24" t="str">
        <f t="shared" si="176"/>
        <v>否</v>
      </c>
      <c r="Z1491" s="24" t="str">
        <f t="shared" si="177"/>
        <v>是</v>
      </c>
      <c r="AA1491" s="24" t="str">
        <f>IF(OR(I1491="",说明首页!$C$3-INT(I1491)&gt;=3),"是","否")</f>
        <v>否</v>
      </c>
      <c r="AB1491" s="28">
        <f t="shared" si="178"/>
        <v>76.093680954485194</v>
      </c>
      <c r="AC1491" s="29">
        <f t="shared" si="179"/>
        <v>435.46</v>
      </c>
      <c r="AD1491" s="27">
        <f t="shared" si="180"/>
        <v>18851.082251082251</v>
      </c>
      <c r="AE1491" s="29">
        <f t="shared" si="181"/>
        <v>106.95</v>
      </c>
      <c r="AF1491" s="29">
        <f t="shared" si="182"/>
        <v>130.45454545454544</v>
      </c>
      <c r="AG1491" s="28">
        <f t="shared" si="183"/>
        <v>16.694772344013494</v>
      </c>
      <c r="AH1491" s="28">
        <f t="shared" si="184"/>
        <v>11.635750421585159</v>
      </c>
      <c r="AI1491" s="28">
        <f t="shared" si="185"/>
        <v>20.067453625632378</v>
      </c>
      <c r="AJ1491" s="28">
        <f t="shared" si="186"/>
        <v>9.4435075885328832</v>
      </c>
      <c r="AK1491" s="28">
        <f t="shared" si="187"/>
        <v>42.664418212478921</v>
      </c>
      <c r="AL1491" s="29">
        <f t="shared" si="188"/>
        <v>20.83</v>
      </c>
      <c r="AM1491" s="25">
        <f t="shared" si="189"/>
        <v>525</v>
      </c>
      <c r="AN1491" s="24" t="str">
        <f t="shared" si="190"/>
        <v>C</v>
      </c>
      <c r="AO1491" s="24" t="str">
        <f t="shared" si="191"/>
        <v>MOB1-</v>
      </c>
    </row>
    <row r="1492" spans="1:41" ht="13.5" hidden="1" customHeight="1">
      <c r="A1492" s="24" t="s">
        <v>1168</v>
      </c>
      <c r="B1492" s="34" t="s">
        <v>147</v>
      </c>
      <c r="C1492" s="25">
        <v>807368</v>
      </c>
      <c r="D1492" s="24" t="s">
        <v>1755</v>
      </c>
      <c r="E1492" s="26">
        <v>46126.677777777797</v>
      </c>
      <c r="F1492" s="26">
        <v>46126.677777777797</v>
      </c>
      <c r="G1492" s="25">
        <v>28</v>
      </c>
      <c r="H1492" s="25">
        <v>28</v>
      </c>
      <c r="I1492" s="26">
        <v>46154.8034722222</v>
      </c>
      <c r="J1492" s="27">
        <v>4129</v>
      </c>
      <c r="K1492" s="27">
        <v>4294</v>
      </c>
      <c r="L1492" s="27">
        <v>2135</v>
      </c>
      <c r="M1492" s="27">
        <v>227822</v>
      </c>
      <c r="N1492" s="27">
        <v>193328</v>
      </c>
      <c r="O1492" s="24">
        <v>22</v>
      </c>
      <c r="P1492" s="24">
        <v>0</v>
      </c>
      <c r="Q1492" s="24"/>
      <c r="R1492" s="24"/>
      <c r="S1492" s="24">
        <v>127</v>
      </c>
      <c r="T1492" s="24">
        <v>195</v>
      </c>
      <c r="U1492" s="24">
        <v>3003400</v>
      </c>
      <c r="V1492" s="24">
        <v>981700</v>
      </c>
      <c r="W1492" s="24">
        <v>3003400</v>
      </c>
      <c r="X1492" s="24" t="str">
        <f>IF(OR(I1492="",说明首页!$C$3-INT(I1492)&gt;7),"是","否")</f>
        <v>否</v>
      </c>
      <c r="Y1492" s="24" t="str">
        <f t="shared" si="176"/>
        <v>否</v>
      </c>
      <c r="Z1492" s="24" t="str">
        <f t="shared" si="177"/>
        <v>是</v>
      </c>
      <c r="AA1492" s="24" t="str">
        <f>IF(OR(I1492="",说明首页!$C$3-INT(I1492)&gt;=3),"是","否")</f>
        <v>否</v>
      </c>
      <c r="AB1492" s="28">
        <f t="shared" si="178"/>
        <v>90.551756440281025</v>
      </c>
      <c r="AC1492" s="29">
        <f t="shared" si="179"/>
        <v>300.33999999999997</v>
      </c>
      <c r="AD1492" s="27">
        <f t="shared" si="180"/>
        <v>15402.051282051281</v>
      </c>
      <c r="AE1492" s="29">
        <f t="shared" si="181"/>
        <v>98.17</v>
      </c>
      <c r="AF1492" s="29">
        <f t="shared" si="182"/>
        <v>146.46060606060607</v>
      </c>
      <c r="AG1492" s="28">
        <f t="shared" si="183"/>
        <v>48.397976391231026</v>
      </c>
      <c r="AH1492" s="28">
        <f t="shared" si="184"/>
        <v>3.0354131534569984</v>
      </c>
      <c r="AI1492" s="28">
        <f t="shared" si="185"/>
        <v>6.7453625632377738</v>
      </c>
      <c r="AJ1492" s="28">
        <f t="shared" si="186"/>
        <v>7.925801011804384</v>
      </c>
      <c r="AK1492" s="28">
        <f t="shared" si="187"/>
        <v>68.802698145025303</v>
      </c>
      <c r="AL1492" s="29">
        <f t="shared" si="188"/>
        <v>25.3</v>
      </c>
      <c r="AM1492" s="25">
        <f t="shared" si="189"/>
        <v>488</v>
      </c>
      <c r="AN1492" s="24" t="str">
        <f t="shared" si="190"/>
        <v>C</v>
      </c>
      <c r="AO1492" s="24" t="str">
        <f t="shared" si="191"/>
        <v>MOB1-</v>
      </c>
    </row>
    <row r="1493" spans="1:41" ht="13.5" hidden="1" customHeight="1">
      <c r="A1493" s="24" t="s">
        <v>1168</v>
      </c>
      <c r="B1493" s="34" t="s">
        <v>147</v>
      </c>
      <c r="C1493" s="25">
        <v>807369</v>
      </c>
      <c r="D1493" s="24" t="s">
        <v>1886</v>
      </c>
      <c r="E1493" s="26">
        <v>46126.690277777801</v>
      </c>
      <c r="F1493" s="26">
        <v>46126.690277777801</v>
      </c>
      <c r="G1493" s="25">
        <v>28</v>
      </c>
      <c r="H1493" s="25">
        <v>28</v>
      </c>
      <c r="I1493" s="26">
        <v>46128.516666666699</v>
      </c>
      <c r="J1493" s="27">
        <v>129</v>
      </c>
      <c r="K1493" s="27">
        <v>129</v>
      </c>
      <c r="L1493" s="27">
        <v>45</v>
      </c>
      <c r="M1493" s="27">
        <v>4981</v>
      </c>
      <c r="N1493" s="27">
        <v>3758</v>
      </c>
      <c r="O1493" s="25">
        <v>1</v>
      </c>
      <c r="P1493" s="27">
        <v>0</v>
      </c>
      <c r="Q1493" s="24"/>
      <c r="R1493" s="24"/>
      <c r="S1493" s="27">
        <v>2</v>
      </c>
      <c r="T1493" s="27">
        <v>2</v>
      </c>
      <c r="U1493" s="27">
        <v>7700</v>
      </c>
      <c r="V1493" s="27"/>
      <c r="W1493" s="27">
        <v>7700</v>
      </c>
      <c r="X1493" s="24" t="str">
        <f>IF(OR(I1493="",说明首页!$C$3-INT(I1493)&gt;7),"是","否")</f>
        <v>否</v>
      </c>
      <c r="Y1493" s="24" t="str">
        <f t="shared" si="176"/>
        <v>是</v>
      </c>
      <c r="Z1493" s="24" t="str">
        <f t="shared" si="177"/>
        <v>否</v>
      </c>
      <c r="AA1493" s="24" t="str">
        <f>IF(OR(I1493="",说明首页!$C$3-INT(I1493)&gt;=3),"是","否")</f>
        <v>是</v>
      </c>
      <c r="AB1493" s="28">
        <f t="shared" si="178"/>
        <v>83.511111111111106</v>
      </c>
      <c r="AC1493" s="29">
        <f t="shared" si="179"/>
        <v>0.77</v>
      </c>
      <c r="AD1493" s="27">
        <f t="shared" si="180"/>
        <v>3850</v>
      </c>
      <c r="AE1493" s="29">
        <f t="shared" si="181"/>
        <v>0</v>
      </c>
      <c r="AF1493" s="29">
        <f t="shared" si="182"/>
        <v>62.633333333333333</v>
      </c>
      <c r="AG1493" s="28" t="str">
        <f t="shared" si="183"/>
        <v/>
      </c>
      <c r="AH1493" s="28" t="str">
        <f t="shared" si="184"/>
        <v/>
      </c>
      <c r="AI1493" s="28" t="str">
        <f t="shared" si="185"/>
        <v/>
      </c>
      <c r="AJ1493" s="28" t="str">
        <f t="shared" si="186"/>
        <v/>
      </c>
      <c r="AK1493" s="28" t="str">
        <f t="shared" si="187"/>
        <v/>
      </c>
      <c r="AL1493" s="29" t="str">
        <f t="shared" si="188"/>
        <v/>
      </c>
      <c r="AM1493" s="25" t="str">
        <f t="shared" si="189"/>
        <v/>
      </c>
      <c r="AN1493" s="24" t="str">
        <f t="shared" si="190"/>
        <v>非参评</v>
      </c>
      <c r="AO1493" s="24" t="str">
        <f t="shared" si="191"/>
        <v>MOB1-</v>
      </c>
    </row>
    <row r="1494" spans="1:41" ht="13.5" hidden="1" customHeight="1">
      <c r="A1494" s="24" t="s">
        <v>1168</v>
      </c>
      <c r="B1494" s="34" t="s">
        <v>147</v>
      </c>
      <c r="C1494" s="25">
        <v>807370</v>
      </c>
      <c r="D1494" s="24" t="s">
        <v>1595</v>
      </c>
      <c r="E1494" s="26">
        <v>46126.691666666702</v>
      </c>
      <c r="F1494" s="26">
        <v>46126.691666666702</v>
      </c>
      <c r="G1494" s="25">
        <v>28</v>
      </c>
      <c r="H1494" s="25">
        <v>28</v>
      </c>
      <c r="I1494" s="26">
        <v>46128.518750000003</v>
      </c>
      <c r="J1494" s="27">
        <v>149</v>
      </c>
      <c r="K1494" s="27">
        <v>149</v>
      </c>
      <c r="L1494" s="27">
        <v>63</v>
      </c>
      <c r="M1494" s="27">
        <v>4656</v>
      </c>
      <c r="N1494" s="27">
        <v>3329</v>
      </c>
      <c r="O1494" s="25">
        <v>1</v>
      </c>
      <c r="P1494" s="27">
        <v>0</v>
      </c>
      <c r="Q1494" s="24"/>
      <c r="R1494" s="24"/>
      <c r="S1494" s="27">
        <v>4</v>
      </c>
      <c r="T1494" s="27">
        <v>5</v>
      </c>
      <c r="U1494" s="27">
        <v>58500</v>
      </c>
      <c r="V1494" s="27">
        <v>49000</v>
      </c>
      <c r="W1494" s="27">
        <v>58500</v>
      </c>
      <c r="X1494" s="24" t="str">
        <f>IF(OR(I1494="",说明首页!$C$3-INT(I1494)&gt;7),"是","否")</f>
        <v>否</v>
      </c>
      <c r="Y1494" s="24" t="str">
        <f t="shared" si="176"/>
        <v>是</v>
      </c>
      <c r="Z1494" s="24" t="str">
        <f t="shared" si="177"/>
        <v>否</v>
      </c>
      <c r="AA1494" s="24" t="str">
        <f>IF(OR(I1494="",说明首页!$C$3-INT(I1494)&gt;=3),"是","否")</f>
        <v>是</v>
      </c>
      <c r="AB1494" s="28">
        <f t="shared" si="178"/>
        <v>52.841269841269842</v>
      </c>
      <c r="AC1494" s="29">
        <f t="shared" si="179"/>
        <v>5.85</v>
      </c>
      <c r="AD1494" s="27">
        <f t="shared" si="180"/>
        <v>11700</v>
      </c>
      <c r="AE1494" s="29">
        <f t="shared" si="181"/>
        <v>4.9000000000000004</v>
      </c>
      <c r="AF1494" s="29">
        <f t="shared" si="182"/>
        <v>55.483333333333334</v>
      </c>
      <c r="AG1494" s="28" t="str">
        <f t="shared" si="183"/>
        <v/>
      </c>
      <c r="AH1494" s="28" t="str">
        <f t="shared" si="184"/>
        <v/>
      </c>
      <c r="AI1494" s="28" t="str">
        <f t="shared" si="185"/>
        <v/>
      </c>
      <c r="AJ1494" s="28" t="str">
        <f t="shared" si="186"/>
        <v/>
      </c>
      <c r="AK1494" s="28" t="str">
        <f t="shared" si="187"/>
        <v/>
      </c>
      <c r="AL1494" s="29" t="str">
        <f t="shared" si="188"/>
        <v/>
      </c>
      <c r="AM1494" s="25" t="str">
        <f t="shared" si="189"/>
        <v/>
      </c>
      <c r="AN1494" s="24" t="str">
        <f t="shared" si="190"/>
        <v>非参评</v>
      </c>
      <c r="AO1494" s="24" t="str">
        <f t="shared" si="191"/>
        <v>MOB1-</v>
      </c>
    </row>
    <row r="1495" spans="1:41" ht="13.5" hidden="1" customHeight="1">
      <c r="A1495" s="24" t="s">
        <v>1168</v>
      </c>
      <c r="B1495" s="34" t="s">
        <v>147</v>
      </c>
      <c r="C1495" s="25">
        <v>807371</v>
      </c>
      <c r="D1495" s="24" t="s">
        <v>1909</v>
      </c>
      <c r="E1495" s="26">
        <v>46126.666666666701</v>
      </c>
      <c r="F1495" s="26">
        <v>46126.666666666701</v>
      </c>
      <c r="G1495" s="25">
        <v>28</v>
      </c>
      <c r="H1495" s="25">
        <v>28</v>
      </c>
      <c r="I1495" s="26">
        <v>46127.7</v>
      </c>
      <c r="J1495" s="27">
        <v>22</v>
      </c>
      <c r="K1495" s="27">
        <v>22</v>
      </c>
      <c r="L1495" s="27">
        <v>12</v>
      </c>
      <c r="M1495" s="27">
        <v>1257</v>
      </c>
      <c r="N1495" s="27">
        <v>1138</v>
      </c>
      <c r="O1495" s="25"/>
      <c r="P1495" s="27"/>
      <c r="Q1495" s="24"/>
      <c r="R1495" s="24"/>
      <c r="S1495" s="27"/>
      <c r="T1495" s="27"/>
      <c r="U1495" s="27"/>
      <c r="V1495" s="27"/>
      <c r="W1495" s="27"/>
      <c r="X1495" s="24" t="str">
        <f>IF(OR(I1495="",说明首页!$C$3-INT(I1495)&gt;7),"是","否")</f>
        <v>否</v>
      </c>
      <c r="Y1495" s="24" t="str">
        <f t="shared" si="176"/>
        <v>是</v>
      </c>
      <c r="Z1495" s="24" t="str">
        <f t="shared" si="177"/>
        <v>否</v>
      </c>
      <c r="AA1495" s="24" t="str">
        <f>IF(OR(I1495="",说明首页!$C$3-INT(I1495)&gt;=3),"是","否")</f>
        <v>是</v>
      </c>
      <c r="AB1495" s="28">
        <f t="shared" si="178"/>
        <v>94.833333333333329</v>
      </c>
      <c r="AC1495" s="29">
        <f t="shared" si="179"/>
        <v>0</v>
      </c>
      <c r="AD1495" s="27">
        <f t="shared" si="180"/>
        <v>0</v>
      </c>
      <c r="AE1495" s="29">
        <f t="shared" si="181"/>
        <v>0</v>
      </c>
      <c r="AF1495" s="29">
        <f t="shared" si="182"/>
        <v>0</v>
      </c>
      <c r="AG1495" s="28" t="str">
        <f t="shared" si="183"/>
        <v/>
      </c>
      <c r="AH1495" s="28" t="str">
        <f t="shared" si="184"/>
        <v/>
      </c>
      <c r="AI1495" s="28" t="str">
        <f t="shared" si="185"/>
        <v/>
      </c>
      <c r="AJ1495" s="28" t="str">
        <f t="shared" si="186"/>
        <v/>
      </c>
      <c r="AK1495" s="28" t="str">
        <f t="shared" si="187"/>
        <v/>
      </c>
      <c r="AL1495" s="29" t="str">
        <f t="shared" si="188"/>
        <v/>
      </c>
      <c r="AM1495" s="25" t="str">
        <f t="shared" si="189"/>
        <v/>
      </c>
      <c r="AN1495" s="24" t="str">
        <f t="shared" si="190"/>
        <v>非参评</v>
      </c>
      <c r="AO1495" s="24" t="str">
        <f t="shared" si="191"/>
        <v>MOB1-</v>
      </c>
    </row>
    <row r="1496" spans="1:41" ht="13.5" hidden="1" customHeight="1">
      <c r="A1496" s="24" t="s">
        <v>1168</v>
      </c>
      <c r="B1496" s="34" t="s">
        <v>152</v>
      </c>
      <c r="C1496" s="25">
        <v>807374</v>
      </c>
      <c r="D1496" s="24" t="s">
        <v>1850</v>
      </c>
      <c r="E1496" s="26">
        <v>46129.381944444402</v>
      </c>
      <c r="F1496" s="26">
        <v>46129.381944444402</v>
      </c>
      <c r="G1496" s="25">
        <v>25</v>
      </c>
      <c r="H1496" s="25">
        <v>25</v>
      </c>
      <c r="I1496" s="26">
        <v>46154.813888888901</v>
      </c>
      <c r="J1496" s="27">
        <v>2540</v>
      </c>
      <c r="K1496" s="27">
        <v>3131</v>
      </c>
      <c r="L1496" s="27">
        <v>1469</v>
      </c>
      <c r="M1496" s="27">
        <v>178199</v>
      </c>
      <c r="N1496" s="27">
        <v>153695</v>
      </c>
      <c r="O1496" s="25">
        <v>21</v>
      </c>
      <c r="P1496" s="27">
        <v>0</v>
      </c>
      <c r="Q1496" s="24"/>
      <c r="R1496" s="24"/>
      <c r="S1496" s="27">
        <v>98</v>
      </c>
      <c r="T1496" s="27">
        <v>137</v>
      </c>
      <c r="U1496" s="27">
        <v>1691500</v>
      </c>
      <c r="V1496" s="27">
        <v>615700</v>
      </c>
      <c r="W1496" s="27">
        <v>1691500</v>
      </c>
      <c r="X1496" s="24" t="str">
        <f>IF(OR(I1496="",说明首页!$C$3-INT(I1496)&gt;7),"是","否")</f>
        <v>否</v>
      </c>
      <c r="Y1496" s="24" t="str">
        <f t="shared" si="176"/>
        <v>是</v>
      </c>
      <c r="Z1496" s="24" t="str">
        <f t="shared" si="177"/>
        <v>否</v>
      </c>
      <c r="AA1496" s="24" t="str">
        <f>IF(OR(I1496="",说明首页!$C$3-INT(I1496)&gt;=3),"是","否")</f>
        <v>否</v>
      </c>
      <c r="AB1496" s="28">
        <f t="shared" si="178"/>
        <v>104.62559564329476</v>
      </c>
      <c r="AC1496" s="29">
        <f t="shared" si="179"/>
        <v>169.15</v>
      </c>
      <c r="AD1496" s="27">
        <f t="shared" si="180"/>
        <v>12346.715328467153</v>
      </c>
      <c r="AE1496" s="29">
        <f t="shared" si="181"/>
        <v>61.57</v>
      </c>
      <c r="AF1496" s="29">
        <f t="shared" si="182"/>
        <v>121.98015873015873</v>
      </c>
      <c r="AG1496" s="28" t="str">
        <f t="shared" si="183"/>
        <v/>
      </c>
      <c r="AH1496" s="28" t="str">
        <f t="shared" si="184"/>
        <v/>
      </c>
      <c r="AI1496" s="28" t="str">
        <f t="shared" si="185"/>
        <v/>
      </c>
      <c r="AJ1496" s="28" t="str">
        <f t="shared" si="186"/>
        <v/>
      </c>
      <c r="AK1496" s="28" t="str">
        <f t="shared" si="187"/>
        <v/>
      </c>
      <c r="AL1496" s="29" t="str">
        <f t="shared" si="188"/>
        <v/>
      </c>
      <c r="AM1496" s="25" t="str">
        <f t="shared" si="189"/>
        <v/>
      </c>
      <c r="AN1496" s="24" t="str">
        <f t="shared" si="190"/>
        <v>非参评</v>
      </c>
      <c r="AO1496" s="24" t="str">
        <f t="shared" si="191"/>
        <v>MOB1-</v>
      </c>
    </row>
    <row r="1497" spans="1:41" ht="13.5" hidden="1" customHeight="1">
      <c r="A1497" s="24" t="s">
        <v>1168</v>
      </c>
      <c r="B1497" s="34" t="s">
        <v>152</v>
      </c>
      <c r="C1497" s="25">
        <v>807375</v>
      </c>
      <c r="D1497" s="24" t="s">
        <v>1864</v>
      </c>
      <c r="E1497" s="26">
        <v>46129.417361111096</v>
      </c>
      <c r="F1497" s="26">
        <v>46129.417361111096</v>
      </c>
      <c r="G1497" s="25">
        <v>25</v>
      </c>
      <c r="H1497" s="25">
        <v>25</v>
      </c>
      <c r="I1497" s="26">
        <v>46154.777777777803</v>
      </c>
      <c r="J1497" s="27">
        <v>2374</v>
      </c>
      <c r="K1497" s="27">
        <v>3038</v>
      </c>
      <c r="L1497" s="27">
        <v>1279</v>
      </c>
      <c r="M1497" s="27">
        <v>161089</v>
      </c>
      <c r="N1497" s="27">
        <v>134101</v>
      </c>
      <c r="O1497" s="25">
        <v>19</v>
      </c>
      <c r="P1497" s="27">
        <v>0</v>
      </c>
      <c r="Q1497" s="24"/>
      <c r="R1497" s="24"/>
      <c r="S1497" s="27">
        <v>96</v>
      </c>
      <c r="T1497" s="27">
        <v>156</v>
      </c>
      <c r="U1497" s="27">
        <v>2063500</v>
      </c>
      <c r="V1497" s="27">
        <v>917100</v>
      </c>
      <c r="W1497" s="27">
        <v>2063500</v>
      </c>
      <c r="X1497" s="24" t="str">
        <f>IF(OR(I1497="",说明首页!$C$3-INT(I1497)&gt;7),"是","否")</f>
        <v>否</v>
      </c>
      <c r="Y1497" s="24" t="str">
        <f t="shared" si="176"/>
        <v>是</v>
      </c>
      <c r="Z1497" s="24" t="str">
        <f t="shared" si="177"/>
        <v>否</v>
      </c>
      <c r="AA1497" s="24" t="str">
        <f>IF(OR(I1497="",说明首页!$C$3-INT(I1497)&gt;=3),"是","否")</f>
        <v>否</v>
      </c>
      <c r="AB1497" s="28">
        <f t="shared" si="178"/>
        <v>104.84831899921814</v>
      </c>
      <c r="AC1497" s="29">
        <f t="shared" si="179"/>
        <v>206.35</v>
      </c>
      <c r="AD1497" s="27">
        <f t="shared" si="180"/>
        <v>13227.564102564103</v>
      </c>
      <c r="AE1497" s="29">
        <f t="shared" si="181"/>
        <v>91.71</v>
      </c>
      <c r="AF1497" s="29">
        <f t="shared" si="182"/>
        <v>117.63245614035087</v>
      </c>
      <c r="AG1497" s="28" t="str">
        <f t="shared" si="183"/>
        <v/>
      </c>
      <c r="AH1497" s="28" t="str">
        <f t="shared" si="184"/>
        <v/>
      </c>
      <c r="AI1497" s="28" t="str">
        <f t="shared" si="185"/>
        <v/>
      </c>
      <c r="AJ1497" s="28" t="str">
        <f t="shared" si="186"/>
        <v/>
      </c>
      <c r="AK1497" s="28" t="str">
        <f t="shared" si="187"/>
        <v/>
      </c>
      <c r="AL1497" s="29" t="str">
        <f t="shared" si="188"/>
        <v/>
      </c>
      <c r="AM1497" s="25" t="str">
        <f t="shared" si="189"/>
        <v/>
      </c>
      <c r="AN1497" s="24" t="str">
        <f t="shared" si="190"/>
        <v>非参评</v>
      </c>
      <c r="AO1497" s="24" t="str">
        <f t="shared" si="191"/>
        <v>MOB1-</v>
      </c>
    </row>
    <row r="1498" spans="1:41" ht="13.5" hidden="1" customHeight="1">
      <c r="A1498" s="24" t="s">
        <v>1168</v>
      </c>
      <c r="B1498" s="34" t="s">
        <v>152</v>
      </c>
      <c r="C1498" s="25">
        <v>807377</v>
      </c>
      <c r="D1498" s="24" t="s">
        <v>1079</v>
      </c>
      <c r="E1498" s="26">
        <v>46129.386111111096</v>
      </c>
      <c r="F1498" s="26">
        <v>46129.386111111096</v>
      </c>
      <c r="G1498" s="25">
        <v>25</v>
      </c>
      <c r="H1498" s="25">
        <v>25</v>
      </c>
      <c r="I1498" s="26">
        <v>46154.773611111101</v>
      </c>
      <c r="J1498" s="27">
        <v>2313</v>
      </c>
      <c r="K1498" s="27">
        <v>3184</v>
      </c>
      <c r="L1498" s="27">
        <v>1512</v>
      </c>
      <c r="M1498" s="27">
        <v>171585</v>
      </c>
      <c r="N1498" s="27">
        <v>147786</v>
      </c>
      <c r="O1498" s="24">
        <v>20</v>
      </c>
      <c r="P1498" s="27">
        <v>0</v>
      </c>
      <c r="Q1498" s="24"/>
      <c r="R1498" s="24"/>
      <c r="S1498" s="27">
        <v>102</v>
      </c>
      <c r="T1498" s="27">
        <v>164</v>
      </c>
      <c r="U1498" s="27">
        <v>2812700</v>
      </c>
      <c r="V1498" s="27">
        <v>736800</v>
      </c>
      <c r="W1498" s="27">
        <v>2812700</v>
      </c>
      <c r="X1498" s="24" t="str">
        <f>IF(OR(I1498="",说明首页!$C$3-INT(I1498)&gt;7),"是","否")</f>
        <v>否</v>
      </c>
      <c r="Y1498" s="24" t="str">
        <f t="shared" si="176"/>
        <v>是</v>
      </c>
      <c r="Z1498" s="24" t="str">
        <f t="shared" si="177"/>
        <v>否</v>
      </c>
      <c r="AA1498" s="24" t="str">
        <f>IF(OR(I1498="",说明首页!$C$3-INT(I1498)&gt;=3),"是","否")</f>
        <v>否</v>
      </c>
      <c r="AB1498" s="28">
        <f t="shared" si="178"/>
        <v>97.742063492063494</v>
      </c>
      <c r="AC1498" s="29">
        <f t="shared" si="179"/>
        <v>281.27</v>
      </c>
      <c r="AD1498" s="27">
        <f t="shared" si="180"/>
        <v>17150.609756097561</v>
      </c>
      <c r="AE1498" s="29">
        <f t="shared" si="181"/>
        <v>73.680000000000007</v>
      </c>
      <c r="AF1498" s="29">
        <f t="shared" si="182"/>
        <v>123.155</v>
      </c>
      <c r="AG1498" s="28" t="str">
        <f t="shared" si="183"/>
        <v/>
      </c>
      <c r="AH1498" s="28" t="str">
        <f t="shared" si="184"/>
        <v/>
      </c>
      <c r="AI1498" s="28" t="str">
        <f t="shared" si="185"/>
        <v/>
      </c>
      <c r="AJ1498" s="28" t="str">
        <f t="shared" si="186"/>
        <v/>
      </c>
      <c r="AK1498" s="28" t="str">
        <f t="shared" si="187"/>
        <v/>
      </c>
      <c r="AL1498" s="29" t="str">
        <f t="shared" si="188"/>
        <v/>
      </c>
      <c r="AM1498" s="25" t="str">
        <f t="shared" si="189"/>
        <v/>
      </c>
      <c r="AN1498" s="24" t="str">
        <f t="shared" si="190"/>
        <v>非参评</v>
      </c>
      <c r="AO1498" s="24" t="str">
        <f t="shared" si="191"/>
        <v>MOB1-</v>
      </c>
    </row>
    <row r="1499" spans="1:41" ht="13.5" hidden="1" customHeight="1">
      <c r="A1499" s="24" t="s">
        <v>1168</v>
      </c>
      <c r="B1499" s="34" t="s">
        <v>152</v>
      </c>
      <c r="C1499" s="25">
        <v>807378</v>
      </c>
      <c r="D1499" s="24" t="s">
        <v>1051</v>
      </c>
      <c r="E1499" s="26">
        <v>46129.381249999999</v>
      </c>
      <c r="F1499" s="26">
        <v>46129.381249999999</v>
      </c>
      <c r="G1499" s="25">
        <v>25</v>
      </c>
      <c r="H1499" s="25">
        <v>25</v>
      </c>
      <c r="I1499" s="26">
        <v>46154.75</v>
      </c>
      <c r="J1499" s="27">
        <v>129</v>
      </c>
      <c r="K1499" s="27">
        <v>148</v>
      </c>
      <c r="L1499" s="27">
        <v>70</v>
      </c>
      <c r="M1499" s="27">
        <v>7706</v>
      </c>
      <c r="N1499" s="27">
        <v>6491</v>
      </c>
      <c r="O1499" s="25">
        <v>2</v>
      </c>
      <c r="P1499" s="27">
        <v>0</v>
      </c>
      <c r="Q1499" s="24"/>
      <c r="R1499" s="24"/>
      <c r="S1499" s="27">
        <v>2</v>
      </c>
      <c r="T1499" s="27">
        <v>4</v>
      </c>
      <c r="U1499" s="27">
        <v>210100</v>
      </c>
      <c r="V1499" s="27">
        <v>210100</v>
      </c>
      <c r="W1499" s="27">
        <v>210100</v>
      </c>
      <c r="X1499" s="24" t="str">
        <f>IF(OR(I1499="",说明首页!$C$3-INT(I1499)&gt;7),"是","否")</f>
        <v>否</v>
      </c>
      <c r="Y1499" s="24" t="str">
        <f t="shared" si="176"/>
        <v>是</v>
      </c>
      <c r="Z1499" s="24" t="str">
        <f t="shared" si="177"/>
        <v>否</v>
      </c>
      <c r="AA1499" s="24" t="str">
        <f>IF(OR(I1499="",说明首页!$C$3-INT(I1499)&gt;=3),"是","否")</f>
        <v>否</v>
      </c>
      <c r="AB1499" s="28">
        <f t="shared" si="178"/>
        <v>92.728571428571428</v>
      </c>
      <c r="AC1499" s="29">
        <f t="shared" si="179"/>
        <v>21.01</v>
      </c>
      <c r="AD1499" s="27">
        <f t="shared" si="180"/>
        <v>52525</v>
      </c>
      <c r="AE1499" s="29">
        <f t="shared" si="181"/>
        <v>21.01</v>
      </c>
      <c r="AF1499" s="29">
        <f t="shared" si="182"/>
        <v>54.091666666666669</v>
      </c>
      <c r="AG1499" s="28" t="str">
        <f t="shared" si="183"/>
        <v/>
      </c>
      <c r="AH1499" s="28" t="str">
        <f t="shared" si="184"/>
        <v/>
      </c>
      <c r="AI1499" s="28" t="str">
        <f t="shared" si="185"/>
        <v/>
      </c>
      <c r="AJ1499" s="28" t="str">
        <f t="shared" si="186"/>
        <v/>
      </c>
      <c r="AK1499" s="28" t="str">
        <f t="shared" si="187"/>
        <v/>
      </c>
      <c r="AL1499" s="29" t="str">
        <f t="shared" si="188"/>
        <v/>
      </c>
      <c r="AM1499" s="25" t="str">
        <f t="shared" si="189"/>
        <v/>
      </c>
      <c r="AN1499" s="24" t="str">
        <f t="shared" si="190"/>
        <v>非参评</v>
      </c>
      <c r="AO1499" s="24" t="str">
        <f t="shared" si="191"/>
        <v>MOB1-</v>
      </c>
    </row>
    <row r="1500" spans="1:41" ht="13.5" hidden="1" customHeight="1">
      <c r="A1500" s="24" t="s">
        <v>1168</v>
      </c>
      <c r="B1500" s="34" t="s">
        <v>152</v>
      </c>
      <c r="C1500" s="25">
        <v>807379</v>
      </c>
      <c r="D1500" s="24" t="s">
        <v>1867</v>
      </c>
      <c r="E1500" s="26">
        <v>46129.422222222202</v>
      </c>
      <c r="F1500" s="26">
        <v>46129.422222222202</v>
      </c>
      <c r="G1500" s="25">
        <v>25</v>
      </c>
      <c r="H1500" s="25">
        <v>25</v>
      </c>
      <c r="I1500" s="26">
        <v>46135.743055555598</v>
      </c>
      <c r="J1500" s="27">
        <v>471</v>
      </c>
      <c r="K1500" s="27">
        <v>536</v>
      </c>
      <c r="L1500" s="27">
        <v>283</v>
      </c>
      <c r="M1500" s="27">
        <v>27879</v>
      </c>
      <c r="N1500" s="27">
        <v>24177</v>
      </c>
      <c r="O1500" s="25">
        <v>5</v>
      </c>
      <c r="P1500" s="27">
        <v>0</v>
      </c>
      <c r="Q1500" s="24"/>
      <c r="R1500" s="24"/>
      <c r="S1500" s="27">
        <v>16</v>
      </c>
      <c r="T1500" s="27">
        <v>20</v>
      </c>
      <c r="U1500" s="27">
        <v>108400</v>
      </c>
      <c r="V1500" s="27">
        <v>8700</v>
      </c>
      <c r="W1500" s="27">
        <v>108400</v>
      </c>
      <c r="X1500" s="24" t="str">
        <f>IF(OR(I1500="",说明首页!$C$3-INT(I1500)&gt;7),"是","否")</f>
        <v>否</v>
      </c>
      <c r="Y1500" s="24" t="str">
        <f t="shared" si="176"/>
        <v>是</v>
      </c>
      <c r="Z1500" s="24" t="str">
        <f t="shared" si="177"/>
        <v>否</v>
      </c>
      <c r="AA1500" s="24" t="str">
        <f>IF(OR(I1500="",说明首页!$C$3-INT(I1500)&gt;=3),"是","否")</f>
        <v>否</v>
      </c>
      <c r="AB1500" s="28">
        <f t="shared" si="178"/>
        <v>85.431095406360427</v>
      </c>
      <c r="AC1500" s="29">
        <f t="shared" si="179"/>
        <v>10.84</v>
      </c>
      <c r="AD1500" s="27">
        <f t="shared" si="180"/>
        <v>5420</v>
      </c>
      <c r="AE1500" s="29">
        <f t="shared" si="181"/>
        <v>0.87</v>
      </c>
      <c r="AF1500" s="29">
        <f t="shared" si="182"/>
        <v>80.589999999999989</v>
      </c>
      <c r="AG1500" s="28" t="str">
        <f t="shared" si="183"/>
        <v/>
      </c>
      <c r="AH1500" s="28" t="str">
        <f t="shared" si="184"/>
        <v/>
      </c>
      <c r="AI1500" s="28" t="str">
        <f t="shared" si="185"/>
        <v/>
      </c>
      <c r="AJ1500" s="28" t="str">
        <f t="shared" si="186"/>
        <v/>
      </c>
      <c r="AK1500" s="28" t="str">
        <f t="shared" si="187"/>
        <v/>
      </c>
      <c r="AL1500" s="29" t="str">
        <f t="shared" si="188"/>
        <v/>
      </c>
      <c r="AM1500" s="25" t="str">
        <f t="shared" si="189"/>
        <v/>
      </c>
      <c r="AN1500" s="24" t="str">
        <f t="shared" si="190"/>
        <v>非参评</v>
      </c>
      <c r="AO1500" s="24" t="str">
        <f t="shared" si="191"/>
        <v>MOB1-</v>
      </c>
    </row>
    <row r="1501" spans="1:41" ht="13.5" hidden="1" customHeight="1">
      <c r="A1501" s="24" t="s">
        <v>1168</v>
      </c>
      <c r="B1501" s="34" t="s">
        <v>152</v>
      </c>
      <c r="C1501" s="25">
        <v>807380</v>
      </c>
      <c r="D1501" s="24" t="s">
        <v>1871</v>
      </c>
      <c r="E1501" s="26">
        <v>46129.429861111101</v>
      </c>
      <c r="F1501" s="26">
        <v>46129.429861111101</v>
      </c>
      <c r="G1501" s="25">
        <v>25</v>
      </c>
      <c r="H1501" s="25">
        <v>25</v>
      </c>
      <c r="I1501" s="26">
        <v>46129.668749999997</v>
      </c>
      <c r="J1501" s="27">
        <v>47</v>
      </c>
      <c r="K1501" s="27">
        <v>47</v>
      </c>
      <c r="L1501" s="27">
        <v>14</v>
      </c>
      <c r="M1501" s="27">
        <v>1688</v>
      </c>
      <c r="N1501" s="27">
        <v>1241</v>
      </c>
      <c r="O1501" s="25"/>
      <c r="P1501" s="27">
        <v>0</v>
      </c>
      <c r="Q1501" s="24"/>
      <c r="R1501" s="24"/>
      <c r="S1501" s="27">
        <v>1</v>
      </c>
      <c r="T1501" s="27">
        <v>1</v>
      </c>
      <c r="U1501" s="27">
        <v>500</v>
      </c>
      <c r="V1501" s="27"/>
      <c r="W1501" s="27">
        <v>500</v>
      </c>
      <c r="X1501" s="24" t="str">
        <f>IF(OR(I1501="",说明首页!$C$3-INT(I1501)&gt;7),"是","否")</f>
        <v>否</v>
      </c>
      <c r="Y1501" s="24" t="str">
        <f t="shared" si="176"/>
        <v>是</v>
      </c>
      <c r="Z1501" s="24" t="str">
        <f t="shared" si="177"/>
        <v>否</v>
      </c>
      <c r="AA1501" s="24" t="str">
        <f>IF(OR(I1501="",说明首页!$C$3-INT(I1501)&gt;=3),"是","否")</f>
        <v>否</v>
      </c>
      <c r="AB1501" s="28">
        <f t="shared" si="178"/>
        <v>88.642857142857139</v>
      </c>
      <c r="AC1501" s="29">
        <f t="shared" si="179"/>
        <v>0.05</v>
      </c>
      <c r="AD1501" s="27">
        <f t="shared" si="180"/>
        <v>500</v>
      </c>
      <c r="AE1501" s="29">
        <f t="shared" si="181"/>
        <v>0</v>
      </c>
      <c r="AF1501" s="29">
        <f t="shared" si="182"/>
        <v>0</v>
      </c>
      <c r="AG1501" s="28" t="str">
        <f t="shared" si="183"/>
        <v/>
      </c>
      <c r="AH1501" s="28" t="str">
        <f t="shared" si="184"/>
        <v/>
      </c>
      <c r="AI1501" s="28" t="str">
        <f t="shared" si="185"/>
        <v/>
      </c>
      <c r="AJ1501" s="28" t="str">
        <f t="shared" si="186"/>
        <v/>
      </c>
      <c r="AK1501" s="28" t="str">
        <f t="shared" si="187"/>
        <v/>
      </c>
      <c r="AL1501" s="29" t="str">
        <f t="shared" si="188"/>
        <v/>
      </c>
      <c r="AM1501" s="25" t="str">
        <f t="shared" si="189"/>
        <v/>
      </c>
      <c r="AN1501" s="24" t="str">
        <f t="shared" si="190"/>
        <v>非参评</v>
      </c>
      <c r="AO1501" s="24" t="str">
        <f t="shared" si="191"/>
        <v>MOB1-</v>
      </c>
    </row>
    <row r="1502" spans="1:41" ht="13.5" hidden="1" customHeight="1">
      <c r="A1502" s="24" t="s">
        <v>1168</v>
      </c>
      <c r="B1502" s="34" t="s">
        <v>152</v>
      </c>
      <c r="C1502" s="25">
        <v>807382</v>
      </c>
      <c r="D1502" s="24" t="s">
        <v>1064</v>
      </c>
      <c r="E1502" s="26">
        <v>46129.3840277778</v>
      </c>
      <c r="F1502" s="26">
        <v>46129.3840277778</v>
      </c>
      <c r="G1502" s="25">
        <v>25</v>
      </c>
      <c r="H1502" s="25">
        <v>25</v>
      </c>
      <c r="I1502" s="26">
        <v>46154.748611111099</v>
      </c>
      <c r="J1502" s="27">
        <v>122</v>
      </c>
      <c r="K1502" s="27">
        <v>133</v>
      </c>
      <c r="L1502" s="27">
        <v>45</v>
      </c>
      <c r="M1502" s="27">
        <v>5265</v>
      </c>
      <c r="N1502" s="27">
        <v>3949</v>
      </c>
      <c r="O1502" s="25">
        <v>1</v>
      </c>
      <c r="P1502" s="27"/>
      <c r="Q1502" s="24"/>
      <c r="R1502" s="24"/>
      <c r="S1502" s="27"/>
      <c r="T1502" s="27"/>
      <c r="U1502" s="27"/>
      <c r="V1502" s="27"/>
      <c r="W1502" s="27"/>
      <c r="X1502" s="24" t="str">
        <f>IF(OR(I1502="",说明首页!$C$3-INT(I1502)&gt;7),"是","否")</f>
        <v>否</v>
      </c>
      <c r="Y1502" s="24" t="str">
        <f t="shared" si="176"/>
        <v>是</v>
      </c>
      <c r="Z1502" s="24" t="str">
        <f t="shared" si="177"/>
        <v>否</v>
      </c>
      <c r="AA1502" s="24" t="str">
        <f>IF(OR(I1502="",说明首页!$C$3-INT(I1502)&gt;=3),"是","否")</f>
        <v>否</v>
      </c>
      <c r="AB1502" s="28">
        <f t="shared" si="178"/>
        <v>87.75555555555556</v>
      </c>
      <c r="AC1502" s="29">
        <f t="shared" si="179"/>
        <v>0</v>
      </c>
      <c r="AD1502" s="27">
        <f t="shared" si="180"/>
        <v>0</v>
      </c>
      <c r="AE1502" s="29">
        <f t="shared" si="181"/>
        <v>0</v>
      </c>
      <c r="AF1502" s="29">
        <f t="shared" si="182"/>
        <v>65.816666666666663</v>
      </c>
      <c r="AG1502" s="28" t="str">
        <f t="shared" si="183"/>
        <v/>
      </c>
      <c r="AH1502" s="28" t="str">
        <f t="shared" si="184"/>
        <v/>
      </c>
      <c r="AI1502" s="28" t="str">
        <f t="shared" si="185"/>
        <v/>
      </c>
      <c r="AJ1502" s="28" t="str">
        <f t="shared" si="186"/>
        <v/>
      </c>
      <c r="AK1502" s="28" t="str">
        <f t="shared" si="187"/>
        <v/>
      </c>
      <c r="AL1502" s="29" t="str">
        <f t="shared" si="188"/>
        <v/>
      </c>
      <c r="AM1502" s="25" t="str">
        <f t="shared" si="189"/>
        <v/>
      </c>
      <c r="AN1502" s="24" t="str">
        <f t="shared" si="190"/>
        <v>非参评</v>
      </c>
      <c r="AO1502" s="24" t="str">
        <f t="shared" si="191"/>
        <v>MOB1-</v>
      </c>
    </row>
    <row r="1503" spans="1:41" ht="13.5" hidden="1" customHeight="1">
      <c r="A1503" s="24" t="s">
        <v>1168</v>
      </c>
      <c r="B1503" s="34" t="s">
        <v>147</v>
      </c>
      <c r="C1503" s="25">
        <v>807420</v>
      </c>
      <c r="D1503" s="24" t="s">
        <v>1459</v>
      </c>
      <c r="E1503" s="26">
        <v>46127.4819444444</v>
      </c>
      <c r="F1503" s="26">
        <v>46127.4819444444</v>
      </c>
      <c r="G1503" s="25">
        <v>27</v>
      </c>
      <c r="H1503" s="25">
        <v>27</v>
      </c>
      <c r="I1503" s="26">
        <v>46129.756944444402</v>
      </c>
      <c r="J1503" s="27">
        <v>430</v>
      </c>
      <c r="K1503" s="27">
        <v>431</v>
      </c>
      <c r="L1503" s="27">
        <v>205</v>
      </c>
      <c r="M1503" s="27">
        <v>18757</v>
      </c>
      <c r="N1503" s="27">
        <v>15509</v>
      </c>
      <c r="O1503" s="25">
        <v>3</v>
      </c>
      <c r="P1503" s="27">
        <v>0</v>
      </c>
      <c r="Q1503" s="24"/>
      <c r="R1503" s="24"/>
      <c r="S1503" s="27">
        <v>11</v>
      </c>
      <c r="T1503" s="27">
        <v>13</v>
      </c>
      <c r="U1503" s="27">
        <v>120900</v>
      </c>
      <c r="V1503" s="27">
        <v>73200</v>
      </c>
      <c r="W1503" s="27">
        <v>120900</v>
      </c>
      <c r="X1503" s="24" t="str">
        <f>IF(OR(I1503="",说明首页!$C$3-INT(I1503)&gt;7),"是","否")</f>
        <v>否</v>
      </c>
      <c r="Y1503" s="24" t="str">
        <f t="shared" si="176"/>
        <v>是</v>
      </c>
      <c r="Z1503" s="24" t="str">
        <f t="shared" si="177"/>
        <v>否</v>
      </c>
      <c r="AA1503" s="24" t="str">
        <f>IF(OR(I1503="",说明首页!$C$3-INT(I1503)&gt;=3),"是","否")</f>
        <v>否</v>
      </c>
      <c r="AB1503" s="28">
        <f t="shared" si="178"/>
        <v>75.653658536585368</v>
      </c>
      <c r="AC1503" s="29">
        <f t="shared" si="179"/>
        <v>12.09</v>
      </c>
      <c r="AD1503" s="27">
        <f t="shared" si="180"/>
        <v>9300</v>
      </c>
      <c r="AE1503" s="29">
        <f t="shared" si="181"/>
        <v>7.32</v>
      </c>
      <c r="AF1503" s="29">
        <f t="shared" si="182"/>
        <v>86.161111111111111</v>
      </c>
      <c r="AG1503" s="28" t="str">
        <f t="shared" si="183"/>
        <v/>
      </c>
      <c r="AH1503" s="28" t="str">
        <f t="shared" si="184"/>
        <v/>
      </c>
      <c r="AI1503" s="28" t="str">
        <f t="shared" si="185"/>
        <v/>
      </c>
      <c r="AJ1503" s="28" t="str">
        <f t="shared" si="186"/>
        <v/>
      </c>
      <c r="AK1503" s="28" t="str">
        <f t="shared" si="187"/>
        <v/>
      </c>
      <c r="AL1503" s="29" t="str">
        <f t="shared" si="188"/>
        <v/>
      </c>
      <c r="AM1503" s="25" t="str">
        <f t="shared" si="189"/>
        <v/>
      </c>
      <c r="AN1503" s="24" t="str">
        <f t="shared" si="190"/>
        <v>非参评</v>
      </c>
      <c r="AO1503" s="24" t="str">
        <f t="shared" si="191"/>
        <v>MOB1-</v>
      </c>
    </row>
    <row r="1504" spans="1:41" ht="13.5" hidden="1" customHeight="1">
      <c r="A1504" s="24" t="s">
        <v>1168</v>
      </c>
      <c r="B1504" s="34" t="s">
        <v>145</v>
      </c>
      <c r="C1504" s="25">
        <v>807421</v>
      </c>
      <c r="D1504" s="24" t="s">
        <v>987</v>
      </c>
      <c r="E1504" s="26">
        <v>46128.6027777778</v>
      </c>
      <c r="F1504" s="26">
        <v>46128.6027777778</v>
      </c>
      <c r="G1504" s="25">
        <v>26</v>
      </c>
      <c r="H1504" s="25">
        <v>26</v>
      </c>
      <c r="I1504" s="26">
        <v>46154.590277777803</v>
      </c>
      <c r="J1504" s="27">
        <v>134</v>
      </c>
      <c r="K1504" s="27">
        <v>141</v>
      </c>
      <c r="L1504" s="27">
        <v>58</v>
      </c>
      <c r="M1504" s="27">
        <v>5343</v>
      </c>
      <c r="N1504" s="27">
        <v>4092</v>
      </c>
      <c r="O1504" s="25"/>
      <c r="P1504" s="27"/>
      <c r="Q1504" s="24"/>
      <c r="R1504" s="24"/>
      <c r="S1504" s="27"/>
      <c r="T1504" s="27"/>
      <c r="U1504" s="27"/>
      <c r="V1504" s="27"/>
      <c r="W1504" s="27"/>
      <c r="X1504" s="24" t="str">
        <f>IF(OR(I1504="",说明首页!$C$3-INT(I1504)&gt;7),"是","否")</f>
        <v>否</v>
      </c>
      <c r="Y1504" s="24" t="str">
        <f t="shared" si="176"/>
        <v>是</v>
      </c>
      <c r="Z1504" s="24" t="str">
        <f t="shared" si="177"/>
        <v>否</v>
      </c>
      <c r="AA1504" s="24" t="str">
        <f>IF(OR(I1504="",说明首页!$C$3-INT(I1504)&gt;=3),"是","否")</f>
        <v>否</v>
      </c>
      <c r="AB1504" s="28">
        <f t="shared" si="178"/>
        <v>70.551724137931032</v>
      </c>
      <c r="AC1504" s="29">
        <f t="shared" si="179"/>
        <v>0</v>
      </c>
      <c r="AD1504" s="27">
        <f t="shared" si="180"/>
        <v>0</v>
      </c>
      <c r="AE1504" s="29">
        <f t="shared" si="181"/>
        <v>0</v>
      </c>
      <c r="AF1504" s="29">
        <f t="shared" si="182"/>
        <v>0</v>
      </c>
      <c r="AG1504" s="28" t="str">
        <f t="shared" si="183"/>
        <v/>
      </c>
      <c r="AH1504" s="28" t="str">
        <f t="shared" si="184"/>
        <v/>
      </c>
      <c r="AI1504" s="28" t="str">
        <f t="shared" si="185"/>
        <v/>
      </c>
      <c r="AJ1504" s="28" t="str">
        <f t="shared" si="186"/>
        <v/>
      </c>
      <c r="AK1504" s="28" t="str">
        <f t="shared" si="187"/>
        <v/>
      </c>
      <c r="AL1504" s="29" t="str">
        <f t="shared" si="188"/>
        <v/>
      </c>
      <c r="AM1504" s="25" t="str">
        <f t="shared" si="189"/>
        <v/>
      </c>
      <c r="AN1504" s="24" t="str">
        <f t="shared" si="190"/>
        <v>非参评</v>
      </c>
      <c r="AO1504" s="24" t="str">
        <f t="shared" si="191"/>
        <v>MOB1-</v>
      </c>
    </row>
    <row r="1505" spans="1:41" ht="13.5" hidden="1" customHeight="1">
      <c r="A1505" s="24" t="s">
        <v>1168</v>
      </c>
      <c r="B1505" s="34" t="s">
        <v>145</v>
      </c>
      <c r="C1505" s="25">
        <v>807422</v>
      </c>
      <c r="D1505" s="24" t="s">
        <v>372</v>
      </c>
      <c r="E1505" s="26">
        <v>46128.597916666702</v>
      </c>
      <c r="F1505" s="26">
        <v>46128.597916666702</v>
      </c>
      <c r="G1505" s="25">
        <v>26</v>
      </c>
      <c r="H1505" s="25">
        <v>26</v>
      </c>
      <c r="I1505" s="26">
        <v>46154.761805555601</v>
      </c>
      <c r="J1505" s="27">
        <v>269</v>
      </c>
      <c r="K1505" s="27">
        <v>309</v>
      </c>
      <c r="L1505" s="27">
        <v>123</v>
      </c>
      <c r="M1505" s="27">
        <v>10716</v>
      </c>
      <c r="N1505" s="27">
        <v>7781</v>
      </c>
      <c r="O1505" s="25">
        <v>2</v>
      </c>
      <c r="P1505" s="27">
        <v>0</v>
      </c>
      <c r="Q1505" s="24"/>
      <c r="R1505" s="24"/>
      <c r="S1505" s="27">
        <v>1</v>
      </c>
      <c r="T1505" s="27">
        <v>2</v>
      </c>
      <c r="U1505" s="27">
        <v>3000</v>
      </c>
      <c r="V1505" s="27"/>
      <c r="W1505" s="27">
        <v>3000</v>
      </c>
      <c r="X1505" s="24" t="str">
        <f>IF(OR(I1505="",说明首页!$C$3-INT(I1505)&gt;7),"是","否")</f>
        <v>否</v>
      </c>
      <c r="Y1505" s="24" t="str">
        <f t="shared" si="176"/>
        <v>是</v>
      </c>
      <c r="Z1505" s="24" t="str">
        <f t="shared" si="177"/>
        <v>否</v>
      </c>
      <c r="AA1505" s="24" t="str">
        <f>IF(OR(I1505="",说明首页!$C$3-INT(I1505)&gt;=3),"是","否")</f>
        <v>否</v>
      </c>
      <c r="AB1505" s="28">
        <f t="shared" si="178"/>
        <v>63.260162601626014</v>
      </c>
      <c r="AC1505" s="29">
        <f t="shared" si="179"/>
        <v>0.3</v>
      </c>
      <c r="AD1505" s="27">
        <f t="shared" si="180"/>
        <v>1500</v>
      </c>
      <c r="AE1505" s="29">
        <f t="shared" si="181"/>
        <v>0</v>
      </c>
      <c r="AF1505" s="29">
        <f t="shared" si="182"/>
        <v>64.841666666666669</v>
      </c>
      <c r="AG1505" s="28" t="str">
        <f t="shared" si="183"/>
        <v/>
      </c>
      <c r="AH1505" s="28" t="str">
        <f t="shared" si="184"/>
        <v/>
      </c>
      <c r="AI1505" s="28" t="str">
        <f t="shared" si="185"/>
        <v/>
      </c>
      <c r="AJ1505" s="28" t="str">
        <f t="shared" si="186"/>
        <v/>
      </c>
      <c r="AK1505" s="28" t="str">
        <f t="shared" si="187"/>
        <v/>
      </c>
      <c r="AL1505" s="29" t="str">
        <f t="shared" si="188"/>
        <v/>
      </c>
      <c r="AM1505" s="25" t="str">
        <f t="shared" si="189"/>
        <v/>
      </c>
      <c r="AN1505" s="24" t="str">
        <f t="shared" si="190"/>
        <v>非参评</v>
      </c>
      <c r="AO1505" s="24" t="str">
        <f t="shared" si="191"/>
        <v>MOB1-</v>
      </c>
    </row>
    <row r="1506" spans="1:41" ht="13.5" hidden="1" customHeight="1">
      <c r="A1506" s="24" t="s">
        <v>1168</v>
      </c>
      <c r="B1506" s="34" t="s">
        <v>145</v>
      </c>
      <c r="C1506" s="25">
        <v>807423</v>
      </c>
      <c r="D1506" s="24" t="s">
        <v>1682</v>
      </c>
      <c r="E1506" s="26">
        <v>46128.662499999999</v>
      </c>
      <c r="F1506" s="26">
        <v>46128.662499999999</v>
      </c>
      <c r="G1506" s="25">
        <v>26</v>
      </c>
      <c r="H1506" s="25">
        <v>26</v>
      </c>
      <c r="I1506" s="26">
        <v>46154.801388888904</v>
      </c>
      <c r="J1506" s="27">
        <v>4174</v>
      </c>
      <c r="K1506" s="27">
        <v>4358</v>
      </c>
      <c r="L1506" s="27">
        <v>1756</v>
      </c>
      <c r="M1506" s="27">
        <v>172644</v>
      </c>
      <c r="N1506" s="27">
        <v>136558</v>
      </c>
      <c r="O1506" s="25">
        <v>20</v>
      </c>
      <c r="P1506" s="27">
        <v>0</v>
      </c>
      <c r="Q1506" s="24"/>
      <c r="R1506" s="24"/>
      <c r="S1506" s="27">
        <v>150</v>
      </c>
      <c r="T1506" s="27">
        <v>219</v>
      </c>
      <c r="U1506" s="27">
        <v>2530500</v>
      </c>
      <c r="V1506" s="27">
        <v>640600</v>
      </c>
      <c r="W1506" s="27">
        <v>2530500</v>
      </c>
      <c r="X1506" s="24" t="str">
        <f>IF(OR(I1506="",说明首页!$C$3-INT(I1506)&gt;7),"是","否")</f>
        <v>否</v>
      </c>
      <c r="Y1506" s="24" t="str">
        <f t="shared" si="176"/>
        <v>是</v>
      </c>
      <c r="Z1506" s="24" t="str">
        <f t="shared" si="177"/>
        <v>否</v>
      </c>
      <c r="AA1506" s="24" t="str">
        <f>IF(OR(I1506="",说明首页!$C$3-INT(I1506)&gt;=3),"是","否")</f>
        <v>否</v>
      </c>
      <c r="AB1506" s="28">
        <f t="shared" si="178"/>
        <v>77.766514806378126</v>
      </c>
      <c r="AC1506" s="29">
        <f t="shared" si="179"/>
        <v>253.05</v>
      </c>
      <c r="AD1506" s="27">
        <f t="shared" si="180"/>
        <v>11554.794520547945</v>
      </c>
      <c r="AE1506" s="29">
        <f t="shared" si="181"/>
        <v>64.06</v>
      </c>
      <c r="AF1506" s="29">
        <f t="shared" si="182"/>
        <v>113.79833333333333</v>
      </c>
      <c r="AG1506" s="28" t="str">
        <f t="shared" si="183"/>
        <v/>
      </c>
      <c r="AH1506" s="28" t="str">
        <f t="shared" si="184"/>
        <v/>
      </c>
      <c r="AI1506" s="28" t="str">
        <f t="shared" si="185"/>
        <v/>
      </c>
      <c r="AJ1506" s="28" t="str">
        <f t="shared" si="186"/>
        <v/>
      </c>
      <c r="AK1506" s="28" t="str">
        <f t="shared" si="187"/>
        <v/>
      </c>
      <c r="AL1506" s="29" t="str">
        <f t="shared" si="188"/>
        <v/>
      </c>
      <c r="AM1506" s="25" t="str">
        <f t="shared" si="189"/>
        <v/>
      </c>
      <c r="AN1506" s="24" t="str">
        <f t="shared" si="190"/>
        <v>非参评</v>
      </c>
      <c r="AO1506" s="24" t="str">
        <f t="shared" si="191"/>
        <v>MOB1-</v>
      </c>
    </row>
    <row r="1507" spans="1:41" ht="13.5" hidden="1" customHeight="1">
      <c r="A1507" s="24" t="s">
        <v>1168</v>
      </c>
      <c r="B1507" s="34" t="s">
        <v>145</v>
      </c>
      <c r="C1507" s="25">
        <v>807425</v>
      </c>
      <c r="D1507" s="24" t="s">
        <v>646</v>
      </c>
      <c r="E1507" s="26">
        <v>46128.590972222199</v>
      </c>
      <c r="F1507" s="26">
        <v>46128.590972222199</v>
      </c>
      <c r="G1507" s="25">
        <v>26</v>
      </c>
      <c r="H1507" s="25">
        <v>26</v>
      </c>
      <c r="I1507" s="26">
        <v>46151.779861111099</v>
      </c>
      <c r="J1507" s="27">
        <v>161</v>
      </c>
      <c r="K1507" s="27">
        <v>172</v>
      </c>
      <c r="L1507" s="27">
        <v>56</v>
      </c>
      <c r="M1507" s="27">
        <v>7371</v>
      </c>
      <c r="N1507" s="27">
        <v>5733</v>
      </c>
      <c r="O1507" s="25"/>
      <c r="P1507" s="27"/>
      <c r="Q1507" s="24"/>
      <c r="R1507" s="24"/>
      <c r="S1507" s="27"/>
      <c r="T1507" s="27"/>
      <c r="U1507" s="27"/>
      <c r="V1507" s="27"/>
      <c r="W1507" s="27"/>
      <c r="X1507" s="24" t="str">
        <f>IF(OR(I1507="",说明首页!$C$3-INT(I1507)&gt;7),"是","否")</f>
        <v>否</v>
      </c>
      <c r="Y1507" s="24" t="str">
        <f t="shared" si="176"/>
        <v>是</v>
      </c>
      <c r="Z1507" s="24" t="str">
        <f t="shared" si="177"/>
        <v>否</v>
      </c>
      <c r="AA1507" s="24" t="str">
        <f>IF(OR(I1507="",说明首页!$C$3-INT(I1507)&gt;=3),"是","否")</f>
        <v>否</v>
      </c>
      <c r="AB1507" s="28">
        <f t="shared" si="178"/>
        <v>102.375</v>
      </c>
      <c r="AC1507" s="29">
        <f t="shared" si="179"/>
        <v>0</v>
      </c>
      <c r="AD1507" s="27">
        <f t="shared" si="180"/>
        <v>0</v>
      </c>
      <c r="AE1507" s="29">
        <f t="shared" si="181"/>
        <v>0</v>
      </c>
      <c r="AF1507" s="29">
        <f t="shared" si="182"/>
        <v>0</v>
      </c>
      <c r="AG1507" s="28" t="str">
        <f t="shared" si="183"/>
        <v/>
      </c>
      <c r="AH1507" s="28" t="str">
        <f t="shared" si="184"/>
        <v/>
      </c>
      <c r="AI1507" s="28" t="str">
        <f t="shared" si="185"/>
        <v/>
      </c>
      <c r="AJ1507" s="28" t="str">
        <f t="shared" si="186"/>
        <v/>
      </c>
      <c r="AK1507" s="28" t="str">
        <f t="shared" si="187"/>
        <v/>
      </c>
      <c r="AL1507" s="29" t="str">
        <f t="shared" si="188"/>
        <v/>
      </c>
      <c r="AM1507" s="25" t="str">
        <f t="shared" si="189"/>
        <v/>
      </c>
      <c r="AN1507" s="24" t="str">
        <f t="shared" si="190"/>
        <v>非参评</v>
      </c>
      <c r="AO1507" s="24" t="str">
        <f t="shared" si="191"/>
        <v>MOB1-</v>
      </c>
    </row>
    <row r="1508" spans="1:41" ht="13.5" hidden="1" customHeight="1">
      <c r="A1508" s="24" t="s">
        <v>1168</v>
      </c>
      <c r="B1508" s="34" t="s">
        <v>145</v>
      </c>
      <c r="C1508" s="25">
        <v>807427</v>
      </c>
      <c r="D1508" s="24" t="s">
        <v>577</v>
      </c>
      <c r="E1508" s="26">
        <v>46128.423611111102</v>
      </c>
      <c r="F1508" s="26">
        <v>46128.423611111102</v>
      </c>
      <c r="G1508" s="25">
        <v>26</v>
      </c>
      <c r="H1508" s="25">
        <v>26</v>
      </c>
      <c r="I1508" s="26">
        <v>46154.608333333301</v>
      </c>
      <c r="J1508" s="27">
        <v>143</v>
      </c>
      <c r="K1508" s="27">
        <v>160</v>
      </c>
      <c r="L1508" s="27">
        <v>56</v>
      </c>
      <c r="M1508" s="27">
        <v>5613</v>
      </c>
      <c r="N1508" s="27">
        <v>4430</v>
      </c>
      <c r="O1508" s="25"/>
      <c r="P1508" s="27"/>
      <c r="Q1508" s="24"/>
      <c r="R1508" s="24"/>
      <c r="S1508" s="27"/>
      <c r="T1508" s="27"/>
      <c r="U1508" s="27"/>
      <c r="V1508" s="27"/>
      <c r="W1508" s="27"/>
      <c r="X1508" s="24" t="str">
        <f>IF(OR(I1508="",说明首页!$C$3-INT(I1508)&gt;7),"是","否")</f>
        <v>否</v>
      </c>
      <c r="Y1508" s="24" t="str">
        <f t="shared" si="176"/>
        <v>是</v>
      </c>
      <c r="Z1508" s="24" t="str">
        <f t="shared" si="177"/>
        <v>否</v>
      </c>
      <c r="AA1508" s="24" t="str">
        <f>IF(OR(I1508="",说明首页!$C$3-INT(I1508)&gt;=3),"是","否")</f>
        <v>否</v>
      </c>
      <c r="AB1508" s="28">
        <f t="shared" si="178"/>
        <v>79.107142857142861</v>
      </c>
      <c r="AC1508" s="29">
        <f t="shared" si="179"/>
        <v>0</v>
      </c>
      <c r="AD1508" s="27">
        <f t="shared" si="180"/>
        <v>0</v>
      </c>
      <c r="AE1508" s="29">
        <f t="shared" si="181"/>
        <v>0</v>
      </c>
      <c r="AF1508" s="29">
        <f t="shared" si="182"/>
        <v>0</v>
      </c>
      <c r="AG1508" s="28" t="str">
        <f t="shared" si="183"/>
        <v/>
      </c>
      <c r="AH1508" s="28" t="str">
        <f t="shared" si="184"/>
        <v/>
      </c>
      <c r="AI1508" s="28" t="str">
        <f t="shared" si="185"/>
        <v/>
      </c>
      <c r="AJ1508" s="28" t="str">
        <f t="shared" si="186"/>
        <v/>
      </c>
      <c r="AK1508" s="28" t="str">
        <f t="shared" si="187"/>
        <v/>
      </c>
      <c r="AL1508" s="29" t="str">
        <f t="shared" si="188"/>
        <v/>
      </c>
      <c r="AM1508" s="25" t="str">
        <f t="shared" si="189"/>
        <v/>
      </c>
      <c r="AN1508" s="24" t="str">
        <f t="shared" si="190"/>
        <v>非参评</v>
      </c>
      <c r="AO1508" s="24" t="str">
        <f t="shared" si="191"/>
        <v>MOB1-</v>
      </c>
    </row>
    <row r="1509" spans="1:41" ht="13.5" hidden="1" customHeight="1">
      <c r="A1509" s="24" t="s">
        <v>1168</v>
      </c>
      <c r="B1509" s="34" t="s">
        <v>145</v>
      </c>
      <c r="C1509" s="25">
        <v>807430</v>
      </c>
      <c r="D1509" s="24" t="s">
        <v>533</v>
      </c>
      <c r="E1509" s="26">
        <v>46129.394444444399</v>
      </c>
      <c r="F1509" s="26">
        <v>46129.394444444399</v>
      </c>
      <c r="G1509" s="25">
        <v>25</v>
      </c>
      <c r="H1509" s="25">
        <v>25</v>
      </c>
      <c r="I1509" s="26">
        <v>46154.602083333302</v>
      </c>
      <c r="J1509" s="27">
        <v>203</v>
      </c>
      <c r="K1509" s="27">
        <v>223</v>
      </c>
      <c r="L1509" s="27">
        <v>93</v>
      </c>
      <c r="M1509" s="27">
        <v>9442</v>
      </c>
      <c r="N1509" s="27">
        <v>7553</v>
      </c>
      <c r="O1509" s="24">
        <v>1</v>
      </c>
      <c r="P1509" s="27">
        <v>0</v>
      </c>
      <c r="Q1509" s="24"/>
      <c r="R1509" s="24"/>
      <c r="S1509" s="27">
        <v>3</v>
      </c>
      <c r="T1509" s="27">
        <v>6</v>
      </c>
      <c r="U1509" s="27">
        <v>232000</v>
      </c>
      <c r="V1509" s="27">
        <v>232000</v>
      </c>
      <c r="W1509" s="27">
        <v>232000</v>
      </c>
      <c r="X1509" s="24" t="str">
        <f>IF(OR(I1509="",说明首页!$C$3-INT(I1509)&gt;7),"是","否")</f>
        <v>否</v>
      </c>
      <c r="Y1509" s="24" t="str">
        <f t="shared" si="176"/>
        <v>是</v>
      </c>
      <c r="Z1509" s="24" t="str">
        <f t="shared" si="177"/>
        <v>否</v>
      </c>
      <c r="AA1509" s="24" t="str">
        <f>IF(OR(I1509="",说明首页!$C$3-INT(I1509)&gt;=3),"是","否")</f>
        <v>否</v>
      </c>
      <c r="AB1509" s="28">
        <f t="shared" si="178"/>
        <v>81.215053763440864</v>
      </c>
      <c r="AC1509" s="29">
        <f t="shared" si="179"/>
        <v>23.2</v>
      </c>
      <c r="AD1509" s="27">
        <f t="shared" si="180"/>
        <v>38666.666666666664</v>
      </c>
      <c r="AE1509" s="29">
        <f t="shared" si="181"/>
        <v>23.2</v>
      </c>
      <c r="AF1509" s="29">
        <f t="shared" si="182"/>
        <v>125.88333333333334</v>
      </c>
      <c r="AG1509" s="28" t="str">
        <f t="shared" si="183"/>
        <v/>
      </c>
      <c r="AH1509" s="28" t="str">
        <f t="shared" si="184"/>
        <v/>
      </c>
      <c r="AI1509" s="28" t="str">
        <f t="shared" si="185"/>
        <v/>
      </c>
      <c r="AJ1509" s="28" t="str">
        <f t="shared" si="186"/>
        <v/>
      </c>
      <c r="AK1509" s="28" t="str">
        <f t="shared" si="187"/>
        <v/>
      </c>
      <c r="AL1509" s="29" t="str">
        <f t="shared" si="188"/>
        <v/>
      </c>
      <c r="AM1509" s="25" t="str">
        <f t="shared" si="189"/>
        <v/>
      </c>
      <c r="AN1509" s="24" t="str">
        <f t="shared" si="190"/>
        <v>非参评</v>
      </c>
      <c r="AO1509" s="24" t="str">
        <f t="shared" si="191"/>
        <v>MOB1-</v>
      </c>
    </row>
    <row r="1510" spans="1:41" ht="13.5" hidden="1" customHeight="1">
      <c r="A1510" s="24" t="s">
        <v>1168</v>
      </c>
      <c r="B1510" s="34" t="s">
        <v>145</v>
      </c>
      <c r="C1510" s="25">
        <v>807456</v>
      </c>
      <c r="D1510" s="24" t="s">
        <v>1662</v>
      </c>
      <c r="E1510" s="26">
        <v>46128.663194444402</v>
      </c>
      <c r="F1510" s="26">
        <v>46128.663194444402</v>
      </c>
      <c r="G1510" s="25">
        <v>26</v>
      </c>
      <c r="H1510" s="25">
        <v>26</v>
      </c>
      <c r="I1510" s="26">
        <v>46154.802777777797</v>
      </c>
      <c r="J1510" s="27">
        <v>3933</v>
      </c>
      <c r="K1510" s="27">
        <v>4166</v>
      </c>
      <c r="L1510" s="27">
        <v>2140</v>
      </c>
      <c r="M1510" s="27">
        <v>188086</v>
      </c>
      <c r="N1510" s="27">
        <v>160277</v>
      </c>
      <c r="O1510" s="25">
        <v>20</v>
      </c>
      <c r="P1510" s="27">
        <v>0</v>
      </c>
      <c r="Q1510" s="24"/>
      <c r="R1510" s="24"/>
      <c r="S1510" s="27">
        <v>139</v>
      </c>
      <c r="T1510" s="27">
        <v>193</v>
      </c>
      <c r="U1510" s="27">
        <v>2960000</v>
      </c>
      <c r="V1510" s="27">
        <v>1217400</v>
      </c>
      <c r="W1510" s="27">
        <v>2960000</v>
      </c>
      <c r="X1510" s="24" t="str">
        <f>IF(OR(I1510="",说明首页!$C$3-INT(I1510)&gt;7),"是","否")</f>
        <v>否</v>
      </c>
      <c r="Y1510" s="24" t="str">
        <f t="shared" si="176"/>
        <v>是</v>
      </c>
      <c r="Z1510" s="24" t="str">
        <f t="shared" si="177"/>
        <v>否</v>
      </c>
      <c r="AA1510" s="24" t="str">
        <f>IF(OR(I1510="",说明首页!$C$3-INT(I1510)&gt;=3),"是","否")</f>
        <v>否</v>
      </c>
      <c r="AB1510" s="28">
        <f t="shared" si="178"/>
        <v>74.895794392523371</v>
      </c>
      <c r="AC1510" s="29">
        <f t="shared" si="179"/>
        <v>296</v>
      </c>
      <c r="AD1510" s="27">
        <f t="shared" si="180"/>
        <v>15336.787564766839</v>
      </c>
      <c r="AE1510" s="29">
        <f t="shared" si="181"/>
        <v>121.74</v>
      </c>
      <c r="AF1510" s="29">
        <f t="shared" si="182"/>
        <v>133.56416666666667</v>
      </c>
      <c r="AG1510" s="28" t="str">
        <f t="shared" si="183"/>
        <v/>
      </c>
      <c r="AH1510" s="28" t="str">
        <f t="shared" si="184"/>
        <v/>
      </c>
      <c r="AI1510" s="28" t="str">
        <f t="shared" si="185"/>
        <v/>
      </c>
      <c r="AJ1510" s="28" t="str">
        <f t="shared" si="186"/>
        <v/>
      </c>
      <c r="AK1510" s="28" t="str">
        <f t="shared" si="187"/>
        <v/>
      </c>
      <c r="AL1510" s="29" t="str">
        <f t="shared" si="188"/>
        <v/>
      </c>
      <c r="AM1510" s="25" t="str">
        <f t="shared" si="189"/>
        <v/>
      </c>
      <c r="AN1510" s="24" t="str">
        <f t="shared" si="190"/>
        <v>非参评</v>
      </c>
      <c r="AO1510" s="24" t="str">
        <f t="shared" si="191"/>
        <v>MOB1-</v>
      </c>
    </row>
    <row r="1511" spans="1:41" ht="13.5" hidden="1" customHeight="1">
      <c r="A1511" s="24" t="s">
        <v>1168</v>
      </c>
      <c r="B1511" s="34" t="s">
        <v>152</v>
      </c>
      <c r="C1511" s="25">
        <v>807457</v>
      </c>
      <c r="D1511" s="24" t="s">
        <v>1036</v>
      </c>
      <c r="E1511" s="26">
        <v>46128.675694444399</v>
      </c>
      <c r="F1511" s="26">
        <v>46128.675694444399</v>
      </c>
      <c r="G1511" s="25">
        <v>26</v>
      </c>
      <c r="H1511" s="25">
        <v>26</v>
      </c>
      <c r="I1511" s="26">
        <v>46154.75</v>
      </c>
      <c r="J1511" s="27">
        <v>169</v>
      </c>
      <c r="K1511" s="27">
        <v>172</v>
      </c>
      <c r="L1511" s="27">
        <v>64</v>
      </c>
      <c r="M1511" s="27">
        <v>6142</v>
      </c>
      <c r="N1511" s="27">
        <v>4618</v>
      </c>
      <c r="O1511" s="25">
        <v>2</v>
      </c>
      <c r="P1511" s="27">
        <v>0</v>
      </c>
      <c r="Q1511" s="24"/>
      <c r="R1511" s="24"/>
      <c r="S1511" s="27">
        <v>1</v>
      </c>
      <c r="T1511" s="27">
        <v>2</v>
      </c>
      <c r="U1511" s="27">
        <v>90000</v>
      </c>
      <c r="V1511" s="27"/>
      <c r="W1511" s="27">
        <v>90000</v>
      </c>
      <c r="X1511" s="24" t="str">
        <f>IF(OR(I1511="",说明首页!$C$3-INT(I1511)&gt;7),"是","否")</f>
        <v>否</v>
      </c>
      <c r="Y1511" s="24" t="str">
        <f t="shared" si="176"/>
        <v>是</v>
      </c>
      <c r="Z1511" s="24" t="str">
        <f t="shared" si="177"/>
        <v>否</v>
      </c>
      <c r="AA1511" s="24" t="str">
        <f>IF(OR(I1511="",说明首页!$C$3-INT(I1511)&gt;=3),"是","否")</f>
        <v>否</v>
      </c>
      <c r="AB1511" s="28">
        <f t="shared" si="178"/>
        <v>72.15625</v>
      </c>
      <c r="AC1511" s="29">
        <f t="shared" si="179"/>
        <v>9</v>
      </c>
      <c r="AD1511" s="27">
        <f t="shared" si="180"/>
        <v>45000</v>
      </c>
      <c r="AE1511" s="29">
        <f t="shared" si="181"/>
        <v>0</v>
      </c>
      <c r="AF1511" s="29">
        <f t="shared" si="182"/>
        <v>38.483333333333334</v>
      </c>
      <c r="AG1511" s="28" t="str">
        <f t="shared" si="183"/>
        <v/>
      </c>
      <c r="AH1511" s="28" t="str">
        <f t="shared" si="184"/>
        <v/>
      </c>
      <c r="AI1511" s="28" t="str">
        <f t="shared" si="185"/>
        <v/>
      </c>
      <c r="AJ1511" s="28" t="str">
        <f t="shared" si="186"/>
        <v/>
      </c>
      <c r="AK1511" s="28" t="str">
        <f t="shared" si="187"/>
        <v/>
      </c>
      <c r="AL1511" s="29" t="str">
        <f t="shared" si="188"/>
        <v/>
      </c>
      <c r="AM1511" s="25" t="str">
        <f t="shared" si="189"/>
        <v/>
      </c>
      <c r="AN1511" s="24" t="str">
        <f t="shared" si="190"/>
        <v>非参评</v>
      </c>
      <c r="AO1511" s="24" t="str">
        <f t="shared" si="191"/>
        <v>MOB1-</v>
      </c>
    </row>
    <row r="1512" spans="1:41" ht="13.5" hidden="1" customHeight="1">
      <c r="A1512" s="24" t="s">
        <v>1168</v>
      </c>
      <c r="B1512" s="34" t="s">
        <v>169</v>
      </c>
      <c r="C1512" s="25">
        <v>807458</v>
      </c>
      <c r="D1512" s="24" t="s">
        <v>844</v>
      </c>
      <c r="E1512" s="26">
        <v>46127.609722222202</v>
      </c>
      <c r="F1512" s="26">
        <v>46127.609722222202</v>
      </c>
      <c r="G1512" s="25">
        <v>27</v>
      </c>
      <c r="H1512" s="25">
        <v>27</v>
      </c>
      <c r="I1512" s="26">
        <v>46133.670833333301</v>
      </c>
      <c r="J1512" s="27">
        <v>200</v>
      </c>
      <c r="K1512" s="27">
        <v>281</v>
      </c>
      <c r="L1512" s="27">
        <v>58</v>
      </c>
      <c r="M1512" s="27">
        <v>9342</v>
      </c>
      <c r="N1512" s="27">
        <v>7063</v>
      </c>
      <c r="O1512" s="25">
        <v>2</v>
      </c>
      <c r="P1512" s="27">
        <v>0</v>
      </c>
      <c r="Q1512" s="24"/>
      <c r="R1512" s="24"/>
      <c r="S1512" s="27">
        <v>4</v>
      </c>
      <c r="T1512" s="27">
        <v>6</v>
      </c>
      <c r="U1512" s="27">
        <v>82500</v>
      </c>
      <c r="V1512" s="27"/>
      <c r="W1512" s="27">
        <v>82500</v>
      </c>
      <c r="X1512" s="24" t="str">
        <f>IF(OR(I1512="",说明首页!$C$3-INT(I1512)&gt;7),"是","否")</f>
        <v>否</v>
      </c>
      <c r="Y1512" s="24" t="str">
        <f t="shared" si="176"/>
        <v>是</v>
      </c>
      <c r="Z1512" s="24" t="str">
        <f t="shared" si="177"/>
        <v>否</v>
      </c>
      <c r="AA1512" s="24" t="str">
        <f>IF(OR(I1512="",说明首页!$C$3-INT(I1512)&gt;=3),"是","否")</f>
        <v>否</v>
      </c>
      <c r="AB1512" s="28">
        <f t="shared" si="178"/>
        <v>121.77586206896552</v>
      </c>
      <c r="AC1512" s="29">
        <f t="shared" si="179"/>
        <v>8.25</v>
      </c>
      <c r="AD1512" s="27">
        <f t="shared" si="180"/>
        <v>13750</v>
      </c>
      <c r="AE1512" s="29">
        <f t="shared" si="181"/>
        <v>0</v>
      </c>
      <c r="AF1512" s="29">
        <f t="shared" si="182"/>
        <v>58.858333333333334</v>
      </c>
      <c r="AG1512" s="28" t="str">
        <f t="shared" si="183"/>
        <v/>
      </c>
      <c r="AH1512" s="28" t="str">
        <f t="shared" si="184"/>
        <v/>
      </c>
      <c r="AI1512" s="28" t="str">
        <f t="shared" si="185"/>
        <v/>
      </c>
      <c r="AJ1512" s="28" t="str">
        <f t="shared" si="186"/>
        <v/>
      </c>
      <c r="AK1512" s="28" t="str">
        <f t="shared" si="187"/>
        <v/>
      </c>
      <c r="AL1512" s="29" t="str">
        <f t="shared" si="188"/>
        <v/>
      </c>
      <c r="AM1512" s="25" t="str">
        <f t="shared" si="189"/>
        <v/>
      </c>
      <c r="AN1512" s="24" t="str">
        <f t="shared" si="190"/>
        <v>非参评</v>
      </c>
      <c r="AO1512" s="24" t="str">
        <f t="shared" si="191"/>
        <v>MOB1-</v>
      </c>
    </row>
    <row r="1513" spans="1:41" ht="13.5" hidden="1" customHeight="1">
      <c r="A1513" s="24" t="s">
        <v>1168</v>
      </c>
      <c r="B1513" s="34" t="s">
        <v>169</v>
      </c>
      <c r="C1513" s="25">
        <v>807459</v>
      </c>
      <c r="D1513" s="24" t="s">
        <v>189</v>
      </c>
      <c r="E1513" s="26">
        <v>46128.399305555598</v>
      </c>
      <c r="F1513" s="26">
        <v>46128.399305555598</v>
      </c>
      <c r="G1513" s="25">
        <v>26</v>
      </c>
      <c r="H1513" s="25">
        <v>26</v>
      </c>
      <c r="I1513" s="26">
        <v>46136.394444444399</v>
      </c>
      <c r="J1513" s="27">
        <v>43</v>
      </c>
      <c r="K1513" s="27">
        <v>52</v>
      </c>
      <c r="L1513" s="27">
        <v>14</v>
      </c>
      <c r="M1513" s="27">
        <v>1646</v>
      </c>
      <c r="N1513" s="27">
        <v>1181</v>
      </c>
      <c r="O1513" s="25"/>
      <c r="P1513" s="27">
        <v>0</v>
      </c>
      <c r="Q1513" s="24"/>
      <c r="R1513" s="24"/>
      <c r="S1513" s="27">
        <v>1</v>
      </c>
      <c r="T1513" s="27">
        <v>1</v>
      </c>
      <c r="U1513" s="27">
        <v>1000</v>
      </c>
      <c r="V1513" s="27"/>
      <c r="W1513" s="27">
        <v>1000</v>
      </c>
      <c r="X1513" s="24" t="str">
        <f>IF(OR(I1513="",说明首页!$C$3-INT(I1513)&gt;7),"是","否")</f>
        <v>否</v>
      </c>
      <c r="Y1513" s="24" t="str">
        <f t="shared" si="176"/>
        <v>是</v>
      </c>
      <c r="Z1513" s="24" t="str">
        <f t="shared" si="177"/>
        <v>否</v>
      </c>
      <c r="AA1513" s="24" t="str">
        <f>IF(OR(I1513="",说明首页!$C$3-INT(I1513)&gt;=3),"是","否")</f>
        <v>否</v>
      </c>
      <c r="AB1513" s="28">
        <f t="shared" si="178"/>
        <v>84.357142857142861</v>
      </c>
      <c r="AC1513" s="29">
        <f t="shared" si="179"/>
        <v>0.1</v>
      </c>
      <c r="AD1513" s="27">
        <f t="shared" si="180"/>
        <v>1000</v>
      </c>
      <c r="AE1513" s="29">
        <f t="shared" si="181"/>
        <v>0</v>
      </c>
      <c r="AF1513" s="29">
        <f t="shared" si="182"/>
        <v>0</v>
      </c>
      <c r="AG1513" s="28" t="str">
        <f t="shared" si="183"/>
        <v/>
      </c>
      <c r="AH1513" s="28" t="str">
        <f t="shared" si="184"/>
        <v/>
      </c>
      <c r="AI1513" s="28" t="str">
        <f t="shared" si="185"/>
        <v/>
      </c>
      <c r="AJ1513" s="28" t="str">
        <f t="shared" si="186"/>
        <v/>
      </c>
      <c r="AK1513" s="28" t="str">
        <f t="shared" si="187"/>
        <v/>
      </c>
      <c r="AL1513" s="29" t="str">
        <f t="shared" si="188"/>
        <v/>
      </c>
      <c r="AM1513" s="25" t="str">
        <f t="shared" si="189"/>
        <v/>
      </c>
      <c r="AN1513" s="24" t="str">
        <f t="shared" si="190"/>
        <v>非参评</v>
      </c>
      <c r="AO1513" s="24" t="str">
        <f t="shared" si="191"/>
        <v>MOB1-</v>
      </c>
    </row>
    <row r="1514" spans="1:41" ht="13.5" hidden="1" customHeight="1">
      <c r="A1514" s="24" t="s">
        <v>1168</v>
      </c>
      <c r="B1514" s="34" t="s">
        <v>169</v>
      </c>
      <c r="C1514" s="25">
        <v>807461</v>
      </c>
      <c r="D1514" s="24" t="s">
        <v>389</v>
      </c>
      <c r="E1514" s="26">
        <v>46127.631249999999</v>
      </c>
      <c r="F1514" s="26">
        <v>46127.631249999999</v>
      </c>
      <c r="G1514" s="25">
        <v>27</v>
      </c>
      <c r="H1514" s="25">
        <v>27</v>
      </c>
      <c r="I1514" s="26">
        <v>46135.7722222222</v>
      </c>
      <c r="J1514" s="27">
        <v>20</v>
      </c>
      <c r="K1514" s="27">
        <v>35</v>
      </c>
      <c r="L1514" s="27">
        <v>10</v>
      </c>
      <c r="M1514" s="27">
        <v>1036</v>
      </c>
      <c r="N1514" s="27">
        <v>690</v>
      </c>
      <c r="O1514" s="25"/>
      <c r="P1514" s="27"/>
      <c r="Q1514" s="24"/>
      <c r="R1514" s="24"/>
      <c r="S1514" s="27"/>
      <c r="T1514" s="27"/>
      <c r="U1514" s="27"/>
      <c r="V1514" s="27"/>
      <c r="W1514" s="27"/>
      <c r="X1514" s="24" t="str">
        <f>IF(OR(I1514="",说明首页!$C$3-INT(I1514)&gt;7),"是","否")</f>
        <v>否</v>
      </c>
      <c r="Y1514" s="24" t="str">
        <f t="shared" si="176"/>
        <v>是</v>
      </c>
      <c r="Z1514" s="24" t="str">
        <f t="shared" si="177"/>
        <v>否</v>
      </c>
      <c r="AA1514" s="24" t="str">
        <f>IF(OR(I1514="",说明首页!$C$3-INT(I1514)&gt;=3),"是","否")</f>
        <v>否</v>
      </c>
      <c r="AB1514" s="28">
        <f t="shared" si="178"/>
        <v>69</v>
      </c>
      <c r="AC1514" s="29">
        <f t="shared" si="179"/>
        <v>0</v>
      </c>
      <c r="AD1514" s="27">
        <f t="shared" si="180"/>
        <v>0</v>
      </c>
      <c r="AE1514" s="29">
        <f t="shared" si="181"/>
        <v>0</v>
      </c>
      <c r="AF1514" s="29">
        <f t="shared" si="182"/>
        <v>0</v>
      </c>
      <c r="AG1514" s="28" t="str">
        <f t="shared" si="183"/>
        <v/>
      </c>
      <c r="AH1514" s="28" t="str">
        <f t="shared" si="184"/>
        <v/>
      </c>
      <c r="AI1514" s="28" t="str">
        <f t="shared" si="185"/>
        <v/>
      </c>
      <c r="AJ1514" s="28" t="str">
        <f t="shared" si="186"/>
        <v/>
      </c>
      <c r="AK1514" s="28" t="str">
        <f t="shared" si="187"/>
        <v/>
      </c>
      <c r="AL1514" s="29" t="str">
        <f t="shared" si="188"/>
        <v/>
      </c>
      <c r="AM1514" s="25" t="str">
        <f t="shared" si="189"/>
        <v/>
      </c>
      <c r="AN1514" s="24" t="str">
        <f t="shared" si="190"/>
        <v>非参评</v>
      </c>
      <c r="AO1514" s="24" t="str">
        <f t="shared" si="191"/>
        <v>MOB1-</v>
      </c>
    </row>
    <row r="1515" spans="1:41" ht="13.5" hidden="1" customHeight="1">
      <c r="A1515" s="24" t="s">
        <v>1168</v>
      </c>
      <c r="B1515" s="34" t="s">
        <v>335</v>
      </c>
      <c r="C1515" s="25">
        <v>807471</v>
      </c>
      <c r="D1515" s="24" t="s">
        <v>1895</v>
      </c>
      <c r="E1515" s="26">
        <v>46129.498611111099</v>
      </c>
      <c r="F1515" s="26">
        <v>46129.498611111099</v>
      </c>
      <c r="G1515" s="25">
        <v>25</v>
      </c>
      <c r="H1515" s="25">
        <v>25</v>
      </c>
      <c r="I1515" s="26">
        <v>46154.772916666698</v>
      </c>
      <c r="J1515" s="27">
        <v>3158</v>
      </c>
      <c r="K1515" s="27">
        <v>3759</v>
      </c>
      <c r="L1515" s="27">
        <v>1325</v>
      </c>
      <c r="M1515" s="27">
        <v>172653</v>
      </c>
      <c r="N1515" s="27">
        <v>139037</v>
      </c>
      <c r="O1515" s="25">
        <v>18</v>
      </c>
      <c r="P1515" s="27">
        <v>0</v>
      </c>
      <c r="Q1515" s="24"/>
      <c r="R1515" s="24"/>
      <c r="S1515" s="27">
        <v>133</v>
      </c>
      <c r="T1515" s="27">
        <v>204</v>
      </c>
      <c r="U1515" s="27">
        <v>4759900</v>
      </c>
      <c r="V1515" s="27">
        <v>2646100</v>
      </c>
      <c r="W1515" s="27">
        <v>4759900</v>
      </c>
      <c r="X1515" s="24" t="str">
        <f>IF(OR(I1515="",说明首页!$C$3-INT(I1515)&gt;7),"是","否")</f>
        <v>否</v>
      </c>
      <c r="Y1515" s="24" t="str">
        <f t="shared" si="176"/>
        <v>是</v>
      </c>
      <c r="Z1515" s="24" t="str">
        <f t="shared" si="177"/>
        <v>否</v>
      </c>
      <c r="AA1515" s="24" t="str">
        <f>IF(OR(I1515="",说明首页!$C$3-INT(I1515)&gt;=3),"是","否")</f>
        <v>否</v>
      </c>
      <c r="AB1515" s="28">
        <f t="shared" si="178"/>
        <v>104.93358490566038</v>
      </c>
      <c r="AC1515" s="29">
        <f t="shared" si="179"/>
        <v>475.99</v>
      </c>
      <c r="AD1515" s="27">
        <f t="shared" si="180"/>
        <v>23332.843137254902</v>
      </c>
      <c r="AE1515" s="29">
        <f t="shared" si="181"/>
        <v>264.61</v>
      </c>
      <c r="AF1515" s="29">
        <f t="shared" si="182"/>
        <v>128.73796296296297</v>
      </c>
      <c r="AG1515" s="28" t="str">
        <f t="shared" si="183"/>
        <v/>
      </c>
      <c r="AH1515" s="28" t="str">
        <f t="shared" si="184"/>
        <v/>
      </c>
      <c r="AI1515" s="28" t="str">
        <f t="shared" si="185"/>
        <v/>
      </c>
      <c r="AJ1515" s="28" t="str">
        <f t="shared" si="186"/>
        <v/>
      </c>
      <c r="AK1515" s="28" t="str">
        <f t="shared" si="187"/>
        <v/>
      </c>
      <c r="AL1515" s="29" t="str">
        <f t="shared" si="188"/>
        <v/>
      </c>
      <c r="AM1515" s="25" t="str">
        <f t="shared" si="189"/>
        <v/>
      </c>
      <c r="AN1515" s="24" t="str">
        <f t="shared" si="190"/>
        <v>非参评</v>
      </c>
      <c r="AO1515" s="24" t="str">
        <f t="shared" si="191"/>
        <v>MOB1-</v>
      </c>
    </row>
    <row r="1516" spans="1:41" ht="13.5" hidden="1" customHeight="1">
      <c r="A1516" s="24" t="s">
        <v>1168</v>
      </c>
      <c r="B1516" s="34" t="s">
        <v>158</v>
      </c>
      <c r="C1516" s="25">
        <v>807480</v>
      </c>
      <c r="D1516" s="24" t="s">
        <v>1170</v>
      </c>
      <c r="E1516" s="26">
        <v>46129.384722222203</v>
      </c>
      <c r="F1516" s="26">
        <v>46129.384722222203</v>
      </c>
      <c r="G1516" s="25">
        <v>25</v>
      </c>
      <c r="H1516" s="25">
        <v>25</v>
      </c>
      <c r="I1516" s="26">
        <v>46154.8</v>
      </c>
      <c r="J1516" s="27">
        <v>1920</v>
      </c>
      <c r="K1516" s="27">
        <v>2357</v>
      </c>
      <c r="L1516" s="27">
        <v>935</v>
      </c>
      <c r="M1516" s="27">
        <v>160907</v>
      </c>
      <c r="N1516" s="27">
        <v>141969</v>
      </c>
      <c r="O1516" s="25">
        <v>20</v>
      </c>
      <c r="P1516" s="27">
        <v>0</v>
      </c>
      <c r="Q1516" s="24"/>
      <c r="R1516" s="24"/>
      <c r="S1516" s="27">
        <v>97</v>
      </c>
      <c r="T1516" s="27">
        <v>168</v>
      </c>
      <c r="U1516" s="27">
        <v>5350900</v>
      </c>
      <c r="V1516" s="27">
        <v>2291900</v>
      </c>
      <c r="W1516" s="27">
        <v>5350900</v>
      </c>
      <c r="X1516" s="24" t="str">
        <f>IF(OR(I1516="",说明首页!$C$3-INT(I1516)&gt;7),"是","否")</f>
        <v>否</v>
      </c>
      <c r="Y1516" s="24" t="str">
        <f t="shared" si="176"/>
        <v>是</v>
      </c>
      <c r="Z1516" s="24" t="str">
        <f t="shared" si="177"/>
        <v>否</v>
      </c>
      <c r="AA1516" s="24" t="str">
        <f>IF(OR(I1516="",说明首页!$C$3-INT(I1516)&gt;=3),"是","否")</f>
        <v>否</v>
      </c>
      <c r="AB1516" s="28">
        <f t="shared" si="178"/>
        <v>151.8385026737968</v>
      </c>
      <c r="AC1516" s="29">
        <f t="shared" si="179"/>
        <v>535.09</v>
      </c>
      <c r="AD1516" s="27">
        <f t="shared" si="180"/>
        <v>31850.595238095237</v>
      </c>
      <c r="AE1516" s="29">
        <f t="shared" si="181"/>
        <v>229.19</v>
      </c>
      <c r="AF1516" s="29">
        <f t="shared" si="182"/>
        <v>118.30749999999999</v>
      </c>
      <c r="AG1516" s="28" t="str">
        <f t="shared" si="183"/>
        <v/>
      </c>
      <c r="AH1516" s="28" t="str">
        <f t="shared" si="184"/>
        <v/>
      </c>
      <c r="AI1516" s="28" t="str">
        <f t="shared" si="185"/>
        <v/>
      </c>
      <c r="AJ1516" s="28" t="str">
        <f t="shared" si="186"/>
        <v/>
      </c>
      <c r="AK1516" s="28" t="str">
        <f t="shared" si="187"/>
        <v/>
      </c>
      <c r="AL1516" s="29" t="str">
        <f t="shared" si="188"/>
        <v/>
      </c>
      <c r="AM1516" s="25" t="str">
        <f t="shared" si="189"/>
        <v/>
      </c>
      <c r="AN1516" s="24" t="str">
        <f t="shared" si="190"/>
        <v>非参评</v>
      </c>
      <c r="AO1516" s="24" t="str">
        <f t="shared" si="191"/>
        <v>MOB1-</v>
      </c>
    </row>
    <row r="1517" spans="1:41" ht="13.5" hidden="1" customHeight="1">
      <c r="A1517" s="24" t="s">
        <v>1168</v>
      </c>
      <c r="B1517" s="34" t="s">
        <v>160</v>
      </c>
      <c r="C1517" s="25">
        <v>807481</v>
      </c>
      <c r="D1517" s="24" t="s">
        <v>1574</v>
      </c>
      <c r="E1517" s="26">
        <v>46129.603472222203</v>
      </c>
      <c r="F1517" s="26">
        <v>46129.603472222203</v>
      </c>
      <c r="G1517" s="25">
        <v>25</v>
      </c>
      <c r="H1517" s="25">
        <v>25</v>
      </c>
      <c r="I1517" s="26">
        <v>46129.7368055556</v>
      </c>
      <c r="J1517" s="27">
        <v>23</v>
      </c>
      <c r="K1517" s="27">
        <v>23</v>
      </c>
      <c r="L1517" s="27">
        <v>6</v>
      </c>
      <c r="M1517" s="27">
        <v>1035</v>
      </c>
      <c r="N1517" s="27">
        <v>796</v>
      </c>
      <c r="O1517" s="25"/>
      <c r="P1517" s="27"/>
      <c r="Q1517" s="24"/>
      <c r="R1517" s="24"/>
      <c r="S1517" s="27"/>
      <c r="T1517" s="27"/>
      <c r="U1517" s="27"/>
      <c r="V1517" s="27"/>
      <c r="W1517" s="27"/>
      <c r="X1517" s="24" t="str">
        <f>IF(OR(I1517="",说明首页!$C$3-INT(I1517)&gt;7),"是","否")</f>
        <v>否</v>
      </c>
      <c r="Y1517" s="24" t="str">
        <f t="shared" si="176"/>
        <v>是</v>
      </c>
      <c r="Z1517" s="24" t="str">
        <f t="shared" si="177"/>
        <v>否</v>
      </c>
      <c r="AA1517" s="24" t="str">
        <f>IF(OR(I1517="",说明首页!$C$3-INT(I1517)&gt;=3),"是","否")</f>
        <v>否</v>
      </c>
      <c r="AB1517" s="28">
        <f t="shared" si="178"/>
        <v>132.66666666666666</v>
      </c>
      <c r="AC1517" s="29">
        <f t="shared" si="179"/>
        <v>0</v>
      </c>
      <c r="AD1517" s="27">
        <f t="shared" si="180"/>
        <v>0</v>
      </c>
      <c r="AE1517" s="29">
        <f t="shared" si="181"/>
        <v>0</v>
      </c>
      <c r="AF1517" s="29">
        <f t="shared" si="182"/>
        <v>0</v>
      </c>
      <c r="AG1517" s="28" t="str">
        <f t="shared" si="183"/>
        <v/>
      </c>
      <c r="AH1517" s="28" t="str">
        <f t="shared" si="184"/>
        <v/>
      </c>
      <c r="AI1517" s="28" t="str">
        <f t="shared" si="185"/>
        <v/>
      </c>
      <c r="AJ1517" s="28" t="str">
        <f t="shared" si="186"/>
        <v/>
      </c>
      <c r="AK1517" s="28" t="str">
        <f t="shared" si="187"/>
        <v/>
      </c>
      <c r="AL1517" s="29" t="str">
        <f t="shared" si="188"/>
        <v/>
      </c>
      <c r="AM1517" s="25" t="str">
        <f t="shared" si="189"/>
        <v/>
      </c>
      <c r="AN1517" s="24" t="str">
        <f t="shared" si="190"/>
        <v>非参评</v>
      </c>
      <c r="AO1517" s="24" t="str">
        <f t="shared" si="191"/>
        <v>MOB1-</v>
      </c>
    </row>
    <row r="1518" spans="1:41" ht="13.5" hidden="1" customHeight="1">
      <c r="A1518" s="24" t="s">
        <v>1168</v>
      </c>
      <c r="B1518" s="34" t="s">
        <v>160</v>
      </c>
      <c r="C1518" s="25">
        <v>807482</v>
      </c>
      <c r="D1518" s="24" t="s">
        <v>705</v>
      </c>
      <c r="E1518" s="26">
        <v>46128.472222222197</v>
      </c>
      <c r="F1518" s="26">
        <v>46128.472222222197</v>
      </c>
      <c r="G1518" s="25">
        <v>26</v>
      </c>
      <c r="H1518" s="25">
        <v>26</v>
      </c>
      <c r="I1518" s="26">
        <v>46128.640972222202</v>
      </c>
      <c r="J1518" s="27">
        <v>5</v>
      </c>
      <c r="K1518" s="27">
        <v>6</v>
      </c>
      <c r="L1518" s="27">
        <v>1</v>
      </c>
      <c r="M1518" s="27">
        <v>122</v>
      </c>
      <c r="N1518" s="27">
        <v>34</v>
      </c>
      <c r="O1518" s="25"/>
      <c r="P1518" s="27"/>
      <c r="Q1518" s="24"/>
      <c r="R1518" s="24"/>
      <c r="S1518" s="27"/>
      <c r="T1518" s="27"/>
      <c r="U1518" s="27"/>
      <c r="V1518" s="27"/>
      <c r="W1518" s="27"/>
      <c r="X1518" s="24" t="str">
        <f>IF(OR(I1518="",说明首页!$C$3-INT(I1518)&gt;7),"是","否")</f>
        <v>否</v>
      </c>
      <c r="Y1518" s="24" t="str">
        <f t="shared" si="176"/>
        <v>是</v>
      </c>
      <c r="Z1518" s="24" t="str">
        <f t="shared" si="177"/>
        <v>否</v>
      </c>
      <c r="AA1518" s="24" t="str">
        <f>IF(OR(I1518="",说明首页!$C$3-INT(I1518)&gt;=3),"是","否")</f>
        <v>是</v>
      </c>
      <c r="AB1518" s="28">
        <f t="shared" si="178"/>
        <v>34</v>
      </c>
      <c r="AC1518" s="29">
        <f t="shared" si="179"/>
        <v>0</v>
      </c>
      <c r="AD1518" s="27">
        <f t="shared" si="180"/>
        <v>0</v>
      </c>
      <c r="AE1518" s="29">
        <f t="shared" si="181"/>
        <v>0</v>
      </c>
      <c r="AF1518" s="29">
        <f t="shared" si="182"/>
        <v>0</v>
      </c>
      <c r="AG1518" s="28" t="str">
        <f t="shared" si="183"/>
        <v/>
      </c>
      <c r="AH1518" s="28" t="str">
        <f t="shared" si="184"/>
        <v/>
      </c>
      <c r="AI1518" s="28" t="str">
        <f t="shared" si="185"/>
        <v/>
      </c>
      <c r="AJ1518" s="28" t="str">
        <f t="shared" si="186"/>
        <v/>
      </c>
      <c r="AK1518" s="28" t="str">
        <f t="shared" si="187"/>
        <v/>
      </c>
      <c r="AL1518" s="29" t="str">
        <f t="shared" si="188"/>
        <v/>
      </c>
      <c r="AM1518" s="25" t="str">
        <f t="shared" si="189"/>
        <v/>
      </c>
      <c r="AN1518" s="24" t="str">
        <f t="shared" si="190"/>
        <v>非参评</v>
      </c>
      <c r="AO1518" s="24" t="str">
        <f t="shared" si="191"/>
        <v>MOB1-</v>
      </c>
    </row>
    <row r="1519" spans="1:41" ht="13.5" hidden="1" customHeight="1">
      <c r="A1519" s="24" t="s">
        <v>1168</v>
      </c>
      <c r="B1519" s="34" t="s">
        <v>181</v>
      </c>
      <c r="C1519" s="25">
        <v>807505</v>
      </c>
      <c r="D1519" s="24" t="s">
        <v>782</v>
      </c>
      <c r="E1519" s="26">
        <v>46132.3881944444</v>
      </c>
      <c r="F1519" s="26">
        <v>46132.3881944444</v>
      </c>
      <c r="G1519" s="25">
        <v>22</v>
      </c>
      <c r="H1519" s="25">
        <v>22</v>
      </c>
      <c r="I1519" s="26">
        <v>46154.7944444444</v>
      </c>
      <c r="J1519" s="27">
        <v>2712</v>
      </c>
      <c r="K1519" s="27">
        <v>3522</v>
      </c>
      <c r="L1519" s="27">
        <v>1024</v>
      </c>
      <c r="M1519" s="27">
        <v>157305</v>
      </c>
      <c r="N1519" s="27">
        <v>118298</v>
      </c>
      <c r="O1519" s="25">
        <v>18</v>
      </c>
      <c r="P1519" s="27">
        <v>0</v>
      </c>
      <c r="Q1519" s="24"/>
      <c r="R1519" s="24"/>
      <c r="S1519" s="27">
        <v>113</v>
      </c>
      <c r="T1519" s="27">
        <v>156</v>
      </c>
      <c r="U1519" s="27">
        <v>4722200</v>
      </c>
      <c r="V1519" s="27">
        <v>2725600</v>
      </c>
      <c r="W1519" s="27">
        <v>4722200</v>
      </c>
      <c r="X1519" s="24" t="str">
        <f>IF(OR(I1519="",说明首页!$C$3-INT(I1519)&gt;7),"是","否")</f>
        <v>否</v>
      </c>
      <c r="Y1519" s="24" t="str">
        <f t="shared" si="176"/>
        <v>是</v>
      </c>
      <c r="Z1519" s="24" t="str">
        <f t="shared" si="177"/>
        <v>否</v>
      </c>
      <c r="AA1519" s="24" t="str">
        <f>IF(OR(I1519="",说明首页!$C$3-INT(I1519)&gt;=3),"是","否")</f>
        <v>否</v>
      </c>
      <c r="AB1519" s="28">
        <f t="shared" si="178"/>
        <v>115.525390625</v>
      </c>
      <c r="AC1519" s="29">
        <f t="shared" si="179"/>
        <v>472.22</v>
      </c>
      <c r="AD1519" s="27">
        <f t="shared" si="180"/>
        <v>30270.51282051282</v>
      </c>
      <c r="AE1519" s="29">
        <f t="shared" si="181"/>
        <v>272.56</v>
      </c>
      <c r="AF1519" s="29">
        <f t="shared" si="182"/>
        <v>109.53518518518518</v>
      </c>
      <c r="AG1519" s="28" t="str">
        <f t="shared" si="183"/>
        <v/>
      </c>
      <c r="AH1519" s="28" t="str">
        <f t="shared" si="184"/>
        <v/>
      </c>
      <c r="AI1519" s="28" t="str">
        <f t="shared" si="185"/>
        <v/>
      </c>
      <c r="AJ1519" s="28" t="str">
        <f t="shared" si="186"/>
        <v/>
      </c>
      <c r="AK1519" s="28" t="str">
        <f t="shared" si="187"/>
        <v/>
      </c>
      <c r="AL1519" s="29" t="str">
        <f t="shared" si="188"/>
        <v/>
      </c>
      <c r="AM1519" s="25" t="str">
        <f t="shared" si="189"/>
        <v/>
      </c>
      <c r="AN1519" s="24" t="str">
        <f t="shared" si="190"/>
        <v>非参评</v>
      </c>
      <c r="AO1519" s="24" t="str">
        <f t="shared" si="191"/>
        <v>MOB1-</v>
      </c>
    </row>
    <row r="1520" spans="1:41" ht="13.5" hidden="1" customHeight="1">
      <c r="A1520" s="24" t="s">
        <v>1168</v>
      </c>
      <c r="B1520" s="34" t="s">
        <v>181</v>
      </c>
      <c r="C1520" s="25">
        <v>807506</v>
      </c>
      <c r="D1520" s="24" t="s">
        <v>886</v>
      </c>
      <c r="E1520" s="26">
        <v>46132.388888888898</v>
      </c>
      <c r="F1520" s="26">
        <v>46132.388888888898</v>
      </c>
      <c r="G1520" s="25">
        <v>22</v>
      </c>
      <c r="H1520" s="25">
        <v>22</v>
      </c>
      <c r="I1520" s="26">
        <v>46154.786111111098</v>
      </c>
      <c r="J1520" s="27">
        <v>2643</v>
      </c>
      <c r="K1520" s="27">
        <v>3522</v>
      </c>
      <c r="L1520" s="27">
        <v>1149</v>
      </c>
      <c r="M1520" s="27">
        <v>173730</v>
      </c>
      <c r="N1520" s="27">
        <v>138268</v>
      </c>
      <c r="O1520" s="25">
        <v>18</v>
      </c>
      <c r="P1520" s="27">
        <v>0</v>
      </c>
      <c r="Q1520" s="24"/>
      <c r="R1520" s="24"/>
      <c r="S1520" s="27">
        <v>116</v>
      </c>
      <c r="T1520" s="27">
        <v>176</v>
      </c>
      <c r="U1520" s="27">
        <v>5466100</v>
      </c>
      <c r="V1520" s="27">
        <v>2750800</v>
      </c>
      <c r="W1520" s="27">
        <v>5466100</v>
      </c>
      <c r="X1520" s="24" t="str">
        <f>IF(OR(I1520="",说明首页!$C$3-INT(I1520)&gt;7),"是","否")</f>
        <v>否</v>
      </c>
      <c r="Y1520" s="24" t="str">
        <f t="shared" si="176"/>
        <v>是</v>
      </c>
      <c r="Z1520" s="24" t="str">
        <f t="shared" si="177"/>
        <v>否</v>
      </c>
      <c r="AA1520" s="24" t="str">
        <f>IF(OR(I1520="",说明首页!$C$3-INT(I1520)&gt;=3),"是","否")</f>
        <v>否</v>
      </c>
      <c r="AB1520" s="28">
        <f t="shared" si="178"/>
        <v>120.33768494342907</v>
      </c>
      <c r="AC1520" s="29">
        <f t="shared" si="179"/>
        <v>546.61</v>
      </c>
      <c r="AD1520" s="27">
        <f t="shared" si="180"/>
        <v>31057.386363636364</v>
      </c>
      <c r="AE1520" s="29">
        <f t="shared" si="181"/>
        <v>275.08</v>
      </c>
      <c r="AF1520" s="29">
        <f t="shared" si="182"/>
        <v>128.02592592592592</v>
      </c>
      <c r="AG1520" s="28" t="str">
        <f t="shared" si="183"/>
        <v/>
      </c>
      <c r="AH1520" s="28" t="str">
        <f t="shared" si="184"/>
        <v/>
      </c>
      <c r="AI1520" s="28" t="str">
        <f t="shared" si="185"/>
        <v/>
      </c>
      <c r="AJ1520" s="28" t="str">
        <f t="shared" si="186"/>
        <v/>
      </c>
      <c r="AK1520" s="28" t="str">
        <f t="shared" si="187"/>
        <v/>
      </c>
      <c r="AL1520" s="29" t="str">
        <f t="shared" si="188"/>
        <v/>
      </c>
      <c r="AM1520" s="25" t="str">
        <f t="shared" si="189"/>
        <v/>
      </c>
      <c r="AN1520" s="24" t="str">
        <f t="shared" si="190"/>
        <v>非参评</v>
      </c>
      <c r="AO1520" s="24" t="str">
        <f t="shared" si="191"/>
        <v>MOB1-</v>
      </c>
    </row>
    <row r="1521" spans="1:41" ht="13.5" hidden="1" customHeight="1">
      <c r="A1521" s="24" t="s">
        <v>1168</v>
      </c>
      <c r="B1521" s="34" t="s">
        <v>147</v>
      </c>
      <c r="C1521" s="25">
        <v>807656</v>
      </c>
      <c r="D1521" s="24" t="s">
        <v>1243</v>
      </c>
      <c r="E1521" s="26">
        <v>46129.714583333298</v>
      </c>
      <c r="F1521" s="26">
        <v>46129.714583333298</v>
      </c>
      <c r="G1521" s="25">
        <v>25</v>
      </c>
      <c r="H1521" s="25">
        <v>25</v>
      </c>
      <c r="I1521" s="26">
        <v>46129.729166666701</v>
      </c>
      <c r="J1521" s="27">
        <v>9</v>
      </c>
      <c r="K1521" s="27">
        <v>9</v>
      </c>
      <c r="L1521" s="27">
        <v>4</v>
      </c>
      <c r="M1521" s="27">
        <v>402</v>
      </c>
      <c r="N1521" s="27">
        <v>322</v>
      </c>
      <c r="O1521" s="25"/>
      <c r="P1521" s="27">
        <v>0</v>
      </c>
      <c r="Q1521" s="24"/>
      <c r="R1521" s="24"/>
      <c r="S1521" s="27">
        <v>1</v>
      </c>
      <c r="T1521" s="27">
        <v>2</v>
      </c>
      <c r="U1521" s="27">
        <v>4000</v>
      </c>
      <c r="V1521" s="27"/>
      <c r="W1521" s="27">
        <v>4000</v>
      </c>
      <c r="X1521" s="24" t="str">
        <f>IF(OR(I1521="",说明首页!$C$3-INT(I1521)&gt;7),"是","否")</f>
        <v>否</v>
      </c>
      <c r="Y1521" s="24" t="str">
        <f t="shared" si="176"/>
        <v>是</v>
      </c>
      <c r="Z1521" s="24" t="str">
        <f t="shared" si="177"/>
        <v>否</v>
      </c>
      <c r="AA1521" s="24" t="str">
        <f>IF(OR(I1521="",说明首页!$C$3-INT(I1521)&gt;=3),"是","否")</f>
        <v>否</v>
      </c>
      <c r="AB1521" s="28">
        <f t="shared" si="178"/>
        <v>80.5</v>
      </c>
      <c r="AC1521" s="29">
        <f t="shared" si="179"/>
        <v>0.4</v>
      </c>
      <c r="AD1521" s="27">
        <f t="shared" si="180"/>
        <v>2000</v>
      </c>
      <c r="AE1521" s="29">
        <f t="shared" si="181"/>
        <v>0</v>
      </c>
      <c r="AF1521" s="29">
        <f t="shared" si="182"/>
        <v>0</v>
      </c>
      <c r="AG1521" s="28" t="str">
        <f t="shared" si="183"/>
        <v/>
      </c>
      <c r="AH1521" s="28" t="str">
        <f t="shared" si="184"/>
        <v/>
      </c>
      <c r="AI1521" s="28" t="str">
        <f t="shared" si="185"/>
        <v/>
      </c>
      <c r="AJ1521" s="28" t="str">
        <f t="shared" si="186"/>
        <v/>
      </c>
      <c r="AK1521" s="28" t="str">
        <f t="shared" si="187"/>
        <v/>
      </c>
      <c r="AL1521" s="29" t="str">
        <f t="shared" si="188"/>
        <v/>
      </c>
      <c r="AM1521" s="25" t="str">
        <f t="shared" si="189"/>
        <v/>
      </c>
      <c r="AN1521" s="24" t="str">
        <f t="shared" si="190"/>
        <v>非参评</v>
      </c>
      <c r="AO1521" s="24" t="str">
        <f t="shared" si="191"/>
        <v>MOB1-</v>
      </c>
    </row>
    <row r="1522" spans="1:41" ht="13.5" hidden="1" customHeight="1">
      <c r="A1522" s="24" t="s">
        <v>1168</v>
      </c>
      <c r="B1522" s="34" t="s">
        <v>147</v>
      </c>
      <c r="C1522" s="25">
        <v>807658</v>
      </c>
      <c r="D1522" s="24" t="s">
        <v>1461</v>
      </c>
      <c r="E1522" s="26">
        <v>46129.703472222202</v>
      </c>
      <c r="F1522" s="26">
        <v>46129.703472222202</v>
      </c>
      <c r="G1522" s="25">
        <v>25</v>
      </c>
      <c r="H1522" s="25">
        <v>25</v>
      </c>
      <c r="I1522" s="26">
        <v>46129.729861111096</v>
      </c>
      <c r="J1522" s="27">
        <v>10</v>
      </c>
      <c r="K1522" s="27">
        <v>10</v>
      </c>
      <c r="L1522" s="27">
        <v>4</v>
      </c>
      <c r="M1522" s="27">
        <v>451</v>
      </c>
      <c r="N1522" s="27">
        <v>353</v>
      </c>
      <c r="O1522" s="25"/>
      <c r="P1522" s="27">
        <v>0</v>
      </c>
      <c r="Q1522" s="24"/>
      <c r="R1522" s="24"/>
      <c r="S1522" s="27">
        <v>1</v>
      </c>
      <c r="T1522" s="27">
        <v>1</v>
      </c>
      <c r="U1522" s="27">
        <v>13000</v>
      </c>
      <c r="V1522" s="27"/>
      <c r="W1522" s="27">
        <v>13000</v>
      </c>
      <c r="X1522" s="24" t="str">
        <f>IF(OR(I1522="",说明首页!$C$3-INT(I1522)&gt;7),"是","否")</f>
        <v>否</v>
      </c>
      <c r="Y1522" s="24" t="str">
        <f t="shared" si="176"/>
        <v>是</v>
      </c>
      <c r="Z1522" s="24" t="str">
        <f t="shared" si="177"/>
        <v>否</v>
      </c>
      <c r="AA1522" s="24" t="str">
        <f>IF(OR(I1522="",说明首页!$C$3-INT(I1522)&gt;=3),"是","否")</f>
        <v>否</v>
      </c>
      <c r="AB1522" s="28">
        <f t="shared" si="178"/>
        <v>88.25</v>
      </c>
      <c r="AC1522" s="29">
        <f t="shared" si="179"/>
        <v>1.3</v>
      </c>
      <c r="AD1522" s="27">
        <f t="shared" si="180"/>
        <v>13000</v>
      </c>
      <c r="AE1522" s="29">
        <f t="shared" si="181"/>
        <v>0</v>
      </c>
      <c r="AF1522" s="29">
        <f t="shared" si="182"/>
        <v>0</v>
      </c>
      <c r="AG1522" s="28" t="str">
        <f t="shared" si="183"/>
        <v/>
      </c>
      <c r="AH1522" s="28" t="str">
        <f t="shared" si="184"/>
        <v/>
      </c>
      <c r="AI1522" s="28" t="str">
        <f t="shared" si="185"/>
        <v/>
      </c>
      <c r="AJ1522" s="28" t="str">
        <f t="shared" si="186"/>
        <v/>
      </c>
      <c r="AK1522" s="28" t="str">
        <f t="shared" si="187"/>
        <v/>
      </c>
      <c r="AL1522" s="29" t="str">
        <f t="shared" si="188"/>
        <v/>
      </c>
      <c r="AM1522" s="25" t="str">
        <f t="shared" si="189"/>
        <v/>
      </c>
      <c r="AN1522" s="24" t="str">
        <f t="shared" si="190"/>
        <v>非参评</v>
      </c>
      <c r="AO1522" s="24" t="str">
        <f t="shared" si="191"/>
        <v>MOB1-</v>
      </c>
    </row>
    <row r="1523" spans="1:41" ht="13.5" hidden="1" customHeight="1">
      <c r="A1523" s="24" t="s">
        <v>1168</v>
      </c>
      <c r="B1523" s="34" t="s">
        <v>167</v>
      </c>
      <c r="C1523" s="25">
        <v>807680</v>
      </c>
      <c r="D1523" s="24" t="s">
        <v>1342</v>
      </c>
      <c r="E1523" s="26">
        <v>46134.422222222202</v>
      </c>
      <c r="F1523" s="26">
        <v>46134.422222222202</v>
      </c>
      <c r="G1523" s="25">
        <v>20</v>
      </c>
      <c r="H1523" s="25">
        <v>20</v>
      </c>
      <c r="I1523" s="26">
        <v>46151.433333333298</v>
      </c>
      <c r="J1523" s="27">
        <v>1501</v>
      </c>
      <c r="K1523" s="27">
        <v>1843</v>
      </c>
      <c r="L1523" s="27">
        <v>514</v>
      </c>
      <c r="M1523" s="27">
        <v>85330</v>
      </c>
      <c r="N1523" s="27">
        <v>65349</v>
      </c>
      <c r="O1523" s="25">
        <v>13</v>
      </c>
      <c r="P1523" s="27">
        <v>0</v>
      </c>
      <c r="Q1523" s="24"/>
      <c r="R1523" s="24"/>
      <c r="S1523" s="27">
        <v>58</v>
      </c>
      <c r="T1523" s="27">
        <v>97</v>
      </c>
      <c r="U1523" s="27">
        <v>1155200</v>
      </c>
      <c r="V1523" s="24">
        <v>425300</v>
      </c>
      <c r="W1523" s="27">
        <v>1155200</v>
      </c>
      <c r="X1523" s="24" t="str">
        <f>IF(OR(I1523="",说明首页!$C$3-INT(I1523)&gt;7),"是","否")</f>
        <v>否</v>
      </c>
      <c r="Y1523" s="24" t="str">
        <f t="shared" si="176"/>
        <v>是</v>
      </c>
      <c r="Z1523" s="24" t="str">
        <f t="shared" si="177"/>
        <v>否</v>
      </c>
      <c r="AA1523" s="24" t="str">
        <f>IF(OR(I1523="",说明首页!$C$3-INT(I1523)&gt;=3),"是","否")</f>
        <v>否</v>
      </c>
      <c r="AB1523" s="28">
        <f t="shared" si="178"/>
        <v>127.13813229571984</v>
      </c>
      <c r="AC1523" s="29">
        <f t="shared" si="179"/>
        <v>115.52</v>
      </c>
      <c r="AD1523" s="27">
        <f t="shared" si="180"/>
        <v>11909.278350515464</v>
      </c>
      <c r="AE1523" s="29">
        <f t="shared" si="181"/>
        <v>42.53</v>
      </c>
      <c r="AF1523" s="29">
        <f t="shared" si="182"/>
        <v>83.780769230769238</v>
      </c>
      <c r="AG1523" s="28" t="str">
        <f t="shared" si="183"/>
        <v/>
      </c>
      <c r="AH1523" s="28" t="str">
        <f t="shared" si="184"/>
        <v/>
      </c>
      <c r="AI1523" s="28" t="str">
        <f t="shared" si="185"/>
        <v/>
      </c>
      <c r="AJ1523" s="28" t="str">
        <f t="shared" si="186"/>
        <v/>
      </c>
      <c r="AK1523" s="28" t="str">
        <f t="shared" si="187"/>
        <v/>
      </c>
      <c r="AL1523" s="29" t="str">
        <f t="shared" si="188"/>
        <v/>
      </c>
      <c r="AM1523" s="25" t="str">
        <f t="shared" si="189"/>
        <v/>
      </c>
      <c r="AN1523" s="24" t="str">
        <f t="shared" si="190"/>
        <v>非参评</v>
      </c>
      <c r="AO1523" s="24" t="str">
        <f t="shared" si="191"/>
        <v>MOB1-</v>
      </c>
    </row>
    <row r="1524" spans="1:41" ht="13.5" hidden="1" customHeight="1">
      <c r="A1524" s="24" t="s">
        <v>1168</v>
      </c>
      <c r="B1524" s="34" t="s">
        <v>160</v>
      </c>
      <c r="C1524" s="25">
        <v>807681</v>
      </c>
      <c r="D1524" s="24" t="s">
        <v>338</v>
      </c>
      <c r="E1524" s="26">
        <v>46129.712500000001</v>
      </c>
      <c r="F1524" s="26">
        <v>46129.712500000001</v>
      </c>
      <c r="G1524" s="25">
        <v>25</v>
      </c>
      <c r="H1524" s="25">
        <v>25</v>
      </c>
      <c r="I1524" s="26">
        <v>46154.612500000003</v>
      </c>
      <c r="J1524" s="27">
        <v>179</v>
      </c>
      <c r="K1524" s="27">
        <v>242</v>
      </c>
      <c r="L1524" s="27">
        <v>114</v>
      </c>
      <c r="M1524" s="27">
        <v>8957</v>
      </c>
      <c r="N1524" s="27">
        <v>6757</v>
      </c>
      <c r="O1524" s="25"/>
      <c r="P1524" s="27">
        <v>0</v>
      </c>
      <c r="Q1524" s="24"/>
      <c r="R1524" s="24"/>
      <c r="S1524" s="27">
        <v>1</v>
      </c>
      <c r="T1524" s="27">
        <v>2</v>
      </c>
      <c r="U1524" s="27">
        <v>27400</v>
      </c>
      <c r="V1524" s="27">
        <v>27400</v>
      </c>
      <c r="W1524" s="27">
        <v>27400</v>
      </c>
      <c r="X1524" s="24" t="str">
        <f>IF(OR(I1524="",说明首页!$C$3-INT(I1524)&gt;7),"是","否")</f>
        <v>否</v>
      </c>
      <c r="Y1524" s="24" t="str">
        <f t="shared" si="176"/>
        <v>是</v>
      </c>
      <c r="Z1524" s="24" t="str">
        <f t="shared" si="177"/>
        <v>否</v>
      </c>
      <c r="AA1524" s="24" t="str">
        <f>IF(OR(I1524="",说明首页!$C$3-INT(I1524)&gt;=3),"是","否")</f>
        <v>否</v>
      </c>
      <c r="AB1524" s="28">
        <f t="shared" si="178"/>
        <v>59.271929824561404</v>
      </c>
      <c r="AC1524" s="29">
        <f t="shared" si="179"/>
        <v>2.74</v>
      </c>
      <c r="AD1524" s="27">
        <f t="shared" si="180"/>
        <v>13700</v>
      </c>
      <c r="AE1524" s="29">
        <f t="shared" si="181"/>
        <v>2.74</v>
      </c>
      <c r="AF1524" s="29">
        <f t="shared" si="182"/>
        <v>0</v>
      </c>
      <c r="AG1524" s="28" t="str">
        <f t="shared" si="183"/>
        <v/>
      </c>
      <c r="AH1524" s="28" t="str">
        <f t="shared" si="184"/>
        <v/>
      </c>
      <c r="AI1524" s="28" t="str">
        <f t="shared" si="185"/>
        <v/>
      </c>
      <c r="AJ1524" s="28" t="str">
        <f t="shared" si="186"/>
        <v/>
      </c>
      <c r="AK1524" s="28" t="str">
        <f t="shared" si="187"/>
        <v/>
      </c>
      <c r="AL1524" s="29" t="str">
        <f t="shared" si="188"/>
        <v/>
      </c>
      <c r="AM1524" s="25" t="str">
        <f t="shared" si="189"/>
        <v/>
      </c>
      <c r="AN1524" s="24" t="str">
        <f t="shared" si="190"/>
        <v>非参评</v>
      </c>
      <c r="AO1524" s="24" t="str">
        <f t="shared" si="191"/>
        <v>MOB1-</v>
      </c>
    </row>
    <row r="1525" spans="1:41" ht="13.5" hidden="1" customHeight="1">
      <c r="A1525" s="24" t="s">
        <v>1168</v>
      </c>
      <c r="B1525" s="34" t="s">
        <v>160</v>
      </c>
      <c r="C1525" s="25">
        <v>807682</v>
      </c>
      <c r="D1525" s="24" t="s">
        <v>356</v>
      </c>
      <c r="E1525" s="26">
        <v>46129.710416666698</v>
      </c>
      <c r="F1525" s="26">
        <v>46129.710416666698</v>
      </c>
      <c r="G1525" s="25">
        <v>25</v>
      </c>
      <c r="H1525" s="25">
        <v>25</v>
      </c>
      <c r="I1525" s="26">
        <v>46148.680555555598</v>
      </c>
      <c r="J1525" s="27">
        <v>141</v>
      </c>
      <c r="K1525" s="27">
        <v>176</v>
      </c>
      <c r="L1525" s="27">
        <v>84</v>
      </c>
      <c r="M1525" s="27">
        <v>7731</v>
      </c>
      <c r="N1525" s="27">
        <v>6309</v>
      </c>
      <c r="O1525" s="25"/>
      <c r="P1525" s="27"/>
      <c r="Q1525" s="24"/>
      <c r="R1525" s="24"/>
      <c r="S1525" s="27"/>
      <c r="T1525" s="27"/>
      <c r="U1525" s="27"/>
      <c r="V1525" s="24"/>
      <c r="W1525" s="27"/>
      <c r="X1525" s="24" t="str">
        <f>IF(OR(I1525="",说明首页!$C$3-INT(I1525)&gt;7),"是","否")</f>
        <v>否</v>
      </c>
      <c r="Y1525" s="24" t="str">
        <f t="shared" si="176"/>
        <v>是</v>
      </c>
      <c r="Z1525" s="24" t="str">
        <f t="shared" si="177"/>
        <v>否</v>
      </c>
      <c r="AA1525" s="24" t="str">
        <f>IF(OR(I1525="",说明首页!$C$3-INT(I1525)&gt;=3),"是","否")</f>
        <v>否</v>
      </c>
      <c r="AB1525" s="28">
        <f t="shared" si="178"/>
        <v>75.107142857142861</v>
      </c>
      <c r="AC1525" s="29">
        <f t="shared" si="179"/>
        <v>0</v>
      </c>
      <c r="AD1525" s="27">
        <f t="shared" si="180"/>
        <v>0</v>
      </c>
      <c r="AE1525" s="29">
        <f t="shared" si="181"/>
        <v>0</v>
      </c>
      <c r="AF1525" s="29">
        <f t="shared" si="182"/>
        <v>0</v>
      </c>
      <c r="AG1525" s="28" t="str">
        <f t="shared" si="183"/>
        <v/>
      </c>
      <c r="AH1525" s="28" t="str">
        <f t="shared" si="184"/>
        <v/>
      </c>
      <c r="AI1525" s="28" t="str">
        <f t="shared" si="185"/>
        <v/>
      </c>
      <c r="AJ1525" s="28" t="str">
        <f t="shared" si="186"/>
        <v/>
      </c>
      <c r="AK1525" s="28" t="str">
        <f t="shared" si="187"/>
        <v/>
      </c>
      <c r="AL1525" s="29" t="str">
        <f t="shared" si="188"/>
        <v/>
      </c>
      <c r="AM1525" s="25" t="str">
        <f t="shared" si="189"/>
        <v/>
      </c>
      <c r="AN1525" s="24" t="str">
        <f t="shared" si="190"/>
        <v>非参评</v>
      </c>
      <c r="AO1525" s="24" t="str">
        <f t="shared" si="191"/>
        <v>MOB1-</v>
      </c>
    </row>
    <row r="1526" spans="1:41" ht="13.5" hidden="1" customHeight="1">
      <c r="A1526" s="24" t="s">
        <v>1168</v>
      </c>
      <c r="B1526" s="34" t="s">
        <v>147</v>
      </c>
      <c r="C1526" s="25">
        <v>807690</v>
      </c>
      <c r="D1526" s="24" t="s">
        <v>1213</v>
      </c>
      <c r="E1526" s="26">
        <v>46133.426388888904</v>
      </c>
      <c r="F1526" s="26">
        <v>46133.426388888904</v>
      </c>
      <c r="G1526" s="25">
        <v>21</v>
      </c>
      <c r="H1526" s="25">
        <v>21</v>
      </c>
      <c r="I1526" s="26">
        <v>46154.773611111101</v>
      </c>
      <c r="J1526" s="27">
        <v>2166</v>
      </c>
      <c r="K1526" s="27">
        <v>2521</v>
      </c>
      <c r="L1526" s="27">
        <v>1323</v>
      </c>
      <c r="M1526" s="27">
        <v>123220</v>
      </c>
      <c r="N1526" s="27">
        <v>104704</v>
      </c>
      <c r="O1526" s="25">
        <v>15</v>
      </c>
      <c r="P1526" s="27">
        <v>0</v>
      </c>
      <c r="Q1526" s="24"/>
      <c r="R1526" s="24"/>
      <c r="S1526" s="27">
        <v>89</v>
      </c>
      <c r="T1526" s="27">
        <v>125</v>
      </c>
      <c r="U1526" s="27">
        <v>1582400</v>
      </c>
      <c r="V1526" s="27">
        <v>540500</v>
      </c>
      <c r="W1526" s="27">
        <v>1582400</v>
      </c>
      <c r="X1526" s="24" t="str">
        <f>IF(OR(I1526="",说明首页!$C$3-INT(I1526)&gt;7),"是","否")</f>
        <v>否</v>
      </c>
      <c r="Y1526" s="24" t="str">
        <f t="shared" si="176"/>
        <v>是</v>
      </c>
      <c r="Z1526" s="24" t="str">
        <f t="shared" si="177"/>
        <v>否</v>
      </c>
      <c r="AA1526" s="24" t="str">
        <f>IF(OR(I1526="",说明首页!$C$3-INT(I1526)&gt;=3),"是","否")</f>
        <v>否</v>
      </c>
      <c r="AB1526" s="28">
        <f t="shared" si="178"/>
        <v>79.141345427059719</v>
      </c>
      <c r="AC1526" s="29">
        <f t="shared" si="179"/>
        <v>158.24</v>
      </c>
      <c r="AD1526" s="27">
        <f t="shared" si="180"/>
        <v>12659.2</v>
      </c>
      <c r="AE1526" s="29">
        <f t="shared" si="181"/>
        <v>54.05</v>
      </c>
      <c r="AF1526" s="29">
        <f t="shared" si="182"/>
        <v>116.33777777777777</v>
      </c>
      <c r="AG1526" s="28" t="str">
        <f t="shared" si="183"/>
        <v/>
      </c>
      <c r="AH1526" s="28" t="str">
        <f t="shared" si="184"/>
        <v/>
      </c>
      <c r="AI1526" s="28" t="str">
        <f t="shared" si="185"/>
        <v/>
      </c>
      <c r="AJ1526" s="28" t="str">
        <f t="shared" si="186"/>
        <v/>
      </c>
      <c r="AK1526" s="28" t="str">
        <f t="shared" si="187"/>
        <v/>
      </c>
      <c r="AL1526" s="29" t="str">
        <f t="shared" si="188"/>
        <v/>
      </c>
      <c r="AM1526" s="25" t="str">
        <f t="shared" si="189"/>
        <v/>
      </c>
      <c r="AN1526" s="24" t="str">
        <f t="shared" si="190"/>
        <v>非参评</v>
      </c>
      <c r="AO1526" s="24" t="str">
        <f t="shared" si="191"/>
        <v>MOB1-</v>
      </c>
    </row>
    <row r="1527" spans="1:41" ht="13.5" hidden="1" customHeight="1">
      <c r="A1527" s="24" t="s">
        <v>1168</v>
      </c>
      <c r="B1527" s="34" t="s">
        <v>167</v>
      </c>
      <c r="C1527" s="25">
        <v>807691</v>
      </c>
      <c r="D1527" s="24" t="s">
        <v>1964</v>
      </c>
      <c r="E1527" s="26">
        <v>46132.469444444403</v>
      </c>
      <c r="F1527" s="26">
        <v>46132.469444444403</v>
      </c>
      <c r="G1527" s="25">
        <v>22</v>
      </c>
      <c r="H1527" s="25">
        <v>22</v>
      </c>
      <c r="I1527" s="26"/>
      <c r="J1527" s="27">
        <v>1</v>
      </c>
      <c r="K1527" s="27">
        <v>1</v>
      </c>
      <c r="L1527" s="27">
        <v>0</v>
      </c>
      <c r="M1527" s="27">
        <v>10</v>
      </c>
      <c r="N1527" s="27"/>
      <c r="O1527" s="25"/>
      <c r="P1527" s="27"/>
      <c r="Q1527" s="24"/>
      <c r="R1527" s="24"/>
      <c r="S1527" s="27"/>
      <c r="T1527" s="27"/>
      <c r="U1527" s="27"/>
      <c r="V1527" s="27"/>
      <c r="W1527" s="27"/>
      <c r="X1527" s="24" t="str">
        <f>IF(OR(I1527="",说明首页!$C$3-INT(I1527)&gt;7),"是","否")</f>
        <v>是</v>
      </c>
      <c r="Y1527" s="24" t="str">
        <f t="shared" si="176"/>
        <v>是</v>
      </c>
      <c r="Z1527" s="24" t="str">
        <f t="shared" si="177"/>
        <v>否</v>
      </c>
      <c r="AA1527" s="24" t="str">
        <f>IF(OR(I1527="",说明首页!$C$3-INT(I1527)&gt;=3),"是","否")</f>
        <v>是</v>
      </c>
      <c r="AB1527" s="28">
        <f t="shared" si="178"/>
        <v>0</v>
      </c>
      <c r="AC1527" s="29">
        <f t="shared" si="179"/>
        <v>0</v>
      </c>
      <c r="AD1527" s="27">
        <f t="shared" si="180"/>
        <v>0</v>
      </c>
      <c r="AE1527" s="29">
        <f t="shared" si="181"/>
        <v>0</v>
      </c>
      <c r="AF1527" s="29">
        <f t="shared" si="182"/>
        <v>0</v>
      </c>
      <c r="AG1527" s="28" t="str">
        <f t="shared" si="183"/>
        <v/>
      </c>
      <c r="AH1527" s="28" t="str">
        <f t="shared" si="184"/>
        <v/>
      </c>
      <c r="AI1527" s="28" t="str">
        <f t="shared" si="185"/>
        <v/>
      </c>
      <c r="AJ1527" s="28" t="str">
        <f t="shared" si="186"/>
        <v/>
      </c>
      <c r="AK1527" s="28" t="str">
        <f t="shared" si="187"/>
        <v/>
      </c>
      <c r="AL1527" s="29" t="str">
        <f t="shared" si="188"/>
        <v/>
      </c>
      <c r="AM1527" s="25" t="str">
        <f t="shared" si="189"/>
        <v/>
      </c>
      <c r="AN1527" s="24" t="str">
        <f t="shared" si="190"/>
        <v>非参评</v>
      </c>
      <c r="AO1527" s="24" t="str">
        <f t="shared" si="191"/>
        <v>MOB1-</v>
      </c>
    </row>
    <row r="1528" spans="1:41" ht="13.5" hidden="1" customHeight="1">
      <c r="A1528" s="24" t="s">
        <v>1168</v>
      </c>
      <c r="B1528" s="34" t="s">
        <v>167</v>
      </c>
      <c r="C1528" s="25">
        <v>807692</v>
      </c>
      <c r="D1528" s="24" t="s">
        <v>1040</v>
      </c>
      <c r="E1528" s="26">
        <v>46132.447916666701</v>
      </c>
      <c r="F1528" s="26">
        <v>46132.447916666701</v>
      </c>
      <c r="G1528" s="25">
        <v>22</v>
      </c>
      <c r="H1528" s="25">
        <v>22</v>
      </c>
      <c r="I1528" s="26">
        <v>46153.811805555597</v>
      </c>
      <c r="J1528" s="27">
        <v>1723</v>
      </c>
      <c r="K1528" s="27">
        <v>2376</v>
      </c>
      <c r="L1528" s="27">
        <v>1156</v>
      </c>
      <c r="M1528" s="27">
        <v>131197</v>
      </c>
      <c r="N1528" s="27">
        <v>112900</v>
      </c>
      <c r="O1528" s="25">
        <v>16</v>
      </c>
      <c r="P1528" s="27">
        <v>0</v>
      </c>
      <c r="Q1528" s="24"/>
      <c r="R1528" s="24"/>
      <c r="S1528" s="27">
        <v>90</v>
      </c>
      <c r="T1528" s="27">
        <v>148</v>
      </c>
      <c r="U1528" s="27">
        <v>2960500</v>
      </c>
      <c r="V1528" s="27">
        <v>938100</v>
      </c>
      <c r="W1528" s="27">
        <v>2960500</v>
      </c>
      <c r="X1528" s="24" t="str">
        <f>IF(OR(I1528="",说明首页!$C$3-INT(I1528)&gt;7),"是","否")</f>
        <v>否</v>
      </c>
      <c r="Y1528" s="24" t="str">
        <f t="shared" si="176"/>
        <v>是</v>
      </c>
      <c r="Z1528" s="24" t="str">
        <f t="shared" si="177"/>
        <v>否</v>
      </c>
      <c r="AA1528" s="24" t="str">
        <f>IF(OR(I1528="",说明首页!$C$3-INT(I1528)&gt;=3),"是","否")</f>
        <v>否</v>
      </c>
      <c r="AB1528" s="28">
        <f t="shared" si="178"/>
        <v>97.664359861591691</v>
      </c>
      <c r="AC1528" s="29">
        <f t="shared" si="179"/>
        <v>296.05</v>
      </c>
      <c r="AD1528" s="27">
        <f t="shared" si="180"/>
        <v>20003.37837837838</v>
      </c>
      <c r="AE1528" s="29">
        <f t="shared" si="181"/>
        <v>93.81</v>
      </c>
      <c r="AF1528" s="29">
        <f t="shared" si="182"/>
        <v>117.60416666666667</v>
      </c>
      <c r="AG1528" s="28" t="str">
        <f t="shared" si="183"/>
        <v/>
      </c>
      <c r="AH1528" s="28" t="str">
        <f t="shared" si="184"/>
        <v/>
      </c>
      <c r="AI1528" s="28" t="str">
        <f t="shared" si="185"/>
        <v/>
      </c>
      <c r="AJ1528" s="28" t="str">
        <f t="shared" si="186"/>
        <v/>
      </c>
      <c r="AK1528" s="28" t="str">
        <f t="shared" si="187"/>
        <v/>
      </c>
      <c r="AL1528" s="29" t="str">
        <f t="shared" si="188"/>
        <v/>
      </c>
      <c r="AM1528" s="25" t="str">
        <f t="shared" si="189"/>
        <v/>
      </c>
      <c r="AN1528" s="24" t="str">
        <f t="shared" si="190"/>
        <v>非参评</v>
      </c>
      <c r="AO1528" s="24" t="str">
        <f t="shared" si="191"/>
        <v>MOB1-</v>
      </c>
    </row>
    <row r="1529" spans="1:41" ht="13.5" hidden="1" customHeight="1">
      <c r="A1529" s="24" t="s">
        <v>1168</v>
      </c>
      <c r="B1529" s="34" t="s">
        <v>167</v>
      </c>
      <c r="C1529" s="25">
        <v>807693</v>
      </c>
      <c r="D1529" s="24" t="s">
        <v>869</v>
      </c>
      <c r="E1529" s="26">
        <v>46132.4465277778</v>
      </c>
      <c r="F1529" s="26">
        <v>46132.4465277778</v>
      </c>
      <c r="G1529" s="25">
        <v>22</v>
      </c>
      <c r="H1529" s="25">
        <v>22</v>
      </c>
      <c r="I1529" s="26">
        <v>46153.800694444399</v>
      </c>
      <c r="J1529" s="27">
        <v>1755</v>
      </c>
      <c r="K1529" s="27">
        <v>2517</v>
      </c>
      <c r="L1529" s="27">
        <v>1254</v>
      </c>
      <c r="M1529" s="27">
        <v>136321</v>
      </c>
      <c r="N1529" s="27">
        <v>118064</v>
      </c>
      <c r="O1529" s="25">
        <v>15</v>
      </c>
      <c r="P1529" s="27">
        <v>0</v>
      </c>
      <c r="Q1529" s="24"/>
      <c r="R1529" s="24"/>
      <c r="S1529" s="27">
        <v>118</v>
      </c>
      <c r="T1529" s="27">
        <v>174</v>
      </c>
      <c r="U1529" s="27">
        <v>4620200</v>
      </c>
      <c r="V1529" s="27">
        <v>1677700</v>
      </c>
      <c r="W1529" s="27">
        <v>4620200</v>
      </c>
      <c r="X1529" s="24" t="str">
        <f>IF(OR(I1529="",说明首页!$C$3-INT(I1529)&gt;7),"是","否")</f>
        <v>否</v>
      </c>
      <c r="Y1529" s="24" t="str">
        <f t="shared" si="176"/>
        <v>是</v>
      </c>
      <c r="Z1529" s="24" t="str">
        <f t="shared" si="177"/>
        <v>否</v>
      </c>
      <c r="AA1529" s="24" t="str">
        <f>IF(OR(I1529="",说明首页!$C$3-INT(I1529)&gt;=3),"是","否")</f>
        <v>否</v>
      </c>
      <c r="AB1529" s="28">
        <f t="shared" si="178"/>
        <v>94.149920255183417</v>
      </c>
      <c r="AC1529" s="29">
        <f t="shared" si="179"/>
        <v>462.02</v>
      </c>
      <c r="AD1529" s="27">
        <f t="shared" si="180"/>
        <v>26552.873563218393</v>
      </c>
      <c r="AE1529" s="29">
        <f t="shared" si="181"/>
        <v>167.77</v>
      </c>
      <c r="AF1529" s="29">
        <f t="shared" si="182"/>
        <v>131.18222222222224</v>
      </c>
      <c r="AG1529" s="28" t="str">
        <f t="shared" si="183"/>
        <v/>
      </c>
      <c r="AH1529" s="28" t="str">
        <f t="shared" si="184"/>
        <v/>
      </c>
      <c r="AI1529" s="28" t="str">
        <f t="shared" si="185"/>
        <v/>
      </c>
      <c r="AJ1529" s="28" t="str">
        <f t="shared" si="186"/>
        <v/>
      </c>
      <c r="AK1529" s="28" t="str">
        <f t="shared" si="187"/>
        <v/>
      </c>
      <c r="AL1529" s="29" t="str">
        <f t="shared" si="188"/>
        <v/>
      </c>
      <c r="AM1529" s="25" t="str">
        <f t="shared" si="189"/>
        <v/>
      </c>
      <c r="AN1529" s="24" t="str">
        <f t="shared" si="190"/>
        <v>非参评</v>
      </c>
      <c r="AO1529" s="24" t="str">
        <f t="shared" si="191"/>
        <v>MOB1-</v>
      </c>
    </row>
    <row r="1530" spans="1:41" ht="13.5" hidden="1" customHeight="1">
      <c r="A1530" s="24" t="s">
        <v>1168</v>
      </c>
      <c r="B1530" s="34" t="s">
        <v>167</v>
      </c>
      <c r="C1530" s="25">
        <v>807694</v>
      </c>
      <c r="D1530" s="24" t="s">
        <v>1928</v>
      </c>
      <c r="E1530" s="26">
        <v>46132.436805555597</v>
      </c>
      <c r="F1530" s="26">
        <v>46132.436805555597</v>
      </c>
      <c r="G1530" s="25">
        <v>22</v>
      </c>
      <c r="H1530" s="25">
        <v>22</v>
      </c>
      <c r="I1530" s="26">
        <v>46154.829861111102</v>
      </c>
      <c r="J1530" s="27">
        <v>1875</v>
      </c>
      <c r="K1530" s="27">
        <v>2630</v>
      </c>
      <c r="L1530" s="27">
        <v>1263</v>
      </c>
      <c r="M1530" s="27">
        <v>144187</v>
      </c>
      <c r="N1530" s="27">
        <v>123025</v>
      </c>
      <c r="O1530" s="25">
        <v>16</v>
      </c>
      <c r="P1530" s="27">
        <v>0</v>
      </c>
      <c r="Q1530" s="24"/>
      <c r="R1530" s="24"/>
      <c r="S1530" s="27">
        <v>98</v>
      </c>
      <c r="T1530" s="27">
        <v>140</v>
      </c>
      <c r="U1530" s="27">
        <v>2371400</v>
      </c>
      <c r="V1530" s="27">
        <v>1019300</v>
      </c>
      <c r="W1530" s="27">
        <v>2371400</v>
      </c>
      <c r="X1530" s="24" t="str">
        <f>IF(OR(I1530="",说明首页!$C$3-INT(I1530)&gt;7),"是","否")</f>
        <v>否</v>
      </c>
      <c r="Y1530" s="24" t="str">
        <f t="shared" si="176"/>
        <v>是</v>
      </c>
      <c r="Z1530" s="24" t="str">
        <f t="shared" si="177"/>
        <v>否</v>
      </c>
      <c r="AA1530" s="24" t="str">
        <f>IF(OR(I1530="",说明首页!$C$3-INT(I1530)&gt;=3),"是","否")</f>
        <v>否</v>
      </c>
      <c r="AB1530" s="28">
        <f t="shared" si="178"/>
        <v>97.406967537608864</v>
      </c>
      <c r="AC1530" s="29">
        <f t="shared" si="179"/>
        <v>237.14</v>
      </c>
      <c r="AD1530" s="27">
        <f t="shared" si="180"/>
        <v>16938.571428571428</v>
      </c>
      <c r="AE1530" s="29">
        <f t="shared" si="181"/>
        <v>101.93</v>
      </c>
      <c r="AF1530" s="29">
        <f t="shared" si="182"/>
        <v>128.15104166666666</v>
      </c>
      <c r="AG1530" s="28" t="str">
        <f t="shared" si="183"/>
        <v/>
      </c>
      <c r="AH1530" s="28" t="str">
        <f t="shared" si="184"/>
        <v/>
      </c>
      <c r="AI1530" s="28" t="str">
        <f t="shared" si="185"/>
        <v/>
      </c>
      <c r="AJ1530" s="28" t="str">
        <f t="shared" si="186"/>
        <v/>
      </c>
      <c r="AK1530" s="28" t="str">
        <f t="shared" si="187"/>
        <v/>
      </c>
      <c r="AL1530" s="29" t="str">
        <f t="shared" si="188"/>
        <v/>
      </c>
      <c r="AM1530" s="25" t="str">
        <f t="shared" si="189"/>
        <v/>
      </c>
      <c r="AN1530" s="24" t="str">
        <f t="shared" si="190"/>
        <v>非参评</v>
      </c>
      <c r="AO1530" s="24" t="str">
        <f t="shared" si="191"/>
        <v>MOB1-</v>
      </c>
    </row>
    <row r="1531" spans="1:41" ht="13.5" hidden="1" customHeight="1">
      <c r="A1531" s="24" t="s">
        <v>1168</v>
      </c>
      <c r="B1531" s="34" t="s">
        <v>167</v>
      </c>
      <c r="C1531" s="25">
        <v>807695</v>
      </c>
      <c r="D1531" s="24" t="s">
        <v>1742</v>
      </c>
      <c r="E1531" s="26">
        <v>46132.445833333302</v>
      </c>
      <c r="F1531" s="26">
        <v>46132.445833333302</v>
      </c>
      <c r="G1531" s="25">
        <v>22</v>
      </c>
      <c r="H1531" s="25">
        <v>22</v>
      </c>
      <c r="I1531" s="26">
        <v>46154.806250000001</v>
      </c>
      <c r="J1531" s="27">
        <v>1917</v>
      </c>
      <c r="K1531" s="27">
        <v>2631</v>
      </c>
      <c r="L1531" s="27">
        <v>1277</v>
      </c>
      <c r="M1531" s="27">
        <v>132040</v>
      </c>
      <c r="N1531" s="27">
        <v>112027</v>
      </c>
      <c r="O1531" s="25">
        <v>16</v>
      </c>
      <c r="P1531" s="27">
        <v>0</v>
      </c>
      <c r="Q1531" s="24"/>
      <c r="R1531" s="24"/>
      <c r="S1531" s="27">
        <v>96</v>
      </c>
      <c r="T1531" s="27">
        <v>150</v>
      </c>
      <c r="U1531" s="27">
        <v>2702100</v>
      </c>
      <c r="V1531" s="27">
        <v>1146800</v>
      </c>
      <c r="W1531" s="27">
        <v>2702100</v>
      </c>
      <c r="X1531" s="24" t="str">
        <f>IF(OR(I1531="",说明首页!$C$3-INT(I1531)&gt;7),"是","否")</f>
        <v>否</v>
      </c>
      <c r="Y1531" s="24" t="str">
        <f t="shared" si="176"/>
        <v>是</v>
      </c>
      <c r="Z1531" s="24" t="str">
        <f t="shared" si="177"/>
        <v>否</v>
      </c>
      <c r="AA1531" s="24" t="str">
        <f>IF(OR(I1531="",说明首页!$C$3-INT(I1531)&gt;=3),"是","否")</f>
        <v>否</v>
      </c>
      <c r="AB1531" s="28">
        <f t="shared" si="178"/>
        <v>87.726703210649958</v>
      </c>
      <c r="AC1531" s="29">
        <f t="shared" si="179"/>
        <v>270.20999999999998</v>
      </c>
      <c r="AD1531" s="27">
        <f t="shared" si="180"/>
        <v>18014</v>
      </c>
      <c r="AE1531" s="29">
        <f t="shared" si="181"/>
        <v>114.68</v>
      </c>
      <c r="AF1531" s="29">
        <f t="shared" si="182"/>
        <v>116.69479166666666</v>
      </c>
      <c r="AG1531" s="28" t="str">
        <f t="shared" si="183"/>
        <v/>
      </c>
      <c r="AH1531" s="28" t="str">
        <f t="shared" si="184"/>
        <v/>
      </c>
      <c r="AI1531" s="28" t="str">
        <f t="shared" si="185"/>
        <v/>
      </c>
      <c r="AJ1531" s="28" t="str">
        <f t="shared" si="186"/>
        <v/>
      </c>
      <c r="AK1531" s="28" t="str">
        <f t="shared" si="187"/>
        <v/>
      </c>
      <c r="AL1531" s="29" t="str">
        <f t="shared" si="188"/>
        <v/>
      </c>
      <c r="AM1531" s="25" t="str">
        <f t="shared" si="189"/>
        <v/>
      </c>
      <c r="AN1531" s="24" t="str">
        <f t="shared" si="190"/>
        <v>非参评</v>
      </c>
      <c r="AO1531" s="24" t="str">
        <f t="shared" si="191"/>
        <v>MOB1-</v>
      </c>
    </row>
    <row r="1532" spans="1:41" ht="13.5" hidden="1" customHeight="1">
      <c r="A1532" s="24" t="s">
        <v>1168</v>
      </c>
      <c r="B1532" s="34" t="s">
        <v>167</v>
      </c>
      <c r="C1532" s="25">
        <v>807696</v>
      </c>
      <c r="D1532" s="24" t="s">
        <v>367</v>
      </c>
      <c r="E1532" s="26">
        <v>46132.4506944444</v>
      </c>
      <c r="F1532" s="26">
        <v>46132.4506944444</v>
      </c>
      <c r="G1532" s="25">
        <v>22</v>
      </c>
      <c r="H1532" s="25">
        <v>22</v>
      </c>
      <c r="I1532" s="26">
        <v>46153.786805555603</v>
      </c>
      <c r="J1532" s="27">
        <v>1128</v>
      </c>
      <c r="K1532" s="27">
        <v>1824</v>
      </c>
      <c r="L1532" s="27">
        <v>862</v>
      </c>
      <c r="M1532" s="27">
        <v>127058</v>
      </c>
      <c r="N1532" s="27">
        <v>113788</v>
      </c>
      <c r="O1532" s="25">
        <v>15</v>
      </c>
      <c r="P1532" s="27">
        <v>0</v>
      </c>
      <c r="Q1532" s="24"/>
      <c r="R1532" s="24"/>
      <c r="S1532" s="27">
        <v>51</v>
      </c>
      <c r="T1532" s="27">
        <v>76</v>
      </c>
      <c r="U1532" s="27">
        <v>1457700</v>
      </c>
      <c r="V1532" s="27">
        <v>961500</v>
      </c>
      <c r="W1532" s="27">
        <v>1457700</v>
      </c>
      <c r="X1532" s="24" t="str">
        <f>IF(OR(I1532="",说明首页!$C$3-INT(I1532)&gt;7),"是","否")</f>
        <v>否</v>
      </c>
      <c r="Y1532" s="24" t="str">
        <f t="shared" si="176"/>
        <v>是</v>
      </c>
      <c r="Z1532" s="24" t="str">
        <f t="shared" si="177"/>
        <v>否</v>
      </c>
      <c r="AA1532" s="24" t="str">
        <f>IF(OR(I1532="",说明首页!$C$3-INT(I1532)&gt;=3),"是","否")</f>
        <v>否</v>
      </c>
      <c r="AB1532" s="28">
        <f t="shared" si="178"/>
        <v>132.0046403712297</v>
      </c>
      <c r="AC1532" s="29">
        <f t="shared" si="179"/>
        <v>145.77000000000001</v>
      </c>
      <c r="AD1532" s="27">
        <f t="shared" si="180"/>
        <v>19180.263157894737</v>
      </c>
      <c r="AE1532" s="29">
        <f t="shared" si="181"/>
        <v>96.15</v>
      </c>
      <c r="AF1532" s="29">
        <f t="shared" si="182"/>
        <v>126.43111111111111</v>
      </c>
      <c r="AG1532" s="28" t="str">
        <f t="shared" si="183"/>
        <v/>
      </c>
      <c r="AH1532" s="28" t="str">
        <f t="shared" si="184"/>
        <v/>
      </c>
      <c r="AI1532" s="28" t="str">
        <f t="shared" si="185"/>
        <v/>
      </c>
      <c r="AJ1532" s="28" t="str">
        <f t="shared" si="186"/>
        <v/>
      </c>
      <c r="AK1532" s="28" t="str">
        <f t="shared" si="187"/>
        <v/>
      </c>
      <c r="AL1532" s="29" t="str">
        <f t="shared" si="188"/>
        <v/>
      </c>
      <c r="AM1532" s="25" t="str">
        <f t="shared" si="189"/>
        <v/>
      </c>
      <c r="AN1532" s="24" t="str">
        <f t="shared" si="190"/>
        <v>非参评</v>
      </c>
      <c r="AO1532" s="24" t="str">
        <f t="shared" si="191"/>
        <v>MOB1-</v>
      </c>
    </row>
    <row r="1533" spans="1:41" ht="13.5" hidden="1" customHeight="1">
      <c r="A1533" s="24" t="s">
        <v>1168</v>
      </c>
      <c r="B1533" s="34" t="s">
        <v>160</v>
      </c>
      <c r="C1533" s="25">
        <v>807698</v>
      </c>
      <c r="D1533" s="24" t="s">
        <v>944</v>
      </c>
      <c r="E1533" s="26">
        <v>46130.476388888899</v>
      </c>
      <c r="F1533" s="26">
        <v>46130.476388888899</v>
      </c>
      <c r="G1533" s="25">
        <v>24</v>
      </c>
      <c r="H1533" s="25">
        <v>24</v>
      </c>
      <c r="I1533" s="26">
        <v>46148.404166666704</v>
      </c>
      <c r="J1533" s="27">
        <v>128</v>
      </c>
      <c r="K1533" s="27">
        <v>214</v>
      </c>
      <c r="L1533" s="27">
        <v>72</v>
      </c>
      <c r="M1533" s="27">
        <v>7854</v>
      </c>
      <c r="N1533" s="27">
        <v>5863</v>
      </c>
      <c r="O1533" s="25">
        <v>1</v>
      </c>
      <c r="P1533" s="27">
        <v>0</v>
      </c>
      <c r="Q1533" s="24"/>
      <c r="R1533" s="24"/>
      <c r="S1533" s="27">
        <v>1</v>
      </c>
      <c r="T1533" s="27">
        <v>2</v>
      </c>
      <c r="U1533" s="27">
        <v>1000</v>
      </c>
      <c r="V1533" s="27"/>
      <c r="W1533" s="27">
        <v>1000</v>
      </c>
      <c r="X1533" s="24" t="str">
        <f>IF(OR(I1533="",说明首页!$C$3-INT(I1533)&gt;7),"是","否")</f>
        <v>否</v>
      </c>
      <c r="Y1533" s="24" t="str">
        <f t="shared" si="176"/>
        <v>是</v>
      </c>
      <c r="Z1533" s="24" t="str">
        <f t="shared" si="177"/>
        <v>否</v>
      </c>
      <c r="AA1533" s="24" t="str">
        <f>IF(OR(I1533="",说明首页!$C$3-INT(I1533)&gt;=3),"是","否")</f>
        <v>否</v>
      </c>
      <c r="AB1533" s="28">
        <f t="shared" si="178"/>
        <v>81.430555555555557</v>
      </c>
      <c r="AC1533" s="29">
        <f t="shared" si="179"/>
        <v>0.1</v>
      </c>
      <c r="AD1533" s="27">
        <f t="shared" si="180"/>
        <v>500</v>
      </c>
      <c r="AE1533" s="29">
        <f t="shared" si="181"/>
        <v>0</v>
      </c>
      <c r="AF1533" s="29">
        <f t="shared" si="182"/>
        <v>97.716666666666669</v>
      </c>
      <c r="AG1533" s="28" t="str">
        <f t="shared" si="183"/>
        <v/>
      </c>
      <c r="AH1533" s="28" t="str">
        <f t="shared" si="184"/>
        <v/>
      </c>
      <c r="AI1533" s="28" t="str">
        <f t="shared" si="185"/>
        <v/>
      </c>
      <c r="AJ1533" s="28" t="str">
        <f t="shared" si="186"/>
        <v/>
      </c>
      <c r="AK1533" s="28" t="str">
        <f t="shared" si="187"/>
        <v/>
      </c>
      <c r="AL1533" s="29" t="str">
        <f t="shared" si="188"/>
        <v/>
      </c>
      <c r="AM1533" s="25" t="str">
        <f t="shared" si="189"/>
        <v/>
      </c>
      <c r="AN1533" s="24" t="str">
        <f t="shared" si="190"/>
        <v>非参评</v>
      </c>
      <c r="AO1533" s="24" t="str">
        <f t="shared" si="191"/>
        <v>MOB1-</v>
      </c>
    </row>
    <row r="1534" spans="1:41" ht="13.5" hidden="1" customHeight="1">
      <c r="A1534" s="24" t="s">
        <v>1168</v>
      </c>
      <c r="B1534" s="34" t="s">
        <v>160</v>
      </c>
      <c r="C1534" s="25">
        <v>807699</v>
      </c>
      <c r="D1534" s="24" t="s">
        <v>933</v>
      </c>
      <c r="E1534" s="26">
        <v>46130.472916666702</v>
      </c>
      <c r="F1534" s="26">
        <v>46130.472916666702</v>
      </c>
      <c r="G1534" s="25">
        <v>24</v>
      </c>
      <c r="H1534" s="25">
        <v>24</v>
      </c>
      <c r="I1534" s="26">
        <v>46132.652777777803</v>
      </c>
      <c r="J1534" s="27">
        <v>28</v>
      </c>
      <c r="K1534" s="27">
        <v>34</v>
      </c>
      <c r="L1534" s="27">
        <v>9</v>
      </c>
      <c r="M1534" s="27">
        <v>796</v>
      </c>
      <c r="N1534" s="27">
        <v>428</v>
      </c>
      <c r="O1534" s="25"/>
      <c r="P1534" s="27"/>
      <c r="Q1534" s="24"/>
      <c r="R1534" s="24"/>
      <c r="S1534" s="27"/>
      <c r="T1534" s="27"/>
      <c r="U1534" s="27"/>
      <c r="V1534" s="27"/>
      <c r="W1534" s="27"/>
      <c r="X1534" s="24" t="str">
        <f>IF(OR(I1534="",说明首页!$C$3-INT(I1534)&gt;7),"是","否")</f>
        <v>否</v>
      </c>
      <c r="Y1534" s="24" t="str">
        <f t="shared" si="176"/>
        <v>是</v>
      </c>
      <c r="Z1534" s="24" t="str">
        <f t="shared" si="177"/>
        <v>否</v>
      </c>
      <c r="AA1534" s="24" t="str">
        <f>IF(OR(I1534="",说明首页!$C$3-INT(I1534)&gt;=3),"是","否")</f>
        <v>否</v>
      </c>
      <c r="AB1534" s="28">
        <f t="shared" si="178"/>
        <v>47.555555555555557</v>
      </c>
      <c r="AC1534" s="29">
        <f t="shared" si="179"/>
        <v>0</v>
      </c>
      <c r="AD1534" s="27">
        <f t="shared" si="180"/>
        <v>0</v>
      </c>
      <c r="AE1534" s="29">
        <f t="shared" si="181"/>
        <v>0</v>
      </c>
      <c r="AF1534" s="29">
        <f t="shared" si="182"/>
        <v>0</v>
      </c>
      <c r="AG1534" s="28" t="str">
        <f t="shared" si="183"/>
        <v/>
      </c>
      <c r="AH1534" s="28" t="str">
        <f t="shared" si="184"/>
        <v/>
      </c>
      <c r="AI1534" s="28" t="str">
        <f t="shared" si="185"/>
        <v/>
      </c>
      <c r="AJ1534" s="28" t="str">
        <f t="shared" si="186"/>
        <v/>
      </c>
      <c r="AK1534" s="28" t="str">
        <f t="shared" si="187"/>
        <v/>
      </c>
      <c r="AL1534" s="29" t="str">
        <f t="shared" si="188"/>
        <v/>
      </c>
      <c r="AM1534" s="25" t="str">
        <f t="shared" si="189"/>
        <v/>
      </c>
      <c r="AN1534" s="24" t="str">
        <f t="shared" si="190"/>
        <v>非参评</v>
      </c>
      <c r="AO1534" s="24" t="str">
        <f t="shared" si="191"/>
        <v>MOB1-</v>
      </c>
    </row>
    <row r="1535" spans="1:41" ht="13.5" hidden="1" customHeight="1">
      <c r="A1535" s="24" t="s">
        <v>1168</v>
      </c>
      <c r="B1535" s="34" t="s">
        <v>152</v>
      </c>
      <c r="C1535" s="25">
        <v>807756</v>
      </c>
      <c r="D1535" s="24" t="s">
        <v>1099</v>
      </c>
      <c r="E1535" s="26">
        <v>46135.418749999997</v>
      </c>
      <c r="F1535" s="26">
        <v>46135.418749999997</v>
      </c>
      <c r="G1535" s="25">
        <v>19</v>
      </c>
      <c r="H1535" s="25">
        <v>19</v>
      </c>
      <c r="I1535" s="26">
        <v>46145.592361111099</v>
      </c>
      <c r="J1535" s="27">
        <v>5</v>
      </c>
      <c r="K1535" s="27">
        <v>5</v>
      </c>
      <c r="L1535" s="27">
        <v>1</v>
      </c>
      <c r="M1535" s="27">
        <v>187</v>
      </c>
      <c r="N1535" s="27">
        <v>154</v>
      </c>
      <c r="O1535" s="25"/>
      <c r="P1535" s="27"/>
      <c r="Q1535" s="24"/>
      <c r="R1535" s="24"/>
      <c r="S1535" s="27"/>
      <c r="T1535" s="27"/>
      <c r="U1535" s="27"/>
      <c r="V1535" s="27"/>
      <c r="W1535" s="27"/>
      <c r="X1535" s="24" t="str">
        <f>IF(OR(I1535="",说明首页!$C$3-INT(I1535)&gt;7),"是","否")</f>
        <v>否</v>
      </c>
      <c r="Y1535" s="24" t="str">
        <f t="shared" si="176"/>
        <v>是</v>
      </c>
      <c r="Z1535" s="24" t="str">
        <f t="shared" si="177"/>
        <v>否</v>
      </c>
      <c r="AA1535" s="24" t="str">
        <f>IF(OR(I1535="",说明首页!$C$3-INT(I1535)&gt;=3),"是","否")</f>
        <v>否</v>
      </c>
      <c r="AB1535" s="28">
        <f t="shared" si="178"/>
        <v>154</v>
      </c>
      <c r="AC1535" s="29">
        <f t="shared" si="179"/>
        <v>0</v>
      </c>
      <c r="AD1535" s="27">
        <f t="shared" si="180"/>
        <v>0</v>
      </c>
      <c r="AE1535" s="29">
        <f t="shared" si="181"/>
        <v>0</v>
      </c>
      <c r="AF1535" s="29">
        <f t="shared" si="182"/>
        <v>0</v>
      </c>
      <c r="AG1535" s="28" t="str">
        <f t="shared" si="183"/>
        <v/>
      </c>
      <c r="AH1535" s="28" t="str">
        <f t="shared" si="184"/>
        <v/>
      </c>
      <c r="AI1535" s="28" t="str">
        <f t="shared" si="185"/>
        <v/>
      </c>
      <c r="AJ1535" s="28" t="str">
        <f t="shared" si="186"/>
        <v/>
      </c>
      <c r="AK1535" s="28" t="str">
        <f t="shared" si="187"/>
        <v/>
      </c>
      <c r="AL1535" s="29" t="str">
        <f t="shared" si="188"/>
        <v/>
      </c>
      <c r="AM1535" s="25" t="str">
        <f t="shared" si="189"/>
        <v/>
      </c>
      <c r="AN1535" s="24" t="str">
        <f t="shared" si="190"/>
        <v>非参评</v>
      </c>
      <c r="AO1535" s="24" t="str">
        <f t="shared" si="191"/>
        <v>MOB1-</v>
      </c>
    </row>
    <row r="1536" spans="1:41" ht="13.5" hidden="1" customHeight="1">
      <c r="A1536" s="24" t="s">
        <v>1168</v>
      </c>
      <c r="B1536" s="34" t="s">
        <v>152</v>
      </c>
      <c r="C1536" s="25">
        <v>807758</v>
      </c>
      <c r="D1536" s="24" t="s">
        <v>1113</v>
      </c>
      <c r="E1536" s="26">
        <v>46135.617361111101</v>
      </c>
      <c r="F1536" s="26">
        <v>46135.617361111101</v>
      </c>
      <c r="G1536" s="25">
        <v>19</v>
      </c>
      <c r="H1536" s="25">
        <v>19</v>
      </c>
      <c r="I1536" s="26">
        <v>46154.748611111099</v>
      </c>
      <c r="J1536" s="27">
        <v>101</v>
      </c>
      <c r="K1536" s="27">
        <v>114</v>
      </c>
      <c r="L1536" s="27">
        <v>40</v>
      </c>
      <c r="M1536" s="27">
        <v>4492</v>
      </c>
      <c r="N1536" s="27">
        <v>3437</v>
      </c>
      <c r="O1536" s="25"/>
      <c r="P1536" s="27"/>
      <c r="Q1536" s="24"/>
      <c r="R1536" s="24"/>
      <c r="S1536" s="27"/>
      <c r="T1536" s="27"/>
      <c r="U1536" s="27"/>
      <c r="V1536" s="27"/>
      <c r="W1536" s="27"/>
      <c r="X1536" s="24" t="str">
        <f>IF(OR(I1536="",说明首页!$C$3-INT(I1536)&gt;7),"是","否")</f>
        <v>否</v>
      </c>
      <c r="Y1536" s="24" t="str">
        <f t="shared" si="176"/>
        <v>是</v>
      </c>
      <c r="Z1536" s="24" t="str">
        <f t="shared" si="177"/>
        <v>否</v>
      </c>
      <c r="AA1536" s="24" t="str">
        <f>IF(OR(I1536="",说明首页!$C$3-INT(I1536)&gt;=3),"是","否")</f>
        <v>否</v>
      </c>
      <c r="AB1536" s="28">
        <f t="shared" si="178"/>
        <v>85.924999999999997</v>
      </c>
      <c r="AC1536" s="29">
        <f t="shared" si="179"/>
        <v>0</v>
      </c>
      <c r="AD1536" s="27">
        <f t="shared" si="180"/>
        <v>0</v>
      </c>
      <c r="AE1536" s="29">
        <f t="shared" si="181"/>
        <v>0</v>
      </c>
      <c r="AF1536" s="29">
        <f t="shared" si="182"/>
        <v>0</v>
      </c>
      <c r="AG1536" s="28" t="str">
        <f t="shared" si="183"/>
        <v/>
      </c>
      <c r="AH1536" s="28" t="str">
        <f t="shared" si="184"/>
        <v/>
      </c>
      <c r="AI1536" s="28" t="str">
        <f t="shared" si="185"/>
        <v/>
      </c>
      <c r="AJ1536" s="28" t="str">
        <f t="shared" si="186"/>
        <v/>
      </c>
      <c r="AK1536" s="28" t="str">
        <f t="shared" si="187"/>
        <v/>
      </c>
      <c r="AL1536" s="29" t="str">
        <f t="shared" si="188"/>
        <v/>
      </c>
      <c r="AM1536" s="25" t="str">
        <f t="shared" si="189"/>
        <v/>
      </c>
      <c r="AN1536" s="24" t="str">
        <f t="shared" si="190"/>
        <v>非参评</v>
      </c>
      <c r="AO1536" s="24" t="str">
        <f t="shared" si="191"/>
        <v>MOB1-</v>
      </c>
    </row>
    <row r="1537" spans="1:41" ht="13.5" hidden="1" customHeight="1">
      <c r="A1537" s="24" t="s">
        <v>1168</v>
      </c>
      <c r="B1537" s="34" t="s">
        <v>152</v>
      </c>
      <c r="C1537" s="25">
        <v>807760</v>
      </c>
      <c r="D1537" s="24" t="s">
        <v>1896</v>
      </c>
      <c r="E1537" s="26">
        <v>46136.688888888901</v>
      </c>
      <c r="F1537" s="26">
        <v>46136.688888888901</v>
      </c>
      <c r="G1537" s="25">
        <v>18</v>
      </c>
      <c r="H1537" s="25">
        <v>18</v>
      </c>
      <c r="I1537" s="26">
        <v>46137.599999999999</v>
      </c>
      <c r="J1537" s="27">
        <v>65</v>
      </c>
      <c r="K1537" s="27">
        <v>66</v>
      </c>
      <c r="L1537" s="27">
        <v>35</v>
      </c>
      <c r="M1537" s="27">
        <v>3272</v>
      </c>
      <c r="N1537" s="27">
        <v>2904</v>
      </c>
      <c r="O1537" s="25">
        <v>1</v>
      </c>
      <c r="P1537" s="27">
        <v>0</v>
      </c>
      <c r="Q1537" s="24"/>
      <c r="R1537" s="24"/>
      <c r="S1537" s="27">
        <v>1</v>
      </c>
      <c r="T1537" s="27">
        <v>2</v>
      </c>
      <c r="U1537" s="27">
        <v>1000</v>
      </c>
      <c r="V1537" s="27"/>
      <c r="W1537" s="27">
        <v>1000</v>
      </c>
      <c r="X1537" s="24" t="str">
        <f>IF(OR(I1537="",说明首页!$C$3-INT(I1537)&gt;7),"是","否")</f>
        <v>否</v>
      </c>
      <c r="Y1537" s="24" t="str">
        <f t="shared" si="176"/>
        <v>是</v>
      </c>
      <c r="Z1537" s="24" t="str">
        <f t="shared" si="177"/>
        <v>否</v>
      </c>
      <c r="AA1537" s="24" t="str">
        <f>IF(OR(I1537="",说明首页!$C$3-INT(I1537)&gt;=3),"是","否")</f>
        <v>否</v>
      </c>
      <c r="AB1537" s="28">
        <f t="shared" si="178"/>
        <v>82.971428571428575</v>
      </c>
      <c r="AC1537" s="29">
        <f t="shared" si="179"/>
        <v>0.1</v>
      </c>
      <c r="AD1537" s="27">
        <f t="shared" si="180"/>
        <v>500</v>
      </c>
      <c r="AE1537" s="29">
        <f t="shared" si="181"/>
        <v>0</v>
      </c>
      <c r="AF1537" s="29">
        <f t="shared" si="182"/>
        <v>48.4</v>
      </c>
      <c r="AG1537" s="28" t="str">
        <f t="shared" si="183"/>
        <v/>
      </c>
      <c r="AH1537" s="28" t="str">
        <f t="shared" si="184"/>
        <v/>
      </c>
      <c r="AI1537" s="28" t="str">
        <f t="shared" si="185"/>
        <v/>
      </c>
      <c r="AJ1537" s="28" t="str">
        <f t="shared" si="186"/>
        <v/>
      </c>
      <c r="AK1537" s="28" t="str">
        <f t="shared" si="187"/>
        <v/>
      </c>
      <c r="AL1537" s="29" t="str">
        <f t="shared" si="188"/>
        <v/>
      </c>
      <c r="AM1537" s="25" t="str">
        <f t="shared" si="189"/>
        <v/>
      </c>
      <c r="AN1537" s="24" t="str">
        <f t="shared" si="190"/>
        <v>非参评</v>
      </c>
      <c r="AO1537" s="24" t="str">
        <f t="shared" si="191"/>
        <v>MOB1-</v>
      </c>
    </row>
    <row r="1538" spans="1:41" ht="13.5" hidden="1" customHeight="1">
      <c r="A1538" s="24" t="s">
        <v>1168</v>
      </c>
      <c r="B1538" s="34" t="s">
        <v>152</v>
      </c>
      <c r="C1538" s="25">
        <v>807761</v>
      </c>
      <c r="D1538" s="24" t="s">
        <v>1894</v>
      </c>
      <c r="E1538" s="26">
        <v>46136.688888888901</v>
      </c>
      <c r="F1538" s="26">
        <v>46136.688888888901</v>
      </c>
      <c r="G1538" s="25">
        <v>18</v>
      </c>
      <c r="H1538" s="25">
        <v>18</v>
      </c>
      <c r="I1538" s="26">
        <v>46137.593055555597</v>
      </c>
      <c r="J1538" s="27">
        <v>50</v>
      </c>
      <c r="K1538" s="27">
        <v>50</v>
      </c>
      <c r="L1538" s="27">
        <v>27</v>
      </c>
      <c r="M1538" s="27">
        <v>3399</v>
      </c>
      <c r="N1538" s="27">
        <v>3134</v>
      </c>
      <c r="O1538" s="25">
        <v>1</v>
      </c>
      <c r="P1538" s="27">
        <v>0</v>
      </c>
      <c r="Q1538" s="24"/>
      <c r="R1538" s="24"/>
      <c r="S1538" s="27">
        <v>3</v>
      </c>
      <c r="T1538" s="27">
        <v>4</v>
      </c>
      <c r="U1538" s="27">
        <v>88600</v>
      </c>
      <c r="V1538" s="27">
        <v>5000</v>
      </c>
      <c r="W1538" s="27">
        <v>88600</v>
      </c>
      <c r="X1538" s="24" t="str">
        <f>IF(OR(I1538="",说明首页!$C$3-INT(I1538)&gt;7),"是","否")</f>
        <v>否</v>
      </c>
      <c r="Y1538" s="24" t="str">
        <f t="shared" ref="Y1538:Y1601" si="192">IF(OR(O1538="",O1538&lt;22),"是","否")</f>
        <v>是</v>
      </c>
      <c r="Z1538" s="24" t="str">
        <f t="shared" ref="Z1538:Z1601" si="193">IF(AND(X1538="否",Y1538="否"),"是","否")</f>
        <v>否</v>
      </c>
      <c r="AA1538" s="24" t="str">
        <f>IF(OR(I1538="",说明首页!$C$3-INT(I1538)&gt;=3),"是","否")</f>
        <v>否</v>
      </c>
      <c r="AB1538" s="28">
        <f t="shared" ref="AB1538:AB1601" si="194">IFERROR(IF(L1538&gt;0,N1538/L1538,0),0)</f>
        <v>116.07407407407408</v>
      </c>
      <c r="AC1538" s="29">
        <f t="shared" ref="AC1538:AC1601" si="195">IFERROR(IF(U1538="",0,U1538/10000),0)</f>
        <v>8.86</v>
      </c>
      <c r="AD1538" s="27">
        <f t="shared" ref="AD1538:AD1601" si="196">IFERROR(IF(AND(T1538&lt;&gt;"",T1538&gt;0),U1538/T1538,0),0)</f>
        <v>22150</v>
      </c>
      <c r="AE1538" s="29">
        <f t="shared" ref="AE1538:AE1601" si="197">IFERROR(IF(V1538="",0,V1538/10000),0)</f>
        <v>0.5</v>
      </c>
      <c r="AF1538" s="29">
        <f t="shared" ref="AF1538:AF1601" si="198">IFERROR(IF(O1538&gt;0,N1538/O1538/60,0),0)</f>
        <v>52.233333333333334</v>
      </c>
      <c r="AG1538" s="28" t="str">
        <f t="shared" ref="AG1538:AG1601" si="199">IF(Z1538="是",COUNTIFS($Z$2:$Z$4721,"是",$AB$2:$AB$4721,"&lt;"&amp;AB1538)/COUNTIF($Z$2:$Z$4721,"是")*100,"")</f>
        <v/>
      </c>
      <c r="AH1538" s="28" t="str">
        <f t="shared" ref="AH1538:AH1601" si="200">IF(Z1538="是",COUNTIFS($Z$2:$Z$4721,"是",$AC$2:$AC$4721,"&lt;"&amp;AC1538)/COUNTIF($Z$2:$Z$4721,"是")*100,"")</f>
        <v/>
      </c>
      <c r="AI1538" s="28" t="str">
        <f t="shared" ref="AI1538:AI1601" si="201">IF(Z1538="是",COUNTIFS($Z$2:$Z$4721,"是",$AD$2:$AD$4721,"&lt;"&amp;AD1538)/COUNTIF($Z$2:$Z$4721,"是")*100,"")</f>
        <v/>
      </c>
      <c r="AJ1538" s="28" t="str">
        <f t="shared" ref="AJ1538:AJ1601" si="202">IF(Z1538="是",COUNTIFS($Z$2:$Z$4721,"是",$AE$2:$AE$4721,"&lt;"&amp;AE1538)/COUNTIF($Z$2:$Z$4721,"是")*100,"")</f>
        <v/>
      </c>
      <c r="AK1538" s="28" t="str">
        <f t="shared" ref="AK1538:AK1601" si="203">IF(Z1538="是",COUNTIFS($Z$2:$Z$4721,"是",$AF$2:$AF$4721,"&lt;"&amp;AF1538)/COUNTIF($Z$2:$Z$4721,"是")*100,"")</f>
        <v/>
      </c>
      <c r="AL1538" s="29" t="str">
        <f t="shared" ref="AL1538:AL1601" si="204">IF(Z1538="是",ROUND(AG1538*0.1+AH1538*0.35+AI1538*0.15+AJ1538*0.15+AK1538*0.25,2),"")</f>
        <v/>
      </c>
      <c r="AM1538" s="25" t="str">
        <f t="shared" ref="AM1538:AM1601" si="205">IF(Z1538="是",COUNTIFS($Z$2:$Z$4721,"是",$AL$2:$AL$4721,"&gt;"&amp;AL1538)+1,"")</f>
        <v/>
      </c>
      <c r="AN1538" s="24" t="str">
        <f t="shared" ref="AN1538:AN1601" si="206">IF(Z1538&lt;&gt;"是","非参评",IF(AND(AM1538&lt;=COUNTIF($Z$2:$Z$4721,"是")*0.2,AC1538&gt;MEDIAN(IF($Z$2:$Z$4721="是",$AC$2:$AC$4721))),"S",IF(AM1538&lt;=COUNTIF($Z$2:$Z$4721,"是")*0.5,"A",IF(AM1538&lt;=COUNTIF($Z$2:$Z$4721,"是")*0.8,"B","C"))))</f>
        <v>非参评</v>
      </c>
      <c r="AO1538" s="24" t="str">
        <f t="shared" ref="AO1538:AO1601" si="207">IF(G1538="","无数据",IF(G1538&lt;30,"MOB1-",IF(G1538&lt;90,"MOB1-3",IF(G1538&lt;180,"MOB3-6",IF(G1538&lt;365,"MOB6-12","MOB12+")))))</f>
        <v>MOB1-</v>
      </c>
    </row>
    <row r="1539" spans="1:41" ht="13.5" hidden="1" customHeight="1">
      <c r="A1539" s="24" t="s">
        <v>1168</v>
      </c>
      <c r="B1539" s="34" t="s">
        <v>160</v>
      </c>
      <c r="C1539" s="25">
        <v>807762</v>
      </c>
      <c r="D1539" s="24" t="s">
        <v>1734</v>
      </c>
      <c r="E1539" s="26">
        <v>46134.384722222203</v>
      </c>
      <c r="F1539" s="26">
        <v>46134.384722222203</v>
      </c>
      <c r="G1539" s="25">
        <v>20</v>
      </c>
      <c r="H1539" s="25">
        <v>20</v>
      </c>
      <c r="I1539" s="26">
        <v>46134.767361111102</v>
      </c>
      <c r="J1539" s="27">
        <v>95</v>
      </c>
      <c r="K1539" s="27">
        <v>96</v>
      </c>
      <c r="L1539" s="27">
        <v>35</v>
      </c>
      <c r="M1539" s="27">
        <v>5757</v>
      </c>
      <c r="N1539" s="27">
        <v>4544</v>
      </c>
      <c r="O1539" s="25">
        <v>1</v>
      </c>
      <c r="P1539" s="27">
        <v>0</v>
      </c>
      <c r="Q1539" s="24"/>
      <c r="R1539" s="24"/>
      <c r="S1539" s="27">
        <v>2</v>
      </c>
      <c r="T1539" s="27">
        <v>3</v>
      </c>
      <c r="U1539" s="27">
        <v>3000</v>
      </c>
      <c r="V1539" s="27">
        <v>1000</v>
      </c>
      <c r="W1539" s="27">
        <v>3000</v>
      </c>
      <c r="X1539" s="24" t="str">
        <f>IF(OR(I1539="",说明首页!$C$3-INT(I1539)&gt;7),"是","否")</f>
        <v>否</v>
      </c>
      <c r="Y1539" s="24" t="str">
        <f t="shared" si="192"/>
        <v>是</v>
      </c>
      <c r="Z1539" s="24" t="str">
        <f t="shared" si="193"/>
        <v>否</v>
      </c>
      <c r="AA1539" s="24" t="str">
        <f>IF(OR(I1539="",说明首页!$C$3-INT(I1539)&gt;=3),"是","否")</f>
        <v>否</v>
      </c>
      <c r="AB1539" s="28">
        <f t="shared" si="194"/>
        <v>129.82857142857142</v>
      </c>
      <c r="AC1539" s="29">
        <f t="shared" si="195"/>
        <v>0.3</v>
      </c>
      <c r="AD1539" s="27">
        <f t="shared" si="196"/>
        <v>1000</v>
      </c>
      <c r="AE1539" s="29">
        <f t="shared" si="197"/>
        <v>0.1</v>
      </c>
      <c r="AF1539" s="29">
        <f t="shared" si="198"/>
        <v>75.733333333333334</v>
      </c>
      <c r="AG1539" s="28" t="str">
        <f t="shared" si="199"/>
        <v/>
      </c>
      <c r="AH1539" s="28" t="str">
        <f t="shared" si="200"/>
        <v/>
      </c>
      <c r="AI1539" s="28" t="str">
        <f t="shared" si="201"/>
        <v/>
      </c>
      <c r="AJ1539" s="28" t="str">
        <f t="shared" si="202"/>
        <v/>
      </c>
      <c r="AK1539" s="28" t="str">
        <f t="shared" si="203"/>
        <v/>
      </c>
      <c r="AL1539" s="29" t="str">
        <f t="shared" si="204"/>
        <v/>
      </c>
      <c r="AM1539" s="25" t="str">
        <f t="shared" si="205"/>
        <v/>
      </c>
      <c r="AN1539" s="24" t="str">
        <f t="shared" si="206"/>
        <v>非参评</v>
      </c>
      <c r="AO1539" s="24" t="str">
        <f t="shared" si="207"/>
        <v>MOB1-</v>
      </c>
    </row>
    <row r="1540" spans="1:41" ht="13.5" hidden="1" customHeight="1">
      <c r="A1540" s="24" t="s">
        <v>1168</v>
      </c>
      <c r="B1540" s="34" t="s">
        <v>160</v>
      </c>
      <c r="C1540" s="25">
        <v>807763</v>
      </c>
      <c r="D1540" s="24" t="s">
        <v>1677</v>
      </c>
      <c r="E1540" s="26">
        <v>46134.390277777798</v>
      </c>
      <c r="F1540" s="26">
        <v>46134.390277777798</v>
      </c>
      <c r="G1540" s="25">
        <v>20</v>
      </c>
      <c r="H1540" s="25">
        <v>20</v>
      </c>
      <c r="I1540" s="26">
        <v>46154.7680555556</v>
      </c>
      <c r="J1540" s="27">
        <v>2577</v>
      </c>
      <c r="K1540" s="27">
        <v>2772</v>
      </c>
      <c r="L1540" s="27">
        <v>778</v>
      </c>
      <c r="M1540" s="27">
        <v>119806</v>
      </c>
      <c r="N1540" s="27">
        <v>81342</v>
      </c>
      <c r="O1540" s="25">
        <v>15</v>
      </c>
      <c r="P1540" s="27">
        <v>0</v>
      </c>
      <c r="Q1540" s="24"/>
      <c r="R1540" s="24"/>
      <c r="S1540" s="27">
        <v>80</v>
      </c>
      <c r="T1540" s="27">
        <v>115</v>
      </c>
      <c r="U1540" s="27">
        <v>1931400</v>
      </c>
      <c r="V1540" s="27">
        <v>627500</v>
      </c>
      <c r="W1540" s="27">
        <v>1931400</v>
      </c>
      <c r="X1540" s="24" t="str">
        <f>IF(OR(I1540="",说明首页!$C$3-INT(I1540)&gt;7),"是","否")</f>
        <v>否</v>
      </c>
      <c r="Y1540" s="24" t="str">
        <f t="shared" si="192"/>
        <v>是</v>
      </c>
      <c r="Z1540" s="24" t="str">
        <f t="shared" si="193"/>
        <v>否</v>
      </c>
      <c r="AA1540" s="24" t="str">
        <f>IF(OR(I1540="",说明首页!$C$3-INT(I1540)&gt;=3),"是","否")</f>
        <v>否</v>
      </c>
      <c r="AB1540" s="28">
        <f t="shared" si="194"/>
        <v>104.55269922879178</v>
      </c>
      <c r="AC1540" s="29">
        <f t="shared" si="195"/>
        <v>193.14</v>
      </c>
      <c r="AD1540" s="27">
        <f t="shared" si="196"/>
        <v>16794.782608695652</v>
      </c>
      <c r="AE1540" s="29">
        <f t="shared" si="197"/>
        <v>62.75</v>
      </c>
      <c r="AF1540" s="29">
        <f t="shared" si="198"/>
        <v>90.38000000000001</v>
      </c>
      <c r="AG1540" s="28" t="str">
        <f t="shared" si="199"/>
        <v/>
      </c>
      <c r="AH1540" s="28" t="str">
        <f t="shared" si="200"/>
        <v/>
      </c>
      <c r="AI1540" s="28" t="str">
        <f t="shared" si="201"/>
        <v/>
      </c>
      <c r="AJ1540" s="28" t="str">
        <f t="shared" si="202"/>
        <v/>
      </c>
      <c r="AK1540" s="28" t="str">
        <f t="shared" si="203"/>
        <v/>
      </c>
      <c r="AL1540" s="29" t="str">
        <f t="shared" si="204"/>
        <v/>
      </c>
      <c r="AM1540" s="25" t="str">
        <f t="shared" si="205"/>
        <v/>
      </c>
      <c r="AN1540" s="24" t="str">
        <f t="shared" si="206"/>
        <v>非参评</v>
      </c>
      <c r="AO1540" s="24" t="str">
        <f t="shared" si="207"/>
        <v>MOB1-</v>
      </c>
    </row>
    <row r="1541" spans="1:41" ht="13.5" hidden="1" customHeight="1">
      <c r="A1541" s="24" t="s">
        <v>1168</v>
      </c>
      <c r="B1541" s="34" t="s">
        <v>160</v>
      </c>
      <c r="C1541" s="25">
        <v>807764</v>
      </c>
      <c r="D1541" s="24" t="s">
        <v>1482</v>
      </c>
      <c r="E1541" s="26">
        <v>46134.383333333302</v>
      </c>
      <c r="F1541" s="26">
        <v>46134.383333333302</v>
      </c>
      <c r="G1541" s="25">
        <v>20</v>
      </c>
      <c r="H1541" s="25">
        <v>20</v>
      </c>
      <c r="I1541" s="26">
        <v>46154.774305555598</v>
      </c>
      <c r="J1541" s="27">
        <v>1788</v>
      </c>
      <c r="K1541" s="27">
        <v>1891</v>
      </c>
      <c r="L1541" s="27">
        <v>555</v>
      </c>
      <c r="M1541" s="27">
        <v>115043</v>
      </c>
      <c r="N1541" s="27">
        <v>95026</v>
      </c>
      <c r="O1541" s="25">
        <v>15</v>
      </c>
      <c r="P1541" s="27">
        <v>0</v>
      </c>
      <c r="Q1541" s="24"/>
      <c r="R1541" s="24"/>
      <c r="S1541" s="27">
        <v>71</v>
      </c>
      <c r="T1541" s="27">
        <v>114</v>
      </c>
      <c r="U1541" s="27">
        <v>1512500</v>
      </c>
      <c r="V1541" s="24">
        <v>851100</v>
      </c>
      <c r="W1541" s="27">
        <v>1512500</v>
      </c>
      <c r="X1541" s="24" t="str">
        <f>IF(OR(I1541="",说明首页!$C$3-INT(I1541)&gt;7),"是","否")</f>
        <v>否</v>
      </c>
      <c r="Y1541" s="24" t="str">
        <f t="shared" si="192"/>
        <v>是</v>
      </c>
      <c r="Z1541" s="24" t="str">
        <f t="shared" si="193"/>
        <v>否</v>
      </c>
      <c r="AA1541" s="24" t="str">
        <f>IF(OR(I1541="",说明首页!$C$3-INT(I1541)&gt;=3),"是","否")</f>
        <v>否</v>
      </c>
      <c r="AB1541" s="28">
        <f t="shared" si="194"/>
        <v>171.21801801801803</v>
      </c>
      <c r="AC1541" s="29">
        <f t="shared" si="195"/>
        <v>151.25</v>
      </c>
      <c r="AD1541" s="27">
        <f t="shared" si="196"/>
        <v>13267.543859649122</v>
      </c>
      <c r="AE1541" s="29">
        <f t="shared" si="197"/>
        <v>85.11</v>
      </c>
      <c r="AF1541" s="29">
        <f t="shared" si="198"/>
        <v>105.58444444444444</v>
      </c>
      <c r="AG1541" s="28" t="str">
        <f t="shared" si="199"/>
        <v/>
      </c>
      <c r="AH1541" s="28" t="str">
        <f t="shared" si="200"/>
        <v/>
      </c>
      <c r="AI1541" s="28" t="str">
        <f t="shared" si="201"/>
        <v/>
      </c>
      <c r="AJ1541" s="28" t="str">
        <f t="shared" si="202"/>
        <v/>
      </c>
      <c r="AK1541" s="28" t="str">
        <f t="shared" si="203"/>
        <v/>
      </c>
      <c r="AL1541" s="29" t="str">
        <f t="shared" si="204"/>
        <v/>
      </c>
      <c r="AM1541" s="25" t="str">
        <f t="shared" si="205"/>
        <v/>
      </c>
      <c r="AN1541" s="24" t="str">
        <f t="shared" si="206"/>
        <v>非参评</v>
      </c>
      <c r="AO1541" s="24" t="str">
        <f t="shared" si="207"/>
        <v>MOB1-</v>
      </c>
    </row>
    <row r="1542" spans="1:41" ht="13.5" hidden="1" customHeight="1">
      <c r="A1542" s="24" t="s">
        <v>1168</v>
      </c>
      <c r="B1542" s="34" t="s">
        <v>160</v>
      </c>
      <c r="C1542" s="25">
        <v>807765</v>
      </c>
      <c r="D1542" s="24" t="s">
        <v>1799</v>
      </c>
      <c r="E1542" s="26">
        <v>46134.384722222203</v>
      </c>
      <c r="F1542" s="26">
        <v>46134.384722222203</v>
      </c>
      <c r="G1542" s="25">
        <v>20</v>
      </c>
      <c r="H1542" s="25">
        <v>20</v>
      </c>
      <c r="I1542" s="26">
        <v>46134.767361111102</v>
      </c>
      <c r="J1542" s="27">
        <v>110</v>
      </c>
      <c r="K1542" s="27">
        <v>110</v>
      </c>
      <c r="L1542" s="27">
        <v>33</v>
      </c>
      <c r="M1542" s="27">
        <v>5123</v>
      </c>
      <c r="N1542" s="27">
        <v>3822</v>
      </c>
      <c r="O1542" s="25">
        <v>1</v>
      </c>
      <c r="P1542" s="27">
        <v>0</v>
      </c>
      <c r="Q1542" s="24"/>
      <c r="R1542" s="24"/>
      <c r="S1542" s="27">
        <v>3</v>
      </c>
      <c r="T1542" s="27">
        <v>3</v>
      </c>
      <c r="U1542" s="27">
        <v>10200</v>
      </c>
      <c r="V1542" s="24">
        <v>9200</v>
      </c>
      <c r="W1542" s="27">
        <v>10200</v>
      </c>
      <c r="X1542" s="24" t="str">
        <f>IF(OR(I1542="",说明首页!$C$3-INT(I1542)&gt;7),"是","否")</f>
        <v>否</v>
      </c>
      <c r="Y1542" s="24" t="str">
        <f t="shared" si="192"/>
        <v>是</v>
      </c>
      <c r="Z1542" s="24" t="str">
        <f t="shared" si="193"/>
        <v>否</v>
      </c>
      <c r="AA1542" s="24" t="str">
        <f>IF(OR(I1542="",说明首页!$C$3-INT(I1542)&gt;=3),"是","否")</f>
        <v>否</v>
      </c>
      <c r="AB1542" s="28">
        <f t="shared" si="194"/>
        <v>115.81818181818181</v>
      </c>
      <c r="AC1542" s="29">
        <f t="shared" si="195"/>
        <v>1.02</v>
      </c>
      <c r="AD1542" s="27">
        <f t="shared" si="196"/>
        <v>3400</v>
      </c>
      <c r="AE1542" s="29">
        <f t="shared" si="197"/>
        <v>0.92</v>
      </c>
      <c r="AF1542" s="29">
        <f t="shared" si="198"/>
        <v>63.7</v>
      </c>
      <c r="AG1542" s="28" t="str">
        <f t="shared" si="199"/>
        <v/>
      </c>
      <c r="AH1542" s="28" t="str">
        <f t="shared" si="200"/>
        <v/>
      </c>
      <c r="AI1542" s="28" t="str">
        <f t="shared" si="201"/>
        <v/>
      </c>
      <c r="AJ1542" s="28" t="str">
        <f t="shared" si="202"/>
        <v/>
      </c>
      <c r="AK1542" s="28" t="str">
        <f t="shared" si="203"/>
        <v/>
      </c>
      <c r="AL1542" s="29" t="str">
        <f t="shared" si="204"/>
        <v/>
      </c>
      <c r="AM1542" s="25" t="str">
        <f t="shared" si="205"/>
        <v/>
      </c>
      <c r="AN1542" s="24" t="str">
        <f t="shared" si="206"/>
        <v>非参评</v>
      </c>
      <c r="AO1542" s="24" t="str">
        <f t="shared" si="207"/>
        <v>MOB1-</v>
      </c>
    </row>
    <row r="1543" spans="1:41" ht="13.5" hidden="1" customHeight="1">
      <c r="A1543" s="24" t="s">
        <v>1168</v>
      </c>
      <c r="B1543" s="34" t="s">
        <v>160</v>
      </c>
      <c r="C1543" s="25">
        <v>807766</v>
      </c>
      <c r="D1543" s="24" t="s">
        <v>1258</v>
      </c>
      <c r="E1543" s="26">
        <v>46134.379166666702</v>
      </c>
      <c r="F1543" s="26">
        <v>46134.379166666702</v>
      </c>
      <c r="G1543" s="25">
        <v>20</v>
      </c>
      <c r="H1543" s="25">
        <v>20</v>
      </c>
      <c r="I1543" s="26">
        <v>46154.7631944444</v>
      </c>
      <c r="J1543" s="27">
        <v>2382</v>
      </c>
      <c r="K1543" s="27">
        <v>2559</v>
      </c>
      <c r="L1543" s="27">
        <v>843</v>
      </c>
      <c r="M1543" s="27">
        <v>112785</v>
      </c>
      <c r="N1543" s="27">
        <v>82283</v>
      </c>
      <c r="O1543" s="25">
        <v>15</v>
      </c>
      <c r="P1543" s="27">
        <v>0</v>
      </c>
      <c r="Q1543" s="24"/>
      <c r="R1543" s="24"/>
      <c r="S1543" s="27">
        <v>71</v>
      </c>
      <c r="T1543" s="27">
        <v>106</v>
      </c>
      <c r="U1543" s="27">
        <v>2187200</v>
      </c>
      <c r="V1543" s="27">
        <v>840100</v>
      </c>
      <c r="W1543" s="27">
        <v>2187200</v>
      </c>
      <c r="X1543" s="24" t="str">
        <f>IF(OR(I1543="",说明首页!$C$3-INT(I1543)&gt;7),"是","否")</f>
        <v>否</v>
      </c>
      <c r="Y1543" s="24" t="str">
        <f t="shared" si="192"/>
        <v>是</v>
      </c>
      <c r="Z1543" s="24" t="str">
        <f t="shared" si="193"/>
        <v>否</v>
      </c>
      <c r="AA1543" s="24" t="str">
        <f>IF(OR(I1543="",说明首页!$C$3-INT(I1543)&gt;=3),"是","否")</f>
        <v>否</v>
      </c>
      <c r="AB1543" s="28">
        <f t="shared" si="194"/>
        <v>97.607354685646499</v>
      </c>
      <c r="AC1543" s="29">
        <f t="shared" si="195"/>
        <v>218.72</v>
      </c>
      <c r="AD1543" s="27">
        <f t="shared" si="196"/>
        <v>20633.962264150945</v>
      </c>
      <c r="AE1543" s="29">
        <f t="shared" si="197"/>
        <v>84.01</v>
      </c>
      <c r="AF1543" s="29">
        <f t="shared" si="198"/>
        <v>91.425555555555562</v>
      </c>
      <c r="AG1543" s="28" t="str">
        <f t="shared" si="199"/>
        <v/>
      </c>
      <c r="AH1543" s="28" t="str">
        <f t="shared" si="200"/>
        <v/>
      </c>
      <c r="AI1543" s="28" t="str">
        <f t="shared" si="201"/>
        <v/>
      </c>
      <c r="AJ1543" s="28" t="str">
        <f t="shared" si="202"/>
        <v/>
      </c>
      <c r="AK1543" s="28" t="str">
        <f t="shared" si="203"/>
        <v/>
      </c>
      <c r="AL1543" s="29" t="str">
        <f t="shared" si="204"/>
        <v/>
      </c>
      <c r="AM1543" s="25" t="str">
        <f t="shared" si="205"/>
        <v/>
      </c>
      <c r="AN1543" s="24" t="str">
        <f t="shared" si="206"/>
        <v>非参评</v>
      </c>
      <c r="AO1543" s="24" t="str">
        <f t="shared" si="207"/>
        <v>MOB1-</v>
      </c>
    </row>
    <row r="1544" spans="1:41" ht="13.5" hidden="1" customHeight="1">
      <c r="A1544" s="24" t="s">
        <v>1168</v>
      </c>
      <c r="B1544" s="34" t="s">
        <v>145</v>
      </c>
      <c r="C1544" s="25">
        <v>807782</v>
      </c>
      <c r="D1544" s="24" t="s">
        <v>1057</v>
      </c>
      <c r="E1544" s="26">
        <v>46136.4465277778</v>
      </c>
      <c r="F1544" s="26">
        <v>46136.4465277778</v>
      </c>
      <c r="G1544" s="25">
        <v>18</v>
      </c>
      <c r="H1544" s="25">
        <v>18</v>
      </c>
      <c r="I1544" s="26">
        <v>46154.797222222202</v>
      </c>
      <c r="J1544" s="27">
        <v>2295</v>
      </c>
      <c r="K1544" s="27">
        <v>2350</v>
      </c>
      <c r="L1544" s="27">
        <v>973</v>
      </c>
      <c r="M1544" s="27">
        <v>94468</v>
      </c>
      <c r="N1544" s="27">
        <v>75834</v>
      </c>
      <c r="O1544" s="25">
        <v>12</v>
      </c>
      <c r="P1544" s="24">
        <v>0</v>
      </c>
      <c r="Q1544" s="24"/>
      <c r="R1544" s="24"/>
      <c r="S1544" s="24">
        <v>53</v>
      </c>
      <c r="T1544" s="24">
        <v>75</v>
      </c>
      <c r="U1544" s="24">
        <v>817200</v>
      </c>
      <c r="V1544" s="24">
        <v>415100</v>
      </c>
      <c r="W1544" s="24">
        <v>817200</v>
      </c>
      <c r="X1544" s="24" t="str">
        <f>IF(OR(I1544="",说明首页!$C$3-INT(I1544)&gt;7),"是","否")</f>
        <v>否</v>
      </c>
      <c r="Y1544" s="24" t="str">
        <f t="shared" si="192"/>
        <v>是</v>
      </c>
      <c r="Z1544" s="24" t="str">
        <f t="shared" si="193"/>
        <v>否</v>
      </c>
      <c r="AA1544" s="24" t="str">
        <f>IF(OR(I1544="",说明首页!$C$3-INT(I1544)&gt;=3),"是","否")</f>
        <v>否</v>
      </c>
      <c r="AB1544" s="28">
        <f t="shared" si="194"/>
        <v>77.93833504624871</v>
      </c>
      <c r="AC1544" s="29">
        <f t="shared" si="195"/>
        <v>81.72</v>
      </c>
      <c r="AD1544" s="27">
        <f t="shared" si="196"/>
        <v>10896</v>
      </c>
      <c r="AE1544" s="29">
        <f t="shared" si="197"/>
        <v>41.51</v>
      </c>
      <c r="AF1544" s="29">
        <f t="shared" si="198"/>
        <v>105.325</v>
      </c>
      <c r="AG1544" s="28" t="str">
        <f t="shared" si="199"/>
        <v/>
      </c>
      <c r="AH1544" s="28" t="str">
        <f t="shared" si="200"/>
        <v/>
      </c>
      <c r="AI1544" s="28" t="str">
        <f t="shared" si="201"/>
        <v/>
      </c>
      <c r="AJ1544" s="28" t="str">
        <f t="shared" si="202"/>
        <v/>
      </c>
      <c r="AK1544" s="28" t="str">
        <f t="shared" si="203"/>
        <v/>
      </c>
      <c r="AL1544" s="29" t="str">
        <f t="shared" si="204"/>
        <v/>
      </c>
      <c r="AM1544" s="25" t="str">
        <f t="shared" si="205"/>
        <v/>
      </c>
      <c r="AN1544" s="24" t="str">
        <f t="shared" si="206"/>
        <v>非参评</v>
      </c>
      <c r="AO1544" s="24" t="str">
        <f t="shared" si="207"/>
        <v>MOB1-</v>
      </c>
    </row>
    <row r="1545" spans="1:41" ht="13.5" hidden="1" customHeight="1">
      <c r="A1545" s="24" t="s">
        <v>1168</v>
      </c>
      <c r="B1545" s="34" t="s">
        <v>145</v>
      </c>
      <c r="C1545" s="25">
        <v>807784</v>
      </c>
      <c r="D1545" s="24" t="s">
        <v>1614</v>
      </c>
      <c r="E1545" s="26">
        <v>46136.5</v>
      </c>
      <c r="F1545" s="26">
        <v>46136.5</v>
      </c>
      <c r="G1545" s="25">
        <v>18</v>
      </c>
      <c r="H1545" s="25">
        <v>18</v>
      </c>
      <c r="I1545" s="26">
        <v>46154.796527777798</v>
      </c>
      <c r="J1545" s="27">
        <v>2218</v>
      </c>
      <c r="K1545" s="27">
        <v>2393</v>
      </c>
      <c r="L1545" s="27">
        <v>1012</v>
      </c>
      <c r="M1545" s="27">
        <v>111393</v>
      </c>
      <c r="N1545" s="27">
        <v>93454</v>
      </c>
      <c r="O1545" s="24">
        <v>13</v>
      </c>
      <c r="P1545" s="27">
        <v>0</v>
      </c>
      <c r="Q1545" s="24"/>
      <c r="R1545" s="24"/>
      <c r="S1545" s="27">
        <v>76</v>
      </c>
      <c r="T1545" s="27">
        <v>100</v>
      </c>
      <c r="U1545" s="27">
        <v>1910000</v>
      </c>
      <c r="V1545" s="24">
        <v>1017200</v>
      </c>
      <c r="W1545" s="27">
        <v>1910000</v>
      </c>
      <c r="X1545" s="24" t="str">
        <f>IF(OR(I1545="",说明首页!$C$3-INT(I1545)&gt;7),"是","否")</f>
        <v>否</v>
      </c>
      <c r="Y1545" s="24" t="str">
        <f t="shared" si="192"/>
        <v>是</v>
      </c>
      <c r="Z1545" s="24" t="str">
        <f t="shared" si="193"/>
        <v>否</v>
      </c>
      <c r="AA1545" s="24" t="str">
        <f>IF(OR(I1545="",说明首页!$C$3-INT(I1545)&gt;=3),"是","否")</f>
        <v>否</v>
      </c>
      <c r="AB1545" s="28">
        <f t="shared" si="194"/>
        <v>92.345849802371546</v>
      </c>
      <c r="AC1545" s="29">
        <f t="shared" si="195"/>
        <v>191</v>
      </c>
      <c r="AD1545" s="27">
        <f t="shared" si="196"/>
        <v>19100</v>
      </c>
      <c r="AE1545" s="29">
        <f t="shared" si="197"/>
        <v>101.72</v>
      </c>
      <c r="AF1545" s="29">
        <f t="shared" si="198"/>
        <v>119.81282051282051</v>
      </c>
      <c r="AG1545" s="28" t="str">
        <f t="shared" si="199"/>
        <v/>
      </c>
      <c r="AH1545" s="28" t="str">
        <f t="shared" si="200"/>
        <v/>
      </c>
      <c r="AI1545" s="28" t="str">
        <f t="shared" si="201"/>
        <v/>
      </c>
      <c r="AJ1545" s="28" t="str">
        <f t="shared" si="202"/>
        <v/>
      </c>
      <c r="AK1545" s="28" t="str">
        <f t="shared" si="203"/>
        <v/>
      </c>
      <c r="AL1545" s="29" t="str">
        <f t="shared" si="204"/>
        <v/>
      </c>
      <c r="AM1545" s="25" t="str">
        <f t="shared" si="205"/>
        <v/>
      </c>
      <c r="AN1545" s="24" t="str">
        <f t="shared" si="206"/>
        <v>非参评</v>
      </c>
      <c r="AO1545" s="24" t="str">
        <f t="shared" si="207"/>
        <v>MOB1-</v>
      </c>
    </row>
    <row r="1546" spans="1:41" ht="13.5" hidden="1" customHeight="1">
      <c r="A1546" s="24" t="s">
        <v>1168</v>
      </c>
      <c r="B1546" s="34" t="s">
        <v>145</v>
      </c>
      <c r="C1546" s="25">
        <v>807786</v>
      </c>
      <c r="D1546" s="24" t="s">
        <v>1043</v>
      </c>
      <c r="E1546" s="26">
        <v>46136.429861111101</v>
      </c>
      <c r="F1546" s="26">
        <v>46136.429861111101</v>
      </c>
      <c r="G1546" s="25">
        <v>18</v>
      </c>
      <c r="H1546" s="25">
        <v>18</v>
      </c>
      <c r="I1546" s="26">
        <v>46154.802777777797</v>
      </c>
      <c r="J1546" s="27">
        <v>2584</v>
      </c>
      <c r="K1546" s="27">
        <v>2646</v>
      </c>
      <c r="L1546" s="27">
        <v>1338</v>
      </c>
      <c r="M1546" s="27">
        <v>136742</v>
      </c>
      <c r="N1546" s="27">
        <v>116420</v>
      </c>
      <c r="O1546" s="24">
        <v>15</v>
      </c>
      <c r="P1546" s="27">
        <v>0</v>
      </c>
      <c r="Q1546" s="24"/>
      <c r="R1546" s="24"/>
      <c r="S1546" s="27">
        <v>92</v>
      </c>
      <c r="T1546" s="27">
        <v>144</v>
      </c>
      <c r="U1546" s="27">
        <v>1792900</v>
      </c>
      <c r="V1546" s="24">
        <v>1127000</v>
      </c>
      <c r="W1546" s="27">
        <v>1792900</v>
      </c>
      <c r="X1546" s="24" t="str">
        <f>IF(OR(I1546="",说明首页!$C$3-INT(I1546)&gt;7),"是","否")</f>
        <v>否</v>
      </c>
      <c r="Y1546" s="24" t="str">
        <f t="shared" si="192"/>
        <v>是</v>
      </c>
      <c r="Z1546" s="24" t="str">
        <f t="shared" si="193"/>
        <v>否</v>
      </c>
      <c r="AA1546" s="24" t="str">
        <f>IF(OR(I1546="",说明首页!$C$3-INT(I1546)&gt;=3),"是","否")</f>
        <v>否</v>
      </c>
      <c r="AB1546" s="28">
        <f t="shared" si="194"/>
        <v>87.010463378176382</v>
      </c>
      <c r="AC1546" s="29">
        <f t="shared" si="195"/>
        <v>179.29</v>
      </c>
      <c r="AD1546" s="27">
        <f t="shared" si="196"/>
        <v>12450.694444444445</v>
      </c>
      <c r="AE1546" s="29">
        <f t="shared" si="197"/>
        <v>112.7</v>
      </c>
      <c r="AF1546" s="29">
        <f t="shared" si="198"/>
        <v>129.35555555555555</v>
      </c>
      <c r="AG1546" s="28" t="str">
        <f t="shared" si="199"/>
        <v/>
      </c>
      <c r="AH1546" s="28" t="str">
        <f t="shared" si="200"/>
        <v/>
      </c>
      <c r="AI1546" s="28" t="str">
        <f t="shared" si="201"/>
        <v/>
      </c>
      <c r="AJ1546" s="28" t="str">
        <f t="shared" si="202"/>
        <v/>
      </c>
      <c r="AK1546" s="28" t="str">
        <f t="shared" si="203"/>
        <v/>
      </c>
      <c r="AL1546" s="29" t="str">
        <f t="shared" si="204"/>
        <v/>
      </c>
      <c r="AM1546" s="25" t="str">
        <f t="shared" si="205"/>
        <v/>
      </c>
      <c r="AN1546" s="24" t="str">
        <f t="shared" si="206"/>
        <v>非参评</v>
      </c>
      <c r="AO1546" s="24" t="str">
        <f t="shared" si="207"/>
        <v>MOB1-</v>
      </c>
    </row>
    <row r="1547" spans="1:41" ht="13.5" hidden="1" customHeight="1">
      <c r="A1547" s="24" t="s">
        <v>1168</v>
      </c>
      <c r="B1547" s="34" t="s">
        <v>145</v>
      </c>
      <c r="C1547" s="25">
        <v>807787</v>
      </c>
      <c r="D1547" s="24" t="s">
        <v>1467</v>
      </c>
      <c r="E1547" s="26">
        <v>46136.452083333301</v>
      </c>
      <c r="F1547" s="26">
        <v>46136.452083333301</v>
      </c>
      <c r="G1547" s="25">
        <v>18</v>
      </c>
      <c r="H1547" s="25">
        <v>18</v>
      </c>
      <c r="I1547" s="26">
        <v>46154.800694444399</v>
      </c>
      <c r="J1547" s="27">
        <v>2329</v>
      </c>
      <c r="K1547" s="27">
        <v>2558</v>
      </c>
      <c r="L1547" s="27">
        <v>1059</v>
      </c>
      <c r="M1547" s="27">
        <v>139630</v>
      </c>
      <c r="N1547" s="27">
        <v>121506</v>
      </c>
      <c r="O1547" s="24">
        <v>14</v>
      </c>
      <c r="P1547" s="27">
        <v>0</v>
      </c>
      <c r="Q1547" s="24"/>
      <c r="R1547" s="24"/>
      <c r="S1547" s="27">
        <v>86</v>
      </c>
      <c r="T1547" s="27">
        <v>117</v>
      </c>
      <c r="U1547" s="27">
        <v>2756900</v>
      </c>
      <c r="V1547" s="27">
        <v>1800700</v>
      </c>
      <c r="W1547" s="27">
        <v>2756900</v>
      </c>
      <c r="X1547" s="24" t="str">
        <f>IF(OR(I1547="",说明首页!$C$3-INT(I1547)&gt;7),"是","否")</f>
        <v>否</v>
      </c>
      <c r="Y1547" s="24" t="str">
        <f t="shared" si="192"/>
        <v>是</v>
      </c>
      <c r="Z1547" s="24" t="str">
        <f t="shared" si="193"/>
        <v>否</v>
      </c>
      <c r="AA1547" s="24" t="str">
        <f>IF(OR(I1547="",说明首页!$C$3-INT(I1547)&gt;=3),"是","否")</f>
        <v>否</v>
      </c>
      <c r="AB1547" s="28">
        <f t="shared" si="194"/>
        <v>114.73654390934844</v>
      </c>
      <c r="AC1547" s="29">
        <f t="shared" si="195"/>
        <v>275.69</v>
      </c>
      <c r="AD1547" s="27">
        <f t="shared" si="196"/>
        <v>23563.247863247863</v>
      </c>
      <c r="AE1547" s="29">
        <f t="shared" si="197"/>
        <v>180.07</v>
      </c>
      <c r="AF1547" s="29">
        <f t="shared" si="198"/>
        <v>144.65</v>
      </c>
      <c r="AG1547" s="28" t="str">
        <f t="shared" si="199"/>
        <v/>
      </c>
      <c r="AH1547" s="28" t="str">
        <f t="shared" si="200"/>
        <v/>
      </c>
      <c r="AI1547" s="28" t="str">
        <f t="shared" si="201"/>
        <v/>
      </c>
      <c r="AJ1547" s="28" t="str">
        <f t="shared" si="202"/>
        <v/>
      </c>
      <c r="AK1547" s="28" t="str">
        <f t="shared" si="203"/>
        <v/>
      </c>
      <c r="AL1547" s="29" t="str">
        <f t="shared" si="204"/>
        <v/>
      </c>
      <c r="AM1547" s="25" t="str">
        <f t="shared" si="205"/>
        <v/>
      </c>
      <c r="AN1547" s="24" t="str">
        <f t="shared" si="206"/>
        <v>非参评</v>
      </c>
      <c r="AO1547" s="24" t="str">
        <f t="shared" si="207"/>
        <v>MOB1-</v>
      </c>
    </row>
    <row r="1548" spans="1:41" ht="13.5" hidden="1" customHeight="1">
      <c r="A1548" s="24" t="s">
        <v>1168</v>
      </c>
      <c r="B1548" s="34" t="s">
        <v>145</v>
      </c>
      <c r="C1548" s="25">
        <v>807788</v>
      </c>
      <c r="D1548" s="24" t="s">
        <v>1319</v>
      </c>
      <c r="E1548" s="26">
        <v>46136.433333333298</v>
      </c>
      <c r="F1548" s="26">
        <v>46136.433333333298</v>
      </c>
      <c r="G1548" s="25">
        <v>18</v>
      </c>
      <c r="H1548" s="25">
        <v>18</v>
      </c>
      <c r="I1548" s="26">
        <v>46154.8</v>
      </c>
      <c r="J1548" s="27">
        <v>2505</v>
      </c>
      <c r="K1548" s="27">
        <v>2660</v>
      </c>
      <c r="L1548" s="27">
        <v>1052</v>
      </c>
      <c r="M1548" s="27">
        <v>115080</v>
      </c>
      <c r="N1548" s="27">
        <v>91879</v>
      </c>
      <c r="O1548" s="25">
        <v>14</v>
      </c>
      <c r="P1548" s="27">
        <v>0</v>
      </c>
      <c r="Q1548" s="24"/>
      <c r="R1548" s="24"/>
      <c r="S1548" s="27">
        <v>91</v>
      </c>
      <c r="T1548" s="27">
        <v>135</v>
      </c>
      <c r="U1548" s="27">
        <v>1991400</v>
      </c>
      <c r="V1548" s="27">
        <v>748200</v>
      </c>
      <c r="W1548" s="27">
        <v>1991400</v>
      </c>
      <c r="X1548" s="24" t="str">
        <f>IF(OR(I1548="",说明首页!$C$3-INT(I1548)&gt;7),"是","否")</f>
        <v>否</v>
      </c>
      <c r="Y1548" s="24" t="str">
        <f t="shared" si="192"/>
        <v>是</v>
      </c>
      <c r="Z1548" s="24" t="str">
        <f t="shared" si="193"/>
        <v>否</v>
      </c>
      <c r="AA1548" s="24" t="str">
        <f>IF(OR(I1548="",说明首页!$C$3-INT(I1548)&gt;=3),"是","否")</f>
        <v>否</v>
      </c>
      <c r="AB1548" s="28">
        <f t="shared" si="194"/>
        <v>87.337452471482891</v>
      </c>
      <c r="AC1548" s="29">
        <f t="shared" si="195"/>
        <v>199.14</v>
      </c>
      <c r="AD1548" s="27">
        <f t="shared" si="196"/>
        <v>14751.111111111111</v>
      </c>
      <c r="AE1548" s="29">
        <f t="shared" si="197"/>
        <v>74.819999999999993</v>
      </c>
      <c r="AF1548" s="29">
        <f t="shared" si="198"/>
        <v>109.37976190476191</v>
      </c>
      <c r="AG1548" s="28" t="str">
        <f t="shared" si="199"/>
        <v/>
      </c>
      <c r="AH1548" s="28" t="str">
        <f t="shared" si="200"/>
        <v/>
      </c>
      <c r="AI1548" s="28" t="str">
        <f t="shared" si="201"/>
        <v/>
      </c>
      <c r="AJ1548" s="28" t="str">
        <f t="shared" si="202"/>
        <v/>
      </c>
      <c r="AK1548" s="28" t="str">
        <f t="shared" si="203"/>
        <v/>
      </c>
      <c r="AL1548" s="29" t="str">
        <f t="shared" si="204"/>
        <v/>
      </c>
      <c r="AM1548" s="25" t="str">
        <f t="shared" si="205"/>
        <v/>
      </c>
      <c r="AN1548" s="24" t="str">
        <f t="shared" si="206"/>
        <v>非参评</v>
      </c>
      <c r="AO1548" s="24" t="str">
        <f t="shared" si="207"/>
        <v>MOB1-</v>
      </c>
    </row>
    <row r="1549" spans="1:41" ht="13.5" hidden="1" customHeight="1">
      <c r="A1549" s="24" t="s">
        <v>1168</v>
      </c>
      <c r="B1549" s="34" t="s">
        <v>145</v>
      </c>
      <c r="C1549" s="25">
        <v>807791</v>
      </c>
      <c r="D1549" s="24" t="s">
        <v>1752</v>
      </c>
      <c r="E1549" s="26">
        <v>46136.396527777797</v>
      </c>
      <c r="F1549" s="26">
        <v>46136.396527777797</v>
      </c>
      <c r="G1549" s="25">
        <v>18</v>
      </c>
      <c r="H1549" s="25">
        <v>18</v>
      </c>
      <c r="I1549" s="26">
        <v>46154.786111111098</v>
      </c>
      <c r="J1549" s="27">
        <v>1753</v>
      </c>
      <c r="K1549" s="27">
        <v>1860</v>
      </c>
      <c r="L1549" s="27">
        <v>931</v>
      </c>
      <c r="M1549" s="27">
        <v>91088</v>
      </c>
      <c r="N1549" s="27">
        <v>76887</v>
      </c>
      <c r="O1549" s="25">
        <v>11</v>
      </c>
      <c r="P1549" s="27">
        <v>0</v>
      </c>
      <c r="Q1549" s="24"/>
      <c r="R1549" s="24"/>
      <c r="S1549" s="27">
        <v>67</v>
      </c>
      <c r="T1549" s="27">
        <v>94</v>
      </c>
      <c r="U1549" s="27">
        <v>1493600</v>
      </c>
      <c r="V1549" s="27">
        <v>892200</v>
      </c>
      <c r="W1549" s="27">
        <v>1493600</v>
      </c>
      <c r="X1549" s="24" t="str">
        <f>IF(OR(I1549="",说明首页!$C$3-INT(I1549)&gt;7),"是","否")</f>
        <v>否</v>
      </c>
      <c r="Y1549" s="24" t="str">
        <f t="shared" si="192"/>
        <v>是</v>
      </c>
      <c r="Z1549" s="24" t="str">
        <f t="shared" si="193"/>
        <v>否</v>
      </c>
      <c r="AA1549" s="24" t="str">
        <f>IF(OR(I1549="",说明首页!$C$3-INT(I1549)&gt;=3),"是","否")</f>
        <v>否</v>
      </c>
      <c r="AB1549" s="28">
        <f t="shared" si="194"/>
        <v>82.585392051557463</v>
      </c>
      <c r="AC1549" s="29">
        <f t="shared" si="195"/>
        <v>149.36000000000001</v>
      </c>
      <c r="AD1549" s="27">
        <f t="shared" si="196"/>
        <v>15889.36170212766</v>
      </c>
      <c r="AE1549" s="29">
        <f t="shared" si="197"/>
        <v>89.22</v>
      </c>
      <c r="AF1549" s="29">
        <f t="shared" si="198"/>
        <v>116.49545454545455</v>
      </c>
      <c r="AG1549" s="28" t="str">
        <f t="shared" si="199"/>
        <v/>
      </c>
      <c r="AH1549" s="28" t="str">
        <f t="shared" si="200"/>
        <v/>
      </c>
      <c r="AI1549" s="28" t="str">
        <f t="shared" si="201"/>
        <v/>
      </c>
      <c r="AJ1549" s="28" t="str">
        <f t="shared" si="202"/>
        <v/>
      </c>
      <c r="AK1549" s="28" t="str">
        <f t="shared" si="203"/>
        <v/>
      </c>
      <c r="AL1549" s="29" t="str">
        <f t="shared" si="204"/>
        <v/>
      </c>
      <c r="AM1549" s="25" t="str">
        <f t="shared" si="205"/>
        <v/>
      </c>
      <c r="AN1549" s="24" t="str">
        <f t="shared" si="206"/>
        <v>非参评</v>
      </c>
      <c r="AO1549" s="24" t="str">
        <f t="shared" si="207"/>
        <v>MOB1-</v>
      </c>
    </row>
    <row r="1550" spans="1:41" ht="13.5" hidden="1" customHeight="1">
      <c r="A1550" s="24" t="s">
        <v>1168</v>
      </c>
      <c r="B1550" s="34" t="s">
        <v>162</v>
      </c>
      <c r="C1550" s="25">
        <v>807792</v>
      </c>
      <c r="D1550" s="24" t="s">
        <v>238</v>
      </c>
      <c r="E1550" s="26">
        <v>46134.606249999997</v>
      </c>
      <c r="F1550" s="26">
        <v>46134.606249999997</v>
      </c>
      <c r="G1550" s="25">
        <v>20</v>
      </c>
      <c r="H1550" s="25">
        <v>20</v>
      </c>
      <c r="I1550" s="26">
        <v>46153.677777777797</v>
      </c>
      <c r="J1550" s="27">
        <v>6</v>
      </c>
      <c r="K1550" s="27">
        <v>6</v>
      </c>
      <c r="L1550" s="27">
        <v>3</v>
      </c>
      <c r="M1550" s="27">
        <v>393</v>
      </c>
      <c r="N1550" s="27">
        <v>329</v>
      </c>
      <c r="O1550" s="25"/>
      <c r="P1550" s="27"/>
      <c r="Q1550" s="24"/>
      <c r="R1550" s="24"/>
      <c r="S1550" s="27"/>
      <c r="T1550" s="27"/>
      <c r="U1550" s="27"/>
      <c r="V1550" s="27"/>
      <c r="W1550" s="27"/>
      <c r="X1550" s="24" t="str">
        <f>IF(OR(I1550="",说明首页!$C$3-INT(I1550)&gt;7),"是","否")</f>
        <v>否</v>
      </c>
      <c r="Y1550" s="24" t="str">
        <f t="shared" si="192"/>
        <v>是</v>
      </c>
      <c r="Z1550" s="24" t="str">
        <f t="shared" si="193"/>
        <v>否</v>
      </c>
      <c r="AA1550" s="24" t="str">
        <f>IF(OR(I1550="",说明首页!$C$3-INT(I1550)&gt;=3),"是","否")</f>
        <v>否</v>
      </c>
      <c r="AB1550" s="28">
        <f t="shared" si="194"/>
        <v>109.66666666666667</v>
      </c>
      <c r="AC1550" s="29">
        <f t="shared" si="195"/>
        <v>0</v>
      </c>
      <c r="AD1550" s="27">
        <f t="shared" si="196"/>
        <v>0</v>
      </c>
      <c r="AE1550" s="29">
        <f t="shared" si="197"/>
        <v>0</v>
      </c>
      <c r="AF1550" s="29">
        <f t="shared" si="198"/>
        <v>0</v>
      </c>
      <c r="AG1550" s="28" t="str">
        <f t="shared" si="199"/>
        <v/>
      </c>
      <c r="AH1550" s="28" t="str">
        <f t="shared" si="200"/>
        <v/>
      </c>
      <c r="AI1550" s="28" t="str">
        <f t="shared" si="201"/>
        <v/>
      </c>
      <c r="AJ1550" s="28" t="str">
        <f t="shared" si="202"/>
        <v/>
      </c>
      <c r="AK1550" s="28" t="str">
        <f t="shared" si="203"/>
        <v/>
      </c>
      <c r="AL1550" s="29" t="str">
        <f t="shared" si="204"/>
        <v/>
      </c>
      <c r="AM1550" s="25" t="str">
        <f t="shared" si="205"/>
        <v/>
      </c>
      <c r="AN1550" s="24" t="str">
        <f t="shared" si="206"/>
        <v>非参评</v>
      </c>
      <c r="AO1550" s="24" t="str">
        <f t="shared" si="207"/>
        <v>MOB1-</v>
      </c>
    </row>
    <row r="1551" spans="1:41" ht="13.5" hidden="1" customHeight="1">
      <c r="A1551" s="24" t="s">
        <v>1168</v>
      </c>
      <c r="B1551" s="34" t="s">
        <v>162</v>
      </c>
      <c r="C1551" s="25">
        <v>807793</v>
      </c>
      <c r="D1551" s="24" t="s">
        <v>1408</v>
      </c>
      <c r="E1551" s="26">
        <v>46134.510416666701</v>
      </c>
      <c r="F1551" s="26">
        <v>46134.510416666701</v>
      </c>
      <c r="G1551" s="25">
        <v>20</v>
      </c>
      <c r="H1551" s="25">
        <v>20</v>
      </c>
      <c r="I1551" s="26">
        <v>46154.7902777778</v>
      </c>
      <c r="J1551" s="27">
        <v>1712</v>
      </c>
      <c r="K1551" s="27">
        <v>2472</v>
      </c>
      <c r="L1551" s="27">
        <v>842</v>
      </c>
      <c r="M1551" s="27">
        <v>119971</v>
      </c>
      <c r="N1551" s="27">
        <v>95404</v>
      </c>
      <c r="O1551" s="25">
        <v>15</v>
      </c>
      <c r="P1551" s="27">
        <v>0</v>
      </c>
      <c r="Q1551" s="24"/>
      <c r="R1551" s="24"/>
      <c r="S1551" s="27">
        <v>77</v>
      </c>
      <c r="T1551" s="27">
        <v>125</v>
      </c>
      <c r="U1551" s="27">
        <v>3169700</v>
      </c>
      <c r="V1551" s="27">
        <v>1663300</v>
      </c>
      <c r="W1551" s="27">
        <v>3169700</v>
      </c>
      <c r="X1551" s="24" t="str">
        <f>IF(OR(I1551="",说明首页!$C$3-INT(I1551)&gt;7),"是","否")</f>
        <v>否</v>
      </c>
      <c r="Y1551" s="24" t="str">
        <f t="shared" si="192"/>
        <v>是</v>
      </c>
      <c r="Z1551" s="24" t="str">
        <f t="shared" si="193"/>
        <v>否</v>
      </c>
      <c r="AA1551" s="24" t="str">
        <f>IF(OR(I1551="",说明首页!$C$3-INT(I1551)&gt;=3),"是","否")</f>
        <v>否</v>
      </c>
      <c r="AB1551" s="28">
        <f t="shared" si="194"/>
        <v>113.3064133016627</v>
      </c>
      <c r="AC1551" s="29">
        <f t="shared" si="195"/>
        <v>316.97000000000003</v>
      </c>
      <c r="AD1551" s="27">
        <f t="shared" si="196"/>
        <v>25357.599999999999</v>
      </c>
      <c r="AE1551" s="29">
        <f t="shared" si="197"/>
        <v>166.33</v>
      </c>
      <c r="AF1551" s="29">
        <f t="shared" si="198"/>
        <v>106.00444444444445</v>
      </c>
      <c r="AG1551" s="28" t="str">
        <f t="shared" si="199"/>
        <v/>
      </c>
      <c r="AH1551" s="28" t="str">
        <f t="shared" si="200"/>
        <v/>
      </c>
      <c r="AI1551" s="28" t="str">
        <f t="shared" si="201"/>
        <v/>
      </c>
      <c r="AJ1551" s="28" t="str">
        <f t="shared" si="202"/>
        <v/>
      </c>
      <c r="AK1551" s="28" t="str">
        <f t="shared" si="203"/>
        <v/>
      </c>
      <c r="AL1551" s="29" t="str">
        <f t="shared" si="204"/>
        <v/>
      </c>
      <c r="AM1551" s="25" t="str">
        <f t="shared" si="205"/>
        <v/>
      </c>
      <c r="AN1551" s="24" t="str">
        <f t="shared" si="206"/>
        <v>非参评</v>
      </c>
      <c r="AO1551" s="24" t="str">
        <f t="shared" si="207"/>
        <v>MOB1-</v>
      </c>
    </row>
    <row r="1552" spans="1:41" ht="13.5" hidden="1" customHeight="1">
      <c r="A1552" s="24" t="s">
        <v>1168</v>
      </c>
      <c r="B1552" s="34" t="s">
        <v>335</v>
      </c>
      <c r="C1552" s="25">
        <v>807794</v>
      </c>
      <c r="D1552" s="24" t="s">
        <v>1747</v>
      </c>
      <c r="E1552" s="26">
        <v>46136.403472222199</v>
      </c>
      <c r="F1552" s="26">
        <v>46136.403472222199</v>
      </c>
      <c r="G1552" s="25">
        <v>18</v>
      </c>
      <c r="H1552" s="25">
        <v>18</v>
      </c>
      <c r="I1552" s="26">
        <v>46154.749305555597</v>
      </c>
      <c r="J1552" s="27">
        <v>2252</v>
      </c>
      <c r="K1552" s="27">
        <v>2503</v>
      </c>
      <c r="L1552" s="27">
        <v>1029</v>
      </c>
      <c r="M1552" s="27">
        <v>108192</v>
      </c>
      <c r="N1552" s="27">
        <v>85659</v>
      </c>
      <c r="O1552" s="24">
        <v>12</v>
      </c>
      <c r="P1552" s="24">
        <v>0</v>
      </c>
      <c r="Q1552" s="24"/>
      <c r="R1552" s="24"/>
      <c r="S1552" s="24">
        <v>92</v>
      </c>
      <c r="T1552" s="24">
        <v>138</v>
      </c>
      <c r="U1552" s="24">
        <v>3475800</v>
      </c>
      <c r="V1552" s="24">
        <v>1758500</v>
      </c>
      <c r="W1552" s="24">
        <v>3475800</v>
      </c>
      <c r="X1552" s="24" t="str">
        <f>IF(OR(I1552="",说明首页!$C$3-INT(I1552)&gt;7),"是","否")</f>
        <v>否</v>
      </c>
      <c r="Y1552" s="24" t="str">
        <f t="shared" si="192"/>
        <v>是</v>
      </c>
      <c r="Z1552" s="24" t="str">
        <f t="shared" si="193"/>
        <v>否</v>
      </c>
      <c r="AA1552" s="24" t="str">
        <f>IF(OR(I1552="",说明首页!$C$3-INT(I1552)&gt;=3),"是","否")</f>
        <v>否</v>
      </c>
      <c r="AB1552" s="28">
        <f t="shared" si="194"/>
        <v>83.244897959183675</v>
      </c>
      <c r="AC1552" s="29">
        <f t="shared" si="195"/>
        <v>347.58</v>
      </c>
      <c r="AD1552" s="27">
        <f t="shared" si="196"/>
        <v>25186.956521739132</v>
      </c>
      <c r="AE1552" s="29">
        <f t="shared" si="197"/>
        <v>175.85</v>
      </c>
      <c r="AF1552" s="29">
        <f t="shared" si="198"/>
        <v>118.97083333333333</v>
      </c>
      <c r="AG1552" s="28" t="str">
        <f t="shared" si="199"/>
        <v/>
      </c>
      <c r="AH1552" s="28" t="str">
        <f t="shared" si="200"/>
        <v/>
      </c>
      <c r="AI1552" s="28" t="str">
        <f t="shared" si="201"/>
        <v/>
      </c>
      <c r="AJ1552" s="28" t="str">
        <f t="shared" si="202"/>
        <v/>
      </c>
      <c r="AK1552" s="28" t="str">
        <f t="shared" si="203"/>
        <v/>
      </c>
      <c r="AL1552" s="29" t="str">
        <f t="shared" si="204"/>
        <v/>
      </c>
      <c r="AM1552" s="25" t="str">
        <f t="shared" si="205"/>
        <v/>
      </c>
      <c r="AN1552" s="24" t="str">
        <f t="shared" si="206"/>
        <v>非参评</v>
      </c>
      <c r="AO1552" s="24" t="str">
        <f t="shared" si="207"/>
        <v>MOB1-</v>
      </c>
    </row>
    <row r="1553" spans="1:41" ht="13.5" hidden="1" customHeight="1">
      <c r="A1553" s="24" t="s">
        <v>1168</v>
      </c>
      <c r="B1553" s="34" t="s">
        <v>147</v>
      </c>
      <c r="C1553" s="25">
        <v>807795</v>
      </c>
      <c r="D1553" s="24" t="s">
        <v>1689</v>
      </c>
      <c r="E1553" s="26">
        <v>46134.675000000003</v>
      </c>
      <c r="F1553" s="26">
        <v>46134.675000000003</v>
      </c>
      <c r="G1553" s="25">
        <v>20</v>
      </c>
      <c r="H1553" s="25">
        <v>20</v>
      </c>
      <c r="I1553" s="26">
        <v>46134.703472222202</v>
      </c>
      <c r="J1553" s="27">
        <v>16</v>
      </c>
      <c r="K1553" s="27">
        <v>16</v>
      </c>
      <c r="L1553" s="27">
        <v>6</v>
      </c>
      <c r="M1553" s="27">
        <v>569</v>
      </c>
      <c r="N1553" s="27">
        <v>378</v>
      </c>
      <c r="O1553" s="25"/>
      <c r="P1553" s="27"/>
      <c r="Q1553" s="24"/>
      <c r="R1553" s="24"/>
      <c r="S1553" s="27"/>
      <c r="T1553" s="27"/>
      <c r="U1553" s="27"/>
      <c r="V1553" s="27"/>
      <c r="W1553" s="27"/>
      <c r="X1553" s="24" t="str">
        <f>IF(OR(I1553="",说明首页!$C$3-INT(I1553)&gt;7),"是","否")</f>
        <v>否</v>
      </c>
      <c r="Y1553" s="24" t="str">
        <f t="shared" si="192"/>
        <v>是</v>
      </c>
      <c r="Z1553" s="24" t="str">
        <f t="shared" si="193"/>
        <v>否</v>
      </c>
      <c r="AA1553" s="24" t="str">
        <f>IF(OR(I1553="",说明首页!$C$3-INT(I1553)&gt;=3),"是","否")</f>
        <v>否</v>
      </c>
      <c r="AB1553" s="28">
        <f t="shared" si="194"/>
        <v>63</v>
      </c>
      <c r="AC1553" s="29">
        <f t="shared" si="195"/>
        <v>0</v>
      </c>
      <c r="AD1553" s="27">
        <f t="shared" si="196"/>
        <v>0</v>
      </c>
      <c r="AE1553" s="29">
        <f t="shared" si="197"/>
        <v>0</v>
      </c>
      <c r="AF1553" s="29">
        <f t="shared" si="198"/>
        <v>0</v>
      </c>
      <c r="AG1553" s="28" t="str">
        <f t="shared" si="199"/>
        <v/>
      </c>
      <c r="AH1553" s="28" t="str">
        <f t="shared" si="200"/>
        <v/>
      </c>
      <c r="AI1553" s="28" t="str">
        <f t="shared" si="201"/>
        <v/>
      </c>
      <c r="AJ1553" s="28" t="str">
        <f t="shared" si="202"/>
        <v/>
      </c>
      <c r="AK1553" s="28" t="str">
        <f t="shared" si="203"/>
        <v/>
      </c>
      <c r="AL1553" s="29" t="str">
        <f t="shared" si="204"/>
        <v/>
      </c>
      <c r="AM1553" s="25" t="str">
        <f t="shared" si="205"/>
        <v/>
      </c>
      <c r="AN1553" s="24" t="str">
        <f t="shared" si="206"/>
        <v>非参评</v>
      </c>
      <c r="AO1553" s="24" t="str">
        <f t="shared" si="207"/>
        <v>MOB1-</v>
      </c>
    </row>
    <row r="1554" spans="1:41" ht="13.5" hidden="1" customHeight="1">
      <c r="A1554" s="24" t="s">
        <v>1168</v>
      </c>
      <c r="B1554" s="34" t="s">
        <v>147</v>
      </c>
      <c r="C1554" s="25">
        <v>807796</v>
      </c>
      <c r="D1554" s="24" t="s">
        <v>1667</v>
      </c>
      <c r="E1554" s="26">
        <v>46134.672916666699</v>
      </c>
      <c r="F1554" s="26">
        <v>46134.672916666699</v>
      </c>
      <c r="G1554" s="25">
        <v>20</v>
      </c>
      <c r="H1554" s="25">
        <v>20</v>
      </c>
      <c r="I1554" s="26">
        <v>46154.809722222199</v>
      </c>
      <c r="J1554" s="27">
        <v>2959</v>
      </c>
      <c r="K1554" s="27">
        <v>3147</v>
      </c>
      <c r="L1554" s="27">
        <v>1443</v>
      </c>
      <c r="M1554" s="27">
        <v>179804</v>
      </c>
      <c r="N1554" s="27">
        <v>154587</v>
      </c>
      <c r="O1554" s="25">
        <v>16</v>
      </c>
      <c r="P1554" s="27">
        <v>0</v>
      </c>
      <c r="Q1554" s="24"/>
      <c r="R1554" s="24"/>
      <c r="S1554" s="27">
        <v>89</v>
      </c>
      <c r="T1554" s="27">
        <v>136</v>
      </c>
      <c r="U1554" s="27">
        <v>3302200</v>
      </c>
      <c r="V1554" s="27">
        <v>1612600</v>
      </c>
      <c r="W1554" s="27">
        <v>3302200</v>
      </c>
      <c r="X1554" s="24" t="str">
        <f>IF(OR(I1554="",说明首页!$C$3-INT(I1554)&gt;7),"是","否")</f>
        <v>否</v>
      </c>
      <c r="Y1554" s="24" t="str">
        <f t="shared" si="192"/>
        <v>是</v>
      </c>
      <c r="Z1554" s="24" t="str">
        <f t="shared" si="193"/>
        <v>否</v>
      </c>
      <c r="AA1554" s="24" t="str">
        <f>IF(OR(I1554="",说明首页!$C$3-INT(I1554)&gt;=3),"是","否")</f>
        <v>否</v>
      </c>
      <c r="AB1554" s="28">
        <f t="shared" si="194"/>
        <v>107.12889812889813</v>
      </c>
      <c r="AC1554" s="29">
        <f t="shared" si="195"/>
        <v>330.22</v>
      </c>
      <c r="AD1554" s="27">
        <f t="shared" si="196"/>
        <v>24280.882352941175</v>
      </c>
      <c r="AE1554" s="29">
        <f t="shared" si="197"/>
        <v>161.26</v>
      </c>
      <c r="AF1554" s="29">
        <f t="shared" si="198"/>
        <v>161.02812499999999</v>
      </c>
      <c r="AG1554" s="28" t="str">
        <f t="shared" si="199"/>
        <v/>
      </c>
      <c r="AH1554" s="28" t="str">
        <f t="shared" si="200"/>
        <v/>
      </c>
      <c r="AI1554" s="28" t="str">
        <f t="shared" si="201"/>
        <v/>
      </c>
      <c r="AJ1554" s="28" t="str">
        <f t="shared" si="202"/>
        <v/>
      </c>
      <c r="AK1554" s="28" t="str">
        <f t="shared" si="203"/>
        <v/>
      </c>
      <c r="AL1554" s="29" t="str">
        <f t="shared" si="204"/>
        <v/>
      </c>
      <c r="AM1554" s="25" t="str">
        <f t="shared" si="205"/>
        <v/>
      </c>
      <c r="AN1554" s="24" t="str">
        <f t="shared" si="206"/>
        <v>非参评</v>
      </c>
      <c r="AO1554" s="24" t="str">
        <f t="shared" si="207"/>
        <v>MOB1-</v>
      </c>
    </row>
    <row r="1555" spans="1:41" ht="13.5" hidden="1" customHeight="1">
      <c r="A1555" s="24" t="s">
        <v>1168</v>
      </c>
      <c r="B1555" s="34" t="s">
        <v>147</v>
      </c>
      <c r="C1555" s="25">
        <v>807797</v>
      </c>
      <c r="D1555" s="24" t="s">
        <v>1644</v>
      </c>
      <c r="E1555" s="26">
        <v>46134.677777777797</v>
      </c>
      <c r="F1555" s="26">
        <v>46134.677777777797</v>
      </c>
      <c r="G1555" s="25">
        <v>20</v>
      </c>
      <c r="H1555" s="25">
        <v>20</v>
      </c>
      <c r="I1555" s="26">
        <v>46134.707638888904</v>
      </c>
      <c r="J1555" s="27">
        <v>14</v>
      </c>
      <c r="K1555" s="27">
        <v>14</v>
      </c>
      <c r="L1555" s="27">
        <v>5</v>
      </c>
      <c r="M1555" s="27">
        <v>1033</v>
      </c>
      <c r="N1555" s="27">
        <v>875</v>
      </c>
      <c r="O1555" s="24"/>
      <c r="P1555" s="24">
        <v>0</v>
      </c>
      <c r="Q1555" s="24"/>
      <c r="R1555" s="24"/>
      <c r="S1555" s="24">
        <v>1</v>
      </c>
      <c r="T1555" s="24">
        <v>2</v>
      </c>
      <c r="U1555" s="24">
        <v>109500</v>
      </c>
      <c r="V1555" s="24">
        <v>109500</v>
      </c>
      <c r="W1555" s="24">
        <v>109500</v>
      </c>
      <c r="X1555" s="24" t="str">
        <f>IF(OR(I1555="",说明首页!$C$3-INT(I1555)&gt;7),"是","否")</f>
        <v>否</v>
      </c>
      <c r="Y1555" s="24" t="str">
        <f t="shared" si="192"/>
        <v>是</v>
      </c>
      <c r="Z1555" s="24" t="str">
        <f t="shared" si="193"/>
        <v>否</v>
      </c>
      <c r="AA1555" s="24" t="str">
        <f>IF(OR(I1555="",说明首页!$C$3-INT(I1555)&gt;=3),"是","否")</f>
        <v>否</v>
      </c>
      <c r="AB1555" s="28">
        <f t="shared" si="194"/>
        <v>175</v>
      </c>
      <c r="AC1555" s="29">
        <f t="shared" si="195"/>
        <v>10.95</v>
      </c>
      <c r="AD1555" s="27">
        <f t="shared" si="196"/>
        <v>54750</v>
      </c>
      <c r="AE1555" s="29">
        <f t="shared" si="197"/>
        <v>10.95</v>
      </c>
      <c r="AF1555" s="29">
        <f t="shared" si="198"/>
        <v>0</v>
      </c>
      <c r="AG1555" s="28" t="str">
        <f t="shared" si="199"/>
        <v/>
      </c>
      <c r="AH1555" s="28" t="str">
        <f t="shared" si="200"/>
        <v/>
      </c>
      <c r="AI1555" s="28" t="str">
        <f t="shared" si="201"/>
        <v/>
      </c>
      <c r="AJ1555" s="28" t="str">
        <f t="shared" si="202"/>
        <v/>
      </c>
      <c r="AK1555" s="28" t="str">
        <f t="shared" si="203"/>
        <v/>
      </c>
      <c r="AL1555" s="29" t="str">
        <f t="shared" si="204"/>
        <v/>
      </c>
      <c r="AM1555" s="25" t="str">
        <f t="shared" si="205"/>
        <v/>
      </c>
      <c r="AN1555" s="24" t="str">
        <f t="shared" si="206"/>
        <v>非参评</v>
      </c>
      <c r="AO1555" s="24" t="str">
        <f t="shared" si="207"/>
        <v>MOB1-</v>
      </c>
    </row>
    <row r="1556" spans="1:41" ht="13.5" hidden="1" customHeight="1">
      <c r="A1556" s="24" t="s">
        <v>1168</v>
      </c>
      <c r="B1556" s="34" t="s">
        <v>147</v>
      </c>
      <c r="C1556" s="25">
        <v>807800</v>
      </c>
      <c r="D1556" s="24" t="s">
        <v>454</v>
      </c>
      <c r="E1556" s="26">
        <v>46134.4506944444</v>
      </c>
      <c r="F1556" s="26">
        <v>46134.4506944444</v>
      </c>
      <c r="G1556" s="25">
        <v>20</v>
      </c>
      <c r="H1556" s="25">
        <v>20</v>
      </c>
      <c r="I1556" s="26">
        <v>46154.7944444444</v>
      </c>
      <c r="J1556" s="27">
        <v>604</v>
      </c>
      <c r="K1556" s="27">
        <v>709</v>
      </c>
      <c r="L1556" s="27">
        <v>282</v>
      </c>
      <c r="M1556" s="27">
        <v>23740</v>
      </c>
      <c r="N1556" s="27">
        <v>17289</v>
      </c>
      <c r="O1556" s="25">
        <v>6</v>
      </c>
      <c r="P1556" s="27">
        <v>0</v>
      </c>
      <c r="Q1556" s="24"/>
      <c r="R1556" s="24"/>
      <c r="S1556" s="27">
        <v>5</v>
      </c>
      <c r="T1556" s="27">
        <v>10</v>
      </c>
      <c r="U1556" s="27">
        <v>88000</v>
      </c>
      <c r="V1556" s="27">
        <v>65000</v>
      </c>
      <c r="W1556" s="27">
        <v>88000</v>
      </c>
      <c r="X1556" s="24" t="str">
        <f>IF(OR(I1556="",说明首页!$C$3-INT(I1556)&gt;7),"是","否")</f>
        <v>否</v>
      </c>
      <c r="Y1556" s="24" t="str">
        <f t="shared" si="192"/>
        <v>是</v>
      </c>
      <c r="Z1556" s="24" t="str">
        <f t="shared" si="193"/>
        <v>否</v>
      </c>
      <c r="AA1556" s="24" t="str">
        <f>IF(OR(I1556="",说明首页!$C$3-INT(I1556)&gt;=3),"是","否")</f>
        <v>否</v>
      </c>
      <c r="AB1556" s="28">
        <f t="shared" si="194"/>
        <v>61.308510638297875</v>
      </c>
      <c r="AC1556" s="29">
        <f t="shared" si="195"/>
        <v>8.8000000000000007</v>
      </c>
      <c r="AD1556" s="27">
        <f t="shared" si="196"/>
        <v>8800</v>
      </c>
      <c r="AE1556" s="29">
        <f t="shared" si="197"/>
        <v>6.5</v>
      </c>
      <c r="AF1556" s="29">
        <f t="shared" si="198"/>
        <v>48.024999999999999</v>
      </c>
      <c r="AG1556" s="28" t="str">
        <f t="shared" si="199"/>
        <v/>
      </c>
      <c r="AH1556" s="28" t="str">
        <f t="shared" si="200"/>
        <v/>
      </c>
      <c r="AI1556" s="28" t="str">
        <f t="shared" si="201"/>
        <v/>
      </c>
      <c r="AJ1556" s="28" t="str">
        <f t="shared" si="202"/>
        <v/>
      </c>
      <c r="AK1556" s="28" t="str">
        <f t="shared" si="203"/>
        <v/>
      </c>
      <c r="AL1556" s="29" t="str">
        <f t="shared" si="204"/>
        <v/>
      </c>
      <c r="AM1556" s="25" t="str">
        <f t="shared" si="205"/>
        <v/>
      </c>
      <c r="AN1556" s="24" t="str">
        <f t="shared" si="206"/>
        <v>非参评</v>
      </c>
      <c r="AO1556" s="24" t="str">
        <f t="shared" si="207"/>
        <v>MOB1-</v>
      </c>
    </row>
    <row r="1557" spans="1:41" ht="13.5" hidden="1" customHeight="1">
      <c r="A1557" s="24" t="s">
        <v>1168</v>
      </c>
      <c r="B1557" s="34" t="s">
        <v>147</v>
      </c>
      <c r="C1557" s="25">
        <v>807801</v>
      </c>
      <c r="D1557" s="24" t="s">
        <v>1584</v>
      </c>
      <c r="E1557" s="26">
        <v>46134.675000000003</v>
      </c>
      <c r="F1557" s="26">
        <v>46134.675000000003</v>
      </c>
      <c r="G1557" s="25">
        <v>20</v>
      </c>
      <c r="H1557" s="25">
        <v>20</v>
      </c>
      <c r="I1557" s="26">
        <v>46138.779166666704</v>
      </c>
      <c r="J1557" s="27">
        <v>558</v>
      </c>
      <c r="K1557" s="27">
        <v>564</v>
      </c>
      <c r="L1557" s="27">
        <v>265</v>
      </c>
      <c r="M1557" s="27">
        <v>26669</v>
      </c>
      <c r="N1557" s="27">
        <v>22206</v>
      </c>
      <c r="O1557" s="25">
        <v>4</v>
      </c>
      <c r="P1557" s="27">
        <v>0</v>
      </c>
      <c r="Q1557" s="24"/>
      <c r="R1557" s="24"/>
      <c r="S1557" s="27">
        <v>12</v>
      </c>
      <c r="T1557" s="27">
        <v>16</v>
      </c>
      <c r="U1557" s="27">
        <v>433500</v>
      </c>
      <c r="V1557" s="27">
        <v>300000</v>
      </c>
      <c r="W1557" s="27">
        <v>433500</v>
      </c>
      <c r="X1557" s="24" t="str">
        <f>IF(OR(I1557="",说明首页!$C$3-INT(I1557)&gt;7),"是","否")</f>
        <v>否</v>
      </c>
      <c r="Y1557" s="24" t="str">
        <f t="shared" si="192"/>
        <v>是</v>
      </c>
      <c r="Z1557" s="24" t="str">
        <f t="shared" si="193"/>
        <v>否</v>
      </c>
      <c r="AA1557" s="24" t="str">
        <f>IF(OR(I1557="",说明首页!$C$3-INT(I1557)&gt;=3),"是","否")</f>
        <v>否</v>
      </c>
      <c r="AB1557" s="28">
        <f t="shared" si="194"/>
        <v>83.796226415094338</v>
      </c>
      <c r="AC1557" s="29">
        <f t="shared" si="195"/>
        <v>43.35</v>
      </c>
      <c r="AD1557" s="27">
        <f t="shared" si="196"/>
        <v>27093.75</v>
      </c>
      <c r="AE1557" s="29">
        <f t="shared" si="197"/>
        <v>30</v>
      </c>
      <c r="AF1557" s="29">
        <f t="shared" si="198"/>
        <v>92.525000000000006</v>
      </c>
      <c r="AG1557" s="28" t="str">
        <f t="shared" si="199"/>
        <v/>
      </c>
      <c r="AH1557" s="28" t="str">
        <f t="shared" si="200"/>
        <v/>
      </c>
      <c r="AI1557" s="28" t="str">
        <f t="shared" si="201"/>
        <v/>
      </c>
      <c r="AJ1557" s="28" t="str">
        <f t="shared" si="202"/>
        <v/>
      </c>
      <c r="AK1557" s="28" t="str">
        <f t="shared" si="203"/>
        <v/>
      </c>
      <c r="AL1557" s="29" t="str">
        <f t="shared" si="204"/>
        <v/>
      </c>
      <c r="AM1557" s="25" t="str">
        <f t="shared" si="205"/>
        <v/>
      </c>
      <c r="AN1557" s="24" t="str">
        <f t="shared" si="206"/>
        <v>非参评</v>
      </c>
      <c r="AO1557" s="24" t="str">
        <f t="shared" si="207"/>
        <v>MOB1-</v>
      </c>
    </row>
    <row r="1558" spans="1:41" ht="13.5" hidden="1" customHeight="1">
      <c r="A1558" s="24" t="s">
        <v>1168</v>
      </c>
      <c r="B1558" s="34" t="s">
        <v>147</v>
      </c>
      <c r="C1558" s="25">
        <v>807802</v>
      </c>
      <c r="D1558" s="24" t="s">
        <v>606</v>
      </c>
      <c r="E1558" s="26">
        <v>46135.395833333299</v>
      </c>
      <c r="F1558" s="26">
        <v>46135.395833333299</v>
      </c>
      <c r="G1558" s="25">
        <v>19</v>
      </c>
      <c r="H1558" s="25">
        <v>19</v>
      </c>
      <c r="I1558" s="26">
        <v>46154.790972222203</v>
      </c>
      <c r="J1558" s="27">
        <v>624</v>
      </c>
      <c r="K1558" s="27">
        <v>712</v>
      </c>
      <c r="L1558" s="27">
        <v>314</v>
      </c>
      <c r="M1558" s="27">
        <v>28542</v>
      </c>
      <c r="N1558" s="27">
        <v>22487</v>
      </c>
      <c r="O1558" s="24">
        <v>7</v>
      </c>
      <c r="P1558" s="27">
        <v>0</v>
      </c>
      <c r="Q1558" s="24"/>
      <c r="R1558" s="24"/>
      <c r="S1558" s="27">
        <v>5</v>
      </c>
      <c r="T1558" s="27">
        <v>11</v>
      </c>
      <c r="U1558" s="27">
        <v>318800</v>
      </c>
      <c r="V1558" s="24">
        <v>316800</v>
      </c>
      <c r="W1558" s="27">
        <v>318800</v>
      </c>
      <c r="X1558" s="24" t="str">
        <f>IF(OR(I1558="",说明首页!$C$3-INT(I1558)&gt;7),"是","否")</f>
        <v>否</v>
      </c>
      <c r="Y1558" s="24" t="str">
        <f t="shared" si="192"/>
        <v>是</v>
      </c>
      <c r="Z1558" s="24" t="str">
        <f t="shared" si="193"/>
        <v>否</v>
      </c>
      <c r="AA1558" s="24" t="str">
        <f>IF(OR(I1558="",说明首页!$C$3-INT(I1558)&gt;=3),"是","否")</f>
        <v>否</v>
      </c>
      <c r="AB1558" s="28">
        <f t="shared" si="194"/>
        <v>71.614649681528661</v>
      </c>
      <c r="AC1558" s="29">
        <f t="shared" si="195"/>
        <v>31.88</v>
      </c>
      <c r="AD1558" s="27">
        <f t="shared" si="196"/>
        <v>28981.81818181818</v>
      </c>
      <c r="AE1558" s="29">
        <f t="shared" si="197"/>
        <v>31.68</v>
      </c>
      <c r="AF1558" s="29">
        <f t="shared" si="198"/>
        <v>53.540476190476191</v>
      </c>
      <c r="AG1558" s="28" t="str">
        <f t="shared" si="199"/>
        <v/>
      </c>
      <c r="AH1558" s="28" t="str">
        <f t="shared" si="200"/>
        <v/>
      </c>
      <c r="AI1558" s="28" t="str">
        <f t="shared" si="201"/>
        <v/>
      </c>
      <c r="AJ1558" s="28" t="str">
        <f t="shared" si="202"/>
        <v/>
      </c>
      <c r="AK1558" s="28" t="str">
        <f t="shared" si="203"/>
        <v/>
      </c>
      <c r="AL1558" s="29" t="str">
        <f t="shared" si="204"/>
        <v/>
      </c>
      <c r="AM1558" s="25" t="str">
        <f t="shared" si="205"/>
        <v/>
      </c>
      <c r="AN1558" s="24" t="str">
        <f t="shared" si="206"/>
        <v>非参评</v>
      </c>
      <c r="AO1558" s="24" t="str">
        <f t="shared" si="207"/>
        <v>MOB1-</v>
      </c>
    </row>
    <row r="1559" spans="1:41" ht="13.5" hidden="1" customHeight="1">
      <c r="A1559" s="24" t="s">
        <v>1168</v>
      </c>
      <c r="B1559" s="34" t="s">
        <v>160</v>
      </c>
      <c r="C1559" s="25">
        <v>807803</v>
      </c>
      <c r="D1559" s="24" t="s">
        <v>1472</v>
      </c>
      <c r="E1559" s="26">
        <v>46134.400694444397</v>
      </c>
      <c r="F1559" s="26">
        <v>46134.400694444397</v>
      </c>
      <c r="G1559" s="25">
        <v>20</v>
      </c>
      <c r="H1559" s="25">
        <v>20</v>
      </c>
      <c r="I1559" s="26">
        <v>46134.5131944444</v>
      </c>
      <c r="J1559" s="27">
        <v>78</v>
      </c>
      <c r="K1559" s="27">
        <v>80</v>
      </c>
      <c r="L1559" s="27">
        <v>34</v>
      </c>
      <c r="M1559" s="27">
        <v>2880</v>
      </c>
      <c r="N1559" s="27">
        <v>2186</v>
      </c>
      <c r="O1559" s="25">
        <v>1</v>
      </c>
      <c r="P1559" s="27">
        <v>0</v>
      </c>
      <c r="Q1559" s="24"/>
      <c r="R1559" s="24"/>
      <c r="S1559" s="27">
        <v>2</v>
      </c>
      <c r="T1559" s="27">
        <v>2</v>
      </c>
      <c r="U1559" s="27">
        <v>5000</v>
      </c>
      <c r="V1559" s="27"/>
      <c r="W1559" s="27">
        <v>5000</v>
      </c>
      <c r="X1559" s="24" t="str">
        <f>IF(OR(I1559="",说明首页!$C$3-INT(I1559)&gt;7),"是","否")</f>
        <v>否</v>
      </c>
      <c r="Y1559" s="24" t="str">
        <f t="shared" si="192"/>
        <v>是</v>
      </c>
      <c r="Z1559" s="24" t="str">
        <f t="shared" si="193"/>
        <v>否</v>
      </c>
      <c r="AA1559" s="24" t="str">
        <f>IF(OR(I1559="",说明首页!$C$3-INT(I1559)&gt;=3),"是","否")</f>
        <v>否</v>
      </c>
      <c r="AB1559" s="28">
        <f t="shared" si="194"/>
        <v>64.294117647058826</v>
      </c>
      <c r="AC1559" s="29">
        <f t="shared" si="195"/>
        <v>0.5</v>
      </c>
      <c r="AD1559" s="27">
        <f t="shared" si="196"/>
        <v>2500</v>
      </c>
      <c r="AE1559" s="29">
        <f t="shared" si="197"/>
        <v>0</v>
      </c>
      <c r="AF1559" s="29">
        <f t="shared" si="198"/>
        <v>36.43333333333333</v>
      </c>
      <c r="AG1559" s="28" t="str">
        <f t="shared" si="199"/>
        <v/>
      </c>
      <c r="AH1559" s="28" t="str">
        <f t="shared" si="200"/>
        <v/>
      </c>
      <c r="AI1559" s="28" t="str">
        <f t="shared" si="201"/>
        <v/>
      </c>
      <c r="AJ1559" s="28" t="str">
        <f t="shared" si="202"/>
        <v/>
      </c>
      <c r="AK1559" s="28" t="str">
        <f t="shared" si="203"/>
        <v/>
      </c>
      <c r="AL1559" s="29" t="str">
        <f t="shared" si="204"/>
        <v/>
      </c>
      <c r="AM1559" s="25" t="str">
        <f t="shared" si="205"/>
        <v/>
      </c>
      <c r="AN1559" s="24" t="str">
        <f t="shared" si="206"/>
        <v>非参评</v>
      </c>
      <c r="AO1559" s="24" t="str">
        <f t="shared" si="207"/>
        <v>MOB1-</v>
      </c>
    </row>
    <row r="1560" spans="1:41" ht="13.5" hidden="1" customHeight="1">
      <c r="A1560" s="24" t="s">
        <v>1168</v>
      </c>
      <c r="B1560" s="34" t="s">
        <v>160</v>
      </c>
      <c r="C1560" s="25">
        <v>807804</v>
      </c>
      <c r="D1560" s="24" t="s">
        <v>1366</v>
      </c>
      <c r="E1560" s="26">
        <v>46136.379166666702</v>
      </c>
      <c r="F1560" s="26">
        <v>46136.379166666702</v>
      </c>
      <c r="G1560" s="25">
        <v>18</v>
      </c>
      <c r="H1560" s="25">
        <v>18</v>
      </c>
      <c r="I1560" s="26">
        <v>46154.770138888904</v>
      </c>
      <c r="J1560" s="27">
        <v>2096</v>
      </c>
      <c r="K1560" s="27">
        <v>2228</v>
      </c>
      <c r="L1560" s="27">
        <v>602</v>
      </c>
      <c r="M1560" s="27">
        <v>111669</v>
      </c>
      <c r="N1560" s="27">
        <v>85821</v>
      </c>
      <c r="O1560" s="25">
        <v>12</v>
      </c>
      <c r="P1560" s="27">
        <v>0</v>
      </c>
      <c r="Q1560" s="24"/>
      <c r="R1560" s="24"/>
      <c r="S1560" s="27">
        <v>81</v>
      </c>
      <c r="T1560" s="27">
        <v>112</v>
      </c>
      <c r="U1560" s="27">
        <v>3147600</v>
      </c>
      <c r="V1560" s="27">
        <v>2474100</v>
      </c>
      <c r="W1560" s="27">
        <v>3147600</v>
      </c>
      <c r="X1560" s="24" t="str">
        <f>IF(OR(I1560="",说明首页!$C$3-INT(I1560)&gt;7),"是","否")</f>
        <v>否</v>
      </c>
      <c r="Y1560" s="24" t="str">
        <f t="shared" si="192"/>
        <v>是</v>
      </c>
      <c r="Z1560" s="24" t="str">
        <f t="shared" si="193"/>
        <v>否</v>
      </c>
      <c r="AA1560" s="24" t="str">
        <f>IF(OR(I1560="",说明首页!$C$3-INT(I1560)&gt;=3),"是","否")</f>
        <v>否</v>
      </c>
      <c r="AB1560" s="28">
        <f t="shared" si="194"/>
        <v>142.55980066445181</v>
      </c>
      <c r="AC1560" s="29">
        <f t="shared" si="195"/>
        <v>314.76</v>
      </c>
      <c r="AD1560" s="27">
        <f t="shared" si="196"/>
        <v>28103.571428571428</v>
      </c>
      <c r="AE1560" s="29">
        <f t="shared" si="197"/>
        <v>247.41</v>
      </c>
      <c r="AF1560" s="29">
        <f t="shared" si="198"/>
        <v>119.19583333333334</v>
      </c>
      <c r="AG1560" s="28" t="str">
        <f t="shared" si="199"/>
        <v/>
      </c>
      <c r="AH1560" s="28" t="str">
        <f t="shared" si="200"/>
        <v/>
      </c>
      <c r="AI1560" s="28" t="str">
        <f t="shared" si="201"/>
        <v/>
      </c>
      <c r="AJ1560" s="28" t="str">
        <f t="shared" si="202"/>
        <v/>
      </c>
      <c r="AK1560" s="28" t="str">
        <f t="shared" si="203"/>
        <v/>
      </c>
      <c r="AL1560" s="29" t="str">
        <f t="shared" si="204"/>
        <v/>
      </c>
      <c r="AM1560" s="25" t="str">
        <f t="shared" si="205"/>
        <v/>
      </c>
      <c r="AN1560" s="24" t="str">
        <f t="shared" si="206"/>
        <v>非参评</v>
      </c>
      <c r="AO1560" s="24" t="str">
        <f t="shared" si="207"/>
        <v>MOB1-</v>
      </c>
    </row>
    <row r="1561" spans="1:41" ht="13.5" hidden="1" customHeight="1">
      <c r="A1561" s="24" t="s">
        <v>1168</v>
      </c>
      <c r="B1561" s="34" t="s">
        <v>160</v>
      </c>
      <c r="C1561" s="25">
        <v>807805</v>
      </c>
      <c r="D1561" s="24" t="s">
        <v>1549</v>
      </c>
      <c r="E1561" s="26">
        <v>46136.381944444402</v>
      </c>
      <c r="F1561" s="26">
        <v>46136.381944444402</v>
      </c>
      <c r="G1561" s="25">
        <v>18</v>
      </c>
      <c r="H1561" s="25">
        <v>18</v>
      </c>
      <c r="I1561" s="26">
        <v>46142.765277777798</v>
      </c>
      <c r="J1561" s="27">
        <v>758</v>
      </c>
      <c r="K1561" s="27">
        <v>799</v>
      </c>
      <c r="L1561" s="27">
        <v>272</v>
      </c>
      <c r="M1561" s="27">
        <v>43356</v>
      </c>
      <c r="N1561" s="27">
        <v>34210</v>
      </c>
      <c r="O1561" s="25">
        <v>6</v>
      </c>
      <c r="P1561" s="27">
        <v>0</v>
      </c>
      <c r="Q1561" s="24"/>
      <c r="R1561" s="24"/>
      <c r="S1561" s="27">
        <v>34</v>
      </c>
      <c r="T1561" s="27">
        <v>54</v>
      </c>
      <c r="U1561" s="27">
        <v>239400</v>
      </c>
      <c r="V1561" s="27">
        <v>41400</v>
      </c>
      <c r="W1561" s="27">
        <v>239400</v>
      </c>
      <c r="X1561" s="24" t="str">
        <f>IF(OR(I1561="",说明首页!$C$3-INT(I1561)&gt;7),"是","否")</f>
        <v>否</v>
      </c>
      <c r="Y1561" s="24" t="str">
        <f t="shared" si="192"/>
        <v>是</v>
      </c>
      <c r="Z1561" s="24" t="str">
        <f t="shared" si="193"/>
        <v>否</v>
      </c>
      <c r="AA1561" s="24" t="str">
        <f>IF(OR(I1561="",说明首页!$C$3-INT(I1561)&gt;=3),"是","否")</f>
        <v>否</v>
      </c>
      <c r="AB1561" s="28">
        <f t="shared" si="194"/>
        <v>125.77205882352941</v>
      </c>
      <c r="AC1561" s="29">
        <f t="shared" si="195"/>
        <v>23.94</v>
      </c>
      <c r="AD1561" s="27">
        <f t="shared" si="196"/>
        <v>4433.333333333333</v>
      </c>
      <c r="AE1561" s="29">
        <f t="shared" si="197"/>
        <v>4.1399999999999997</v>
      </c>
      <c r="AF1561" s="29">
        <f t="shared" si="198"/>
        <v>95.027777777777786</v>
      </c>
      <c r="AG1561" s="28" t="str">
        <f t="shared" si="199"/>
        <v/>
      </c>
      <c r="AH1561" s="28" t="str">
        <f t="shared" si="200"/>
        <v/>
      </c>
      <c r="AI1561" s="28" t="str">
        <f t="shared" si="201"/>
        <v/>
      </c>
      <c r="AJ1561" s="28" t="str">
        <f t="shared" si="202"/>
        <v/>
      </c>
      <c r="AK1561" s="28" t="str">
        <f t="shared" si="203"/>
        <v/>
      </c>
      <c r="AL1561" s="29" t="str">
        <f t="shared" si="204"/>
        <v/>
      </c>
      <c r="AM1561" s="25" t="str">
        <f t="shared" si="205"/>
        <v/>
      </c>
      <c r="AN1561" s="24" t="str">
        <f t="shared" si="206"/>
        <v>非参评</v>
      </c>
      <c r="AO1561" s="24" t="str">
        <f t="shared" si="207"/>
        <v>MOB1-</v>
      </c>
    </row>
    <row r="1562" spans="1:41" ht="13.5" hidden="1" customHeight="1">
      <c r="A1562" s="24" t="s">
        <v>1168</v>
      </c>
      <c r="B1562" s="34" t="s">
        <v>160</v>
      </c>
      <c r="C1562" s="25">
        <v>807806</v>
      </c>
      <c r="D1562" s="24" t="s">
        <v>1310</v>
      </c>
      <c r="E1562" s="26">
        <v>46136.384722222203</v>
      </c>
      <c r="F1562" s="26">
        <v>46136.384722222203</v>
      </c>
      <c r="G1562" s="25">
        <v>18</v>
      </c>
      <c r="H1562" s="25">
        <v>18</v>
      </c>
      <c r="I1562" s="26">
        <v>46142.770833333299</v>
      </c>
      <c r="J1562" s="27">
        <v>1141</v>
      </c>
      <c r="K1562" s="27">
        <v>1215</v>
      </c>
      <c r="L1562" s="27">
        <v>313</v>
      </c>
      <c r="M1562" s="27">
        <v>46471</v>
      </c>
      <c r="N1562" s="27">
        <v>30518</v>
      </c>
      <c r="O1562" s="24">
        <v>6</v>
      </c>
      <c r="P1562" s="27">
        <v>0</v>
      </c>
      <c r="Q1562" s="24"/>
      <c r="R1562" s="24"/>
      <c r="S1562" s="27">
        <v>50</v>
      </c>
      <c r="T1562" s="27">
        <v>75</v>
      </c>
      <c r="U1562" s="27">
        <v>588000</v>
      </c>
      <c r="V1562" s="24">
        <v>43800</v>
      </c>
      <c r="W1562" s="27">
        <v>588000</v>
      </c>
      <c r="X1562" s="24" t="str">
        <f>IF(OR(I1562="",说明首页!$C$3-INT(I1562)&gt;7),"是","否")</f>
        <v>否</v>
      </c>
      <c r="Y1562" s="24" t="str">
        <f t="shared" si="192"/>
        <v>是</v>
      </c>
      <c r="Z1562" s="24" t="str">
        <f t="shared" si="193"/>
        <v>否</v>
      </c>
      <c r="AA1562" s="24" t="str">
        <f>IF(OR(I1562="",说明首页!$C$3-INT(I1562)&gt;=3),"是","否")</f>
        <v>否</v>
      </c>
      <c r="AB1562" s="28">
        <f t="shared" si="194"/>
        <v>97.501597444089455</v>
      </c>
      <c r="AC1562" s="29">
        <f t="shared" si="195"/>
        <v>58.8</v>
      </c>
      <c r="AD1562" s="27">
        <f t="shared" si="196"/>
        <v>7840</v>
      </c>
      <c r="AE1562" s="29">
        <f t="shared" si="197"/>
        <v>4.38</v>
      </c>
      <c r="AF1562" s="29">
        <f t="shared" si="198"/>
        <v>84.772222222222211</v>
      </c>
      <c r="AG1562" s="28" t="str">
        <f t="shared" si="199"/>
        <v/>
      </c>
      <c r="AH1562" s="28" t="str">
        <f t="shared" si="200"/>
        <v/>
      </c>
      <c r="AI1562" s="28" t="str">
        <f t="shared" si="201"/>
        <v/>
      </c>
      <c r="AJ1562" s="28" t="str">
        <f t="shared" si="202"/>
        <v/>
      </c>
      <c r="AK1562" s="28" t="str">
        <f t="shared" si="203"/>
        <v/>
      </c>
      <c r="AL1562" s="29" t="str">
        <f t="shared" si="204"/>
        <v/>
      </c>
      <c r="AM1562" s="25" t="str">
        <f t="shared" si="205"/>
        <v/>
      </c>
      <c r="AN1562" s="24" t="str">
        <f t="shared" si="206"/>
        <v>非参评</v>
      </c>
      <c r="AO1562" s="24" t="str">
        <f t="shared" si="207"/>
        <v>MOB1-</v>
      </c>
    </row>
    <row r="1563" spans="1:41" ht="13.5" hidden="1" customHeight="1">
      <c r="A1563" s="24" t="s">
        <v>1168</v>
      </c>
      <c r="B1563" s="34" t="s">
        <v>169</v>
      </c>
      <c r="C1563" s="25">
        <v>807807</v>
      </c>
      <c r="D1563" s="24" t="s">
        <v>1589</v>
      </c>
      <c r="E1563" s="26">
        <v>46134.636111111096</v>
      </c>
      <c r="F1563" s="26">
        <v>46134.636111111096</v>
      </c>
      <c r="G1563" s="25">
        <v>20</v>
      </c>
      <c r="H1563" s="25">
        <v>20</v>
      </c>
      <c r="I1563" s="26">
        <v>46154.734027777798</v>
      </c>
      <c r="J1563" s="27">
        <v>2638</v>
      </c>
      <c r="K1563" s="27">
        <v>3047</v>
      </c>
      <c r="L1563" s="27">
        <v>1515</v>
      </c>
      <c r="M1563" s="27">
        <v>122018</v>
      </c>
      <c r="N1563" s="27">
        <v>98476</v>
      </c>
      <c r="O1563" s="25">
        <v>16</v>
      </c>
      <c r="P1563" s="27">
        <v>0</v>
      </c>
      <c r="Q1563" s="24"/>
      <c r="R1563" s="24"/>
      <c r="S1563" s="27">
        <v>87</v>
      </c>
      <c r="T1563" s="27">
        <v>123</v>
      </c>
      <c r="U1563" s="27">
        <v>2390800</v>
      </c>
      <c r="V1563" s="24">
        <v>368100</v>
      </c>
      <c r="W1563" s="27">
        <v>2390800</v>
      </c>
      <c r="X1563" s="24" t="str">
        <f>IF(OR(I1563="",说明首页!$C$3-INT(I1563)&gt;7),"是","否")</f>
        <v>否</v>
      </c>
      <c r="Y1563" s="24" t="str">
        <f t="shared" si="192"/>
        <v>是</v>
      </c>
      <c r="Z1563" s="24" t="str">
        <f t="shared" si="193"/>
        <v>否</v>
      </c>
      <c r="AA1563" s="24" t="str">
        <f>IF(OR(I1563="",说明首页!$C$3-INT(I1563)&gt;=3),"是","否")</f>
        <v>否</v>
      </c>
      <c r="AB1563" s="28">
        <f t="shared" si="194"/>
        <v>65.000660066006603</v>
      </c>
      <c r="AC1563" s="29">
        <f t="shared" si="195"/>
        <v>239.08</v>
      </c>
      <c r="AD1563" s="27">
        <f t="shared" si="196"/>
        <v>19437.398373983739</v>
      </c>
      <c r="AE1563" s="29">
        <f t="shared" si="197"/>
        <v>36.81</v>
      </c>
      <c r="AF1563" s="29">
        <f t="shared" si="198"/>
        <v>102.57916666666667</v>
      </c>
      <c r="AG1563" s="28" t="str">
        <f t="shared" si="199"/>
        <v/>
      </c>
      <c r="AH1563" s="28" t="str">
        <f t="shared" si="200"/>
        <v/>
      </c>
      <c r="AI1563" s="28" t="str">
        <f t="shared" si="201"/>
        <v/>
      </c>
      <c r="AJ1563" s="28" t="str">
        <f t="shared" si="202"/>
        <v/>
      </c>
      <c r="AK1563" s="28" t="str">
        <f t="shared" si="203"/>
        <v/>
      </c>
      <c r="AL1563" s="29" t="str">
        <f t="shared" si="204"/>
        <v/>
      </c>
      <c r="AM1563" s="25" t="str">
        <f t="shared" si="205"/>
        <v/>
      </c>
      <c r="AN1563" s="24" t="str">
        <f t="shared" si="206"/>
        <v>非参评</v>
      </c>
      <c r="AO1563" s="24" t="str">
        <f t="shared" si="207"/>
        <v>MOB1-</v>
      </c>
    </row>
    <row r="1564" spans="1:41" ht="13.5" hidden="1" customHeight="1">
      <c r="A1564" s="24" t="s">
        <v>1168</v>
      </c>
      <c r="B1564" s="34" t="s">
        <v>169</v>
      </c>
      <c r="C1564" s="25">
        <v>807808</v>
      </c>
      <c r="D1564" s="24" t="s">
        <v>1519</v>
      </c>
      <c r="E1564" s="26">
        <v>46134.637499999997</v>
      </c>
      <c r="F1564" s="26">
        <v>46134.637499999997</v>
      </c>
      <c r="G1564" s="25">
        <v>20</v>
      </c>
      <c r="H1564" s="25">
        <v>20</v>
      </c>
      <c r="I1564" s="26">
        <v>46154.748611111099</v>
      </c>
      <c r="J1564" s="27">
        <v>2414</v>
      </c>
      <c r="K1564" s="27">
        <v>2811</v>
      </c>
      <c r="L1564" s="27">
        <v>1244</v>
      </c>
      <c r="M1564" s="27">
        <v>133167</v>
      </c>
      <c r="N1564" s="27">
        <v>111055</v>
      </c>
      <c r="O1564" s="25">
        <v>18</v>
      </c>
      <c r="P1564" s="27">
        <v>0</v>
      </c>
      <c r="Q1564" s="24"/>
      <c r="R1564" s="24"/>
      <c r="S1564" s="27">
        <v>75</v>
      </c>
      <c r="T1564" s="27">
        <v>118</v>
      </c>
      <c r="U1564" s="27">
        <v>2197000</v>
      </c>
      <c r="V1564" s="27">
        <v>914400</v>
      </c>
      <c r="W1564" s="27">
        <v>2197000</v>
      </c>
      <c r="X1564" s="24" t="str">
        <f>IF(OR(I1564="",说明首页!$C$3-INT(I1564)&gt;7),"是","否")</f>
        <v>否</v>
      </c>
      <c r="Y1564" s="24" t="str">
        <f t="shared" si="192"/>
        <v>是</v>
      </c>
      <c r="Z1564" s="24" t="str">
        <f t="shared" si="193"/>
        <v>否</v>
      </c>
      <c r="AA1564" s="24" t="str">
        <f>IF(OR(I1564="",说明首页!$C$3-INT(I1564)&gt;=3),"是","否")</f>
        <v>否</v>
      </c>
      <c r="AB1564" s="28">
        <f t="shared" si="194"/>
        <v>89.272508038585215</v>
      </c>
      <c r="AC1564" s="29">
        <f t="shared" si="195"/>
        <v>219.7</v>
      </c>
      <c r="AD1564" s="27">
        <f t="shared" si="196"/>
        <v>18618.644067796609</v>
      </c>
      <c r="AE1564" s="29">
        <f t="shared" si="197"/>
        <v>91.44</v>
      </c>
      <c r="AF1564" s="29">
        <f t="shared" si="198"/>
        <v>102.82870370370371</v>
      </c>
      <c r="AG1564" s="28" t="str">
        <f t="shared" si="199"/>
        <v/>
      </c>
      <c r="AH1564" s="28" t="str">
        <f t="shared" si="200"/>
        <v/>
      </c>
      <c r="AI1564" s="28" t="str">
        <f t="shared" si="201"/>
        <v/>
      </c>
      <c r="AJ1564" s="28" t="str">
        <f t="shared" si="202"/>
        <v/>
      </c>
      <c r="AK1564" s="28" t="str">
        <f t="shared" si="203"/>
        <v/>
      </c>
      <c r="AL1564" s="29" t="str">
        <f t="shared" si="204"/>
        <v/>
      </c>
      <c r="AM1564" s="25" t="str">
        <f t="shared" si="205"/>
        <v/>
      </c>
      <c r="AN1564" s="24" t="str">
        <f t="shared" si="206"/>
        <v>非参评</v>
      </c>
      <c r="AO1564" s="24" t="str">
        <f t="shared" si="207"/>
        <v>MOB1-</v>
      </c>
    </row>
    <row r="1565" spans="1:41" ht="13.5" hidden="1" customHeight="1">
      <c r="A1565" s="24" t="s">
        <v>1168</v>
      </c>
      <c r="B1565" s="34" t="s">
        <v>335</v>
      </c>
      <c r="C1565" s="25">
        <v>807852</v>
      </c>
      <c r="D1565" s="24" t="s">
        <v>1295</v>
      </c>
      <c r="E1565" s="26">
        <v>46136.410416666702</v>
      </c>
      <c r="F1565" s="26">
        <v>46136.410416666702</v>
      </c>
      <c r="G1565" s="25">
        <v>18</v>
      </c>
      <c r="H1565" s="25">
        <v>18</v>
      </c>
      <c r="I1565" s="26">
        <v>46154.7722222222</v>
      </c>
      <c r="J1565" s="27">
        <v>2333</v>
      </c>
      <c r="K1565" s="27">
        <v>2590</v>
      </c>
      <c r="L1565" s="27">
        <v>1105</v>
      </c>
      <c r="M1565" s="27">
        <v>144346</v>
      </c>
      <c r="N1565" s="27">
        <v>119702</v>
      </c>
      <c r="O1565" s="25">
        <v>14</v>
      </c>
      <c r="P1565" s="27">
        <v>0</v>
      </c>
      <c r="Q1565" s="24"/>
      <c r="R1565" s="24"/>
      <c r="S1565" s="27">
        <v>97</v>
      </c>
      <c r="T1565" s="27">
        <v>155</v>
      </c>
      <c r="U1565" s="27">
        <v>6366200</v>
      </c>
      <c r="V1565" s="27">
        <v>4507500</v>
      </c>
      <c r="W1565" s="27">
        <v>6366200</v>
      </c>
      <c r="X1565" s="24" t="str">
        <f>IF(OR(I1565="",说明首页!$C$3-INT(I1565)&gt;7),"是","否")</f>
        <v>否</v>
      </c>
      <c r="Y1565" s="24" t="str">
        <f t="shared" si="192"/>
        <v>是</v>
      </c>
      <c r="Z1565" s="24" t="str">
        <f t="shared" si="193"/>
        <v>否</v>
      </c>
      <c r="AA1565" s="24" t="str">
        <f>IF(OR(I1565="",说明首页!$C$3-INT(I1565)&gt;=3),"是","否")</f>
        <v>否</v>
      </c>
      <c r="AB1565" s="28">
        <f t="shared" si="194"/>
        <v>108.32760180995476</v>
      </c>
      <c r="AC1565" s="29">
        <f t="shared" si="195"/>
        <v>636.62</v>
      </c>
      <c r="AD1565" s="27">
        <f t="shared" si="196"/>
        <v>41072.258064516129</v>
      </c>
      <c r="AE1565" s="29">
        <f t="shared" si="197"/>
        <v>450.75</v>
      </c>
      <c r="AF1565" s="29">
        <f t="shared" si="198"/>
        <v>142.50238095238095</v>
      </c>
      <c r="AG1565" s="28" t="str">
        <f t="shared" si="199"/>
        <v/>
      </c>
      <c r="AH1565" s="28" t="str">
        <f t="shared" si="200"/>
        <v/>
      </c>
      <c r="AI1565" s="28" t="str">
        <f t="shared" si="201"/>
        <v/>
      </c>
      <c r="AJ1565" s="28" t="str">
        <f t="shared" si="202"/>
        <v/>
      </c>
      <c r="AK1565" s="28" t="str">
        <f t="shared" si="203"/>
        <v/>
      </c>
      <c r="AL1565" s="29" t="str">
        <f t="shared" si="204"/>
        <v/>
      </c>
      <c r="AM1565" s="25" t="str">
        <f t="shared" si="205"/>
        <v/>
      </c>
      <c r="AN1565" s="24" t="str">
        <f t="shared" si="206"/>
        <v>非参评</v>
      </c>
      <c r="AO1565" s="24" t="str">
        <f t="shared" si="207"/>
        <v>MOB1-</v>
      </c>
    </row>
    <row r="1566" spans="1:41" ht="13.5" hidden="1" customHeight="1">
      <c r="A1566" s="24" t="s">
        <v>1168</v>
      </c>
      <c r="B1566" s="34" t="s">
        <v>335</v>
      </c>
      <c r="C1566" s="25">
        <v>807853</v>
      </c>
      <c r="D1566" s="24" t="s">
        <v>1416</v>
      </c>
      <c r="E1566" s="26">
        <v>46136.4152777778</v>
      </c>
      <c r="F1566" s="26">
        <v>46136.4152777778</v>
      </c>
      <c r="G1566" s="25">
        <v>18</v>
      </c>
      <c r="H1566" s="25">
        <v>18</v>
      </c>
      <c r="I1566" s="26">
        <v>46140.843055555597</v>
      </c>
      <c r="J1566" s="27">
        <v>287</v>
      </c>
      <c r="K1566" s="27">
        <v>312</v>
      </c>
      <c r="L1566" s="27">
        <v>93</v>
      </c>
      <c r="M1566" s="27">
        <v>12755</v>
      </c>
      <c r="N1566" s="27">
        <v>9242</v>
      </c>
      <c r="O1566" s="25">
        <v>3</v>
      </c>
      <c r="P1566" s="27">
        <v>0</v>
      </c>
      <c r="Q1566" s="24"/>
      <c r="R1566" s="24"/>
      <c r="S1566" s="27">
        <v>9</v>
      </c>
      <c r="T1566" s="27">
        <v>14</v>
      </c>
      <c r="U1566" s="27">
        <v>105000</v>
      </c>
      <c r="V1566" s="27">
        <v>40000</v>
      </c>
      <c r="W1566" s="27">
        <v>105000</v>
      </c>
      <c r="X1566" s="24" t="str">
        <f>IF(OR(I1566="",说明首页!$C$3-INT(I1566)&gt;7),"是","否")</f>
        <v>否</v>
      </c>
      <c r="Y1566" s="24" t="str">
        <f t="shared" si="192"/>
        <v>是</v>
      </c>
      <c r="Z1566" s="24" t="str">
        <f t="shared" si="193"/>
        <v>否</v>
      </c>
      <c r="AA1566" s="24" t="str">
        <f>IF(OR(I1566="",说明首页!$C$3-INT(I1566)&gt;=3),"是","否")</f>
        <v>否</v>
      </c>
      <c r="AB1566" s="28">
        <f t="shared" si="194"/>
        <v>99.376344086021504</v>
      </c>
      <c r="AC1566" s="29">
        <f t="shared" si="195"/>
        <v>10.5</v>
      </c>
      <c r="AD1566" s="27">
        <f t="shared" si="196"/>
        <v>7500</v>
      </c>
      <c r="AE1566" s="29">
        <f t="shared" si="197"/>
        <v>4</v>
      </c>
      <c r="AF1566" s="29">
        <f t="shared" si="198"/>
        <v>51.344444444444441</v>
      </c>
      <c r="AG1566" s="28" t="str">
        <f t="shared" si="199"/>
        <v/>
      </c>
      <c r="AH1566" s="28" t="str">
        <f t="shared" si="200"/>
        <v/>
      </c>
      <c r="AI1566" s="28" t="str">
        <f t="shared" si="201"/>
        <v/>
      </c>
      <c r="AJ1566" s="28" t="str">
        <f t="shared" si="202"/>
        <v/>
      </c>
      <c r="AK1566" s="28" t="str">
        <f t="shared" si="203"/>
        <v/>
      </c>
      <c r="AL1566" s="29" t="str">
        <f t="shared" si="204"/>
        <v/>
      </c>
      <c r="AM1566" s="25" t="str">
        <f t="shared" si="205"/>
        <v/>
      </c>
      <c r="AN1566" s="24" t="str">
        <f t="shared" si="206"/>
        <v>非参评</v>
      </c>
      <c r="AO1566" s="24" t="str">
        <f t="shared" si="207"/>
        <v>MOB1-</v>
      </c>
    </row>
    <row r="1567" spans="1:41" ht="13.5" hidden="1" customHeight="1">
      <c r="A1567" s="24" t="s">
        <v>1168</v>
      </c>
      <c r="B1567" s="34" t="s">
        <v>335</v>
      </c>
      <c r="C1567" s="25">
        <v>807854</v>
      </c>
      <c r="D1567" s="24" t="s">
        <v>1787</v>
      </c>
      <c r="E1567" s="26">
        <v>46136.418055555601</v>
      </c>
      <c r="F1567" s="26">
        <v>46136.418055555601</v>
      </c>
      <c r="G1567" s="25">
        <v>18</v>
      </c>
      <c r="H1567" s="25">
        <v>18</v>
      </c>
      <c r="I1567" s="26">
        <v>46137.484027777798</v>
      </c>
      <c r="J1567" s="27">
        <v>39</v>
      </c>
      <c r="K1567" s="27">
        <v>49</v>
      </c>
      <c r="L1567" s="27">
        <v>20</v>
      </c>
      <c r="M1567" s="27">
        <v>3261</v>
      </c>
      <c r="N1567" s="27">
        <v>2899</v>
      </c>
      <c r="O1567" s="25">
        <v>1</v>
      </c>
      <c r="P1567" s="27">
        <v>0</v>
      </c>
      <c r="Q1567" s="24"/>
      <c r="R1567" s="24"/>
      <c r="S1567" s="27">
        <v>1</v>
      </c>
      <c r="T1567" s="27">
        <v>1</v>
      </c>
      <c r="U1567" s="27">
        <v>45000</v>
      </c>
      <c r="V1567" s="27">
        <v>45000</v>
      </c>
      <c r="W1567" s="27">
        <v>45000</v>
      </c>
      <c r="X1567" s="24" t="str">
        <f>IF(OR(I1567="",说明首页!$C$3-INT(I1567)&gt;7),"是","否")</f>
        <v>否</v>
      </c>
      <c r="Y1567" s="24" t="str">
        <f t="shared" si="192"/>
        <v>是</v>
      </c>
      <c r="Z1567" s="24" t="str">
        <f t="shared" si="193"/>
        <v>否</v>
      </c>
      <c r="AA1567" s="24" t="str">
        <f>IF(OR(I1567="",说明首页!$C$3-INT(I1567)&gt;=3),"是","否")</f>
        <v>否</v>
      </c>
      <c r="AB1567" s="28">
        <f t="shared" si="194"/>
        <v>144.94999999999999</v>
      </c>
      <c r="AC1567" s="29">
        <f t="shared" si="195"/>
        <v>4.5</v>
      </c>
      <c r="AD1567" s="27">
        <f t="shared" si="196"/>
        <v>45000</v>
      </c>
      <c r="AE1567" s="29">
        <f t="shared" si="197"/>
        <v>4.5</v>
      </c>
      <c r="AF1567" s="29">
        <f t="shared" si="198"/>
        <v>48.31666666666667</v>
      </c>
      <c r="AG1567" s="28" t="str">
        <f t="shared" si="199"/>
        <v/>
      </c>
      <c r="AH1567" s="28" t="str">
        <f t="shared" si="200"/>
        <v/>
      </c>
      <c r="AI1567" s="28" t="str">
        <f t="shared" si="201"/>
        <v/>
      </c>
      <c r="AJ1567" s="28" t="str">
        <f t="shared" si="202"/>
        <v/>
      </c>
      <c r="AK1567" s="28" t="str">
        <f t="shared" si="203"/>
        <v/>
      </c>
      <c r="AL1567" s="29" t="str">
        <f t="shared" si="204"/>
        <v/>
      </c>
      <c r="AM1567" s="25" t="str">
        <f t="shared" si="205"/>
        <v/>
      </c>
      <c r="AN1567" s="24" t="str">
        <f t="shared" si="206"/>
        <v>非参评</v>
      </c>
      <c r="AO1567" s="24" t="str">
        <f t="shared" si="207"/>
        <v>MOB1-</v>
      </c>
    </row>
    <row r="1568" spans="1:41" ht="13.5" hidden="1" customHeight="1">
      <c r="A1568" s="24" t="s">
        <v>1168</v>
      </c>
      <c r="B1568" s="34" t="s">
        <v>335</v>
      </c>
      <c r="C1568" s="25">
        <v>807855</v>
      </c>
      <c r="D1568" s="24" t="s">
        <v>1481</v>
      </c>
      <c r="E1568" s="26">
        <v>46136.406944444403</v>
      </c>
      <c r="F1568" s="26">
        <v>46136.406944444403</v>
      </c>
      <c r="G1568" s="25">
        <v>18</v>
      </c>
      <c r="H1568" s="25">
        <v>18</v>
      </c>
      <c r="I1568" s="26">
        <v>46154.743055555598</v>
      </c>
      <c r="J1568" s="27">
        <v>2073</v>
      </c>
      <c r="K1568" s="27">
        <v>2243</v>
      </c>
      <c r="L1568" s="27">
        <v>934</v>
      </c>
      <c r="M1568" s="27">
        <v>124287</v>
      </c>
      <c r="N1568" s="27">
        <v>103393</v>
      </c>
      <c r="O1568" s="25">
        <v>13</v>
      </c>
      <c r="P1568" s="27">
        <v>0</v>
      </c>
      <c r="Q1568" s="24"/>
      <c r="R1568" s="24"/>
      <c r="S1568" s="27">
        <v>77</v>
      </c>
      <c r="T1568" s="27">
        <v>108</v>
      </c>
      <c r="U1568" s="27">
        <v>3607500</v>
      </c>
      <c r="V1568" s="27">
        <v>1501000</v>
      </c>
      <c r="W1568" s="27">
        <v>3607500</v>
      </c>
      <c r="X1568" s="24" t="str">
        <f>IF(OR(I1568="",说明首页!$C$3-INT(I1568)&gt;7),"是","否")</f>
        <v>否</v>
      </c>
      <c r="Y1568" s="24" t="str">
        <f t="shared" si="192"/>
        <v>是</v>
      </c>
      <c r="Z1568" s="24" t="str">
        <f t="shared" si="193"/>
        <v>否</v>
      </c>
      <c r="AA1568" s="24" t="str">
        <f>IF(OR(I1568="",说明首页!$C$3-INT(I1568)&gt;=3),"是","否")</f>
        <v>否</v>
      </c>
      <c r="AB1568" s="28">
        <f t="shared" si="194"/>
        <v>110.69914346895075</v>
      </c>
      <c r="AC1568" s="29">
        <f t="shared" si="195"/>
        <v>360.75</v>
      </c>
      <c r="AD1568" s="27">
        <f t="shared" si="196"/>
        <v>33402.777777777781</v>
      </c>
      <c r="AE1568" s="29">
        <f t="shared" si="197"/>
        <v>150.1</v>
      </c>
      <c r="AF1568" s="29">
        <f t="shared" si="198"/>
        <v>132.5551282051282</v>
      </c>
      <c r="AG1568" s="28" t="str">
        <f t="shared" si="199"/>
        <v/>
      </c>
      <c r="AH1568" s="28" t="str">
        <f t="shared" si="200"/>
        <v/>
      </c>
      <c r="AI1568" s="28" t="str">
        <f t="shared" si="201"/>
        <v/>
      </c>
      <c r="AJ1568" s="28" t="str">
        <f t="shared" si="202"/>
        <v/>
      </c>
      <c r="AK1568" s="28" t="str">
        <f t="shared" si="203"/>
        <v/>
      </c>
      <c r="AL1568" s="29" t="str">
        <f t="shared" si="204"/>
        <v/>
      </c>
      <c r="AM1568" s="25" t="str">
        <f t="shared" si="205"/>
        <v/>
      </c>
      <c r="AN1568" s="24" t="str">
        <f t="shared" si="206"/>
        <v>非参评</v>
      </c>
      <c r="AO1568" s="24" t="str">
        <f t="shared" si="207"/>
        <v>MOB1-</v>
      </c>
    </row>
    <row r="1569" spans="1:41" ht="13.5" hidden="1" customHeight="1">
      <c r="A1569" s="24" t="s">
        <v>1168</v>
      </c>
      <c r="B1569" s="34" t="s">
        <v>181</v>
      </c>
      <c r="C1569" s="25">
        <v>807895</v>
      </c>
      <c r="D1569" s="24" t="s">
        <v>891</v>
      </c>
      <c r="E1569" s="26">
        <v>46137.377777777801</v>
      </c>
      <c r="F1569" s="26">
        <v>46137.377777777801</v>
      </c>
      <c r="G1569" s="25">
        <v>17</v>
      </c>
      <c r="H1569" s="25">
        <v>17</v>
      </c>
      <c r="I1569" s="26">
        <v>46154.777083333298</v>
      </c>
      <c r="J1569" s="27">
        <v>1835</v>
      </c>
      <c r="K1569" s="27">
        <v>2026</v>
      </c>
      <c r="L1569" s="27">
        <v>681</v>
      </c>
      <c r="M1569" s="27">
        <v>97833</v>
      </c>
      <c r="N1569" s="27">
        <v>78037</v>
      </c>
      <c r="O1569" s="25">
        <v>13</v>
      </c>
      <c r="P1569" s="27">
        <v>0</v>
      </c>
      <c r="Q1569" s="24"/>
      <c r="R1569" s="24"/>
      <c r="S1569" s="27">
        <v>54</v>
      </c>
      <c r="T1569" s="27">
        <v>82</v>
      </c>
      <c r="U1569" s="27">
        <v>1065800</v>
      </c>
      <c r="V1569" s="27">
        <v>714500</v>
      </c>
      <c r="W1569" s="27">
        <v>1065800</v>
      </c>
      <c r="X1569" s="24" t="str">
        <f>IF(OR(I1569="",说明首页!$C$3-INT(I1569)&gt;7),"是","否")</f>
        <v>否</v>
      </c>
      <c r="Y1569" s="24" t="str">
        <f t="shared" si="192"/>
        <v>是</v>
      </c>
      <c r="Z1569" s="24" t="str">
        <f t="shared" si="193"/>
        <v>否</v>
      </c>
      <c r="AA1569" s="24" t="str">
        <f>IF(OR(I1569="",说明首页!$C$3-INT(I1569)&gt;=3),"是","否")</f>
        <v>否</v>
      </c>
      <c r="AB1569" s="28">
        <f t="shared" si="194"/>
        <v>114.59177679882525</v>
      </c>
      <c r="AC1569" s="29">
        <f t="shared" si="195"/>
        <v>106.58</v>
      </c>
      <c r="AD1569" s="27">
        <f t="shared" si="196"/>
        <v>12997.560975609756</v>
      </c>
      <c r="AE1569" s="29">
        <f t="shared" si="197"/>
        <v>71.45</v>
      </c>
      <c r="AF1569" s="29">
        <f t="shared" si="198"/>
        <v>100.0474358974359</v>
      </c>
      <c r="AG1569" s="28" t="str">
        <f t="shared" si="199"/>
        <v/>
      </c>
      <c r="AH1569" s="28" t="str">
        <f t="shared" si="200"/>
        <v/>
      </c>
      <c r="AI1569" s="28" t="str">
        <f t="shared" si="201"/>
        <v/>
      </c>
      <c r="AJ1569" s="28" t="str">
        <f t="shared" si="202"/>
        <v/>
      </c>
      <c r="AK1569" s="28" t="str">
        <f t="shared" si="203"/>
        <v/>
      </c>
      <c r="AL1569" s="29" t="str">
        <f t="shared" si="204"/>
        <v/>
      </c>
      <c r="AM1569" s="25" t="str">
        <f t="shared" si="205"/>
        <v/>
      </c>
      <c r="AN1569" s="24" t="str">
        <f t="shared" si="206"/>
        <v>非参评</v>
      </c>
      <c r="AO1569" s="24" t="str">
        <f t="shared" si="207"/>
        <v>MOB1-</v>
      </c>
    </row>
    <row r="1570" spans="1:41" ht="13.5" hidden="1" customHeight="1">
      <c r="A1570" s="24" t="s">
        <v>1168</v>
      </c>
      <c r="B1570" s="34" t="s">
        <v>181</v>
      </c>
      <c r="C1570" s="25">
        <v>807896</v>
      </c>
      <c r="D1570" s="24" t="s">
        <v>380</v>
      </c>
      <c r="E1570" s="26">
        <v>46137.380555555603</v>
      </c>
      <c r="F1570" s="26">
        <v>46137.380555555603</v>
      </c>
      <c r="G1570" s="25">
        <v>17</v>
      </c>
      <c r="H1570" s="25">
        <v>17</v>
      </c>
      <c r="I1570" s="26">
        <v>46154.8</v>
      </c>
      <c r="J1570" s="27">
        <v>1929</v>
      </c>
      <c r="K1570" s="27">
        <v>2481</v>
      </c>
      <c r="L1570" s="27">
        <v>706</v>
      </c>
      <c r="M1570" s="27">
        <v>109034</v>
      </c>
      <c r="N1570" s="27">
        <v>82453</v>
      </c>
      <c r="O1570" s="24">
        <v>14</v>
      </c>
      <c r="P1570" s="24">
        <v>0</v>
      </c>
      <c r="Q1570" s="24"/>
      <c r="R1570" s="24"/>
      <c r="S1570" s="24">
        <v>65</v>
      </c>
      <c r="T1570" s="24">
        <v>111</v>
      </c>
      <c r="U1570" s="24">
        <v>2763600</v>
      </c>
      <c r="V1570" s="24">
        <v>987700</v>
      </c>
      <c r="W1570" s="24">
        <v>2763600</v>
      </c>
      <c r="X1570" s="24" t="str">
        <f>IF(OR(I1570="",说明首页!$C$3-INT(I1570)&gt;7),"是","否")</f>
        <v>否</v>
      </c>
      <c r="Y1570" s="24" t="str">
        <f t="shared" si="192"/>
        <v>是</v>
      </c>
      <c r="Z1570" s="24" t="str">
        <f t="shared" si="193"/>
        <v>否</v>
      </c>
      <c r="AA1570" s="24" t="str">
        <f>IF(OR(I1570="",说明首页!$C$3-INT(I1570)&gt;=3),"是","否")</f>
        <v>否</v>
      </c>
      <c r="AB1570" s="28">
        <f t="shared" si="194"/>
        <v>116.78895184135978</v>
      </c>
      <c r="AC1570" s="29">
        <f t="shared" si="195"/>
        <v>276.36</v>
      </c>
      <c r="AD1570" s="27">
        <f t="shared" si="196"/>
        <v>24897.297297297297</v>
      </c>
      <c r="AE1570" s="29">
        <f t="shared" si="197"/>
        <v>98.77</v>
      </c>
      <c r="AF1570" s="29">
        <f t="shared" si="198"/>
        <v>98.158333333333331</v>
      </c>
      <c r="AG1570" s="28" t="str">
        <f t="shared" si="199"/>
        <v/>
      </c>
      <c r="AH1570" s="28" t="str">
        <f t="shared" si="200"/>
        <v/>
      </c>
      <c r="AI1570" s="28" t="str">
        <f t="shared" si="201"/>
        <v/>
      </c>
      <c r="AJ1570" s="28" t="str">
        <f t="shared" si="202"/>
        <v/>
      </c>
      <c r="AK1570" s="28" t="str">
        <f t="shared" si="203"/>
        <v/>
      </c>
      <c r="AL1570" s="29" t="str">
        <f t="shared" si="204"/>
        <v/>
      </c>
      <c r="AM1570" s="25" t="str">
        <f t="shared" si="205"/>
        <v/>
      </c>
      <c r="AN1570" s="24" t="str">
        <f t="shared" si="206"/>
        <v>非参评</v>
      </c>
      <c r="AO1570" s="24" t="str">
        <f t="shared" si="207"/>
        <v>MOB1-</v>
      </c>
    </row>
    <row r="1571" spans="1:41" ht="13.5" hidden="1" customHeight="1">
      <c r="A1571" s="24" t="s">
        <v>1168</v>
      </c>
      <c r="B1571" s="34" t="s">
        <v>181</v>
      </c>
      <c r="C1571" s="25">
        <v>807897</v>
      </c>
      <c r="D1571" s="24" t="s">
        <v>906</v>
      </c>
      <c r="E1571" s="26">
        <v>46137.380555555603</v>
      </c>
      <c r="F1571" s="26">
        <v>46137.380555555603</v>
      </c>
      <c r="G1571" s="25">
        <v>17</v>
      </c>
      <c r="H1571" s="25">
        <v>17</v>
      </c>
      <c r="I1571" s="26">
        <v>46154.805555555598</v>
      </c>
      <c r="J1571" s="27">
        <v>1673</v>
      </c>
      <c r="K1571" s="27">
        <v>2012</v>
      </c>
      <c r="L1571" s="27">
        <v>608</v>
      </c>
      <c r="M1571" s="27">
        <v>91095</v>
      </c>
      <c r="N1571" s="27">
        <v>72090</v>
      </c>
      <c r="O1571" s="25">
        <v>12</v>
      </c>
      <c r="P1571" s="27">
        <v>0</v>
      </c>
      <c r="Q1571" s="24"/>
      <c r="R1571" s="24"/>
      <c r="S1571" s="27">
        <v>57</v>
      </c>
      <c r="T1571" s="27">
        <v>91</v>
      </c>
      <c r="U1571" s="27">
        <v>2014100</v>
      </c>
      <c r="V1571" s="27">
        <v>933300</v>
      </c>
      <c r="W1571" s="27">
        <v>2014100</v>
      </c>
      <c r="X1571" s="24" t="str">
        <f>IF(OR(I1571="",说明首页!$C$3-INT(I1571)&gt;7),"是","否")</f>
        <v>否</v>
      </c>
      <c r="Y1571" s="24" t="str">
        <f t="shared" si="192"/>
        <v>是</v>
      </c>
      <c r="Z1571" s="24" t="str">
        <f t="shared" si="193"/>
        <v>否</v>
      </c>
      <c r="AA1571" s="24" t="str">
        <f>IF(OR(I1571="",说明首页!$C$3-INT(I1571)&gt;=3),"是","否")</f>
        <v>否</v>
      </c>
      <c r="AB1571" s="28">
        <f t="shared" si="194"/>
        <v>118.56907894736842</v>
      </c>
      <c r="AC1571" s="29">
        <f t="shared" si="195"/>
        <v>201.41</v>
      </c>
      <c r="AD1571" s="27">
        <f t="shared" si="196"/>
        <v>22132.967032967033</v>
      </c>
      <c r="AE1571" s="29">
        <f t="shared" si="197"/>
        <v>93.33</v>
      </c>
      <c r="AF1571" s="29">
        <f t="shared" si="198"/>
        <v>100.125</v>
      </c>
      <c r="AG1571" s="28" t="str">
        <f t="shared" si="199"/>
        <v/>
      </c>
      <c r="AH1571" s="28" t="str">
        <f t="shared" si="200"/>
        <v/>
      </c>
      <c r="AI1571" s="28" t="str">
        <f t="shared" si="201"/>
        <v/>
      </c>
      <c r="AJ1571" s="28" t="str">
        <f t="shared" si="202"/>
        <v/>
      </c>
      <c r="AK1571" s="28" t="str">
        <f t="shared" si="203"/>
        <v/>
      </c>
      <c r="AL1571" s="29" t="str">
        <f t="shared" si="204"/>
        <v/>
      </c>
      <c r="AM1571" s="25" t="str">
        <f t="shared" si="205"/>
        <v/>
      </c>
      <c r="AN1571" s="24" t="str">
        <f t="shared" si="206"/>
        <v>非参评</v>
      </c>
      <c r="AO1571" s="24" t="str">
        <f t="shared" si="207"/>
        <v>MOB1-</v>
      </c>
    </row>
    <row r="1572" spans="1:41" ht="13.5" hidden="1" customHeight="1">
      <c r="A1572" s="24" t="s">
        <v>1168</v>
      </c>
      <c r="B1572" s="34" t="s">
        <v>169</v>
      </c>
      <c r="C1572" s="25">
        <v>807907</v>
      </c>
      <c r="D1572" s="24" t="s">
        <v>1382</v>
      </c>
      <c r="E1572" s="26">
        <v>46149.618055555598</v>
      </c>
      <c r="F1572" s="26">
        <v>46149.618055555598</v>
      </c>
      <c r="G1572" s="25">
        <v>5</v>
      </c>
      <c r="H1572" s="25">
        <v>5</v>
      </c>
      <c r="I1572" s="26">
        <v>46149.613888888904</v>
      </c>
      <c r="J1572" s="27">
        <v>1</v>
      </c>
      <c r="K1572" s="27">
        <v>1</v>
      </c>
      <c r="L1572" s="27">
        <v>1</v>
      </c>
      <c r="M1572" s="27">
        <v>344</v>
      </c>
      <c r="N1572" s="27">
        <v>344</v>
      </c>
      <c r="O1572" s="25"/>
      <c r="P1572" s="27"/>
      <c r="Q1572" s="24"/>
      <c r="R1572" s="24"/>
      <c r="S1572" s="27"/>
      <c r="T1572" s="27"/>
      <c r="U1572" s="27"/>
      <c r="V1572" s="27"/>
      <c r="W1572" s="27"/>
      <c r="X1572" s="24" t="str">
        <f>IF(OR(I1572="",说明首页!$C$3-INT(I1572)&gt;7),"是","否")</f>
        <v>否</v>
      </c>
      <c r="Y1572" s="24" t="str">
        <f t="shared" si="192"/>
        <v>是</v>
      </c>
      <c r="Z1572" s="24" t="str">
        <f t="shared" si="193"/>
        <v>否</v>
      </c>
      <c r="AA1572" s="24" t="str">
        <f>IF(OR(I1572="",说明首页!$C$3-INT(I1572)&gt;=3),"是","否")</f>
        <v>否</v>
      </c>
      <c r="AB1572" s="28">
        <f t="shared" si="194"/>
        <v>344</v>
      </c>
      <c r="AC1572" s="29">
        <f t="shared" si="195"/>
        <v>0</v>
      </c>
      <c r="AD1572" s="27">
        <f t="shared" si="196"/>
        <v>0</v>
      </c>
      <c r="AE1572" s="29">
        <f t="shared" si="197"/>
        <v>0</v>
      </c>
      <c r="AF1572" s="29">
        <f t="shared" si="198"/>
        <v>0</v>
      </c>
      <c r="AG1572" s="28" t="str">
        <f t="shared" si="199"/>
        <v/>
      </c>
      <c r="AH1572" s="28" t="str">
        <f t="shared" si="200"/>
        <v/>
      </c>
      <c r="AI1572" s="28" t="str">
        <f t="shared" si="201"/>
        <v/>
      </c>
      <c r="AJ1572" s="28" t="str">
        <f t="shared" si="202"/>
        <v/>
      </c>
      <c r="AK1572" s="28" t="str">
        <f t="shared" si="203"/>
        <v/>
      </c>
      <c r="AL1572" s="29" t="str">
        <f t="shared" si="204"/>
        <v/>
      </c>
      <c r="AM1572" s="25" t="str">
        <f t="shared" si="205"/>
        <v/>
      </c>
      <c r="AN1572" s="24" t="str">
        <f t="shared" si="206"/>
        <v>非参评</v>
      </c>
      <c r="AO1572" s="24" t="str">
        <f t="shared" si="207"/>
        <v>MOB1-</v>
      </c>
    </row>
    <row r="1573" spans="1:41" ht="13.5" hidden="1" customHeight="1">
      <c r="A1573" s="24" t="s">
        <v>1168</v>
      </c>
      <c r="B1573" s="34" t="s">
        <v>169</v>
      </c>
      <c r="C1573" s="25">
        <v>807908</v>
      </c>
      <c r="D1573" s="24" t="s">
        <v>1625</v>
      </c>
      <c r="E1573" s="26">
        <v>46135.682638888902</v>
      </c>
      <c r="F1573" s="26">
        <v>46135.682638888902</v>
      </c>
      <c r="G1573" s="25">
        <v>19</v>
      </c>
      <c r="H1573" s="25">
        <v>19</v>
      </c>
      <c r="I1573" s="26">
        <v>46154.764583333301</v>
      </c>
      <c r="J1573" s="27">
        <v>2139</v>
      </c>
      <c r="K1573" s="27">
        <v>2354</v>
      </c>
      <c r="L1573" s="27">
        <v>1021</v>
      </c>
      <c r="M1573" s="27">
        <v>121863</v>
      </c>
      <c r="N1573" s="27">
        <v>100515</v>
      </c>
      <c r="O1573" s="25">
        <v>14</v>
      </c>
      <c r="P1573" s="27">
        <v>0</v>
      </c>
      <c r="Q1573" s="24"/>
      <c r="R1573" s="24"/>
      <c r="S1573" s="27">
        <v>81</v>
      </c>
      <c r="T1573" s="27">
        <v>122</v>
      </c>
      <c r="U1573" s="27">
        <v>2361100</v>
      </c>
      <c r="V1573" s="27">
        <v>1113000</v>
      </c>
      <c r="W1573" s="27">
        <v>2361100</v>
      </c>
      <c r="X1573" s="24" t="str">
        <f>IF(OR(I1573="",说明首页!$C$3-INT(I1573)&gt;7),"是","否")</f>
        <v>否</v>
      </c>
      <c r="Y1573" s="24" t="str">
        <f t="shared" si="192"/>
        <v>是</v>
      </c>
      <c r="Z1573" s="24" t="str">
        <f t="shared" si="193"/>
        <v>否</v>
      </c>
      <c r="AA1573" s="24" t="str">
        <f>IF(OR(I1573="",说明首页!$C$3-INT(I1573)&gt;=3),"是","否")</f>
        <v>否</v>
      </c>
      <c r="AB1573" s="28">
        <f t="shared" si="194"/>
        <v>98.447600391772767</v>
      </c>
      <c r="AC1573" s="29">
        <f t="shared" si="195"/>
        <v>236.11</v>
      </c>
      <c r="AD1573" s="27">
        <f t="shared" si="196"/>
        <v>19353.278688524591</v>
      </c>
      <c r="AE1573" s="29">
        <f t="shared" si="197"/>
        <v>111.3</v>
      </c>
      <c r="AF1573" s="29">
        <f t="shared" si="198"/>
        <v>119.66071428571428</v>
      </c>
      <c r="AG1573" s="28" t="str">
        <f t="shared" si="199"/>
        <v/>
      </c>
      <c r="AH1573" s="28" t="str">
        <f t="shared" si="200"/>
        <v/>
      </c>
      <c r="AI1573" s="28" t="str">
        <f t="shared" si="201"/>
        <v/>
      </c>
      <c r="AJ1573" s="28" t="str">
        <f t="shared" si="202"/>
        <v/>
      </c>
      <c r="AK1573" s="28" t="str">
        <f t="shared" si="203"/>
        <v/>
      </c>
      <c r="AL1573" s="29" t="str">
        <f t="shared" si="204"/>
        <v/>
      </c>
      <c r="AM1573" s="25" t="str">
        <f t="shared" si="205"/>
        <v/>
      </c>
      <c r="AN1573" s="24" t="str">
        <f t="shared" si="206"/>
        <v>非参评</v>
      </c>
      <c r="AO1573" s="24" t="str">
        <f t="shared" si="207"/>
        <v>MOB1-</v>
      </c>
    </row>
    <row r="1574" spans="1:41" ht="13.5" hidden="1" customHeight="1">
      <c r="A1574" s="24" t="s">
        <v>1168</v>
      </c>
      <c r="B1574" s="34" t="s">
        <v>169</v>
      </c>
      <c r="C1574" s="25">
        <v>807909</v>
      </c>
      <c r="D1574" s="24" t="s">
        <v>1261</v>
      </c>
      <c r="E1574" s="26">
        <v>46135.681944444397</v>
      </c>
      <c r="F1574" s="26">
        <v>46135.681944444397</v>
      </c>
      <c r="G1574" s="25">
        <v>19</v>
      </c>
      <c r="H1574" s="25">
        <v>19</v>
      </c>
      <c r="I1574" s="26">
        <v>46154.793749999997</v>
      </c>
      <c r="J1574" s="27">
        <v>2789</v>
      </c>
      <c r="K1574" s="27">
        <v>3295</v>
      </c>
      <c r="L1574" s="27">
        <v>1507</v>
      </c>
      <c r="M1574" s="27">
        <v>145615</v>
      </c>
      <c r="N1574" s="27">
        <v>121140</v>
      </c>
      <c r="O1574" s="25">
        <v>16</v>
      </c>
      <c r="P1574" s="27">
        <v>0</v>
      </c>
      <c r="Q1574" s="24"/>
      <c r="R1574" s="24"/>
      <c r="S1574" s="27">
        <v>86</v>
      </c>
      <c r="T1574" s="27">
        <v>127</v>
      </c>
      <c r="U1574" s="27">
        <v>2555700</v>
      </c>
      <c r="V1574" s="27">
        <v>1457900</v>
      </c>
      <c r="W1574" s="27">
        <v>2555700</v>
      </c>
      <c r="X1574" s="24" t="str">
        <f>IF(OR(I1574="",说明首页!$C$3-INT(I1574)&gt;7),"是","否")</f>
        <v>否</v>
      </c>
      <c r="Y1574" s="24" t="str">
        <f t="shared" si="192"/>
        <v>是</v>
      </c>
      <c r="Z1574" s="24" t="str">
        <f t="shared" si="193"/>
        <v>否</v>
      </c>
      <c r="AA1574" s="24" t="str">
        <f>IF(OR(I1574="",说明首页!$C$3-INT(I1574)&gt;=3),"是","否")</f>
        <v>否</v>
      </c>
      <c r="AB1574" s="28">
        <f t="shared" si="194"/>
        <v>80.384870603848711</v>
      </c>
      <c r="AC1574" s="29">
        <f t="shared" si="195"/>
        <v>255.57</v>
      </c>
      <c r="AD1574" s="27">
        <f t="shared" si="196"/>
        <v>20123.622047244095</v>
      </c>
      <c r="AE1574" s="29">
        <f t="shared" si="197"/>
        <v>145.79</v>
      </c>
      <c r="AF1574" s="29">
        <f t="shared" si="198"/>
        <v>126.1875</v>
      </c>
      <c r="AG1574" s="28" t="str">
        <f t="shared" si="199"/>
        <v/>
      </c>
      <c r="AH1574" s="28" t="str">
        <f t="shared" si="200"/>
        <v/>
      </c>
      <c r="AI1574" s="28" t="str">
        <f t="shared" si="201"/>
        <v/>
      </c>
      <c r="AJ1574" s="28" t="str">
        <f t="shared" si="202"/>
        <v/>
      </c>
      <c r="AK1574" s="28" t="str">
        <f t="shared" si="203"/>
        <v/>
      </c>
      <c r="AL1574" s="29" t="str">
        <f t="shared" si="204"/>
        <v/>
      </c>
      <c r="AM1574" s="25" t="str">
        <f t="shared" si="205"/>
        <v/>
      </c>
      <c r="AN1574" s="24" t="str">
        <f t="shared" si="206"/>
        <v>非参评</v>
      </c>
      <c r="AO1574" s="24" t="str">
        <f t="shared" si="207"/>
        <v>MOB1-</v>
      </c>
    </row>
    <row r="1575" spans="1:41" ht="13.5" hidden="1" customHeight="1">
      <c r="A1575" s="24" t="s">
        <v>1168</v>
      </c>
      <c r="B1575" s="34" t="s">
        <v>169</v>
      </c>
      <c r="C1575" s="25">
        <v>807910</v>
      </c>
      <c r="D1575" s="24" t="s">
        <v>1807</v>
      </c>
      <c r="E1575" s="26">
        <v>46135.679861111101</v>
      </c>
      <c r="F1575" s="26">
        <v>46135.679861111101</v>
      </c>
      <c r="G1575" s="25">
        <v>19</v>
      </c>
      <c r="H1575" s="25">
        <v>19</v>
      </c>
      <c r="I1575" s="26">
        <v>46154.7631944444</v>
      </c>
      <c r="J1575" s="27">
        <v>2538</v>
      </c>
      <c r="K1575" s="27">
        <v>2868</v>
      </c>
      <c r="L1575" s="27">
        <v>947</v>
      </c>
      <c r="M1575" s="27">
        <v>119389</v>
      </c>
      <c r="N1575" s="27">
        <v>96823</v>
      </c>
      <c r="O1575" s="25">
        <v>14</v>
      </c>
      <c r="P1575" s="27">
        <v>0</v>
      </c>
      <c r="Q1575" s="24"/>
      <c r="R1575" s="24"/>
      <c r="S1575" s="27">
        <v>77</v>
      </c>
      <c r="T1575" s="27">
        <v>112</v>
      </c>
      <c r="U1575" s="27">
        <v>3217600</v>
      </c>
      <c r="V1575" s="27">
        <v>1874600</v>
      </c>
      <c r="W1575" s="27">
        <v>3217600</v>
      </c>
      <c r="X1575" s="24" t="str">
        <f>IF(OR(I1575="",说明首页!$C$3-INT(I1575)&gt;7),"是","否")</f>
        <v>否</v>
      </c>
      <c r="Y1575" s="24" t="str">
        <f t="shared" si="192"/>
        <v>是</v>
      </c>
      <c r="Z1575" s="24" t="str">
        <f t="shared" si="193"/>
        <v>否</v>
      </c>
      <c r="AA1575" s="24" t="str">
        <f>IF(OR(I1575="",说明首页!$C$3-INT(I1575)&gt;=3),"是","否")</f>
        <v>否</v>
      </c>
      <c r="AB1575" s="28">
        <f t="shared" si="194"/>
        <v>102.24181626187962</v>
      </c>
      <c r="AC1575" s="29">
        <f t="shared" si="195"/>
        <v>321.76</v>
      </c>
      <c r="AD1575" s="27">
        <f t="shared" si="196"/>
        <v>28728.571428571428</v>
      </c>
      <c r="AE1575" s="29">
        <f t="shared" si="197"/>
        <v>187.46</v>
      </c>
      <c r="AF1575" s="29">
        <f t="shared" si="198"/>
        <v>115.26547619047619</v>
      </c>
      <c r="AG1575" s="28" t="str">
        <f t="shared" si="199"/>
        <v/>
      </c>
      <c r="AH1575" s="28" t="str">
        <f t="shared" si="200"/>
        <v/>
      </c>
      <c r="AI1575" s="28" t="str">
        <f t="shared" si="201"/>
        <v/>
      </c>
      <c r="AJ1575" s="28" t="str">
        <f t="shared" si="202"/>
        <v/>
      </c>
      <c r="AK1575" s="28" t="str">
        <f t="shared" si="203"/>
        <v/>
      </c>
      <c r="AL1575" s="29" t="str">
        <f t="shared" si="204"/>
        <v/>
      </c>
      <c r="AM1575" s="25" t="str">
        <f t="shared" si="205"/>
        <v/>
      </c>
      <c r="AN1575" s="24" t="str">
        <f t="shared" si="206"/>
        <v>非参评</v>
      </c>
      <c r="AO1575" s="24" t="str">
        <f t="shared" si="207"/>
        <v>MOB1-</v>
      </c>
    </row>
    <row r="1576" spans="1:41" ht="13.5" hidden="1" customHeight="1">
      <c r="A1576" s="24" t="s">
        <v>1168</v>
      </c>
      <c r="B1576" s="34" t="s">
        <v>152</v>
      </c>
      <c r="C1576" s="25">
        <v>807931</v>
      </c>
      <c r="D1576" s="24" t="s">
        <v>1918</v>
      </c>
      <c r="E1576" s="26">
        <v>46139.393750000003</v>
      </c>
      <c r="F1576" s="26">
        <v>46139.393750000003</v>
      </c>
      <c r="G1576" s="25">
        <v>15</v>
      </c>
      <c r="H1576" s="25">
        <v>15</v>
      </c>
      <c r="I1576" s="26">
        <v>46142.493055555598</v>
      </c>
      <c r="J1576" s="27">
        <v>366</v>
      </c>
      <c r="K1576" s="27">
        <v>376</v>
      </c>
      <c r="L1576" s="27">
        <v>193</v>
      </c>
      <c r="M1576" s="27">
        <v>16367</v>
      </c>
      <c r="N1576" s="27">
        <v>13930</v>
      </c>
      <c r="O1576" s="25">
        <v>4</v>
      </c>
      <c r="P1576" s="27">
        <v>0</v>
      </c>
      <c r="Q1576" s="24"/>
      <c r="R1576" s="24"/>
      <c r="S1576" s="27">
        <v>15</v>
      </c>
      <c r="T1576" s="27">
        <v>20</v>
      </c>
      <c r="U1576" s="27">
        <v>548100</v>
      </c>
      <c r="V1576" s="27">
        <v>4300</v>
      </c>
      <c r="W1576" s="27">
        <v>548100</v>
      </c>
      <c r="X1576" s="24" t="str">
        <f>IF(OR(I1576="",说明首页!$C$3-INT(I1576)&gt;7),"是","否")</f>
        <v>否</v>
      </c>
      <c r="Y1576" s="24" t="str">
        <f t="shared" si="192"/>
        <v>是</v>
      </c>
      <c r="Z1576" s="24" t="str">
        <f t="shared" si="193"/>
        <v>否</v>
      </c>
      <c r="AA1576" s="24" t="str">
        <f>IF(OR(I1576="",说明首页!$C$3-INT(I1576)&gt;=3),"是","否")</f>
        <v>否</v>
      </c>
      <c r="AB1576" s="28">
        <f t="shared" si="194"/>
        <v>72.176165803108802</v>
      </c>
      <c r="AC1576" s="29">
        <f t="shared" si="195"/>
        <v>54.81</v>
      </c>
      <c r="AD1576" s="27">
        <f t="shared" si="196"/>
        <v>27405</v>
      </c>
      <c r="AE1576" s="29">
        <f t="shared" si="197"/>
        <v>0.43</v>
      </c>
      <c r="AF1576" s="29">
        <f t="shared" si="198"/>
        <v>58.041666666666664</v>
      </c>
      <c r="AG1576" s="28" t="str">
        <f t="shared" si="199"/>
        <v/>
      </c>
      <c r="AH1576" s="28" t="str">
        <f t="shared" si="200"/>
        <v/>
      </c>
      <c r="AI1576" s="28" t="str">
        <f t="shared" si="201"/>
        <v/>
      </c>
      <c r="AJ1576" s="28" t="str">
        <f t="shared" si="202"/>
        <v/>
      </c>
      <c r="AK1576" s="28" t="str">
        <f t="shared" si="203"/>
        <v/>
      </c>
      <c r="AL1576" s="29" t="str">
        <f t="shared" si="204"/>
        <v/>
      </c>
      <c r="AM1576" s="25" t="str">
        <f t="shared" si="205"/>
        <v/>
      </c>
      <c r="AN1576" s="24" t="str">
        <f t="shared" si="206"/>
        <v>非参评</v>
      </c>
      <c r="AO1576" s="24" t="str">
        <f t="shared" si="207"/>
        <v>MOB1-</v>
      </c>
    </row>
    <row r="1577" spans="1:41" ht="13.5" hidden="1" customHeight="1">
      <c r="A1577" s="24" t="s">
        <v>1168</v>
      </c>
      <c r="B1577" s="34" t="s">
        <v>152</v>
      </c>
      <c r="C1577" s="25">
        <v>807932</v>
      </c>
      <c r="D1577" s="24" t="s">
        <v>1921</v>
      </c>
      <c r="E1577" s="26">
        <v>46139.394444444399</v>
      </c>
      <c r="F1577" s="26">
        <v>46139.394444444399</v>
      </c>
      <c r="G1577" s="25">
        <v>15</v>
      </c>
      <c r="H1577" s="25">
        <v>15</v>
      </c>
      <c r="I1577" s="26">
        <v>46154.775694444397</v>
      </c>
      <c r="J1577" s="27">
        <v>1611</v>
      </c>
      <c r="K1577" s="27">
        <v>2089</v>
      </c>
      <c r="L1577" s="27">
        <v>836</v>
      </c>
      <c r="M1577" s="27">
        <v>89472</v>
      </c>
      <c r="N1577" s="27">
        <v>72144</v>
      </c>
      <c r="O1577" s="25">
        <v>12</v>
      </c>
      <c r="P1577" s="27">
        <v>0</v>
      </c>
      <c r="Q1577" s="24"/>
      <c r="R1577" s="24"/>
      <c r="S1577" s="27">
        <v>46</v>
      </c>
      <c r="T1577" s="27">
        <v>69</v>
      </c>
      <c r="U1577" s="27">
        <v>1024800</v>
      </c>
      <c r="V1577" s="27">
        <v>170400</v>
      </c>
      <c r="W1577" s="27">
        <v>1024800</v>
      </c>
      <c r="X1577" s="24" t="str">
        <f>IF(OR(I1577="",说明首页!$C$3-INT(I1577)&gt;7),"是","否")</f>
        <v>否</v>
      </c>
      <c r="Y1577" s="24" t="str">
        <f t="shared" si="192"/>
        <v>是</v>
      </c>
      <c r="Z1577" s="24" t="str">
        <f t="shared" si="193"/>
        <v>否</v>
      </c>
      <c r="AA1577" s="24" t="str">
        <f>IF(OR(I1577="",说明首页!$C$3-INT(I1577)&gt;=3),"是","否")</f>
        <v>否</v>
      </c>
      <c r="AB1577" s="28">
        <f t="shared" si="194"/>
        <v>86.296650717703344</v>
      </c>
      <c r="AC1577" s="29">
        <f t="shared" si="195"/>
        <v>102.48</v>
      </c>
      <c r="AD1577" s="27">
        <f t="shared" si="196"/>
        <v>14852.173913043478</v>
      </c>
      <c r="AE1577" s="29">
        <f t="shared" si="197"/>
        <v>17.04</v>
      </c>
      <c r="AF1577" s="29">
        <f t="shared" si="198"/>
        <v>100.2</v>
      </c>
      <c r="AG1577" s="28" t="str">
        <f t="shared" si="199"/>
        <v/>
      </c>
      <c r="AH1577" s="28" t="str">
        <f t="shared" si="200"/>
        <v/>
      </c>
      <c r="AI1577" s="28" t="str">
        <f t="shared" si="201"/>
        <v/>
      </c>
      <c r="AJ1577" s="28" t="str">
        <f t="shared" si="202"/>
        <v/>
      </c>
      <c r="AK1577" s="28" t="str">
        <f t="shared" si="203"/>
        <v/>
      </c>
      <c r="AL1577" s="29" t="str">
        <f t="shared" si="204"/>
        <v/>
      </c>
      <c r="AM1577" s="25" t="str">
        <f t="shared" si="205"/>
        <v/>
      </c>
      <c r="AN1577" s="24" t="str">
        <f t="shared" si="206"/>
        <v>非参评</v>
      </c>
      <c r="AO1577" s="24" t="str">
        <f t="shared" si="207"/>
        <v>MOB1-</v>
      </c>
    </row>
    <row r="1578" spans="1:41" ht="13.5" hidden="1" customHeight="1">
      <c r="A1578" s="24" t="s">
        <v>1168</v>
      </c>
      <c r="B1578" s="34" t="s">
        <v>152</v>
      </c>
      <c r="C1578" s="25">
        <v>807933</v>
      </c>
      <c r="D1578" s="24" t="s">
        <v>1932</v>
      </c>
      <c r="E1578" s="26">
        <v>46139.395138888904</v>
      </c>
      <c r="F1578" s="26">
        <v>46139.395138888904</v>
      </c>
      <c r="G1578" s="25">
        <v>15</v>
      </c>
      <c r="H1578" s="25">
        <v>15</v>
      </c>
      <c r="I1578" s="26">
        <v>46154.774305555598</v>
      </c>
      <c r="J1578" s="27">
        <v>1291</v>
      </c>
      <c r="K1578" s="27">
        <v>1819</v>
      </c>
      <c r="L1578" s="27">
        <v>823</v>
      </c>
      <c r="M1578" s="27">
        <v>81966</v>
      </c>
      <c r="N1578" s="27">
        <v>67474</v>
      </c>
      <c r="O1578" s="25">
        <v>11</v>
      </c>
      <c r="P1578" s="27">
        <v>0</v>
      </c>
      <c r="Q1578" s="24"/>
      <c r="R1578" s="24"/>
      <c r="S1578" s="27">
        <v>39</v>
      </c>
      <c r="T1578" s="27">
        <v>66</v>
      </c>
      <c r="U1578" s="27">
        <v>1025200</v>
      </c>
      <c r="V1578" s="27">
        <v>486100</v>
      </c>
      <c r="W1578" s="27">
        <v>1025200</v>
      </c>
      <c r="X1578" s="24" t="str">
        <f>IF(OR(I1578="",说明首页!$C$3-INT(I1578)&gt;7),"是","否")</f>
        <v>否</v>
      </c>
      <c r="Y1578" s="24" t="str">
        <f t="shared" si="192"/>
        <v>是</v>
      </c>
      <c r="Z1578" s="24" t="str">
        <f t="shared" si="193"/>
        <v>否</v>
      </c>
      <c r="AA1578" s="24" t="str">
        <f>IF(OR(I1578="",说明首页!$C$3-INT(I1578)&gt;=3),"是","否")</f>
        <v>否</v>
      </c>
      <c r="AB1578" s="28">
        <f t="shared" si="194"/>
        <v>81.985419198055894</v>
      </c>
      <c r="AC1578" s="29">
        <f t="shared" si="195"/>
        <v>102.52</v>
      </c>
      <c r="AD1578" s="27">
        <f t="shared" si="196"/>
        <v>15533.333333333334</v>
      </c>
      <c r="AE1578" s="29">
        <f t="shared" si="197"/>
        <v>48.61</v>
      </c>
      <c r="AF1578" s="29">
        <f t="shared" si="198"/>
        <v>102.23333333333333</v>
      </c>
      <c r="AG1578" s="28" t="str">
        <f t="shared" si="199"/>
        <v/>
      </c>
      <c r="AH1578" s="28" t="str">
        <f t="shared" si="200"/>
        <v/>
      </c>
      <c r="AI1578" s="28" t="str">
        <f t="shared" si="201"/>
        <v/>
      </c>
      <c r="AJ1578" s="28" t="str">
        <f t="shared" si="202"/>
        <v/>
      </c>
      <c r="AK1578" s="28" t="str">
        <f t="shared" si="203"/>
        <v/>
      </c>
      <c r="AL1578" s="29" t="str">
        <f t="shared" si="204"/>
        <v/>
      </c>
      <c r="AM1578" s="25" t="str">
        <f t="shared" si="205"/>
        <v/>
      </c>
      <c r="AN1578" s="24" t="str">
        <f t="shared" si="206"/>
        <v>非参评</v>
      </c>
      <c r="AO1578" s="24" t="str">
        <f t="shared" si="207"/>
        <v>MOB1-</v>
      </c>
    </row>
    <row r="1579" spans="1:41" ht="13.5" hidden="1" customHeight="1">
      <c r="A1579" s="24" t="s">
        <v>1168</v>
      </c>
      <c r="B1579" s="34" t="s">
        <v>176</v>
      </c>
      <c r="C1579" s="25">
        <v>808141</v>
      </c>
      <c r="D1579" s="24" t="s">
        <v>1553</v>
      </c>
      <c r="E1579" s="26">
        <v>46139.662499999999</v>
      </c>
      <c r="F1579" s="26">
        <v>46139.662499999999</v>
      </c>
      <c r="G1579" s="25">
        <v>15</v>
      </c>
      <c r="H1579" s="25">
        <v>15</v>
      </c>
      <c r="I1579" s="26">
        <v>46140.401388888902</v>
      </c>
      <c r="J1579" s="27">
        <v>70</v>
      </c>
      <c r="K1579" s="27">
        <v>70</v>
      </c>
      <c r="L1579" s="27">
        <v>11</v>
      </c>
      <c r="M1579" s="27">
        <v>2257</v>
      </c>
      <c r="N1579" s="27">
        <v>1563</v>
      </c>
      <c r="O1579" s="25">
        <v>1</v>
      </c>
      <c r="P1579" s="27">
        <v>0</v>
      </c>
      <c r="Q1579" s="24"/>
      <c r="R1579" s="24"/>
      <c r="S1579" s="27">
        <v>4</v>
      </c>
      <c r="T1579" s="27">
        <v>5</v>
      </c>
      <c r="U1579" s="27">
        <v>21500</v>
      </c>
      <c r="V1579" s="27"/>
      <c r="W1579" s="27">
        <v>21500</v>
      </c>
      <c r="X1579" s="24" t="str">
        <f>IF(OR(I1579="",说明首页!$C$3-INT(I1579)&gt;7),"是","否")</f>
        <v>否</v>
      </c>
      <c r="Y1579" s="24" t="str">
        <f t="shared" si="192"/>
        <v>是</v>
      </c>
      <c r="Z1579" s="24" t="str">
        <f t="shared" si="193"/>
        <v>否</v>
      </c>
      <c r="AA1579" s="24" t="str">
        <f>IF(OR(I1579="",说明首页!$C$3-INT(I1579)&gt;=3),"是","否")</f>
        <v>否</v>
      </c>
      <c r="AB1579" s="28">
        <f t="shared" si="194"/>
        <v>142.09090909090909</v>
      </c>
      <c r="AC1579" s="29">
        <f t="shared" si="195"/>
        <v>2.15</v>
      </c>
      <c r="AD1579" s="27">
        <f t="shared" si="196"/>
        <v>4300</v>
      </c>
      <c r="AE1579" s="29">
        <f t="shared" si="197"/>
        <v>0</v>
      </c>
      <c r="AF1579" s="29">
        <f t="shared" si="198"/>
        <v>26.05</v>
      </c>
      <c r="AG1579" s="28" t="str">
        <f t="shared" si="199"/>
        <v/>
      </c>
      <c r="AH1579" s="28" t="str">
        <f t="shared" si="200"/>
        <v/>
      </c>
      <c r="AI1579" s="28" t="str">
        <f t="shared" si="201"/>
        <v/>
      </c>
      <c r="AJ1579" s="28" t="str">
        <f t="shared" si="202"/>
        <v/>
      </c>
      <c r="AK1579" s="28" t="str">
        <f t="shared" si="203"/>
        <v/>
      </c>
      <c r="AL1579" s="29" t="str">
        <f t="shared" si="204"/>
        <v/>
      </c>
      <c r="AM1579" s="25" t="str">
        <f t="shared" si="205"/>
        <v/>
      </c>
      <c r="AN1579" s="24" t="str">
        <f t="shared" si="206"/>
        <v>非参评</v>
      </c>
      <c r="AO1579" s="24" t="str">
        <f t="shared" si="207"/>
        <v>MOB1-</v>
      </c>
    </row>
    <row r="1580" spans="1:41" ht="13.5" hidden="1" customHeight="1">
      <c r="A1580" s="24" t="s">
        <v>1168</v>
      </c>
      <c r="B1580" s="34" t="s">
        <v>176</v>
      </c>
      <c r="C1580" s="25">
        <v>808142</v>
      </c>
      <c r="D1580" s="24" t="s">
        <v>1058</v>
      </c>
      <c r="E1580" s="26">
        <v>46139.6652777778</v>
      </c>
      <c r="F1580" s="26">
        <v>46139.6652777778</v>
      </c>
      <c r="G1580" s="25">
        <v>15</v>
      </c>
      <c r="H1580" s="25">
        <v>15</v>
      </c>
      <c r="I1580" s="26">
        <v>46154.747916666704</v>
      </c>
      <c r="J1580" s="27">
        <v>1083</v>
      </c>
      <c r="K1580" s="27">
        <v>1836</v>
      </c>
      <c r="L1580" s="27">
        <v>823</v>
      </c>
      <c r="M1580" s="24">
        <v>84996</v>
      </c>
      <c r="N1580" s="24">
        <v>71549</v>
      </c>
      <c r="O1580" s="24">
        <v>12</v>
      </c>
      <c r="P1580" s="24">
        <v>0</v>
      </c>
      <c r="Q1580" s="24"/>
      <c r="R1580" s="24"/>
      <c r="S1580" s="24">
        <v>57</v>
      </c>
      <c r="T1580" s="24">
        <v>79</v>
      </c>
      <c r="U1580" s="24">
        <v>1798800</v>
      </c>
      <c r="V1580" s="24">
        <v>447200</v>
      </c>
      <c r="W1580" s="24">
        <v>1798800</v>
      </c>
      <c r="X1580" s="24" t="str">
        <f>IF(OR(I1580="",说明首页!$C$3-INT(I1580)&gt;7),"是","否")</f>
        <v>否</v>
      </c>
      <c r="Y1580" s="24" t="str">
        <f t="shared" si="192"/>
        <v>是</v>
      </c>
      <c r="Z1580" s="24" t="str">
        <f t="shared" si="193"/>
        <v>否</v>
      </c>
      <c r="AA1580" s="24" t="str">
        <f>IF(OR(I1580="",说明首页!$C$3-INT(I1580)&gt;=3),"是","否")</f>
        <v>否</v>
      </c>
      <c r="AB1580" s="28">
        <f t="shared" si="194"/>
        <v>86.936816524908863</v>
      </c>
      <c r="AC1580" s="29">
        <f t="shared" si="195"/>
        <v>179.88</v>
      </c>
      <c r="AD1580" s="27">
        <f t="shared" si="196"/>
        <v>22769.620253164558</v>
      </c>
      <c r="AE1580" s="29">
        <f t="shared" si="197"/>
        <v>44.72</v>
      </c>
      <c r="AF1580" s="29">
        <f t="shared" si="198"/>
        <v>99.373611111111117</v>
      </c>
      <c r="AG1580" s="28" t="str">
        <f t="shared" si="199"/>
        <v/>
      </c>
      <c r="AH1580" s="28" t="str">
        <f t="shared" si="200"/>
        <v/>
      </c>
      <c r="AI1580" s="28" t="str">
        <f t="shared" si="201"/>
        <v/>
      </c>
      <c r="AJ1580" s="28" t="str">
        <f t="shared" si="202"/>
        <v/>
      </c>
      <c r="AK1580" s="28" t="str">
        <f t="shared" si="203"/>
        <v/>
      </c>
      <c r="AL1580" s="29" t="str">
        <f t="shared" si="204"/>
        <v/>
      </c>
      <c r="AM1580" s="25" t="str">
        <f t="shared" si="205"/>
        <v/>
      </c>
      <c r="AN1580" s="24" t="str">
        <f t="shared" si="206"/>
        <v>非参评</v>
      </c>
      <c r="AO1580" s="24" t="str">
        <f t="shared" si="207"/>
        <v>MOB1-</v>
      </c>
    </row>
    <row r="1581" spans="1:41" ht="13.5" hidden="1" customHeight="1">
      <c r="A1581" s="24" t="s">
        <v>1168</v>
      </c>
      <c r="B1581" s="34" t="s">
        <v>176</v>
      </c>
      <c r="C1581" s="25">
        <v>808143</v>
      </c>
      <c r="D1581" s="24" t="s">
        <v>177</v>
      </c>
      <c r="E1581" s="26">
        <v>46139.661805555603</v>
      </c>
      <c r="F1581" s="26">
        <v>46139.661805555603</v>
      </c>
      <c r="G1581" s="25">
        <v>15</v>
      </c>
      <c r="H1581" s="25">
        <v>15</v>
      </c>
      <c r="I1581" s="26">
        <v>46140.417361111096</v>
      </c>
      <c r="J1581" s="27">
        <v>64</v>
      </c>
      <c r="K1581" s="27">
        <v>66</v>
      </c>
      <c r="L1581" s="27">
        <v>14</v>
      </c>
      <c r="M1581" s="27">
        <v>2675</v>
      </c>
      <c r="N1581" s="27">
        <v>2088</v>
      </c>
      <c r="O1581" s="25">
        <v>1</v>
      </c>
      <c r="P1581" s="27">
        <v>0</v>
      </c>
      <c r="Q1581" s="24"/>
      <c r="R1581" s="24"/>
      <c r="S1581" s="27">
        <v>2</v>
      </c>
      <c r="T1581" s="27">
        <v>6</v>
      </c>
      <c r="U1581" s="27">
        <v>155000</v>
      </c>
      <c r="V1581" s="27">
        <v>8500</v>
      </c>
      <c r="W1581" s="27">
        <v>155000</v>
      </c>
      <c r="X1581" s="24" t="str">
        <f>IF(OR(I1581="",说明首页!$C$3-INT(I1581)&gt;7),"是","否")</f>
        <v>否</v>
      </c>
      <c r="Y1581" s="24" t="str">
        <f t="shared" si="192"/>
        <v>是</v>
      </c>
      <c r="Z1581" s="24" t="str">
        <f t="shared" si="193"/>
        <v>否</v>
      </c>
      <c r="AA1581" s="24" t="str">
        <f>IF(OR(I1581="",说明首页!$C$3-INT(I1581)&gt;=3),"是","否")</f>
        <v>否</v>
      </c>
      <c r="AB1581" s="28">
        <f t="shared" si="194"/>
        <v>149.14285714285714</v>
      </c>
      <c r="AC1581" s="29">
        <f t="shared" si="195"/>
        <v>15.5</v>
      </c>
      <c r="AD1581" s="27">
        <f t="shared" si="196"/>
        <v>25833.333333333332</v>
      </c>
      <c r="AE1581" s="29">
        <f t="shared" si="197"/>
        <v>0.85</v>
      </c>
      <c r="AF1581" s="29">
        <f t="shared" si="198"/>
        <v>34.799999999999997</v>
      </c>
      <c r="AG1581" s="28" t="str">
        <f t="shared" si="199"/>
        <v/>
      </c>
      <c r="AH1581" s="28" t="str">
        <f t="shared" si="200"/>
        <v/>
      </c>
      <c r="AI1581" s="28" t="str">
        <f t="shared" si="201"/>
        <v/>
      </c>
      <c r="AJ1581" s="28" t="str">
        <f t="shared" si="202"/>
        <v/>
      </c>
      <c r="AK1581" s="28" t="str">
        <f t="shared" si="203"/>
        <v/>
      </c>
      <c r="AL1581" s="29" t="str">
        <f t="shared" si="204"/>
        <v/>
      </c>
      <c r="AM1581" s="25" t="str">
        <f t="shared" si="205"/>
        <v/>
      </c>
      <c r="AN1581" s="24" t="str">
        <f t="shared" si="206"/>
        <v>非参评</v>
      </c>
      <c r="AO1581" s="24" t="str">
        <f t="shared" si="207"/>
        <v>MOB1-</v>
      </c>
    </row>
    <row r="1582" spans="1:41" ht="13.5" hidden="1" customHeight="1">
      <c r="A1582" s="24" t="s">
        <v>1168</v>
      </c>
      <c r="B1582" s="34" t="s">
        <v>147</v>
      </c>
      <c r="C1582" s="25">
        <v>808144</v>
      </c>
      <c r="D1582" s="24" t="s">
        <v>1438</v>
      </c>
      <c r="E1582" s="26">
        <v>46137.697222222203</v>
      </c>
      <c r="F1582" s="26">
        <v>46137.697222222203</v>
      </c>
      <c r="G1582" s="25">
        <v>17</v>
      </c>
      <c r="H1582" s="25">
        <v>17</v>
      </c>
      <c r="I1582" s="26">
        <v>46153.782638888901</v>
      </c>
      <c r="J1582" s="27">
        <v>2172</v>
      </c>
      <c r="K1582" s="27">
        <v>2415</v>
      </c>
      <c r="L1582" s="27">
        <v>1209</v>
      </c>
      <c r="M1582" s="27">
        <v>123982</v>
      </c>
      <c r="N1582" s="27">
        <v>106038</v>
      </c>
      <c r="O1582" s="25">
        <v>13</v>
      </c>
      <c r="P1582" s="27">
        <v>0</v>
      </c>
      <c r="Q1582" s="24"/>
      <c r="R1582" s="24"/>
      <c r="S1582" s="27">
        <v>62</v>
      </c>
      <c r="T1582" s="27">
        <v>80</v>
      </c>
      <c r="U1582" s="27">
        <v>1584000</v>
      </c>
      <c r="V1582" s="24">
        <v>770100</v>
      </c>
      <c r="W1582" s="27">
        <v>1584000</v>
      </c>
      <c r="X1582" s="24" t="str">
        <f>IF(OR(I1582="",说明首页!$C$3-INT(I1582)&gt;7),"是","否")</f>
        <v>否</v>
      </c>
      <c r="Y1582" s="24" t="str">
        <f t="shared" si="192"/>
        <v>是</v>
      </c>
      <c r="Z1582" s="24" t="str">
        <f t="shared" si="193"/>
        <v>否</v>
      </c>
      <c r="AA1582" s="24" t="str">
        <f>IF(OR(I1582="",说明首页!$C$3-INT(I1582)&gt;=3),"是","否")</f>
        <v>否</v>
      </c>
      <c r="AB1582" s="28">
        <f t="shared" si="194"/>
        <v>87.707196029776668</v>
      </c>
      <c r="AC1582" s="29">
        <f t="shared" si="195"/>
        <v>158.4</v>
      </c>
      <c r="AD1582" s="27">
        <f t="shared" si="196"/>
        <v>19800</v>
      </c>
      <c r="AE1582" s="29">
        <f t="shared" si="197"/>
        <v>77.010000000000005</v>
      </c>
      <c r="AF1582" s="29">
        <f t="shared" si="198"/>
        <v>135.94615384615383</v>
      </c>
      <c r="AG1582" s="28" t="str">
        <f t="shared" si="199"/>
        <v/>
      </c>
      <c r="AH1582" s="28" t="str">
        <f t="shared" si="200"/>
        <v/>
      </c>
      <c r="AI1582" s="28" t="str">
        <f t="shared" si="201"/>
        <v/>
      </c>
      <c r="AJ1582" s="28" t="str">
        <f t="shared" si="202"/>
        <v/>
      </c>
      <c r="AK1582" s="28" t="str">
        <f t="shared" si="203"/>
        <v/>
      </c>
      <c r="AL1582" s="29" t="str">
        <f t="shared" si="204"/>
        <v/>
      </c>
      <c r="AM1582" s="25" t="str">
        <f t="shared" si="205"/>
        <v/>
      </c>
      <c r="AN1582" s="24" t="str">
        <f t="shared" si="206"/>
        <v>非参评</v>
      </c>
      <c r="AO1582" s="24" t="str">
        <f t="shared" si="207"/>
        <v>MOB1-</v>
      </c>
    </row>
    <row r="1583" spans="1:41" ht="13.5" hidden="1" customHeight="1">
      <c r="A1583" s="24" t="s">
        <v>1168</v>
      </c>
      <c r="B1583" s="34" t="s">
        <v>147</v>
      </c>
      <c r="C1583" s="25">
        <v>808148</v>
      </c>
      <c r="D1583" s="24" t="s">
        <v>1412</v>
      </c>
      <c r="E1583" s="26">
        <v>46137.6965277778</v>
      </c>
      <c r="F1583" s="26">
        <v>46137.6965277778</v>
      </c>
      <c r="G1583" s="25">
        <v>17</v>
      </c>
      <c r="H1583" s="25">
        <v>17</v>
      </c>
      <c r="I1583" s="26">
        <v>46154.806944444397</v>
      </c>
      <c r="J1583" s="27">
        <v>2655</v>
      </c>
      <c r="K1583" s="27">
        <v>2923</v>
      </c>
      <c r="L1583" s="27">
        <v>1301</v>
      </c>
      <c r="M1583" s="27">
        <v>134389</v>
      </c>
      <c r="N1583" s="27">
        <v>109210</v>
      </c>
      <c r="O1583" s="25">
        <v>14</v>
      </c>
      <c r="P1583" s="27">
        <v>0</v>
      </c>
      <c r="Q1583" s="24"/>
      <c r="R1583" s="24"/>
      <c r="S1583" s="27">
        <v>84</v>
      </c>
      <c r="T1583" s="27">
        <v>118</v>
      </c>
      <c r="U1583" s="27">
        <v>2111500</v>
      </c>
      <c r="V1583" s="27">
        <v>818000</v>
      </c>
      <c r="W1583" s="27">
        <v>2111500</v>
      </c>
      <c r="X1583" s="24" t="str">
        <f>IF(OR(I1583="",说明首页!$C$3-INT(I1583)&gt;7),"是","否")</f>
        <v>否</v>
      </c>
      <c r="Y1583" s="24" t="str">
        <f t="shared" si="192"/>
        <v>是</v>
      </c>
      <c r="Z1583" s="24" t="str">
        <f t="shared" si="193"/>
        <v>否</v>
      </c>
      <c r="AA1583" s="24" t="str">
        <f>IF(OR(I1583="",说明首页!$C$3-INT(I1583)&gt;=3),"是","否")</f>
        <v>否</v>
      </c>
      <c r="AB1583" s="28">
        <f t="shared" si="194"/>
        <v>83.943120676402771</v>
      </c>
      <c r="AC1583" s="29">
        <f t="shared" si="195"/>
        <v>211.15</v>
      </c>
      <c r="AD1583" s="27">
        <f t="shared" si="196"/>
        <v>17894.067796610168</v>
      </c>
      <c r="AE1583" s="29">
        <f t="shared" si="197"/>
        <v>81.8</v>
      </c>
      <c r="AF1583" s="29">
        <f t="shared" si="198"/>
        <v>130.01190476190476</v>
      </c>
      <c r="AG1583" s="28" t="str">
        <f t="shared" si="199"/>
        <v/>
      </c>
      <c r="AH1583" s="28" t="str">
        <f t="shared" si="200"/>
        <v/>
      </c>
      <c r="AI1583" s="28" t="str">
        <f t="shared" si="201"/>
        <v/>
      </c>
      <c r="AJ1583" s="28" t="str">
        <f t="shared" si="202"/>
        <v/>
      </c>
      <c r="AK1583" s="28" t="str">
        <f t="shared" si="203"/>
        <v/>
      </c>
      <c r="AL1583" s="29" t="str">
        <f t="shared" si="204"/>
        <v/>
      </c>
      <c r="AM1583" s="25" t="str">
        <f t="shared" si="205"/>
        <v/>
      </c>
      <c r="AN1583" s="24" t="str">
        <f t="shared" si="206"/>
        <v>非参评</v>
      </c>
      <c r="AO1583" s="24" t="str">
        <f t="shared" si="207"/>
        <v>MOB1-</v>
      </c>
    </row>
    <row r="1584" spans="1:41" ht="13.5" hidden="1" customHeight="1">
      <c r="A1584" s="24" t="s">
        <v>1168</v>
      </c>
      <c r="B1584" s="34" t="s">
        <v>147</v>
      </c>
      <c r="C1584" s="25">
        <v>808149</v>
      </c>
      <c r="D1584" s="24" t="s">
        <v>1280</v>
      </c>
      <c r="E1584" s="26">
        <v>46137.697916666701</v>
      </c>
      <c r="F1584" s="26">
        <v>46137.697916666701</v>
      </c>
      <c r="G1584" s="25">
        <v>17</v>
      </c>
      <c r="H1584" s="25">
        <v>17</v>
      </c>
      <c r="I1584" s="26">
        <v>46137.78125</v>
      </c>
      <c r="J1584" s="27">
        <v>28</v>
      </c>
      <c r="K1584" s="27">
        <v>30</v>
      </c>
      <c r="L1584" s="27">
        <v>18</v>
      </c>
      <c r="M1584" s="27">
        <v>1955</v>
      </c>
      <c r="N1584" s="27">
        <v>1781</v>
      </c>
      <c r="O1584" s="25">
        <v>1</v>
      </c>
      <c r="P1584" s="27"/>
      <c r="Q1584" s="24"/>
      <c r="R1584" s="24"/>
      <c r="S1584" s="27"/>
      <c r="T1584" s="27"/>
      <c r="U1584" s="27"/>
      <c r="V1584" s="27"/>
      <c r="W1584" s="27"/>
      <c r="X1584" s="24" t="str">
        <f>IF(OR(I1584="",说明首页!$C$3-INT(I1584)&gt;7),"是","否")</f>
        <v>否</v>
      </c>
      <c r="Y1584" s="24" t="str">
        <f t="shared" si="192"/>
        <v>是</v>
      </c>
      <c r="Z1584" s="24" t="str">
        <f t="shared" si="193"/>
        <v>否</v>
      </c>
      <c r="AA1584" s="24" t="str">
        <f>IF(OR(I1584="",说明首页!$C$3-INT(I1584)&gt;=3),"是","否")</f>
        <v>否</v>
      </c>
      <c r="AB1584" s="28">
        <f t="shared" si="194"/>
        <v>98.944444444444443</v>
      </c>
      <c r="AC1584" s="29">
        <f t="shared" si="195"/>
        <v>0</v>
      </c>
      <c r="AD1584" s="27">
        <f t="shared" si="196"/>
        <v>0</v>
      </c>
      <c r="AE1584" s="29">
        <f t="shared" si="197"/>
        <v>0</v>
      </c>
      <c r="AF1584" s="29">
        <f t="shared" si="198"/>
        <v>29.683333333333334</v>
      </c>
      <c r="AG1584" s="28" t="str">
        <f t="shared" si="199"/>
        <v/>
      </c>
      <c r="AH1584" s="28" t="str">
        <f t="shared" si="200"/>
        <v/>
      </c>
      <c r="AI1584" s="28" t="str">
        <f t="shared" si="201"/>
        <v/>
      </c>
      <c r="AJ1584" s="28" t="str">
        <f t="shared" si="202"/>
        <v/>
      </c>
      <c r="AK1584" s="28" t="str">
        <f t="shared" si="203"/>
        <v/>
      </c>
      <c r="AL1584" s="29" t="str">
        <f t="shared" si="204"/>
        <v/>
      </c>
      <c r="AM1584" s="25" t="str">
        <f t="shared" si="205"/>
        <v/>
      </c>
      <c r="AN1584" s="24" t="str">
        <f t="shared" si="206"/>
        <v>非参评</v>
      </c>
      <c r="AO1584" s="24" t="str">
        <f t="shared" si="207"/>
        <v>MOB1-</v>
      </c>
    </row>
    <row r="1585" spans="1:41" ht="13.5" hidden="1" customHeight="1">
      <c r="A1585" s="24" t="s">
        <v>1168</v>
      </c>
      <c r="B1585" s="34" t="s">
        <v>147</v>
      </c>
      <c r="C1585" s="25">
        <v>808152</v>
      </c>
      <c r="D1585" s="24" t="s">
        <v>1455</v>
      </c>
      <c r="E1585" s="26">
        <v>46137.697916666701</v>
      </c>
      <c r="F1585" s="26">
        <v>46137.697916666701</v>
      </c>
      <c r="G1585" s="25">
        <v>17</v>
      </c>
      <c r="H1585" s="25">
        <v>17</v>
      </c>
      <c r="I1585" s="26">
        <v>46139.513888888898</v>
      </c>
      <c r="J1585" s="27">
        <v>30</v>
      </c>
      <c r="K1585" s="27">
        <v>30</v>
      </c>
      <c r="L1585" s="27">
        <v>16</v>
      </c>
      <c r="M1585" s="27">
        <v>988</v>
      </c>
      <c r="N1585" s="27">
        <v>775</v>
      </c>
      <c r="O1585" s="25"/>
      <c r="P1585" s="27">
        <v>0</v>
      </c>
      <c r="Q1585" s="24"/>
      <c r="R1585" s="24"/>
      <c r="S1585" s="27">
        <v>2</v>
      </c>
      <c r="T1585" s="27">
        <v>2</v>
      </c>
      <c r="U1585" s="27">
        <v>21600</v>
      </c>
      <c r="V1585" s="27"/>
      <c r="W1585" s="27">
        <v>21600</v>
      </c>
      <c r="X1585" s="24" t="str">
        <f>IF(OR(I1585="",说明首页!$C$3-INT(I1585)&gt;7),"是","否")</f>
        <v>否</v>
      </c>
      <c r="Y1585" s="24" t="str">
        <f t="shared" si="192"/>
        <v>是</v>
      </c>
      <c r="Z1585" s="24" t="str">
        <f t="shared" si="193"/>
        <v>否</v>
      </c>
      <c r="AA1585" s="24" t="str">
        <f>IF(OR(I1585="",说明首页!$C$3-INT(I1585)&gt;=3),"是","否")</f>
        <v>否</v>
      </c>
      <c r="AB1585" s="28">
        <f t="shared" si="194"/>
        <v>48.4375</v>
      </c>
      <c r="AC1585" s="29">
        <f t="shared" si="195"/>
        <v>2.16</v>
      </c>
      <c r="AD1585" s="27">
        <f t="shared" si="196"/>
        <v>10800</v>
      </c>
      <c r="AE1585" s="29">
        <f t="shared" si="197"/>
        <v>0</v>
      </c>
      <c r="AF1585" s="29">
        <f t="shared" si="198"/>
        <v>0</v>
      </c>
      <c r="AG1585" s="28" t="str">
        <f t="shared" si="199"/>
        <v/>
      </c>
      <c r="AH1585" s="28" t="str">
        <f t="shared" si="200"/>
        <v/>
      </c>
      <c r="AI1585" s="28" t="str">
        <f t="shared" si="201"/>
        <v/>
      </c>
      <c r="AJ1585" s="28" t="str">
        <f t="shared" si="202"/>
        <v/>
      </c>
      <c r="AK1585" s="28" t="str">
        <f t="shared" si="203"/>
        <v/>
      </c>
      <c r="AL1585" s="29" t="str">
        <f t="shared" si="204"/>
        <v/>
      </c>
      <c r="AM1585" s="25" t="str">
        <f t="shared" si="205"/>
        <v/>
      </c>
      <c r="AN1585" s="24" t="str">
        <f t="shared" si="206"/>
        <v>非参评</v>
      </c>
      <c r="AO1585" s="24" t="str">
        <f t="shared" si="207"/>
        <v>MOB1-</v>
      </c>
    </row>
    <row r="1586" spans="1:41" ht="13.5" hidden="1" customHeight="1">
      <c r="A1586" s="24" t="s">
        <v>1168</v>
      </c>
      <c r="B1586" s="34" t="s">
        <v>147</v>
      </c>
      <c r="C1586" s="25">
        <v>808153</v>
      </c>
      <c r="D1586" s="24" t="s">
        <v>455</v>
      </c>
      <c r="E1586" s="26">
        <v>46137.698611111096</v>
      </c>
      <c r="F1586" s="26">
        <v>46137.698611111096</v>
      </c>
      <c r="G1586" s="25">
        <v>17</v>
      </c>
      <c r="H1586" s="25">
        <v>17</v>
      </c>
      <c r="I1586" s="26">
        <v>46154.784027777801</v>
      </c>
      <c r="J1586" s="27">
        <v>1423</v>
      </c>
      <c r="K1586" s="27">
        <v>1546</v>
      </c>
      <c r="L1586" s="27">
        <v>739</v>
      </c>
      <c r="M1586" s="27">
        <v>72408</v>
      </c>
      <c r="N1586" s="27">
        <v>60154</v>
      </c>
      <c r="O1586" s="25">
        <v>12</v>
      </c>
      <c r="P1586" s="27">
        <v>0</v>
      </c>
      <c r="Q1586" s="24"/>
      <c r="R1586" s="24"/>
      <c r="S1586" s="27">
        <v>34</v>
      </c>
      <c r="T1586" s="27">
        <v>49</v>
      </c>
      <c r="U1586" s="27">
        <v>1379200</v>
      </c>
      <c r="V1586" s="27">
        <v>748800</v>
      </c>
      <c r="W1586" s="27">
        <v>1379200</v>
      </c>
      <c r="X1586" s="24" t="str">
        <f>IF(OR(I1586="",说明首页!$C$3-INT(I1586)&gt;7),"是","否")</f>
        <v>否</v>
      </c>
      <c r="Y1586" s="24" t="str">
        <f t="shared" si="192"/>
        <v>是</v>
      </c>
      <c r="Z1586" s="24" t="str">
        <f t="shared" si="193"/>
        <v>否</v>
      </c>
      <c r="AA1586" s="24" t="str">
        <f>IF(OR(I1586="",说明首页!$C$3-INT(I1586)&gt;=3),"是","否")</f>
        <v>否</v>
      </c>
      <c r="AB1586" s="28">
        <f t="shared" si="194"/>
        <v>81.399188092016232</v>
      </c>
      <c r="AC1586" s="29">
        <f t="shared" si="195"/>
        <v>137.91999999999999</v>
      </c>
      <c r="AD1586" s="27">
        <f t="shared" si="196"/>
        <v>28146.938775510203</v>
      </c>
      <c r="AE1586" s="29">
        <f t="shared" si="197"/>
        <v>74.88</v>
      </c>
      <c r="AF1586" s="29">
        <f t="shared" si="198"/>
        <v>83.547222222222217</v>
      </c>
      <c r="AG1586" s="28" t="str">
        <f t="shared" si="199"/>
        <v/>
      </c>
      <c r="AH1586" s="28" t="str">
        <f t="shared" si="200"/>
        <v/>
      </c>
      <c r="AI1586" s="28" t="str">
        <f t="shared" si="201"/>
        <v/>
      </c>
      <c r="AJ1586" s="28" t="str">
        <f t="shared" si="202"/>
        <v/>
      </c>
      <c r="AK1586" s="28" t="str">
        <f t="shared" si="203"/>
        <v/>
      </c>
      <c r="AL1586" s="29" t="str">
        <f t="shared" si="204"/>
        <v/>
      </c>
      <c r="AM1586" s="25" t="str">
        <f t="shared" si="205"/>
        <v/>
      </c>
      <c r="AN1586" s="24" t="str">
        <f t="shared" si="206"/>
        <v>非参评</v>
      </c>
      <c r="AO1586" s="24" t="str">
        <f t="shared" si="207"/>
        <v>MOB1-</v>
      </c>
    </row>
    <row r="1587" spans="1:41" ht="13.5" hidden="1" customHeight="1">
      <c r="A1587" s="24" t="s">
        <v>1168</v>
      </c>
      <c r="B1587" s="34" t="s">
        <v>147</v>
      </c>
      <c r="C1587" s="25">
        <v>808155</v>
      </c>
      <c r="D1587" s="24" t="s">
        <v>1259</v>
      </c>
      <c r="E1587" s="26">
        <v>46137.6965277778</v>
      </c>
      <c r="F1587" s="26">
        <v>46137.6965277778</v>
      </c>
      <c r="G1587" s="25">
        <v>17</v>
      </c>
      <c r="H1587" s="25">
        <v>17</v>
      </c>
      <c r="I1587" s="26">
        <v>46154.801388888904</v>
      </c>
      <c r="J1587" s="27">
        <v>1621</v>
      </c>
      <c r="K1587" s="27">
        <v>1685</v>
      </c>
      <c r="L1587" s="27">
        <v>843</v>
      </c>
      <c r="M1587" s="27">
        <v>87555</v>
      </c>
      <c r="N1587" s="27">
        <v>75118</v>
      </c>
      <c r="O1587" s="25">
        <v>9</v>
      </c>
      <c r="P1587" s="27">
        <v>0</v>
      </c>
      <c r="Q1587" s="24"/>
      <c r="R1587" s="24"/>
      <c r="S1587" s="27">
        <v>30</v>
      </c>
      <c r="T1587" s="27">
        <v>45</v>
      </c>
      <c r="U1587" s="27">
        <v>1105800</v>
      </c>
      <c r="V1587" s="27">
        <v>547500</v>
      </c>
      <c r="W1587" s="27">
        <v>1105800</v>
      </c>
      <c r="X1587" s="24" t="str">
        <f>IF(OR(I1587="",说明首页!$C$3-INT(I1587)&gt;7),"是","否")</f>
        <v>否</v>
      </c>
      <c r="Y1587" s="24" t="str">
        <f t="shared" si="192"/>
        <v>是</v>
      </c>
      <c r="Z1587" s="24" t="str">
        <f t="shared" si="193"/>
        <v>否</v>
      </c>
      <c r="AA1587" s="24" t="str">
        <f>IF(OR(I1587="",说明首页!$C$3-INT(I1587)&gt;=3),"是","否")</f>
        <v>否</v>
      </c>
      <c r="AB1587" s="28">
        <f t="shared" si="194"/>
        <v>89.107947805456703</v>
      </c>
      <c r="AC1587" s="29">
        <f t="shared" si="195"/>
        <v>110.58</v>
      </c>
      <c r="AD1587" s="27">
        <f t="shared" si="196"/>
        <v>24573.333333333332</v>
      </c>
      <c r="AE1587" s="29">
        <f t="shared" si="197"/>
        <v>54.75</v>
      </c>
      <c r="AF1587" s="29">
        <f t="shared" si="198"/>
        <v>139.10740740740741</v>
      </c>
      <c r="AG1587" s="28" t="str">
        <f t="shared" si="199"/>
        <v/>
      </c>
      <c r="AH1587" s="28" t="str">
        <f t="shared" si="200"/>
        <v/>
      </c>
      <c r="AI1587" s="28" t="str">
        <f t="shared" si="201"/>
        <v/>
      </c>
      <c r="AJ1587" s="28" t="str">
        <f t="shared" si="202"/>
        <v/>
      </c>
      <c r="AK1587" s="28" t="str">
        <f t="shared" si="203"/>
        <v/>
      </c>
      <c r="AL1587" s="29" t="str">
        <f t="shared" si="204"/>
        <v/>
      </c>
      <c r="AM1587" s="25" t="str">
        <f t="shared" si="205"/>
        <v/>
      </c>
      <c r="AN1587" s="24" t="str">
        <f t="shared" si="206"/>
        <v>非参评</v>
      </c>
      <c r="AO1587" s="24" t="str">
        <f t="shared" si="207"/>
        <v>MOB1-</v>
      </c>
    </row>
    <row r="1588" spans="1:41" ht="13.5" hidden="1" customHeight="1">
      <c r="A1588" s="24" t="s">
        <v>1168</v>
      </c>
      <c r="B1588" s="34" t="s">
        <v>167</v>
      </c>
      <c r="C1588" s="25">
        <v>808197</v>
      </c>
      <c r="D1588" s="24" t="s">
        <v>1483</v>
      </c>
      <c r="E1588" s="26">
        <v>46141.420138888898</v>
      </c>
      <c r="F1588" s="26">
        <v>46141.420138888898</v>
      </c>
      <c r="G1588" s="25">
        <v>13</v>
      </c>
      <c r="H1588" s="25">
        <v>13</v>
      </c>
      <c r="I1588" s="26">
        <v>46153.658333333296</v>
      </c>
      <c r="J1588" s="27">
        <v>952</v>
      </c>
      <c r="K1588" s="27">
        <v>1170</v>
      </c>
      <c r="L1588" s="27">
        <v>507</v>
      </c>
      <c r="M1588" s="27">
        <v>49021</v>
      </c>
      <c r="N1588" s="27">
        <v>40317</v>
      </c>
      <c r="O1588" s="25">
        <v>9</v>
      </c>
      <c r="P1588" s="27">
        <v>0</v>
      </c>
      <c r="Q1588" s="24"/>
      <c r="R1588" s="24"/>
      <c r="S1588" s="27">
        <v>33</v>
      </c>
      <c r="T1588" s="27">
        <v>50</v>
      </c>
      <c r="U1588" s="27">
        <v>1244200</v>
      </c>
      <c r="V1588" s="27">
        <v>465300</v>
      </c>
      <c r="W1588" s="27">
        <v>1244200</v>
      </c>
      <c r="X1588" s="24" t="str">
        <f>IF(OR(I1588="",说明首页!$C$3-INT(I1588)&gt;7),"是","否")</f>
        <v>否</v>
      </c>
      <c r="Y1588" s="24" t="str">
        <f t="shared" si="192"/>
        <v>是</v>
      </c>
      <c r="Z1588" s="24" t="str">
        <f t="shared" si="193"/>
        <v>否</v>
      </c>
      <c r="AA1588" s="24" t="str">
        <f>IF(OR(I1588="",说明首页!$C$3-INT(I1588)&gt;=3),"是","否")</f>
        <v>否</v>
      </c>
      <c r="AB1588" s="28">
        <f t="shared" si="194"/>
        <v>79.520710059171591</v>
      </c>
      <c r="AC1588" s="29">
        <f t="shared" si="195"/>
        <v>124.42</v>
      </c>
      <c r="AD1588" s="27">
        <f t="shared" si="196"/>
        <v>24884</v>
      </c>
      <c r="AE1588" s="29">
        <f t="shared" si="197"/>
        <v>46.53</v>
      </c>
      <c r="AF1588" s="29">
        <f t="shared" si="198"/>
        <v>74.661111111111111</v>
      </c>
      <c r="AG1588" s="28" t="str">
        <f t="shared" si="199"/>
        <v/>
      </c>
      <c r="AH1588" s="28" t="str">
        <f t="shared" si="200"/>
        <v/>
      </c>
      <c r="AI1588" s="28" t="str">
        <f t="shared" si="201"/>
        <v/>
      </c>
      <c r="AJ1588" s="28" t="str">
        <f t="shared" si="202"/>
        <v/>
      </c>
      <c r="AK1588" s="28" t="str">
        <f t="shared" si="203"/>
        <v/>
      </c>
      <c r="AL1588" s="29" t="str">
        <f t="shared" si="204"/>
        <v/>
      </c>
      <c r="AM1588" s="25" t="str">
        <f t="shared" si="205"/>
        <v/>
      </c>
      <c r="AN1588" s="24" t="str">
        <f t="shared" si="206"/>
        <v>非参评</v>
      </c>
      <c r="AO1588" s="24" t="str">
        <f t="shared" si="207"/>
        <v>MOB1-</v>
      </c>
    </row>
    <row r="1589" spans="1:41" ht="13.5" hidden="1" customHeight="1">
      <c r="A1589" s="24" t="s">
        <v>1168</v>
      </c>
      <c r="B1589" s="34" t="s">
        <v>162</v>
      </c>
      <c r="C1589" s="25">
        <v>808202</v>
      </c>
      <c r="D1589" s="24" t="s">
        <v>919</v>
      </c>
      <c r="E1589" s="26">
        <v>46140.604861111096</v>
      </c>
      <c r="F1589" s="26">
        <v>46140.604861111096</v>
      </c>
      <c r="G1589" s="25">
        <v>14</v>
      </c>
      <c r="H1589" s="25">
        <v>14</v>
      </c>
      <c r="I1589" s="26">
        <v>46154.519444444399</v>
      </c>
      <c r="J1589" s="27">
        <v>93</v>
      </c>
      <c r="K1589" s="27">
        <v>93</v>
      </c>
      <c r="L1589" s="27">
        <v>41</v>
      </c>
      <c r="M1589" s="27">
        <v>5376</v>
      </c>
      <c r="N1589" s="27">
        <v>4558</v>
      </c>
      <c r="O1589" s="25">
        <v>1</v>
      </c>
      <c r="P1589" s="27"/>
      <c r="Q1589" s="24"/>
      <c r="R1589" s="24"/>
      <c r="S1589" s="27"/>
      <c r="T1589" s="27"/>
      <c r="U1589" s="27"/>
      <c r="V1589" s="27"/>
      <c r="W1589" s="27"/>
      <c r="X1589" s="24" t="str">
        <f>IF(OR(I1589="",说明首页!$C$3-INT(I1589)&gt;7),"是","否")</f>
        <v>否</v>
      </c>
      <c r="Y1589" s="24" t="str">
        <f t="shared" si="192"/>
        <v>是</v>
      </c>
      <c r="Z1589" s="24" t="str">
        <f t="shared" si="193"/>
        <v>否</v>
      </c>
      <c r="AA1589" s="24" t="str">
        <f>IF(OR(I1589="",说明首页!$C$3-INT(I1589)&gt;=3),"是","否")</f>
        <v>否</v>
      </c>
      <c r="AB1589" s="28">
        <f t="shared" si="194"/>
        <v>111.17073170731707</v>
      </c>
      <c r="AC1589" s="29">
        <f t="shared" si="195"/>
        <v>0</v>
      </c>
      <c r="AD1589" s="27">
        <f t="shared" si="196"/>
        <v>0</v>
      </c>
      <c r="AE1589" s="29">
        <f t="shared" si="197"/>
        <v>0</v>
      </c>
      <c r="AF1589" s="29">
        <f t="shared" si="198"/>
        <v>75.966666666666669</v>
      </c>
      <c r="AG1589" s="28" t="str">
        <f t="shared" si="199"/>
        <v/>
      </c>
      <c r="AH1589" s="28" t="str">
        <f t="shared" si="200"/>
        <v/>
      </c>
      <c r="AI1589" s="28" t="str">
        <f t="shared" si="201"/>
        <v/>
      </c>
      <c r="AJ1589" s="28" t="str">
        <f t="shared" si="202"/>
        <v/>
      </c>
      <c r="AK1589" s="28" t="str">
        <f t="shared" si="203"/>
        <v/>
      </c>
      <c r="AL1589" s="29" t="str">
        <f t="shared" si="204"/>
        <v/>
      </c>
      <c r="AM1589" s="25" t="str">
        <f t="shared" si="205"/>
        <v/>
      </c>
      <c r="AN1589" s="24" t="str">
        <f t="shared" si="206"/>
        <v>非参评</v>
      </c>
      <c r="AO1589" s="24" t="str">
        <f t="shared" si="207"/>
        <v>MOB1-</v>
      </c>
    </row>
    <row r="1590" spans="1:41" ht="13.5" hidden="1" customHeight="1">
      <c r="A1590" s="24" t="s">
        <v>1168</v>
      </c>
      <c r="B1590" s="34" t="s">
        <v>162</v>
      </c>
      <c r="C1590" s="25">
        <v>808204</v>
      </c>
      <c r="D1590" s="24" t="s">
        <v>334</v>
      </c>
      <c r="E1590" s="26">
        <v>46140.606249999997</v>
      </c>
      <c r="F1590" s="26">
        <v>46140.606249999997</v>
      </c>
      <c r="G1590" s="25">
        <v>14</v>
      </c>
      <c r="H1590" s="25">
        <v>14</v>
      </c>
      <c r="I1590" s="26">
        <v>46154.578472222202</v>
      </c>
      <c r="J1590" s="27">
        <v>86</v>
      </c>
      <c r="K1590" s="27">
        <v>91</v>
      </c>
      <c r="L1590" s="27">
        <v>39</v>
      </c>
      <c r="M1590" s="27">
        <v>4710</v>
      </c>
      <c r="N1590" s="27">
        <v>3861</v>
      </c>
      <c r="O1590" s="24"/>
      <c r="P1590" s="27">
        <v>0</v>
      </c>
      <c r="Q1590" s="24"/>
      <c r="R1590" s="24"/>
      <c r="S1590" s="27">
        <v>1</v>
      </c>
      <c r="T1590" s="27">
        <v>2</v>
      </c>
      <c r="U1590" s="27">
        <v>4000</v>
      </c>
      <c r="V1590" s="27">
        <v>4000</v>
      </c>
      <c r="W1590" s="27">
        <v>4000</v>
      </c>
      <c r="X1590" s="24" t="str">
        <f>IF(OR(I1590="",说明首页!$C$3-INT(I1590)&gt;7),"是","否")</f>
        <v>否</v>
      </c>
      <c r="Y1590" s="24" t="str">
        <f t="shared" si="192"/>
        <v>是</v>
      </c>
      <c r="Z1590" s="24" t="str">
        <f t="shared" si="193"/>
        <v>否</v>
      </c>
      <c r="AA1590" s="24" t="str">
        <f>IF(OR(I1590="",说明首页!$C$3-INT(I1590)&gt;=3),"是","否")</f>
        <v>否</v>
      </c>
      <c r="AB1590" s="28">
        <f t="shared" si="194"/>
        <v>99</v>
      </c>
      <c r="AC1590" s="29">
        <f t="shared" si="195"/>
        <v>0.4</v>
      </c>
      <c r="AD1590" s="27">
        <f t="shared" si="196"/>
        <v>2000</v>
      </c>
      <c r="AE1590" s="29">
        <f t="shared" si="197"/>
        <v>0.4</v>
      </c>
      <c r="AF1590" s="29">
        <f t="shared" si="198"/>
        <v>0</v>
      </c>
      <c r="AG1590" s="28" t="str">
        <f t="shared" si="199"/>
        <v/>
      </c>
      <c r="AH1590" s="28" t="str">
        <f t="shared" si="200"/>
        <v/>
      </c>
      <c r="AI1590" s="28" t="str">
        <f t="shared" si="201"/>
        <v/>
      </c>
      <c r="AJ1590" s="28" t="str">
        <f t="shared" si="202"/>
        <v/>
      </c>
      <c r="AK1590" s="28" t="str">
        <f t="shared" si="203"/>
        <v/>
      </c>
      <c r="AL1590" s="29" t="str">
        <f t="shared" si="204"/>
        <v/>
      </c>
      <c r="AM1590" s="25" t="str">
        <f t="shared" si="205"/>
        <v/>
      </c>
      <c r="AN1590" s="24" t="str">
        <f t="shared" si="206"/>
        <v>非参评</v>
      </c>
      <c r="AO1590" s="24" t="str">
        <f t="shared" si="207"/>
        <v>MOB1-</v>
      </c>
    </row>
    <row r="1591" spans="1:41" ht="13.5" hidden="1" customHeight="1">
      <c r="A1591" s="24" t="s">
        <v>1168</v>
      </c>
      <c r="B1591" s="34" t="s">
        <v>152</v>
      </c>
      <c r="C1591" s="25">
        <v>808208</v>
      </c>
      <c r="D1591" s="24" t="s">
        <v>1937</v>
      </c>
      <c r="E1591" s="26">
        <v>46142.6472222222</v>
      </c>
      <c r="F1591" s="26">
        <v>46142.6472222222</v>
      </c>
      <c r="G1591" s="25">
        <v>12</v>
      </c>
      <c r="H1591" s="25">
        <v>12</v>
      </c>
      <c r="I1591" s="26">
        <v>46146.497916666704</v>
      </c>
      <c r="J1591" s="27">
        <v>239</v>
      </c>
      <c r="K1591" s="27">
        <v>266</v>
      </c>
      <c r="L1591" s="27">
        <v>126</v>
      </c>
      <c r="M1591" s="27">
        <v>9786</v>
      </c>
      <c r="N1591" s="27">
        <v>7876</v>
      </c>
      <c r="O1591" s="25">
        <v>1</v>
      </c>
      <c r="P1591" s="27">
        <v>0</v>
      </c>
      <c r="Q1591" s="24"/>
      <c r="R1591" s="24"/>
      <c r="S1591" s="27">
        <v>7</v>
      </c>
      <c r="T1591" s="27">
        <v>9</v>
      </c>
      <c r="U1591" s="27">
        <v>138700</v>
      </c>
      <c r="V1591" s="27">
        <v>2200</v>
      </c>
      <c r="W1591" s="27">
        <v>138700</v>
      </c>
      <c r="X1591" s="24" t="str">
        <f>IF(OR(I1591="",说明首页!$C$3-INT(I1591)&gt;7),"是","否")</f>
        <v>否</v>
      </c>
      <c r="Y1591" s="24" t="str">
        <f t="shared" si="192"/>
        <v>是</v>
      </c>
      <c r="Z1591" s="24" t="str">
        <f t="shared" si="193"/>
        <v>否</v>
      </c>
      <c r="AA1591" s="24" t="str">
        <f>IF(OR(I1591="",说明首页!$C$3-INT(I1591)&gt;=3),"是","否")</f>
        <v>否</v>
      </c>
      <c r="AB1591" s="28">
        <f t="shared" si="194"/>
        <v>62.507936507936506</v>
      </c>
      <c r="AC1591" s="29">
        <f t="shared" si="195"/>
        <v>13.87</v>
      </c>
      <c r="AD1591" s="27">
        <f t="shared" si="196"/>
        <v>15411.111111111111</v>
      </c>
      <c r="AE1591" s="29">
        <f t="shared" si="197"/>
        <v>0.22</v>
      </c>
      <c r="AF1591" s="29">
        <f t="shared" si="198"/>
        <v>131.26666666666668</v>
      </c>
      <c r="AG1591" s="28" t="str">
        <f t="shared" si="199"/>
        <v/>
      </c>
      <c r="AH1591" s="28" t="str">
        <f t="shared" si="200"/>
        <v/>
      </c>
      <c r="AI1591" s="28" t="str">
        <f t="shared" si="201"/>
        <v/>
      </c>
      <c r="AJ1591" s="28" t="str">
        <f t="shared" si="202"/>
        <v/>
      </c>
      <c r="AK1591" s="28" t="str">
        <f t="shared" si="203"/>
        <v/>
      </c>
      <c r="AL1591" s="29" t="str">
        <f t="shared" si="204"/>
        <v/>
      </c>
      <c r="AM1591" s="25" t="str">
        <f t="shared" si="205"/>
        <v/>
      </c>
      <c r="AN1591" s="24" t="str">
        <f t="shared" si="206"/>
        <v>非参评</v>
      </c>
      <c r="AO1591" s="24" t="str">
        <f t="shared" si="207"/>
        <v>MOB1-</v>
      </c>
    </row>
    <row r="1592" spans="1:41" ht="13.5" hidden="1" customHeight="1">
      <c r="A1592" s="24" t="s">
        <v>1168</v>
      </c>
      <c r="B1592" s="34" t="s">
        <v>167</v>
      </c>
      <c r="C1592" s="25">
        <v>808212</v>
      </c>
      <c r="D1592" s="24" t="s">
        <v>1364</v>
      </c>
      <c r="E1592" s="26">
        <v>46147.431944444397</v>
      </c>
      <c r="F1592" s="26">
        <v>46147.431944444397</v>
      </c>
      <c r="G1592" s="25">
        <v>7</v>
      </c>
      <c r="H1592" s="25">
        <v>7</v>
      </c>
      <c r="I1592" s="26">
        <v>46151.760416666701</v>
      </c>
      <c r="J1592" s="27">
        <v>494</v>
      </c>
      <c r="K1592" s="27">
        <v>643</v>
      </c>
      <c r="L1592" s="27">
        <v>317</v>
      </c>
      <c r="M1592" s="27">
        <v>40640</v>
      </c>
      <c r="N1592" s="27">
        <v>35734</v>
      </c>
      <c r="O1592" s="25">
        <v>5</v>
      </c>
      <c r="P1592" s="27">
        <v>0</v>
      </c>
      <c r="Q1592" s="24"/>
      <c r="R1592" s="24"/>
      <c r="S1592" s="27">
        <v>21</v>
      </c>
      <c r="T1592" s="27">
        <v>33</v>
      </c>
      <c r="U1592" s="27">
        <v>1804800</v>
      </c>
      <c r="V1592" s="27">
        <v>1257000</v>
      </c>
      <c r="W1592" s="27">
        <v>1804800</v>
      </c>
      <c r="X1592" s="24" t="str">
        <f>IF(OR(I1592="",说明首页!$C$3-INT(I1592)&gt;7),"是","否")</f>
        <v>否</v>
      </c>
      <c r="Y1592" s="24" t="str">
        <f t="shared" si="192"/>
        <v>是</v>
      </c>
      <c r="Z1592" s="24" t="str">
        <f t="shared" si="193"/>
        <v>否</v>
      </c>
      <c r="AA1592" s="24" t="str">
        <f>IF(OR(I1592="",说明首页!$C$3-INT(I1592)&gt;=3),"是","否")</f>
        <v>否</v>
      </c>
      <c r="AB1592" s="28">
        <f t="shared" si="194"/>
        <v>112.72555205047318</v>
      </c>
      <c r="AC1592" s="29">
        <f t="shared" si="195"/>
        <v>180.48</v>
      </c>
      <c r="AD1592" s="27">
        <f t="shared" si="196"/>
        <v>54690.909090909088</v>
      </c>
      <c r="AE1592" s="29">
        <f t="shared" si="197"/>
        <v>125.7</v>
      </c>
      <c r="AF1592" s="29">
        <f t="shared" si="198"/>
        <v>119.11333333333333</v>
      </c>
      <c r="AG1592" s="28" t="str">
        <f t="shared" si="199"/>
        <v/>
      </c>
      <c r="AH1592" s="28" t="str">
        <f t="shared" si="200"/>
        <v/>
      </c>
      <c r="AI1592" s="28" t="str">
        <f t="shared" si="201"/>
        <v/>
      </c>
      <c r="AJ1592" s="28" t="str">
        <f t="shared" si="202"/>
        <v/>
      </c>
      <c r="AK1592" s="28" t="str">
        <f t="shared" si="203"/>
        <v/>
      </c>
      <c r="AL1592" s="29" t="str">
        <f t="shared" si="204"/>
        <v/>
      </c>
      <c r="AM1592" s="25" t="str">
        <f t="shared" si="205"/>
        <v/>
      </c>
      <c r="AN1592" s="24" t="str">
        <f t="shared" si="206"/>
        <v>非参评</v>
      </c>
      <c r="AO1592" s="24" t="str">
        <f t="shared" si="207"/>
        <v>MOB1-</v>
      </c>
    </row>
    <row r="1593" spans="1:41" ht="13.5" hidden="1" customHeight="1">
      <c r="A1593" s="24" t="s">
        <v>1168</v>
      </c>
      <c r="B1593" s="34" t="s">
        <v>167</v>
      </c>
      <c r="C1593" s="25">
        <v>808213</v>
      </c>
      <c r="D1593" s="24" t="s">
        <v>1597</v>
      </c>
      <c r="E1593" s="26">
        <v>46147.435416666704</v>
      </c>
      <c r="F1593" s="26">
        <v>46147.435416666704</v>
      </c>
      <c r="G1593" s="25">
        <v>7</v>
      </c>
      <c r="H1593" s="25">
        <v>7</v>
      </c>
      <c r="I1593" s="26">
        <v>46154.716666666704</v>
      </c>
      <c r="J1593" s="27">
        <v>596</v>
      </c>
      <c r="K1593" s="27">
        <v>936</v>
      </c>
      <c r="L1593" s="27">
        <v>483</v>
      </c>
      <c r="M1593" s="27">
        <v>66448</v>
      </c>
      <c r="N1593" s="27">
        <v>60012</v>
      </c>
      <c r="O1593" s="25">
        <v>7</v>
      </c>
      <c r="P1593" s="27">
        <v>0</v>
      </c>
      <c r="Q1593" s="24"/>
      <c r="R1593" s="24"/>
      <c r="S1593" s="27">
        <v>21</v>
      </c>
      <c r="T1593" s="27">
        <v>38</v>
      </c>
      <c r="U1593" s="27">
        <v>1742600</v>
      </c>
      <c r="V1593" s="27">
        <v>1531000</v>
      </c>
      <c r="W1593" s="27">
        <v>1742600</v>
      </c>
      <c r="X1593" s="24" t="str">
        <f>IF(OR(I1593="",说明首页!$C$3-INT(I1593)&gt;7),"是","否")</f>
        <v>否</v>
      </c>
      <c r="Y1593" s="24" t="str">
        <f t="shared" si="192"/>
        <v>是</v>
      </c>
      <c r="Z1593" s="24" t="str">
        <f t="shared" si="193"/>
        <v>否</v>
      </c>
      <c r="AA1593" s="24" t="str">
        <f>IF(OR(I1593="",说明首页!$C$3-INT(I1593)&gt;=3),"是","否")</f>
        <v>否</v>
      </c>
      <c r="AB1593" s="28">
        <f t="shared" si="194"/>
        <v>124.24844720496894</v>
      </c>
      <c r="AC1593" s="29">
        <f t="shared" si="195"/>
        <v>174.26</v>
      </c>
      <c r="AD1593" s="27">
        <f t="shared" si="196"/>
        <v>45857.894736842107</v>
      </c>
      <c r="AE1593" s="29">
        <f t="shared" si="197"/>
        <v>153.1</v>
      </c>
      <c r="AF1593" s="29">
        <f t="shared" si="198"/>
        <v>142.88571428571427</v>
      </c>
      <c r="AG1593" s="28" t="str">
        <f t="shared" si="199"/>
        <v/>
      </c>
      <c r="AH1593" s="28" t="str">
        <f t="shared" si="200"/>
        <v/>
      </c>
      <c r="AI1593" s="28" t="str">
        <f t="shared" si="201"/>
        <v/>
      </c>
      <c r="AJ1593" s="28" t="str">
        <f t="shared" si="202"/>
        <v/>
      </c>
      <c r="AK1593" s="28" t="str">
        <f t="shared" si="203"/>
        <v/>
      </c>
      <c r="AL1593" s="29" t="str">
        <f t="shared" si="204"/>
        <v/>
      </c>
      <c r="AM1593" s="25" t="str">
        <f t="shared" si="205"/>
        <v/>
      </c>
      <c r="AN1593" s="24" t="str">
        <f t="shared" si="206"/>
        <v>非参评</v>
      </c>
      <c r="AO1593" s="24" t="str">
        <f t="shared" si="207"/>
        <v>MOB1-</v>
      </c>
    </row>
    <row r="1594" spans="1:41" ht="13.5" hidden="1" customHeight="1">
      <c r="A1594" s="24" t="s">
        <v>1168</v>
      </c>
      <c r="B1594" s="34" t="s">
        <v>167</v>
      </c>
      <c r="C1594" s="25">
        <v>808214</v>
      </c>
      <c r="D1594" s="24" t="s">
        <v>1352</v>
      </c>
      <c r="E1594" s="26">
        <v>46147.431944444397</v>
      </c>
      <c r="F1594" s="26">
        <v>46147.431944444397</v>
      </c>
      <c r="G1594" s="25">
        <v>7</v>
      </c>
      <c r="H1594" s="25">
        <v>7</v>
      </c>
      <c r="I1594" s="26">
        <v>46151.720138888901</v>
      </c>
      <c r="J1594" s="27">
        <v>477</v>
      </c>
      <c r="K1594" s="27">
        <v>568</v>
      </c>
      <c r="L1594" s="27">
        <v>197</v>
      </c>
      <c r="M1594" s="27">
        <v>23725</v>
      </c>
      <c r="N1594" s="27">
        <v>16903</v>
      </c>
      <c r="O1594" s="25">
        <v>5</v>
      </c>
      <c r="P1594" s="27">
        <v>0</v>
      </c>
      <c r="Q1594" s="24"/>
      <c r="R1594" s="24"/>
      <c r="S1594" s="27">
        <v>14</v>
      </c>
      <c r="T1594" s="27">
        <v>18</v>
      </c>
      <c r="U1594" s="27">
        <v>281000</v>
      </c>
      <c r="V1594" s="27">
        <v>20000</v>
      </c>
      <c r="W1594" s="27">
        <v>281000</v>
      </c>
      <c r="X1594" s="24" t="str">
        <f>IF(OR(I1594="",说明首页!$C$3-INT(I1594)&gt;7),"是","否")</f>
        <v>否</v>
      </c>
      <c r="Y1594" s="24" t="str">
        <f t="shared" si="192"/>
        <v>是</v>
      </c>
      <c r="Z1594" s="24" t="str">
        <f t="shared" si="193"/>
        <v>否</v>
      </c>
      <c r="AA1594" s="24" t="str">
        <f>IF(OR(I1594="",说明首页!$C$3-INT(I1594)&gt;=3),"是","否")</f>
        <v>否</v>
      </c>
      <c r="AB1594" s="28">
        <f t="shared" si="194"/>
        <v>85.802030456852791</v>
      </c>
      <c r="AC1594" s="29">
        <f t="shared" si="195"/>
        <v>28.1</v>
      </c>
      <c r="AD1594" s="27">
        <f t="shared" si="196"/>
        <v>15611.111111111111</v>
      </c>
      <c r="AE1594" s="29">
        <f t="shared" si="197"/>
        <v>2</v>
      </c>
      <c r="AF1594" s="29">
        <f t="shared" si="198"/>
        <v>56.343333333333334</v>
      </c>
      <c r="AG1594" s="28" t="str">
        <f t="shared" si="199"/>
        <v/>
      </c>
      <c r="AH1594" s="28" t="str">
        <f t="shared" si="200"/>
        <v/>
      </c>
      <c r="AI1594" s="28" t="str">
        <f t="shared" si="201"/>
        <v/>
      </c>
      <c r="AJ1594" s="28" t="str">
        <f t="shared" si="202"/>
        <v/>
      </c>
      <c r="AK1594" s="28" t="str">
        <f t="shared" si="203"/>
        <v/>
      </c>
      <c r="AL1594" s="29" t="str">
        <f t="shared" si="204"/>
        <v/>
      </c>
      <c r="AM1594" s="25" t="str">
        <f t="shared" si="205"/>
        <v/>
      </c>
      <c r="AN1594" s="24" t="str">
        <f t="shared" si="206"/>
        <v>非参评</v>
      </c>
      <c r="AO1594" s="24" t="str">
        <f t="shared" si="207"/>
        <v>MOB1-</v>
      </c>
    </row>
    <row r="1595" spans="1:41" ht="13.5" hidden="1" customHeight="1">
      <c r="A1595" s="24" t="s">
        <v>1168</v>
      </c>
      <c r="B1595" s="34" t="s">
        <v>169</v>
      </c>
      <c r="C1595" s="25">
        <v>808215</v>
      </c>
      <c r="D1595" s="24" t="s">
        <v>1430</v>
      </c>
      <c r="E1595" s="26">
        <v>46140.677083333299</v>
      </c>
      <c r="F1595" s="26">
        <v>46140.677083333299</v>
      </c>
      <c r="G1595" s="25">
        <v>14</v>
      </c>
      <c r="H1595" s="25">
        <v>14</v>
      </c>
      <c r="I1595" s="26">
        <v>46140.755555555603</v>
      </c>
      <c r="J1595" s="27">
        <v>42</v>
      </c>
      <c r="K1595" s="27">
        <v>42</v>
      </c>
      <c r="L1595" s="27">
        <v>12</v>
      </c>
      <c r="M1595" s="27">
        <v>2597</v>
      </c>
      <c r="N1595" s="27">
        <v>2230</v>
      </c>
      <c r="O1595" s="25">
        <v>1</v>
      </c>
      <c r="P1595" s="27"/>
      <c r="Q1595" s="24"/>
      <c r="R1595" s="24"/>
      <c r="S1595" s="27"/>
      <c r="T1595" s="27"/>
      <c r="U1595" s="27"/>
      <c r="V1595" s="27"/>
      <c r="W1595" s="27"/>
      <c r="X1595" s="24" t="str">
        <f>IF(OR(I1595="",说明首页!$C$3-INT(I1595)&gt;7),"是","否")</f>
        <v>否</v>
      </c>
      <c r="Y1595" s="24" t="str">
        <f t="shared" si="192"/>
        <v>是</v>
      </c>
      <c r="Z1595" s="24" t="str">
        <f t="shared" si="193"/>
        <v>否</v>
      </c>
      <c r="AA1595" s="24" t="str">
        <f>IF(OR(I1595="",说明首页!$C$3-INT(I1595)&gt;=3),"是","否")</f>
        <v>否</v>
      </c>
      <c r="AB1595" s="28">
        <f t="shared" si="194"/>
        <v>185.83333333333334</v>
      </c>
      <c r="AC1595" s="29">
        <f t="shared" si="195"/>
        <v>0</v>
      </c>
      <c r="AD1595" s="27">
        <f t="shared" si="196"/>
        <v>0</v>
      </c>
      <c r="AE1595" s="29">
        <f t="shared" si="197"/>
        <v>0</v>
      </c>
      <c r="AF1595" s="29">
        <f t="shared" si="198"/>
        <v>37.166666666666664</v>
      </c>
      <c r="AG1595" s="28" t="str">
        <f t="shared" si="199"/>
        <v/>
      </c>
      <c r="AH1595" s="28" t="str">
        <f t="shared" si="200"/>
        <v/>
      </c>
      <c r="AI1595" s="28" t="str">
        <f t="shared" si="201"/>
        <v/>
      </c>
      <c r="AJ1595" s="28" t="str">
        <f t="shared" si="202"/>
        <v/>
      </c>
      <c r="AK1595" s="28" t="str">
        <f t="shared" si="203"/>
        <v/>
      </c>
      <c r="AL1595" s="29" t="str">
        <f t="shared" si="204"/>
        <v/>
      </c>
      <c r="AM1595" s="25" t="str">
        <f t="shared" si="205"/>
        <v/>
      </c>
      <c r="AN1595" s="24" t="str">
        <f t="shared" si="206"/>
        <v>非参评</v>
      </c>
      <c r="AO1595" s="24" t="str">
        <f t="shared" si="207"/>
        <v>MOB1-</v>
      </c>
    </row>
    <row r="1596" spans="1:41" ht="13.5" hidden="1" customHeight="1">
      <c r="A1596" s="24" t="s">
        <v>1168</v>
      </c>
      <c r="B1596" s="34" t="s">
        <v>169</v>
      </c>
      <c r="C1596" s="25">
        <v>808216</v>
      </c>
      <c r="D1596" s="24" t="s">
        <v>1775</v>
      </c>
      <c r="E1596" s="26">
        <v>46140.677083333299</v>
      </c>
      <c r="F1596" s="26">
        <v>46140.677083333299</v>
      </c>
      <c r="G1596" s="25">
        <v>14</v>
      </c>
      <c r="H1596" s="25">
        <v>14</v>
      </c>
      <c r="I1596" s="26">
        <v>46154.7680555556</v>
      </c>
      <c r="J1596" s="27">
        <v>1402</v>
      </c>
      <c r="K1596" s="27">
        <v>1581</v>
      </c>
      <c r="L1596" s="27">
        <v>417</v>
      </c>
      <c r="M1596" s="27">
        <v>63025</v>
      </c>
      <c r="N1596" s="27">
        <v>47064</v>
      </c>
      <c r="O1596" s="25">
        <v>8</v>
      </c>
      <c r="P1596" s="27">
        <v>0</v>
      </c>
      <c r="Q1596" s="24"/>
      <c r="R1596" s="24"/>
      <c r="S1596" s="27">
        <v>34</v>
      </c>
      <c r="T1596" s="27">
        <v>47</v>
      </c>
      <c r="U1596" s="27">
        <v>1408700</v>
      </c>
      <c r="V1596" s="27">
        <v>1080700</v>
      </c>
      <c r="W1596" s="27">
        <v>1408700</v>
      </c>
      <c r="X1596" s="24" t="str">
        <f>IF(OR(I1596="",说明首页!$C$3-INT(I1596)&gt;7),"是","否")</f>
        <v>否</v>
      </c>
      <c r="Y1596" s="24" t="str">
        <f t="shared" si="192"/>
        <v>是</v>
      </c>
      <c r="Z1596" s="24" t="str">
        <f t="shared" si="193"/>
        <v>否</v>
      </c>
      <c r="AA1596" s="24" t="str">
        <f>IF(OR(I1596="",说明首页!$C$3-INT(I1596)&gt;=3),"是","否")</f>
        <v>否</v>
      </c>
      <c r="AB1596" s="28">
        <f t="shared" si="194"/>
        <v>112.86330935251799</v>
      </c>
      <c r="AC1596" s="29">
        <f t="shared" si="195"/>
        <v>140.87</v>
      </c>
      <c r="AD1596" s="27">
        <f t="shared" si="196"/>
        <v>29972.340425531915</v>
      </c>
      <c r="AE1596" s="29">
        <f t="shared" si="197"/>
        <v>108.07</v>
      </c>
      <c r="AF1596" s="29">
        <f t="shared" si="198"/>
        <v>98.05</v>
      </c>
      <c r="AG1596" s="28" t="str">
        <f t="shared" si="199"/>
        <v/>
      </c>
      <c r="AH1596" s="28" t="str">
        <f t="shared" si="200"/>
        <v/>
      </c>
      <c r="AI1596" s="28" t="str">
        <f t="shared" si="201"/>
        <v/>
      </c>
      <c r="AJ1596" s="28" t="str">
        <f t="shared" si="202"/>
        <v/>
      </c>
      <c r="AK1596" s="28" t="str">
        <f t="shared" si="203"/>
        <v/>
      </c>
      <c r="AL1596" s="29" t="str">
        <f t="shared" si="204"/>
        <v/>
      </c>
      <c r="AM1596" s="25" t="str">
        <f t="shared" si="205"/>
        <v/>
      </c>
      <c r="AN1596" s="24" t="str">
        <f t="shared" si="206"/>
        <v>非参评</v>
      </c>
      <c r="AO1596" s="24" t="str">
        <f t="shared" si="207"/>
        <v>MOB1-</v>
      </c>
    </row>
    <row r="1597" spans="1:41" ht="13.5" hidden="1" customHeight="1">
      <c r="A1597" s="24" t="s">
        <v>1168</v>
      </c>
      <c r="B1597" s="34" t="s">
        <v>169</v>
      </c>
      <c r="C1597" s="25">
        <v>808217</v>
      </c>
      <c r="D1597" s="24" t="s">
        <v>1924</v>
      </c>
      <c r="E1597" s="26">
        <v>46140.677083333299</v>
      </c>
      <c r="F1597" s="26">
        <v>46140.677083333299</v>
      </c>
      <c r="G1597" s="25">
        <v>14</v>
      </c>
      <c r="H1597" s="25">
        <v>14</v>
      </c>
      <c r="I1597" s="26">
        <v>46148.767361111102</v>
      </c>
      <c r="J1597" s="27">
        <v>166</v>
      </c>
      <c r="K1597" s="27">
        <v>173</v>
      </c>
      <c r="L1597" s="27">
        <v>75</v>
      </c>
      <c r="M1597" s="27">
        <v>9396</v>
      </c>
      <c r="N1597" s="27">
        <v>8038</v>
      </c>
      <c r="O1597" s="25">
        <v>2</v>
      </c>
      <c r="P1597" s="27">
        <v>0</v>
      </c>
      <c r="Q1597" s="24"/>
      <c r="R1597" s="24"/>
      <c r="S1597" s="27">
        <v>5</v>
      </c>
      <c r="T1597" s="27">
        <v>6</v>
      </c>
      <c r="U1597" s="27">
        <v>23300</v>
      </c>
      <c r="V1597" s="27">
        <v>13000</v>
      </c>
      <c r="W1597" s="27">
        <v>23300</v>
      </c>
      <c r="X1597" s="24" t="str">
        <f>IF(OR(I1597="",说明首页!$C$3-INT(I1597)&gt;7),"是","否")</f>
        <v>否</v>
      </c>
      <c r="Y1597" s="24" t="str">
        <f t="shared" si="192"/>
        <v>是</v>
      </c>
      <c r="Z1597" s="24" t="str">
        <f t="shared" si="193"/>
        <v>否</v>
      </c>
      <c r="AA1597" s="24" t="str">
        <f>IF(OR(I1597="",说明首页!$C$3-INT(I1597)&gt;=3),"是","否")</f>
        <v>否</v>
      </c>
      <c r="AB1597" s="28">
        <f t="shared" si="194"/>
        <v>107.17333333333333</v>
      </c>
      <c r="AC1597" s="29">
        <f t="shared" si="195"/>
        <v>2.33</v>
      </c>
      <c r="AD1597" s="27">
        <f t="shared" si="196"/>
        <v>3883.3333333333335</v>
      </c>
      <c r="AE1597" s="29">
        <f t="shared" si="197"/>
        <v>1.3</v>
      </c>
      <c r="AF1597" s="29">
        <f t="shared" si="198"/>
        <v>66.983333333333334</v>
      </c>
      <c r="AG1597" s="28" t="str">
        <f t="shared" si="199"/>
        <v/>
      </c>
      <c r="AH1597" s="28" t="str">
        <f t="shared" si="200"/>
        <v/>
      </c>
      <c r="AI1597" s="28" t="str">
        <f t="shared" si="201"/>
        <v/>
      </c>
      <c r="AJ1597" s="28" t="str">
        <f t="shared" si="202"/>
        <v/>
      </c>
      <c r="AK1597" s="28" t="str">
        <f t="shared" si="203"/>
        <v/>
      </c>
      <c r="AL1597" s="29" t="str">
        <f t="shared" si="204"/>
        <v/>
      </c>
      <c r="AM1597" s="25" t="str">
        <f t="shared" si="205"/>
        <v/>
      </c>
      <c r="AN1597" s="24" t="str">
        <f t="shared" si="206"/>
        <v>非参评</v>
      </c>
      <c r="AO1597" s="24" t="str">
        <f t="shared" si="207"/>
        <v>MOB1-</v>
      </c>
    </row>
    <row r="1598" spans="1:41" ht="13.5" hidden="1" customHeight="1">
      <c r="A1598" s="24" t="s">
        <v>1168</v>
      </c>
      <c r="B1598" s="34" t="s">
        <v>169</v>
      </c>
      <c r="C1598" s="25">
        <v>808218</v>
      </c>
      <c r="D1598" s="24" t="s">
        <v>1177</v>
      </c>
      <c r="E1598" s="26">
        <v>46140.681944444397</v>
      </c>
      <c r="F1598" s="26">
        <v>46140.681944444397</v>
      </c>
      <c r="G1598" s="25">
        <v>14</v>
      </c>
      <c r="H1598" s="25">
        <v>14</v>
      </c>
      <c r="I1598" s="26">
        <v>46140.743750000001</v>
      </c>
      <c r="J1598" s="27">
        <v>38</v>
      </c>
      <c r="K1598" s="27">
        <v>38</v>
      </c>
      <c r="L1598" s="27">
        <v>12</v>
      </c>
      <c r="M1598" s="27">
        <v>1843</v>
      </c>
      <c r="N1598" s="27">
        <v>1478</v>
      </c>
      <c r="O1598" s="25">
        <v>1</v>
      </c>
      <c r="P1598" s="27">
        <v>0</v>
      </c>
      <c r="Q1598" s="24"/>
      <c r="R1598" s="24"/>
      <c r="S1598" s="27">
        <v>4</v>
      </c>
      <c r="T1598" s="27">
        <v>5</v>
      </c>
      <c r="U1598" s="27">
        <v>20700</v>
      </c>
      <c r="V1598" s="27"/>
      <c r="W1598" s="27">
        <v>20700</v>
      </c>
      <c r="X1598" s="24" t="str">
        <f>IF(OR(I1598="",说明首页!$C$3-INT(I1598)&gt;7),"是","否")</f>
        <v>否</v>
      </c>
      <c r="Y1598" s="24" t="str">
        <f t="shared" si="192"/>
        <v>是</v>
      </c>
      <c r="Z1598" s="24" t="str">
        <f t="shared" si="193"/>
        <v>否</v>
      </c>
      <c r="AA1598" s="24" t="str">
        <f>IF(OR(I1598="",说明首页!$C$3-INT(I1598)&gt;=3),"是","否")</f>
        <v>否</v>
      </c>
      <c r="AB1598" s="28">
        <f t="shared" si="194"/>
        <v>123.16666666666667</v>
      </c>
      <c r="AC1598" s="29">
        <f t="shared" si="195"/>
        <v>2.0699999999999998</v>
      </c>
      <c r="AD1598" s="27">
        <f t="shared" si="196"/>
        <v>4140</v>
      </c>
      <c r="AE1598" s="29">
        <f t="shared" si="197"/>
        <v>0</v>
      </c>
      <c r="AF1598" s="29">
        <f t="shared" si="198"/>
        <v>24.633333333333333</v>
      </c>
      <c r="AG1598" s="28" t="str">
        <f t="shared" si="199"/>
        <v/>
      </c>
      <c r="AH1598" s="28" t="str">
        <f t="shared" si="200"/>
        <v/>
      </c>
      <c r="AI1598" s="28" t="str">
        <f t="shared" si="201"/>
        <v/>
      </c>
      <c r="AJ1598" s="28" t="str">
        <f t="shared" si="202"/>
        <v/>
      </c>
      <c r="AK1598" s="28" t="str">
        <f t="shared" si="203"/>
        <v/>
      </c>
      <c r="AL1598" s="29" t="str">
        <f t="shared" si="204"/>
        <v/>
      </c>
      <c r="AM1598" s="25" t="str">
        <f t="shared" si="205"/>
        <v/>
      </c>
      <c r="AN1598" s="24" t="str">
        <f t="shared" si="206"/>
        <v>非参评</v>
      </c>
      <c r="AO1598" s="24" t="str">
        <f t="shared" si="207"/>
        <v>MOB1-</v>
      </c>
    </row>
    <row r="1599" spans="1:41" ht="13.5" hidden="1" customHeight="1">
      <c r="A1599" s="24" t="s">
        <v>1168</v>
      </c>
      <c r="B1599" s="34" t="s">
        <v>169</v>
      </c>
      <c r="C1599" s="25">
        <v>808219</v>
      </c>
      <c r="D1599" s="24" t="s">
        <v>1292</v>
      </c>
      <c r="E1599" s="26">
        <v>46140.681944444397</v>
      </c>
      <c r="F1599" s="26">
        <v>46140.681944444397</v>
      </c>
      <c r="G1599" s="25">
        <v>14</v>
      </c>
      <c r="H1599" s="25">
        <v>14</v>
      </c>
      <c r="I1599" s="26">
        <v>46154.768750000003</v>
      </c>
      <c r="J1599" s="27">
        <v>1398</v>
      </c>
      <c r="K1599" s="27">
        <v>1469</v>
      </c>
      <c r="L1599" s="27">
        <v>610</v>
      </c>
      <c r="M1599" s="27">
        <v>77505</v>
      </c>
      <c r="N1599" s="27">
        <v>65629</v>
      </c>
      <c r="O1599" s="25">
        <v>10</v>
      </c>
      <c r="P1599" s="27">
        <v>0</v>
      </c>
      <c r="Q1599" s="24"/>
      <c r="R1599" s="24"/>
      <c r="S1599" s="27">
        <v>37</v>
      </c>
      <c r="T1599" s="27">
        <v>64</v>
      </c>
      <c r="U1599" s="27">
        <v>2669000</v>
      </c>
      <c r="V1599" s="27">
        <v>1850100</v>
      </c>
      <c r="W1599" s="27">
        <v>2669000</v>
      </c>
      <c r="X1599" s="24" t="str">
        <f>IF(OR(I1599="",说明首页!$C$3-INT(I1599)&gt;7),"是","否")</f>
        <v>否</v>
      </c>
      <c r="Y1599" s="24" t="str">
        <f t="shared" si="192"/>
        <v>是</v>
      </c>
      <c r="Z1599" s="24" t="str">
        <f t="shared" si="193"/>
        <v>否</v>
      </c>
      <c r="AA1599" s="24" t="str">
        <f>IF(OR(I1599="",说明首页!$C$3-INT(I1599)&gt;=3),"是","否")</f>
        <v>否</v>
      </c>
      <c r="AB1599" s="28">
        <f t="shared" si="194"/>
        <v>107.58852459016393</v>
      </c>
      <c r="AC1599" s="29">
        <f t="shared" si="195"/>
        <v>266.89999999999998</v>
      </c>
      <c r="AD1599" s="27">
        <f t="shared" si="196"/>
        <v>41703.125</v>
      </c>
      <c r="AE1599" s="29">
        <f t="shared" si="197"/>
        <v>185.01</v>
      </c>
      <c r="AF1599" s="29">
        <f t="shared" si="198"/>
        <v>109.38166666666666</v>
      </c>
      <c r="AG1599" s="28" t="str">
        <f t="shared" si="199"/>
        <v/>
      </c>
      <c r="AH1599" s="28" t="str">
        <f t="shared" si="200"/>
        <v/>
      </c>
      <c r="AI1599" s="28" t="str">
        <f t="shared" si="201"/>
        <v/>
      </c>
      <c r="AJ1599" s="28" t="str">
        <f t="shared" si="202"/>
        <v/>
      </c>
      <c r="AK1599" s="28" t="str">
        <f t="shared" si="203"/>
        <v/>
      </c>
      <c r="AL1599" s="29" t="str">
        <f t="shared" si="204"/>
        <v/>
      </c>
      <c r="AM1599" s="25" t="str">
        <f t="shared" si="205"/>
        <v/>
      </c>
      <c r="AN1599" s="24" t="str">
        <f t="shared" si="206"/>
        <v>非参评</v>
      </c>
      <c r="AO1599" s="24" t="str">
        <f t="shared" si="207"/>
        <v>MOB1-</v>
      </c>
    </row>
    <row r="1600" spans="1:41" ht="13.5" hidden="1" customHeight="1">
      <c r="A1600" s="24" t="s">
        <v>1168</v>
      </c>
      <c r="B1600" s="34" t="s">
        <v>169</v>
      </c>
      <c r="C1600" s="25">
        <v>808220</v>
      </c>
      <c r="D1600" s="24" t="s">
        <v>1269</v>
      </c>
      <c r="E1600" s="26">
        <v>46140.681944444397</v>
      </c>
      <c r="F1600" s="26">
        <v>46140.681944444397</v>
      </c>
      <c r="G1600" s="25">
        <v>14</v>
      </c>
      <c r="H1600" s="25">
        <v>14</v>
      </c>
      <c r="I1600" s="26">
        <v>46147.765972222202</v>
      </c>
      <c r="J1600" s="27">
        <v>473</v>
      </c>
      <c r="K1600" s="27">
        <v>494</v>
      </c>
      <c r="L1600" s="27">
        <v>236</v>
      </c>
      <c r="M1600" s="27">
        <v>26571</v>
      </c>
      <c r="N1600" s="27">
        <v>22469</v>
      </c>
      <c r="O1600" s="25">
        <v>4</v>
      </c>
      <c r="P1600" s="27">
        <v>0</v>
      </c>
      <c r="Q1600" s="24"/>
      <c r="R1600" s="24"/>
      <c r="S1600" s="27">
        <v>15</v>
      </c>
      <c r="T1600" s="27">
        <v>23</v>
      </c>
      <c r="U1600" s="27">
        <v>542200</v>
      </c>
      <c r="V1600" s="27">
        <v>223600</v>
      </c>
      <c r="W1600" s="27">
        <v>542200</v>
      </c>
      <c r="X1600" s="24" t="str">
        <f>IF(OR(I1600="",说明首页!$C$3-INT(I1600)&gt;7),"是","否")</f>
        <v>否</v>
      </c>
      <c r="Y1600" s="24" t="str">
        <f t="shared" si="192"/>
        <v>是</v>
      </c>
      <c r="Z1600" s="24" t="str">
        <f t="shared" si="193"/>
        <v>否</v>
      </c>
      <c r="AA1600" s="24" t="str">
        <f>IF(OR(I1600="",说明首页!$C$3-INT(I1600)&gt;=3),"是","否")</f>
        <v>否</v>
      </c>
      <c r="AB1600" s="28">
        <f t="shared" si="194"/>
        <v>95.207627118644069</v>
      </c>
      <c r="AC1600" s="29">
        <f t="shared" si="195"/>
        <v>54.22</v>
      </c>
      <c r="AD1600" s="27">
        <f t="shared" si="196"/>
        <v>23573.91304347826</v>
      </c>
      <c r="AE1600" s="29">
        <f t="shared" si="197"/>
        <v>22.36</v>
      </c>
      <c r="AF1600" s="29">
        <f t="shared" si="198"/>
        <v>93.620833333333337</v>
      </c>
      <c r="AG1600" s="28" t="str">
        <f t="shared" si="199"/>
        <v/>
      </c>
      <c r="AH1600" s="28" t="str">
        <f t="shared" si="200"/>
        <v/>
      </c>
      <c r="AI1600" s="28" t="str">
        <f t="shared" si="201"/>
        <v/>
      </c>
      <c r="AJ1600" s="28" t="str">
        <f t="shared" si="202"/>
        <v/>
      </c>
      <c r="AK1600" s="28" t="str">
        <f t="shared" si="203"/>
        <v/>
      </c>
      <c r="AL1600" s="29" t="str">
        <f t="shared" si="204"/>
        <v/>
      </c>
      <c r="AM1600" s="25" t="str">
        <f t="shared" si="205"/>
        <v/>
      </c>
      <c r="AN1600" s="24" t="str">
        <f t="shared" si="206"/>
        <v>非参评</v>
      </c>
      <c r="AO1600" s="24" t="str">
        <f t="shared" si="207"/>
        <v>MOB1-</v>
      </c>
    </row>
    <row r="1601" spans="1:41" ht="13.5" hidden="1" customHeight="1">
      <c r="A1601" s="24" t="s">
        <v>1168</v>
      </c>
      <c r="B1601" s="34" t="s">
        <v>169</v>
      </c>
      <c r="C1601" s="25">
        <v>808221</v>
      </c>
      <c r="D1601" s="24" t="s">
        <v>1564</v>
      </c>
      <c r="E1601" s="26">
        <v>46140.677777777797</v>
      </c>
      <c r="F1601" s="26">
        <v>46140.677777777797</v>
      </c>
      <c r="G1601" s="25">
        <v>14</v>
      </c>
      <c r="H1601" s="25">
        <v>14</v>
      </c>
      <c r="I1601" s="26">
        <v>46147.746527777803</v>
      </c>
      <c r="J1601" s="27">
        <v>359</v>
      </c>
      <c r="K1601" s="27">
        <v>383</v>
      </c>
      <c r="L1601" s="27">
        <v>195</v>
      </c>
      <c r="M1601" s="27">
        <v>24775</v>
      </c>
      <c r="N1601" s="27">
        <v>22177</v>
      </c>
      <c r="O1601" s="25">
        <v>3</v>
      </c>
      <c r="P1601" s="27">
        <v>0</v>
      </c>
      <c r="Q1601" s="24"/>
      <c r="R1601" s="24"/>
      <c r="S1601" s="27">
        <v>7</v>
      </c>
      <c r="T1601" s="27">
        <v>11</v>
      </c>
      <c r="U1601" s="27">
        <v>275000</v>
      </c>
      <c r="V1601" s="27">
        <v>27900</v>
      </c>
      <c r="W1601" s="27">
        <v>275000</v>
      </c>
      <c r="X1601" s="24" t="str">
        <f>IF(OR(I1601="",说明首页!$C$3-INT(I1601)&gt;7),"是","否")</f>
        <v>否</v>
      </c>
      <c r="Y1601" s="24" t="str">
        <f t="shared" si="192"/>
        <v>是</v>
      </c>
      <c r="Z1601" s="24" t="str">
        <f t="shared" si="193"/>
        <v>否</v>
      </c>
      <c r="AA1601" s="24" t="str">
        <f>IF(OR(I1601="",说明首页!$C$3-INT(I1601)&gt;=3),"是","否")</f>
        <v>否</v>
      </c>
      <c r="AB1601" s="28">
        <f t="shared" si="194"/>
        <v>113.72820512820513</v>
      </c>
      <c r="AC1601" s="29">
        <f t="shared" si="195"/>
        <v>27.5</v>
      </c>
      <c r="AD1601" s="27">
        <f t="shared" si="196"/>
        <v>25000</v>
      </c>
      <c r="AE1601" s="29">
        <f t="shared" si="197"/>
        <v>2.79</v>
      </c>
      <c r="AF1601" s="29">
        <f t="shared" si="198"/>
        <v>123.20555555555555</v>
      </c>
      <c r="AG1601" s="28" t="str">
        <f t="shared" si="199"/>
        <v/>
      </c>
      <c r="AH1601" s="28" t="str">
        <f t="shared" si="200"/>
        <v/>
      </c>
      <c r="AI1601" s="28" t="str">
        <f t="shared" si="201"/>
        <v/>
      </c>
      <c r="AJ1601" s="28" t="str">
        <f t="shared" si="202"/>
        <v/>
      </c>
      <c r="AK1601" s="28" t="str">
        <f t="shared" si="203"/>
        <v/>
      </c>
      <c r="AL1601" s="29" t="str">
        <f t="shared" si="204"/>
        <v/>
      </c>
      <c r="AM1601" s="25" t="str">
        <f t="shared" si="205"/>
        <v/>
      </c>
      <c r="AN1601" s="24" t="str">
        <f t="shared" si="206"/>
        <v>非参评</v>
      </c>
      <c r="AO1601" s="24" t="str">
        <f t="shared" si="207"/>
        <v>MOB1-</v>
      </c>
    </row>
    <row r="1602" spans="1:41" ht="13.5" hidden="1" customHeight="1">
      <c r="A1602" s="24" t="s">
        <v>1168</v>
      </c>
      <c r="B1602" s="34" t="s">
        <v>169</v>
      </c>
      <c r="C1602" s="25">
        <v>808222</v>
      </c>
      <c r="D1602" s="24" t="s">
        <v>1793</v>
      </c>
      <c r="E1602" s="26">
        <v>46140.677083333299</v>
      </c>
      <c r="F1602" s="26">
        <v>46140.677083333299</v>
      </c>
      <c r="G1602" s="25">
        <v>14</v>
      </c>
      <c r="H1602" s="25">
        <v>14</v>
      </c>
      <c r="I1602" s="26">
        <v>46140.751388888901</v>
      </c>
      <c r="J1602" s="27">
        <v>48</v>
      </c>
      <c r="K1602" s="27">
        <v>49</v>
      </c>
      <c r="L1602" s="27">
        <v>19</v>
      </c>
      <c r="M1602" s="27">
        <v>3103</v>
      </c>
      <c r="N1602" s="27">
        <v>2712</v>
      </c>
      <c r="O1602" s="25">
        <v>1</v>
      </c>
      <c r="P1602" s="27">
        <v>0</v>
      </c>
      <c r="Q1602" s="24"/>
      <c r="R1602" s="24"/>
      <c r="S1602" s="27">
        <v>1</v>
      </c>
      <c r="T1602" s="27">
        <v>1</v>
      </c>
      <c r="U1602" s="27">
        <v>10000</v>
      </c>
      <c r="V1602" s="27"/>
      <c r="W1602" s="27">
        <v>10000</v>
      </c>
      <c r="X1602" s="24" t="str">
        <f>IF(OR(I1602="",说明首页!$C$3-INT(I1602)&gt;7),"是","否")</f>
        <v>否</v>
      </c>
      <c r="Y1602" s="24" t="str">
        <f t="shared" ref="Y1602:Y1666" si="208">IF(OR(O1602="",O1602&lt;22),"是","否")</f>
        <v>是</v>
      </c>
      <c r="Z1602" s="24" t="str">
        <f t="shared" ref="Z1602:Z1665" si="209">IF(AND(X1602="否",Y1602="否"),"是","否")</f>
        <v>否</v>
      </c>
      <c r="AA1602" s="24" t="str">
        <f>IF(OR(I1602="",说明首页!$C$3-INT(I1602)&gt;=3),"是","否")</f>
        <v>否</v>
      </c>
      <c r="AB1602" s="28">
        <f t="shared" ref="AB1602:AB1666" si="210">IFERROR(IF(L1602&gt;0,N1602/L1602,0),0)</f>
        <v>142.73684210526315</v>
      </c>
      <c r="AC1602" s="29">
        <f t="shared" ref="AC1602:AC1666" si="211">IFERROR(IF(U1602="",0,U1602/10000),0)</f>
        <v>1</v>
      </c>
      <c r="AD1602" s="27">
        <f t="shared" ref="AD1602:AD1666" si="212">IFERROR(IF(AND(T1602&lt;&gt;"",T1602&gt;0),U1602/T1602,0),0)</f>
        <v>10000</v>
      </c>
      <c r="AE1602" s="29">
        <f t="shared" ref="AE1602:AE1666" si="213">IFERROR(IF(V1602="",0,V1602/10000),0)</f>
        <v>0</v>
      </c>
      <c r="AF1602" s="29">
        <f t="shared" ref="AF1602:AF1666" si="214">IFERROR(IF(O1602&gt;0,N1602/O1602/60,0),0)</f>
        <v>45.2</v>
      </c>
      <c r="AG1602" s="28" t="str">
        <f t="shared" ref="AG1602:AG1666" si="215">IF(Z1602="是",COUNTIFS($Z$2:$Z$4721,"是",$AB$2:$AB$4721,"&lt;"&amp;AB1602)/COUNTIF($Z$2:$Z$4721,"是")*100,"")</f>
        <v/>
      </c>
      <c r="AH1602" s="28" t="str">
        <f t="shared" ref="AH1602:AH1666" si="216">IF(Z1602="是",COUNTIFS($Z$2:$Z$4721,"是",$AC$2:$AC$4721,"&lt;"&amp;AC1602)/COUNTIF($Z$2:$Z$4721,"是")*100,"")</f>
        <v/>
      </c>
      <c r="AI1602" s="28" t="str">
        <f t="shared" ref="AI1602:AI1666" si="217">IF(Z1602="是",COUNTIFS($Z$2:$Z$4721,"是",$AD$2:$AD$4721,"&lt;"&amp;AD1602)/COUNTIF($Z$2:$Z$4721,"是")*100,"")</f>
        <v/>
      </c>
      <c r="AJ1602" s="28" t="str">
        <f t="shared" ref="AJ1602:AJ1666" si="218">IF(Z1602="是",COUNTIFS($Z$2:$Z$4721,"是",$AE$2:$AE$4721,"&lt;"&amp;AE1602)/COUNTIF($Z$2:$Z$4721,"是")*100,"")</f>
        <v/>
      </c>
      <c r="AK1602" s="28" t="str">
        <f t="shared" ref="AK1602:AK1666" si="219">IF(Z1602="是",COUNTIFS($Z$2:$Z$4721,"是",$AF$2:$AF$4721,"&lt;"&amp;AF1602)/COUNTIF($Z$2:$Z$4721,"是")*100,"")</f>
        <v/>
      </c>
      <c r="AL1602" s="29" t="str">
        <f t="shared" ref="AL1602:AL1665" si="220">IF(Z1602="是",ROUND(AG1602*0.1+AH1602*0.35+AI1602*0.15+AJ1602*0.15+AK1602*0.25,2),"")</f>
        <v/>
      </c>
      <c r="AM1602" s="25" t="str">
        <f t="shared" ref="AM1602:AM1665" si="221">IF(Z1602="是",COUNTIFS($Z$2:$Z$4721,"是",$AL$2:$AL$4721,"&gt;"&amp;AL1602)+1,"")</f>
        <v/>
      </c>
      <c r="AN1602" s="24" t="str">
        <f t="shared" ref="AN1602:AN1665" si="222">IF(Z1602&lt;&gt;"是","非参评",IF(AND(AM1602&lt;=COUNTIF($Z$2:$Z$4721,"是")*0.2,AC1602&gt;MEDIAN(IF($Z$2:$Z$4721="是",$AC$2:$AC$4721))),"S",IF(AM1602&lt;=COUNTIF($Z$2:$Z$4721,"是")*0.5,"A",IF(AM1602&lt;=COUNTIF($Z$2:$Z$4721,"是")*0.8,"B","C"))))</f>
        <v>非参评</v>
      </c>
      <c r="AO1602" s="24" t="str">
        <f t="shared" ref="AO1602:AO1666" si="223">IF(G1602="","无数据",IF(G1602&lt;30,"MOB1-",IF(G1602&lt;90,"MOB1-3",IF(G1602&lt;180,"MOB3-6",IF(G1602&lt;365,"MOB6-12","MOB12+")))))</f>
        <v>MOB1-</v>
      </c>
    </row>
    <row r="1603" spans="1:41" ht="13.5" hidden="1" customHeight="1">
      <c r="A1603" s="24" t="s">
        <v>1168</v>
      </c>
      <c r="B1603" s="34" t="s">
        <v>169</v>
      </c>
      <c r="C1603" s="25">
        <v>808232</v>
      </c>
      <c r="D1603" s="24" t="s">
        <v>1279</v>
      </c>
      <c r="E1603" s="26">
        <v>46140.677777777797</v>
      </c>
      <c r="F1603" s="26">
        <v>46140.677777777797</v>
      </c>
      <c r="G1603" s="25">
        <v>14</v>
      </c>
      <c r="H1603" s="25">
        <v>14</v>
      </c>
      <c r="I1603" s="26">
        <v>46154.7631944444</v>
      </c>
      <c r="J1603" s="27">
        <v>1280</v>
      </c>
      <c r="K1603" s="27">
        <v>1405</v>
      </c>
      <c r="L1603" s="27">
        <v>604</v>
      </c>
      <c r="M1603" s="27">
        <v>61193</v>
      </c>
      <c r="N1603" s="27">
        <v>49656</v>
      </c>
      <c r="O1603" s="25">
        <v>8</v>
      </c>
      <c r="P1603" s="27">
        <v>0</v>
      </c>
      <c r="Q1603" s="24"/>
      <c r="R1603" s="24"/>
      <c r="S1603" s="27">
        <v>18</v>
      </c>
      <c r="T1603" s="27">
        <v>26</v>
      </c>
      <c r="U1603" s="27">
        <v>853200</v>
      </c>
      <c r="V1603" s="27">
        <v>453900</v>
      </c>
      <c r="W1603" s="27">
        <v>853200</v>
      </c>
      <c r="X1603" s="24" t="str">
        <f>IF(OR(I1603="",说明首页!$C$3-INT(I1603)&gt;7),"是","否")</f>
        <v>否</v>
      </c>
      <c r="Y1603" s="24" t="str">
        <f t="shared" si="208"/>
        <v>是</v>
      </c>
      <c r="Z1603" s="24" t="str">
        <f t="shared" si="209"/>
        <v>否</v>
      </c>
      <c r="AA1603" s="24" t="str">
        <f>IF(OR(I1603="",说明首页!$C$3-INT(I1603)&gt;=3),"是","否")</f>
        <v>否</v>
      </c>
      <c r="AB1603" s="28">
        <f t="shared" si="210"/>
        <v>82.211920529801318</v>
      </c>
      <c r="AC1603" s="29">
        <f t="shared" si="211"/>
        <v>85.32</v>
      </c>
      <c r="AD1603" s="27">
        <f t="shared" si="212"/>
        <v>32815.384615384617</v>
      </c>
      <c r="AE1603" s="29">
        <f t="shared" si="213"/>
        <v>45.39</v>
      </c>
      <c r="AF1603" s="29">
        <f t="shared" si="214"/>
        <v>103.45</v>
      </c>
      <c r="AG1603" s="28" t="str">
        <f t="shared" si="215"/>
        <v/>
      </c>
      <c r="AH1603" s="28" t="str">
        <f t="shared" si="216"/>
        <v/>
      </c>
      <c r="AI1603" s="28" t="str">
        <f t="shared" si="217"/>
        <v/>
      </c>
      <c r="AJ1603" s="28" t="str">
        <f t="shared" si="218"/>
        <v/>
      </c>
      <c r="AK1603" s="28" t="str">
        <f t="shared" si="219"/>
        <v/>
      </c>
      <c r="AL1603" s="29" t="str">
        <f t="shared" si="220"/>
        <v/>
      </c>
      <c r="AM1603" s="25" t="str">
        <f t="shared" si="221"/>
        <v/>
      </c>
      <c r="AN1603" s="24" t="str">
        <f t="shared" si="222"/>
        <v>非参评</v>
      </c>
      <c r="AO1603" s="24" t="str">
        <f t="shared" si="223"/>
        <v>MOB1-</v>
      </c>
    </row>
    <row r="1604" spans="1:41" ht="13.5" hidden="1" customHeight="1">
      <c r="A1604" s="24" t="s">
        <v>1168</v>
      </c>
      <c r="B1604" s="34" t="s">
        <v>147</v>
      </c>
      <c r="C1604" s="25">
        <v>808252</v>
      </c>
      <c r="D1604" s="24" t="s">
        <v>1046</v>
      </c>
      <c r="E1604" s="26">
        <v>46142.716666666704</v>
      </c>
      <c r="F1604" s="26">
        <v>46142.716666666704</v>
      </c>
      <c r="G1604" s="25">
        <v>12</v>
      </c>
      <c r="H1604" s="25">
        <v>12</v>
      </c>
      <c r="I1604" s="26">
        <v>46154.789583333302</v>
      </c>
      <c r="J1604" s="27">
        <v>1029</v>
      </c>
      <c r="K1604" s="27">
        <v>1118</v>
      </c>
      <c r="L1604" s="27">
        <v>323</v>
      </c>
      <c r="M1604" s="27">
        <v>40958</v>
      </c>
      <c r="N1604" s="27">
        <v>30516</v>
      </c>
      <c r="O1604" s="25">
        <v>6</v>
      </c>
      <c r="P1604" s="27">
        <v>0</v>
      </c>
      <c r="Q1604" s="24"/>
      <c r="R1604" s="24"/>
      <c r="S1604" s="27">
        <v>15</v>
      </c>
      <c r="T1604" s="27">
        <v>20</v>
      </c>
      <c r="U1604" s="27">
        <v>810100</v>
      </c>
      <c r="V1604" s="27">
        <v>188900</v>
      </c>
      <c r="W1604" s="27">
        <v>810100</v>
      </c>
      <c r="X1604" s="24" t="str">
        <f>IF(OR(I1604="",说明首页!$C$3-INT(I1604)&gt;7),"是","否")</f>
        <v>否</v>
      </c>
      <c r="Y1604" s="24" t="str">
        <f t="shared" si="208"/>
        <v>是</v>
      </c>
      <c r="Z1604" s="24" t="str">
        <f t="shared" si="209"/>
        <v>否</v>
      </c>
      <c r="AA1604" s="24" t="str">
        <f>IF(OR(I1604="",说明首页!$C$3-INT(I1604)&gt;=3),"是","否")</f>
        <v>否</v>
      </c>
      <c r="AB1604" s="28">
        <f t="shared" si="210"/>
        <v>94.476780185758514</v>
      </c>
      <c r="AC1604" s="29">
        <f t="shared" si="211"/>
        <v>81.010000000000005</v>
      </c>
      <c r="AD1604" s="27">
        <f t="shared" si="212"/>
        <v>40505</v>
      </c>
      <c r="AE1604" s="29">
        <f t="shared" si="213"/>
        <v>18.89</v>
      </c>
      <c r="AF1604" s="29">
        <f t="shared" si="214"/>
        <v>84.766666666666666</v>
      </c>
      <c r="AG1604" s="28" t="str">
        <f t="shared" si="215"/>
        <v/>
      </c>
      <c r="AH1604" s="28" t="str">
        <f t="shared" si="216"/>
        <v/>
      </c>
      <c r="AI1604" s="28" t="str">
        <f t="shared" si="217"/>
        <v/>
      </c>
      <c r="AJ1604" s="28" t="str">
        <f t="shared" si="218"/>
        <v/>
      </c>
      <c r="AK1604" s="28" t="str">
        <f t="shared" si="219"/>
        <v/>
      </c>
      <c r="AL1604" s="29" t="str">
        <f t="shared" si="220"/>
        <v/>
      </c>
      <c r="AM1604" s="25" t="str">
        <f t="shared" si="221"/>
        <v/>
      </c>
      <c r="AN1604" s="24" t="str">
        <f t="shared" si="222"/>
        <v>非参评</v>
      </c>
      <c r="AO1604" s="24" t="str">
        <f t="shared" si="223"/>
        <v>MOB1-</v>
      </c>
    </row>
    <row r="1605" spans="1:41" ht="13.5" hidden="1" customHeight="1">
      <c r="A1605" s="24" t="s">
        <v>1168</v>
      </c>
      <c r="B1605" s="34" t="s">
        <v>147</v>
      </c>
      <c r="C1605" s="25">
        <v>808253</v>
      </c>
      <c r="D1605" s="24" t="s">
        <v>323</v>
      </c>
      <c r="E1605" s="26">
        <v>46142.717361111099</v>
      </c>
      <c r="F1605" s="26">
        <v>46142.717361111099</v>
      </c>
      <c r="G1605" s="25">
        <v>12</v>
      </c>
      <c r="H1605" s="25">
        <v>12</v>
      </c>
      <c r="I1605" s="26">
        <v>46154.840972222199</v>
      </c>
      <c r="J1605" s="27">
        <v>710</v>
      </c>
      <c r="K1605" s="27">
        <v>737</v>
      </c>
      <c r="L1605" s="27">
        <v>349</v>
      </c>
      <c r="M1605" s="27">
        <v>35795</v>
      </c>
      <c r="N1605" s="27">
        <v>29948</v>
      </c>
      <c r="O1605" s="25">
        <v>6</v>
      </c>
      <c r="P1605" s="27">
        <v>0</v>
      </c>
      <c r="Q1605" s="24"/>
      <c r="R1605" s="24"/>
      <c r="S1605" s="27">
        <v>12</v>
      </c>
      <c r="T1605" s="27">
        <v>17</v>
      </c>
      <c r="U1605" s="27">
        <v>234200</v>
      </c>
      <c r="V1605" s="27">
        <v>48200</v>
      </c>
      <c r="W1605" s="27">
        <v>234200</v>
      </c>
      <c r="X1605" s="24" t="str">
        <f>IF(OR(I1605="",说明首页!$C$3-INT(I1605)&gt;7),"是","否")</f>
        <v>否</v>
      </c>
      <c r="Y1605" s="24" t="str">
        <f t="shared" si="208"/>
        <v>是</v>
      </c>
      <c r="Z1605" s="24" t="str">
        <f t="shared" si="209"/>
        <v>否</v>
      </c>
      <c r="AA1605" s="24" t="str">
        <f>IF(OR(I1605="",说明首页!$C$3-INT(I1605)&gt;=3),"是","否")</f>
        <v>否</v>
      </c>
      <c r="AB1605" s="28">
        <f t="shared" si="210"/>
        <v>85.810888252148999</v>
      </c>
      <c r="AC1605" s="29">
        <f t="shared" si="211"/>
        <v>23.42</v>
      </c>
      <c r="AD1605" s="27">
        <f t="shared" si="212"/>
        <v>13776.470588235294</v>
      </c>
      <c r="AE1605" s="29">
        <f t="shared" si="213"/>
        <v>4.82</v>
      </c>
      <c r="AF1605" s="29">
        <f t="shared" si="214"/>
        <v>83.188888888888883</v>
      </c>
      <c r="AG1605" s="28" t="str">
        <f t="shared" si="215"/>
        <v/>
      </c>
      <c r="AH1605" s="28" t="str">
        <f t="shared" si="216"/>
        <v/>
      </c>
      <c r="AI1605" s="28" t="str">
        <f t="shared" si="217"/>
        <v/>
      </c>
      <c r="AJ1605" s="28" t="str">
        <f t="shared" si="218"/>
        <v/>
      </c>
      <c r="AK1605" s="28" t="str">
        <f t="shared" si="219"/>
        <v/>
      </c>
      <c r="AL1605" s="29" t="str">
        <f t="shared" si="220"/>
        <v/>
      </c>
      <c r="AM1605" s="25" t="str">
        <f t="shared" si="221"/>
        <v/>
      </c>
      <c r="AN1605" s="24" t="str">
        <f t="shared" si="222"/>
        <v>非参评</v>
      </c>
      <c r="AO1605" s="24" t="str">
        <f t="shared" si="223"/>
        <v>MOB1-</v>
      </c>
    </row>
    <row r="1606" spans="1:41" ht="13.5" hidden="1" customHeight="1">
      <c r="A1606" s="24" t="s">
        <v>1168</v>
      </c>
      <c r="B1606" s="34" t="s">
        <v>150</v>
      </c>
      <c r="C1606" s="25">
        <v>808254</v>
      </c>
      <c r="D1606" s="24" t="s">
        <v>1673</v>
      </c>
      <c r="E1606" s="26">
        <v>46142.568749999999</v>
      </c>
      <c r="F1606" s="26">
        <v>46142.568749999999</v>
      </c>
      <c r="G1606" s="25">
        <v>12</v>
      </c>
      <c r="H1606" s="25">
        <v>12</v>
      </c>
      <c r="I1606" s="26">
        <v>46154.790972222203</v>
      </c>
      <c r="J1606" s="27">
        <v>1111</v>
      </c>
      <c r="K1606" s="27">
        <v>1133</v>
      </c>
      <c r="L1606" s="27">
        <v>494</v>
      </c>
      <c r="M1606" s="27">
        <v>52184</v>
      </c>
      <c r="N1606" s="27">
        <v>42701</v>
      </c>
      <c r="O1606" s="25">
        <v>7</v>
      </c>
      <c r="P1606" s="27">
        <v>0</v>
      </c>
      <c r="Q1606" s="24"/>
      <c r="R1606" s="24"/>
      <c r="S1606" s="27">
        <v>28</v>
      </c>
      <c r="T1606" s="27">
        <v>41</v>
      </c>
      <c r="U1606" s="27">
        <v>793800</v>
      </c>
      <c r="V1606" s="27">
        <v>219500</v>
      </c>
      <c r="W1606" s="27">
        <v>793800</v>
      </c>
      <c r="X1606" s="24" t="str">
        <f>IF(OR(I1606="",说明首页!$C$3-INT(I1606)&gt;7),"是","否")</f>
        <v>否</v>
      </c>
      <c r="Y1606" s="24" t="str">
        <f t="shared" si="208"/>
        <v>是</v>
      </c>
      <c r="Z1606" s="24" t="str">
        <f t="shared" si="209"/>
        <v>否</v>
      </c>
      <c r="AA1606" s="24" t="str">
        <f>IF(OR(I1606="",说明首页!$C$3-INT(I1606)&gt;=3),"是","否")</f>
        <v>否</v>
      </c>
      <c r="AB1606" s="28">
        <f t="shared" si="210"/>
        <v>86.439271255060731</v>
      </c>
      <c r="AC1606" s="29">
        <f t="shared" si="211"/>
        <v>79.38</v>
      </c>
      <c r="AD1606" s="27">
        <f t="shared" si="212"/>
        <v>19360.975609756097</v>
      </c>
      <c r="AE1606" s="29">
        <f t="shared" si="213"/>
        <v>21.95</v>
      </c>
      <c r="AF1606" s="29">
        <f t="shared" si="214"/>
        <v>101.66904761904762</v>
      </c>
      <c r="AG1606" s="28" t="str">
        <f t="shared" si="215"/>
        <v/>
      </c>
      <c r="AH1606" s="28" t="str">
        <f t="shared" si="216"/>
        <v/>
      </c>
      <c r="AI1606" s="28" t="str">
        <f t="shared" si="217"/>
        <v/>
      </c>
      <c r="AJ1606" s="28" t="str">
        <f t="shared" si="218"/>
        <v/>
      </c>
      <c r="AK1606" s="28" t="str">
        <f t="shared" si="219"/>
        <v/>
      </c>
      <c r="AL1606" s="29" t="str">
        <f t="shared" si="220"/>
        <v/>
      </c>
      <c r="AM1606" s="25" t="str">
        <f t="shared" si="221"/>
        <v/>
      </c>
      <c r="AN1606" s="24" t="str">
        <f t="shared" si="222"/>
        <v>非参评</v>
      </c>
      <c r="AO1606" s="24" t="str">
        <f t="shared" si="223"/>
        <v>MOB1-</v>
      </c>
    </row>
    <row r="1607" spans="1:41" ht="13.5" hidden="1" customHeight="1">
      <c r="A1607" s="24" t="s">
        <v>1168</v>
      </c>
      <c r="B1607" s="34" t="s">
        <v>150</v>
      </c>
      <c r="C1607" s="25">
        <v>808255</v>
      </c>
      <c r="D1607" s="24" t="s">
        <v>1620</v>
      </c>
      <c r="E1607" s="26">
        <v>46142.5756944444</v>
      </c>
      <c r="F1607" s="26">
        <v>46142.5756944444</v>
      </c>
      <c r="G1607" s="25">
        <v>12</v>
      </c>
      <c r="H1607" s="25">
        <v>12</v>
      </c>
      <c r="I1607" s="26">
        <v>46142.655555555597</v>
      </c>
      <c r="J1607" s="27">
        <v>10</v>
      </c>
      <c r="K1607" s="27">
        <v>10</v>
      </c>
      <c r="L1607" s="27">
        <v>8</v>
      </c>
      <c r="M1607" s="27">
        <v>669</v>
      </c>
      <c r="N1607" s="27">
        <v>658</v>
      </c>
      <c r="O1607" s="25"/>
      <c r="P1607" s="27"/>
      <c r="Q1607" s="24"/>
      <c r="R1607" s="24"/>
      <c r="S1607" s="27"/>
      <c r="T1607" s="27"/>
      <c r="U1607" s="27"/>
      <c r="V1607" s="27"/>
      <c r="W1607" s="27"/>
      <c r="X1607" s="24" t="str">
        <f>IF(OR(I1607="",说明首页!$C$3-INT(I1607)&gt;7),"是","否")</f>
        <v>否</v>
      </c>
      <c r="Y1607" s="24" t="str">
        <f t="shared" si="208"/>
        <v>是</v>
      </c>
      <c r="Z1607" s="24" t="str">
        <f t="shared" si="209"/>
        <v>否</v>
      </c>
      <c r="AA1607" s="24" t="str">
        <f>IF(OR(I1607="",说明首页!$C$3-INT(I1607)&gt;=3),"是","否")</f>
        <v>否</v>
      </c>
      <c r="AB1607" s="28">
        <f t="shared" si="210"/>
        <v>82.25</v>
      </c>
      <c r="AC1607" s="29">
        <f t="shared" si="211"/>
        <v>0</v>
      </c>
      <c r="AD1607" s="27">
        <f t="shared" si="212"/>
        <v>0</v>
      </c>
      <c r="AE1607" s="29">
        <f t="shared" si="213"/>
        <v>0</v>
      </c>
      <c r="AF1607" s="29">
        <f t="shared" si="214"/>
        <v>0</v>
      </c>
      <c r="AG1607" s="28" t="str">
        <f t="shared" si="215"/>
        <v/>
      </c>
      <c r="AH1607" s="28" t="str">
        <f t="shared" si="216"/>
        <v/>
      </c>
      <c r="AI1607" s="28" t="str">
        <f t="shared" si="217"/>
        <v/>
      </c>
      <c r="AJ1607" s="28" t="str">
        <f t="shared" si="218"/>
        <v/>
      </c>
      <c r="AK1607" s="28" t="str">
        <f t="shared" si="219"/>
        <v/>
      </c>
      <c r="AL1607" s="29" t="str">
        <f t="shared" si="220"/>
        <v/>
      </c>
      <c r="AM1607" s="25" t="str">
        <f t="shared" si="221"/>
        <v/>
      </c>
      <c r="AN1607" s="24" t="str">
        <f t="shared" si="222"/>
        <v>非参评</v>
      </c>
      <c r="AO1607" s="24" t="str">
        <f t="shared" si="223"/>
        <v>MOB1-</v>
      </c>
    </row>
    <row r="1608" spans="1:41" ht="13.5" hidden="1" customHeight="1">
      <c r="A1608" s="24" t="s">
        <v>1168</v>
      </c>
      <c r="B1608" s="34" t="s">
        <v>150</v>
      </c>
      <c r="C1608" s="25">
        <v>808256</v>
      </c>
      <c r="D1608" s="24" t="s">
        <v>1639</v>
      </c>
      <c r="E1608" s="26">
        <v>46142.569444444402</v>
      </c>
      <c r="F1608" s="26">
        <v>46142.569444444402</v>
      </c>
      <c r="G1608" s="25">
        <v>12</v>
      </c>
      <c r="H1608" s="25">
        <v>12</v>
      </c>
      <c r="I1608" s="26">
        <v>46154.790972222203</v>
      </c>
      <c r="J1608" s="27">
        <v>1197</v>
      </c>
      <c r="K1608" s="27">
        <v>1198</v>
      </c>
      <c r="L1608" s="27">
        <v>596</v>
      </c>
      <c r="M1608" s="27">
        <v>57537</v>
      </c>
      <c r="N1608" s="27">
        <v>47765</v>
      </c>
      <c r="O1608" s="25">
        <v>7</v>
      </c>
      <c r="P1608" s="27">
        <v>0</v>
      </c>
      <c r="Q1608" s="24"/>
      <c r="R1608" s="24"/>
      <c r="S1608" s="27">
        <v>29</v>
      </c>
      <c r="T1608" s="27">
        <v>39</v>
      </c>
      <c r="U1608" s="27">
        <v>684600</v>
      </c>
      <c r="V1608" s="27">
        <v>177000</v>
      </c>
      <c r="W1608" s="27">
        <v>684600</v>
      </c>
      <c r="X1608" s="24" t="str">
        <f>IF(OR(I1608="",说明首页!$C$3-INT(I1608)&gt;7),"是","否")</f>
        <v>否</v>
      </c>
      <c r="Y1608" s="24" t="str">
        <f t="shared" si="208"/>
        <v>是</v>
      </c>
      <c r="Z1608" s="24" t="str">
        <f t="shared" si="209"/>
        <v>否</v>
      </c>
      <c r="AA1608" s="24" t="str">
        <f>IF(OR(I1608="",说明首页!$C$3-INT(I1608)&gt;=3),"是","否")</f>
        <v>否</v>
      </c>
      <c r="AB1608" s="28">
        <f t="shared" si="210"/>
        <v>80.142617449664428</v>
      </c>
      <c r="AC1608" s="29">
        <f t="shared" si="211"/>
        <v>68.459999999999994</v>
      </c>
      <c r="AD1608" s="27">
        <f t="shared" si="212"/>
        <v>17553.846153846152</v>
      </c>
      <c r="AE1608" s="29">
        <f t="shared" si="213"/>
        <v>17.7</v>
      </c>
      <c r="AF1608" s="29">
        <f t="shared" si="214"/>
        <v>113.72619047619047</v>
      </c>
      <c r="AG1608" s="28" t="str">
        <f t="shared" si="215"/>
        <v/>
      </c>
      <c r="AH1608" s="28" t="str">
        <f t="shared" si="216"/>
        <v/>
      </c>
      <c r="AI1608" s="28" t="str">
        <f t="shared" si="217"/>
        <v/>
      </c>
      <c r="AJ1608" s="28" t="str">
        <f t="shared" si="218"/>
        <v/>
      </c>
      <c r="AK1608" s="28" t="str">
        <f t="shared" si="219"/>
        <v/>
      </c>
      <c r="AL1608" s="29" t="str">
        <f t="shared" si="220"/>
        <v/>
      </c>
      <c r="AM1608" s="25" t="str">
        <f t="shared" si="221"/>
        <v/>
      </c>
      <c r="AN1608" s="24" t="str">
        <f t="shared" si="222"/>
        <v>非参评</v>
      </c>
      <c r="AO1608" s="24" t="str">
        <f t="shared" si="223"/>
        <v>MOB1-</v>
      </c>
    </row>
    <row r="1609" spans="1:41" ht="13.5" hidden="1" customHeight="1">
      <c r="A1609" s="24" t="s">
        <v>1168</v>
      </c>
      <c r="B1609" s="34" t="s">
        <v>150</v>
      </c>
      <c r="C1609" s="25">
        <v>808258</v>
      </c>
      <c r="D1609" s="24" t="s">
        <v>1512</v>
      </c>
      <c r="E1609" s="26">
        <v>46142.568055555603</v>
      </c>
      <c r="F1609" s="26">
        <v>46142.568055555603</v>
      </c>
      <c r="G1609" s="25">
        <v>12</v>
      </c>
      <c r="H1609" s="25">
        <v>12</v>
      </c>
      <c r="I1609" s="26">
        <v>46147.622916666704</v>
      </c>
      <c r="J1609" s="27">
        <v>84</v>
      </c>
      <c r="K1609" s="27">
        <v>84</v>
      </c>
      <c r="L1609" s="27">
        <v>23</v>
      </c>
      <c r="M1609" s="27">
        <v>3146</v>
      </c>
      <c r="N1609" s="27">
        <v>2394</v>
      </c>
      <c r="O1609" s="25"/>
      <c r="P1609" s="27">
        <v>0</v>
      </c>
      <c r="Q1609" s="24"/>
      <c r="R1609" s="24"/>
      <c r="S1609" s="27">
        <v>5</v>
      </c>
      <c r="T1609" s="27">
        <v>9</v>
      </c>
      <c r="U1609" s="27">
        <v>14400</v>
      </c>
      <c r="V1609" s="27"/>
      <c r="W1609" s="27">
        <v>14400</v>
      </c>
      <c r="X1609" s="24" t="str">
        <f>IF(OR(I1609="",说明首页!$C$3-INT(I1609)&gt;7),"是","否")</f>
        <v>否</v>
      </c>
      <c r="Y1609" s="24" t="str">
        <f t="shared" si="208"/>
        <v>是</v>
      </c>
      <c r="Z1609" s="24" t="str">
        <f t="shared" si="209"/>
        <v>否</v>
      </c>
      <c r="AA1609" s="24" t="str">
        <f>IF(OR(I1609="",说明首页!$C$3-INT(I1609)&gt;=3),"是","否")</f>
        <v>否</v>
      </c>
      <c r="AB1609" s="28">
        <f t="shared" si="210"/>
        <v>104.08695652173913</v>
      </c>
      <c r="AC1609" s="29">
        <f t="shared" si="211"/>
        <v>1.44</v>
      </c>
      <c r="AD1609" s="27">
        <f t="shared" si="212"/>
        <v>1600</v>
      </c>
      <c r="AE1609" s="29">
        <f t="shared" si="213"/>
        <v>0</v>
      </c>
      <c r="AF1609" s="29">
        <f t="shared" si="214"/>
        <v>0</v>
      </c>
      <c r="AG1609" s="28" t="str">
        <f t="shared" si="215"/>
        <v/>
      </c>
      <c r="AH1609" s="28" t="str">
        <f t="shared" si="216"/>
        <v/>
      </c>
      <c r="AI1609" s="28" t="str">
        <f t="shared" si="217"/>
        <v/>
      </c>
      <c r="AJ1609" s="28" t="str">
        <f t="shared" si="218"/>
        <v/>
      </c>
      <c r="AK1609" s="28" t="str">
        <f t="shared" si="219"/>
        <v/>
      </c>
      <c r="AL1609" s="29" t="str">
        <f t="shared" si="220"/>
        <v/>
      </c>
      <c r="AM1609" s="25" t="str">
        <f t="shared" si="221"/>
        <v/>
      </c>
      <c r="AN1609" s="24" t="str">
        <f t="shared" si="222"/>
        <v>非参评</v>
      </c>
      <c r="AO1609" s="24" t="str">
        <f t="shared" si="223"/>
        <v>MOB1-</v>
      </c>
    </row>
    <row r="1610" spans="1:41" ht="13.5" hidden="1" customHeight="1">
      <c r="A1610" s="24" t="s">
        <v>1168</v>
      </c>
      <c r="B1610" s="34" t="s">
        <v>147</v>
      </c>
      <c r="C1610" s="25">
        <v>808259</v>
      </c>
      <c r="D1610" s="24" t="s">
        <v>478</v>
      </c>
      <c r="E1610" s="26">
        <v>46142.404166666704</v>
      </c>
      <c r="F1610" s="26">
        <v>46142.404166666704</v>
      </c>
      <c r="G1610" s="25">
        <v>12</v>
      </c>
      <c r="H1610" s="25">
        <v>12</v>
      </c>
      <c r="I1610" s="26">
        <v>46142.631249999999</v>
      </c>
      <c r="J1610" s="27">
        <v>7</v>
      </c>
      <c r="K1610" s="27">
        <v>10</v>
      </c>
      <c r="L1610" s="27">
        <v>5</v>
      </c>
      <c r="M1610" s="27">
        <v>355</v>
      </c>
      <c r="N1610" s="27">
        <v>291</v>
      </c>
      <c r="O1610" s="25"/>
      <c r="P1610" s="27"/>
      <c r="Q1610" s="24"/>
      <c r="R1610" s="24"/>
      <c r="S1610" s="27"/>
      <c r="T1610" s="27"/>
      <c r="U1610" s="27"/>
      <c r="V1610" s="27"/>
      <c r="W1610" s="27"/>
      <c r="X1610" s="24" t="str">
        <f>IF(OR(I1610="",说明首页!$C$3-INT(I1610)&gt;7),"是","否")</f>
        <v>否</v>
      </c>
      <c r="Y1610" s="24" t="str">
        <f t="shared" si="208"/>
        <v>是</v>
      </c>
      <c r="Z1610" s="24" t="str">
        <f t="shared" si="209"/>
        <v>否</v>
      </c>
      <c r="AA1610" s="24" t="str">
        <f>IF(OR(I1610="",说明首页!$C$3-INT(I1610)&gt;=3),"是","否")</f>
        <v>否</v>
      </c>
      <c r="AB1610" s="28">
        <f t="shared" si="210"/>
        <v>58.2</v>
      </c>
      <c r="AC1610" s="29">
        <f t="shared" si="211"/>
        <v>0</v>
      </c>
      <c r="AD1610" s="27">
        <f t="shared" si="212"/>
        <v>0</v>
      </c>
      <c r="AE1610" s="29">
        <f t="shared" si="213"/>
        <v>0</v>
      </c>
      <c r="AF1610" s="29">
        <f t="shared" si="214"/>
        <v>0</v>
      </c>
      <c r="AG1610" s="28" t="str">
        <f t="shared" si="215"/>
        <v/>
      </c>
      <c r="AH1610" s="28" t="str">
        <f t="shared" si="216"/>
        <v/>
      </c>
      <c r="AI1610" s="28" t="str">
        <f t="shared" si="217"/>
        <v/>
      </c>
      <c r="AJ1610" s="28" t="str">
        <f t="shared" si="218"/>
        <v/>
      </c>
      <c r="AK1610" s="28" t="str">
        <f t="shared" si="219"/>
        <v/>
      </c>
      <c r="AL1610" s="29" t="str">
        <f t="shared" si="220"/>
        <v/>
      </c>
      <c r="AM1610" s="25" t="str">
        <f t="shared" si="221"/>
        <v/>
      </c>
      <c r="AN1610" s="24" t="str">
        <f t="shared" si="222"/>
        <v>非参评</v>
      </c>
      <c r="AO1610" s="24" t="str">
        <f t="shared" si="223"/>
        <v>MOB1-</v>
      </c>
    </row>
    <row r="1611" spans="1:41" ht="13.5" hidden="1" customHeight="1">
      <c r="A1611" s="24" t="s">
        <v>1168</v>
      </c>
      <c r="B1611" s="34" t="s">
        <v>145</v>
      </c>
      <c r="C1611" s="25">
        <v>808260</v>
      </c>
      <c r="D1611" s="24" t="s">
        <v>1877</v>
      </c>
      <c r="E1611" s="26">
        <v>46146.392361111102</v>
      </c>
      <c r="F1611" s="26">
        <v>46146.392361111102</v>
      </c>
      <c r="G1611" s="25">
        <v>8</v>
      </c>
      <c r="H1611" s="25">
        <v>8</v>
      </c>
      <c r="I1611" s="26">
        <v>46154.807638888902</v>
      </c>
      <c r="J1611" s="27">
        <v>1168</v>
      </c>
      <c r="K1611" s="27">
        <v>1266</v>
      </c>
      <c r="L1611" s="27">
        <v>586</v>
      </c>
      <c r="M1611" s="27">
        <v>64976</v>
      </c>
      <c r="N1611" s="27">
        <v>55909</v>
      </c>
      <c r="O1611" s="25">
        <v>8</v>
      </c>
      <c r="P1611" s="27">
        <v>0</v>
      </c>
      <c r="Q1611" s="24"/>
      <c r="R1611" s="24"/>
      <c r="S1611" s="27">
        <v>32</v>
      </c>
      <c r="T1611" s="27">
        <v>48</v>
      </c>
      <c r="U1611" s="27">
        <v>1288100</v>
      </c>
      <c r="V1611" s="27">
        <v>958500</v>
      </c>
      <c r="W1611" s="27">
        <v>1288100</v>
      </c>
      <c r="X1611" s="24" t="str">
        <f>IF(OR(I1611="",说明首页!$C$3-INT(I1611)&gt;7),"是","否")</f>
        <v>否</v>
      </c>
      <c r="Y1611" s="24" t="str">
        <f t="shared" si="208"/>
        <v>是</v>
      </c>
      <c r="Z1611" s="24" t="str">
        <f t="shared" si="209"/>
        <v>否</v>
      </c>
      <c r="AA1611" s="24" t="str">
        <f>IF(OR(I1611="",说明首页!$C$3-INT(I1611)&gt;=3),"是","否")</f>
        <v>否</v>
      </c>
      <c r="AB1611" s="28">
        <f t="shared" si="210"/>
        <v>95.407849829351534</v>
      </c>
      <c r="AC1611" s="29">
        <f t="shared" si="211"/>
        <v>128.81</v>
      </c>
      <c r="AD1611" s="27">
        <f t="shared" si="212"/>
        <v>26835.416666666668</v>
      </c>
      <c r="AE1611" s="29">
        <f t="shared" si="213"/>
        <v>95.85</v>
      </c>
      <c r="AF1611" s="29">
        <f t="shared" si="214"/>
        <v>116.47708333333334</v>
      </c>
      <c r="AG1611" s="28" t="str">
        <f t="shared" si="215"/>
        <v/>
      </c>
      <c r="AH1611" s="28" t="str">
        <f t="shared" si="216"/>
        <v/>
      </c>
      <c r="AI1611" s="28" t="str">
        <f t="shared" si="217"/>
        <v/>
      </c>
      <c r="AJ1611" s="28" t="str">
        <f t="shared" si="218"/>
        <v/>
      </c>
      <c r="AK1611" s="28" t="str">
        <f t="shared" si="219"/>
        <v/>
      </c>
      <c r="AL1611" s="29" t="str">
        <f t="shared" si="220"/>
        <v/>
      </c>
      <c r="AM1611" s="25" t="str">
        <f t="shared" si="221"/>
        <v/>
      </c>
      <c r="AN1611" s="24" t="str">
        <f t="shared" si="222"/>
        <v>非参评</v>
      </c>
      <c r="AO1611" s="24" t="str">
        <f t="shared" si="223"/>
        <v>MOB1-</v>
      </c>
    </row>
    <row r="1612" spans="1:41" ht="13.5" hidden="1" customHeight="1">
      <c r="A1612" s="24" t="s">
        <v>1168</v>
      </c>
      <c r="B1612" s="34" t="s">
        <v>145</v>
      </c>
      <c r="C1612" s="25">
        <v>808261</v>
      </c>
      <c r="D1612" s="24" t="s">
        <v>1776</v>
      </c>
      <c r="E1612" s="26">
        <v>46146.386111111096</v>
      </c>
      <c r="F1612" s="26">
        <v>46146.386111111096</v>
      </c>
      <c r="G1612" s="25">
        <v>8</v>
      </c>
      <c r="H1612" s="25">
        <v>8</v>
      </c>
      <c r="I1612" s="26">
        <v>46154.784027777801</v>
      </c>
      <c r="J1612" s="27">
        <v>1355</v>
      </c>
      <c r="K1612" s="27">
        <v>1416</v>
      </c>
      <c r="L1612" s="27">
        <v>614</v>
      </c>
      <c r="M1612" s="27">
        <v>80810</v>
      </c>
      <c r="N1612" s="27">
        <v>69805</v>
      </c>
      <c r="O1612" s="25">
        <v>8</v>
      </c>
      <c r="P1612" s="27">
        <v>0</v>
      </c>
      <c r="Q1612" s="24"/>
      <c r="R1612" s="24"/>
      <c r="S1612" s="27">
        <v>41</v>
      </c>
      <c r="T1612" s="27">
        <v>62</v>
      </c>
      <c r="U1612" s="27">
        <v>3338600</v>
      </c>
      <c r="V1612" s="27">
        <v>2672900</v>
      </c>
      <c r="W1612" s="27">
        <v>3338600</v>
      </c>
      <c r="X1612" s="24" t="str">
        <f>IF(OR(I1612="",说明首页!$C$3-INT(I1612)&gt;7),"是","否")</f>
        <v>否</v>
      </c>
      <c r="Y1612" s="24" t="str">
        <f t="shared" si="208"/>
        <v>是</v>
      </c>
      <c r="Z1612" s="24" t="str">
        <f t="shared" si="209"/>
        <v>否</v>
      </c>
      <c r="AA1612" s="24" t="str">
        <f>IF(OR(I1612="",说明首页!$C$3-INT(I1612)&gt;=3),"是","否")</f>
        <v>否</v>
      </c>
      <c r="AB1612" s="28">
        <f t="shared" si="210"/>
        <v>113.68892508143323</v>
      </c>
      <c r="AC1612" s="29">
        <f t="shared" si="211"/>
        <v>333.86</v>
      </c>
      <c r="AD1612" s="27">
        <f t="shared" si="212"/>
        <v>53848.387096774197</v>
      </c>
      <c r="AE1612" s="29">
        <f t="shared" si="213"/>
        <v>267.29000000000002</v>
      </c>
      <c r="AF1612" s="29">
        <f t="shared" si="214"/>
        <v>145.42708333333334</v>
      </c>
      <c r="AG1612" s="28" t="str">
        <f t="shared" si="215"/>
        <v/>
      </c>
      <c r="AH1612" s="28" t="str">
        <f t="shared" si="216"/>
        <v/>
      </c>
      <c r="AI1612" s="28" t="str">
        <f t="shared" si="217"/>
        <v/>
      </c>
      <c r="AJ1612" s="28" t="str">
        <f t="shared" si="218"/>
        <v/>
      </c>
      <c r="AK1612" s="28" t="str">
        <f t="shared" si="219"/>
        <v/>
      </c>
      <c r="AL1612" s="29" t="str">
        <f t="shared" si="220"/>
        <v/>
      </c>
      <c r="AM1612" s="25" t="str">
        <f t="shared" si="221"/>
        <v/>
      </c>
      <c r="AN1612" s="24" t="str">
        <f t="shared" si="222"/>
        <v>非参评</v>
      </c>
      <c r="AO1612" s="24" t="str">
        <f t="shared" si="223"/>
        <v>MOB1-</v>
      </c>
    </row>
    <row r="1613" spans="1:41" ht="13.5" hidden="1" customHeight="1">
      <c r="A1613" s="24" t="s">
        <v>1168</v>
      </c>
      <c r="B1613" s="34" t="s">
        <v>152</v>
      </c>
      <c r="C1613" s="25">
        <v>808266</v>
      </c>
      <c r="D1613" s="24" t="s">
        <v>1944</v>
      </c>
      <c r="E1613" s="26">
        <v>46142.7277777778</v>
      </c>
      <c r="F1613" s="26">
        <v>46142.7277777778</v>
      </c>
      <c r="G1613" s="25">
        <v>12</v>
      </c>
      <c r="H1613" s="25">
        <v>12</v>
      </c>
      <c r="I1613" s="26">
        <v>46153.760416666701</v>
      </c>
      <c r="J1613" s="27">
        <v>710</v>
      </c>
      <c r="K1613" s="27">
        <v>970</v>
      </c>
      <c r="L1613" s="27">
        <v>476</v>
      </c>
      <c r="M1613" s="27">
        <v>56722</v>
      </c>
      <c r="N1613" s="27">
        <v>49028</v>
      </c>
      <c r="O1613" s="25">
        <v>8</v>
      </c>
      <c r="P1613" s="27">
        <v>0</v>
      </c>
      <c r="Q1613" s="24"/>
      <c r="R1613" s="24"/>
      <c r="S1613" s="27">
        <v>21</v>
      </c>
      <c r="T1613" s="27">
        <v>28</v>
      </c>
      <c r="U1613" s="27">
        <v>305200</v>
      </c>
      <c r="V1613" s="27">
        <v>121300</v>
      </c>
      <c r="W1613" s="27">
        <v>305200</v>
      </c>
      <c r="X1613" s="24" t="str">
        <f>IF(OR(I1613="",说明首页!$C$3-INT(I1613)&gt;7),"是","否")</f>
        <v>否</v>
      </c>
      <c r="Y1613" s="24" t="str">
        <f t="shared" si="208"/>
        <v>是</v>
      </c>
      <c r="Z1613" s="24" t="str">
        <f t="shared" si="209"/>
        <v>否</v>
      </c>
      <c r="AA1613" s="24" t="str">
        <f>IF(OR(I1613="",说明首页!$C$3-INT(I1613)&gt;=3),"是","否")</f>
        <v>否</v>
      </c>
      <c r="AB1613" s="28">
        <f t="shared" si="210"/>
        <v>103</v>
      </c>
      <c r="AC1613" s="29">
        <f t="shared" si="211"/>
        <v>30.52</v>
      </c>
      <c r="AD1613" s="27">
        <f t="shared" si="212"/>
        <v>10900</v>
      </c>
      <c r="AE1613" s="29">
        <f t="shared" si="213"/>
        <v>12.13</v>
      </c>
      <c r="AF1613" s="29">
        <f t="shared" si="214"/>
        <v>102.14166666666667</v>
      </c>
      <c r="AG1613" s="28" t="str">
        <f t="shared" si="215"/>
        <v/>
      </c>
      <c r="AH1613" s="28" t="str">
        <f t="shared" si="216"/>
        <v/>
      </c>
      <c r="AI1613" s="28" t="str">
        <f t="shared" si="217"/>
        <v/>
      </c>
      <c r="AJ1613" s="28" t="str">
        <f t="shared" si="218"/>
        <v/>
      </c>
      <c r="AK1613" s="28" t="str">
        <f t="shared" si="219"/>
        <v/>
      </c>
      <c r="AL1613" s="29" t="str">
        <f t="shared" si="220"/>
        <v/>
      </c>
      <c r="AM1613" s="25" t="str">
        <f t="shared" si="221"/>
        <v/>
      </c>
      <c r="AN1613" s="24" t="str">
        <f t="shared" si="222"/>
        <v>非参评</v>
      </c>
      <c r="AO1613" s="24" t="str">
        <f t="shared" si="223"/>
        <v>MOB1-</v>
      </c>
    </row>
    <row r="1614" spans="1:41" ht="13.5" hidden="1" customHeight="1">
      <c r="A1614" s="24" t="s">
        <v>1168</v>
      </c>
      <c r="B1614" s="34" t="s">
        <v>160</v>
      </c>
      <c r="C1614" s="25">
        <v>808280</v>
      </c>
      <c r="D1614" s="24" t="s">
        <v>1077</v>
      </c>
      <c r="E1614" s="26">
        <v>46142.427777777797</v>
      </c>
      <c r="F1614" s="26">
        <v>46142.427777777797</v>
      </c>
      <c r="G1614" s="25">
        <v>12</v>
      </c>
      <c r="H1614" s="25">
        <v>12</v>
      </c>
      <c r="I1614" s="26"/>
      <c r="J1614" s="27">
        <v>0</v>
      </c>
      <c r="K1614" s="27">
        <v>0</v>
      </c>
      <c r="L1614" s="27">
        <v>0</v>
      </c>
      <c r="M1614" s="27"/>
      <c r="N1614" s="27"/>
      <c r="O1614" s="25"/>
      <c r="P1614" s="27"/>
      <c r="Q1614" s="24"/>
      <c r="R1614" s="24"/>
      <c r="S1614" s="27"/>
      <c r="T1614" s="27"/>
      <c r="U1614" s="27"/>
      <c r="V1614" s="27"/>
      <c r="W1614" s="27"/>
      <c r="X1614" s="24" t="str">
        <f>IF(OR(I1614="",说明首页!$C$3-INT(I1614)&gt;7),"是","否")</f>
        <v>是</v>
      </c>
      <c r="Y1614" s="24" t="str">
        <f t="shared" si="208"/>
        <v>是</v>
      </c>
      <c r="Z1614" s="24" t="str">
        <f t="shared" si="209"/>
        <v>否</v>
      </c>
      <c r="AA1614" s="24" t="str">
        <f>IF(OR(I1614="",说明首页!$C$3-INT(I1614)&gt;=3),"是","否")</f>
        <v>是</v>
      </c>
      <c r="AB1614" s="28">
        <f t="shared" si="210"/>
        <v>0</v>
      </c>
      <c r="AC1614" s="29">
        <f t="shared" si="211"/>
        <v>0</v>
      </c>
      <c r="AD1614" s="27">
        <f t="shared" si="212"/>
        <v>0</v>
      </c>
      <c r="AE1614" s="29">
        <f t="shared" si="213"/>
        <v>0</v>
      </c>
      <c r="AF1614" s="29">
        <f t="shared" si="214"/>
        <v>0</v>
      </c>
      <c r="AG1614" s="28" t="str">
        <f t="shared" si="215"/>
        <v/>
      </c>
      <c r="AH1614" s="28" t="str">
        <f t="shared" si="216"/>
        <v/>
      </c>
      <c r="AI1614" s="28" t="str">
        <f t="shared" si="217"/>
        <v/>
      </c>
      <c r="AJ1614" s="28" t="str">
        <f t="shared" si="218"/>
        <v/>
      </c>
      <c r="AK1614" s="28" t="str">
        <f t="shared" si="219"/>
        <v/>
      </c>
      <c r="AL1614" s="29" t="str">
        <f t="shared" si="220"/>
        <v/>
      </c>
      <c r="AM1614" s="25" t="str">
        <f t="shared" si="221"/>
        <v/>
      </c>
      <c r="AN1614" s="24" t="str">
        <f t="shared" si="222"/>
        <v>非参评</v>
      </c>
      <c r="AO1614" s="24" t="str">
        <f t="shared" si="223"/>
        <v>MOB1-</v>
      </c>
    </row>
    <row r="1615" spans="1:41" ht="13.5" hidden="1" customHeight="1">
      <c r="A1615" s="24" t="s">
        <v>1168</v>
      </c>
      <c r="B1615" s="34" t="s">
        <v>181</v>
      </c>
      <c r="C1615" s="25">
        <v>808299</v>
      </c>
      <c r="D1615" s="24" t="s">
        <v>875</v>
      </c>
      <c r="E1615" s="26">
        <v>46149.393750000003</v>
      </c>
      <c r="F1615" s="26">
        <v>46149.393750000003</v>
      </c>
      <c r="G1615" s="25">
        <v>5</v>
      </c>
      <c r="H1615" s="25">
        <v>5</v>
      </c>
      <c r="I1615" s="26">
        <v>46154.7902777778</v>
      </c>
      <c r="J1615" s="27">
        <v>642</v>
      </c>
      <c r="K1615" s="27">
        <v>775</v>
      </c>
      <c r="L1615" s="27">
        <v>183</v>
      </c>
      <c r="M1615" s="27">
        <v>36782</v>
      </c>
      <c r="N1615" s="27">
        <v>28190</v>
      </c>
      <c r="O1615" s="25">
        <v>5</v>
      </c>
      <c r="P1615" s="27">
        <v>0</v>
      </c>
      <c r="Q1615" s="24"/>
      <c r="R1615" s="24"/>
      <c r="S1615" s="27">
        <v>12</v>
      </c>
      <c r="T1615" s="27">
        <v>14</v>
      </c>
      <c r="U1615" s="27">
        <v>225300</v>
      </c>
      <c r="V1615" s="27">
        <v>127300</v>
      </c>
      <c r="W1615" s="27">
        <v>225300</v>
      </c>
      <c r="X1615" s="24" t="str">
        <f>IF(OR(I1615="",说明首页!$C$3-INT(I1615)&gt;7),"是","否")</f>
        <v>否</v>
      </c>
      <c r="Y1615" s="24" t="str">
        <f t="shared" si="208"/>
        <v>是</v>
      </c>
      <c r="Z1615" s="24" t="str">
        <f t="shared" si="209"/>
        <v>否</v>
      </c>
      <c r="AA1615" s="24" t="str">
        <f>IF(OR(I1615="",说明首页!$C$3-INT(I1615)&gt;=3),"是","否")</f>
        <v>否</v>
      </c>
      <c r="AB1615" s="28">
        <f t="shared" si="210"/>
        <v>154.04371584699453</v>
      </c>
      <c r="AC1615" s="29">
        <f t="shared" si="211"/>
        <v>22.53</v>
      </c>
      <c r="AD1615" s="27">
        <f t="shared" si="212"/>
        <v>16092.857142857143</v>
      </c>
      <c r="AE1615" s="29">
        <f t="shared" si="213"/>
        <v>12.73</v>
      </c>
      <c r="AF1615" s="29">
        <f t="shared" si="214"/>
        <v>93.966666666666669</v>
      </c>
      <c r="AG1615" s="28" t="str">
        <f t="shared" si="215"/>
        <v/>
      </c>
      <c r="AH1615" s="28" t="str">
        <f t="shared" si="216"/>
        <v/>
      </c>
      <c r="AI1615" s="28" t="str">
        <f t="shared" si="217"/>
        <v/>
      </c>
      <c r="AJ1615" s="28" t="str">
        <f t="shared" si="218"/>
        <v/>
      </c>
      <c r="AK1615" s="28" t="str">
        <f t="shared" si="219"/>
        <v/>
      </c>
      <c r="AL1615" s="29" t="str">
        <f t="shared" si="220"/>
        <v/>
      </c>
      <c r="AM1615" s="25" t="str">
        <f t="shared" si="221"/>
        <v/>
      </c>
      <c r="AN1615" s="24" t="str">
        <f t="shared" si="222"/>
        <v>非参评</v>
      </c>
      <c r="AO1615" s="24" t="str">
        <f t="shared" si="223"/>
        <v>MOB1-</v>
      </c>
    </row>
    <row r="1616" spans="1:41" ht="13.5" hidden="1" customHeight="1">
      <c r="A1616" s="24" t="s">
        <v>1168</v>
      </c>
      <c r="B1616" s="34" t="s">
        <v>167</v>
      </c>
      <c r="C1616" s="25">
        <v>808309</v>
      </c>
      <c r="D1616" s="24" t="s">
        <v>1820</v>
      </c>
      <c r="E1616" s="26">
        <v>46148.5847222222</v>
      </c>
      <c r="F1616" s="26">
        <v>46148.5847222222</v>
      </c>
      <c r="G1616" s="25">
        <v>6</v>
      </c>
      <c r="H1616" s="25">
        <v>6</v>
      </c>
      <c r="I1616" s="26">
        <v>46154.820138888899</v>
      </c>
      <c r="J1616" s="27">
        <v>644</v>
      </c>
      <c r="K1616" s="27">
        <v>885</v>
      </c>
      <c r="L1616" s="27">
        <v>437</v>
      </c>
      <c r="M1616" s="27">
        <v>51500</v>
      </c>
      <c r="N1616" s="27">
        <v>44990</v>
      </c>
      <c r="O1616" s="24">
        <v>6</v>
      </c>
      <c r="P1616" s="27">
        <v>0</v>
      </c>
      <c r="Q1616" s="24"/>
      <c r="R1616" s="24"/>
      <c r="S1616" s="27">
        <v>24</v>
      </c>
      <c r="T1616" s="27">
        <v>33</v>
      </c>
      <c r="U1616" s="27">
        <v>569800</v>
      </c>
      <c r="V1616" s="27">
        <v>442000</v>
      </c>
      <c r="W1616" s="27">
        <v>569800</v>
      </c>
      <c r="X1616" s="24" t="str">
        <f>IF(OR(I1616="",说明首页!$C$3-INT(I1616)&gt;7),"是","否")</f>
        <v>否</v>
      </c>
      <c r="Y1616" s="24" t="str">
        <f t="shared" si="208"/>
        <v>是</v>
      </c>
      <c r="Z1616" s="24" t="str">
        <f t="shared" si="209"/>
        <v>否</v>
      </c>
      <c r="AA1616" s="24" t="str">
        <f>IF(OR(I1616="",说明首页!$C$3-INT(I1616)&gt;=3),"是","否")</f>
        <v>否</v>
      </c>
      <c r="AB1616" s="28">
        <f t="shared" si="210"/>
        <v>102.95194508009153</v>
      </c>
      <c r="AC1616" s="29">
        <f t="shared" si="211"/>
        <v>56.98</v>
      </c>
      <c r="AD1616" s="27">
        <f t="shared" si="212"/>
        <v>17266.666666666668</v>
      </c>
      <c r="AE1616" s="29">
        <f t="shared" si="213"/>
        <v>44.2</v>
      </c>
      <c r="AF1616" s="29">
        <f t="shared" si="214"/>
        <v>124.97222222222221</v>
      </c>
      <c r="AG1616" s="28" t="str">
        <f t="shared" si="215"/>
        <v/>
      </c>
      <c r="AH1616" s="28" t="str">
        <f t="shared" si="216"/>
        <v/>
      </c>
      <c r="AI1616" s="28" t="str">
        <f t="shared" si="217"/>
        <v/>
      </c>
      <c r="AJ1616" s="28" t="str">
        <f t="shared" si="218"/>
        <v/>
      </c>
      <c r="AK1616" s="28" t="str">
        <f t="shared" si="219"/>
        <v/>
      </c>
      <c r="AL1616" s="29" t="str">
        <f t="shared" si="220"/>
        <v/>
      </c>
      <c r="AM1616" s="25" t="str">
        <f t="shared" si="221"/>
        <v/>
      </c>
      <c r="AN1616" s="24" t="str">
        <f t="shared" si="222"/>
        <v>非参评</v>
      </c>
      <c r="AO1616" s="24" t="str">
        <f t="shared" si="223"/>
        <v>MOB1-</v>
      </c>
    </row>
    <row r="1617" spans="1:41" ht="13.5" hidden="1" customHeight="1">
      <c r="A1617" s="24" t="s">
        <v>1168</v>
      </c>
      <c r="B1617" s="34" t="s">
        <v>167</v>
      </c>
      <c r="C1617" s="25">
        <v>808311</v>
      </c>
      <c r="D1617" s="24" t="s">
        <v>668</v>
      </c>
      <c r="E1617" s="26">
        <v>46149.478472222203</v>
      </c>
      <c r="F1617" s="26">
        <v>46149.478472222203</v>
      </c>
      <c r="G1617" s="25">
        <v>5</v>
      </c>
      <c r="H1617" s="25">
        <v>5</v>
      </c>
      <c r="I1617" s="26">
        <v>46154.816666666702</v>
      </c>
      <c r="J1617" s="27">
        <v>616</v>
      </c>
      <c r="K1617" s="27">
        <v>794</v>
      </c>
      <c r="L1617" s="27">
        <v>358</v>
      </c>
      <c r="M1617" s="27">
        <v>39977</v>
      </c>
      <c r="N1617" s="27">
        <v>33046</v>
      </c>
      <c r="O1617" s="25">
        <v>5</v>
      </c>
      <c r="P1617" s="27">
        <v>0</v>
      </c>
      <c r="Q1617" s="24"/>
      <c r="R1617" s="24"/>
      <c r="S1617" s="27">
        <v>7</v>
      </c>
      <c r="T1617" s="27">
        <v>10</v>
      </c>
      <c r="U1617" s="27">
        <v>134600</v>
      </c>
      <c r="V1617" s="27">
        <v>55000</v>
      </c>
      <c r="W1617" s="27">
        <v>134600</v>
      </c>
      <c r="X1617" s="24" t="str">
        <f>IF(OR(I1617="",说明首页!$C$3-INT(I1617)&gt;7),"是","否")</f>
        <v>否</v>
      </c>
      <c r="Y1617" s="24" t="str">
        <f t="shared" si="208"/>
        <v>是</v>
      </c>
      <c r="Z1617" s="24" t="str">
        <f t="shared" si="209"/>
        <v>否</v>
      </c>
      <c r="AA1617" s="24" t="str">
        <f>IF(OR(I1617="",说明首页!$C$3-INT(I1617)&gt;=3),"是","否")</f>
        <v>否</v>
      </c>
      <c r="AB1617" s="28">
        <f t="shared" si="210"/>
        <v>92.307262569832403</v>
      </c>
      <c r="AC1617" s="29">
        <f t="shared" si="211"/>
        <v>13.46</v>
      </c>
      <c r="AD1617" s="27">
        <f t="shared" si="212"/>
        <v>13460</v>
      </c>
      <c r="AE1617" s="29">
        <f t="shared" si="213"/>
        <v>5.5</v>
      </c>
      <c r="AF1617" s="29">
        <f t="shared" si="214"/>
        <v>110.15333333333334</v>
      </c>
      <c r="AG1617" s="28" t="str">
        <f t="shared" si="215"/>
        <v/>
      </c>
      <c r="AH1617" s="28" t="str">
        <f t="shared" si="216"/>
        <v/>
      </c>
      <c r="AI1617" s="28" t="str">
        <f t="shared" si="217"/>
        <v/>
      </c>
      <c r="AJ1617" s="28" t="str">
        <f t="shared" si="218"/>
        <v/>
      </c>
      <c r="AK1617" s="28" t="str">
        <f t="shared" si="219"/>
        <v/>
      </c>
      <c r="AL1617" s="29" t="str">
        <f t="shared" si="220"/>
        <v/>
      </c>
      <c r="AM1617" s="25" t="str">
        <f t="shared" si="221"/>
        <v/>
      </c>
      <c r="AN1617" s="24" t="str">
        <f t="shared" si="222"/>
        <v>非参评</v>
      </c>
      <c r="AO1617" s="24" t="str">
        <f t="shared" si="223"/>
        <v>MOB1-</v>
      </c>
    </row>
    <row r="1618" spans="1:41" ht="13.5" hidden="1" customHeight="1">
      <c r="A1618" s="24" t="s">
        <v>1168</v>
      </c>
      <c r="B1618" s="34" t="s">
        <v>167</v>
      </c>
      <c r="C1618" s="25">
        <v>808312</v>
      </c>
      <c r="D1618" s="24" t="s">
        <v>1691</v>
      </c>
      <c r="E1618" s="26">
        <v>46148.585416666698</v>
      </c>
      <c r="F1618" s="26">
        <v>46148.585416666698</v>
      </c>
      <c r="G1618" s="25">
        <v>6</v>
      </c>
      <c r="H1618" s="25">
        <v>6</v>
      </c>
      <c r="I1618" s="26">
        <v>46154.797222222202</v>
      </c>
      <c r="J1618" s="27">
        <v>466</v>
      </c>
      <c r="K1618" s="27">
        <v>788</v>
      </c>
      <c r="L1618" s="27">
        <v>430</v>
      </c>
      <c r="M1618" s="27">
        <v>51404</v>
      </c>
      <c r="N1618" s="27">
        <v>46122</v>
      </c>
      <c r="O1618" s="24">
        <v>6</v>
      </c>
      <c r="P1618" s="24">
        <v>0</v>
      </c>
      <c r="Q1618" s="24"/>
      <c r="R1618" s="24"/>
      <c r="S1618" s="24">
        <v>14</v>
      </c>
      <c r="T1618" s="24">
        <v>15</v>
      </c>
      <c r="U1618" s="24">
        <v>497400</v>
      </c>
      <c r="V1618" s="24">
        <v>227300</v>
      </c>
      <c r="W1618" s="24">
        <v>497400</v>
      </c>
      <c r="X1618" s="24" t="str">
        <f>IF(OR(I1618="",说明首页!$C$3-INT(I1618)&gt;7),"是","否")</f>
        <v>否</v>
      </c>
      <c r="Y1618" s="24" t="str">
        <f t="shared" si="208"/>
        <v>是</v>
      </c>
      <c r="Z1618" s="24" t="str">
        <f t="shared" si="209"/>
        <v>否</v>
      </c>
      <c r="AA1618" s="24" t="str">
        <f>IF(OR(I1618="",说明首页!$C$3-INT(I1618)&gt;=3),"是","否")</f>
        <v>否</v>
      </c>
      <c r="AB1618" s="28">
        <f t="shared" si="210"/>
        <v>107.26046511627906</v>
      </c>
      <c r="AC1618" s="29">
        <f t="shared" si="211"/>
        <v>49.74</v>
      </c>
      <c r="AD1618" s="27">
        <f t="shared" si="212"/>
        <v>33160</v>
      </c>
      <c r="AE1618" s="29">
        <f t="shared" si="213"/>
        <v>22.73</v>
      </c>
      <c r="AF1618" s="29">
        <f t="shared" si="214"/>
        <v>128.11666666666667</v>
      </c>
      <c r="AG1618" s="28" t="str">
        <f t="shared" si="215"/>
        <v/>
      </c>
      <c r="AH1618" s="28" t="str">
        <f t="shared" si="216"/>
        <v/>
      </c>
      <c r="AI1618" s="28" t="str">
        <f t="shared" si="217"/>
        <v/>
      </c>
      <c r="AJ1618" s="28" t="str">
        <f t="shared" si="218"/>
        <v/>
      </c>
      <c r="AK1618" s="28" t="str">
        <f t="shared" si="219"/>
        <v/>
      </c>
      <c r="AL1618" s="29" t="str">
        <f t="shared" si="220"/>
        <v/>
      </c>
      <c r="AM1618" s="25" t="str">
        <f t="shared" si="221"/>
        <v/>
      </c>
      <c r="AN1618" s="24" t="str">
        <f t="shared" si="222"/>
        <v>非参评</v>
      </c>
      <c r="AO1618" s="24" t="str">
        <f t="shared" si="223"/>
        <v>MOB1-</v>
      </c>
    </row>
    <row r="1619" spans="1:41" ht="13.5" hidden="1" customHeight="1">
      <c r="A1619" s="24" t="s">
        <v>1168</v>
      </c>
      <c r="B1619" s="34" t="s">
        <v>167</v>
      </c>
      <c r="C1619" s="25">
        <v>808313</v>
      </c>
      <c r="D1619" s="24" t="s">
        <v>1753</v>
      </c>
      <c r="E1619" s="26">
        <v>46148.5847222222</v>
      </c>
      <c r="F1619" s="26">
        <v>46148.5847222222</v>
      </c>
      <c r="G1619" s="25">
        <v>6</v>
      </c>
      <c r="H1619" s="25">
        <v>6</v>
      </c>
      <c r="I1619" s="26">
        <v>46154.806944444397</v>
      </c>
      <c r="J1619" s="27">
        <v>568</v>
      </c>
      <c r="K1619" s="27">
        <v>899</v>
      </c>
      <c r="L1619" s="27">
        <v>460</v>
      </c>
      <c r="M1619" s="27">
        <v>49368</v>
      </c>
      <c r="N1619" s="27">
        <v>42940</v>
      </c>
      <c r="O1619" s="24">
        <v>5</v>
      </c>
      <c r="P1619" s="24">
        <v>0</v>
      </c>
      <c r="Q1619" s="24"/>
      <c r="R1619" s="24"/>
      <c r="S1619" s="24">
        <v>12</v>
      </c>
      <c r="T1619" s="24">
        <v>22</v>
      </c>
      <c r="U1619" s="24">
        <v>1013600</v>
      </c>
      <c r="V1619" s="24">
        <v>241400</v>
      </c>
      <c r="W1619" s="24">
        <v>1013600</v>
      </c>
      <c r="X1619" s="24" t="str">
        <f>IF(OR(I1619="",说明首页!$C$3-INT(I1619)&gt;7),"是","否")</f>
        <v>否</v>
      </c>
      <c r="Y1619" s="24" t="str">
        <f t="shared" si="208"/>
        <v>是</v>
      </c>
      <c r="Z1619" s="24" t="str">
        <f t="shared" si="209"/>
        <v>否</v>
      </c>
      <c r="AA1619" s="24" t="str">
        <f>IF(OR(I1619="",说明首页!$C$3-INT(I1619)&gt;=3),"是","否")</f>
        <v>否</v>
      </c>
      <c r="AB1619" s="28">
        <f t="shared" si="210"/>
        <v>93.347826086956516</v>
      </c>
      <c r="AC1619" s="29">
        <f t="shared" si="211"/>
        <v>101.36</v>
      </c>
      <c r="AD1619" s="27">
        <f t="shared" si="212"/>
        <v>46072.727272727272</v>
      </c>
      <c r="AE1619" s="29">
        <f t="shared" si="213"/>
        <v>24.14</v>
      </c>
      <c r="AF1619" s="29">
        <f t="shared" si="214"/>
        <v>143.13333333333333</v>
      </c>
      <c r="AG1619" s="28" t="str">
        <f t="shared" si="215"/>
        <v/>
      </c>
      <c r="AH1619" s="28" t="str">
        <f t="shared" si="216"/>
        <v/>
      </c>
      <c r="AI1619" s="28" t="str">
        <f t="shared" si="217"/>
        <v/>
      </c>
      <c r="AJ1619" s="28" t="str">
        <f t="shared" si="218"/>
        <v/>
      </c>
      <c r="AK1619" s="28" t="str">
        <f t="shared" si="219"/>
        <v/>
      </c>
      <c r="AL1619" s="29" t="str">
        <f t="shared" si="220"/>
        <v/>
      </c>
      <c r="AM1619" s="25" t="str">
        <f t="shared" si="221"/>
        <v/>
      </c>
      <c r="AN1619" s="24" t="str">
        <f t="shared" si="222"/>
        <v>非参评</v>
      </c>
      <c r="AO1619" s="24" t="str">
        <f t="shared" si="223"/>
        <v>MOB1-</v>
      </c>
    </row>
    <row r="1620" spans="1:41" ht="13.5" hidden="1" customHeight="1">
      <c r="A1620" s="24" t="s">
        <v>1168</v>
      </c>
      <c r="B1620" s="34" t="s">
        <v>167</v>
      </c>
      <c r="C1620" s="25">
        <v>808315</v>
      </c>
      <c r="D1620" s="24" t="s">
        <v>1861</v>
      </c>
      <c r="E1620" s="26">
        <v>46148.586805555598</v>
      </c>
      <c r="F1620" s="26">
        <v>46148.586805555598</v>
      </c>
      <c r="G1620" s="25">
        <v>6</v>
      </c>
      <c r="H1620" s="25">
        <v>6</v>
      </c>
      <c r="I1620" s="26">
        <v>46154.822916666701</v>
      </c>
      <c r="J1620" s="27">
        <v>658</v>
      </c>
      <c r="K1620" s="27">
        <v>924</v>
      </c>
      <c r="L1620" s="27">
        <v>477</v>
      </c>
      <c r="M1620" s="27">
        <v>58556</v>
      </c>
      <c r="N1620" s="27">
        <v>51663</v>
      </c>
      <c r="O1620" s="25">
        <v>6</v>
      </c>
      <c r="P1620" s="27">
        <v>0</v>
      </c>
      <c r="Q1620" s="24"/>
      <c r="R1620" s="24"/>
      <c r="S1620" s="27">
        <v>23</v>
      </c>
      <c r="T1620" s="27">
        <v>32</v>
      </c>
      <c r="U1620" s="27">
        <v>528500</v>
      </c>
      <c r="V1620" s="27">
        <v>340400</v>
      </c>
      <c r="W1620" s="27">
        <v>528500</v>
      </c>
      <c r="X1620" s="24" t="str">
        <f>IF(OR(I1620="",说明首页!$C$3-INT(I1620)&gt;7),"是","否")</f>
        <v>否</v>
      </c>
      <c r="Y1620" s="24" t="str">
        <f t="shared" si="208"/>
        <v>是</v>
      </c>
      <c r="Z1620" s="24" t="str">
        <f t="shared" si="209"/>
        <v>否</v>
      </c>
      <c r="AA1620" s="24" t="str">
        <f>IF(OR(I1620="",说明首页!$C$3-INT(I1620)&gt;=3),"是","否")</f>
        <v>否</v>
      </c>
      <c r="AB1620" s="28">
        <f t="shared" si="210"/>
        <v>108.30817610062893</v>
      </c>
      <c r="AC1620" s="29">
        <f t="shared" si="211"/>
        <v>52.85</v>
      </c>
      <c r="AD1620" s="27">
        <f t="shared" si="212"/>
        <v>16515.625</v>
      </c>
      <c r="AE1620" s="29">
        <f t="shared" si="213"/>
        <v>34.04</v>
      </c>
      <c r="AF1620" s="29">
        <f t="shared" si="214"/>
        <v>143.50833333333333</v>
      </c>
      <c r="AG1620" s="28" t="str">
        <f t="shared" si="215"/>
        <v/>
      </c>
      <c r="AH1620" s="28" t="str">
        <f t="shared" si="216"/>
        <v/>
      </c>
      <c r="AI1620" s="28" t="str">
        <f t="shared" si="217"/>
        <v/>
      </c>
      <c r="AJ1620" s="28" t="str">
        <f t="shared" si="218"/>
        <v/>
      </c>
      <c r="AK1620" s="28" t="str">
        <f t="shared" si="219"/>
        <v/>
      </c>
      <c r="AL1620" s="29" t="str">
        <f t="shared" si="220"/>
        <v/>
      </c>
      <c r="AM1620" s="25" t="str">
        <f t="shared" si="221"/>
        <v/>
      </c>
      <c r="AN1620" s="24" t="str">
        <f t="shared" si="222"/>
        <v>非参评</v>
      </c>
      <c r="AO1620" s="24" t="str">
        <f t="shared" si="223"/>
        <v>MOB1-</v>
      </c>
    </row>
    <row r="1621" spans="1:41" ht="13.5" hidden="1" customHeight="1">
      <c r="A1621" s="24" t="s">
        <v>1168</v>
      </c>
      <c r="B1621" s="34" t="s">
        <v>167</v>
      </c>
      <c r="C1621" s="25">
        <v>808316</v>
      </c>
      <c r="D1621" s="24" t="s">
        <v>723</v>
      </c>
      <c r="E1621" s="26">
        <v>46148.585416666698</v>
      </c>
      <c r="F1621" s="26">
        <v>46148.585416666698</v>
      </c>
      <c r="G1621" s="25">
        <v>6</v>
      </c>
      <c r="H1621" s="25">
        <v>6</v>
      </c>
      <c r="I1621" s="26">
        <v>46154.801388888904</v>
      </c>
      <c r="J1621" s="27">
        <v>636</v>
      </c>
      <c r="K1621" s="27">
        <v>986</v>
      </c>
      <c r="L1621" s="27">
        <v>479</v>
      </c>
      <c r="M1621" s="27">
        <v>66084</v>
      </c>
      <c r="N1621" s="27">
        <v>58589</v>
      </c>
      <c r="O1621" s="25">
        <v>6</v>
      </c>
      <c r="P1621" s="27">
        <v>0</v>
      </c>
      <c r="Q1621" s="24"/>
      <c r="R1621" s="24"/>
      <c r="S1621" s="27">
        <v>21</v>
      </c>
      <c r="T1621" s="27">
        <v>27</v>
      </c>
      <c r="U1621" s="27">
        <v>281900</v>
      </c>
      <c r="V1621" s="27">
        <v>243900</v>
      </c>
      <c r="W1621" s="27">
        <v>281900</v>
      </c>
      <c r="X1621" s="24" t="str">
        <f>IF(OR(I1621="",说明首页!$C$3-INT(I1621)&gt;7),"是","否")</f>
        <v>否</v>
      </c>
      <c r="Y1621" s="24" t="str">
        <f t="shared" si="208"/>
        <v>是</v>
      </c>
      <c r="Z1621" s="24" t="str">
        <f t="shared" si="209"/>
        <v>否</v>
      </c>
      <c r="AA1621" s="24" t="str">
        <f>IF(OR(I1621="",说明首页!$C$3-INT(I1621)&gt;=3),"是","否")</f>
        <v>否</v>
      </c>
      <c r="AB1621" s="28">
        <f t="shared" si="210"/>
        <v>122.31524008350731</v>
      </c>
      <c r="AC1621" s="29">
        <f t="shared" si="211"/>
        <v>28.19</v>
      </c>
      <c r="AD1621" s="27">
        <f t="shared" si="212"/>
        <v>10440.740740740741</v>
      </c>
      <c r="AE1621" s="29">
        <f t="shared" si="213"/>
        <v>24.39</v>
      </c>
      <c r="AF1621" s="29">
        <f t="shared" si="214"/>
        <v>162.74722222222223</v>
      </c>
      <c r="AG1621" s="28" t="str">
        <f t="shared" si="215"/>
        <v/>
      </c>
      <c r="AH1621" s="28" t="str">
        <f t="shared" si="216"/>
        <v/>
      </c>
      <c r="AI1621" s="28" t="str">
        <f t="shared" si="217"/>
        <v/>
      </c>
      <c r="AJ1621" s="28" t="str">
        <f t="shared" si="218"/>
        <v/>
      </c>
      <c r="AK1621" s="28" t="str">
        <f t="shared" si="219"/>
        <v/>
      </c>
      <c r="AL1621" s="29" t="str">
        <f t="shared" si="220"/>
        <v/>
      </c>
      <c r="AM1621" s="25" t="str">
        <f t="shared" si="221"/>
        <v/>
      </c>
      <c r="AN1621" s="24" t="str">
        <f t="shared" si="222"/>
        <v>非参评</v>
      </c>
      <c r="AO1621" s="24" t="str">
        <f t="shared" si="223"/>
        <v>MOB1-</v>
      </c>
    </row>
    <row r="1622" spans="1:41" ht="13.5" hidden="1" customHeight="1">
      <c r="A1622" s="24" t="s">
        <v>1168</v>
      </c>
      <c r="B1622" s="34" t="s">
        <v>167</v>
      </c>
      <c r="C1622" s="25">
        <v>808317</v>
      </c>
      <c r="D1622" s="24" t="s">
        <v>1880</v>
      </c>
      <c r="E1622" s="26">
        <v>46148.5847222222</v>
      </c>
      <c r="F1622" s="26">
        <v>46148.5847222222</v>
      </c>
      <c r="G1622" s="25">
        <v>6</v>
      </c>
      <c r="H1622" s="25">
        <v>6</v>
      </c>
      <c r="I1622" s="26">
        <v>46154.824305555601</v>
      </c>
      <c r="J1622" s="27">
        <v>639</v>
      </c>
      <c r="K1622" s="27">
        <v>1047</v>
      </c>
      <c r="L1622" s="27">
        <v>459</v>
      </c>
      <c r="M1622" s="27">
        <v>51488</v>
      </c>
      <c r="N1622" s="27">
        <v>42337</v>
      </c>
      <c r="O1622" s="24">
        <v>5</v>
      </c>
      <c r="P1622" s="27">
        <v>0</v>
      </c>
      <c r="Q1622" s="24"/>
      <c r="R1622" s="24"/>
      <c r="S1622" s="27">
        <v>13</v>
      </c>
      <c r="T1622" s="27">
        <v>16</v>
      </c>
      <c r="U1622" s="27">
        <v>488800</v>
      </c>
      <c r="V1622" s="27">
        <v>227300</v>
      </c>
      <c r="W1622" s="27">
        <v>488800</v>
      </c>
      <c r="X1622" s="24" t="str">
        <f>IF(OR(I1622="",说明首页!$C$3-INT(I1622)&gt;7),"是","否")</f>
        <v>否</v>
      </c>
      <c r="Y1622" s="24" t="str">
        <f t="shared" si="208"/>
        <v>是</v>
      </c>
      <c r="Z1622" s="24" t="str">
        <f t="shared" si="209"/>
        <v>否</v>
      </c>
      <c r="AA1622" s="24" t="str">
        <f>IF(OR(I1622="",说明首页!$C$3-INT(I1622)&gt;=3),"是","否")</f>
        <v>否</v>
      </c>
      <c r="AB1622" s="28">
        <f t="shared" si="210"/>
        <v>92.237472766884537</v>
      </c>
      <c r="AC1622" s="29">
        <f t="shared" si="211"/>
        <v>48.88</v>
      </c>
      <c r="AD1622" s="27">
        <f t="shared" si="212"/>
        <v>30550</v>
      </c>
      <c r="AE1622" s="29">
        <f t="shared" si="213"/>
        <v>22.73</v>
      </c>
      <c r="AF1622" s="29">
        <f t="shared" si="214"/>
        <v>141.12333333333333</v>
      </c>
      <c r="AG1622" s="28" t="str">
        <f t="shared" si="215"/>
        <v/>
      </c>
      <c r="AH1622" s="28" t="str">
        <f t="shared" si="216"/>
        <v/>
      </c>
      <c r="AI1622" s="28" t="str">
        <f t="shared" si="217"/>
        <v/>
      </c>
      <c r="AJ1622" s="28" t="str">
        <f t="shared" si="218"/>
        <v/>
      </c>
      <c r="AK1622" s="28" t="str">
        <f t="shared" si="219"/>
        <v/>
      </c>
      <c r="AL1622" s="29" t="str">
        <f t="shared" si="220"/>
        <v/>
      </c>
      <c r="AM1622" s="25" t="str">
        <f t="shared" si="221"/>
        <v/>
      </c>
      <c r="AN1622" s="24" t="str">
        <f t="shared" si="222"/>
        <v>非参评</v>
      </c>
      <c r="AO1622" s="24" t="str">
        <f t="shared" si="223"/>
        <v>MOB1-</v>
      </c>
    </row>
    <row r="1623" spans="1:41" ht="13.5" hidden="1" customHeight="1">
      <c r="A1623" s="24" t="s">
        <v>1168</v>
      </c>
      <c r="B1623" s="34" t="s">
        <v>167</v>
      </c>
      <c r="C1623" s="25">
        <v>808318</v>
      </c>
      <c r="D1623" s="24" t="s">
        <v>1873</v>
      </c>
      <c r="E1623" s="26">
        <v>46148.587500000001</v>
      </c>
      <c r="F1623" s="26">
        <v>46148.587500000001</v>
      </c>
      <c r="G1623" s="25">
        <v>6</v>
      </c>
      <c r="H1623" s="25">
        <v>6</v>
      </c>
      <c r="I1623" s="26">
        <v>46154.823611111096</v>
      </c>
      <c r="J1623" s="27">
        <v>555</v>
      </c>
      <c r="K1623" s="27">
        <v>856</v>
      </c>
      <c r="L1623" s="27">
        <v>431</v>
      </c>
      <c r="M1623" s="27">
        <v>50822</v>
      </c>
      <c r="N1623" s="27">
        <v>44252</v>
      </c>
      <c r="O1623" s="25">
        <v>5</v>
      </c>
      <c r="P1623" s="27">
        <v>0</v>
      </c>
      <c r="Q1623" s="24"/>
      <c r="R1623" s="24"/>
      <c r="S1623" s="27">
        <v>9</v>
      </c>
      <c r="T1623" s="27">
        <v>12</v>
      </c>
      <c r="U1623" s="27">
        <v>226300</v>
      </c>
      <c r="V1623" s="27">
        <v>107900</v>
      </c>
      <c r="W1623" s="27">
        <v>226300</v>
      </c>
      <c r="X1623" s="24" t="str">
        <f>IF(OR(I1623="",说明首页!$C$3-INT(I1623)&gt;7),"是","否")</f>
        <v>否</v>
      </c>
      <c r="Y1623" s="24" t="str">
        <f t="shared" si="208"/>
        <v>是</v>
      </c>
      <c r="Z1623" s="24" t="str">
        <f t="shared" si="209"/>
        <v>否</v>
      </c>
      <c r="AA1623" s="24" t="str">
        <f>IF(OR(I1623="",说明首页!$C$3-INT(I1623)&gt;=3),"是","否")</f>
        <v>否</v>
      </c>
      <c r="AB1623" s="28">
        <f t="shared" si="210"/>
        <v>102.67285382830626</v>
      </c>
      <c r="AC1623" s="29">
        <f t="shared" si="211"/>
        <v>22.63</v>
      </c>
      <c r="AD1623" s="27">
        <f t="shared" si="212"/>
        <v>18858.333333333332</v>
      </c>
      <c r="AE1623" s="29">
        <f t="shared" si="213"/>
        <v>10.79</v>
      </c>
      <c r="AF1623" s="29">
        <f t="shared" si="214"/>
        <v>147.50666666666666</v>
      </c>
      <c r="AG1623" s="28" t="str">
        <f t="shared" si="215"/>
        <v/>
      </c>
      <c r="AH1623" s="28" t="str">
        <f t="shared" si="216"/>
        <v/>
      </c>
      <c r="AI1623" s="28" t="str">
        <f t="shared" si="217"/>
        <v/>
      </c>
      <c r="AJ1623" s="28" t="str">
        <f t="shared" si="218"/>
        <v/>
      </c>
      <c r="AK1623" s="28" t="str">
        <f t="shared" si="219"/>
        <v/>
      </c>
      <c r="AL1623" s="29" t="str">
        <f t="shared" si="220"/>
        <v/>
      </c>
      <c r="AM1623" s="25" t="str">
        <f t="shared" si="221"/>
        <v/>
      </c>
      <c r="AN1623" s="24" t="str">
        <f t="shared" si="222"/>
        <v>非参评</v>
      </c>
      <c r="AO1623" s="24" t="str">
        <f t="shared" si="223"/>
        <v>MOB1-</v>
      </c>
    </row>
    <row r="1624" spans="1:41" ht="13.5" hidden="1" customHeight="1">
      <c r="A1624" s="24" t="s">
        <v>1168</v>
      </c>
      <c r="B1624" s="34" t="s">
        <v>152</v>
      </c>
      <c r="C1624" s="25">
        <v>808325</v>
      </c>
      <c r="D1624" s="24" t="s">
        <v>1966</v>
      </c>
      <c r="E1624" s="26">
        <v>46150.671527777798</v>
      </c>
      <c r="F1624" s="26">
        <v>46150.671527777798</v>
      </c>
      <c r="G1624" s="25">
        <v>4</v>
      </c>
      <c r="H1624" s="25">
        <v>4</v>
      </c>
      <c r="I1624" s="26">
        <v>46151.766666666699</v>
      </c>
      <c r="J1624" s="27">
        <v>109</v>
      </c>
      <c r="K1624" s="27">
        <v>122</v>
      </c>
      <c r="L1624" s="27">
        <v>61</v>
      </c>
      <c r="M1624" s="27">
        <v>7870</v>
      </c>
      <c r="N1624" s="27">
        <v>7073</v>
      </c>
      <c r="O1624" s="25">
        <v>2</v>
      </c>
      <c r="P1624" s="27"/>
      <c r="Q1624" s="24"/>
      <c r="R1624" s="24"/>
      <c r="S1624" s="27"/>
      <c r="T1624" s="27"/>
      <c r="U1624" s="27"/>
      <c r="V1624" s="27"/>
      <c r="W1624" s="27"/>
      <c r="X1624" s="24" t="str">
        <f>IF(OR(I1624="",说明首页!$C$3-INT(I1624)&gt;7),"是","否")</f>
        <v>否</v>
      </c>
      <c r="Y1624" s="24" t="str">
        <f t="shared" si="208"/>
        <v>是</v>
      </c>
      <c r="Z1624" s="24" t="str">
        <f t="shared" si="209"/>
        <v>否</v>
      </c>
      <c r="AA1624" s="24" t="str">
        <f>IF(OR(I1624="",说明首页!$C$3-INT(I1624)&gt;=3),"是","否")</f>
        <v>否</v>
      </c>
      <c r="AB1624" s="28">
        <f t="shared" si="210"/>
        <v>115.95081967213115</v>
      </c>
      <c r="AC1624" s="29">
        <f t="shared" si="211"/>
        <v>0</v>
      </c>
      <c r="AD1624" s="27">
        <f t="shared" si="212"/>
        <v>0</v>
      </c>
      <c r="AE1624" s="29">
        <f t="shared" si="213"/>
        <v>0</v>
      </c>
      <c r="AF1624" s="29">
        <f t="shared" si="214"/>
        <v>58.94166666666667</v>
      </c>
      <c r="AG1624" s="28" t="str">
        <f t="shared" si="215"/>
        <v/>
      </c>
      <c r="AH1624" s="28" t="str">
        <f t="shared" si="216"/>
        <v/>
      </c>
      <c r="AI1624" s="28" t="str">
        <f t="shared" si="217"/>
        <v/>
      </c>
      <c r="AJ1624" s="28" t="str">
        <f t="shared" si="218"/>
        <v/>
      </c>
      <c r="AK1624" s="28" t="str">
        <f t="shared" si="219"/>
        <v/>
      </c>
      <c r="AL1624" s="29" t="str">
        <f t="shared" si="220"/>
        <v/>
      </c>
      <c r="AM1624" s="25" t="str">
        <f t="shared" si="221"/>
        <v/>
      </c>
      <c r="AN1624" s="24" t="str">
        <f t="shared" si="222"/>
        <v>非参评</v>
      </c>
      <c r="AO1624" s="24" t="str">
        <f t="shared" si="223"/>
        <v>MOB1-</v>
      </c>
    </row>
    <row r="1625" spans="1:41" ht="13.5" hidden="1" customHeight="1">
      <c r="A1625" s="24" t="s">
        <v>1168</v>
      </c>
      <c r="B1625" s="34" t="s">
        <v>152</v>
      </c>
      <c r="C1625" s="25">
        <v>808327</v>
      </c>
      <c r="D1625" s="24" t="s">
        <v>1956</v>
      </c>
      <c r="E1625" s="26">
        <v>46149.684027777803</v>
      </c>
      <c r="F1625" s="26">
        <v>46149.684027777803</v>
      </c>
      <c r="G1625" s="25">
        <v>5</v>
      </c>
      <c r="H1625" s="25">
        <v>5</v>
      </c>
      <c r="I1625" s="26">
        <v>46152.769444444399</v>
      </c>
      <c r="J1625" s="27">
        <v>307</v>
      </c>
      <c r="K1625" s="27">
        <v>341</v>
      </c>
      <c r="L1625" s="27">
        <v>171</v>
      </c>
      <c r="M1625" s="27">
        <v>16488</v>
      </c>
      <c r="N1625" s="27">
        <v>13972</v>
      </c>
      <c r="O1625" s="25">
        <v>3</v>
      </c>
      <c r="P1625" s="27">
        <v>0</v>
      </c>
      <c r="Q1625" s="24"/>
      <c r="R1625" s="24"/>
      <c r="S1625" s="27">
        <v>6</v>
      </c>
      <c r="T1625" s="27">
        <v>7</v>
      </c>
      <c r="U1625" s="27">
        <v>85300</v>
      </c>
      <c r="V1625" s="27"/>
      <c r="W1625" s="27">
        <v>85300</v>
      </c>
      <c r="X1625" s="24" t="str">
        <f>IF(OR(I1625="",说明首页!$C$3-INT(I1625)&gt;7),"是","否")</f>
        <v>否</v>
      </c>
      <c r="Y1625" s="24" t="str">
        <f t="shared" si="208"/>
        <v>是</v>
      </c>
      <c r="Z1625" s="24" t="str">
        <f t="shared" si="209"/>
        <v>否</v>
      </c>
      <c r="AA1625" s="24" t="str">
        <f>IF(OR(I1625="",说明首页!$C$3-INT(I1625)&gt;=3),"是","否")</f>
        <v>否</v>
      </c>
      <c r="AB1625" s="28">
        <f t="shared" si="210"/>
        <v>81.707602339181292</v>
      </c>
      <c r="AC1625" s="29">
        <f t="shared" si="211"/>
        <v>8.5299999999999994</v>
      </c>
      <c r="AD1625" s="27">
        <f t="shared" si="212"/>
        <v>12185.714285714286</v>
      </c>
      <c r="AE1625" s="29">
        <f t="shared" si="213"/>
        <v>0</v>
      </c>
      <c r="AF1625" s="29">
        <f t="shared" si="214"/>
        <v>77.62222222222222</v>
      </c>
      <c r="AG1625" s="28" t="str">
        <f t="shared" si="215"/>
        <v/>
      </c>
      <c r="AH1625" s="28" t="str">
        <f t="shared" si="216"/>
        <v/>
      </c>
      <c r="AI1625" s="28" t="str">
        <f t="shared" si="217"/>
        <v/>
      </c>
      <c r="AJ1625" s="28" t="str">
        <f t="shared" si="218"/>
        <v/>
      </c>
      <c r="AK1625" s="28" t="str">
        <f t="shared" si="219"/>
        <v/>
      </c>
      <c r="AL1625" s="29" t="str">
        <f t="shared" si="220"/>
        <v/>
      </c>
      <c r="AM1625" s="25" t="str">
        <f t="shared" si="221"/>
        <v/>
      </c>
      <c r="AN1625" s="24" t="str">
        <f t="shared" si="222"/>
        <v>非参评</v>
      </c>
      <c r="AO1625" s="24" t="str">
        <f t="shared" si="223"/>
        <v>MOB1-</v>
      </c>
    </row>
    <row r="1626" spans="1:41" ht="13.5" hidden="1" customHeight="1">
      <c r="A1626" s="24" t="s">
        <v>1168</v>
      </c>
      <c r="B1626" s="34" t="s">
        <v>152</v>
      </c>
      <c r="C1626" s="25">
        <v>808328</v>
      </c>
      <c r="D1626" s="24" t="s">
        <v>1123</v>
      </c>
      <c r="E1626" s="26">
        <v>46149.706250000003</v>
      </c>
      <c r="F1626" s="26">
        <v>46149.706250000003</v>
      </c>
      <c r="G1626" s="25">
        <v>5</v>
      </c>
      <c r="H1626" s="25">
        <v>5</v>
      </c>
      <c r="I1626" s="26">
        <v>46154.768750000003</v>
      </c>
      <c r="J1626" s="27">
        <v>509</v>
      </c>
      <c r="K1626" s="27">
        <v>547</v>
      </c>
      <c r="L1626" s="27">
        <v>262</v>
      </c>
      <c r="M1626" s="27">
        <v>25861</v>
      </c>
      <c r="N1626" s="27">
        <v>21778</v>
      </c>
      <c r="O1626" s="25">
        <v>4</v>
      </c>
      <c r="P1626" s="27">
        <v>0</v>
      </c>
      <c r="Q1626" s="24"/>
      <c r="R1626" s="24"/>
      <c r="S1626" s="27">
        <v>4</v>
      </c>
      <c r="T1626" s="27">
        <v>6</v>
      </c>
      <c r="U1626" s="27">
        <v>40000</v>
      </c>
      <c r="V1626" s="27">
        <v>3000</v>
      </c>
      <c r="W1626" s="27">
        <v>40000</v>
      </c>
      <c r="X1626" s="24" t="str">
        <f>IF(OR(I1626="",说明首页!$C$3-INT(I1626)&gt;7),"是","否")</f>
        <v>否</v>
      </c>
      <c r="Y1626" s="24" t="str">
        <f t="shared" si="208"/>
        <v>是</v>
      </c>
      <c r="Z1626" s="24" t="str">
        <f t="shared" si="209"/>
        <v>否</v>
      </c>
      <c r="AA1626" s="24" t="str">
        <f>IF(OR(I1626="",说明首页!$C$3-INT(I1626)&gt;=3),"是","否")</f>
        <v>否</v>
      </c>
      <c r="AB1626" s="28">
        <f t="shared" si="210"/>
        <v>83.122137404580158</v>
      </c>
      <c r="AC1626" s="29">
        <f t="shared" si="211"/>
        <v>4</v>
      </c>
      <c r="AD1626" s="27">
        <f t="shared" si="212"/>
        <v>6666.666666666667</v>
      </c>
      <c r="AE1626" s="29">
        <f t="shared" si="213"/>
        <v>0.3</v>
      </c>
      <c r="AF1626" s="29">
        <f t="shared" si="214"/>
        <v>90.74166666666666</v>
      </c>
      <c r="AG1626" s="28" t="str">
        <f t="shared" si="215"/>
        <v/>
      </c>
      <c r="AH1626" s="28" t="str">
        <f t="shared" si="216"/>
        <v/>
      </c>
      <c r="AI1626" s="28" t="str">
        <f t="shared" si="217"/>
        <v/>
      </c>
      <c r="AJ1626" s="28" t="str">
        <f t="shared" si="218"/>
        <v/>
      </c>
      <c r="AK1626" s="28" t="str">
        <f t="shared" si="219"/>
        <v/>
      </c>
      <c r="AL1626" s="29" t="str">
        <f t="shared" si="220"/>
        <v/>
      </c>
      <c r="AM1626" s="25" t="str">
        <f t="shared" si="221"/>
        <v/>
      </c>
      <c r="AN1626" s="24" t="str">
        <f t="shared" si="222"/>
        <v>非参评</v>
      </c>
      <c r="AO1626" s="24" t="str">
        <f t="shared" si="223"/>
        <v>MOB1-</v>
      </c>
    </row>
    <row r="1627" spans="1:41" ht="13.5" hidden="1" customHeight="1">
      <c r="A1627" s="24" t="s">
        <v>1168</v>
      </c>
      <c r="B1627" s="34" t="s">
        <v>152</v>
      </c>
      <c r="C1627" s="25">
        <v>808329</v>
      </c>
      <c r="D1627" s="24" t="s">
        <v>1961</v>
      </c>
      <c r="E1627" s="26">
        <v>46149.759722222203</v>
      </c>
      <c r="F1627" s="26">
        <v>46149.759722222203</v>
      </c>
      <c r="G1627" s="25">
        <v>5</v>
      </c>
      <c r="H1627" s="25">
        <v>5</v>
      </c>
      <c r="I1627" s="26">
        <v>46154.769444444399</v>
      </c>
      <c r="J1627" s="27">
        <v>676</v>
      </c>
      <c r="K1627" s="27">
        <v>683</v>
      </c>
      <c r="L1627" s="27">
        <v>312</v>
      </c>
      <c r="M1627" s="27">
        <v>39735</v>
      </c>
      <c r="N1627" s="27">
        <v>34554</v>
      </c>
      <c r="O1627" s="25">
        <v>5</v>
      </c>
      <c r="P1627" s="27">
        <v>0</v>
      </c>
      <c r="Q1627" s="24"/>
      <c r="R1627" s="24"/>
      <c r="S1627" s="27">
        <v>14</v>
      </c>
      <c r="T1627" s="27">
        <v>20</v>
      </c>
      <c r="U1627" s="27">
        <v>128400</v>
      </c>
      <c r="V1627" s="27">
        <v>52400</v>
      </c>
      <c r="W1627" s="27">
        <v>128400</v>
      </c>
      <c r="X1627" s="24" t="str">
        <f>IF(OR(I1627="",说明首页!$C$3-INT(I1627)&gt;7),"是","否")</f>
        <v>否</v>
      </c>
      <c r="Y1627" s="24" t="str">
        <f t="shared" si="208"/>
        <v>是</v>
      </c>
      <c r="Z1627" s="24" t="str">
        <f t="shared" si="209"/>
        <v>否</v>
      </c>
      <c r="AA1627" s="24" t="str">
        <f>IF(OR(I1627="",说明首页!$C$3-INT(I1627)&gt;=3),"是","否")</f>
        <v>否</v>
      </c>
      <c r="AB1627" s="28">
        <f t="shared" si="210"/>
        <v>110.75</v>
      </c>
      <c r="AC1627" s="29">
        <f t="shared" si="211"/>
        <v>12.84</v>
      </c>
      <c r="AD1627" s="27">
        <f t="shared" si="212"/>
        <v>6420</v>
      </c>
      <c r="AE1627" s="29">
        <f t="shared" si="213"/>
        <v>5.24</v>
      </c>
      <c r="AF1627" s="29">
        <f t="shared" si="214"/>
        <v>115.18</v>
      </c>
      <c r="AG1627" s="28" t="str">
        <f t="shared" si="215"/>
        <v/>
      </c>
      <c r="AH1627" s="28" t="str">
        <f t="shared" si="216"/>
        <v/>
      </c>
      <c r="AI1627" s="28" t="str">
        <f t="shared" si="217"/>
        <v/>
      </c>
      <c r="AJ1627" s="28" t="str">
        <f t="shared" si="218"/>
        <v/>
      </c>
      <c r="AK1627" s="28" t="str">
        <f t="shared" si="219"/>
        <v/>
      </c>
      <c r="AL1627" s="29" t="str">
        <f t="shared" si="220"/>
        <v/>
      </c>
      <c r="AM1627" s="25" t="str">
        <f t="shared" si="221"/>
        <v/>
      </c>
      <c r="AN1627" s="24" t="str">
        <f t="shared" si="222"/>
        <v>非参评</v>
      </c>
      <c r="AO1627" s="24" t="str">
        <f t="shared" si="223"/>
        <v>MOB1-</v>
      </c>
    </row>
    <row r="1628" spans="1:41" ht="13.5" hidden="1" customHeight="1">
      <c r="A1628" s="24" t="s">
        <v>1168</v>
      </c>
      <c r="B1628" s="34" t="s">
        <v>152</v>
      </c>
      <c r="C1628" s="25">
        <v>808331</v>
      </c>
      <c r="D1628" s="24" t="s">
        <v>1137</v>
      </c>
      <c r="E1628" s="26">
        <v>46150.3972222222</v>
      </c>
      <c r="F1628" s="26">
        <v>46150.3972222222</v>
      </c>
      <c r="G1628" s="25">
        <v>4</v>
      </c>
      <c r="H1628" s="25">
        <v>4</v>
      </c>
      <c r="I1628" s="26">
        <v>46154.751388888901</v>
      </c>
      <c r="J1628" s="27">
        <v>8</v>
      </c>
      <c r="K1628" s="27">
        <v>8</v>
      </c>
      <c r="L1628" s="27">
        <v>5</v>
      </c>
      <c r="M1628" s="27">
        <v>341</v>
      </c>
      <c r="N1628" s="27">
        <v>314</v>
      </c>
      <c r="O1628" s="25"/>
      <c r="P1628" s="27"/>
      <c r="Q1628" s="24"/>
      <c r="R1628" s="24"/>
      <c r="S1628" s="27"/>
      <c r="T1628" s="27"/>
      <c r="U1628" s="27"/>
      <c r="V1628" s="27"/>
      <c r="W1628" s="27"/>
      <c r="X1628" s="24" t="str">
        <f>IF(OR(I1628="",说明首页!$C$3-INT(I1628)&gt;7),"是","否")</f>
        <v>否</v>
      </c>
      <c r="Y1628" s="24" t="str">
        <f t="shared" si="208"/>
        <v>是</v>
      </c>
      <c r="Z1628" s="24" t="str">
        <f t="shared" si="209"/>
        <v>否</v>
      </c>
      <c r="AA1628" s="24" t="str">
        <f>IF(OR(I1628="",说明首页!$C$3-INT(I1628)&gt;=3),"是","否")</f>
        <v>否</v>
      </c>
      <c r="AB1628" s="28">
        <f t="shared" si="210"/>
        <v>62.8</v>
      </c>
      <c r="AC1628" s="29">
        <f t="shared" si="211"/>
        <v>0</v>
      </c>
      <c r="AD1628" s="27">
        <f t="shared" si="212"/>
        <v>0</v>
      </c>
      <c r="AE1628" s="29">
        <f t="shared" si="213"/>
        <v>0</v>
      </c>
      <c r="AF1628" s="29">
        <f t="shared" si="214"/>
        <v>0</v>
      </c>
      <c r="AG1628" s="28" t="str">
        <f t="shared" si="215"/>
        <v/>
      </c>
      <c r="AH1628" s="28" t="str">
        <f t="shared" si="216"/>
        <v/>
      </c>
      <c r="AI1628" s="28" t="str">
        <f t="shared" si="217"/>
        <v/>
      </c>
      <c r="AJ1628" s="28" t="str">
        <f t="shared" si="218"/>
        <v/>
      </c>
      <c r="AK1628" s="28" t="str">
        <f t="shared" si="219"/>
        <v/>
      </c>
      <c r="AL1628" s="29" t="str">
        <f t="shared" si="220"/>
        <v/>
      </c>
      <c r="AM1628" s="25" t="str">
        <f t="shared" si="221"/>
        <v/>
      </c>
      <c r="AN1628" s="24" t="str">
        <f t="shared" si="222"/>
        <v>非参评</v>
      </c>
      <c r="AO1628" s="24" t="str">
        <f t="shared" si="223"/>
        <v>MOB1-</v>
      </c>
    </row>
    <row r="1629" spans="1:41" ht="13.5" hidden="1" customHeight="1">
      <c r="A1629" s="24" t="s">
        <v>1168</v>
      </c>
      <c r="B1629" s="34" t="s">
        <v>152</v>
      </c>
      <c r="C1629" s="25">
        <v>808332</v>
      </c>
      <c r="D1629" s="24" t="s">
        <v>1124</v>
      </c>
      <c r="E1629" s="26">
        <v>46150.390277777798</v>
      </c>
      <c r="F1629" s="26">
        <v>46150.390277777798</v>
      </c>
      <c r="G1629" s="25">
        <v>4</v>
      </c>
      <c r="H1629" s="25">
        <v>4</v>
      </c>
      <c r="I1629" s="26">
        <v>46154.751388888901</v>
      </c>
      <c r="J1629" s="27">
        <v>10</v>
      </c>
      <c r="K1629" s="27">
        <v>10</v>
      </c>
      <c r="L1629" s="27">
        <v>5</v>
      </c>
      <c r="M1629" s="27">
        <v>337</v>
      </c>
      <c r="N1629" s="27">
        <v>247</v>
      </c>
      <c r="O1629" s="24"/>
      <c r="P1629" s="27"/>
      <c r="Q1629" s="24"/>
      <c r="R1629" s="24"/>
      <c r="S1629" s="27"/>
      <c r="T1629" s="27"/>
      <c r="U1629" s="27"/>
      <c r="V1629" s="27"/>
      <c r="W1629" s="27"/>
      <c r="X1629" s="24" t="str">
        <f>IF(OR(I1629="",说明首页!$C$3-INT(I1629)&gt;7),"是","否")</f>
        <v>否</v>
      </c>
      <c r="Y1629" s="24" t="str">
        <f t="shared" si="208"/>
        <v>是</v>
      </c>
      <c r="Z1629" s="24" t="str">
        <f t="shared" si="209"/>
        <v>否</v>
      </c>
      <c r="AA1629" s="24" t="str">
        <f>IF(OR(I1629="",说明首页!$C$3-INT(I1629)&gt;=3),"是","否")</f>
        <v>否</v>
      </c>
      <c r="AB1629" s="28">
        <f t="shared" si="210"/>
        <v>49.4</v>
      </c>
      <c r="AC1629" s="29">
        <f t="shared" si="211"/>
        <v>0</v>
      </c>
      <c r="AD1629" s="27">
        <f t="shared" si="212"/>
        <v>0</v>
      </c>
      <c r="AE1629" s="29">
        <f t="shared" si="213"/>
        <v>0</v>
      </c>
      <c r="AF1629" s="29">
        <f t="shared" si="214"/>
        <v>0</v>
      </c>
      <c r="AG1629" s="28" t="str">
        <f t="shared" si="215"/>
        <v/>
      </c>
      <c r="AH1629" s="28" t="str">
        <f t="shared" si="216"/>
        <v/>
      </c>
      <c r="AI1629" s="28" t="str">
        <f t="shared" si="217"/>
        <v/>
      </c>
      <c r="AJ1629" s="28" t="str">
        <f t="shared" si="218"/>
        <v/>
      </c>
      <c r="AK1629" s="28" t="str">
        <f t="shared" si="219"/>
        <v/>
      </c>
      <c r="AL1629" s="29" t="str">
        <f t="shared" si="220"/>
        <v/>
      </c>
      <c r="AM1629" s="25" t="str">
        <f t="shared" si="221"/>
        <v/>
      </c>
      <c r="AN1629" s="24" t="str">
        <f t="shared" si="222"/>
        <v>非参评</v>
      </c>
      <c r="AO1629" s="24" t="str">
        <f t="shared" si="223"/>
        <v>MOB1-</v>
      </c>
    </row>
    <row r="1630" spans="1:41" ht="13.5" hidden="1" customHeight="1">
      <c r="A1630" s="24" t="s">
        <v>1168</v>
      </c>
      <c r="B1630" s="34" t="s">
        <v>152</v>
      </c>
      <c r="C1630" s="25">
        <v>808333</v>
      </c>
      <c r="D1630" s="24" t="s">
        <v>1120</v>
      </c>
      <c r="E1630" s="26">
        <v>46149.390277777798</v>
      </c>
      <c r="F1630" s="26">
        <v>46149.390277777798</v>
      </c>
      <c r="G1630" s="25">
        <v>5</v>
      </c>
      <c r="H1630" s="25">
        <v>5</v>
      </c>
      <c r="I1630" s="26">
        <v>46154.750694444403</v>
      </c>
      <c r="J1630" s="27">
        <v>7</v>
      </c>
      <c r="K1630" s="27">
        <v>7</v>
      </c>
      <c r="L1630" s="27">
        <v>2</v>
      </c>
      <c r="M1630" s="27">
        <v>232</v>
      </c>
      <c r="N1630" s="27">
        <v>160</v>
      </c>
      <c r="O1630" s="24"/>
      <c r="P1630" s="24"/>
      <c r="Q1630" s="24"/>
      <c r="R1630" s="24"/>
      <c r="S1630" s="24"/>
      <c r="T1630" s="24"/>
      <c r="U1630" s="24"/>
      <c r="V1630" s="24"/>
      <c r="W1630" s="24"/>
      <c r="X1630" s="24" t="str">
        <f>IF(OR(I1630="",说明首页!$C$3-INT(I1630)&gt;7),"是","否")</f>
        <v>否</v>
      </c>
      <c r="Y1630" s="24" t="str">
        <f t="shared" si="208"/>
        <v>是</v>
      </c>
      <c r="Z1630" s="24" t="str">
        <f t="shared" si="209"/>
        <v>否</v>
      </c>
      <c r="AA1630" s="24" t="str">
        <f>IF(OR(I1630="",说明首页!$C$3-INT(I1630)&gt;=3),"是","否")</f>
        <v>否</v>
      </c>
      <c r="AB1630" s="28">
        <f t="shared" si="210"/>
        <v>80</v>
      </c>
      <c r="AC1630" s="29">
        <f t="shared" si="211"/>
        <v>0</v>
      </c>
      <c r="AD1630" s="27">
        <f t="shared" si="212"/>
        <v>0</v>
      </c>
      <c r="AE1630" s="29">
        <f t="shared" si="213"/>
        <v>0</v>
      </c>
      <c r="AF1630" s="29">
        <f t="shared" si="214"/>
        <v>0</v>
      </c>
      <c r="AG1630" s="28" t="str">
        <f t="shared" si="215"/>
        <v/>
      </c>
      <c r="AH1630" s="28" t="str">
        <f t="shared" si="216"/>
        <v/>
      </c>
      <c r="AI1630" s="28" t="str">
        <f t="shared" si="217"/>
        <v/>
      </c>
      <c r="AJ1630" s="28" t="str">
        <f t="shared" si="218"/>
        <v/>
      </c>
      <c r="AK1630" s="28" t="str">
        <f t="shared" si="219"/>
        <v/>
      </c>
      <c r="AL1630" s="29" t="str">
        <f t="shared" si="220"/>
        <v/>
      </c>
      <c r="AM1630" s="25" t="str">
        <f t="shared" si="221"/>
        <v/>
      </c>
      <c r="AN1630" s="24" t="str">
        <f t="shared" si="222"/>
        <v>非参评</v>
      </c>
      <c r="AO1630" s="24" t="str">
        <f t="shared" si="223"/>
        <v>MOB1-</v>
      </c>
    </row>
    <row r="1631" spans="1:41" ht="13.5" hidden="1" customHeight="1">
      <c r="A1631" s="24" t="s">
        <v>1168</v>
      </c>
      <c r="B1631" s="34" t="s">
        <v>160</v>
      </c>
      <c r="C1631" s="25">
        <v>808357</v>
      </c>
      <c r="D1631" s="24" t="s">
        <v>1549</v>
      </c>
      <c r="E1631" s="26">
        <v>46149.377777777801</v>
      </c>
      <c r="F1631" s="26">
        <v>46149.377777777801</v>
      </c>
      <c r="G1631" s="25">
        <v>5</v>
      </c>
      <c r="H1631" s="25">
        <v>5</v>
      </c>
      <c r="I1631" s="26">
        <v>46150.681250000001</v>
      </c>
      <c r="J1631" s="27">
        <v>239</v>
      </c>
      <c r="K1631" s="27">
        <v>241</v>
      </c>
      <c r="L1631" s="27">
        <v>78</v>
      </c>
      <c r="M1631" s="27">
        <v>11993</v>
      </c>
      <c r="N1631" s="27">
        <v>8766</v>
      </c>
      <c r="O1631" s="25">
        <v>2</v>
      </c>
      <c r="P1631" s="27">
        <v>0</v>
      </c>
      <c r="Q1631" s="24"/>
      <c r="R1631" s="24"/>
      <c r="S1631" s="27">
        <v>7</v>
      </c>
      <c r="T1631" s="27">
        <v>11</v>
      </c>
      <c r="U1631" s="27">
        <v>244600</v>
      </c>
      <c r="V1631" s="27">
        <v>43800</v>
      </c>
      <c r="W1631" s="27">
        <v>244600</v>
      </c>
      <c r="X1631" s="24" t="str">
        <f>IF(OR(I1631="",说明首页!$C$3-INT(I1631)&gt;7),"是","否")</f>
        <v>否</v>
      </c>
      <c r="Y1631" s="24" t="str">
        <f t="shared" si="208"/>
        <v>是</v>
      </c>
      <c r="Z1631" s="24" t="str">
        <f t="shared" si="209"/>
        <v>否</v>
      </c>
      <c r="AA1631" s="24" t="str">
        <f>IF(OR(I1631="",说明首页!$C$3-INT(I1631)&gt;=3),"是","否")</f>
        <v>否</v>
      </c>
      <c r="AB1631" s="28">
        <f t="shared" si="210"/>
        <v>112.38461538461539</v>
      </c>
      <c r="AC1631" s="29">
        <f t="shared" si="211"/>
        <v>24.46</v>
      </c>
      <c r="AD1631" s="27">
        <f t="shared" si="212"/>
        <v>22236.363636363636</v>
      </c>
      <c r="AE1631" s="29">
        <f t="shared" si="213"/>
        <v>4.38</v>
      </c>
      <c r="AF1631" s="29">
        <f t="shared" si="214"/>
        <v>73.05</v>
      </c>
      <c r="AG1631" s="28" t="str">
        <f t="shared" si="215"/>
        <v/>
      </c>
      <c r="AH1631" s="28" t="str">
        <f t="shared" si="216"/>
        <v/>
      </c>
      <c r="AI1631" s="28" t="str">
        <f t="shared" si="217"/>
        <v/>
      </c>
      <c r="AJ1631" s="28" t="str">
        <f t="shared" si="218"/>
        <v/>
      </c>
      <c r="AK1631" s="28" t="str">
        <f t="shared" si="219"/>
        <v/>
      </c>
      <c r="AL1631" s="29" t="str">
        <f t="shared" si="220"/>
        <v/>
      </c>
      <c r="AM1631" s="25" t="str">
        <f t="shared" si="221"/>
        <v/>
      </c>
      <c r="AN1631" s="24" t="str">
        <f t="shared" si="222"/>
        <v>非参评</v>
      </c>
      <c r="AO1631" s="24" t="str">
        <f t="shared" si="223"/>
        <v>MOB1-</v>
      </c>
    </row>
    <row r="1632" spans="1:41" ht="13.5" hidden="1" customHeight="1">
      <c r="A1632" s="24" t="s">
        <v>1168</v>
      </c>
      <c r="B1632" s="34" t="s">
        <v>160</v>
      </c>
      <c r="C1632" s="25">
        <v>808358</v>
      </c>
      <c r="D1632" s="24" t="s">
        <v>1310</v>
      </c>
      <c r="E1632" s="26">
        <v>46149.377083333296</v>
      </c>
      <c r="F1632" s="26">
        <v>46149.377083333296</v>
      </c>
      <c r="G1632" s="25">
        <v>5</v>
      </c>
      <c r="H1632" s="25">
        <v>5</v>
      </c>
      <c r="I1632" s="26">
        <v>46154.768750000003</v>
      </c>
      <c r="J1632" s="27">
        <v>711</v>
      </c>
      <c r="K1632" s="27">
        <v>734</v>
      </c>
      <c r="L1632" s="27">
        <v>207</v>
      </c>
      <c r="M1632" s="27">
        <v>32852</v>
      </c>
      <c r="N1632" s="27">
        <v>23827</v>
      </c>
      <c r="O1632" s="25">
        <v>4</v>
      </c>
      <c r="P1632" s="27">
        <v>0</v>
      </c>
      <c r="Q1632" s="24"/>
      <c r="R1632" s="24"/>
      <c r="S1632" s="27">
        <v>15</v>
      </c>
      <c r="T1632" s="27">
        <v>23</v>
      </c>
      <c r="U1632" s="27">
        <v>775700</v>
      </c>
      <c r="V1632" s="27">
        <v>677800</v>
      </c>
      <c r="W1632" s="27">
        <v>775700</v>
      </c>
      <c r="X1632" s="24" t="str">
        <f>IF(OR(I1632="",说明首页!$C$3-INT(I1632)&gt;7),"是","否")</f>
        <v>否</v>
      </c>
      <c r="Y1632" s="24" t="str">
        <f t="shared" si="208"/>
        <v>是</v>
      </c>
      <c r="Z1632" s="24" t="str">
        <f t="shared" si="209"/>
        <v>否</v>
      </c>
      <c r="AA1632" s="24" t="str">
        <f>IF(OR(I1632="",说明首页!$C$3-INT(I1632)&gt;=3),"是","否")</f>
        <v>否</v>
      </c>
      <c r="AB1632" s="28">
        <f t="shared" si="210"/>
        <v>115.10628019323671</v>
      </c>
      <c r="AC1632" s="29">
        <f t="shared" si="211"/>
        <v>77.569999999999993</v>
      </c>
      <c r="AD1632" s="27">
        <f t="shared" si="212"/>
        <v>33726.086956521736</v>
      </c>
      <c r="AE1632" s="29">
        <f t="shared" si="213"/>
        <v>67.78</v>
      </c>
      <c r="AF1632" s="29">
        <f t="shared" si="214"/>
        <v>99.279166666666669</v>
      </c>
      <c r="AG1632" s="28" t="str">
        <f t="shared" si="215"/>
        <v/>
      </c>
      <c r="AH1632" s="28" t="str">
        <f t="shared" si="216"/>
        <v/>
      </c>
      <c r="AI1632" s="28" t="str">
        <f t="shared" si="217"/>
        <v/>
      </c>
      <c r="AJ1632" s="28" t="str">
        <f t="shared" si="218"/>
        <v/>
      </c>
      <c r="AK1632" s="28" t="str">
        <f t="shared" si="219"/>
        <v/>
      </c>
      <c r="AL1632" s="29" t="str">
        <f t="shared" si="220"/>
        <v/>
      </c>
      <c r="AM1632" s="25" t="str">
        <f t="shared" si="221"/>
        <v/>
      </c>
      <c r="AN1632" s="24" t="str">
        <f t="shared" si="222"/>
        <v>非参评</v>
      </c>
      <c r="AO1632" s="24" t="str">
        <f t="shared" si="223"/>
        <v>MOB1-</v>
      </c>
    </row>
    <row r="1633" spans="1:41" ht="13.5" hidden="1" customHeight="1">
      <c r="A1633" s="24" t="s">
        <v>1168</v>
      </c>
      <c r="B1633" s="34" t="s">
        <v>160</v>
      </c>
      <c r="C1633" s="25">
        <v>808380</v>
      </c>
      <c r="D1633" s="24" t="s">
        <v>1452</v>
      </c>
      <c r="E1633" s="26">
        <v>46149.609722222202</v>
      </c>
      <c r="F1633" s="26">
        <v>46149.609722222202</v>
      </c>
      <c r="G1633" s="25">
        <v>5</v>
      </c>
      <c r="H1633" s="25">
        <v>5</v>
      </c>
      <c r="I1633" s="26">
        <v>46154.770833333299</v>
      </c>
      <c r="J1633" s="27">
        <v>621</v>
      </c>
      <c r="K1633" s="27">
        <v>701</v>
      </c>
      <c r="L1633" s="27">
        <v>428</v>
      </c>
      <c r="M1633" s="27">
        <v>37066</v>
      </c>
      <c r="N1633" s="27">
        <v>32868</v>
      </c>
      <c r="O1633" s="25">
        <v>5</v>
      </c>
      <c r="P1633" s="27">
        <v>0</v>
      </c>
      <c r="Q1633" s="24"/>
      <c r="R1633" s="24"/>
      <c r="S1633" s="27">
        <v>19</v>
      </c>
      <c r="T1633" s="27">
        <v>26</v>
      </c>
      <c r="U1633" s="27">
        <v>600200</v>
      </c>
      <c r="V1633" s="27">
        <v>329900</v>
      </c>
      <c r="W1633" s="27">
        <v>600200</v>
      </c>
      <c r="X1633" s="24" t="str">
        <f>IF(OR(I1633="",说明首页!$C$3-INT(I1633)&gt;7),"是","否")</f>
        <v>否</v>
      </c>
      <c r="Y1633" s="24" t="str">
        <f t="shared" si="208"/>
        <v>是</v>
      </c>
      <c r="Z1633" s="24" t="str">
        <f t="shared" si="209"/>
        <v>否</v>
      </c>
      <c r="AA1633" s="24" t="str">
        <f>IF(OR(I1633="",说明首页!$C$3-INT(I1633)&gt;=3),"是","否")</f>
        <v>否</v>
      </c>
      <c r="AB1633" s="28">
        <f t="shared" si="210"/>
        <v>76.794392523364479</v>
      </c>
      <c r="AC1633" s="29">
        <f t="shared" si="211"/>
        <v>60.02</v>
      </c>
      <c r="AD1633" s="27">
        <f t="shared" si="212"/>
        <v>23084.615384615383</v>
      </c>
      <c r="AE1633" s="29">
        <f t="shared" si="213"/>
        <v>32.99</v>
      </c>
      <c r="AF1633" s="29">
        <f t="shared" si="214"/>
        <v>109.56</v>
      </c>
      <c r="AG1633" s="28" t="str">
        <f t="shared" si="215"/>
        <v/>
      </c>
      <c r="AH1633" s="28" t="str">
        <f t="shared" si="216"/>
        <v/>
      </c>
      <c r="AI1633" s="28" t="str">
        <f t="shared" si="217"/>
        <v/>
      </c>
      <c r="AJ1633" s="28" t="str">
        <f t="shared" si="218"/>
        <v/>
      </c>
      <c r="AK1633" s="28" t="str">
        <f t="shared" si="219"/>
        <v/>
      </c>
      <c r="AL1633" s="29" t="str">
        <f t="shared" si="220"/>
        <v/>
      </c>
      <c r="AM1633" s="25" t="str">
        <f t="shared" si="221"/>
        <v/>
      </c>
      <c r="AN1633" s="24" t="str">
        <f t="shared" si="222"/>
        <v>非参评</v>
      </c>
      <c r="AO1633" s="24" t="str">
        <f t="shared" si="223"/>
        <v>MOB1-</v>
      </c>
    </row>
    <row r="1634" spans="1:41" ht="13.5" hidden="1" customHeight="1">
      <c r="A1634" s="24" t="s">
        <v>1168</v>
      </c>
      <c r="B1634" s="34" t="s">
        <v>160</v>
      </c>
      <c r="C1634" s="25">
        <v>808381</v>
      </c>
      <c r="D1634" s="24" t="s">
        <v>1825</v>
      </c>
      <c r="E1634" s="26">
        <v>46149.607638888898</v>
      </c>
      <c r="F1634" s="26">
        <v>46149.607638888898</v>
      </c>
      <c r="G1634" s="25">
        <v>5</v>
      </c>
      <c r="H1634" s="25">
        <v>5</v>
      </c>
      <c r="I1634" s="26">
        <v>46154.7680555556</v>
      </c>
      <c r="J1634" s="27">
        <v>735</v>
      </c>
      <c r="K1634" s="27">
        <v>827</v>
      </c>
      <c r="L1634" s="27">
        <v>465</v>
      </c>
      <c r="M1634" s="27">
        <v>39758</v>
      </c>
      <c r="N1634" s="27">
        <v>34264</v>
      </c>
      <c r="O1634" s="25">
        <v>5</v>
      </c>
      <c r="P1634" s="27">
        <v>0</v>
      </c>
      <c r="Q1634" s="24"/>
      <c r="R1634" s="24"/>
      <c r="S1634" s="27">
        <v>14</v>
      </c>
      <c r="T1634" s="27">
        <v>22</v>
      </c>
      <c r="U1634" s="27">
        <v>154700</v>
      </c>
      <c r="V1634" s="27">
        <v>61700</v>
      </c>
      <c r="W1634" s="27">
        <v>154700</v>
      </c>
      <c r="X1634" s="24" t="str">
        <f>IF(OR(I1634="",说明首页!$C$3-INT(I1634)&gt;7),"是","否")</f>
        <v>否</v>
      </c>
      <c r="Y1634" s="24" t="str">
        <f t="shared" si="208"/>
        <v>是</v>
      </c>
      <c r="Z1634" s="24" t="str">
        <f t="shared" si="209"/>
        <v>否</v>
      </c>
      <c r="AA1634" s="24" t="str">
        <f>IF(OR(I1634="",说明首页!$C$3-INT(I1634)&gt;=3),"是","否")</f>
        <v>否</v>
      </c>
      <c r="AB1634" s="28">
        <f t="shared" si="210"/>
        <v>73.686021505376345</v>
      </c>
      <c r="AC1634" s="29">
        <f t="shared" si="211"/>
        <v>15.47</v>
      </c>
      <c r="AD1634" s="27">
        <f t="shared" si="212"/>
        <v>7031.818181818182</v>
      </c>
      <c r="AE1634" s="29">
        <f t="shared" si="213"/>
        <v>6.17</v>
      </c>
      <c r="AF1634" s="29">
        <f t="shared" si="214"/>
        <v>114.21333333333334</v>
      </c>
      <c r="AG1634" s="28" t="str">
        <f t="shared" si="215"/>
        <v/>
      </c>
      <c r="AH1634" s="28" t="str">
        <f t="shared" si="216"/>
        <v/>
      </c>
      <c r="AI1634" s="28" t="str">
        <f t="shared" si="217"/>
        <v/>
      </c>
      <c r="AJ1634" s="28" t="str">
        <f t="shared" si="218"/>
        <v/>
      </c>
      <c r="AK1634" s="28" t="str">
        <f t="shared" si="219"/>
        <v/>
      </c>
      <c r="AL1634" s="29" t="str">
        <f t="shared" si="220"/>
        <v/>
      </c>
      <c r="AM1634" s="25" t="str">
        <f t="shared" si="221"/>
        <v/>
      </c>
      <c r="AN1634" s="24" t="str">
        <f t="shared" si="222"/>
        <v>非参评</v>
      </c>
      <c r="AO1634" s="24" t="str">
        <f t="shared" si="223"/>
        <v>MOB1-</v>
      </c>
    </row>
    <row r="1635" spans="1:41" ht="13.5" hidden="1" customHeight="1">
      <c r="A1635" s="24" t="s">
        <v>1168</v>
      </c>
      <c r="B1635" s="34" t="s">
        <v>169</v>
      </c>
      <c r="C1635" s="25">
        <v>808382</v>
      </c>
      <c r="D1635" s="24" t="s">
        <v>1635</v>
      </c>
      <c r="E1635" s="26">
        <v>46149.634722222203</v>
      </c>
      <c r="F1635" s="26">
        <v>46149.634722222203</v>
      </c>
      <c r="G1635" s="25">
        <v>5</v>
      </c>
      <c r="H1635" s="25">
        <v>5</v>
      </c>
      <c r="I1635" s="26">
        <v>46154.768750000003</v>
      </c>
      <c r="J1635" s="27">
        <v>457</v>
      </c>
      <c r="K1635" s="27">
        <v>467</v>
      </c>
      <c r="L1635" s="27">
        <v>226</v>
      </c>
      <c r="M1635" s="27">
        <v>24429</v>
      </c>
      <c r="N1635" s="27">
        <v>21062</v>
      </c>
      <c r="O1635" s="25">
        <v>5</v>
      </c>
      <c r="P1635" s="27">
        <v>0</v>
      </c>
      <c r="Q1635" s="24"/>
      <c r="R1635" s="24"/>
      <c r="S1635" s="27">
        <v>3</v>
      </c>
      <c r="T1635" s="27">
        <v>3</v>
      </c>
      <c r="U1635" s="27">
        <v>72100</v>
      </c>
      <c r="V1635" s="27">
        <v>72100</v>
      </c>
      <c r="W1635" s="27">
        <v>72100</v>
      </c>
      <c r="X1635" s="24" t="str">
        <f>IF(OR(I1635="",说明首页!$C$3-INT(I1635)&gt;7),"是","否")</f>
        <v>否</v>
      </c>
      <c r="Y1635" s="24" t="str">
        <f t="shared" si="208"/>
        <v>是</v>
      </c>
      <c r="Z1635" s="24" t="str">
        <f t="shared" si="209"/>
        <v>否</v>
      </c>
      <c r="AA1635" s="24" t="str">
        <f>IF(OR(I1635="",说明首页!$C$3-INT(I1635)&gt;=3),"是","否")</f>
        <v>否</v>
      </c>
      <c r="AB1635" s="28">
        <f t="shared" si="210"/>
        <v>93.194690265486727</v>
      </c>
      <c r="AC1635" s="29">
        <f t="shared" si="211"/>
        <v>7.21</v>
      </c>
      <c r="AD1635" s="27">
        <f t="shared" si="212"/>
        <v>24033.333333333332</v>
      </c>
      <c r="AE1635" s="29">
        <f t="shared" si="213"/>
        <v>7.21</v>
      </c>
      <c r="AF1635" s="29">
        <f t="shared" si="214"/>
        <v>70.206666666666663</v>
      </c>
      <c r="AG1635" s="28" t="str">
        <f t="shared" si="215"/>
        <v/>
      </c>
      <c r="AH1635" s="28" t="str">
        <f t="shared" si="216"/>
        <v/>
      </c>
      <c r="AI1635" s="28" t="str">
        <f t="shared" si="217"/>
        <v/>
      </c>
      <c r="AJ1635" s="28" t="str">
        <f t="shared" si="218"/>
        <v/>
      </c>
      <c r="AK1635" s="28" t="str">
        <f t="shared" si="219"/>
        <v/>
      </c>
      <c r="AL1635" s="29" t="str">
        <f t="shared" si="220"/>
        <v/>
      </c>
      <c r="AM1635" s="25" t="str">
        <f t="shared" si="221"/>
        <v/>
      </c>
      <c r="AN1635" s="24" t="str">
        <f t="shared" si="222"/>
        <v>非参评</v>
      </c>
      <c r="AO1635" s="24" t="str">
        <f t="shared" si="223"/>
        <v>MOB1-</v>
      </c>
    </row>
    <row r="1636" spans="1:41" ht="13.5" hidden="1" customHeight="1">
      <c r="A1636" s="24" t="s">
        <v>1168</v>
      </c>
      <c r="B1636" s="34" t="s">
        <v>169</v>
      </c>
      <c r="C1636" s="25">
        <v>808383</v>
      </c>
      <c r="D1636" s="24" t="s">
        <v>1246</v>
      </c>
      <c r="E1636" s="26">
        <v>46149.631249999999</v>
      </c>
      <c r="F1636" s="26">
        <v>46149.631249999999</v>
      </c>
      <c r="G1636" s="25">
        <v>5</v>
      </c>
      <c r="H1636" s="25">
        <v>5</v>
      </c>
      <c r="I1636" s="26">
        <v>46154.7</v>
      </c>
      <c r="J1636" s="27">
        <v>604</v>
      </c>
      <c r="K1636" s="27">
        <v>624</v>
      </c>
      <c r="L1636" s="27">
        <v>310</v>
      </c>
      <c r="M1636" s="27">
        <v>30815</v>
      </c>
      <c r="N1636" s="27">
        <v>26072</v>
      </c>
      <c r="O1636" s="25">
        <v>5</v>
      </c>
      <c r="P1636" s="27">
        <v>0</v>
      </c>
      <c r="Q1636" s="24"/>
      <c r="R1636" s="24"/>
      <c r="S1636" s="27">
        <v>7</v>
      </c>
      <c r="T1636" s="27">
        <v>8</v>
      </c>
      <c r="U1636" s="27">
        <v>54800</v>
      </c>
      <c r="V1636" s="27">
        <v>22800</v>
      </c>
      <c r="W1636" s="27">
        <v>54800</v>
      </c>
      <c r="X1636" s="24" t="str">
        <f>IF(OR(I1636="",说明首页!$C$3-INT(I1636)&gt;7),"是","否")</f>
        <v>否</v>
      </c>
      <c r="Y1636" s="24" t="str">
        <f t="shared" si="208"/>
        <v>是</v>
      </c>
      <c r="Z1636" s="24" t="str">
        <f t="shared" si="209"/>
        <v>否</v>
      </c>
      <c r="AA1636" s="24" t="str">
        <f>IF(OR(I1636="",说明首页!$C$3-INT(I1636)&gt;=3),"是","否")</f>
        <v>否</v>
      </c>
      <c r="AB1636" s="28">
        <f t="shared" si="210"/>
        <v>84.103225806451618</v>
      </c>
      <c r="AC1636" s="29">
        <f t="shared" si="211"/>
        <v>5.48</v>
      </c>
      <c r="AD1636" s="27">
        <f t="shared" si="212"/>
        <v>6850</v>
      </c>
      <c r="AE1636" s="29">
        <f t="shared" si="213"/>
        <v>2.2799999999999998</v>
      </c>
      <c r="AF1636" s="29">
        <f t="shared" si="214"/>
        <v>86.906666666666666</v>
      </c>
      <c r="AG1636" s="28" t="str">
        <f t="shared" si="215"/>
        <v/>
      </c>
      <c r="AH1636" s="28" t="str">
        <f t="shared" si="216"/>
        <v/>
      </c>
      <c r="AI1636" s="28" t="str">
        <f t="shared" si="217"/>
        <v/>
      </c>
      <c r="AJ1636" s="28" t="str">
        <f t="shared" si="218"/>
        <v/>
      </c>
      <c r="AK1636" s="28" t="str">
        <f t="shared" si="219"/>
        <v/>
      </c>
      <c r="AL1636" s="29" t="str">
        <f t="shared" si="220"/>
        <v/>
      </c>
      <c r="AM1636" s="25" t="str">
        <f t="shared" si="221"/>
        <v/>
      </c>
      <c r="AN1636" s="24" t="str">
        <f t="shared" si="222"/>
        <v>非参评</v>
      </c>
      <c r="AO1636" s="24" t="str">
        <f t="shared" si="223"/>
        <v>MOB1-</v>
      </c>
    </row>
    <row r="1637" spans="1:41" ht="13.5" hidden="1" customHeight="1">
      <c r="A1637" s="24" t="s">
        <v>1168</v>
      </c>
      <c r="B1637" s="34" t="s">
        <v>169</v>
      </c>
      <c r="C1637" s="25">
        <v>808384</v>
      </c>
      <c r="D1637" s="24" t="s">
        <v>1476</v>
      </c>
      <c r="E1637" s="26">
        <v>46149.6340277778</v>
      </c>
      <c r="F1637" s="26">
        <v>46149.6340277778</v>
      </c>
      <c r="G1637" s="25">
        <v>5</v>
      </c>
      <c r="H1637" s="25">
        <v>5</v>
      </c>
      <c r="I1637" s="26">
        <v>46151.765972222202</v>
      </c>
      <c r="J1637" s="27">
        <v>286</v>
      </c>
      <c r="K1637" s="27">
        <v>306</v>
      </c>
      <c r="L1637" s="27">
        <v>161</v>
      </c>
      <c r="M1637" s="27">
        <v>23654</v>
      </c>
      <c r="N1637" s="27">
        <v>21526</v>
      </c>
      <c r="O1637" s="25">
        <v>3</v>
      </c>
      <c r="P1637" s="27">
        <v>0</v>
      </c>
      <c r="Q1637" s="24"/>
      <c r="R1637" s="24"/>
      <c r="S1637" s="27">
        <v>5</v>
      </c>
      <c r="T1637" s="27">
        <v>7</v>
      </c>
      <c r="U1637" s="27">
        <v>89500</v>
      </c>
      <c r="V1637" s="27">
        <v>1500</v>
      </c>
      <c r="W1637" s="27">
        <v>89500</v>
      </c>
      <c r="X1637" s="24" t="str">
        <f>IF(OR(I1637="",说明首页!$C$3-INT(I1637)&gt;7),"是","否")</f>
        <v>否</v>
      </c>
      <c r="Y1637" s="24" t="str">
        <f t="shared" si="208"/>
        <v>是</v>
      </c>
      <c r="Z1637" s="24" t="str">
        <f t="shared" si="209"/>
        <v>否</v>
      </c>
      <c r="AA1637" s="24" t="str">
        <f>IF(OR(I1637="",说明首页!$C$3-INT(I1637)&gt;=3),"是","否")</f>
        <v>否</v>
      </c>
      <c r="AB1637" s="28">
        <f t="shared" si="210"/>
        <v>133.70186335403727</v>
      </c>
      <c r="AC1637" s="29">
        <f t="shared" si="211"/>
        <v>8.9499999999999993</v>
      </c>
      <c r="AD1637" s="27">
        <f t="shared" si="212"/>
        <v>12785.714285714286</v>
      </c>
      <c r="AE1637" s="29">
        <f t="shared" si="213"/>
        <v>0.15</v>
      </c>
      <c r="AF1637" s="29">
        <f t="shared" si="214"/>
        <v>119.58888888888889</v>
      </c>
      <c r="AG1637" s="28" t="str">
        <f t="shared" si="215"/>
        <v/>
      </c>
      <c r="AH1637" s="28" t="str">
        <f t="shared" si="216"/>
        <v/>
      </c>
      <c r="AI1637" s="28" t="str">
        <f t="shared" si="217"/>
        <v/>
      </c>
      <c r="AJ1637" s="28" t="str">
        <f t="shared" si="218"/>
        <v/>
      </c>
      <c r="AK1637" s="28" t="str">
        <f t="shared" si="219"/>
        <v/>
      </c>
      <c r="AL1637" s="29" t="str">
        <f t="shared" si="220"/>
        <v/>
      </c>
      <c r="AM1637" s="25" t="str">
        <f t="shared" si="221"/>
        <v/>
      </c>
      <c r="AN1637" s="24" t="str">
        <f t="shared" si="222"/>
        <v>非参评</v>
      </c>
      <c r="AO1637" s="24" t="str">
        <f t="shared" si="223"/>
        <v>MOB1-</v>
      </c>
    </row>
    <row r="1638" spans="1:41" ht="13.5" hidden="1" customHeight="1">
      <c r="A1638" s="24" t="s">
        <v>1168</v>
      </c>
      <c r="B1638" s="34" t="s">
        <v>169</v>
      </c>
      <c r="C1638" s="25">
        <v>808385</v>
      </c>
      <c r="D1638" s="24" t="s">
        <v>1471</v>
      </c>
      <c r="E1638" s="26">
        <v>46149.631249999999</v>
      </c>
      <c r="F1638" s="26">
        <v>46149.631249999999</v>
      </c>
      <c r="G1638" s="25">
        <v>5</v>
      </c>
      <c r="H1638" s="25">
        <v>5</v>
      </c>
      <c r="I1638" s="26">
        <v>46153.756944444402</v>
      </c>
      <c r="J1638" s="27">
        <v>470</v>
      </c>
      <c r="K1638" s="27">
        <v>477</v>
      </c>
      <c r="L1638" s="27">
        <v>235</v>
      </c>
      <c r="M1638" s="27">
        <v>28049</v>
      </c>
      <c r="N1638" s="27">
        <v>24413</v>
      </c>
      <c r="O1638" s="25">
        <v>4</v>
      </c>
      <c r="P1638" s="27">
        <v>0</v>
      </c>
      <c r="Q1638" s="24"/>
      <c r="R1638" s="24"/>
      <c r="S1638" s="27">
        <v>15</v>
      </c>
      <c r="T1638" s="27">
        <v>19</v>
      </c>
      <c r="U1638" s="27">
        <v>206600</v>
      </c>
      <c r="V1638" s="27">
        <v>113600</v>
      </c>
      <c r="W1638" s="27">
        <v>206600</v>
      </c>
      <c r="X1638" s="24" t="str">
        <f>IF(OR(I1638="",说明首页!$C$3-INT(I1638)&gt;7),"是","否")</f>
        <v>否</v>
      </c>
      <c r="Y1638" s="24" t="str">
        <f t="shared" si="208"/>
        <v>是</v>
      </c>
      <c r="Z1638" s="24" t="str">
        <f t="shared" si="209"/>
        <v>否</v>
      </c>
      <c r="AA1638" s="24" t="str">
        <f>IF(OR(I1638="",说明首页!$C$3-INT(I1638)&gt;=3),"是","否")</f>
        <v>否</v>
      </c>
      <c r="AB1638" s="28">
        <f t="shared" si="210"/>
        <v>103.88510638297872</v>
      </c>
      <c r="AC1638" s="29">
        <f t="shared" si="211"/>
        <v>20.66</v>
      </c>
      <c r="AD1638" s="27">
        <f t="shared" si="212"/>
        <v>10873.684210526315</v>
      </c>
      <c r="AE1638" s="29">
        <f t="shared" si="213"/>
        <v>11.36</v>
      </c>
      <c r="AF1638" s="29">
        <f t="shared" si="214"/>
        <v>101.72083333333333</v>
      </c>
      <c r="AG1638" s="28" t="str">
        <f t="shared" si="215"/>
        <v/>
      </c>
      <c r="AH1638" s="28" t="str">
        <f t="shared" si="216"/>
        <v/>
      </c>
      <c r="AI1638" s="28" t="str">
        <f t="shared" si="217"/>
        <v/>
      </c>
      <c r="AJ1638" s="28" t="str">
        <f t="shared" si="218"/>
        <v/>
      </c>
      <c r="AK1638" s="28" t="str">
        <f t="shared" si="219"/>
        <v/>
      </c>
      <c r="AL1638" s="29" t="str">
        <f t="shared" si="220"/>
        <v/>
      </c>
      <c r="AM1638" s="25" t="str">
        <f t="shared" si="221"/>
        <v/>
      </c>
      <c r="AN1638" s="24" t="str">
        <f t="shared" si="222"/>
        <v>非参评</v>
      </c>
      <c r="AO1638" s="24" t="str">
        <f t="shared" si="223"/>
        <v>MOB1-</v>
      </c>
    </row>
    <row r="1639" spans="1:41" ht="13.5" hidden="1" customHeight="1">
      <c r="A1639" s="24" t="s">
        <v>1168</v>
      </c>
      <c r="B1639" s="34" t="s">
        <v>169</v>
      </c>
      <c r="C1639" s="25">
        <v>808386</v>
      </c>
      <c r="D1639" s="24" t="s">
        <v>1392</v>
      </c>
      <c r="E1639" s="26">
        <v>46149.631249999999</v>
      </c>
      <c r="F1639" s="26">
        <v>46149.631249999999</v>
      </c>
      <c r="G1639" s="25">
        <v>5</v>
      </c>
      <c r="H1639" s="25">
        <v>5</v>
      </c>
      <c r="I1639" s="26">
        <v>46151.765972222202</v>
      </c>
      <c r="J1639" s="27">
        <v>331</v>
      </c>
      <c r="K1639" s="27">
        <v>387</v>
      </c>
      <c r="L1639" s="27">
        <v>192</v>
      </c>
      <c r="M1639" s="27">
        <v>22870</v>
      </c>
      <c r="N1639" s="27">
        <v>20111</v>
      </c>
      <c r="O1639" s="25">
        <v>3</v>
      </c>
      <c r="P1639" s="27">
        <v>0</v>
      </c>
      <c r="Q1639" s="24"/>
      <c r="R1639" s="24"/>
      <c r="S1639" s="27">
        <v>6</v>
      </c>
      <c r="T1639" s="27">
        <v>7</v>
      </c>
      <c r="U1639" s="27">
        <v>48200</v>
      </c>
      <c r="V1639" s="27">
        <v>27700</v>
      </c>
      <c r="W1639" s="27">
        <v>48200</v>
      </c>
      <c r="X1639" s="24" t="str">
        <f>IF(OR(I1639="",说明首页!$C$3-INT(I1639)&gt;7),"是","否")</f>
        <v>否</v>
      </c>
      <c r="Y1639" s="24" t="str">
        <f t="shared" si="208"/>
        <v>是</v>
      </c>
      <c r="Z1639" s="24" t="str">
        <f t="shared" si="209"/>
        <v>否</v>
      </c>
      <c r="AA1639" s="24" t="str">
        <f>IF(OR(I1639="",说明首页!$C$3-INT(I1639)&gt;=3),"是","否")</f>
        <v>否</v>
      </c>
      <c r="AB1639" s="28">
        <f t="shared" si="210"/>
        <v>104.74479166666667</v>
      </c>
      <c r="AC1639" s="29">
        <f t="shared" si="211"/>
        <v>4.82</v>
      </c>
      <c r="AD1639" s="27">
        <f t="shared" si="212"/>
        <v>6885.7142857142853</v>
      </c>
      <c r="AE1639" s="29">
        <f t="shared" si="213"/>
        <v>2.77</v>
      </c>
      <c r="AF1639" s="29">
        <f t="shared" si="214"/>
        <v>111.72777777777779</v>
      </c>
      <c r="AG1639" s="28" t="str">
        <f t="shared" si="215"/>
        <v/>
      </c>
      <c r="AH1639" s="28" t="str">
        <f t="shared" si="216"/>
        <v/>
      </c>
      <c r="AI1639" s="28" t="str">
        <f t="shared" si="217"/>
        <v/>
      </c>
      <c r="AJ1639" s="28" t="str">
        <f t="shared" si="218"/>
        <v/>
      </c>
      <c r="AK1639" s="28" t="str">
        <f t="shared" si="219"/>
        <v/>
      </c>
      <c r="AL1639" s="29" t="str">
        <f t="shared" si="220"/>
        <v/>
      </c>
      <c r="AM1639" s="25" t="str">
        <f t="shared" si="221"/>
        <v/>
      </c>
      <c r="AN1639" s="24" t="str">
        <f t="shared" si="222"/>
        <v>非参评</v>
      </c>
      <c r="AO1639" s="24" t="str">
        <f t="shared" si="223"/>
        <v>MOB1-</v>
      </c>
    </row>
    <row r="1640" spans="1:41" ht="13.5" hidden="1" customHeight="1">
      <c r="A1640" s="24" t="s">
        <v>1168</v>
      </c>
      <c r="B1640" s="34" t="s">
        <v>169</v>
      </c>
      <c r="C1640" s="25">
        <v>808387</v>
      </c>
      <c r="D1640" s="24" t="s">
        <v>1706</v>
      </c>
      <c r="E1640" s="26">
        <v>46149.6340277778</v>
      </c>
      <c r="F1640" s="26">
        <v>46149.6340277778</v>
      </c>
      <c r="G1640" s="25">
        <v>5</v>
      </c>
      <c r="H1640" s="25">
        <v>5</v>
      </c>
      <c r="I1640" s="26">
        <v>46154.762499999997</v>
      </c>
      <c r="J1640" s="27">
        <v>553</v>
      </c>
      <c r="K1640" s="27">
        <v>620</v>
      </c>
      <c r="L1640" s="27">
        <v>223</v>
      </c>
      <c r="M1640" s="27">
        <v>38800</v>
      </c>
      <c r="N1640" s="27">
        <v>32818</v>
      </c>
      <c r="O1640" s="25">
        <v>5</v>
      </c>
      <c r="P1640" s="27">
        <v>0</v>
      </c>
      <c r="Q1640" s="24"/>
      <c r="R1640" s="24"/>
      <c r="S1640" s="27">
        <v>17</v>
      </c>
      <c r="T1640" s="27">
        <v>25</v>
      </c>
      <c r="U1640" s="27">
        <v>1597000</v>
      </c>
      <c r="V1640" s="27">
        <v>1553000</v>
      </c>
      <c r="W1640" s="27">
        <v>1597000</v>
      </c>
      <c r="X1640" s="24" t="str">
        <f>IF(OR(I1640="",说明首页!$C$3-INT(I1640)&gt;7),"是","否")</f>
        <v>否</v>
      </c>
      <c r="Y1640" s="24" t="str">
        <f t="shared" si="208"/>
        <v>是</v>
      </c>
      <c r="Z1640" s="24" t="str">
        <f t="shared" si="209"/>
        <v>否</v>
      </c>
      <c r="AA1640" s="24" t="str">
        <f>IF(OR(I1640="",说明首页!$C$3-INT(I1640)&gt;=3),"是","否")</f>
        <v>否</v>
      </c>
      <c r="AB1640" s="28">
        <f t="shared" si="210"/>
        <v>147.1659192825112</v>
      </c>
      <c r="AC1640" s="29">
        <f t="shared" si="211"/>
        <v>159.69999999999999</v>
      </c>
      <c r="AD1640" s="27">
        <f t="shared" si="212"/>
        <v>63880</v>
      </c>
      <c r="AE1640" s="29">
        <f t="shared" si="213"/>
        <v>155.30000000000001</v>
      </c>
      <c r="AF1640" s="29">
        <f t="shared" si="214"/>
        <v>109.39333333333335</v>
      </c>
      <c r="AG1640" s="28" t="str">
        <f t="shared" si="215"/>
        <v/>
      </c>
      <c r="AH1640" s="28" t="str">
        <f t="shared" si="216"/>
        <v/>
      </c>
      <c r="AI1640" s="28" t="str">
        <f t="shared" si="217"/>
        <v/>
      </c>
      <c r="AJ1640" s="28" t="str">
        <f t="shared" si="218"/>
        <v/>
      </c>
      <c r="AK1640" s="28" t="str">
        <f t="shared" si="219"/>
        <v/>
      </c>
      <c r="AL1640" s="29" t="str">
        <f t="shared" si="220"/>
        <v/>
      </c>
      <c r="AM1640" s="25" t="str">
        <f t="shared" si="221"/>
        <v/>
      </c>
      <c r="AN1640" s="24" t="str">
        <f t="shared" si="222"/>
        <v>非参评</v>
      </c>
      <c r="AO1640" s="24" t="str">
        <f t="shared" si="223"/>
        <v>MOB1-</v>
      </c>
    </row>
    <row r="1641" spans="1:41" ht="13.5" hidden="1" customHeight="1">
      <c r="A1641" s="24" t="s">
        <v>1168</v>
      </c>
      <c r="B1641" s="34" t="s">
        <v>167</v>
      </c>
      <c r="C1641" s="25">
        <v>808400</v>
      </c>
      <c r="D1641" s="24" t="s">
        <v>1808</v>
      </c>
      <c r="E1641" s="26">
        <v>46149.586805555598</v>
      </c>
      <c r="F1641" s="26">
        <v>46149.586805555598</v>
      </c>
      <c r="G1641" s="25">
        <v>5</v>
      </c>
      <c r="H1641" s="25">
        <v>5</v>
      </c>
      <c r="I1641" s="26">
        <v>46154.811805555597</v>
      </c>
      <c r="J1641" s="27">
        <v>478</v>
      </c>
      <c r="K1641" s="27">
        <v>619</v>
      </c>
      <c r="L1641" s="27">
        <v>357</v>
      </c>
      <c r="M1641" s="27">
        <v>46461</v>
      </c>
      <c r="N1641" s="27">
        <v>42112</v>
      </c>
      <c r="O1641" s="25">
        <v>5</v>
      </c>
      <c r="P1641" s="27">
        <v>0</v>
      </c>
      <c r="Q1641" s="24"/>
      <c r="R1641" s="24"/>
      <c r="S1641" s="27">
        <v>10</v>
      </c>
      <c r="T1641" s="27">
        <v>13</v>
      </c>
      <c r="U1641" s="27">
        <v>179800</v>
      </c>
      <c r="V1641" s="27">
        <v>14300</v>
      </c>
      <c r="W1641" s="27">
        <v>179800</v>
      </c>
      <c r="X1641" s="24" t="str">
        <f>IF(OR(I1641="",说明首页!$C$3-INT(I1641)&gt;7),"是","否")</f>
        <v>否</v>
      </c>
      <c r="Y1641" s="24" t="str">
        <f t="shared" si="208"/>
        <v>是</v>
      </c>
      <c r="Z1641" s="24" t="str">
        <f t="shared" si="209"/>
        <v>否</v>
      </c>
      <c r="AA1641" s="24" t="str">
        <f>IF(OR(I1641="",说明首页!$C$3-INT(I1641)&gt;=3),"是","否")</f>
        <v>否</v>
      </c>
      <c r="AB1641" s="28">
        <f t="shared" si="210"/>
        <v>117.96078431372548</v>
      </c>
      <c r="AC1641" s="29">
        <f t="shared" si="211"/>
        <v>17.98</v>
      </c>
      <c r="AD1641" s="27">
        <f t="shared" si="212"/>
        <v>13830.76923076923</v>
      </c>
      <c r="AE1641" s="29">
        <f t="shared" si="213"/>
        <v>1.43</v>
      </c>
      <c r="AF1641" s="29">
        <f t="shared" si="214"/>
        <v>140.37333333333333</v>
      </c>
      <c r="AG1641" s="28" t="str">
        <f t="shared" si="215"/>
        <v/>
      </c>
      <c r="AH1641" s="28" t="str">
        <f t="shared" si="216"/>
        <v/>
      </c>
      <c r="AI1641" s="28" t="str">
        <f t="shared" si="217"/>
        <v/>
      </c>
      <c r="AJ1641" s="28" t="str">
        <f t="shared" si="218"/>
        <v/>
      </c>
      <c r="AK1641" s="28" t="str">
        <f t="shared" si="219"/>
        <v/>
      </c>
      <c r="AL1641" s="29" t="str">
        <f t="shared" si="220"/>
        <v/>
      </c>
      <c r="AM1641" s="25" t="str">
        <f t="shared" si="221"/>
        <v/>
      </c>
      <c r="AN1641" s="24" t="str">
        <f t="shared" si="222"/>
        <v>非参评</v>
      </c>
      <c r="AO1641" s="24" t="str">
        <f t="shared" si="223"/>
        <v>MOB1-</v>
      </c>
    </row>
    <row r="1642" spans="1:41" ht="13.5" hidden="1" customHeight="1">
      <c r="A1642" s="24" t="s">
        <v>1168</v>
      </c>
      <c r="B1642" s="34" t="s">
        <v>147</v>
      </c>
      <c r="C1642" s="25">
        <v>808422</v>
      </c>
      <c r="D1642" s="24" t="s">
        <v>553</v>
      </c>
      <c r="E1642" s="26">
        <v>46150.682638888902</v>
      </c>
      <c r="F1642" s="26">
        <v>46150.682638888902</v>
      </c>
      <c r="G1642" s="25">
        <v>4</v>
      </c>
      <c r="H1642" s="25">
        <v>4</v>
      </c>
      <c r="I1642" s="26">
        <v>46154.7944444444</v>
      </c>
      <c r="J1642" s="27">
        <v>503</v>
      </c>
      <c r="K1642" s="27">
        <v>509</v>
      </c>
      <c r="L1642" s="27">
        <v>259</v>
      </c>
      <c r="M1642" s="27">
        <v>25350</v>
      </c>
      <c r="N1642" s="27">
        <v>21599</v>
      </c>
      <c r="O1642" s="25">
        <v>3</v>
      </c>
      <c r="P1642" s="27">
        <v>0</v>
      </c>
      <c r="Q1642" s="24"/>
      <c r="R1642" s="24"/>
      <c r="S1642" s="27">
        <v>9</v>
      </c>
      <c r="T1642" s="27">
        <v>12</v>
      </c>
      <c r="U1642" s="27">
        <v>167200</v>
      </c>
      <c r="V1642" s="27">
        <v>139200</v>
      </c>
      <c r="W1642" s="27">
        <v>167200</v>
      </c>
      <c r="X1642" s="24" t="str">
        <f>IF(OR(I1642="",说明首页!$C$3-INT(I1642)&gt;7),"是","否")</f>
        <v>否</v>
      </c>
      <c r="Y1642" s="24" t="str">
        <f t="shared" si="208"/>
        <v>是</v>
      </c>
      <c r="Z1642" s="24" t="str">
        <f t="shared" si="209"/>
        <v>否</v>
      </c>
      <c r="AA1642" s="24" t="str">
        <f>IF(OR(I1642="",说明首页!$C$3-INT(I1642)&gt;=3),"是","否")</f>
        <v>否</v>
      </c>
      <c r="AB1642" s="28">
        <f t="shared" si="210"/>
        <v>83.39382239382239</v>
      </c>
      <c r="AC1642" s="29">
        <f t="shared" si="211"/>
        <v>16.72</v>
      </c>
      <c r="AD1642" s="27">
        <f t="shared" si="212"/>
        <v>13933.333333333334</v>
      </c>
      <c r="AE1642" s="29">
        <f t="shared" si="213"/>
        <v>13.92</v>
      </c>
      <c r="AF1642" s="29">
        <f t="shared" si="214"/>
        <v>119.99444444444445</v>
      </c>
      <c r="AG1642" s="28" t="str">
        <f t="shared" si="215"/>
        <v/>
      </c>
      <c r="AH1642" s="28" t="str">
        <f t="shared" si="216"/>
        <v/>
      </c>
      <c r="AI1642" s="28" t="str">
        <f t="shared" si="217"/>
        <v/>
      </c>
      <c r="AJ1642" s="28" t="str">
        <f t="shared" si="218"/>
        <v/>
      </c>
      <c r="AK1642" s="28" t="str">
        <f t="shared" si="219"/>
        <v/>
      </c>
      <c r="AL1642" s="29" t="str">
        <f t="shared" si="220"/>
        <v/>
      </c>
      <c r="AM1642" s="25" t="str">
        <f t="shared" si="221"/>
        <v/>
      </c>
      <c r="AN1642" s="24" t="str">
        <f t="shared" si="222"/>
        <v>非参评</v>
      </c>
      <c r="AO1642" s="24" t="str">
        <f t="shared" si="223"/>
        <v>MOB1-</v>
      </c>
    </row>
    <row r="1643" spans="1:41" ht="13.5" hidden="1" customHeight="1">
      <c r="A1643" s="24" t="s">
        <v>1168</v>
      </c>
      <c r="B1643" s="34" t="s">
        <v>162</v>
      </c>
      <c r="C1643" s="25">
        <v>808423</v>
      </c>
      <c r="D1643" s="24" t="s">
        <v>1439</v>
      </c>
      <c r="E1643" s="26">
        <v>46151.642361111102</v>
      </c>
      <c r="F1643" s="26">
        <v>46151.642361111102</v>
      </c>
      <c r="G1643" s="25">
        <v>3</v>
      </c>
      <c r="H1643" s="25">
        <v>3</v>
      </c>
      <c r="I1643" s="26">
        <v>46154.7409722222</v>
      </c>
      <c r="J1643" s="27">
        <v>266</v>
      </c>
      <c r="K1643" s="27">
        <v>267</v>
      </c>
      <c r="L1643" s="27">
        <v>134</v>
      </c>
      <c r="M1643" s="27">
        <v>11804</v>
      </c>
      <c r="N1643" s="27">
        <v>9565</v>
      </c>
      <c r="O1643" s="24">
        <v>2</v>
      </c>
      <c r="P1643" s="27">
        <v>0</v>
      </c>
      <c r="Q1643" s="24"/>
      <c r="R1643" s="24"/>
      <c r="S1643" s="27">
        <v>4</v>
      </c>
      <c r="T1643" s="27">
        <v>7</v>
      </c>
      <c r="U1643" s="27">
        <v>19300</v>
      </c>
      <c r="V1643" s="24">
        <v>16300</v>
      </c>
      <c r="W1643" s="27">
        <v>19300</v>
      </c>
      <c r="X1643" s="24" t="str">
        <f>IF(OR(I1643="",说明首页!$C$3-INT(I1643)&gt;7),"是","否")</f>
        <v>否</v>
      </c>
      <c r="Y1643" s="24" t="str">
        <f t="shared" si="208"/>
        <v>是</v>
      </c>
      <c r="Z1643" s="24" t="str">
        <f t="shared" si="209"/>
        <v>否</v>
      </c>
      <c r="AA1643" s="24" t="str">
        <f>IF(OR(I1643="",说明首页!$C$3-INT(I1643)&gt;=3),"是","否")</f>
        <v>否</v>
      </c>
      <c r="AB1643" s="28">
        <f t="shared" si="210"/>
        <v>71.380597014925371</v>
      </c>
      <c r="AC1643" s="29">
        <f t="shared" si="211"/>
        <v>1.93</v>
      </c>
      <c r="AD1643" s="27">
        <f t="shared" si="212"/>
        <v>2757.1428571428573</v>
      </c>
      <c r="AE1643" s="29">
        <f t="shared" si="213"/>
        <v>1.63</v>
      </c>
      <c r="AF1643" s="29">
        <f t="shared" si="214"/>
        <v>79.708333333333329</v>
      </c>
      <c r="AG1643" s="28" t="str">
        <f t="shared" si="215"/>
        <v/>
      </c>
      <c r="AH1643" s="28" t="str">
        <f t="shared" si="216"/>
        <v/>
      </c>
      <c r="AI1643" s="28" t="str">
        <f t="shared" si="217"/>
        <v/>
      </c>
      <c r="AJ1643" s="28" t="str">
        <f t="shared" si="218"/>
        <v/>
      </c>
      <c r="AK1643" s="28" t="str">
        <f t="shared" si="219"/>
        <v/>
      </c>
      <c r="AL1643" s="29" t="str">
        <f t="shared" si="220"/>
        <v/>
      </c>
      <c r="AM1643" s="25" t="str">
        <f t="shared" si="221"/>
        <v/>
      </c>
      <c r="AN1643" s="24" t="str">
        <f t="shared" si="222"/>
        <v>非参评</v>
      </c>
      <c r="AO1643" s="24" t="str">
        <f t="shared" si="223"/>
        <v>MOB1-</v>
      </c>
    </row>
    <row r="1644" spans="1:41" ht="13.5" hidden="1" customHeight="1">
      <c r="A1644" s="24" t="s">
        <v>1168</v>
      </c>
      <c r="B1644" s="34" t="s">
        <v>162</v>
      </c>
      <c r="C1644" s="25">
        <v>808424</v>
      </c>
      <c r="D1644" s="24" t="s">
        <v>410</v>
      </c>
      <c r="E1644" s="26">
        <v>46150.629861111098</v>
      </c>
      <c r="F1644" s="26">
        <v>46150.629861111098</v>
      </c>
      <c r="G1644" s="25">
        <v>4</v>
      </c>
      <c r="H1644" s="25">
        <v>4</v>
      </c>
      <c r="I1644" s="26">
        <v>46154.677777777797</v>
      </c>
      <c r="J1644" s="27">
        <v>59</v>
      </c>
      <c r="K1644" s="27">
        <v>75</v>
      </c>
      <c r="L1644" s="27">
        <v>39</v>
      </c>
      <c r="M1644" s="27">
        <v>3850</v>
      </c>
      <c r="N1644" s="27">
        <v>3196</v>
      </c>
      <c r="O1644" s="24">
        <v>1</v>
      </c>
      <c r="P1644" s="24"/>
      <c r="Q1644" s="24"/>
      <c r="R1644" s="24"/>
      <c r="S1644" s="24"/>
      <c r="T1644" s="24"/>
      <c r="U1644" s="24"/>
      <c r="V1644" s="24"/>
      <c r="W1644" s="24"/>
      <c r="X1644" s="24" t="str">
        <f>IF(OR(I1644="",说明首页!$C$3-INT(I1644)&gt;7),"是","否")</f>
        <v>否</v>
      </c>
      <c r="Y1644" s="24" t="str">
        <f t="shared" si="208"/>
        <v>是</v>
      </c>
      <c r="Z1644" s="24" t="str">
        <f t="shared" si="209"/>
        <v>否</v>
      </c>
      <c r="AA1644" s="24" t="str">
        <f>IF(OR(I1644="",说明首页!$C$3-INT(I1644)&gt;=3),"是","否")</f>
        <v>否</v>
      </c>
      <c r="AB1644" s="28">
        <f t="shared" si="210"/>
        <v>81.948717948717942</v>
      </c>
      <c r="AC1644" s="29">
        <f t="shared" si="211"/>
        <v>0</v>
      </c>
      <c r="AD1644" s="27">
        <f t="shared" si="212"/>
        <v>0</v>
      </c>
      <c r="AE1644" s="29">
        <f t="shared" si="213"/>
        <v>0</v>
      </c>
      <c r="AF1644" s="29">
        <f t="shared" si="214"/>
        <v>53.266666666666666</v>
      </c>
      <c r="AG1644" s="28" t="str">
        <f t="shared" si="215"/>
        <v/>
      </c>
      <c r="AH1644" s="28" t="str">
        <f t="shared" si="216"/>
        <v/>
      </c>
      <c r="AI1644" s="28" t="str">
        <f t="shared" si="217"/>
        <v/>
      </c>
      <c r="AJ1644" s="28" t="str">
        <f t="shared" si="218"/>
        <v/>
      </c>
      <c r="AK1644" s="28" t="str">
        <f t="shared" si="219"/>
        <v/>
      </c>
      <c r="AL1644" s="29" t="str">
        <f t="shared" si="220"/>
        <v/>
      </c>
      <c r="AM1644" s="25" t="str">
        <f t="shared" si="221"/>
        <v/>
      </c>
      <c r="AN1644" s="24" t="str">
        <f t="shared" si="222"/>
        <v>非参评</v>
      </c>
      <c r="AO1644" s="24" t="str">
        <f t="shared" si="223"/>
        <v>MOB1-</v>
      </c>
    </row>
    <row r="1645" spans="1:41" ht="13.5" hidden="1" customHeight="1">
      <c r="A1645" s="24" t="s">
        <v>1168</v>
      </c>
      <c r="B1645" s="34" t="s">
        <v>145</v>
      </c>
      <c r="C1645" s="25">
        <v>808425</v>
      </c>
      <c r="D1645" s="24" t="s">
        <v>1777</v>
      </c>
      <c r="E1645" s="26">
        <v>46151.648611111101</v>
      </c>
      <c r="F1645" s="26">
        <v>46151.648611111101</v>
      </c>
      <c r="G1645" s="25">
        <v>3</v>
      </c>
      <c r="H1645" s="25">
        <v>3</v>
      </c>
      <c r="I1645" s="26">
        <v>46154.769444444399</v>
      </c>
      <c r="J1645" s="27">
        <v>229</v>
      </c>
      <c r="K1645" s="27">
        <v>235</v>
      </c>
      <c r="L1645" s="27">
        <v>114</v>
      </c>
      <c r="M1645" s="27">
        <v>15414</v>
      </c>
      <c r="N1645" s="27">
        <v>13758</v>
      </c>
      <c r="O1645" s="25">
        <v>2</v>
      </c>
      <c r="P1645" s="27">
        <v>0</v>
      </c>
      <c r="Q1645" s="24"/>
      <c r="R1645" s="24"/>
      <c r="S1645" s="27">
        <v>3</v>
      </c>
      <c r="T1645" s="27">
        <v>3</v>
      </c>
      <c r="U1645" s="27">
        <v>21700</v>
      </c>
      <c r="V1645" s="27">
        <v>18700</v>
      </c>
      <c r="W1645" s="27">
        <v>21700</v>
      </c>
      <c r="X1645" s="24" t="str">
        <f>IF(OR(I1645="",说明首页!$C$3-INT(I1645)&gt;7),"是","否")</f>
        <v>否</v>
      </c>
      <c r="Y1645" s="24" t="str">
        <f t="shared" si="208"/>
        <v>是</v>
      </c>
      <c r="Z1645" s="24" t="str">
        <f t="shared" si="209"/>
        <v>否</v>
      </c>
      <c r="AA1645" s="24" t="str">
        <f>IF(OR(I1645="",说明首页!$C$3-INT(I1645)&gt;=3),"是","否")</f>
        <v>否</v>
      </c>
      <c r="AB1645" s="28">
        <f t="shared" si="210"/>
        <v>120.68421052631579</v>
      </c>
      <c r="AC1645" s="29">
        <f t="shared" si="211"/>
        <v>2.17</v>
      </c>
      <c r="AD1645" s="27">
        <f t="shared" si="212"/>
        <v>7233.333333333333</v>
      </c>
      <c r="AE1645" s="29">
        <f t="shared" si="213"/>
        <v>1.87</v>
      </c>
      <c r="AF1645" s="29">
        <f t="shared" si="214"/>
        <v>114.65</v>
      </c>
      <c r="AG1645" s="28" t="str">
        <f t="shared" si="215"/>
        <v/>
      </c>
      <c r="AH1645" s="28" t="str">
        <f t="shared" si="216"/>
        <v/>
      </c>
      <c r="AI1645" s="28" t="str">
        <f t="shared" si="217"/>
        <v/>
      </c>
      <c r="AJ1645" s="28" t="str">
        <f t="shared" si="218"/>
        <v/>
      </c>
      <c r="AK1645" s="28" t="str">
        <f t="shared" si="219"/>
        <v/>
      </c>
      <c r="AL1645" s="29" t="str">
        <f t="shared" si="220"/>
        <v/>
      </c>
      <c r="AM1645" s="25" t="str">
        <f t="shared" si="221"/>
        <v/>
      </c>
      <c r="AN1645" s="24" t="str">
        <f t="shared" si="222"/>
        <v>非参评</v>
      </c>
      <c r="AO1645" s="24" t="str">
        <f t="shared" si="223"/>
        <v>MOB1-</v>
      </c>
    </row>
    <row r="1646" spans="1:41" ht="13.5" hidden="1" customHeight="1">
      <c r="A1646" s="24" t="s">
        <v>1168</v>
      </c>
      <c r="B1646" s="34" t="s">
        <v>145</v>
      </c>
      <c r="C1646" s="25">
        <v>808451</v>
      </c>
      <c r="D1646" s="24" t="s">
        <v>575</v>
      </c>
      <c r="E1646" s="26">
        <v>46153.622222222199</v>
      </c>
      <c r="F1646" s="26">
        <v>46153.622222222199</v>
      </c>
      <c r="G1646" s="25">
        <v>1</v>
      </c>
      <c r="H1646" s="25">
        <v>1</v>
      </c>
      <c r="I1646" s="26">
        <v>46154.600694444402</v>
      </c>
      <c r="J1646" s="27">
        <v>17</v>
      </c>
      <c r="K1646" s="27">
        <v>17</v>
      </c>
      <c r="L1646" s="27">
        <v>5</v>
      </c>
      <c r="M1646" s="27">
        <v>1897</v>
      </c>
      <c r="N1646" s="27">
        <v>1784</v>
      </c>
      <c r="O1646" s="25">
        <v>1</v>
      </c>
      <c r="P1646" s="27">
        <v>0</v>
      </c>
      <c r="Q1646" s="24"/>
      <c r="R1646" s="24"/>
      <c r="S1646" s="27">
        <v>1</v>
      </c>
      <c r="T1646" s="27">
        <v>2</v>
      </c>
      <c r="U1646" s="27">
        <v>15000</v>
      </c>
      <c r="V1646" s="27">
        <v>15000</v>
      </c>
      <c r="W1646" s="27">
        <v>15000</v>
      </c>
      <c r="X1646" s="24" t="str">
        <f>IF(OR(I1646="",说明首页!$C$3-INT(I1646)&gt;7),"是","否")</f>
        <v>否</v>
      </c>
      <c r="Y1646" s="24" t="str">
        <f t="shared" si="208"/>
        <v>是</v>
      </c>
      <c r="Z1646" s="24" t="str">
        <f t="shared" si="209"/>
        <v>否</v>
      </c>
      <c r="AA1646" s="24" t="str">
        <f>IF(OR(I1646="",说明首页!$C$3-INT(I1646)&gt;=3),"是","否")</f>
        <v>否</v>
      </c>
      <c r="AB1646" s="28">
        <f t="shared" si="210"/>
        <v>356.8</v>
      </c>
      <c r="AC1646" s="29">
        <f t="shared" si="211"/>
        <v>1.5</v>
      </c>
      <c r="AD1646" s="27">
        <f t="shared" si="212"/>
        <v>7500</v>
      </c>
      <c r="AE1646" s="29">
        <f t="shared" si="213"/>
        <v>1.5</v>
      </c>
      <c r="AF1646" s="29">
        <f t="shared" si="214"/>
        <v>29.733333333333334</v>
      </c>
      <c r="AG1646" s="28" t="str">
        <f t="shared" si="215"/>
        <v/>
      </c>
      <c r="AH1646" s="28" t="str">
        <f t="shared" si="216"/>
        <v/>
      </c>
      <c r="AI1646" s="28" t="str">
        <f t="shared" si="217"/>
        <v/>
      </c>
      <c r="AJ1646" s="28" t="str">
        <f t="shared" si="218"/>
        <v/>
      </c>
      <c r="AK1646" s="28" t="str">
        <f t="shared" si="219"/>
        <v/>
      </c>
      <c r="AL1646" s="29" t="str">
        <f t="shared" si="220"/>
        <v/>
      </c>
      <c r="AM1646" s="25" t="str">
        <f t="shared" si="221"/>
        <v/>
      </c>
      <c r="AN1646" s="24" t="str">
        <f t="shared" si="222"/>
        <v>非参评</v>
      </c>
      <c r="AO1646" s="24" t="str">
        <f t="shared" si="223"/>
        <v>MOB1-</v>
      </c>
    </row>
    <row r="1647" spans="1:41" ht="13.5" hidden="1" customHeight="1">
      <c r="A1647" s="24" t="s">
        <v>1168</v>
      </c>
      <c r="B1647" s="34" t="s">
        <v>145</v>
      </c>
      <c r="C1647" s="25">
        <v>808452</v>
      </c>
      <c r="D1647" s="24" t="s">
        <v>885</v>
      </c>
      <c r="E1647" s="26">
        <v>46154.473611111098</v>
      </c>
      <c r="F1647" s="26">
        <v>46154.473611111098</v>
      </c>
      <c r="G1647" s="25">
        <v>0</v>
      </c>
      <c r="H1647" s="25">
        <v>0</v>
      </c>
      <c r="I1647" s="26">
        <v>46154.589583333298</v>
      </c>
      <c r="J1647" s="27">
        <v>6</v>
      </c>
      <c r="K1647" s="27">
        <v>6</v>
      </c>
      <c r="L1647" s="27">
        <v>1</v>
      </c>
      <c r="M1647" s="27">
        <v>187</v>
      </c>
      <c r="N1647" s="27">
        <v>123</v>
      </c>
      <c r="O1647" s="25"/>
      <c r="P1647" s="27"/>
      <c r="Q1647" s="24"/>
      <c r="R1647" s="24"/>
      <c r="S1647" s="27"/>
      <c r="T1647" s="27"/>
      <c r="U1647" s="27"/>
      <c r="V1647" s="27"/>
      <c r="W1647" s="27"/>
      <c r="X1647" s="24" t="str">
        <f>IF(OR(I1647="",说明首页!$C$3-INT(I1647)&gt;7),"是","否")</f>
        <v>否</v>
      </c>
      <c r="Y1647" s="24" t="str">
        <f t="shared" si="208"/>
        <v>是</v>
      </c>
      <c r="Z1647" s="24" t="str">
        <f t="shared" si="209"/>
        <v>否</v>
      </c>
      <c r="AA1647" s="24" t="str">
        <f>IF(OR(I1647="",说明首页!$C$3-INT(I1647)&gt;=3),"是","否")</f>
        <v>否</v>
      </c>
      <c r="AB1647" s="28">
        <f t="shared" si="210"/>
        <v>123</v>
      </c>
      <c r="AC1647" s="29">
        <f t="shared" si="211"/>
        <v>0</v>
      </c>
      <c r="AD1647" s="27">
        <f t="shared" si="212"/>
        <v>0</v>
      </c>
      <c r="AE1647" s="29">
        <f t="shared" si="213"/>
        <v>0</v>
      </c>
      <c r="AF1647" s="29">
        <f t="shared" si="214"/>
        <v>0</v>
      </c>
      <c r="AG1647" s="28" t="str">
        <f t="shared" si="215"/>
        <v/>
      </c>
      <c r="AH1647" s="28" t="str">
        <f t="shared" si="216"/>
        <v/>
      </c>
      <c r="AI1647" s="28" t="str">
        <f t="shared" si="217"/>
        <v/>
      </c>
      <c r="AJ1647" s="28" t="str">
        <f t="shared" si="218"/>
        <v/>
      </c>
      <c r="AK1647" s="28" t="str">
        <f t="shared" si="219"/>
        <v/>
      </c>
      <c r="AL1647" s="29" t="str">
        <f t="shared" si="220"/>
        <v/>
      </c>
      <c r="AM1647" s="25" t="str">
        <f t="shared" si="221"/>
        <v/>
      </c>
      <c r="AN1647" s="24" t="str">
        <f t="shared" si="222"/>
        <v>非参评</v>
      </c>
      <c r="AO1647" s="24" t="str">
        <f t="shared" si="223"/>
        <v>MOB1-</v>
      </c>
    </row>
    <row r="1648" spans="1:41" ht="13.5" hidden="1" customHeight="1">
      <c r="A1648" s="24" t="s">
        <v>1168</v>
      </c>
      <c r="B1648" s="34" t="s">
        <v>145</v>
      </c>
      <c r="C1648" s="25">
        <v>808453</v>
      </c>
      <c r="D1648" s="24" t="s">
        <v>871</v>
      </c>
      <c r="E1648" s="26">
        <v>46154.456250000003</v>
      </c>
      <c r="F1648" s="26">
        <v>46154.456250000003</v>
      </c>
      <c r="G1648" s="25">
        <v>0</v>
      </c>
      <c r="H1648" s="25">
        <v>0</v>
      </c>
      <c r="I1648" s="26">
        <v>46154.671527777798</v>
      </c>
      <c r="J1648" s="27">
        <v>11</v>
      </c>
      <c r="K1648" s="27">
        <v>11</v>
      </c>
      <c r="L1648" s="27">
        <v>3</v>
      </c>
      <c r="M1648" s="27">
        <v>227</v>
      </c>
      <c r="N1648" s="27">
        <v>112</v>
      </c>
      <c r="O1648" s="25"/>
      <c r="P1648" s="27"/>
      <c r="Q1648" s="24"/>
      <c r="R1648" s="24"/>
      <c r="S1648" s="27"/>
      <c r="T1648" s="27"/>
      <c r="U1648" s="27"/>
      <c r="V1648" s="27"/>
      <c r="W1648" s="27"/>
      <c r="X1648" s="24" t="str">
        <f>IF(OR(I1648="",说明首页!$C$3-INT(I1648)&gt;7),"是","否")</f>
        <v>否</v>
      </c>
      <c r="Y1648" s="24" t="str">
        <f t="shared" si="208"/>
        <v>是</v>
      </c>
      <c r="Z1648" s="24" t="str">
        <f t="shared" si="209"/>
        <v>否</v>
      </c>
      <c r="AA1648" s="24" t="str">
        <f>IF(OR(I1648="",说明首页!$C$3-INT(I1648)&gt;=3),"是","否")</f>
        <v>否</v>
      </c>
      <c r="AB1648" s="28">
        <f t="shared" si="210"/>
        <v>37.333333333333336</v>
      </c>
      <c r="AC1648" s="29">
        <f t="shared" si="211"/>
        <v>0</v>
      </c>
      <c r="AD1648" s="27">
        <f t="shared" si="212"/>
        <v>0</v>
      </c>
      <c r="AE1648" s="29">
        <f t="shared" si="213"/>
        <v>0</v>
      </c>
      <c r="AF1648" s="29">
        <f t="shared" si="214"/>
        <v>0</v>
      </c>
      <c r="AG1648" s="28" t="str">
        <f t="shared" si="215"/>
        <v/>
      </c>
      <c r="AH1648" s="28" t="str">
        <f t="shared" si="216"/>
        <v/>
      </c>
      <c r="AI1648" s="28" t="str">
        <f t="shared" si="217"/>
        <v/>
      </c>
      <c r="AJ1648" s="28" t="str">
        <f t="shared" si="218"/>
        <v/>
      </c>
      <c r="AK1648" s="28" t="str">
        <f t="shared" si="219"/>
        <v/>
      </c>
      <c r="AL1648" s="29" t="str">
        <f t="shared" si="220"/>
        <v/>
      </c>
      <c r="AM1648" s="25" t="str">
        <f t="shared" si="221"/>
        <v/>
      </c>
      <c r="AN1648" s="24" t="str">
        <f t="shared" si="222"/>
        <v>非参评</v>
      </c>
      <c r="AO1648" s="24" t="str">
        <f t="shared" si="223"/>
        <v>MOB1-</v>
      </c>
    </row>
    <row r="1649" spans="1:41" ht="13.5" hidden="1" customHeight="1">
      <c r="A1649" s="24" t="s">
        <v>1168</v>
      </c>
      <c r="B1649" s="34" t="s">
        <v>152</v>
      </c>
      <c r="C1649" s="25">
        <v>808455</v>
      </c>
      <c r="D1649" s="24" t="s">
        <v>1969</v>
      </c>
      <c r="E1649" s="26">
        <v>46154.574305555601</v>
      </c>
      <c r="F1649" s="26">
        <v>46154.574305555601</v>
      </c>
      <c r="G1649" s="25">
        <v>0</v>
      </c>
      <c r="H1649" s="25">
        <v>0</v>
      </c>
      <c r="I1649" s="26">
        <v>46154.761805555601</v>
      </c>
      <c r="J1649" s="27">
        <v>57</v>
      </c>
      <c r="K1649" s="27">
        <v>57</v>
      </c>
      <c r="L1649" s="27">
        <v>26</v>
      </c>
      <c r="M1649" s="27">
        <v>2391</v>
      </c>
      <c r="N1649" s="27">
        <v>1952</v>
      </c>
      <c r="O1649" s="25">
        <v>1</v>
      </c>
      <c r="P1649" s="27"/>
      <c r="Q1649" s="24"/>
      <c r="R1649" s="24"/>
      <c r="S1649" s="27"/>
      <c r="T1649" s="27"/>
      <c r="U1649" s="27"/>
      <c r="V1649" s="27"/>
      <c r="W1649" s="27"/>
      <c r="X1649" s="24" t="str">
        <f>IF(OR(I1649="",说明首页!$C$3-INT(I1649)&gt;7),"是","否")</f>
        <v>否</v>
      </c>
      <c r="Y1649" s="24" t="str">
        <f t="shared" si="208"/>
        <v>是</v>
      </c>
      <c r="Z1649" s="24" t="str">
        <f t="shared" si="209"/>
        <v>否</v>
      </c>
      <c r="AA1649" s="24" t="str">
        <f>IF(OR(I1649="",说明首页!$C$3-INT(I1649)&gt;=3),"是","否")</f>
        <v>否</v>
      </c>
      <c r="AB1649" s="28">
        <f t="shared" si="210"/>
        <v>75.07692307692308</v>
      </c>
      <c r="AC1649" s="29">
        <f t="shared" si="211"/>
        <v>0</v>
      </c>
      <c r="AD1649" s="27">
        <f t="shared" si="212"/>
        <v>0</v>
      </c>
      <c r="AE1649" s="29">
        <f t="shared" si="213"/>
        <v>0</v>
      </c>
      <c r="AF1649" s="29">
        <f t="shared" si="214"/>
        <v>32.533333333333331</v>
      </c>
      <c r="AG1649" s="28" t="str">
        <f t="shared" si="215"/>
        <v/>
      </c>
      <c r="AH1649" s="28" t="str">
        <f t="shared" si="216"/>
        <v/>
      </c>
      <c r="AI1649" s="28" t="str">
        <f t="shared" si="217"/>
        <v/>
      </c>
      <c r="AJ1649" s="28" t="str">
        <f t="shared" si="218"/>
        <v/>
      </c>
      <c r="AK1649" s="28" t="str">
        <f t="shared" si="219"/>
        <v/>
      </c>
      <c r="AL1649" s="29" t="str">
        <f t="shared" si="220"/>
        <v/>
      </c>
      <c r="AM1649" s="25" t="str">
        <f t="shared" si="221"/>
        <v/>
      </c>
      <c r="AN1649" s="24" t="str">
        <f t="shared" si="222"/>
        <v>非参评</v>
      </c>
      <c r="AO1649" s="24" t="str">
        <f t="shared" si="223"/>
        <v>MOB1-</v>
      </c>
    </row>
    <row r="1650" spans="1:41" ht="13.5" hidden="1" customHeight="1">
      <c r="A1650" s="24" t="s">
        <v>1168</v>
      </c>
      <c r="B1650" s="34" t="s">
        <v>152</v>
      </c>
      <c r="C1650" s="25">
        <v>808456</v>
      </c>
      <c r="D1650" s="24" t="s">
        <v>1970</v>
      </c>
      <c r="E1650" s="26">
        <v>46154.574305555601</v>
      </c>
      <c r="F1650" s="26">
        <v>46154.574305555601</v>
      </c>
      <c r="G1650" s="25">
        <v>0</v>
      </c>
      <c r="H1650" s="25">
        <v>0</v>
      </c>
      <c r="I1650" s="26">
        <v>46154.769444444399</v>
      </c>
      <c r="J1650" s="27">
        <v>70</v>
      </c>
      <c r="K1650" s="27">
        <v>70</v>
      </c>
      <c r="L1650" s="27">
        <v>41</v>
      </c>
      <c r="M1650" s="27">
        <v>3916</v>
      </c>
      <c r="N1650" s="27">
        <v>3419</v>
      </c>
      <c r="O1650" s="25">
        <v>1</v>
      </c>
      <c r="P1650" s="27"/>
      <c r="Q1650" s="24"/>
      <c r="R1650" s="24"/>
      <c r="S1650" s="27"/>
      <c r="T1650" s="27"/>
      <c r="U1650" s="27"/>
      <c r="V1650" s="27"/>
      <c r="W1650" s="27"/>
      <c r="X1650" s="24" t="str">
        <f>IF(OR(I1650="",说明首页!$C$3-INT(I1650)&gt;7),"是","否")</f>
        <v>否</v>
      </c>
      <c r="Y1650" s="24" t="str">
        <f t="shared" si="208"/>
        <v>是</v>
      </c>
      <c r="Z1650" s="24" t="str">
        <f t="shared" si="209"/>
        <v>否</v>
      </c>
      <c r="AA1650" s="24" t="str">
        <f>IF(OR(I1650="",说明首页!$C$3-INT(I1650)&gt;=3),"是","否")</f>
        <v>否</v>
      </c>
      <c r="AB1650" s="28">
        <f t="shared" si="210"/>
        <v>83.390243902439025</v>
      </c>
      <c r="AC1650" s="29">
        <f t="shared" si="211"/>
        <v>0</v>
      </c>
      <c r="AD1650" s="27">
        <f t="shared" si="212"/>
        <v>0</v>
      </c>
      <c r="AE1650" s="29">
        <f t="shared" si="213"/>
        <v>0</v>
      </c>
      <c r="AF1650" s="29">
        <f t="shared" si="214"/>
        <v>56.983333333333334</v>
      </c>
      <c r="AG1650" s="28" t="str">
        <f t="shared" si="215"/>
        <v/>
      </c>
      <c r="AH1650" s="28" t="str">
        <f t="shared" si="216"/>
        <v/>
      </c>
      <c r="AI1650" s="28" t="str">
        <f t="shared" si="217"/>
        <v/>
      </c>
      <c r="AJ1650" s="28" t="str">
        <f t="shared" si="218"/>
        <v/>
      </c>
      <c r="AK1650" s="28" t="str">
        <f t="shared" si="219"/>
        <v/>
      </c>
      <c r="AL1650" s="29" t="str">
        <f t="shared" si="220"/>
        <v/>
      </c>
      <c r="AM1650" s="25" t="str">
        <f t="shared" si="221"/>
        <v/>
      </c>
      <c r="AN1650" s="24" t="str">
        <f t="shared" si="222"/>
        <v>非参评</v>
      </c>
      <c r="AO1650" s="24" t="str">
        <f t="shared" si="223"/>
        <v>MOB1-</v>
      </c>
    </row>
    <row r="1651" spans="1:41" ht="13.5" hidden="1" customHeight="1">
      <c r="A1651" s="24" t="s">
        <v>1168</v>
      </c>
      <c r="B1651" s="34" t="s">
        <v>152</v>
      </c>
      <c r="C1651" s="25">
        <v>808457</v>
      </c>
      <c r="D1651" s="24" t="s">
        <v>1975</v>
      </c>
      <c r="E1651" s="26">
        <v>46154.5756944444</v>
      </c>
      <c r="F1651" s="26">
        <v>46154.5756944444</v>
      </c>
      <c r="G1651" s="25">
        <v>0</v>
      </c>
      <c r="H1651" s="25">
        <v>0</v>
      </c>
      <c r="I1651" s="26">
        <v>46154.7680555556</v>
      </c>
      <c r="J1651" s="27">
        <v>89</v>
      </c>
      <c r="K1651" s="27">
        <v>92</v>
      </c>
      <c r="L1651" s="27">
        <v>41</v>
      </c>
      <c r="M1651" s="27">
        <v>3073</v>
      </c>
      <c r="N1651" s="27">
        <v>2384</v>
      </c>
      <c r="O1651" s="24">
        <v>1</v>
      </c>
      <c r="P1651" s="27"/>
      <c r="Q1651" s="24"/>
      <c r="R1651" s="24"/>
      <c r="S1651" s="27"/>
      <c r="T1651" s="27"/>
      <c r="U1651" s="27"/>
      <c r="V1651" s="27"/>
      <c r="W1651" s="27"/>
      <c r="X1651" s="24" t="str">
        <f>IF(OR(I1651="",说明首页!$C$3-INT(I1651)&gt;7),"是","否")</f>
        <v>否</v>
      </c>
      <c r="Y1651" s="24" t="str">
        <f t="shared" si="208"/>
        <v>是</v>
      </c>
      <c r="Z1651" s="24" t="str">
        <f t="shared" si="209"/>
        <v>否</v>
      </c>
      <c r="AA1651" s="24" t="str">
        <f>IF(OR(I1651="",说明首页!$C$3-INT(I1651)&gt;=3),"是","否")</f>
        <v>否</v>
      </c>
      <c r="AB1651" s="28">
        <f t="shared" si="210"/>
        <v>58.146341463414636</v>
      </c>
      <c r="AC1651" s="29">
        <f t="shared" si="211"/>
        <v>0</v>
      </c>
      <c r="AD1651" s="27">
        <f t="shared" si="212"/>
        <v>0</v>
      </c>
      <c r="AE1651" s="29">
        <f t="shared" si="213"/>
        <v>0</v>
      </c>
      <c r="AF1651" s="29">
        <f t="shared" si="214"/>
        <v>39.733333333333334</v>
      </c>
      <c r="AG1651" s="28" t="str">
        <f t="shared" si="215"/>
        <v/>
      </c>
      <c r="AH1651" s="28" t="str">
        <f t="shared" si="216"/>
        <v/>
      </c>
      <c r="AI1651" s="28" t="str">
        <f t="shared" si="217"/>
        <v/>
      </c>
      <c r="AJ1651" s="28" t="str">
        <f t="shared" si="218"/>
        <v/>
      </c>
      <c r="AK1651" s="28" t="str">
        <f t="shared" si="219"/>
        <v/>
      </c>
      <c r="AL1651" s="29" t="str">
        <f t="shared" si="220"/>
        <v/>
      </c>
      <c r="AM1651" s="25" t="str">
        <f t="shared" si="221"/>
        <v/>
      </c>
      <c r="AN1651" s="24" t="str">
        <f t="shared" si="222"/>
        <v>非参评</v>
      </c>
      <c r="AO1651" s="24" t="str">
        <f t="shared" si="223"/>
        <v>MOB1-</v>
      </c>
    </row>
    <row r="1652" spans="1:41" ht="13.5" hidden="1" customHeight="1">
      <c r="A1652" s="24" t="s">
        <v>1168</v>
      </c>
      <c r="B1652" s="34" t="s">
        <v>152</v>
      </c>
      <c r="C1652" s="25">
        <v>808458</v>
      </c>
      <c r="D1652" s="24" t="s">
        <v>1978</v>
      </c>
      <c r="E1652" s="26">
        <v>46154.577777777798</v>
      </c>
      <c r="F1652" s="26">
        <v>46154.577777777798</v>
      </c>
      <c r="G1652" s="25">
        <v>0</v>
      </c>
      <c r="H1652" s="25">
        <v>0</v>
      </c>
      <c r="I1652" s="26">
        <v>46154.762499999997</v>
      </c>
      <c r="J1652" s="27">
        <v>75</v>
      </c>
      <c r="K1652" s="27">
        <v>75</v>
      </c>
      <c r="L1652" s="27">
        <v>34</v>
      </c>
      <c r="M1652" s="27">
        <v>2581</v>
      </c>
      <c r="N1652" s="27">
        <v>2111</v>
      </c>
      <c r="O1652" s="25">
        <v>1</v>
      </c>
      <c r="P1652" s="27"/>
      <c r="Q1652" s="24"/>
      <c r="R1652" s="24"/>
      <c r="S1652" s="27"/>
      <c r="T1652" s="27"/>
      <c r="U1652" s="27"/>
      <c r="V1652" s="27"/>
      <c r="W1652" s="27"/>
      <c r="X1652" s="24" t="str">
        <f>IF(OR(I1652="",说明首页!$C$3-INT(I1652)&gt;7),"是","否")</f>
        <v>否</v>
      </c>
      <c r="Y1652" s="24" t="str">
        <f t="shared" si="208"/>
        <v>是</v>
      </c>
      <c r="Z1652" s="24" t="str">
        <f t="shared" si="209"/>
        <v>否</v>
      </c>
      <c r="AA1652" s="24" t="str">
        <f>IF(OR(I1652="",说明首页!$C$3-INT(I1652)&gt;=3),"是","否")</f>
        <v>否</v>
      </c>
      <c r="AB1652" s="28">
        <f t="shared" si="210"/>
        <v>62.088235294117645</v>
      </c>
      <c r="AC1652" s="29">
        <f t="shared" si="211"/>
        <v>0</v>
      </c>
      <c r="AD1652" s="27">
        <f t="shared" si="212"/>
        <v>0</v>
      </c>
      <c r="AE1652" s="29">
        <f t="shared" si="213"/>
        <v>0</v>
      </c>
      <c r="AF1652" s="29">
        <f t="shared" si="214"/>
        <v>35.18333333333333</v>
      </c>
      <c r="AG1652" s="28" t="str">
        <f t="shared" si="215"/>
        <v/>
      </c>
      <c r="AH1652" s="28" t="str">
        <f t="shared" si="216"/>
        <v/>
      </c>
      <c r="AI1652" s="28" t="str">
        <f t="shared" si="217"/>
        <v/>
      </c>
      <c r="AJ1652" s="28" t="str">
        <f t="shared" si="218"/>
        <v/>
      </c>
      <c r="AK1652" s="28" t="str">
        <f t="shared" si="219"/>
        <v/>
      </c>
      <c r="AL1652" s="29" t="str">
        <f t="shared" si="220"/>
        <v/>
      </c>
      <c r="AM1652" s="25" t="str">
        <f t="shared" si="221"/>
        <v/>
      </c>
      <c r="AN1652" s="24" t="str">
        <f t="shared" si="222"/>
        <v>非参评</v>
      </c>
      <c r="AO1652" s="24" t="str">
        <f t="shared" si="223"/>
        <v>MOB1-</v>
      </c>
    </row>
    <row r="1653" spans="1:41" ht="13.5" hidden="1" customHeight="1">
      <c r="A1653" s="24" t="s">
        <v>1168</v>
      </c>
      <c r="B1653" s="34" t="s">
        <v>167</v>
      </c>
      <c r="C1653" s="25">
        <v>808469</v>
      </c>
      <c r="D1653" s="24" t="s">
        <v>1974</v>
      </c>
      <c r="E1653" s="26">
        <v>46153.481249999997</v>
      </c>
      <c r="F1653" s="26">
        <v>46153.481249999997</v>
      </c>
      <c r="G1653" s="25">
        <v>1</v>
      </c>
      <c r="H1653" s="25">
        <v>1</v>
      </c>
      <c r="I1653" s="26"/>
      <c r="J1653" s="27">
        <v>5</v>
      </c>
      <c r="K1653" s="27">
        <v>5</v>
      </c>
      <c r="L1653" s="27">
        <v>0</v>
      </c>
      <c r="M1653" s="27">
        <v>95</v>
      </c>
      <c r="N1653" s="27"/>
      <c r="O1653" s="25"/>
      <c r="P1653" s="27"/>
      <c r="Q1653" s="24"/>
      <c r="R1653" s="24"/>
      <c r="S1653" s="27"/>
      <c r="T1653" s="27"/>
      <c r="U1653" s="27"/>
      <c r="V1653" s="27"/>
      <c r="W1653" s="27"/>
      <c r="X1653" s="24" t="str">
        <f>IF(OR(I1653="",说明首页!$C$3-INT(I1653)&gt;7),"是","否")</f>
        <v>是</v>
      </c>
      <c r="Y1653" s="24" t="str">
        <f t="shared" si="208"/>
        <v>是</v>
      </c>
      <c r="Z1653" s="24" t="str">
        <f t="shared" si="209"/>
        <v>否</v>
      </c>
      <c r="AA1653" s="24" t="str">
        <f>IF(OR(I1653="",说明首页!$C$3-INT(I1653)&gt;=3),"是","否")</f>
        <v>是</v>
      </c>
      <c r="AB1653" s="28">
        <f t="shared" si="210"/>
        <v>0</v>
      </c>
      <c r="AC1653" s="29">
        <f t="shared" si="211"/>
        <v>0</v>
      </c>
      <c r="AD1653" s="27">
        <f t="shared" si="212"/>
        <v>0</v>
      </c>
      <c r="AE1653" s="29">
        <f t="shared" si="213"/>
        <v>0</v>
      </c>
      <c r="AF1653" s="29">
        <f t="shared" si="214"/>
        <v>0</v>
      </c>
      <c r="AG1653" s="28" t="str">
        <f t="shared" si="215"/>
        <v/>
      </c>
      <c r="AH1653" s="28" t="str">
        <f t="shared" si="216"/>
        <v/>
      </c>
      <c r="AI1653" s="28" t="str">
        <f t="shared" si="217"/>
        <v/>
      </c>
      <c r="AJ1653" s="28" t="str">
        <f t="shared" si="218"/>
        <v/>
      </c>
      <c r="AK1653" s="28" t="str">
        <f t="shared" si="219"/>
        <v/>
      </c>
      <c r="AL1653" s="29" t="str">
        <f t="shared" si="220"/>
        <v/>
      </c>
      <c r="AM1653" s="25" t="str">
        <f t="shared" si="221"/>
        <v/>
      </c>
      <c r="AN1653" s="24" t="str">
        <f t="shared" si="222"/>
        <v>非参评</v>
      </c>
      <c r="AO1653" s="24" t="str">
        <f t="shared" si="223"/>
        <v>MOB1-</v>
      </c>
    </row>
    <row r="1654" spans="1:41" ht="13.5" hidden="1" customHeight="1">
      <c r="A1654" s="24" t="s">
        <v>1168</v>
      </c>
      <c r="B1654" s="34" t="s">
        <v>167</v>
      </c>
      <c r="C1654" s="25">
        <v>808470</v>
      </c>
      <c r="D1654" s="24" t="s">
        <v>1629</v>
      </c>
      <c r="E1654" s="26">
        <v>46153.472916666702</v>
      </c>
      <c r="F1654" s="26">
        <v>46153.472916666702</v>
      </c>
      <c r="G1654" s="25">
        <v>1</v>
      </c>
      <c r="H1654" s="25">
        <v>1</v>
      </c>
      <c r="I1654" s="26">
        <v>46154.75</v>
      </c>
      <c r="J1654" s="27">
        <v>216</v>
      </c>
      <c r="K1654" s="27">
        <v>216</v>
      </c>
      <c r="L1654" s="27">
        <v>79</v>
      </c>
      <c r="M1654" s="27">
        <v>10569</v>
      </c>
      <c r="N1654" s="27">
        <v>8984</v>
      </c>
      <c r="O1654" s="25">
        <v>2</v>
      </c>
      <c r="P1654" s="27"/>
      <c r="Q1654" s="24"/>
      <c r="R1654" s="24"/>
      <c r="S1654" s="27"/>
      <c r="T1654" s="27"/>
      <c r="U1654" s="27"/>
      <c r="V1654" s="27"/>
      <c r="W1654" s="27"/>
      <c r="X1654" s="24" t="str">
        <f>IF(OR(I1654="",说明首页!$C$3-INT(I1654)&gt;7),"是","否")</f>
        <v>否</v>
      </c>
      <c r="Y1654" s="24" t="str">
        <f t="shared" si="208"/>
        <v>是</v>
      </c>
      <c r="Z1654" s="24" t="str">
        <f t="shared" si="209"/>
        <v>否</v>
      </c>
      <c r="AA1654" s="24" t="str">
        <f>IF(OR(I1654="",说明首页!$C$3-INT(I1654)&gt;=3),"是","否")</f>
        <v>否</v>
      </c>
      <c r="AB1654" s="28">
        <f t="shared" si="210"/>
        <v>113.72151898734177</v>
      </c>
      <c r="AC1654" s="29">
        <f t="shared" si="211"/>
        <v>0</v>
      </c>
      <c r="AD1654" s="27">
        <f t="shared" si="212"/>
        <v>0</v>
      </c>
      <c r="AE1654" s="29">
        <f t="shared" si="213"/>
        <v>0</v>
      </c>
      <c r="AF1654" s="29">
        <f t="shared" si="214"/>
        <v>74.86666666666666</v>
      </c>
      <c r="AG1654" s="28" t="str">
        <f t="shared" si="215"/>
        <v/>
      </c>
      <c r="AH1654" s="28" t="str">
        <f t="shared" si="216"/>
        <v/>
      </c>
      <c r="AI1654" s="28" t="str">
        <f t="shared" si="217"/>
        <v/>
      </c>
      <c r="AJ1654" s="28" t="str">
        <f t="shared" si="218"/>
        <v/>
      </c>
      <c r="AK1654" s="28" t="str">
        <f t="shared" si="219"/>
        <v/>
      </c>
      <c r="AL1654" s="29" t="str">
        <f t="shared" si="220"/>
        <v/>
      </c>
      <c r="AM1654" s="25" t="str">
        <f t="shared" si="221"/>
        <v/>
      </c>
      <c r="AN1654" s="24" t="str">
        <f t="shared" si="222"/>
        <v>非参评</v>
      </c>
      <c r="AO1654" s="24" t="str">
        <f t="shared" si="223"/>
        <v>MOB1-</v>
      </c>
    </row>
    <row r="1655" spans="1:41" ht="13.5" hidden="1" customHeight="1">
      <c r="A1655" s="24" t="s">
        <v>1168</v>
      </c>
      <c r="B1655" s="34" t="s">
        <v>167</v>
      </c>
      <c r="C1655" s="25">
        <v>808471</v>
      </c>
      <c r="D1655" s="24" t="s">
        <v>1497</v>
      </c>
      <c r="E1655" s="26">
        <v>46153.471527777801</v>
      </c>
      <c r="F1655" s="26">
        <v>46153.471527777801</v>
      </c>
      <c r="G1655" s="25">
        <v>1</v>
      </c>
      <c r="H1655" s="25">
        <v>1</v>
      </c>
      <c r="I1655" s="26">
        <v>46153.756944444402</v>
      </c>
      <c r="J1655" s="27">
        <v>63</v>
      </c>
      <c r="K1655" s="27">
        <v>67</v>
      </c>
      <c r="L1655" s="27">
        <v>28</v>
      </c>
      <c r="M1655" s="27">
        <v>1826</v>
      </c>
      <c r="N1655" s="27">
        <v>1341</v>
      </c>
      <c r="O1655" s="25">
        <v>1</v>
      </c>
      <c r="P1655" s="27"/>
      <c r="Q1655" s="24"/>
      <c r="R1655" s="24"/>
      <c r="S1655" s="27"/>
      <c r="T1655" s="27"/>
      <c r="U1655" s="27"/>
      <c r="V1655" s="27"/>
      <c r="W1655" s="27"/>
      <c r="X1655" s="24" t="str">
        <f>IF(OR(I1655="",说明首页!$C$3-INT(I1655)&gt;7),"是","否")</f>
        <v>否</v>
      </c>
      <c r="Y1655" s="24" t="str">
        <f t="shared" si="208"/>
        <v>是</v>
      </c>
      <c r="Z1655" s="24" t="str">
        <f t="shared" si="209"/>
        <v>否</v>
      </c>
      <c r="AA1655" s="24" t="str">
        <f>IF(OR(I1655="",说明首页!$C$3-INT(I1655)&gt;=3),"是","否")</f>
        <v>否</v>
      </c>
      <c r="AB1655" s="28">
        <f t="shared" si="210"/>
        <v>47.892857142857146</v>
      </c>
      <c r="AC1655" s="29">
        <f t="shared" si="211"/>
        <v>0</v>
      </c>
      <c r="AD1655" s="27">
        <f t="shared" si="212"/>
        <v>0</v>
      </c>
      <c r="AE1655" s="29">
        <f t="shared" si="213"/>
        <v>0</v>
      </c>
      <c r="AF1655" s="29">
        <f t="shared" si="214"/>
        <v>22.35</v>
      </c>
      <c r="AG1655" s="28" t="str">
        <f t="shared" si="215"/>
        <v/>
      </c>
      <c r="AH1655" s="28" t="str">
        <f t="shared" si="216"/>
        <v/>
      </c>
      <c r="AI1655" s="28" t="str">
        <f t="shared" si="217"/>
        <v/>
      </c>
      <c r="AJ1655" s="28" t="str">
        <f t="shared" si="218"/>
        <v/>
      </c>
      <c r="AK1655" s="28" t="str">
        <f t="shared" si="219"/>
        <v/>
      </c>
      <c r="AL1655" s="29" t="str">
        <f t="shared" si="220"/>
        <v/>
      </c>
      <c r="AM1655" s="25" t="str">
        <f t="shared" si="221"/>
        <v/>
      </c>
      <c r="AN1655" s="24" t="str">
        <f t="shared" si="222"/>
        <v>非参评</v>
      </c>
      <c r="AO1655" s="24" t="str">
        <f t="shared" si="223"/>
        <v>MOB1-</v>
      </c>
    </row>
    <row r="1656" spans="1:41" ht="13.5" hidden="1" customHeight="1">
      <c r="A1656" s="24" t="s">
        <v>1168</v>
      </c>
      <c r="B1656" s="34" t="s">
        <v>167</v>
      </c>
      <c r="C1656" s="25">
        <v>808472</v>
      </c>
      <c r="D1656" s="24" t="s">
        <v>718</v>
      </c>
      <c r="E1656" s="26">
        <v>46153.481249999997</v>
      </c>
      <c r="F1656" s="26">
        <v>46153.481249999997</v>
      </c>
      <c r="G1656" s="25">
        <v>1</v>
      </c>
      <c r="H1656" s="25">
        <v>1</v>
      </c>
      <c r="I1656" s="26">
        <v>46154.770138888904</v>
      </c>
      <c r="J1656" s="27">
        <v>239</v>
      </c>
      <c r="K1656" s="27">
        <v>239</v>
      </c>
      <c r="L1656" s="27">
        <v>143</v>
      </c>
      <c r="M1656" s="27">
        <v>15034</v>
      </c>
      <c r="N1656" s="27">
        <v>13820</v>
      </c>
      <c r="O1656" s="25">
        <v>2</v>
      </c>
      <c r="P1656" s="27">
        <v>0</v>
      </c>
      <c r="Q1656" s="24"/>
      <c r="R1656" s="24"/>
      <c r="S1656" s="27">
        <v>1</v>
      </c>
      <c r="T1656" s="27">
        <v>2</v>
      </c>
      <c r="U1656" s="27">
        <v>2000</v>
      </c>
      <c r="V1656" s="27">
        <v>2000</v>
      </c>
      <c r="W1656" s="27">
        <v>2000</v>
      </c>
      <c r="X1656" s="24" t="str">
        <f>IF(OR(I1656="",说明首页!$C$3-INT(I1656)&gt;7),"是","否")</f>
        <v>否</v>
      </c>
      <c r="Y1656" s="24" t="str">
        <f t="shared" si="208"/>
        <v>是</v>
      </c>
      <c r="Z1656" s="24" t="str">
        <f t="shared" si="209"/>
        <v>否</v>
      </c>
      <c r="AA1656" s="24" t="str">
        <f>IF(OR(I1656="",说明首页!$C$3-INT(I1656)&gt;=3),"是","否")</f>
        <v>否</v>
      </c>
      <c r="AB1656" s="28">
        <f t="shared" si="210"/>
        <v>96.64335664335664</v>
      </c>
      <c r="AC1656" s="29">
        <f t="shared" si="211"/>
        <v>0.2</v>
      </c>
      <c r="AD1656" s="27">
        <f t="shared" si="212"/>
        <v>1000</v>
      </c>
      <c r="AE1656" s="29">
        <f t="shared" si="213"/>
        <v>0.2</v>
      </c>
      <c r="AF1656" s="29">
        <f t="shared" si="214"/>
        <v>115.16666666666667</v>
      </c>
      <c r="AG1656" s="28" t="str">
        <f t="shared" si="215"/>
        <v/>
      </c>
      <c r="AH1656" s="28" t="str">
        <f t="shared" si="216"/>
        <v/>
      </c>
      <c r="AI1656" s="28" t="str">
        <f t="shared" si="217"/>
        <v/>
      </c>
      <c r="AJ1656" s="28" t="str">
        <f t="shared" si="218"/>
        <v/>
      </c>
      <c r="AK1656" s="28" t="str">
        <f t="shared" si="219"/>
        <v/>
      </c>
      <c r="AL1656" s="29" t="str">
        <f t="shared" si="220"/>
        <v/>
      </c>
      <c r="AM1656" s="25" t="str">
        <f t="shared" si="221"/>
        <v/>
      </c>
      <c r="AN1656" s="24" t="str">
        <f t="shared" si="222"/>
        <v>非参评</v>
      </c>
      <c r="AO1656" s="24" t="str">
        <f t="shared" si="223"/>
        <v>MOB1-</v>
      </c>
    </row>
    <row r="1657" spans="1:41" ht="13.5" hidden="1" customHeight="1">
      <c r="A1657" s="24" t="s">
        <v>1168</v>
      </c>
      <c r="B1657" s="34" t="s">
        <v>167</v>
      </c>
      <c r="C1657" s="25">
        <v>808473</v>
      </c>
      <c r="D1657" s="24" t="s">
        <v>1636</v>
      </c>
      <c r="E1657" s="26">
        <v>46154.400694444397</v>
      </c>
      <c r="F1657" s="26">
        <v>46154.400694444397</v>
      </c>
      <c r="G1657" s="25">
        <v>0</v>
      </c>
      <c r="H1657" s="25">
        <v>0</v>
      </c>
      <c r="I1657" s="26">
        <v>46154.757638888899</v>
      </c>
      <c r="J1657" s="27">
        <v>82</v>
      </c>
      <c r="K1657" s="27">
        <v>92</v>
      </c>
      <c r="L1657" s="27">
        <v>53</v>
      </c>
      <c r="M1657" s="27">
        <v>7598</v>
      </c>
      <c r="N1657" s="27">
        <v>7003</v>
      </c>
      <c r="O1657" s="25">
        <v>1</v>
      </c>
      <c r="P1657" s="24">
        <v>0</v>
      </c>
      <c r="Q1657" s="24"/>
      <c r="R1657" s="24"/>
      <c r="S1657" s="24">
        <v>1</v>
      </c>
      <c r="T1657" s="24">
        <v>1</v>
      </c>
      <c r="U1657" s="24">
        <v>31400</v>
      </c>
      <c r="V1657" s="24">
        <v>31400</v>
      </c>
      <c r="W1657" s="24">
        <v>31400</v>
      </c>
      <c r="X1657" s="24" t="str">
        <f>IF(OR(I1657="",说明首页!$C$3-INT(I1657)&gt;7),"是","否")</f>
        <v>否</v>
      </c>
      <c r="Y1657" s="24" t="str">
        <f t="shared" si="208"/>
        <v>是</v>
      </c>
      <c r="Z1657" s="24" t="str">
        <f t="shared" si="209"/>
        <v>否</v>
      </c>
      <c r="AA1657" s="24" t="str">
        <f>IF(OR(I1657="",说明首页!$C$3-INT(I1657)&gt;=3),"是","否")</f>
        <v>否</v>
      </c>
      <c r="AB1657" s="28">
        <f t="shared" si="210"/>
        <v>132.1320754716981</v>
      </c>
      <c r="AC1657" s="29">
        <f t="shared" si="211"/>
        <v>3.14</v>
      </c>
      <c r="AD1657" s="27">
        <f t="shared" si="212"/>
        <v>31400</v>
      </c>
      <c r="AE1657" s="29">
        <f t="shared" si="213"/>
        <v>3.14</v>
      </c>
      <c r="AF1657" s="29">
        <f t="shared" si="214"/>
        <v>116.71666666666667</v>
      </c>
      <c r="AG1657" s="28" t="str">
        <f t="shared" si="215"/>
        <v/>
      </c>
      <c r="AH1657" s="28" t="str">
        <f t="shared" si="216"/>
        <v/>
      </c>
      <c r="AI1657" s="28" t="str">
        <f t="shared" si="217"/>
        <v/>
      </c>
      <c r="AJ1657" s="28" t="str">
        <f t="shared" si="218"/>
        <v/>
      </c>
      <c r="AK1657" s="28" t="str">
        <f t="shared" si="219"/>
        <v/>
      </c>
      <c r="AL1657" s="29" t="str">
        <f t="shared" si="220"/>
        <v/>
      </c>
      <c r="AM1657" s="25" t="str">
        <f t="shared" si="221"/>
        <v/>
      </c>
      <c r="AN1657" s="24" t="str">
        <f t="shared" si="222"/>
        <v>非参评</v>
      </c>
      <c r="AO1657" s="24" t="str">
        <f t="shared" si="223"/>
        <v>MOB1-</v>
      </c>
    </row>
    <row r="1658" spans="1:41" ht="13.5" hidden="1" customHeight="1">
      <c r="A1658" s="24" t="s">
        <v>1168</v>
      </c>
      <c r="B1658" s="34" t="s">
        <v>167</v>
      </c>
      <c r="C1658" s="25">
        <v>808474</v>
      </c>
      <c r="D1658" s="24" t="s">
        <v>1665</v>
      </c>
      <c r="E1658" s="26">
        <v>46154.401388888902</v>
      </c>
      <c r="F1658" s="26">
        <v>46154.401388888902</v>
      </c>
      <c r="G1658" s="25">
        <v>0</v>
      </c>
      <c r="H1658" s="25">
        <v>0</v>
      </c>
      <c r="I1658" s="26">
        <v>46154.770138888904</v>
      </c>
      <c r="J1658" s="27">
        <v>118</v>
      </c>
      <c r="K1658" s="27">
        <v>139</v>
      </c>
      <c r="L1658" s="27">
        <v>60</v>
      </c>
      <c r="M1658" s="27">
        <v>8017</v>
      </c>
      <c r="N1658" s="27">
        <v>6952</v>
      </c>
      <c r="O1658" s="24">
        <v>1</v>
      </c>
      <c r="P1658" s="24">
        <v>0</v>
      </c>
      <c r="Q1658" s="24"/>
      <c r="R1658" s="24"/>
      <c r="S1658" s="24">
        <v>2</v>
      </c>
      <c r="T1658" s="24">
        <v>2</v>
      </c>
      <c r="U1658" s="24">
        <v>88600</v>
      </c>
      <c r="V1658" s="24">
        <v>88600</v>
      </c>
      <c r="W1658" s="24">
        <v>88600</v>
      </c>
      <c r="X1658" s="24" t="str">
        <f>IF(OR(I1658="",说明首页!$C$3-INT(I1658)&gt;7),"是","否")</f>
        <v>否</v>
      </c>
      <c r="Y1658" s="24" t="str">
        <f t="shared" si="208"/>
        <v>是</v>
      </c>
      <c r="Z1658" s="24" t="str">
        <f t="shared" si="209"/>
        <v>否</v>
      </c>
      <c r="AA1658" s="24" t="str">
        <f>IF(OR(I1658="",说明首页!$C$3-INT(I1658)&gt;=3),"是","否")</f>
        <v>否</v>
      </c>
      <c r="AB1658" s="28">
        <f t="shared" si="210"/>
        <v>115.86666666666666</v>
      </c>
      <c r="AC1658" s="29">
        <f t="shared" si="211"/>
        <v>8.86</v>
      </c>
      <c r="AD1658" s="27">
        <f t="shared" si="212"/>
        <v>44300</v>
      </c>
      <c r="AE1658" s="29">
        <f t="shared" si="213"/>
        <v>8.86</v>
      </c>
      <c r="AF1658" s="29">
        <f t="shared" si="214"/>
        <v>115.86666666666666</v>
      </c>
      <c r="AG1658" s="28" t="str">
        <f t="shared" si="215"/>
        <v/>
      </c>
      <c r="AH1658" s="28" t="str">
        <f t="shared" si="216"/>
        <v/>
      </c>
      <c r="AI1658" s="28" t="str">
        <f t="shared" si="217"/>
        <v/>
      </c>
      <c r="AJ1658" s="28" t="str">
        <f t="shared" si="218"/>
        <v/>
      </c>
      <c r="AK1658" s="28" t="str">
        <f t="shared" si="219"/>
        <v/>
      </c>
      <c r="AL1658" s="29" t="str">
        <f t="shared" si="220"/>
        <v/>
      </c>
      <c r="AM1658" s="25" t="str">
        <f t="shared" si="221"/>
        <v/>
      </c>
      <c r="AN1658" s="24" t="str">
        <f t="shared" si="222"/>
        <v>非参评</v>
      </c>
      <c r="AO1658" s="24" t="str">
        <f t="shared" si="223"/>
        <v>MOB1-</v>
      </c>
    </row>
    <row r="1659" spans="1:41" ht="13.5" hidden="1" customHeight="1">
      <c r="A1659" s="24" t="s">
        <v>1168</v>
      </c>
      <c r="B1659" s="34" t="s">
        <v>167</v>
      </c>
      <c r="C1659" s="25">
        <v>808475</v>
      </c>
      <c r="D1659" s="24" t="s">
        <v>1576</v>
      </c>
      <c r="E1659" s="26">
        <v>46153.476388888899</v>
      </c>
      <c r="F1659" s="26">
        <v>46153.476388888899</v>
      </c>
      <c r="G1659" s="25">
        <v>1</v>
      </c>
      <c r="H1659" s="25">
        <v>1</v>
      </c>
      <c r="I1659" s="26">
        <v>46154.4819444444</v>
      </c>
      <c r="J1659" s="27">
        <v>81</v>
      </c>
      <c r="K1659" s="27">
        <v>81</v>
      </c>
      <c r="L1659" s="27">
        <v>49</v>
      </c>
      <c r="M1659" s="27">
        <v>6706</v>
      </c>
      <c r="N1659" s="27">
        <v>6211</v>
      </c>
      <c r="O1659" s="25">
        <v>1</v>
      </c>
      <c r="P1659" s="27"/>
      <c r="Q1659" s="24"/>
      <c r="R1659" s="24"/>
      <c r="S1659" s="27"/>
      <c r="T1659" s="27"/>
      <c r="U1659" s="27"/>
      <c r="V1659" s="24"/>
      <c r="W1659" s="27"/>
      <c r="X1659" s="24" t="str">
        <f>IF(OR(I1659="",说明首页!$C$3-INT(I1659)&gt;7),"是","否")</f>
        <v>否</v>
      </c>
      <c r="Y1659" s="24" t="str">
        <f t="shared" si="208"/>
        <v>是</v>
      </c>
      <c r="Z1659" s="24" t="str">
        <f t="shared" si="209"/>
        <v>否</v>
      </c>
      <c r="AA1659" s="24" t="str">
        <f>IF(OR(I1659="",说明首页!$C$3-INT(I1659)&gt;=3),"是","否")</f>
        <v>否</v>
      </c>
      <c r="AB1659" s="28">
        <f t="shared" si="210"/>
        <v>126.75510204081633</v>
      </c>
      <c r="AC1659" s="29">
        <f t="shared" si="211"/>
        <v>0</v>
      </c>
      <c r="AD1659" s="27">
        <f t="shared" si="212"/>
        <v>0</v>
      </c>
      <c r="AE1659" s="29">
        <f t="shared" si="213"/>
        <v>0</v>
      </c>
      <c r="AF1659" s="29">
        <f t="shared" si="214"/>
        <v>103.51666666666667</v>
      </c>
      <c r="AG1659" s="28" t="str">
        <f t="shared" si="215"/>
        <v/>
      </c>
      <c r="AH1659" s="28" t="str">
        <f t="shared" si="216"/>
        <v/>
      </c>
      <c r="AI1659" s="28" t="str">
        <f t="shared" si="217"/>
        <v/>
      </c>
      <c r="AJ1659" s="28" t="str">
        <f t="shared" si="218"/>
        <v/>
      </c>
      <c r="AK1659" s="28" t="str">
        <f t="shared" si="219"/>
        <v/>
      </c>
      <c r="AL1659" s="29" t="str">
        <f t="shared" si="220"/>
        <v/>
      </c>
      <c r="AM1659" s="25" t="str">
        <f t="shared" si="221"/>
        <v/>
      </c>
      <c r="AN1659" s="24" t="str">
        <f t="shared" si="222"/>
        <v>非参评</v>
      </c>
      <c r="AO1659" s="24" t="str">
        <f t="shared" si="223"/>
        <v>MOB1-</v>
      </c>
    </row>
    <row r="1660" spans="1:41" ht="13.5" hidden="1" customHeight="1">
      <c r="A1660" s="24" t="s">
        <v>1168</v>
      </c>
      <c r="B1660" s="34" t="s">
        <v>167</v>
      </c>
      <c r="C1660" s="25">
        <v>808476</v>
      </c>
      <c r="D1660" s="24" t="s">
        <v>1649</v>
      </c>
      <c r="E1660" s="26">
        <v>46153.483333333301</v>
      </c>
      <c r="F1660" s="26">
        <v>46153.483333333301</v>
      </c>
      <c r="G1660" s="25">
        <v>1</v>
      </c>
      <c r="H1660" s="25">
        <v>1</v>
      </c>
      <c r="I1660" s="26">
        <v>46154.763888888898</v>
      </c>
      <c r="J1660" s="27">
        <v>215</v>
      </c>
      <c r="K1660" s="27">
        <v>252</v>
      </c>
      <c r="L1660" s="27">
        <v>135</v>
      </c>
      <c r="M1660" s="27">
        <v>12823</v>
      </c>
      <c r="N1660" s="27">
        <v>11047</v>
      </c>
      <c r="O1660" s="25">
        <v>2</v>
      </c>
      <c r="P1660" s="27">
        <v>0</v>
      </c>
      <c r="Q1660" s="24"/>
      <c r="R1660" s="24"/>
      <c r="S1660" s="27">
        <v>2</v>
      </c>
      <c r="T1660" s="27">
        <v>2</v>
      </c>
      <c r="U1660" s="27">
        <v>16000</v>
      </c>
      <c r="V1660" s="27">
        <v>16000</v>
      </c>
      <c r="W1660" s="27">
        <v>16000</v>
      </c>
      <c r="X1660" s="24" t="str">
        <f>IF(OR(I1660="",说明首页!$C$3-INT(I1660)&gt;7),"是","否")</f>
        <v>否</v>
      </c>
      <c r="Y1660" s="24" t="str">
        <f t="shared" si="208"/>
        <v>是</v>
      </c>
      <c r="Z1660" s="24" t="str">
        <f t="shared" si="209"/>
        <v>否</v>
      </c>
      <c r="AA1660" s="24" t="str">
        <f>IF(OR(I1660="",说明首页!$C$3-INT(I1660)&gt;=3),"是","否")</f>
        <v>否</v>
      </c>
      <c r="AB1660" s="28">
        <f t="shared" si="210"/>
        <v>81.829629629629636</v>
      </c>
      <c r="AC1660" s="29">
        <f t="shared" si="211"/>
        <v>1.6</v>
      </c>
      <c r="AD1660" s="27">
        <f t="shared" si="212"/>
        <v>8000</v>
      </c>
      <c r="AE1660" s="29">
        <f t="shared" si="213"/>
        <v>1.6</v>
      </c>
      <c r="AF1660" s="29">
        <f t="shared" si="214"/>
        <v>92.058333333333337</v>
      </c>
      <c r="AG1660" s="28" t="str">
        <f t="shared" si="215"/>
        <v/>
      </c>
      <c r="AH1660" s="28" t="str">
        <f t="shared" si="216"/>
        <v/>
      </c>
      <c r="AI1660" s="28" t="str">
        <f t="shared" si="217"/>
        <v/>
      </c>
      <c r="AJ1660" s="28" t="str">
        <f t="shared" si="218"/>
        <v/>
      </c>
      <c r="AK1660" s="28" t="str">
        <f t="shared" si="219"/>
        <v/>
      </c>
      <c r="AL1660" s="29" t="str">
        <f t="shared" si="220"/>
        <v/>
      </c>
      <c r="AM1660" s="25" t="str">
        <f t="shared" si="221"/>
        <v/>
      </c>
      <c r="AN1660" s="24" t="str">
        <f t="shared" si="222"/>
        <v>非参评</v>
      </c>
      <c r="AO1660" s="24" t="str">
        <f t="shared" si="223"/>
        <v>MOB1-</v>
      </c>
    </row>
    <row r="1661" spans="1:41" ht="13.5" hidden="1" customHeight="1">
      <c r="A1661" s="24" t="s">
        <v>1168</v>
      </c>
      <c r="B1661" s="34" t="s">
        <v>167</v>
      </c>
      <c r="C1661" s="25">
        <v>808477</v>
      </c>
      <c r="D1661" s="24" t="s">
        <v>1661</v>
      </c>
      <c r="E1661" s="26">
        <v>46153.471527777801</v>
      </c>
      <c r="F1661" s="26">
        <v>46153.471527777801</v>
      </c>
      <c r="G1661" s="25">
        <v>1</v>
      </c>
      <c r="H1661" s="25">
        <v>1</v>
      </c>
      <c r="I1661" s="26">
        <v>46154.769444444399</v>
      </c>
      <c r="J1661" s="27">
        <v>329</v>
      </c>
      <c r="K1661" s="27">
        <v>329</v>
      </c>
      <c r="L1661" s="27">
        <v>177</v>
      </c>
      <c r="M1661" s="27">
        <v>19764</v>
      </c>
      <c r="N1661" s="27">
        <v>17392</v>
      </c>
      <c r="O1661" s="24">
        <v>2</v>
      </c>
      <c r="P1661" s="24">
        <v>0</v>
      </c>
      <c r="Q1661" s="24"/>
      <c r="R1661" s="24"/>
      <c r="S1661" s="24">
        <v>2</v>
      </c>
      <c r="T1661" s="24">
        <v>4</v>
      </c>
      <c r="U1661" s="24">
        <v>300500</v>
      </c>
      <c r="V1661" s="24">
        <v>300500</v>
      </c>
      <c r="W1661" s="24">
        <v>300500</v>
      </c>
      <c r="X1661" s="24" t="str">
        <f>IF(OR(I1661="",说明首页!$C$3-INT(I1661)&gt;7),"是","否")</f>
        <v>否</v>
      </c>
      <c r="Y1661" s="24" t="str">
        <f t="shared" si="208"/>
        <v>是</v>
      </c>
      <c r="Z1661" s="24" t="str">
        <f t="shared" si="209"/>
        <v>否</v>
      </c>
      <c r="AA1661" s="24" t="str">
        <f>IF(OR(I1661="",说明首页!$C$3-INT(I1661)&gt;=3),"是","否")</f>
        <v>否</v>
      </c>
      <c r="AB1661" s="28">
        <f t="shared" si="210"/>
        <v>98.259887005649716</v>
      </c>
      <c r="AC1661" s="29">
        <f t="shared" si="211"/>
        <v>30.05</v>
      </c>
      <c r="AD1661" s="27">
        <f t="shared" si="212"/>
        <v>75125</v>
      </c>
      <c r="AE1661" s="29">
        <f t="shared" si="213"/>
        <v>30.05</v>
      </c>
      <c r="AF1661" s="29">
        <f t="shared" si="214"/>
        <v>144.93333333333334</v>
      </c>
      <c r="AG1661" s="28" t="str">
        <f t="shared" si="215"/>
        <v/>
      </c>
      <c r="AH1661" s="28" t="str">
        <f t="shared" si="216"/>
        <v/>
      </c>
      <c r="AI1661" s="28" t="str">
        <f t="shared" si="217"/>
        <v/>
      </c>
      <c r="AJ1661" s="28" t="str">
        <f t="shared" si="218"/>
        <v/>
      </c>
      <c r="AK1661" s="28" t="str">
        <f t="shared" si="219"/>
        <v/>
      </c>
      <c r="AL1661" s="29" t="str">
        <f t="shared" si="220"/>
        <v/>
      </c>
      <c r="AM1661" s="25" t="str">
        <f t="shared" si="221"/>
        <v/>
      </c>
      <c r="AN1661" s="24" t="str">
        <f t="shared" si="222"/>
        <v>非参评</v>
      </c>
      <c r="AO1661" s="24" t="str">
        <f t="shared" si="223"/>
        <v>MOB1-</v>
      </c>
    </row>
    <row r="1662" spans="1:41" ht="13.5" hidden="1" customHeight="1">
      <c r="A1662" s="24" t="s">
        <v>1168</v>
      </c>
      <c r="B1662" s="34" t="s">
        <v>167</v>
      </c>
      <c r="C1662" s="25">
        <v>808478</v>
      </c>
      <c r="D1662" s="24" t="s">
        <v>1600</v>
      </c>
      <c r="E1662" s="26">
        <v>46153.480555555601</v>
      </c>
      <c r="F1662" s="26">
        <v>46153.480555555601</v>
      </c>
      <c r="G1662" s="25">
        <v>1</v>
      </c>
      <c r="H1662" s="25">
        <v>1</v>
      </c>
      <c r="I1662" s="26">
        <v>46154.727083333302</v>
      </c>
      <c r="J1662" s="27">
        <v>213</v>
      </c>
      <c r="K1662" s="27">
        <v>213</v>
      </c>
      <c r="L1662" s="27">
        <v>105</v>
      </c>
      <c r="M1662" s="27">
        <v>12889</v>
      </c>
      <c r="N1662" s="27">
        <v>11565</v>
      </c>
      <c r="O1662" s="25">
        <v>2</v>
      </c>
      <c r="P1662" s="27">
        <v>0</v>
      </c>
      <c r="Q1662" s="24"/>
      <c r="R1662" s="24"/>
      <c r="S1662" s="27">
        <v>1</v>
      </c>
      <c r="T1662" s="27">
        <v>2</v>
      </c>
      <c r="U1662" s="27">
        <v>45800</v>
      </c>
      <c r="V1662" s="27">
        <v>45800</v>
      </c>
      <c r="W1662" s="27">
        <v>45800</v>
      </c>
      <c r="X1662" s="24" t="str">
        <f>IF(OR(I1662="",说明首页!$C$3-INT(I1662)&gt;7),"是","否")</f>
        <v>否</v>
      </c>
      <c r="Y1662" s="24" t="str">
        <f t="shared" si="208"/>
        <v>是</v>
      </c>
      <c r="Z1662" s="24" t="str">
        <f t="shared" si="209"/>
        <v>否</v>
      </c>
      <c r="AA1662" s="24" t="str">
        <f>IF(OR(I1662="",说明首页!$C$3-INT(I1662)&gt;=3),"是","否")</f>
        <v>否</v>
      </c>
      <c r="AB1662" s="28">
        <f t="shared" si="210"/>
        <v>110.14285714285714</v>
      </c>
      <c r="AC1662" s="29">
        <f t="shared" si="211"/>
        <v>4.58</v>
      </c>
      <c r="AD1662" s="27">
        <f t="shared" si="212"/>
        <v>22900</v>
      </c>
      <c r="AE1662" s="29">
        <f t="shared" si="213"/>
        <v>4.58</v>
      </c>
      <c r="AF1662" s="29">
        <f t="shared" si="214"/>
        <v>96.375</v>
      </c>
      <c r="AG1662" s="28" t="str">
        <f t="shared" si="215"/>
        <v/>
      </c>
      <c r="AH1662" s="28" t="str">
        <f t="shared" si="216"/>
        <v/>
      </c>
      <c r="AI1662" s="28" t="str">
        <f t="shared" si="217"/>
        <v/>
      </c>
      <c r="AJ1662" s="28" t="str">
        <f t="shared" si="218"/>
        <v/>
      </c>
      <c r="AK1662" s="28" t="str">
        <f t="shared" si="219"/>
        <v/>
      </c>
      <c r="AL1662" s="29" t="str">
        <f t="shared" si="220"/>
        <v/>
      </c>
      <c r="AM1662" s="25" t="str">
        <f t="shared" si="221"/>
        <v/>
      </c>
      <c r="AN1662" s="24" t="str">
        <f t="shared" si="222"/>
        <v>非参评</v>
      </c>
      <c r="AO1662" s="24" t="str">
        <f t="shared" si="223"/>
        <v>MOB1-</v>
      </c>
    </row>
    <row r="1663" spans="1:41" ht="13.5" hidden="1" customHeight="1">
      <c r="A1663" s="24" t="s">
        <v>1168</v>
      </c>
      <c r="B1663" s="34" t="s">
        <v>167</v>
      </c>
      <c r="C1663" s="25">
        <v>808479</v>
      </c>
      <c r="D1663" s="24" t="s">
        <v>1598</v>
      </c>
      <c r="E1663" s="26">
        <v>46153.482638888898</v>
      </c>
      <c r="F1663" s="26">
        <v>46153.482638888898</v>
      </c>
      <c r="G1663" s="25">
        <v>1</v>
      </c>
      <c r="H1663" s="25">
        <v>1</v>
      </c>
      <c r="I1663" s="26">
        <v>46154.723611111098</v>
      </c>
      <c r="J1663" s="27">
        <v>204</v>
      </c>
      <c r="K1663" s="27">
        <v>206</v>
      </c>
      <c r="L1663" s="27">
        <v>110</v>
      </c>
      <c r="M1663" s="27">
        <v>11666</v>
      </c>
      <c r="N1663" s="27">
        <v>10284</v>
      </c>
      <c r="O1663" s="25">
        <v>2</v>
      </c>
      <c r="P1663" s="27"/>
      <c r="Q1663" s="24"/>
      <c r="R1663" s="24"/>
      <c r="S1663" s="27"/>
      <c r="T1663" s="27"/>
      <c r="U1663" s="27"/>
      <c r="V1663" s="27"/>
      <c r="W1663" s="27"/>
      <c r="X1663" s="24" t="str">
        <f>IF(OR(I1663="",说明首页!$C$3-INT(I1663)&gt;7),"是","否")</f>
        <v>否</v>
      </c>
      <c r="Y1663" s="24" t="str">
        <f t="shared" si="208"/>
        <v>是</v>
      </c>
      <c r="Z1663" s="24" t="str">
        <f t="shared" si="209"/>
        <v>否</v>
      </c>
      <c r="AA1663" s="24" t="str">
        <f>IF(OR(I1663="",说明首页!$C$3-INT(I1663)&gt;=3),"是","否")</f>
        <v>否</v>
      </c>
      <c r="AB1663" s="28">
        <f t="shared" si="210"/>
        <v>93.490909090909085</v>
      </c>
      <c r="AC1663" s="29">
        <f t="shared" si="211"/>
        <v>0</v>
      </c>
      <c r="AD1663" s="27">
        <f t="shared" si="212"/>
        <v>0</v>
      </c>
      <c r="AE1663" s="29">
        <f t="shared" si="213"/>
        <v>0</v>
      </c>
      <c r="AF1663" s="29">
        <f t="shared" si="214"/>
        <v>85.7</v>
      </c>
      <c r="AG1663" s="28" t="str">
        <f t="shared" si="215"/>
        <v/>
      </c>
      <c r="AH1663" s="28" t="str">
        <f t="shared" si="216"/>
        <v/>
      </c>
      <c r="AI1663" s="28" t="str">
        <f t="shared" si="217"/>
        <v/>
      </c>
      <c r="AJ1663" s="28" t="str">
        <f t="shared" si="218"/>
        <v/>
      </c>
      <c r="AK1663" s="28" t="str">
        <f t="shared" si="219"/>
        <v/>
      </c>
      <c r="AL1663" s="29" t="str">
        <f t="shared" si="220"/>
        <v/>
      </c>
      <c r="AM1663" s="25" t="str">
        <f t="shared" si="221"/>
        <v/>
      </c>
      <c r="AN1663" s="24" t="str">
        <f t="shared" si="222"/>
        <v>非参评</v>
      </c>
      <c r="AO1663" s="24" t="str">
        <f t="shared" si="223"/>
        <v>MOB1-</v>
      </c>
    </row>
    <row r="1664" spans="1:41" ht="13.5" hidden="1" customHeight="1">
      <c r="A1664" s="24" t="s">
        <v>1168</v>
      </c>
      <c r="B1664" s="34" t="s">
        <v>147</v>
      </c>
      <c r="C1664" s="25">
        <v>808560</v>
      </c>
      <c r="D1664" s="24" t="s">
        <v>280</v>
      </c>
      <c r="E1664" s="26">
        <v>46154.625</v>
      </c>
      <c r="F1664" s="26">
        <v>46154.625</v>
      </c>
      <c r="G1664" s="25">
        <v>0</v>
      </c>
      <c r="H1664" s="25">
        <v>0</v>
      </c>
      <c r="I1664" s="26">
        <v>46154.706944444399</v>
      </c>
      <c r="J1664" s="27">
        <v>22</v>
      </c>
      <c r="K1664" s="27">
        <v>22</v>
      </c>
      <c r="L1664" s="27">
        <v>10</v>
      </c>
      <c r="M1664" s="27">
        <v>906</v>
      </c>
      <c r="N1664" s="27">
        <v>736</v>
      </c>
      <c r="O1664" s="24"/>
      <c r="P1664" s="24"/>
      <c r="Q1664" s="24"/>
      <c r="R1664" s="24"/>
      <c r="S1664" s="24"/>
      <c r="T1664" s="24"/>
      <c r="U1664" s="24"/>
      <c r="V1664" s="24"/>
      <c r="W1664" s="24"/>
      <c r="X1664" s="24" t="str">
        <f>IF(OR(I1664="",说明首页!$C$3-INT(I1664)&gt;7),"是","否")</f>
        <v>否</v>
      </c>
      <c r="Y1664" s="24" t="str">
        <f t="shared" si="208"/>
        <v>是</v>
      </c>
      <c r="Z1664" s="24" t="str">
        <f t="shared" si="209"/>
        <v>否</v>
      </c>
      <c r="AA1664" s="24" t="str">
        <f>IF(OR(I1664="",说明首页!$C$3-INT(I1664)&gt;=3),"是","否")</f>
        <v>否</v>
      </c>
      <c r="AB1664" s="28">
        <f t="shared" si="210"/>
        <v>73.599999999999994</v>
      </c>
      <c r="AC1664" s="29">
        <f t="shared" si="211"/>
        <v>0</v>
      </c>
      <c r="AD1664" s="27">
        <f t="shared" si="212"/>
        <v>0</v>
      </c>
      <c r="AE1664" s="29">
        <f t="shared" si="213"/>
        <v>0</v>
      </c>
      <c r="AF1664" s="29">
        <f t="shared" si="214"/>
        <v>0</v>
      </c>
      <c r="AG1664" s="28" t="str">
        <f t="shared" si="215"/>
        <v/>
      </c>
      <c r="AH1664" s="28" t="str">
        <f t="shared" si="216"/>
        <v/>
      </c>
      <c r="AI1664" s="28" t="str">
        <f t="shared" si="217"/>
        <v/>
      </c>
      <c r="AJ1664" s="28" t="str">
        <f t="shared" si="218"/>
        <v/>
      </c>
      <c r="AK1664" s="28" t="str">
        <f t="shared" si="219"/>
        <v/>
      </c>
      <c r="AL1664" s="29" t="str">
        <f t="shared" si="220"/>
        <v/>
      </c>
      <c r="AM1664" s="25" t="str">
        <f t="shared" si="221"/>
        <v/>
      </c>
      <c r="AN1664" s="24" t="str">
        <f t="shared" si="222"/>
        <v>非参评</v>
      </c>
      <c r="AO1664" s="24" t="str">
        <f t="shared" si="223"/>
        <v>MOB1-</v>
      </c>
    </row>
    <row r="1665" spans="1:41" ht="13.5" hidden="1" customHeight="1">
      <c r="A1665" s="24" t="s">
        <v>1168</v>
      </c>
      <c r="B1665" s="34" t="s">
        <v>147</v>
      </c>
      <c r="C1665" s="25">
        <v>808561</v>
      </c>
      <c r="D1665" s="24" t="s">
        <v>537</v>
      </c>
      <c r="E1665" s="26">
        <v>46154.625</v>
      </c>
      <c r="F1665" s="26">
        <v>46154.625</v>
      </c>
      <c r="G1665" s="25">
        <v>0</v>
      </c>
      <c r="H1665" s="25">
        <v>0</v>
      </c>
      <c r="I1665" s="26">
        <v>46154.6965277778</v>
      </c>
      <c r="J1665" s="27">
        <v>27</v>
      </c>
      <c r="K1665" s="27">
        <v>27</v>
      </c>
      <c r="L1665" s="27">
        <v>8</v>
      </c>
      <c r="M1665" s="27">
        <v>812</v>
      </c>
      <c r="N1665" s="27">
        <v>550</v>
      </c>
      <c r="O1665" s="25"/>
      <c r="P1665" s="27"/>
      <c r="Q1665" s="24"/>
      <c r="R1665" s="24"/>
      <c r="S1665" s="27"/>
      <c r="T1665" s="27"/>
      <c r="U1665" s="27"/>
      <c r="V1665" s="27"/>
      <c r="W1665" s="27"/>
      <c r="X1665" s="24" t="str">
        <f>IF(OR(I1665="",说明首页!$C$3-INT(I1665)&gt;7),"是","否")</f>
        <v>否</v>
      </c>
      <c r="Y1665" s="24" t="str">
        <f t="shared" si="208"/>
        <v>是</v>
      </c>
      <c r="Z1665" s="24" t="str">
        <f t="shared" si="209"/>
        <v>否</v>
      </c>
      <c r="AA1665" s="24" t="str">
        <f>IF(OR(I1665="",说明首页!$C$3-INT(I1665)&gt;=3),"是","否")</f>
        <v>否</v>
      </c>
      <c r="AB1665" s="28">
        <f t="shared" si="210"/>
        <v>68.75</v>
      </c>
      <c r="AC1665" s="29">
        <f t="shared" si="211"/>
        <v>0</v>
      </c>
      <c r="AD1665" s="27">
        <f t="shared" si="212"/>
        <v>0</v>
      </c>
      <c r="AE1665" s="29">
        <f t="shared" si="213"/>
        <v>0</v>
      </c>
      <c r="AF1665" s="29">
        <f t="shared" si="214"/>
        <v>0</v>
      </c>
      <c r="AG1665" s="28" t="str">
        <f t="shared" si="215"/>
        <v/>
      </c>
      <c r="AH1665" s="28" t="str">
        <f t="shared" si="216"/>
        <v/>
      </c>
      <c r="AI1665" s="28" t="str">
        <f t="shared" si="217"/>
        <v/>
      </c>
      <c r="AJ1665" s="28" t="str">
        <f t="shared" si="218"/>
        <v/>
      </c>
      <c r="AK1665" s="28" t="str">
        <f t="shared" si="219"/>
        <v/>
      </c>
      <c r="AL1665" s="29" t="str">
        <f t="shared" si="220"/>
        <v/>
      </c>
      <c r="AM1665" s="25" t="str">
        <f t="shared" si="221"/>
        <v/>
      </c>
      <c r="AN1665" s="24" t="str">
        <f t="shared" si="222"/>
        <v>非参评</v>
      </c>
      <c r="AO1665" s="24" t="str">
        <f t="shared" si="223"/>
        <v>MOB1-</v>
      </c>
    </row>
    <row r="1666" spans="1:41" ht="13.5" hidden="1" customHeight="1">
      <c r="A1666" s="24" t="s">
        <v>1168</v>
      </c>
      <c r="B1666" s="34" t="s">
        <v>147</v>
      </c>
      <c r="C1666" s="25">
        <v>808562</v>
      </c>
      <c r="D1666" s="24" t="s">
        <v>1080</v>
      </c>
      <c r="E1666" s="26">
        <v>46154.619444444397</v>
      </c>
      <c r="F1666" s="26">
        <v>46154.619444444397</v>
      </c>
      <c r="G1666" s="25">
        <v>0</v>
      </c>
      <c r="H1666" s="25">
        <v>0</v>
      </c>
      <c r="I1666" s="26">
        <v>46154.706250000003</v>
      </c>
      <c r="J1666" s="27">
        <v>39</v>
      </c>
      <c r="K1666" s="27">
        <v>39</v>
      </c>
      <c r="L1666" s="27">
        <v>11</v>
      </c>
      <c r="M1666" s="27">
        <v>936</v>
      </c>
      <c r="N1666" s="27">
        <v>546</v>
      </c>
      <c r="O1666" s="25"/>
      <c r="P1666" s="27"/>
      <c r="Q1666" s="24"/>
      <c r="R1666" s="24"/>
      <c r="S1666" s="27"/>
      <c r="T1666" s="27"/>
      <c r="U1666" s="27"/>
      <c r="V1666" s="27"/>
      <c r="W1666" s="27"/>
      <c r="X1666" s="24" t="str">
        <f>IF(OR(I1666="",说明首页!$C$3-INT(I1666)&gt;7),"是","否")</f>
        <v>否</v>
      </c>
      <c r="Y1666" s="24" t="str">
        <f t="shared" si="208"/>
        <v>是</v>
      </c>
      <c r="Z1666" s="24" t="str">
        <f t="shared" ref="Z1666:Z1729" si="224">IF(AND(X1666="否",Y1666="否"),"是","否")</f>
        <v>否</v>
      </c>
      <c r="AA1666" s="24" t="str">
        <f>IF(OR(I1666="",说明首页!$C$3-INT(I1666)&gt;=3),"是","否")</f>
        <v>否</v>
      </c>
      <c r="AB1666" s="28">
        <f t="shared" si="210"/>
        <v>49.636363636363633</v>
      </c>
      <c r="AC1666" s="29">
        <f t="shared" si="211"/>
        <v>0</v>
      </c>
      <c r="AD1666" s="27">
        <f t="shared" si="212"/>
        <v>0</v>
      </c>
      <c r="AE1666" s="29">
        <f t="shared" si="213"/>
        <v>0</v>
      </c>
      <c r="AF1666" s="29">
        <f t="shared" si="214"/>
        <v>0</v>
      </c>
      <c r="AG1666" s="28" t="str">
        <f t="shared" si="215"/>
        <v/>
      </c>
      <c r="AH1666" s="28" t="str">
        <f t="shared" si="216"/>
        <v/>
      </c>
      <c r="AI1666" s="28" t="str">
        <f t="shared" si="217"/>
        <v/>
      </c>
      <c r="AJ1666" s="28" t="str">
        <f t="shared" si="218"/>
        <v/>
      </c>
      <c r="AK1666" s="28" t="str">
        <f t="shared" si="219"/>
        <v/>
      </c>
      <c r="AL1666" s="29" t="str">
        <f t="shared" ref="AL1666:AL1729" si="225">IF(Z1666="是",ROUND(AG1666*0.1+AH1666*0.35+AI1666*0.15+AJ1666*0.15+AK1666*0.25,2),"")</f>
        <v/>
      </c>
      <c r="AM1666" s="25" t="str">
        <f t="shared" ref="AM1666:AM1729" si="226">IF(Z1666="是",COUNTIFS($Z$2:$Z$4721,"是",$AL$2:$AL$4721,"&gt;"&amp;AL1666)+1,"")</f>
        <v/>
      </c>
      <c r="AN1666" s="24" t="str">
        <f t="shared" ref="AN1666:AN1729" si="227">IF(Z1666&lt;&gt;"是","非参评",IF(AND(AM1666&lt;=COUNTIF($Z$2:$Z$4721,"是")*0.2,AC1666&gt;MEDIAN(IF($Z$2:$Z$4721="是",$AC$2:$AC$4721))),"S",IF(AM1666&lt;=COUNTIF($Z$2:$Z$4721,"是")*0.5,"A",IF(AM1666&lt;=COUNTIF($Z$2:$Z$4721,"是")*0.8,"B","C"))))</f>
        <v>非参评</v>
      </c>
      <c r="AO1666" s="24" t="str">
        <f t="shared" si="223"/>
        <v>MOB1-</v>
      </c>
    </row>
  </sheetData>
  <sheetProtection formatCells="0" formatColumns="0" formatRows="0" insertColumns="0" insertRows="0" insertHyperlinks="0" deleteColumns="0" deleteRows="0" sort="0" autoFilter="0" pivotTables="0"/>
  <autoFilter ref="A1:AO1666" xr:uid="{00000000-0009-0000-0000-000002000000}">
    <filterColumn colId="1">
      <filters>
        <filter val="管户金条-毅航合肥职场"/>
      </filters>
    </filterColumn>
    <filterColumn colId="40">
      <filters>
        <filter val="MOB1-3"/>
      </filters>
    </filterColumn>
    <sortState xmlns:xlrd2="http://schemas.microsoft.com/office/spreadsheetml/2017/richdata2" ref="A596:AO1424">
      <sortCondition ref="AN1:AN1666"/>
    </sortState>
  </autoFilter>
  <phoneticPr fontId="11" type="noConversion"/>
  <pageMargins left="0.75" right="0.75" top="1" bottom="1" header="0.511811023622047" footer="0.511811023622047"/>
  <pageSetup paperSize="9" orientation="portrait" horizontalDpi="300" verticalDpi="30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>
  <sheetItem sheetStid="2">
    <filterData filterID="CZMXSYVJTQMNSBNJ-dc-appfile:SRZHmbHuZTtoUmSBXetD">
      <hiddenRange rowFrom="1" rowTo="27"/>
      <hiddenRange rowFrom="29" rowTo="57"/>
      <hiddenRange rowFrom="59" rowTo="83"/>
      <hiddenRange rowFrom="85" rowTo="169"/>
      <hiddenRange rowFrom="171" rowTo="212"/>
      <hiddenRange rowFrom="214" rowTo="270"/>
      <hiddenRange rowFrom="272" rowTo="286"/>
      <hiddenRange rowFrom="288" rowTo="317"/>
      <hiddenRange rowFrom="319" rowTo="324"/>
      <hiddenRange rowFrom="326" rowTo="330"/>
      <hiddenRange rowFrom="332" rowTo="501"/>
      <hiddenRange rowFrom="503" rowTo="503"/>
      <hiddenRange rowFrom="505" rowTo="538"/>
      <hiddenRange rowFrom="540" rowTo="646"/>
      <hiddenRange rowFrom="648" rowTo="701"/>
      <hiddenRange rowFrom="703" rowTo="713"/>
      <hiddenRange rowFrom="715" rowTo="764"/>
      <hiddenRange rowFrom="766" rowTo="778"/>
      <hiddenRange rowFrom="780" rowTo="801"/>
      <hiddenRange rowFrom="803" rowTo="1020"/>
      <hiddenRange rowFrom="1022" rowTo="1023"/>
      <hiddenRange rowFrom="1025" rowTo="1033"/>
    </filterData>
    <filterData filterID="CZMXSYVJTQMNSBNJ-dc-appfile:Ja4i4QXQUdKVw7Q9xWB0">
      <hiddenRange rowFrom="1" rowTo="27"/>
      <hiddenRange rowFrom="29" rowTo="317"/>
      <hiddenRange rowFrom="319" rowTo="646"/>
      <hiddenRange rowFrom="648" rowTo="1033"/>
    </filterData>
    <filterData filterID="CZMXSYVJTQMNSBNJ-dc-appfile:oZTIGsZ81h3vc5cSEJU8"/>
    <filterData filterID="CZMXSYVJTQMNSBNJ-dc-appfile:WRd1ZqZB09es8tAls65R">
      <hiddenRange rowFrom="1" rowTo="26"/>
      <hiddenRange rowFrom="28" rowTo="100"/>
      <hiddenRange rowFrom="102" rowTo="136"/>
      <hiddenRange rowFrom="138" rowTo="144"/>
      <hiddenRange rowFrom="146" rowTo="163"/>
      <hiddenRange rowFrom="165" rowTo="187"/>
      <hiddenRange rowFrom="189" rowTo="198"/>
      <hiddenRange rowFrom="200" rowTo="209"/>
      <hiddenRange rowFrom="211" rowTo="225"/>
      <hiddenRange rowFrom="227" rowTo="230"/>
      <hiddenRange rowFrom="232" rowTo="263"/>
      <hiddenRange rowFrom="265" rowTo="271"/>
      <hiddenRange rowFrom="273" rowTo="287"/>
      <hiddenRange rowFrom="289" rowTo="391"/>
      <hiddenRange rowFrom="393" rowTo="408"/>
      <hiddenRange rowFrom="410" rowTo="438"/>
      <hiddenRange rowFrom="440" rowTo="461"/>
      <hiddenRange rowFrom="463" rowTo="465"/>
      <hiddenRange rowFrom="467" rowTo="469"/>
      <hiddenRange rowFrom="471" rowTo="472"/>
      <hiddenRange rowFrom="474" rowTo="531"/>
      <hiddenRange rowFrom="533" rowTo="540"/>
      <hiddenRange rowFrom="542" rowTo="546"/>
      <hiddenRange rowFrom="548" rowTo="558"/>
      <hiddenRange rowFrom="560" rowTo="573"/>
      <hiddenRange rowFrom="575" rowTo="617"/>
      <hiddenRange rowFrom="619" rowTo="634"/>
      <hiddenRange rowFrom="636" rowTo="658"/>
      <hiddenRange rowFrom="661" rowTo="690"/>
      <hiddenRange rowFrom="692" rowTo="695"/>
      <hiddenRange rowFrom="697" rowTo="700"/>
      <hiddenRange rowFrom="702" rowTo="721"/>
      <hiddenRange rowFrom="723" rowTo="729"/>
      <hiddenRange rowFrom="731" rowTo="740"/>
      <hiddenRange rowFrom="742" rowTo="745"/>
      <hiddenRange rowFrom="747" rowTo="751"/>
      <hiddenRange rowFrom="753" rowTo="760"/>
      <hiddenRange rowFrom="763" rowTo="763"/>
      <hiddenRange rowFrom="765" rowTo="769"/>
      <hiddenRange rowFrom="771" rowTo="790"/>
      <hiddenRange rowFrom="792" rowTo="831"/>
      <hiddenRange rowFrom="833" rowTo="844"/>
      <hiddenRange rowFrom="846" rowTo="876"/>
      <hiddenRange rowFrom="878" rowTo="881"/>
      <hiddenRange rowFrom="884" rowTo="905"/>
      <hiddenRange rowFrom="907" rowTo="918"/>
      <hiddenRange rowFrom="920" rowTo="932"/>
      <hiddenRange rowFrom="934" rowTo="959"/>
      <hiddenRange rowFrom="961" rowTo="978"/>
      <hiddenRange rowFrom="980" rowTo="1007"/>
      <hiddenRange rowFrom="1009" rowTo="1018"/>
      <hiddenRange rowFrom="1020" rowTo="1033"/>
    </filterData>
    <filterData filterID="CZMXSYVJTQMNSBNJ-dc-appfile:WAivh0s0GlaRCfyrAIx7">
      <hiddenRange rowFrom="1" rowTo="16"/>
      <hiddenRange rowFrom="18" rowTo="32"/>
      <hiddenRange rowFrom="34" rowTo="246"/>
      <hiddenRange rowFrom="248" rowTo="264"/>
      <hiddenRange rowFrom="266" rowTo="288"/>
      <hiddenRange rowFrom="290" rowTo="311"/>
      <hiddenRange rowFrom="313" rowTo="376"/>
      <hiddenRange rowFrom="379" rowTo="467"/>
      <hiddenRange rowFrom="469" rowTo="496"/>
      <hiddenRange rowFrom="498" rowTo="527"/>
      <hiddenRange rowFrom="529" rowTo="604"/>
      <hiddenRange rowFrom="606" rowTo="833"/>
      <hiddenRange rowFrom="835" rowTo="887"/>
      <hiddenRange rowFrom="889" rowTo="943"/>
      <hiddenRange rowFrom="945" rowTo="1033"/>
    </filterData>
    <filterData filterID="CZMXSYVJTQMNSBNJ-dc-appfile:e1MiO_dHTwHUbcFuazXx">
      <hiddenRange rowFrom="1" rowTo="4"/>
      <hiddenRange rowFrom="6" rowTo="8"/>
      <hiddenRange rowFrom="10" rowTo="13"/>
      <hiddenRange rowFrom="15" rowTo="20"/>
      <hiddenRange rowFrom="23" rowTo="28"/>
      <hiddenRange rowFrom="30" rowTo="35"/>
      <hiddenRange rowFrom="37" rowTo="45"/>
      <hiddenRange rowFrom="47" rowTo="62"/>
      <hiddenRange rowFrom="64" rowTo="74"/>
      <hiddenRange rowFrom="76" rowTo="79"/>
      <hiddenRange rowFrom="81" rowTo="105"/>
      <hiddenRange rowFrom="107" rowTo="122"/>
      <hiddenRange rowFrom="124" rowTo="133"/>
      <hiddenRange rowFrom="135" rowTo="137"/>
      <hiddenRange rowFrom="139" rowTo="139"/>
      <hiddenRange rowFrom="141" rowTo="143"/>
      <hiddenRange rowFrom="145" rowTo="155"/>
      <hiddenRange rowFrom="157" rowTo="167"/>
      <hiddenRange rowFrom="169" rowTo="185"/>
      <hiddenRange rowFrom="187" rowTo="199"/>
      <hiddenRange rowFrom="201" rowTo="210"/>
      <hiddenRange rowFrom="212" rowTo="227"/>
      <hiddenRange rowFrom="229" rowTo="231"/>
      <hiddenRange rowFrom="233" rowTo="233"/>
      <hiddenRange rowFrom="235" rowTo="249"/>
      <hiddenRange rowFrom="251" rowTo="259"/>
      <hiddenRange rowFrom="261" rowTo="296"/>
      <hiddenRange rowFrom="298" rowTo="302"/>
      <hiddenRange rowFrom="304" rowTo="315"/>
      <hiddenRange rowFrom="317" rowTo="327"/>
      <hiddenRange rowFrom="329" rowTo="332"/>
      <hiddenRange rowFrom="335" rowTo="350"/>
      <hiddenRange rowFrom="353" rowTo="355"/>
      <hiddenRange rowFrom="358" rowTo="358"/>
      <hiddenRange rowFrom="360" rowTo="365"/>
      <hiddenRange rowFrom="367" rowTo="367"/>
      <hiddenRange rowFrom="369" rowTo="378"/>
      <hiddenRange rowFrom="380" rowTo="387"/>
      <hiddenRange rowFrom="389" rowTo="393"/>
      <hiddenRange rowFrom="395" rowTo="397"/>
      <hiddenRange rowFrom="399" rowTo="400"/>
      <hiddenRange rowFrom="402" rowTo="412"/>
      <hiddenRange rowFrom="414" rowTo="418"/>
      <hiddenRange rowFrom="420" rowTo="443"/>
      <hiddenRange rowFrom="447" rowTo="449"/>
      <hiddenRange rowFrom="451" rowTo="463"/>
      <hiddenRange rowFrom="465" rowTo="477"/>
      <hiddenRange rowFrom="479" rowTo="480"/>
      <hiddenRange rowFrom="482" rowTo="521"/>
      <hiddenRange rowFrom="523" rowTo="535"/>
      <hiddenRange rowFrom="537" rowTo="544"/>
      <hiddenRange rowFrom="546" rowTo="547"/>
      <hiddenRange rowFrom="549" rowTo="551"/>
      <hiddenRange rowFrom="554" rowTo="555"/>
      <hiddenRange rowFrom="557" rowTo="575"/>
      <hiddenRange rowFrom="577" rowTo="587"/>
      <hiddenRange rowFrom="589" rowTo="596"/>
      <hiddenRange rowFrom="598" rowTo="602"/>
      <hiddenRange rowFrom="604" rowTo="610"/>
      <hiddenRange rowFrom="612" rowTo="614"/>
      <hiddenRange rowFrom="616" rowTo="627"/>
      <hiddenRange rowFrom="629" rowTo="643"/>
      <hiddenRange rowFrom="645" rowTo="645"/>
      <hiddenRange rowFrom="647" rowTo="647"/>
      <hiddenRange rowFrom="649" rowTo="651"/>
      <hiddenRange rowFrom="653" rowTo="653"/>
      <hiddenRange rowFrom="655" rowTo="662"/>
      <hiddenRange rowFrom="664" rowTo="676"/>
      <hiddenRange rowFrom="678" rowTo="684"/>
      <hiddenRange rowFrom="687" rowTo="688"/>
      <hiddenRange rowFrom="690" rowTo="704"/>
      <hiddenRange rowFrom="709" rowTo="711"/>
      <hiddenRange rowFrom="713" rowTo="716"/>
      <hiddenRange rowFrom="719" rowTo="720"/>
      <hiddenRange rowFrom="722" rowTo="737"/>
      <hiddenRange rowFrom="739" rowTo="753"/>
      <hiddenRange rowFrom="755" rowTo="768"/>
      <hiddenRange rowFrom="770" rowTo="776"/>
      <hiddenRange rowFrom="778" rowTo="788"/>
      <hiddenRange rowFrom="790" rowTo="793"/>
      <hiddenRange rowFrom="795" rowTo="800"/>
      <hiddenRange rowFrom="802" rowTo="807"/>
      <hiddenRange rowFrom="810" rowTo="812"/>
      <hiddenRange rowFrom="814" rowTo="834"/>
      <hiddenRange rowFrom="836" rowTo="840"/>
      <hiddenRange rowFrom="842" rowTo="843"/>
      <hiddenRange rowFrom="845" rowTo="859"/>
      <hiddenRange rowFrom="861" rowTo="877"/>
      <hiddenRange rowFrom="880" rowTo="886"/>
      <hiddenRange rowFrom="888" rowTo="891"/>
      <hiddenRange rowFrom="894" rowTo="895"/>
      <hiddenRange rowFrom="897" rowTo="908"/>
      <hiddenRange rowFrom="910" rowTo="921"/>
      <hiddenRange rowFrom="923" rowTo="936"/>
      <hiddenRange rowFrom="938" rowTo="948"/>
      <hiddenRange rowFrom="950" rowTo="956"/>
      <hiddenRange rowFrom="958" rowTo="966"/>
      <hiddenRange rowFrom="970" rowTo="981"/>
      <hiddenRange rowFrom="983" rowTo="984"/>
      <hiddenRange rowFrom="986" rowTo="988"/>
      <hiddenRange rowFrom="990" rowTo="991"/>
      <hiddenRange rowFrom="994" rowTo="1005"/>
      <hiddenRange rowFrom="1007" rowTo="1031"/>
      <hiddenRange rowFrom="1033" rowTo="1033"/>
    </filterData>
    <filterData filterID="CZMXSYVJTQMNSBNJ-dc-appfile:vSKpsKNl5RB0NmGoLb0m"/>
    <autofilterInfo filterID="CZMXSYVJTQMNSBNJ-dc-appfile:Ja4i4QXQUdKVw7Q9xWB0">
      <autoFilter xmlns="http://schemas.openxmlformats.org/spreadsheetml/2006/main" ref="A1:AN1034">
        <filterColumn colId="1">
          <customFilters>
            <customFilter operator="equal" val="管户金条-广达陕西职场"/>
          </customFilters>
        </filterColumn>
        <filterColumn colId="38">
          <customFilters>
            <customFilter operator="equal" val="S"/>
          </customFilters>
        </filterColumn>
      </autoFilter>
    </autofilterInfo>
    <autofilterInfo filterID="CZMXSYVJTQMNSBNJ-dc-appfile:WRd1ZqZB09es8tAls65R">
      <autoFilter xmlns="http://schemas.openxmlformats.org/spreadsheetml/2006/main" ref="A1:AN1034">
        <filterColumn colId="1">
          <customFilters>
            <customFilter operator="equal" val="管户金条-华啸职场"/>
          </customFilters>
        </filterColumn>
      </autoFilter>
    </autofilterInfo>
    <autofilterInfo filterID="CZMXSYVJTQMNSBNJ-dc-appfile:WAivh0s0GlaRCfyrAIx7">
      <autoFilter xmlns="http://schemas.openxmlformats.org/spreadsheetml/2006/main" ref="A1:AN1034">
        <filterColumn colId="1">
          <customFilters>
            <customFilter operator="equal" val="管户金条-汇讯职场"/>
          </customFilters>
        </filterColumn>
        <filterColumn colId="25">
          <customFilters>
            <customFilter operator="equal" val="是"/>
          </customFilters>
        </filterColumn>
        <filterColumn colId="38">
          <customFilters>
            <customFilter operator="equal" val="C"/>
          </customFilters>
        </filterColumn>
      </autoFilter>
    </autofilterInfo>
    <autofilterInfo filterID="CZMXSYVJTQMNSBNJ-dc-appfile:e1MiO_dHTwHUbcFuazXx">
      <autoFilter xmlns="http://schemas.openxmlformats.org/spreadsheetml/2006/main" ref="A1:AN1034">
        <filterColumn colId="1">
          <customFilters>
            <customFilter operator="equal" val="管户金条-伽玛职场"/>
          </customFilters>
        </filterColumn>
      </autoFilter>
    </autofilterInfo>
    <autofilterInfo filterID="CZMXSYVJTQMNSBNJ-dc-appfile:SRZHmbHuZTtoUmSBXetD">
      <autoFilter xmlns="http://schemas.openxmlformats.org/spreadsheetml/2006/main" ref="A1:AN1034">
        <filterColumn colId="1">
          <customFilters>
            <customFilter operator="equal" val="管户金条-广达陕西职场"/>
          </customFilters>
        </filterColumn>
        <filterColumn colId="25">
          <customFilters>
            <customFilter operator="equal" val="是"/>
          </customFilters>
        </filterColumn>
      </autoFilter>
    </autofilterInfo>
  </sheetItem>
  <sheetItem sheetStid="3">
    <filterData filterID="CZMXSYVJTQMNSBNJ-dc-appfile:e1MiO_dHTwHUbcFuazXx">
      <hiddenRange rowFrom="1" rowTo="5"/>
      <hiddenRange rowFrom="7" rowTo="20"/>
      <hiddenRange rowFrom="22" rowTo="27"/>
      <hiddenRange rowFrom="29" rowTo="31"/>
      <hiddenRange rowFrom="33" rowTo="40"/>
      <hiddenRange rowFrom="42" rowTo="44"/>
      <hiddenRange rowFrom="46" rowTo="46"/>
      <hiddenRange rowFrom="48" rowTo="54"/>
      <hiddenRange rowFrom="56" rowTo="61"/>
      <hiddenRange rowFrom="64" rowTo="72"/>
      <hiddenRange rowFrom="74" rowTo="76"/>
      <hiddenRange rowFrom="78" rowTo="89"/>
      <hiddenRange rowFrom="91" rowTo="100"/>
      <hiddenRange rowFrom="102" rowTo="115"/>
      <hiddenRange rowFrom="117" rowTo="121"/>
      <hiddenRange rowFrom="123" rowTo="126"/>
      <hiddenRange rowFrom="128" rowTo="128"/>
      <hiddenRange rowFrom="131" rowTo="138"/>
      <hiddenRange rowFrom="140" rowTo="142"/>
      <hiddenRange rowFrom="144" rowTo="144"/>
      <hiddenRange rowFrom="146" rowTo="147"/>
      <hiddenRange rowFrom="149" rowTo="152"/>
      <hiddenRange rowFrom="154" rowTo="171"/>
      <hiddenRange rowFrom="173" rowTo="174"/>
      <hiddenRange rowFrom="176" rowTo="192"/>
      <hiddenRange rowFrom="194" rowTo="198"/>
      <hiddenRange rowFrom="201" rowTo="208"/>
      <hiddenRange rowFrom="210" rowTo="220"/>
      <hiddenRange rowFrom="223" rowTo="225"/>
      <hiddenRange rowFrom="227" rowTo="227"/>
      <hiddenRange rowFrom="229" rowTo="237"/>
      <hiddenRange rowFrom="239" rowTo="247"/>
      <hiddenRange rowFrom="249" rowTo="261"/>
      <hiddenRange rowFrom="263" rowTo="285"/>
      <hiddenRange rowFrom="287" rowTo="297"/>
      <hiddenRange rowFrom="299" rowTo="311"/>
      <hiddenRange rowFrom="313" rowTo="328"/>
      <hiddenRange rowFrom="330" rowTo="333"/>
      <hiddenRange rowFrom="335" rowTo="337"/>
      <hiddenRange rowFrom="339" rowTo="355"/>
      <hiddenRange rowFrom="357" rowTo="357"/>
      <hiddenRange rowFrom="359" rowTo="359"/>
      <hiddenRange rowFrom="361" rowTo="374"/>
      <hiddenRange rowFrom="377" rowTo="379"/>
      <hiddenRange rowFrom="381" rowTo="398"/>
      <hiddenRange rowFrom="403" rowTo="421"/>
      <hiddenRange rowFrom="425" rowTo="431"/>
      <hiddenRange rowFrom="433" rowTo="434"/>
      <hiddenRange rowFrom="436" rowTo="439"/>
      <hiddenRange rowFrom="441" rowTo="444"/>
      <hiddenRange rowFrom="446" rowTo="447"/>
      <hiddenRange rowFrom="449" rowTo="451"/>
      <hiddenRange rowFrom="453" rowTo="472"/>
      <hiddenRange rowFrom="474" rowTo="477"/>
      <hiddenRange rowFrom="479" rowTo="479"/>
      <hiddenRange rowFrom="481" rowTo="482"/>
      <hiddenRange rowFrom="484" rowTo="490"/>
      <hiddenRange rowFrom="493" rowTo="494"/>
      <hiddenRange rowFrom="496" rowTo="500"/>
      <hiddenRange rowFrom="502" rowTo="505"/>
      <hiddenRange rowFrom="509" rowTo="510"/>
      <hiddenRange rowFrom="512" rowTo="512"/>
      <hiddenRange rowFrom="514" rowTo="517"/>
      <hiddenRange rowFrom="520" rowTo="528"/>
      <hiddenRange rowFrom="530" rowTo="532"/>
      <hiddenRange rowFrom="534" rowTo="539"/>
      <hiddenRange rowFrom="541" rowTo="551"/>
      <hiddenRange rowFrom="554" rowTo="554"/>
      <hiddenRange rowFrom="556" rowTo="556"/>
      <hiddenRange rowFrom="558" rowTo="566"/>
      <hiddenRange rowFrom="569" rowTo="574"/>
      <hiddenRange rowFrom="576" rowTo="617"/>
      <hiddenRange rowFrom="620" rowTo="648"/>
      <hiddenRange rowFrom="650" rowTo="661"/>
      <hiddenRange rowFrom="663" rowTo="669"/>
      <hiddenRange rowFrom="671" rowTo="672"/>
      <hiddenRange rowFrom="674" rowTo="675"/>
      <hiddenRange rowFrom="677" rowTo="681"/>
      <hiddenRange rowFrom="683" rowTo="711"/>
      <hiddenRange rowFrom="714" rowTo="714"/>
      <hiddenRange rowFrom="716" rowTo="723"/>
      <hiddenRange rowFrom="725" rowTo="731"/>
      <hiddenRange rowFrom="734" rowTo="735"/>
      <hiddenRange rowFrom="737" rowTo="739"/>
      <hiddenRange rowFrom="741" rowTo="743"/>
      <hiddenRange rowFrom="745" rowTo="753"/>
      <hiddenRange rowFrom="755" rowTo="758"/>
      <hiddenRange rowFrom="760" rowTo="761"/>
      <hiddenRange rowFrom="763" rowTo="780"/>
      <hiddenRange rowFrom="782" rowTo="782"/>
      <hiddenRange rowFrom="784" rowTo="797"/>
      <hiddenRange rowFrom="799" rowTo="799"/>
      <hiddenRange rowFrom="801" rowTo="828"/>
      <hiddenRange rowFrom="830" rowTo="830"/>
      <hiddenRange rowFrom="832" rowTo="850"/>
      <hiddenRange rowFrom="852" rowTo="854"/>
      <hiddenRange rowFrom="856" rowTo="859"/>
      <hiddenRange rowFrom="861" rowTo="861"/>
      <hiddenRange rowFrom="863" rowTo="864"/>
      <hiddenRange rowFrom="866" rowTo="887"/>
      <hiddenRange rowFrom="889" rowTo="895"/>
      <hiddenRange rowFrom="897" rowTo="899"/>
      <hiddenRange rowFrom="901" rowTo="914"/>
      <hiddenRange rowFrom="916" rowTo="917"/>
      <hiddenRange rowFrom="920" rowTo="926"/>
      <hiddenRange rowFrom="928" rowTo="929"/>
      <hiddenRange rowFrom="931" rowTo="935"/>
      <hiddenRange rowFrom="939" rowTo="951"/>
      <hiddenRange rowFrom="953" rowTo="962"/>
      <hiddenRange rowFrom="964" rowTo="982"/>
      <hiddenRange rowFrom="984" rowTo="984"/>
      <hiddenRange rowFrom="986" rowTo="1000"/>
      <hiddenRange rowFrom="1002" rowTo="1027"/>
      <hiddenRange rowFrom="1029" rowTo="1055"/>
      <hiddenRange rowFrom="1057" rowTo="1069"/>
      <hiddenRange rowFrom="1071" rowTo="1079"/>
      <hiddenRange rowFrom="1081" rowTo="1094"/>
      <hiddenRange rowFrom="1096" rowTo="1096"/>
      <hiddenRange rowFrom="1098" rowTo="1100"/>
      <hiddenRange rowFrom="1102" rowTo="1129"/>
      <hiddenRange rowFrom="1131" rowTo="1133"/>
      <hiddenRange rowFrom="1135" rowTo="1142"/>
      <hiddenRange rowFrom="1145" rowTo="1145"/>
      <hiddenRange rowFrom="1149" rowTo="1151"/>
      <hiddenRange rowFrom="1153" rowTo="1165"/>
      <hiddenRange rowFrom="1168" rowTo="1168"/>
      <hiddenRange rowFrom="1171" rowTo="1173"/>
      <hiddenRange rowFrom="1175" rowTo="1193"/>
      <hiddenRange rowFrom="1195" rowTo="1201"/>
      <hiddenRange rowFrom="1203" rowTo="1215"/>
      <hiddenRange rowFrom="1218" rowTo="1218"/>
      <hiddenRange rowFrom="1220" rowTo="1223"/>
      <hiddenRange rowFrom="1225" rowTo="1227"/>
      <hiddenRange rowFrom="1229" rowTo="1235"/>
      <hiddenRange rowFrom="1237" rowTo="1255"/>
      <hiddenRange rowFrom="1257" rowTo="1268"/>
      <hiddenRange rowFrom="1271" rowTo="1274"/>
      <hiddenRange rowFrom="1276" rowTo="1279"/>
      <hiddenRange rowFrom="1281" rowTo="1283"/>
      <hiddenRange rowFrom="1287" rowTo="1288"/>
      <hiddenRange rowFrom="1290" rowTo="1290"/>
      <hiddenRange rowFrom="1292" rowTo="1298"/>
      <hiddenRange rowFrom="1300" rowTo="1300"/>
      <hiddenRange rowFrom="1303" rowTo="1311"/>
      <hiddenRange rowFrom="1313" rowTo="1329"/>
      <hiddenRange rowFrom="1331" rowTo="1336"/>
      <hiddenRange rowFrom="1338" rowTo="1342"/>
      <hiddenRange rowFrom="1344" rowTo="1350"/>
      <hiddenRange rowFrom="1355" rowTo="1356"/>
      <hiddenRange rowFrom="1358" rowTo="1358"/>
      <hiddenRange rowFrom="1360" rowTo="1364"/>
      <hiddenRange rowFrom="1366" rowTo="1366"/>
      <hiddenRange rowFrom="1368" rowTo="1374"/>
      <hiddenRange rowFrom="1378" rowTo="1382"/>
      <hiddenRange rowFrom="1384" rowTo="1388"/>
      <hiddenRange rowFrom="1390" rowTo="1394"/>
      <hiddenRange rowFrom="1396" rowTo="1400"/>
      <hiddenRange rowFrom="1402" rowTo="1407"/>
      <hiddenRange rowFrom="1409" rowTo="1412"/>
      <hiddenRange rowFrom="1414" rowTo="1424"/>
      <hiddenRange rowFrom="1426" rowTo="1436"/>
      <hiddenRange rowFrom="1438" rowTo="1446"/>
      <hiddenRange rowFrom="1448" rowTo="1449"/>
      <hiddenRange rowFrom="1451" rowTo="1456"/>
      <hiddenRange rowFrom="1458" rowTo="1458"/>
      <hiddenRange rowFrom="1460" rowTo="1470"/>
      <hiddenRange rowFrom="1472" rowTo="1479"/>
      <hiddenRange rowFrom="1481" rowTo="1489"/>
      <hiddenRange rowFrom="1491" rowTo="1512"/>
      <hiddenRange rowFrom="1514" rowTo="1514"/>
      <hiddenRange rowFrom="1516" rowTo="1550"/>
      <hiddenRange rowFrom="1552" rowTo="1561"/>
      <hiddenRange rowFrom="1563" rowTo="1585"/>
      <hiddenRange rowFrom="1587" rowTo="1593"/>
      <hiddenRange rowFrom="1595" rowTo="1606"/>
      <hiddenRange rowFrom="1608" rowTo="1621"/>
      <hiddenRange rowFrom="1623" rowTo="1628"/>
      <hiddenRange rowFrom="1630" rowTo="1636"/>
      <hiddenRange rowFrom="1638" rowTo="1638"/>
      <hiddenRange rowFrom="1641" rowTo="1642"/>
      <hiddenRange rowFrom="1644" rowTo="1645"/>
      <hiddenRange rowFrom="1647" rowTo="1648"/>
      <hiddenRange rowFrom="1650" rowTo="1651"/>
      <hiddenRange rowFrom="1653" rowTo="1656"/>
      <hiddenRange rowFrom="1658" rowTo="1662"/>
      <hiddenRange rowFrom="1664" rowTo="1672"/>
      <hiddenRange rowFrom="1674" rowTo="1677"/>
    </filterData>
    <filterData filterID="CZMXSYVJTQMNSBNJ-dc-appfile:flkkTbPs3Lc2EZmdYRHy">
      <hiddenRange rowFrom="1" rowTo="21"/>
      <hiddenRange rowFrom="23" rowTo="60"/>
      <hiddenRange rowFrom="62" rowTo="120"/>
      <hiddenRange rowFrom="122" rowTo="131"/>
      <hiddenRange rowFrom="133" rowTo="161"/>
      <hiddenRange rowFrom="163" rowTo="184"/>
      <hiddenRange rowFrom="186" rowTo="194"/>
      <hiddenRange rowFrom="196" rowTo="196"/>
      <hiddenRange rowFrom="198" rowTo="203"/>
      <hiddenRange rowFrom="205" rowTo="210"/>
      <hiddenRange rowFrom="212" rowTo="224"/>
      <hiddenRange rowFrom="226" rowTo="226"/>
      <hiddenRange rowFrom="228" rowTo="230"/>
      <hiddenRange rowFrom="232" rowTo="239"/>
      <hiddenRange rowFrom="241" rowTo="309"/>
      <hiddenRange rowFrom="311" rowTo="319"/>
      <hiddenRange rowFrom="321" rowTo="410"/>
      <hiddenRange rowFrom="412" rowTo="427"/>
      <hiddenRange rowFrom="429" rowTo="430"/>
      <hiddenRange rowFrom="432" rowTo="475"/>
      <hiddenRange rowFrom="477" rowTo="503"/>
      <hiddenRange rowFrom="505" rowTo="519"/>
      <hiddenRange rowFrom="521" rowTo="529"/>
      <hiddenRange rowFrom="531" rowTo="538"/>
      <hiddenRange rowFrom="540" rowTo="589"/>
      <hiddenRange rowFrom="591" rowTo="604"/>
      <hiddenRange rowFrom="606" rowTo="663"/>
      <hiddenRange rowFrom="665" rowTo="694"/>
      <hiddenRange rowFrom="696" rowTo="701"/>
      <hiddenRange rowFrom="703" rowTo="764"/>
      <hiddenRange rowFrom="766" rowTo="787"/>
      <hiddenRange rowFrom="789" rowTo="795"/>
      <hiddenRange rowFrom="797" rowTo="798"/>
      <hiddenRange rowFrom="800" rowTo="808"/>
      <hiddenRange rowFrom="810" rowTo="811"/>
      <hiddenRange rowFrom="813" rowTo="827"/>
      <hiddenRange rowFrom="829" rowTo="862"/>
      <hiddenRange rowFrom="864" rowTo="870"/>
      <hiddenRange rowFrom="872" rowTo="942"/>
      <hiddenRange rowFrom="944" rowTo="963"/>
      <hiddenRange rowFrom="965" rowTo="967"/>
      <hiddenRange rowFrom="969" rowTo="976"/>
      <hiddenRange rowFrom="978" rowTo="996"/>
      <hiddenRange rowFrom="998" rowTo="1021"/>
      <hiddenRange rowFrom="1023" rowTo="1038"/>
      <hiddenRange rowFrom="1040" rowTo="1081"/>
      <hiddenRange rowFrom="1083" rowTo="1086"/>
      <hiddenRange rowFrom="1088" rowTo="1099"/>
      <hiddenRange rowFrom="1101" rowTo="1107"/>
      <hiddenRange rowFrom="1109" rowTo="1110"/>
      <hiddenRange rowFrom="1112" rowTo="1116"/>
      <hiddenRange rowFrom="1118" rowTo="1118"/>
      <hiddenRange rowFrom="1120" rowTo="1243"/>
      <hiddenRange rowFrom="1245" rowTo="1246"/>
      <hiddenRange rowFrom="1248" rowTo="1251"/>
      <hiddenRange rowFrom="1253" rowTo="1261"/>
      <hiddenRange rowFrom="1263" rowTo="1286"/>
      <hiddenRange rowFrom="1288" rowTo="1318"/>
      <hiddenRange rowFrom="1320" rowTo="1324"/>
      <hiddenRange rowFrom="1326" rowTo="1405"/>
      <hiddenRange rowFrom="1407" rowTo="1418"/>
      <hiddenRange rowFrom="1420" rowTo="1526"/>
      <hiddenRange rowFrom="1528" rowTo="1569"/>
      <hiddenRange rowFrom="1571" rowTo="1601"/>
      <hiddenRange rowFrom="1603" rowTo="1609"/>
      <hiddenRange rowFrom="1611" rowTo="1618"/>
      <hiddenRange rowFrom="1620" rowTo="1637"/>
      <hiddenRange rowFrom="1639" rowTo="1677"/>
    </filterData>
    <filterData filterID="CZMXSYVJTQMNSBNJ-dc-appfile:D1zIactJvmQG4A6yr-4g">
      <hiddenRange rowFrom="1" rowTo="10"/>
      <hiddenRange rowFrom="12" rowTo="38"/>
      <hiddenRange rowFrom="40" rowTo="67"/>
      <hiddenRange rowFrom="69" rowTo="82"/>
      <hiddenRange rowFrom="84" rowTo="108"/>
      <hiddenRange rowFrom="110" rowTo="145"/>
      <hiddenRange rowFrom="147" rowTo="202"/>
      <hiddenRange rowFrom="204" rowTo="217"/>
      <hiddenRange rowFrom="219" rowTo="244"/>
      <hiddenRange rowFrom="246" rowTo="248"/>
      <hiddenRange rowFrom="250" rowTo="258"/>
      <hiddenRange rowFrom="260" rowTo="269"/>
      <hiddenRange rowFrom="271" rowTo="288"/>
      <hiddenRange rowFrom="290" rowTo="332"/>
      <hiddenRange rowFrom="334" rowTo="383"/>
      <hiddenRange rowFrom="385" rowTo="387"/>
      <hiddenRange rowFrom="389" rowTo="466"/>
      <hiddenRange rowFrom="468" rowTo="530"/>
      <hiddenRange rowFrom="532" rowTo="570"/>
      <hiddenRange rowFrom="572" rowTo="610"/>
      <hiddenRange rowFrom="612" rowTo="655"/>
      <hiddenRange rowFrom="657" rowTo="741"/>
      <hiddenRange rowFrom="743" rowTo="832"/>
      <hiddenRange rowFrom="834" rowTo="857"/>
      <hiddenRange rowFrom="859" rowTo="890"/>
      <hiddenRange rowFrom="892" rowTo="893"/>
      <hiddenRange rowFrom="895" rowTo="922"/>
      <hiddenRange rowFrom="924" rowTo="966"/>
      <hiddenRange rowFrom="968" rowTo="988"/>
      <hiddenRange rowFrom="990" rowTo="994"/>
      <hiddenRange rowFrom="996" rowTo="1007"/>
      <hiddenRange rowFrom="1009" rowTo="1012"/>
      <hiddenRange rowFrom="1014" rowTo="1018"/>
      <hiddenRange rowFrom="1020" rowTo="1022"/>
      <hiddenRange rowFrom="1024" rowTo="1037"/>
      <hiddenRange rowFrom="1039" rowTo="1040"/>
      <hiddenRange rowFrom="1042" rowTo="1062"/>
      <hiddenRange rowFrom="1064" rowTo="1075"/>
      <hiddenRange rowFrom="1077" rowTo="1085"/>
      <hiddenRange rowFrom="1087" rowTo="1126"/>
      <hiddenRange rowFrom="1128" rowTo="1180"/>
      <hiddenRange rowFrom="1182" rowTo="1238"/>
      <hiddenRange rowFrom="1240" rowTo="1252"/>
      <hiddenRange rowFrom="1254" rowTo="1282"/>
      <hiddenRange rowFrom="1284" rowTo="1305"/>
      <hiddenRange rowFrom="1307" rowTo="1319"/>
      <hiddenRange rowFrom="1321" rowTo="1321"/>
      <hiddenRange rowFrom="1323" rowTo="1328"/>
      <hiddenRange rowFrom="1330" rowTo="1347"/>
      <hiddenRange rowFrom="1349" rowTo="1437"/>
      <hiddenRange rowFrom="1439" rowTo="1450"/>
      <hiddenRange rowFrom="1452" rowTo="1463"/>
      <hiddenRange rowFrom="1465" rowTo="1483"/>
      <hiddenRange rowFrom="1485" rowTo="1574"/>
      <hiddenRange rowFrom="1576" rowTo="1588"/>
      <hiddenRange rowFrom="1590" rowTo="1590"/>
      <hiddenRange rowFrom="1592" rowTo="1603"/>
      <hiddenRange rowFrom="1605" rowTo="1677"/>
    </filterData>
    <filterData filterID="CZMXSYVJTQMNSBNJ-dc-appfile:oZTIGsZ81h3vc5cSEJU8"/>
    <filterData filterID="CZMXSYVJTQMNSBNJ-dc-appfile:OtiWgNM4mA2rNT7T0eUq">
      <hiddenRange rowFrom="1" rowTo="21"/>
      <hiddenRange rowFrom="23" rowTo="60"/>
      <hiddenRange rowFrom="62" rowTo="120"/>
      <hiddenRange rowFrom="122" rowTo="131"/>
      <hiddenRange rowFrom="133" rowTo="161"/>
      <hiddenRange rowFrom="163" rowTo="184"/>
      <hiddenRange rowFrom="186" rowTo="194"/>
      <hiddenRange rowFrom="196" rowTo="196"/>
      <hiddenRange rowFrom="198" rowTo="203"/>
      <hiddenRange rowFrom="205" rowTo="210"/>
      <hiddenRange rowFrom="212" rowTo="224"/>
      <hiddenRange rowFrom="226" rowTo="226"/>
      <hiddenRange rowFrom="228" rowTo="230"/>
      <hiddenRange rowFrom="232" rowTo="239"/>
      <hiddenRange rowFrom="241" rowTo="309"/>
      <hiddenRange rowFrom="311" rowTo="319"/>
      <hiddenRange rowFrom="321" rowTo="410"/>
      <hiddenRange rowFrom="412" rowTo="427"/>
      <hiddenRange rowFrom="429" rowTo="430"/>
      <hiddenRange rowFrom="432" rowTo="475"/>
      <hiddenRange rowFrom="477" rowTo="503"/>
      <hiddenRange rowFrom="505" rowTo="519"/>
      <hiddenRange rowFrom="521" rowTo="529"/>
      <hiddenRange rowFrom="531" rowTo="538"/>
      <hiddenRange rowFrom="540" rowTo="589"/>
      <hiddenRange rowFrom="591" rowTo="604"/>
      <hiddenRange rowFrom="606" rowTo="663"/>
      <hiddenRange rowFrom="665" rowTo="694"/>
      <hiddenRange rowFrom="696" rowTo="701"/>
      <hiddenRange rowFrom="703" rowTo="764"/>
      <hiddenRange rowFrom="766" rowTo="787"/>
      <hiddenRange rowFrom="789" rowTo="795"/>
      <hiddenRange rowFrom="797" rowTo="798"/>
      <hiddenRange rowFrom="800" rowTo="808"/>
      <hiddenRange rowFrom="810" rowTo="811"/>
      <hiddenRange rowFrom="813" rowTo="827"/>
      <hiddenRange rowFrom="829" rowTo="862"/>
      <hiddenRange rowFrom="864" rowTo="870"/>
      <hiddenRange rowFrom="872" rowTo="942"/>
      <hiddenRange rowFrom="944" rowTo="963"/>
      <hiddenRange rowFrom="965" rowTo="967"/>
      <hiddenRange rowFrom="969" rowTo="976"/>
      <hiddenRange rowFrom="978" rowTo="996"/>
      <hiddenRange rowFrom="998" rowTo="1021"/>
      <hiddenRange rowFrom="1023" rowTo="1038"/>
      <hiddenRange rowFrom="1040" rowTo="1081"/>
      <hiddenRange rowFrom="1083" rowTo="1086"/>
      <hiddenRange rowFrom="1088" rowTo="1099"/>
      <hiddenRange rowFrom="1101" rowTo="1107"/>
      <hiddenRange rowFrom="1109" rowTo="1110"/>
      <hiddenRange rowFrom="1112" rowTo="1116"/>
      <hiddenRange rowFrom="1118" rowTo="1118"/>
      <hiddenRange rowFrom="1120" rowTo="1243"/>
      <hiddenRange rowFrom="1245" rowTo="1246"/>
      <hiddenRange rowFrom="1248" rowTo="1251"/>
      <hiddenRange rowFrom="1253" rowTo="1261"/>
      <hiddenRange rowFrom="1263" rowTo="1286"/>
      <hiddenRange rowFrom="1288" rowTo="1318"/>
      <hiddenRange rowFrom="1320" rowTo="1324"/>
      <hiddenRange rowFrom="1326" rowTo="1405"/>
      <hiddenRange rowFrom="1407" rowTo="1418"/>
      <hiddenRange rowFrom="1420" rowTo="1526"/>
      <hiddenRange rowFrom="1528" rowTo="1569"/>
      <hiddenRange rowFrom="1571" rowTo="1601"/>
      <hiddenRange rowFrom="1603" rowTo="1609"/>
      <hiddenRange rowFrom="1611" rowTo="1618"/>
      <hiddenRange rowFrom="1620" rowTo="1637"/>
      <hiddenRange rowFrom="1639" rowTo="1677"/>
    </filterData>
    <filterData filterID="CZMXSYVJTQMNSBNJ-dc-appfile:WRd1ZqZB09es8tAls65R">
      <hiddenRange rowFrom="1" rowTo="17"/>
      <hiddenRange rowFrom="19" rowTo="23"/>
      <hiddenRange rowFrom="25" rowTo="25"/>
      <hiddenRange rowFrom="27" rowTo="36"/>
      <hiddenRange rowFrom="38" rowTo="56"/>
      <hiddenRange rowFrom="58" rowTo="123"/>
      <hiddenRange rowFrom="125" rowTo="160"/>
      <hiddenRange rowFrom="162" rowTo="172"/>
      <hiddenRange rowFrom="174" rowTo="233"/>
      <hiddenRange rowFrom="235" rowTo="254"/>
      <hiddenRange rowFrom="256" rowTo="276"/>
      <hiddenRange rowFrom="278" rowTo="286"/>
      <hiddenRange rowFrom="288" rowTo="305"/>
      <hiddenRange rowFrom="307" rowTo="321"/>
      <hiddenRange rowFrom="323" rowTo="409"/>
      <hiddenRange rowFrom="411" rowTo="415"/>
      <hiddenRange rowFrom="417" rowTo="417"/>
      <hiddenRange rowFrom="419" rowTo="485"/>
      <hiddenRange rowFrom="487" rowTo="524"/>
      <hiddenRange rowFrom="526" rowTo="582"/>
      <hiddenRange rowFrom="584" rowTo="621"/>
      <hiddenRange rowFrom="623" rowTo="647"/>
      <hiddenRange rowFrom="649" rowTo="656"/>
      <hiddenRange rowFrom="658" rowTo="666"/>
      <hiddenRange rowFrom="668" rowTo="715"/>
      <hiddenRange rowFrom="717" rowTo="728"/>
      <hiddenRange rowFrom="730" rowTo="742"/>
      <hiddenRange rowFrom="744" rowTo="756"/>
      <hiddenRange rowFrom="758" rowTo="819"/>
      <hiddenRange rowFrom="821" rowTo="829"/>
      <hiddenRange rowFrom="831" rowTo="856"/>
      <hiddenRange rowFrom="858" rowTo="1053"/>
      <hiddenRange rowFrom="1055" rowTo="1061"/>
      <hiddenRange rowFrom="1063" rowTo="1071"/>
      <hiddenRange rowFrom="1073" rowTo="1087"/>
      <hiddenRange rowFrom="1089" rowTo="1114"/>
      <hiddenRange rowFrom="1116" rowTo="1159"/>
      <hiddenRange rowFrom="1161" rowTo="1192"/>
      <hiddenRange rowFrom="1194" rowTo="1239"/>
      <hiddenRange rowFrom="1241" rowTo="1253"/>
      <hiddenRange rowFrom="1255" rowTo="1266"/>
      <hiddenRange rowFrom="1268" rowTo="1281"/>
      <hiddenRange rowFrom="1283" rowTo="1335"/>
      <hiddenRange rowFrom="1337" rowTo="1338"/>
      <hiddenRange rowFrom="1340" rowTo="1340"/>
      <hiddenRange rowFrom="1342" rowTo="1380"/>
      <hiddenRange rowFrom="1382" rowTo="1385"/>
      <hiddenRange rowFrom="1387" rowTo="1401"/>
      <hiddenRange rowFrom="1403" rowTo="1453"/>
      <hiddenRange rowFrom="1455" rowTo="1459"/>
      <hiddenRange rowFrom="1461" rowTo="1525"/>
      <hiddenRange rowFrom="1527" rowTo="1553"/>
      <hiddenRange rowFrom="1555" rowTo="1572"/>
      <hiddenRange rowFrom="1574" rowTo="1607"/>
      <hiddenRange rowFrom="1609" rowTo="1634"/>
      <hiddenRange rowFrom="1636" rowTo="1677"/>
    </filterData>
    <filterData filterID="CZMXSYVJTQMNSBNJ-dc-appfile:vSKpsKNl5RB0NmGoLb0m">
      <hiddenRange rowFrom="1" rowTo="17"/>
      <hiddenRange rowFrom="19" rowTo="23"/>
      <hiddenRange rowFrom="25" rowTo="25"/>
      <hiddenRange rowFrom="27" rowTo="36"/>
      <hiddenRange rowFrom="38" rowTo="56"/>
      <hiddenRange rowFrom="58" rowTo="123"/>
      <hiddenRange rowFrom="125" rowTo="160"/>
      <hiddenRange rowFrom="162" rowTo="172"/>
      <hiddenRange rowFrom="174" rowTo="233"/>
      <hiddenRange rowFrom="235" rowTo="254"/>
      <hiddenRange rowFrom="256" rowTo="276"/>
      <hiddenRange rowFrom="278" rowTo="286"/>
      <hiddenRange rowFrom="288" rowTo="305"/>
      <hiddenRange rowFrom="307" rowTo="321"/>
      <hiddenRange rowFrom="323" rowTo="409"/>
      <hiddenRange rowFrom="411" rowTo="415"/>
      <hiddenRange rowFrom="417" rowTo="417"/>
      <hiddenRange rowFrom="419" rowTo="485"/>
      <hiddenRange rowFrom="487" rowTo="524"/>
      <hiddenRange rowFrom="526" rowTo="582"/>
      <hiddenRange rowFrom="584" rowTo="621"/>
      <hiddenRange rowFrom="623" rowTo="647"/>
      <hiddenRange rowFrom="649" rowTo="656"/>
      <hiddenRange rowFrom="658" rowTo="666"/>
      <hiddenRange rowFrom="668" rowTo="715"/>
      <hiddenRange rowFrom="717" rowTo="728"/>
      <hiddenRange rowFrom="730" rowTo="742"/>
      <hiddenRange rowFrom="744" rowTo="756"/>
      <hiddenRange rowFrom="758" rowTo="819"/>
      <hiddenRange rowFrom="821" rowTo="829"/>
      <hiddenRange rowFrom="831" rowTo="856"/>
      <hiddenRange rowFrom="858" rowTo="1053"/>
      <hiddenRange rowFrom="1055" rowTo="1061"/>
      <hiddenRange rowFrom="1063" rowTo="1071"/>
      <hiddenRange rowFrom="1073" rowTo="1087"/>
      <hiddenRange rowFrom="1089" rowTo="1114"/>
      <hiddenRange rowFrom="1116" rowTo="1159"/>
      <hiddenRange rowFrom="1161" rowTo="1192"/>
      <hiddenRange rowFrom="1194" rowTo="1239"/>
      <hiddenRange rowFrom="1241" rowTo="1253"/>
      <hiddenRange rowFrom="1255" rowTo="1266"/>
      <hiddenRange rowFrom="1268" rowTo="1281"/>
      <hiddenRange rowFrom="1283" rowTo="1335"/>
      <hiddenRange rowFrom="1337" rowTo="1338"/>
      <hiddenRange rowFrom="1340" rowTo="1340"/>
      <hiddenRange rowFrom="1342" rowTo="1380"/>
      <hiddenRange rowFrom="1382" rowTo="1385"/>
      <hiddenRange rowFrom="1387" rowTo="1401"/>
      <hiddenRange rowFrom="1403" rowTo="1453"/>
      <hiddenRange rowFrom="1455" rowTo="1459"/>
      <hiddenRange rowFrom="1461" rowTo="1525"/>
      <hiddenRange rowFrom="1527" rowTo="1553"/>
      <hiddenRange rowFrom="1555" rowTo="1572"/>
      <hiddenRange rowFrom="1574" rowTo="1607"/>
      <hiddenRange rowFrom="1609" rowTo="1634"/>
      <hiddenRange rowFrom="1636" rowTo="1677"/>
    </filterData>
    <autofilterInfo filterID="CZMXSYVJTQMNSBNJ-dc-appfile:flkkTbPs3Lc2EZmdYRHy">
      <autoFilter xmlns="http://schemas.openxmlformats.org/spreadsheetml/2006/main" ref="A1:AO1678">
        <filterColumn colId="1">
          <customFilters>
            <customFilter operator="equal" val="管户金条-汇讯职场"/>
          </customFilters>
        </filterColumn>
      </autoFilter>
    </autofilterInfo>
    <autofilterInfo filterID="CZMXSYVJTQMNSBNJ-dc-appfile:e1MiO_dHTwHUbcFuazXx">
      <autoFilter xmlns="http://schemas.openxmlformats.org/spreadsheetml/2006/main" ref="A1:AO1678">
        <filterColumn colId="1">
          <customFilters>
            <customFilter operator="equal" val="管户金条-伽玛职场"/>
          </customFilters>
        </filterColumn>
      </autoFilter>
    </autofilterInfo>
    <autofilterInfo filterID="CZMXSYVJTQMNSBNJ-dc-appfile:D1zIactJvmQG4A6yr-4g">
      <autoFilter xmlns="http://schemas.openxmlformats.org/spreadsheetml/2006/main" ref="A1:AO1678">
        <filterColumn colId="1">
          <customFilters>
            <customFilter operator="equal" val="管户金条-岐力职场"/>
          </customFilters>
        </filterColumn>
        <filterColumn colId="40">
          <customFilters>
            <customFilter operator="equal" val="MOB1-3"/>
          </customFilters>
        </filterColumn>
      </autoFilter>
    </autofilterInfo>
    <autofilterInfo filterID="CZMXSYVJTQMNSBNJ-dc-appfile:OtiWgNM4mA2rNT7T0eUq">
      <autoFilter xmlns="http://schemas.openxmlformats.org/spreadsheetml/2006/main" ref="A1:AO1678">
        <filterColumn colId="1">
          <customFilters>
            <customFilter operator="equal" val="管户金条-汇讯职场"/>
          </customFilters>
        </filterColumn>
      </autoFilter>
    </autofilterInfo>
    <autofilterInfo filterID="CZMXSYVJTQMNSBNJ-dc-appfile:WRd1ZqZB09es8tAls65R">
      <autoFilter xmlns="http://schemas.openxmlformats.org/spreadsheetml/2006/main" ref="A1:AO1678">
        <filterColumn colId="1">
          <customFilters>
            <customFilter operator="equal" val="管户金条-华啸职场"/>
          </customFilters>
        </filterColumn>
      </autoFilter>
    </autofilterInfo>
    <autofilterInfo filterID="CZMXSYVJTQMNSBNJ-dc-appfile:vSKpsKNl5RB0NmGoLb0m">
      <autoFilter xmlns="http://schemas.openxmlformats.org/spreadsheetml/2006/main" ref="A1:AO1678">
        <filterColumn colId="1">
          <customFilters>
            <customFilter operator="equal" val="管户金条-华啸职场"/>
          </customFilters>
        </filterColumn>
      </autoFilter>
    </autofilterInfo>
  </sheetItem>
</autofilter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  <pixelatorList sheetStid="6"/>
  <pixelatorList sheetStid="7"/>
</pixelators>
</file>

<file path=customXml/item3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</woSheetsProps>
  <woBookProps>
    <bookSettings fileId="" isFilterShared="0" woEtMtcEnabled="0" coreConquerUserId="" isAutoUpdatePaused="0" filterType="user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说明首页</vt:lpstr>
      <vt:lpstr>首贷统计总览</vt:lpstr>
      <vt:lpstr>复贷统计总览</vt:lpstr>
      <vt:lpstr>司龄统计</vt:lpstr>
      <vt:lpstr>首贷评级明细</vt:lpstr>
      <vt:lpstr>复贷评级明细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description>null; download by sundanian</dc:description>
  <cp:lastModifiedBy>sundanian</cp:lastModifiedBy>
  <dcterms:created xsi:type="dcterms:W3CDTF">2026-04-10T14:58:00Z</dcterms:created>
  <dcterms:modified xsi:type="dcterms:W3CDTF">2026-05-20T02:29:12Z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2052-12.9.0.25408</vt:lpwstr>
  </property>
  <property fmtid="{D5CDD505-2E9C-101B-9397-08002B2CF9AE}" pid="3" name="CalculationRule">
    <vt:i4>0</vt:i4>
  </property>
  <property fmtid="{D5CDD505-2E9C-101B-9397-08002B2CF9AE}" pid="4" name="ICV">
    <vt:lpwstr>BFDDE6547849BD1DE6A30A6A02A3BED4_42</vt:lpwstr>
  </property>
</Properties>
</file>